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printerSettings/printerSettings2.bin" ContentType="application/vnd.openxmlformats-officedocument.spreadsheetml.printerSettings"/>
  <Override PartName="/xl/drawings/drawing3.xml" ContentType="application/vnd.openxmlformats-officedocument.drawing+xml"/>
  <Override PartName="/xl/drawings/drawing4.xml" ContentType="application/vnd.openxmlformats-officedocument.drawing+xml"/>
  <Override PartName="/xl/printerSettings/printerSettings3.bin" ContentType="application/vnd.openxmlformats-officedocument.spreadsheetml.printerSettings"/>
  <Override PartName="/xl/drawings/drawing5.xml" ContentType="application/vnd.openxmlformats-officedocument.drawing+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U80841771\AppData\Local\rubicon\Acta Nova Client\Data\721919515\"/>
    </mc:Choice>
  </mc:AlternateContent>
  <xr:revisionPtr revIDLastSave="0" documentId="13_ncr:1_{96222231-F95C-4659-8DCA-748A6A97E93F}" xr6:coauthVersionLast="47" xr6:coauthVersionMax="47" xr10:uidLastSave="{00000000-0000-0000-0000-000000000000}"/>
  <bookViews>
    <workbookView xWindow="38290" yWindow="-110" windowWidth="38620" windowHeight="21100" xr2:uid="{966CAD40-47C0-4ACB-BB82-B42C58FC4EAE}"/>
  </bookViews>
  <sheets>
    <sheet name="START, DEBUT, INIZIO" sheetId="1" r:id="rId1"/>
    <sheet name="Allgemein" sheetId="3" r:id="rId2"/>
    <sheet name="CAPEX" sheetId="15" r:id="rId3"/>
    <sheet name="1" sheetId="18" r:id="rId4"/>
    <sheet name="2" sheetId="5" r:id="rId5"/>
    <sheet name="3" sheetId="31" r:id="rId6"/>
    <sheet name="4" sheetId="21" r:id="rId7"/>
    <sheet name="5" sheetId="23" r:id="rId8"/>
    <sheet name="6" sheetId="24" r:id="rId9"/>
    <sheet name="Marktpreisindex" sheetId="28" r:id="rId10"/>
    <sheet name="Ergebnis" sheetId="26" r:id="rId11"/>
    <sheet name="Allg., SDL, RMP, HKN, Wi-Res." sheetId="16" r:id="rId12"/>
    <sheet name="Termin &amp; FX" sheetId="17" r:id="rId13"/>
    <sheet name="DropDown" sheetId="13" state="hidden" r:id="rId14"/>
    <sheet name="Sprachen" sheetId="30" state="hidden" r:id="rId15"/>
  </sheets>
  <externalReferences>
    <externalReference r:id="rId16"/>
  </externalReferences>
  <definedNames>
    <definedName name="Aufwände">OFFSET(#REF!,0,0,1,'[1]2.1 Kraftwerk allgemein'!$F$16-'[1]1.1 Allgemein'!$I$22+1)</definedName>
    <definedName name="_xlnm.Print_Area" localSheetId="2">CAPEX!$A$1:$O$365</definedName>
    <definedName name="_xlnm.Print_Area" localSheetId="10">Ergebnis!$A$1:$F$72</definedName>
    <definedName name="_xlnm.Print_Titles" localSheetId="2">CAPEX!$6:$11</definedName>
    <definedName name="EAT">OFFSET(#REF!,0,0,1,'[1]2.1 Kraftwerk allgemein'!$F$16-'[1]1.1 Allgemein'!$I$22+1)</definedName>
    <definedName name="EBITDA">OFFSET(#REF!,0,0,1,'[1]2.1 Kraftwerk allgemein'!$F$16-'[1]1.1 Allgemein'!$I$22+1)</definedName>
    <definedName name="EBT">OFFSET(#REF!,0,0,1,'[1]2.1 Kraftwerk allgemein'!$F$16-'[1]1.1 Allgemein'!$I$22+1)</definedName>
    <definedName name="Erträge">OFFSET(#REF!,0,0,1,'[1]2.1 Kraftwerk allgemein'!$F$16-'[1]1.1 Allgemein'!$I$22+1)</definedName>
    <definedName name="FCF">OFFSET(#REF!,0,0,1,'[1]2.1 Kraftwerk allgemein'!$F$16-'[1]1.1 Allgemein'!$I$22+1)</definedName>
    <definedName name="Jahr">OFFSET(#REF!,0,0,1,'[1]2.1 Kraftwerk allgemein'!$F$16-'[1]1.1 Allgemein'!$I$22+1)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G7" i="1"/>
  <c r="Q95" i="31"/>
  <c r="Q96" i="31"/>
  <c r="Q97" i="31"/>
  <c r="Q98" i="31"/>
  <c r="Q99" i="31"/>
  <c r="Q100" i="31"/>
  <c r="N101" i="31"/>
  <c r="N90" i="31"/>
  <c r="N91" i="31"/>
  <c r="N92" i="31"/>
  <c r="N93" i="31"/>
  <c r="N94" i="31"/>
  <c r="N95" i="31"/>
  <c r="N96" i="31"/>
  <c r="N97" i="31"/>
  <c r="N98" i="31"/>
  <c r="N99" i="31"/>
  <c r="N100" i="31"/>
  <c r="N89" i="31"/>
  <c r="H101" i="31"/>
  <c r="H90" i="31"/>
  <c r="H91" i="31"/>
  <c r="H92" i="31"/>
  <c r="H93" i="31"/>
  <c r="H94" i="31"/>
  <c r="H95" i="31"/>
  <c r="H96" i="31"/>
  <c r="H97" i="31"/>
  <c r="H98" i="31"/>
  <c r="H99" i="31"/>
  <c r="H100" i="31"/>
  <c r="H89" i="31"/>
  <c r="E101" i="31"/>
  <c r="E110" i="5"/>
  <c r="E90" i="31"/>
  <c r="E91" i="31"/>
  <c r="E92" i="31"/>
  <c r="E93" i="31"/>
  <c r="E94" i="31"/>
  <c r="E95" i="31"/>
  <c r="E96" i="31"/>
  <c r="E97" i="31"/>
  <c r="E98" i="31"/>
  <c r="E99" i="31"/>
  <c r="E100" i="31"/>
  <c r="E89" i="31"/>
  <c r="E98" i="5"/>
  <c r="M90" i="31"/>
  <c r="M91" i="31"/>
  <c r="M92" i="31"/>
  <c r="M93" i="31"/>
  <c r="M94" i="31"/>
  <c r="M95" i="31"/>
  <c r="M96" i="31"/>
  <c r="M97" i="31"/>
  <c r="M98" i="31"/>
  <c r="M99" i="31"/>
  <c r="M100" i="31"/>
  <c r="M89" i="31"/>
  <c r="D90" i="31"/>
  <c r="D91" i="31"/>
  <c r="D92" i="31"/>
  <c r="D93" i="31"/>
  <c r="D94" i="31"/>
  <c r="D95" i="31"/>
  <c r="D96" i="31"/>
  <c r="D97" i="31"/>
  <c r="D98" i="31"/>
  <c r="D99" i="31"/>
  <c r="D100" i="31"/>
  <c r="D89" i="31"/>
  <c r="D70" i="31"/>
  <c r="D71" i="31"/>
  <c r="D72" i="31"/>
  <c r="D73" i="31"/>
  <c r="D74" i="31"/>
  <c r="D75" i="31"/>
  <c r="D76" i="31"/>
  <c r="D77" i="31"/>
  <c r="D78" i="31"/>
  <c r="D79" i="31"/>
  <c r="D80" i="31"/>
  <c r="D69" i="31"/>
  <c r="G28" i="31"/>
  <c r="G45" i="31" s="1"/>
  <c r="G29" i="31"/>
  <c r="G30" i="31"/>
  <c r="G31" i="31"/>
  <c r="G32" i="31"/>
  <c r="G33" i="31"/>
  <c r="G34" i="31"/>
  <c r="G35" i="31"/>
  <c r="G36" i="31"/>
  <c r="G37" i="31"/>
  <c r="G38" i="31"/>
  <c r="G27" i="31"/>
  <c r="G44" i="31" s="1"/>
  <c r="D28" i="31"/>
  <c r="D29" i="31"/>
  <c r="D30" i="31"/>
  <c r="D31" i="31"/>
  <c r="D32" i="31"/>
  <c r="D33" i="31"/>
  <c r="D34" i="31"/>
  <c r="D35" i="31"/>
  <c r="D36" i="31"/>
  <c r="D37" i="31"/>
  <c r="D38" i="31"/>
  <c r="D27" i="31"/>
  <c r="D44" i="31" s="1"/>
  <c r="D2" i="28"/>
  <c r="C26" i="23"/>
  <c r="C27" i="23" s="1"/>
  <c r="C28" i="23" s="1"/>
  <c r="C29" i="23" s="1"/>
  <c r="C30" i="23" s="1"/>
  <c r="C9" i="23"/>
  <c r="C10" i="23" s="1"/>
  <c r="C11" i="23" s="1"/>
  <c r="C12" i="23" s="1"/>
  <c r="C13" i="23" s="1"/>
  <c r="C26" i="21"/>
  <c r="C27" i="21" s="1"/>
  <c r="C28" i="21" s="1"/>
  <c r="C29" i="21" s="1"/>
  <c r="C30" i="21" s="1"/>
  <c r="C10" i="21"/>
  <c r="C11" i="21" s="1"/>
  <c r="C12" i="21" s="1"/>
  <c r="C13" i="21" s="1"/>
  <c r="C9" i="21"/>
  <c r="D45" i="31"/>
  <c r="N40" i="3"/>
  <c r="K92" i="31" s="1"/>
  <c r="A3" i="31" l="1"/>
  <c r="C42" i="30" l="1"/>
  <c r="B42" i="30"/>
  <c r="A42" i="30"/>
  <c r="C231" i="31" l="1"/>
  <c r="C232" i="31" s="1"/>
  <c r="C206" i="31"/>
  <c r="C207" i="31" s="1"/>
  <c r="C208" i="31" s="1"/>
  <c r="C209" i="31" s="1"/>
  <c r="C210" i="31" s="1"/>
  <c r="C211" i="31" s="1"/>
  <c r="C212" i="31" s="1"/>
  <c r="C213" i="31" s="1"/>
  <c r="C214" i="31" s="1"/>
  <c r="C215" i="31" s="1"/>
  <c r="C216" i="31" s="1"/>
  <c r="C217" i="31" s="1"/>
  <c r="C218" i="31" s="1"/>
  <c r="C219" i="31" s="1"/>
  <c r="C220" i="31" s="1"/>
  <c r="C221" i="31" s="1"/>
  <c r="C222" i="31" s="1"/>
  <c r="C223" i="31" s="1"/>
  <c r="C224" i="31" s="1"/>
  <c r="C225" i="31" s="1"/>
  <c r="C226" i="31" s="1"/>
  <c r="C227" i="31" s="1"/>
  <c r="C180" i="31"/>
  <c r="C181" i="31" s="1"/>
  <c r="C182" i="31" s="1"/>
  <c r="C183" i="31" s="1"/>
  <c r="C184" i="31" s="1"/>
  <c r="C185" i="31" s="1"/>
  <c r="C186" i="31" s="1"/>
  <c r="C187" i="31" s="1"/>
  <c r="C188" i="31" s="1"/>
  <c r="C189" i="31" s="1"/>
  <c r="C190" i="31" s="1"/>
  <c r="C191" i="31" s="1"/>
  <c r="C192" i="31" s="1"/>
  <c r="C193" i="31" s="1"/>
  <c r="C194" i="31" s="1"/>
  <c r="C195" i="31" s="1"/>
  <c r="C196" i="31" s="1"/>
  <c r="C197" i="31" s="1"/>
  <c r="C198" i="31" s="1"/>
  <c r="C199" i="31" s="1"/>
  <c r="C200" i="31" s="1"/>
  <c r="C201" i="31" s="1"/>
  <c r="E140" i="31"/>
  <c r="D138" i="31"/>
  <c r="D139" i="31" s="1"/>
  <c r="D140" i="31" s="1"/>
  <c r="D141" i="31" s="1"/>
  <c r="D133" i="31"/>
  <c r="D134" i="31" s="1"/>
  <c r="P129" i="31"/>
  <c r="P128" i="31"/>
  <c r="D128" i="31"/>
  <c r="D129" i="31" s="1"/>
  <c r="P127" i="31"/>
  <c r="H119" i="31"/>
  <c r="E119" i="31"/>
  <c r="H115" i="31"/>
  <c r="E115" i="31"/>
  <c r="D111" i="31"/>
  <c r="D112" i="31" s="1"/>
  <c r="D113" i="31" s="1"/>
  <c r="D114" i="31" s="1"/>
  <c r="D115" i="31" s="1"/>
  <c r="D116" i="31" s="1"/>
  <c r="D117" i="31" s="1"/>
  <c r="D118" i="31" s="1"/>
  <c r="D119" i="31" s="1"/>
  <c r="D120" i="31" s="1"/>
  <c r="D121" i="31" s="1"/>
  <c r="D122" i="31" s="1"/>
  <c r="D60" i="31"/>
  <c r="D61" i="31" s="1"/>
  <c r="D62" i="31" s="1"/>
  <c r="D63" i="31" s="1"/>
  <c r="D64" i="31" s="1"/>
  <c r="C15" i="31"/>
  <c r="C16" i="31" s="1"/>
  <c r="C14" i="31"/>
  <c r="C9" i="31"/>
  <c r="C10" i="31" s="1"/>
  <c r="C147" i="31"/>
  <c r="C148" i="31" s="1"/>
  <c r="C149" i="31" s="1"/>
  <c r="C150" i="31" s="1"/>
  <c r="C151" i="31" s="1"/>
  <c r="C152" i="31" s="1"/>
  <c r="C153" i="31" s="1"/>
  <c r="C154" i="31" s="1"/>
  <c r="C155" i="31" s="1"/>
  <c r="C156" i="31" s="1"/>
  <c r="C157" i="31" s="1"/>
  <c r="C158" i="31" s="1"/>
  <c r="C159" i="31" s="1"/>
  <c r="C90" i="31"/>
  <c r="C91" i="31" s="1"/>
  <c r="C92" i="31" s="1"/>
  <c r="C93" i="31" s="1"/>
  <c r="C94" i="31" s="1"/>
  <c r="C95" i="31" s="1"/>
  <c r="C96" i="31" s="1"/>
  <c r="C97" i="31" s="1"/>
  <c r="C98" i="31" s="1"/>
  <c r="C99" i="31" s="1"/>
  <c r="C100" i="31" s="1"/>
  <c r="C101" i="31" s="1"/>
  <c r="H81" i="31"/>
  <c r="E81" i="31"/>
  <c r="K80" i="31"/>
  <c r="K79" i="31"/>
  <c r="K78" i="31"/>
  <c r="K77" i="31"/>
  <c r="K76" i="31"/>
  <c r="K75" i="31"/>
  <c r="K74" i="31"/>
  <c r="K73" i="31"/>
  <c r="K72" i="31"/>
  <c r="K71" i="31"/>
  <c r="K70" i="31"/>
  <c r="C70" i="31"/>
  <c r="C71" i="31" s="1"/>
  <c r="C72" i="31" s="1"/>
  <c r="C73" i="31" s="1"/>
  <c r="C74" i="31" s="1"/>
  <c r="C75" i="31" s="1"/>
  <c r="C76" i="31" s="1"/>
  <c r="C77" i="31" s="1"/>
  <c r="C78" i="31" s="1"/>
  <c r="C79" i="31" s="1"/>
  <c r="C80" i="31" s="1"/>
  <c r="C81" i="31" s="1"/>
  <c r="K69" i="31"/>
  <c r="C45" i="31"/>
  <c r="C46" i="31" s="1"/>
  <c r="C47" i="31" s="1"/>
  <c r="C48" i="31" s="1"/>
  <c r="C49" i="31" s="1"/>
  <c r="C50" i="31" s="1"/>
  <c r="C51" i="31" s="1"/>
  <c r="C52" i="31" s="1"/>
  <c r="C53" i="31" s="1"/>
  <c r="C54" i="31" s="1"/>
  <c r="C55" i="31" s="1"/>
  <c r="C56" i="31" s="1"/>
  <c r="G55" i="31"/>
  <c r="G80" i="31" s="1"/>
  <c r="G100" i="31" s="1"/>
  <c r="P100" i="31" s="1"/>
  <c r="D55" i="31"/>
  <c r="D157" i="31" s="1"/>
  <c r="G54" i="31"/>
  <c r="G79" i="31" s="1"/>
  <c r="G99" i="31" s="1"/>
  <c r="P99" i="31" s="1"/>
  <c r="D54" i="31"/>
  <c r="D156" i="31" s="1"/>
  <c r="G53" i="31"/>
  <c r="G78" i="31" s="1"/>
  <c r="G98" i="31" s="1"/>
  <c r="P98" i="31" s="1"/>
  <c r="J36" i="31"/>
  <c r="J53" i="31" s="1"/>
  <c r="J78" i="31" s="1"/>
  <c r="J98" i="31" s="1"/>
  <c r="S98" i="31" s="1"/>
  <c r="G52" i="31"/>
  <c r="G77" i="31" s="1"/>
  <c r="G97" i="31" s="1"/>
  <c r="P97" i="31" s="1"/>
  <c r="D52" i="31"/>
  <c r="D154" i="31" s="1"/>
  <c r="G51" i="31"/>
  <c r="G76" i="31" s="1"/>
  <c r="G96" i="31" s="1"/>
  <c r="P96" i="31" s="1"/>
  <c r="D51" i="31"/>
  <c r="D153" i="31" s="1"/>
  <c r="G50" i="31"/>
  <c r="G75" i="31" s="1"/>
  <c r="G95" i="31" s="1"/>
  <c r="P95" i="31" s="1"/>
  <c r="D50" i="31"/>
  <c r="D152" i="31" s="1"/>
  <c r="G49" i="31"/>
  <c r="G74" i="31" s="1"/>
  <c r="G94" i="31" s="1"/>
  <c r="P94" i="31" s="1"/>
  <c r="J32" i="31"/>
  <c r="J49" i="31" s="1"/>
  <c r="J74" i="31" s="1"/>
  <c r="J94" i="31" s="1"/>
  <c r="S94" i="31" s="1"/>
  <c r="G48" i="31"/>
  <c r="G73" i="31" s="1"/>
  <c r="G93" i="31" s="1"/>
  <c r="P93" i="31" s="1"/>
  <c r="D48" i="31"/>
  <c r="D150" i="31" s="1"/>
  <c r="G47" i="31"/>
  <c r="G72" i="31" s="1"/>
  <c r="G92" i="31" s="1"/>
  <c r="P92" i="31" s="1"/>
  <c r="D47" i="31"/>
  <c r="D149" i="31" s="1"/>
  <c r="G46" i="31"/>
  <c r="G71" i="31" s="1"/>
  <c r="G91" i="31" s="1"/>
  <c r="P91" i="31" s="1"/>
  <c r="D46" i="31"/>
  <c r="D148" i="31" s="1"/>
  <c r="G70" i="31"/>
  <c r="G90" i="31" s="1"/>
  <c r="P90" i="31" s="1"/>
  <c r="J28" i="31"/>
  <c r="C28" i="31"/>
  <c r="C29" i="31" s="1"/>
  <c r="C30" i="31" s="1"/>
  <c r="C31" i="31" s="1"/>
  <c r="C32" i="31" s="1"/>
  <c r="C33" i="31" s="1"/>
  <c r="C34" i="31" s="1"/>
  <c r="C35" i="31" s="1"/>
  <c r="C36" i="31" s="1"/>
  <c r="C37" i="31" s="1"/>
  <c r="C38" i="31" s="1"/>
  <c r="C39" i="31" s="1"/>
  <c r="G69" i="31"/>
  <c r="G89" i="31" s="1"/>
  <c r="P89" i="31" s="1"/>
  <c r="D146" i="31"/>
  <c r="C21" i="31"/>
  <c r="C22" i="31" s="1"/>
  <c r="B14" i="31"/>
  <c r="J45" i="31" l="1"/>
  <c r="J70" i="31" s="1"/>
  <c r="J90" i="31" s="1"/>
  <c r="S90" i="31" s="1"/>
  <c r="C160" i="31"/>
  <c r="C161" i="31" s="1"/>
  <c r="C162" i="31" s="1"/>
  <c r="C163" i="31" s="1"/>
  <c r="C164" i="31" s="1"/>
  <c r="C165" i="31" s="1"/>
  <c r="C166" i="31" s="1"/>
  <c r="C167" i="31" s="1"/>
  <c r="C168" i="31" s="1"/>
  <c r="C169" i="31" s="1"/>
  <c r="C170" i="31" s="1"/>
  <c r="C171" i="31" s="1"/>
  <c r="C172" i="31" s="1"/>
  <c r="C173" i="31" s="1"/>
  <c r="C174" i="31" s="1"/>
  <c r="D231" i="31"/>
  <c r="J27" i="31"/>
  <c r="J35" i="31"/>
  <c r="J52" i="31" s="1"/>
  <c r="J77" i="31" s="1"/>
  <c r="J97" i="31" s="1"/>
  <c r="S97" i="31" s="1"/>
  <c r="J37" i="31"/>
  <c r="J54" i="31" s="1"/>
  <c r="J79" i="31" s="1"/>
  <c r="J99" i="31" s="1"/>
  <c r="S99" i="31" s="1"/>
  <c r="J29" i="31"/>
  <c r="J46" i="31" s="1"/>
  <c r="J71" i="31" s="1"/>
  <c r="J91" i="31" s="1"/>
  <c r="S91" i="31" s="1"/>
  <c r="J31" i="31"/>
  <c r="J48" i="31" s="1"/>
  <c r="J73" i="31" s="1"/>
  <c r="J93" i="31" s="1"/>
  <c r="S93" i="31" s="1"/>
  <c r="J33" i="31"/>
  <c r="J50" i="31" s="1"/>
  <c r="J75" i="31" s="1"/>
  <c r="J95" i="31" s="1"/>
  <c r="S95" i="31" s="1"/>
  <c r="N170" i="31"/>
  <c r="D170" i="31"/>
  <c r="N172" i="31"/>
  <c r="D172" i="31"/>
  <c r="N164" i="31"/>
  <c r="D164" i="31"/>
  <c r="N166" i="31"/>
  <c r="D166" i="31"/>
  <c r="N168" i="31"/>
  <c r="D168" i="31"/>
  <c r="N173" i="31"/>
  <c r="D173" i="31"/>
  <c r="N169" i="31"/>
  <c r="D169" i="31"/>
  <c r="N162" i="31"/>
  <c r="D162" i="31"/>
  <c r="N165" i="31"/>
  <c r="D165" i="31"/>
  <c r="J30" i="31"/>
  <c r="J47" i="31" s="1"/>
  <c r="J72" i="31" s="1"/>
  <c r="J92" i="31" s="1"/>
  <c r="S92" i="31" s="1"/>
  <c r="J34" i="31"/>
  <c r="J51" i="31" s="1"/>
  <c r="J76" i="31" s="1"/>
  <c r="J96" i="31" s="1"/>
  <c r="S96" i="31" s="1"/>
  <c r="J38" i="31"/>
  <c r="J55" i="31" s="1"/>
  <c r="J80" i="31" s="1"/>
  <c r="J100" i="31" s="1"/>
  <c r="S100" i="31" s="1"/>
  <c r="D147" i="31"/>
  <c r="D49" i="31"/>
  <c r="D151" i="31" s="1"/>
  <c r="D53" i="31"/>
  <c r="D155" i="31" s="1"/>
  <c r="K81" i="31"/>
  <c r="J44" i="31" l="1"/>
  <c r="J69" i="31" s="1"/>
  <c r="J89" i="31" s="1"/>
  <c r="S89" i="31" s="1"/>
  <c r="N163" i="31"/>
  <c r="D163" i="31"/>
  <c r="N171" i="31"/>
  <c r="D171" i="31"/>
  <c r="N167" i="31"/>
  <c r="D167" i="31"/>
  <c r="B442" i="30" l="1"/>
  <c r="C442" i="30"/>
  <c r="A442" i="30"/>
  <c r="C209" i="24"/>
  <c r="C210" i="24" s="1"/>
  <c r="C211" i="24" s="1"/>
  <c r="C212" i="24" s="1"/>
  <c r="C213" i="24" s="1"/>
  <c r="C214" i="24" s="1"/>
  <c r="C215" i="24" s="1"/>
  <c r="C216" i="24" s="1"/>
  <c r="C217" i="24" s="1"/>
  <c r="C218" i="24" s="1"/>
  <c r="C219" i="24" s="1"/>
  <c r="C220" i="24" s="1"/>
  <c r="C221" i="24" s="1"/>
  <c r="C222" i="24" s="1"/>
  <c r="C223" i="24" s="1"/>
  <c r="C224" i="24" s="1"/>
  <c r="C225" i="24" s="1"/>
  <c r="C226" i="24" s="1"/>
  <c r="C227" i="24" s="1"/>
  <c r="C228" i="24" s="1"/>
  <c r="C229" i="24" s="1"/>
  <c r="C230" i="24" s="1"/>
  <c r="C183" i="24"/>
  <c r="C184" i="24" s="1"/>
  <c r="C185" i="24" s="1"/>
  <c r="C186" i="24" s="1"/>
  <c r="C187" i="24" s="1"/>
  <c r="C188" i="24" s="1"/>
  <c r="C189" i="24" s="1"/>
  <c r="C190" i="24" s="1"/>
  <c r="C191" i="24" s="1"/>
  <c r="C192" i="24" s="1"/>
  <c r="C193" i="24" s="1"/>
  <c r="C194" i="24" s="1"/>
  <c r="C195" i="24" s="1"/>
  <c r="C196" i="24" s="1"/>
  <c r="C197" i="24" s="1"/>
  <c r="C198" i="24" s="1"/>
  <c r="C199" i="24" s="1"/>
  <c r="C200" i="24" s="1"/>
  <c r="C201" i="24" s="1"/>
  <c r="C202" i="24" s="1"/>
  <c r="C203" i="24" s="1"/>
  <c r="C204" i="24" s="1"/>
  <c r="E143" i="24"/>
  <c r="D141" i="24"/>
  <c r="D142" i="24" s="1"/>
  <c r="D143" i="24" s="1"/>
  <c r="D144" i="24" s="1"/>
  <c r="P132" i="24"/>
  <c r="P131" i="24"/>
  <c r="D131" i="24"/>
  <c r="D132" i="24" s="1"/>
  <c r="P130" i="24"/>
  <c r="D136" i="24"/>
  <c r="D137" i="24" s="1"/>
  <c r="C14" i="24"/>
  <c r="C15" i="24" s="1"/>
  <c r="C16" i="24" s="1"/>
  <c r="C9" i="24"/>
  <c r="C10" i="24" s="1"/>
  <c r="C210" i="23"/>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D188" i="23"/>
  <c r="D223" i="23" s="1"/>
  <c r="D186" i="23"/>
  <c r="D221" i="23" s="1"/>
  <c r="D185" i="23"/>
  <c r="D220" i="23" s="1"/>
  <c r="C184" i="23"/>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K162" i="23"/>
  <c r="I162" i="23"/>
  <c r="H162" i="23"/>
  <c r="F161" i="23"/>
  <c r="D161" i="23"/>
  <c r="D177" i="23" s="1"/>
  <c r="F160" i="23"/>
  <c r="F159" i="23"/>
  <c r="F158" i="23"/>
  <c r="F157" i="23"/>
  <c r="F156" i="23"/>
  <c r="F155" i="23"/>
  <c r="F154" i="23"/>
  <c r="F153" i="23"/>
  <c r="D153" i="23"/>
  <c r="N169" i="23" s="1"/>
  <c r="C153" i="23"/>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F152" i="23"/>
  <c r="C152" i="23"/>
  <c r="F151" i="23"/>
  <c r="C151" i="23"/>
  <c r="F150" i="23"/>
  <c r="E144" i="23"/>
  <c r="D142" i="23"/>
  <c r="D143" i="23" s="1"/>
  <c r="D144" i="23" s="1"/>
  <c r="D145" i="23" s="1"/>
  <c r="D137" i="23"/>
  <c r="D138" i="23" s="1"/>
  <c r="P133" i="23"/>
  <c r="P132" i="23"/>
  <c r="D132" i="23"/>
  <c r="D133" i="23" s="1"/>
  <c r="P131" i="23"/>
  <c r="H119" i="23"/>
  <c r="E119" i="23"/>
  <c r="D116" i="23"/>
  <c r="D117" i="23" s="1"/>
  <c r="D118" i="23" s="1"/>
  <c r="D119" i="23" s="1"/>
  <c r="D120" i="23" s="1"/>
  <c r="D121" i="23" s="1"/>
  <c r="D122" i="23" s="1"/>
  <c r="D123" i="23" s="1"/>
  <c r="D124" i="23" s="1"/>
  <c r="D125" i="23" s="1"/>
  <c r="D126" i="23" s="1"/>
  <c r="D115" i="23"/>
  <c r="E79" i="23"/>
  <c r="E99" i="23" s="1"/>
  <c r="E80" i="23"/>
  <c r="E100" i="23" s="1"/>
  <c r="E81" i="23"/>
  <c r="E101" i="23" s="1"/>
  <c r="E82" i="23"/>
  <c r="E102" i="23" s="1"/>
  <c r="E83" i="23"/>
  <c r="E103" i="23" s="1"/>
  <c r="E84" i="23"/>
  <c r="E104" i="23" s="1"/>
  <c r="E85" i="23"/>
  <c r="E105" i="23" s="1"/>
  <c r="E86" i="23"/>
  <c r="E106" i="23" s="1"/>
  <c r="E87" i="23"/>
  <c r="E107" i="23" s="1"/>
  <c r="E88" i="23"/>
  <c r="E108" i="23" s="1"/>
  <c r="E89" i="23"/>
  <c r="E109" i="23" s="1"/>
  <c r="E78" i="23"/>
  <c r="E98" i="23" s="1"/>
  <c r="D107" i="23"/>
  <c r="D99" i="23"/>
  <c r="C99" i="23"/>
  <c r="C100" i="23" s="1"/>
  <c r="C101" i="23" s="1"/>
  <c r="C102" i="23" s="1"/>
  <c r="C103" i="23" s="1"/>
  <c r="C104" i="23" s="1"/>
  <c r="C105" i="23" s="1"/>
  <c r="C106" i="23" s="1"/>
  <c r="C107" i="23" s="1"/>
  <c r="C108" i="23" s="1"/>
  <c r="C109" i="23" s="1"/>
  <c r="C110" i="23" s="1"/>
  <c r="D89" i="23"/>
  <c r="D109" i="23" s="1"/>
  <c r="D88" i="23"/>
  <c r="D108" i="23" s="1"/>
  <c r="H87" i="23"/>
  <c r="H107" i="23" s="1"/>
  <c r="D87" i="23"/>
  <c r="D86" i="23"/>
  <c r="D106" i="23" s="1"/>
  <c r="D85" i="23"/>
  <c r="D105" i="23" s="1"/>
  <c r="D84" i="23"/>
  <c r="D104" i="23" s="1"/>
  <c r="D83" i="23"/>
  <c r="D103" i="23" s="1"/>
  <c r="D82" i="23"/>
  <c r="D102" i="23" s="1"/>
  <c r="D81" i="23"/>
  <c r="D101" i="23" s="1"/>
  <c r="D80" i="23"/>
  <c r="D100" i="23" s="1"/>
  <c r="D79" i="23"/>
  <c r="C79" i="23"/>
  <c r="C80" i="23" s="1"/>
  <c r="C81" i="23" s="1"/>
  <c r="C82" i="23" s="1"/>
  <c r="C83" i="23" s="1"/>
  <c r="C84" i="23" s="1"/>
  <c r="C85" i="23" s="1"/>
  <c r="C86" i="23" s="1"/>
  <c r="C87" i="23" s="1"/>
  <c r="C88" i="23" s="1"/>
  <c r="C89" i="23" s="1"/>
  <c r="C90" i="23" s="1"/>
  <c r="D78" i="23"/>
  <c r="D98" i="23" s="1"/>
  <c r="H87" i="21"/>
  <c r="H107" i="21" s="1"/>
  <c r="D69" i="23"/>
  <c r="D70" i="23" s="1"/>
  <c r="D71" i="23" s="1"/>
  <c r="D72" i="23" s="1"/>
  <c r="D73" i="23" s="1"/>
  <c r="D63" i="23"/>
  <c r="D160" i="23" s="1"/>
  <c r="N176" i="23" s="1"/>
  <c r="D62" i="23"/>
  <c r="D159" i="23" s="1"/>
  <c r="D59" i="23"/>
  <c r="D156" i="23" s="1"/>
  <c r="N172" i="23" s="1"/>
  <c r="D58" i="23"/>
  <c r="D155" i="23" s="1"/>
  <c r="N171" i="23" s="1"/>
  <c r="D55" i="23"/>
  <c r="D152" i="23" s="1"/>
  <c r="N168" i="23" s="1"/>
  <c r="C55" i="23"/>
  <c r="C56" i="23" s="1"/>
  <c r="C57" i="23" s="1"/>
  <c r="C58" i="23" s="1"/>
  <c r="C59" i="23" s="1"/>
  <c r="C60" i="23" s="1"/>
  <c r="C61" i="23" s="1"/>
  <c r="C62" i="23" s="1"/>
  <c r="C63" i="23" s="1"/>
  <c r="C64" i="23" s="1"/>
  <c r="C65" i="23" s="1"/>
  <c r="D54" i="23"/>
  <c r="D151" i="23" s="1"/>
  <c r="C54" i="23"/>
  <c r="D47" i="23"/>
  <c r="D64" i="23" s="1"/>
  <c r="D46" i="23"/>
  <c r="D45" i="23"/>
  <c r="D44" i="23"/>
  <c r="D61" i="23" s="1"/>
  <c r="D158" i="23" s="1"/>
  <c r="N174" i="23" s="1"/>
  <c r="D43" i="23"/>
  <c r="D60" i="23" s="1"/>
  <c r="D157" i="23" s="1"/>
  <c r="D42" i="23"/>
  <c r="D41" i="23"/>
  <c r="D40" i="23"/>
  <c r="D57" i="23" s="1"/>
  <c r="D154" i="23" s="1"/>
  <c r="D39" i="23"/>
  <c r="D56" i="23" s="1"/>
  <c r="D38" i="23"/>
  <c r="C38" i="23"/>
  <c r="C39" i="23" s="1"/>
  <c r="C40" i="23" s="1"/>
  <c r="C41" i="23" s="1"/>
  <c r="C42" i="23" s="1"/>
  <c r="C43" i="23" s="1"/>
  <c r="C44" i="23" s="1"/>
  <c r="C45" i="23" s="1"/>
  <c r="C46" i="23" s="1"/>
  <c r="C47" i="23" s="1"/>
  <c r="C48" i="23" s="1"/>
  <c r="D37" i="23"/>
  <c r="C37" i="23"/>
  <c r="D36" i="23"/>
  <c r="D53" i="23" s="1"/>
  <c r="D150" i="23" s="1"/>
  <c r="N166" i="23" s="1"/>
  <c r="C31" i="23"/>
  <c r="C20" i="23"/>
  <c r="C21" i="23" s="1"/>
  <c r="C22" i="23" s="1"/>
  <c r="D14" i="23"/>
  <c r="C14" i="23"/>
  <c r="C15" i="23" s="1"/>
  <c r="C16" i="23" s="1"/>
  <c r="D47" i="21"/>
  <c r="D46" i="21"/>
  <c r="D45" i="21"/>
  <c r="D44" i="21"/>
  <c r="D43" i="21"/>
  <c r="D42" i="21"/>
  <c r="D41" i="21"/>
  <c r="D40" i="21"/>
  <c r="D39" i="21"/>
  <c r="D38" i="21"/>
  <c r="C38" i="21"/>
  <c r="C39" i="21" s="1"/>
  <c r="C40" i="21" s="1"/>
  <c r="C41" i="21" s="1"/>
  <c r="C42" i="21" s="1"/>
  <c r="C43" i="21" s="1"/>
  <c r="C44" i="21" s="1"/>
  <c r="C45" i="21" s="1"/>
  <c r="C46" i="21" s="1"/>
  <c r="C47" i="21" s="1"/>
  <c r="C48" i="21" s="1"/>
  <c r="D37" i="21"/>
  <c r="C37" i="21"/>
  <c r="D36" i="21"/>
  <c r="D99" i="21"/>
  <c r="D100" i="21"/>
  <c r="D101" i="21"/>
  <c r="D102" i="21"/>
  <c r="D103" i="21"/>
  <c r="D104" i="21"/>
  <c r="D105" i="21"/>
  <c r="D106" i="21"/>
  <c r="D107" i="21"/>
  <c r="D108" i="21"/>
  <c r="D109" i="21"/>
  <c r="D98" i="21"/>
  <c r="K162" i="21"/>
  <c r="I162" i="21"/>
  <c r="H162" i="21"/>
  <c r="F161" i="21"/>
  <c r="F160" i="21"/>
  <c r="F159" i="21"/>
  <c r="F158" i="21"/>
  <c r="F157" i="21"/>
  <c r="F156" i="21"/>
  <c r="F155" i="21"/>
  <c r="F154" i="21"/>
  <c r="F153" i="21"/>
  <c r="F152" i="21"/>
  <c r="C152" i="21"/>
  <c r="C153" i="21" s="1"/>
  <c r="C154" i="21" s="1"/>
  <c r="C155" i="21" s="1"/>
  <c r="C156" i="21" s="1"/>
  <c r="C157" i="21" s="1"/>
  <c r="C158" i="21" s="1"/>
  <c r="C159" i="21" s="1"/>
  <c r="C160" i="21" s="1"/>
  <c r="C161" i="21" s="1"/>
  <c r="C162" i="21" s="1"/>
  <c r="C163" i="21" s="1"/>
  <c r="C164" i="21" s="1"/>
  <c r="C165" i="21" s="1"/>
  <c r="C166" i="21" s="1"/>
  <c r="C167" i="21" s="1"/>
  <c r="C168" i="21" s="1"/>
  <c r="C169" i="21" s="1"/>
  <c r="C170" i="21" s="1"/>
  <c r="C171" i="21" s="1"/>
  <c r="C172" i="21" s="1"/>
  <c r="C173" i="21" s="1"/>
  <c r="C174" i="21" s="1"/>
  <c r="C175" i="21" s="1"/>
  <c r="C176" i="21" s="1"/>
  <c r="C177" i="21" s="1"/>
  <c r="C178" i="21" s="1"/>
  <c r="F151" i="21"/>
  <c r="C151" i="21"/>
  <c r="F150" i="21"/>
  <c r="E109" i="21"/>
  <c r="E108" i="21"/>
  <c r="E107" i="21"/>
  <c r="E106" i="21"/>
  <c r="E105" i="21"/>
  <c r="E104" i="21"/>
  <c r="E103" i="21"/>
  <c r="E102" i="21"/>
  <c r="E101" i="21"/>
  <c r="E100" i="21"/>
  <c r="E99" i="21"/>
  <c r="C99" i="21"/>
  <c r="C100" i="21" s="1"/>
  <c r="C101" i="21" s="1"/>
  <c r="C102" i="21" s="1"/>
  <c r="C103" i="21" s="1"/>
  <c r="C104" i="21" s="1"/>
  <c r="C105" i="21" s="1"/>
  <c r="C106" i="21" s="1"/>
  <c r="C107" i="21" s="1"/>
  <c r="C108" i="21" s="1"/>
  <c r="C109" i="21" s="1"/>
  <c r="C110" i="21" s="1"/>
  <c r="E98" i="21"/>
  <c r="C220" i="21"/>
  <c r="C221" i="21" s="1"/>
  <c r="C222" i="21" s="1"/>
  <c r="C223" i="21" s="1"/>
  <c r="C224" i="21" s="1"/>
  <c r="C225" i="21" s="1"/>
  <c r="C226" i="21" s="1"/>
  <c r="C227" i="21" s="1"/>
  <c r="C228" i="21" s="1"/>
  <c r="C229" i="21" s="1"/>
  <c r="C230" i="21" s="1"/>
  <c r="C231" i="21" s="1"/>
  <c r="C211" i="21"/>
  <c r="C212" i="21" s="1"/>
  <c r="C213" i="21" s="1"/>
  <c r="C214" i="21" s="1"/>
  <c r="C215" i="21" s="1"/>
  <c r="C216" i="21" s="1"/>
  <c r="C217" i="21" s="1"/>
  <c r="C218" i="21" s="1"/>
  <c r="C219" i="21" s="1"/>
  <c r="C210" i="21"/>
  <c r="C185" i="21"/>
  <c r="C186" i="21" s="1"/>
  <c r="C187" i="21" s="1"/>
  <c r="C188" i="21" s="1"/>
  <c r="C189" i="21" s="1"/>
  <c r="C190" i="21" s="1"/>
  <c r="C191" i="21" s="1"/>
  <c r="C192" i="21" s="1"/>
  <c r="C193" i="21" s="1"/>
  <c r="C194" i="21" s="1"/>
  <c r="C195" i="21" s="1"/>
  <c r="C196" i="21" s="1"/>
  <c r="C197" i="21" s="1"/>
  <c r="C198" i="21" s="1"/>
  <c r="C199" i="21" s="1"/>
  <c r="C200" i="21" s="1"/>
  <c r="C201" i="21" s="1"/>
  <c r="C202" i="21" s="1"/>
  <c r="C203" i="21" s="1"/>
  <c r="C204" i="21" s="1"/>
  <c r="C205" i="21" s="1"/>
  <c r="C184" i="21"/>
  <c r="E144" i="21"/>
  <c r="D142" i="21"/>
  <c r="D143" i="21" s="1"/>
  <c r="D144" i="21" s="1"/>
  <c r="D145" i="21" s="1"/>
  <c r="D137" i="21"/>
  <c r="D138" i="21" s="1"/>
  <c r="P133" i="21"/>
  <c r="P132" i="21"/>
  <c r="D132" i="21"/>
  <c r="D133" i="21" s="1"/>
  <c r="P131" i="21"/>
  <c r="H119" i="21"/>
  <c r="E119" i="21"/>
  <c r="D115" i="21"/>
  <c r="D116" i="21" s="1"/>
  <c r="D117" i="21" s="1"/>
  <c r="D118" i="21" s="1"/>
  <c r="D119" i="21" s="1"/>
  <c r="D120" i="21" s="1"/>
  <c r="D121" i="21" s="1"/>
  <c r="D122" i="21" s="1"/>
  <c r="D123" i="21" s="1"/>
  <c r="D124" i="21" s="1"/>
  <c r="D125" i="21" s="1"/>
  <c r="D126" i="21" s="1"/>
  <c r="E90" i="21"/>
  <c r="C90" i="21"/>
  <c r="D69" i="21"/>
  <c r="D70" i="21" s="1"/>
  <c r="D71" i="21" s="1"/>
  <c r="D72" i="21" s="1"/>
  <c r="D73" i="21" s="1"/>
  <c r="D64" i="21"/>
  <c r="D161" i="21" s="1"/>
  <c r="D177" i="21" s="1"/>
  <c r="D60" i="21"/>
  <c r="D157" i="21" s="1"/>
  <c r="D173" i="21" s="1"/>
  <c r="D56" i="21"/>
  <c r="D153" i="21" s="1"/>
  <c r="N169" i="21" s="1"/>
  <c r="C54" i="21"/>
  <c r="C55" i="21" s="1"/>
  <c r="C56" i="21" s="1"/>
  <c r="C57" i="21" s="1"/>
  <c r="C58" i="21" s="1"/>
  <c r="C59" i="21" s="1"/>
  <c r="C60" i="21" s="1"/>
  <c r="C61" i="21" s="1"/>
  <c r="C62" i="21" s="1"/>
  <c r="C63" i="21" s="1"/>
  <c r="C64" i="21" s="1"/>
  <c r="C65" i="21" s="1"/>
  <c r="D62" i="21"/>
  <c r="D159" i="21" s="1"/>
  <c r="D61" i="21"/>
  <c r="D158" i="21" s="1"/>
  <c r="N174" i="21" s="1"/>
  <c r="D58" i="21"/>
  <c r="D155" i="21" s="1"/>
  <c r="D57" i="21"/>
  <c r="D154" i="21" s="1"/>
  <c r="D54" i="21"/>
  <c r="D151" i="21" s="1"/>
  <c r="D53" i="21"/>
  <c r="D150" i="21" s="1"/>
  <c r="N166" i="21" s="1"/>
  <c r="C31" i="21"/>
  <c r="C20" i="21"/>
  <c r="C21" i="21" s="1"/>
  <c r="C22" i="21" s="1"/>
  <c r="D14" i="21"/>
  <c r="C14" i="21"/>
  <c r="C15" i="21" s="1"/>
  <c r="C16" i="21" s="1"/>
  <c r="A41" i="30"/>
  <c r="B41" i="30"/>
  <c r="C41" i="30"/>
  <c r="C211" i="5"/>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10" i="5"/>
  <c r="C184" i="5"/>
  <c r="C185" i="5" s="1"/>
  <c r="C186" i="5" s="1"/>
  <c r="C187" i="5" s="1"/>
  <c r="C188" i="5" s="1"/>
  <c r="C189" i="5" s="1"/>
  <c r="C190" i="5" s="1"/>
  <c r="C191" i="5" s="1"/>
  <c r="C192" i="5" s="1"/>
  <c r="C193" i="5" s="1"/>
  <c r="C194" i="5" s="1"/>
  <c r="C195" i="5" s="1"/>
  <c r="C196" i="5" s="1"/>
  <c r="C197" i="5" s="1"/>
  <c r="C198" i="5" s="1"/>
  <c r="C199" i="5" s="1"/>
  <c r="C200" i="5" s="1"/>
  <c r="C201" i="5" s="1"/>
  <c r="C202" i="5" s="1"/>
  <c r="C203" i="5" s="1"/>
  <c r="C204" i="5" s="1"/>
  <c r="C205" i="5" s="1"/>
  <c r="N177" i="5"/>
  <c r="N175" i="5"/>
  <c r="N173" i="5"/>
  <c r="N170" i="5"/>
  <c r="N167" i="5"/>
  <c r="D161" i="5"/>
  <c r="D177" i="5" s="1"/>
  <c r="D160" i="5"/>
  <c r="N176" i="5" s="1"/>
  <c r="D159" i="5"/>
  <c r="D175" i="5" s="1"/>
  <c r="D158" i="5"/>
  <c r="N174" i="5" s="1"/>
  <c r="D157" i="5"/>
  <c r="D173" i="5" s="1"/>
  <c r="D156" i="5"/>
  <c r="N172" i="5" s="1"/>
  <c r="D155" i="5"/>
  <c r="N171" i="5" s="1"/>
  <c r="D154" i="5"/>
  <c r="D170" i="5" s="1"/>
  <c r="D153" i="5"/>
  <c r="N169" i="5" s="1"/>
  <c r="D152" i="5"/>
  <c r="N168" i="5" s="1"/>
  <c r="C152" i="5"/>
  <c r="C153" i="5" s="1"/>
  <c r="C154" i="5" s="1"/>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D151" i="5"/>
  <c r="D167" i="5" s="1"/>
  <c r="C151" i="5"/>
  <c r="D150" i="5"/>
  <c r="N166" i="5" s="1"/>
  <c r="E144" i="5"/>
  <c r="D142" i="5"/>
  <c r="D143" i="5" s="1"/>
  <c r="D144" i="5" s="1"/>
  <c r="D145" i="5" s="1"/>
  <c r="D137" i="5"/>
  <c r="D138" i="5" s="1"/>
  <c r="P133" i="5"/>
  <c r="P132" i="5"/>
  <c r="D132" i="5"/>
  <c r="D133" i="5" s="1"/>
  <c r="P131" i="5"/>
  <c r="H119" i="5"/>
  <c r="E119" i="5"/>
  <c r="D115" i="5"/>
  <c r="D116" i="5" s="1"/>
  <c r="D117" i="5" s="1"/>
  <c r="D118" i="5" s="1"/>
  <c r="D119" i="5" s="1"/>
  <c r="D120" i="5" s="1"/>
  <c r="D121" i="5" s="1"/>
  <c r="D122" i="5" s="1"/>
  <c r="D123" i="5" s="1"/>
  <c r="D124" i="5" s="1"/>
  <c r="D125" i="5" s="1"/>
  <c r="D126" i="5" s="1"/>
  <c r="N109" i="5"/>
  <c r="M109" i="5"/>
  <c r="E109" i="5"/>
  <c r="D109" i="5"/>
  <c r="N108" i="5"/>
  <c r="M108" i="5"/>
  <c r="E108" i="5"/>
  <c r="D108" i="5"/>
  <c r="N107" i="5"/>
  <c r="M107" i="5"/>
  <c r="E107" i="5"/>
  <c r="D107" i="5"/>
  <c r="N106" i="5"/>
  <c r="M106" i="5"/>
  <c r="E106" i="5"/>
  <c r="D106" i="5"/>
  <c r="N105" i="5"/>
  <c r="M105" i="5"/>
  <c r="E105" i="5"/>
  <c r="D105" i="5"/>
  <c r="N104" i="5"/>
  <c r="M104" i="5"/>
  <c r="J104" i="5"/>
  <c r="S104" i="5" s="1"/>
  <c r="E104" i="5"/>
  <c r="D104" i="5"/>
  <c r="N103" i="5"/>
  <c r="M103" i="5"/>
  <c r="E103" i="5"/>
  <c r="D103" i="5"/>
  <c r="N102" i="5"/>
  <c r="M102" i="5"/>
  <c r="E102" i="5"/>
  <c r="D102" i="5"/>
  <c r="N101" i="5"/>
  <c r="M101" i="5"/>
  <c r="E101" i="5"/>
  <c r="D101" i="5"/>
  <c r="N100" i="5"/>
  <c r="M100" i="5"/>
  <c r="E100" i="5"/>
  <c r="D100" i="5"/>
  <c r="N99" i="5"/>
  <c r="M99" i="5"/>
  <c r="E99" i="5"/>
  <c r="D99" i="5"/>
  <c r="C99" i="5"/>
  <c r="C100" i="5" s="1"/>
  <c r="C101" i="5" s="1"/>
  <c r="C102" i="5" s="1"/>
  <c r="C103" i="5" s="1"/>
  <c r="C104" i="5" s="1"/>
  <c r="C105" i="5" s="1"/>
  <c r="C106" i="5" s="1"/>
  <c r="C107" i="5" s="1"/>
  <c r="C108" i="5" s="1"/>
  <c r="C109" i="5" s="1"/>
  <c r="C110" i="5" s="1"/>
  <c r="N98" i="5"/>
  <c r="M98" i="5"/>
  <c r="H98" i="5"/>
  <c r="D98" i="5"/>
  <c r="H90" i="5"/>
  <c r="E90" i="5"/>
  <c r="K89" i="5"/>
  <c r="J89" i="5"/>
  <c r="J109" i="5" s="1"/>
  <c r="S109" i="5" s="1"/>
  <c r="D89" i="5"/>
  <c r="K88" i="5"/>
  <c r="J88" i="5"/>
  <c r="J108" i="5" s="1"/>
  <c r="S108" i="5" s="1"/>
  <c r="D88" i="5"/>
  <c r="K87" i="5"/>
  <c r="J87" i="5"/>
  <c r="J107" i="5" s="1"/>
  <c r="S107" i="5" s="1"/>
  <c r="D87" i="5"/>
  <c r="K86" i="5"/>
  <c r="J86" i="5"/>
  <c r="J106" i="5" s="1"/>
  <c r="S106" i="5" s="1"/>
  <c r="D86" i="5"/>
  <c r="K85" i="5"/>
  <c r="J85" i="5"/>
  <c r="J105" i="5" s="1"/>
  <c r="S105" i="5" s="1"/>
  <c r="D85" i="5"/>
  <c r="K84" i="5"/>
  <c r="J84" i="5"/>
  <c r="D84" i="5"/>
  <c r="K83" i="5"/>
  <c r="J83" i="5"/>
  <c r="J103" i="5" s="1"/>
  <c r="S103" i="5" s="1"/>
  <c r="D83" i="5"/>
  <c r="K82" i="5"/>
  <c r="J82" i="5"/>
  <c r="J102" i="5" s="1"/>
  <c r="S102" i="5" s="1"/>
  <c r="D82" i="5"/>
  <c r="K81" i="5"/>
  <c r="J81" i="5"/>
  <c r="J101" i="5" s="1"/>
  <c r="S101" i="5" s="1"/>
  <c r="D81" i="5"/>
  <c r="K80" i="5"/>
  <c r="J80" i="5"/>
  <c r="J100" i="5" s="1"/>
  <c r="S100" i="5" s="1"/>
  <c r="D80" i="5"/>
  <c r="K79" i="5"/>
  <c r="J79" i="5"/>
  <c r="J99" i="5" s="1"/>
  <c r="S99" i="5" s="1"/>
  <c r="D79" i="5"/>
  <c r="C79" i="5"/>
  <c r="C80" i="5" s="1"/>
  <c r="C81" i="5" s="1"/>
  <c r="C82" i="5" s="1"/>
  <c r="C83" i="5" s="1"/>
  <c r="C84" i="5" s="1"/>
  <c r="C85" i="5" s="1"/>
  <c r="C86" i="5" s="1"/>
  <c r="C87" i="5" s="1"/>
  <c r="C88" i="5" s="1"/>
  <c r="C89" i="5" s="1"/>
  <c r="C90" i="5" s="1"/>
  <c r="K78" i="5"/>
  <c r="J78" i="5"/>
  <c r="J98" i="5" s="1"/>
  <c r="S98" i="5" s="1"/>
  <c r="D78" i="5"/>
  <c r="D69" i="5"/>
  <c r="D70" i="5" s="1"/>
  <c r="D71" i="5" s="1"/>
  <c r="D72" i="5" s="1"/>
  <c r="D73" i="5" s="1"/>
  <c r="J64" i="5"/>
  <c r="D62" i="5"/>
  <c r="J60" i="5"/>
  <c r="D58" i="5"/>
  <c r="J56" i="5"/>
  <c r="D54" i="5"/>
  <c r="C54" i="5"/>
  <c r="C55" i="5" s="1"/>
  <c r="C56" i="5" s="1"/>
  <c r="C57" i="5" s="1"/>
  <c r="C58" i="5" s="1"/>
  <c r="C59" i="5" s="1"/>
  <c r="C60" i="5" s="1"/>
  <c r="C61" i="5" s="1"/>
  <c r="C62" i="5" s="1"/>
  <c r="C63" i="5" s="1"/>
  <c r="C64" i="5" s="1"/>
  <c r="C65" i="5" s="1"/>
  <c r="J47" i="5"/>
  <c r="D47" i="5"/>
  <c r="D64" i="5" s="1"/>
  <c r="D46" i="5"/>
  <c r="J46" i="5" s="1"/>
  <c r="J63" i="5" s="1"/>
  <c r="J45" i="5"/>
  <c r="J62" i="5" s="1"/>
  <c r="D45" i="5"/>
  <c r="D44" i="5"/>
  <c r="D61" i="5" s="1"/>
  <c r="J43" i="5"/>
  <c r="D43" i="5"/>
  <c r="D60" i="5" s="1"/>
  <c r="D42" i="5"/>
  <c r="J42" i="5" s="1"/>
  <c r="J59" i="5" s="1"/>
  <c r="J41" i="5"/>
  <c r="J58" i="5" s="1"/>
  <c r="D41" i="5"/>
  <c r="D40" i="5"/>
  <c r="D57" i="5" s="1"/>
  <c r="J39" i="5"/>
  <c r="D39" i="5"/>
  <c r="D56" i="5" s="1"/>
  <c r="D38" i="5"/>
  <c r="J38" i="5" s="1"/>
  <c r="J55" i="5" s="1"/>
  <c r="J37" i="5"/>
  <c r="J54" i="5" s="1"/>
  <c r="D37" i="5"/>
  <c r="C37" i="5"/>
  <c r="C38" i="5" s="1"/>
  <c r="C39" i="5" s="1"/>
  <c r="C40" i="5" s="1"/>
  <c r="C41" i="5" s="1"/>
  <c r="C42" i="5" s="1"/>
  <c r="C43" i="5" s="1"/>
  <c r="C44" i="5" s="1"/>
  <c r="C45" i="5" s="1"/>
  <c r="C46" i="5" s="1"/>
  <c r="C47" i="5" s="1"/>
  <c r="C48" i="5" s="1"/>
  <c r="D36" i="5"/>
  <c r="D53" i="5" s="1"/>
  <c r="C26" i="5"/>
  <c r="C27" i="5" s="1"/>
  <c r="C28" i="5" s="1"/>
  <c r="C29" i="5" s="1"/>
  <c r="C30" i="5" s="1"/>
  <c r="C31" i="5" s="1"/>
  <c r="C20" i="5"/>
  <c r="C21" i="5" s="1"/>
  <c r="C22" i="5" s="1"/>
  <c r="D14" i="5"/>
  <c r="C10" i="5"/>
  <c r="C11" i="5" s="1"/>
  <c r="C12" i="5" s="1"/>
  <c r="C13" i="5" s="1"/>
  <c r="C14" i="5" s="1"/>
  <c r="C15" i="5" s="1"/>
  <c r="C16" i="5" s="1"/>
  <c r="C9" i="5"/>
  <c r="B265" i="30"/>
  <c r="C265" i="30"/>
  <c r="A265" i="30"/>
  <c r="D175" i="23" l="1"/>
  <c r="N175" i="23"/>
  <c r="D173" i="23"/>
  <c r="N173" i="23"/>
  <c r="D170" i="23"/>
  <c r="N170" i="23"/>
  <c r="D167" i="23"/>
  <c r="N167" i="23"/>
  <c r="N177" i="23"/>
  <c r="D169" i="23"/>
  <c r="K90" i="5"/>
  <c r="D166" i="23"/>
  <c r="D168" i="23"/>
  <c r="D172" i="23"/>
  <c r="D174" i="23"/>
  <c r="D176" i="23"/>
  <c r="D171" i="23"/>
  <c r="E90" i="23"/>
  <c r="K87" i="23"/>
  <c r="N167" i="21"/>
  <c r="D167" i="21"/>
  <c r="N171" i="21"/>
  <c r="D171" i="21"/>
  <c r="N175" i="21"/>
  <c r="D175" i="21"/>
  <c r="N170" i="21"/>
  <c r="D170" i="21"/>
  <c r="N173" i="21"/>
  <c r="N177" i="21"/>
  <c r="D169" i="21"/>
  <c r="D166" i="21"/>
  <c r="D168" i="21"/>
  <c r="D172" i="21"/>
  <c r="D174" i="21"/>
  <c r="D55" i="21"/>
  <c r="D152" i="21" s="1"/>
  <c r="N168" i="21" s="1"/>
  <c r="D59" i="21"/>
  <c r="D156" i="21" s="1"/>
  <c r="N172" i="21" s="1"/>
  <c r="D63" i="21"/>
  <c r="D160" i="21" s="1"/>
  <c r="N176" i="21" s="1"/>
  <c r="D169" i="5"/>
  <c r="D166" i="5"/>
  <c r="D168" i="5"/>
  <c r="D172" i="5"/>
  <c r="D174" i="5"/>
  <c r="D176" i="5"/>
  <c r="D171" i="5"/>
  <c r="J36" i="5"/>
  <c r="J53" i="5" s="1"/>
  <c r="J40" i="5"/>
  <c r="J57" i="5" s="1"/>
  <c r="J44" i="5"/>
  <c r="J61" i="5" s="1"/>
  <c r="D55" i="5"/>
  <c r="D59" i="5"/>
  <c r="D63" i="5"/>
  <c r="A255" i="30"/>
  <c r="B255" i="30"/>
  <c r="C255" i="30"/>
  <c r="B438" i="30"/>
  <c r="C438" i="30"/>
  <c r="A438" i="30"/>
  <c r="B491" i="30"/>
  <c r="C491" i="30" s="1"/>
  <c r="B444" i="30"/>
  <c r="C444" i="30" s="1"/>
  <c r="A414" i="30"/>
  <c r="B372" i="30"/>
  <c r="C372" i="30" s="1"/>
  <c r="B362" i="30"/>
  <c r="C362" i="30" s="1"/>
  <c r="E119" i="18"/>
  <c r="H119" i="18"/>
  <c r="B186" i="30"/>
  <c r="C186" i="30" s="1"/>
  <c r="D176" i="21" l="1"/>
  <c r="B78" i="30"/>
  <c r="C78" i="30" s="1"/>
  <c r="M17" i="15" l="1"/>
  <c r="O1" i="15"/>
  <c r="E7" i="1"/>
  <c r="B31" i="1" s="1"/>
  <c r="E230" i="24" l="1"/>
  <c r="E231" i="23"/>
  <c r="E231" i="21"/>
  <c r="E231" i="5"/>
  <c r="E231" i="18"/>
  <c r="E227" i="31"/>
  <c r="A18" i="24"/>
  <c r="B9" i="24"/>
  <c r="B235" i="24"/>
  <c r="B234" i="24"/>
  <c r="G87" i="31"/>
  <c r="P87" i="31" s="1"/>
  <c r="B20" i="31"/>
  <c r="D87" i="31"/>
  <c r="M87" i="31" s="1"/>
  <c r="A18" i="31"/>
  <c r="K87" i="31"/>
  <c r="T87" i="31" s="1"/>
  <c r="D96" i="5"/>
  <c r="M96" i="5" s="1"/>
  <c r="A19" i="17"/>
  <c r="B231" i="31"/>
  <c r="B219" i="31"/>
  <c r="B198" i="31"/>
  <c r="B193" i="31"/>
  <c r="B187" i="31"/>
  <c r="B182" i="31"/>
  <c r="P175" i="31"/>
  <c r="H160" i="31"/>
  <c r="J144" i="31"/>
  <c r="G141" i="31"/>
  <c r="A125" i="31"/>
  <c r="B118" i="31"/>
  <c r="B113" i="31"/>
  <c r="B110" i="31"/>
  <c r="K67" i="31"/>
  <c r="J25" i="31"/>
  <c r="J42" i="31" s="1"/>
  <c r="F13" i="31"/>
  <c r="A7" i="31"/>
  <c r="A229" i="31"/>
  <c r="O127" i="31"/>
  <c r="Z12" i="17"/>
  <c r="O18" i="17" s="1"/>
  <c r="Z18" i="17" s="1"/>
  <c r="AK18" i="17" s="1"/>
  <c r="AV18" i="17" s="1"/>
  <c r="BI18" i="17" s="1"/>
  <c r="BU18" i="17" s="1"/>
  <c r="G2" i="17"/>
  <c r="B223" i="31"/>
  <c r="B218" i="31"/>
  <c r="B211" i="31"/>
  <c r="B205" i="31"/>
  <c r="B192" i="31"/>
  <c r="B181" i="31"/>
  <c r="Q160" i="31"/>
  <c r="G160" i="31"/>
  <c r="I144" i="31"/>
  <c r="B137" i="31"/>
  <c r="B132" i="31"/>
  <c r="B128" i="31"/>
  <c r="J123" i="31"/>
  <c r="B116" i="31"/>
  <c r="H109" i="31"/>
  <c r="G67" i="31"/>
  <c r="B60" i="31"/>
  <c r="G25" i="31"/>
  <c r="G42" i="31" s="1"/>
  <c r="F16" i="31"/>
  <c r="F5" i="31"/>
  <c r="J6" i="17"/>
  <c r="B222" i="31"/>
  <c r="B216" i="31"/>
  <c r="B209" i="31"/>
  <c r="F201" i="31"/>
  <c r="B191" i="31"/>
  <c r="B185" i="31"/>
  <c r="E160" i="31"/>
  <c r="G144" i="31"/>
  <c r="B120" i="31"/>
  <c r="A108" i="31"/>
  <c r="B59" i="31"/>
  <c r="A24" i="31"/>
  <c r="A4" i="31"/>
  <c r="Y12" i="17"/>
  <c r="N18" i="17" s="1"/>
  <c r="Y18" i="17" s="1"/>
  <c r="AJ18" i="17" s="1"/>
  <c r="AU18" i="17" s="1"/>
  <c r="BH18" i="17" s="1"/>
  <c r="BT18" i="17" s="1"/>
  <c r="A2" i="17"/>
  <c r="F2" i="17" s="1"/>
  <c r="B230" i="31"/>
  <c r="B217" i="31"/>
  <c r="B210" i="31"/>
  <c r="A204" i="31"/>
  <c r="B197" i="31"/>
  <c r="F191" i="31"/>
  <c r="B186" i="31"/>
  <c r="P160" i="31"/>
  <c r="F160" i="31"/>
  <c r="H144" i="31"/>
  <c r="B140" i="31"/>
  <c r="A136" i="31"/>
  <c r="A131" i="31"/>
  <c r="B122" i="31"/>
  <c r="E109" i="31"/>
  <c r="D67" i="31"/>
  <c r="D25" i="31"/>
  <c r="D42" i="31" s="1"/>
  <c r="B13" i="31"/>
  <c r="A1" i="17"/>
  <c r="B196" i="31"/>
  <c r="O160" i="31"/>
  <c r="G134" i="31"/>
  <c r="B112" i="31"/>
  <c r="F12" i="31"/>
  <c r="B199" i="31"/>
  <c r="U18" i="17"/>
  <c r="AF18" i="17" s="1"/>
  <c r="AQ18" i="17" s="1"/>
  <c r="BB18" i="17" s="1"/>
  <c r="BO18" i="17" s="1"/>
  <c r="CA18" i="17" s="1"/>
  <c r="B12" i="16"/>
  <c r="B227" i="31"/>
  <c r="B215" i="31"/>
  <c r="B208" i="31"/>
  <c r="B201" i="31"/>
  <c r="B190" i="31"/>
  <c r="B180" i="31"/>
  <c r="L160" i="31"/>
  <c r="F144" i="31"/>
  <c r="B139" i="31"/>
  <c r="O129" i="31"/>
  <c r="B115" i="31"/>
  <c r="A66" i="31"/>
  <c r="A58" i="31"/>
  <c r="F22" i="31"/>
  <c r="B15" i="31"/>
  <c r="A12" i="31"/>
  <c r="B232" i="31"/>
  <c r="B225" i="31"/>
  <c r="B213" i="31"/>
  <c r="B200" i="31"/>
  <c r="B188" i="31"/>
  <c r="B178" i="31"/>
  <c r="B144" i="31"/>
  <c r="B119" i="31"/>
  <c r="B62" i="31"/>
  <c r="B9" i="31"/>
  <c r="B21" i="31" s="1"/>
  <c r="B19" i="17"/>
  <c r="B183" i="31"/>
  <c r="K144" i="31"/>
  <c r="B138" i="31"/>
  <c r="B126" i="31"/>
  <c r="B114" i="31"/>
  <c r="B61" i="31"/>
  <c r="B20" i="24"/>
  <c r="B20" i="17"/>
  <c r="B226" i="31"/>
  <c r="B221" i="31"/>
  <c r="B214" i="31"/>
  <c r="B207" i="31"/>
  <c r="B195" i="31"/>
  <c r="B189" i="31"/>
  <c r="B184" i="31"/>
  <c r="B179" i="31"/>
  <c r="K160" i="31"/>
  <c r="B160" i="31"/>
  <c r="E144" i="31"/>
  <c r="G129" i="31"/>
  <c r="B127" i="31"/>
  <c r="B111" i="31"/>
  <c r="M85" i="31"/>
  <c r="M56" i="31"/>
  <c r="F21" i="24"/>
  <c r="F14" i="31"/>
  <c r="F10" i="31"/>
  <c r="A20" i="17"/>
  <c r="B220" i="31"/>
  <c r="B194" i="31"/>
  <c r="J160" i="31"/>
  <c r="L144" i="31"/>
  <c r="G126" i="31"/>
  <c r="D85" i="31"/>
  <c r="A41" i="31"/>
  <c r="B224" i="31"/>
  <c r="B212" i="31"/>
  <c r="B206" i="31"/>
  <c r="A177" i="31"/>
  <c r="I160" i="31"/>
  <c r="A143" i="31"/>
  <c r="B133" i="31"/>
  <c r="O128" i="31"/>
  <c r="J118" i="31"/>
  <c r="M81" i="31"/>
  <c r="M39" i="31"/>
  <c r="B8" i="31"/>
  <c r="B72" i="23"/>
  <c r="O131" i="24"/>
  <c r="O131" i="21"/>
  <c r="C22" i="16"/>
  <c r="Q16" i="16"/>
  <c r="Q25" i="16" s="1"/>
  <c r="D16" i="16"/>
  <c r="D25" i="16" s="1"/>
  <c r="C21" i="16"/>
  <c r="G73" i="21"/>
  <c r="G73" i="5"/>
  <c r="G64" i="31" s="1"/>
  <c r="G63" i="24" s="1"/>
  <c r="O132" i="24"/>
  <c r="O132" i="5"/>
  <c r="C20" i="16"/>
  <c r="P16" i="16"/>
  <c r="P25" i="16" s="1"/>
  <c r="B18" i="16"/>
  <c r="B27" i="16" s="1"/>
  <c r="E19" i="16"/>
  <c r="E28" i="16" s="1"/>
  <c r="B73" i="21"/>
  <c r="O130" i="24"/>
  <c r="O133" i="5"/>
  <c r="B7" i="16"/>
  <c r="O16" i="16"/>
  <c r="O25" i="16" s="1"/>
  <c r="B25" i="16"/>
  <c r="Y28" i="16" s="1"/>
  <c r="E16" i="16"/>
  <c r="B73" i="5"/>
  <c r="B64" i="31" s="1"/>
  <c r="B63" i="24" s="1"/>
  <c r="O132" i="23"/>
  <c r="O131" i="5"/>
  <c r="S21" i="16"/>
  <c r="S30" i="16" s="1"/>
  <c r="I16" i="16"/>
  <c r="B72" i="18"/>
  <c r="G73" i="23"/>
  <c r="O133" i="23"/>
  <c r="O132" i="18"/>
  <c r="S22" i="16"/>
  <c r="S31" i="16" s="1"/>
  <c r="H16" i="16"/>
  <c r="O133" i="21"/>
  <c r="B73" i="23"/>
  <c r="B72" i="21"/>
  <c r="O131" i="23"/>
  <c r="O133" i="18"/>
  <c r="S20" i="16"/>
  <c r="S29" i="16" s="1"/>
  <c r="G16" i="16"/>
  <c r="B71" i="21"/>
  <c r="B72" i="5"/>
  <c r="B63" i="31" s="1"/>
  <c r="B62" i="24" s="1"/>
  <c r="O132" i="21"/>
  <c r="O131" i="18"/>
  <c r="J19" i="16"/>
  <c r="J28" i="16" s="1"/>
  <c r="F16" i="16"/>
  <c r="E126" i="31"/>
  <c r="B3" i="16"/>
  <c r="B11" i="16"/>
  <c r="B4" i="16"/>
  <c r="B5" i="16"/>
  <c r="B2" i="16"/>
  <c r="B6" i="16"/>
  <c r="A1" i="16"/>
  <c r="B8" i="16"/>
  <c r="B17" i="16"/>
  <c r="B16" i="16"/>
  <c r="X28" i="16" s="1"/>
  <c r="B9" i="16"/>
  <c r="A15" i="16"/>
  <c r="B10" i="16"/>
  <c r="F48" i="26"/>
  <c r="B57" i="26"/>
  <c r="B65" i="26"/>
  <c r="B50" i="26"/>
  <c r="E36" i="26"/>
  <c r="B28" i="26"/>
  <c r="B17" i="26"/>
  <c r="B7" i="26"/>
  <c r="B6" i="26"/>
  <c r="D48" i="26"/>
  <c r="B58" i="26"/>
  <c r="B66" i="26"/>
  <c r="A49" i="26"/>
  <c r="B35" i="26"/>
  <c r="B27" i="26"/>
  <c r="B18" i="26"/>
  <c r="B8" i="26"/>
  <c r="B29" i="26"/>
  <c r="B51" i="26"/>
  <c r="B59" i="26"/>
  <c r="B67" i="26"/>
  <c r="E46" i="26"/>
  <c r="B34" i="26"/>
  <c r="B26" i="26"/>
  <c r="B19" i="26"/>
  <c r="B9" i="26"/>
  <c r="B16" i="26"/>
  <c r="B52" i="26"/>
  <c r="B60" i="26"/>
  <c r="B68" i="26"/>
  <c r="E45" i="26"/>
  <c r="B33" i="26"/>
  <c r="B25" i="26"/>
  <c r="B20" i="26"/>
  <c r="B10" i="26"/>
  <c r="B64" i="26"/>
  <c r="B53" i="26"/>
  <c r="B61" i="26"/>
  <c r="B69" i="26"/>
  <c r="E43" i="26"/>
  <c r="B32" i="26"/>
  <c r="B24" i="26"/>
  <c r="B21" i="26"/>
  <c r="B11" i="26"/>
  <c r="B72" i="26"/>
  <c r="B54" i="26"/>
  <c r="B62" i="26"/>
  <c r="B70" i="26"/>
  <c r="E42" i="26"/>
  <c r="B31" i="26"/>
  <c r="B14" i="26"/>
  <c r="B22" i="26"/>
  <c r="B5" i="26"/>
  <c r="E38" i="26"/>
  <c r="B55" i="26"/>
  <c r="B63" i="26"/>
  <c r="B71" i="26"/>
  <c r="E37" i="26"/>
  <c r="B30" i="26"/>
  <c r="B15" i="26"/>
  <c r="B13" i="26"/>
  <c r="B56" i="26"/>
  <c r="C4" i="28"/>
  <c r="B227" i="24"/>
  <c r="A207" i="24"/>
  <c r="B200" i="24"/>
  <c r="F194" i="24"/>
  <c r="P178" i="24"/>
  <c r="H163" i="24"/>
  <c r="J147" i="24"/>
  <c r="G144" i="24"/>
  <c r="A139" i="24"/>
  <c r="B129" i="24"/>
  <c r="B125" i="24"/>
  <c r="B115" i="24"/>
  <c r="D86" i="24"/>
  <c r="M38" i="24"/>
  <c r="F16" i="24"/>
  <c r="A12" i="24"/>
  <c r="A4" i="24"/>
  <c r="B208" i="24"/>
  <c r="A180" i="24"/>
  <c r="G132" i="24"/>
  <c r="C3" i="28"/>
  <c r="B226" i="24"/>
  <c r="B220" i="24"/>
  <c r="B212" i="24"/>
  <c r="F204" i="24"/>
  <c r="B199" i="24"/>
  <c r="B194" i="24"/>
  <c r="B189" i="24"/>
  <c r="B184" i="24"/>
  <c r="Q163" i="24"/>
  <c r="G163" i="24"/>
  <c r="I147" i="24"/>
  <c r="G137" i="24"/>
  <c r="A128" i="24"/>
  <c r="B123" i="24"/>
  <c r="B114" i="24"/>
  <c r="M80" i="24"/>
  <c r="B59" i="24"/>
  <c r="J24" i="24"/>
  <c r="J41" i="24" s="1"/>
  <c r="F10" i="24"/>
  <c r="A146" i="24"/>
  <c r="G86" i="24"/>
  <c r="A12" i="28"/>
  <c r="B225" i="24"/>
  <c r="B219" i="24"/>
  <c r="B211" i="24"/>
  <c r="B204" i="24"/>
  <c r="B193" i="24"/>
  <c r="B188" i="24"/>
  <c r="P163" i="24"/>
  <c r="F163" i="24"/>
  <c r="H147" i="24"/>
  <c r="B143" i="24"/>
  <c r="B136" i="24"/>
  <c r="B122" i="24"/>
  <c r="B113" i="24"/>
  <c r="D84" i="24"/>
  <c r="B60" i="24"/>
  <c r="G24" i="24"/>
  <c r="G41" i="24" s="1"/>
  <c r="B15" i="24"/>
  <c r="B195" i="24"/>
  <c r="B116" i="24"/>
  <c r="A7" i="28"/>
  <c r="A10" i="28" s="1"/>
  <c r="A232" i="24"/>
  <c r="B217" i="24"/>
  <c r="B198" i="24"/>
  <c r="B192" i="24"/>
  <c r="O163" i="24"/>
  <c r="E163" i="24"/>
  <c r="G147" i="24"/>
  <c r="B142" i="24"/>
  <c r="B135" i="24"/>
  <c r="B131" i="24"/>
  <c r="B121" i="24"/>
  <c r="H112" i="24"/>
  <c r="K66" i="24"/>
  <c r="B61" i="24"/>
  <c r="D24" i="24"/>
  <c r="D41" i="24" s="1"/>
  <c r="F14" i="24"/>
  <c r="B228" i="24"/>
  <c r="B185" i="24"/>
  <c r="B140" i="24"/>
  <c r="A40" i="24"/>
  <c r="A8" i="28"/>
  <c r="A11" i="28" s="1"/>
  <c r="B210" i="24"/>
  <c r="B224" i="24"/>
  <c r="B233" i="24" s="1"/>
  <c r="B216" i="24"/>
  <c r="B203" i="24"/>
  <c r="B197" i="24"/>
  <c r="B187" i="24"/>
  <c r="B183" i="24"/>
  <c r="B218" i="24" s="1"/>
  <c r="L163" i="24"/>
  <c r="F147" i="24"/>
  <c r="A134" i="24"/>
  <c r="B119" i="24"/>
  <c r="E112" i="24"/>
  <c r="G66" i="24"/>
  <c r="B58" i="24"/>
  <c r="A23" i="24"/>
  <c r="B8" i="24"/>
  <c r="B213" i="24"/>
  <c r="K147" i="24"/>
  <c r="A9" i="28"/>
  <c r="B230" i="24"/>
  <c r="B223" i="24"/>
  <c r="B215" i="24"/>
  <c r="B209" i="24"/>
  <c r="B202" i="24"/>
  <c r="B191" i="24"/>
  <c r="B186" i="24"/>
  <c r="B182" i="24"/>
  <c r="K163" i="24"/>
  <c r="B163" i="24"/>
  <c r="E147" i="24"/>
  <c r="B118" i="24"/>
  <c r="A111" i="24"/>
  <c r="D66" i="24"/>
  <c r="A57" i="24"/>
  <c r="F13" i="24"/>
  <c r="A7" i="24"/>
  <c r="B221" i="24"/>
  <c r="B190" i="24"/>
  <c r="I163" i="24"/>
  <c r="J126" i="24"/>
  <c r="F12" i="24"/>
  <c r="A6" i="28"/>
  <c r="B229" i="24"/>
  <c r="B222" i="24"/>
  <c r="B214" i="24"/>
  <c r="B201" i="24"/>
  <c r="B196" i="24"/>
  <c r="B181" i="24"/>
  <c r="J163" i="24"/>
  <c r="L147" i="24"/>
  <c r="B147" i="24"/>
  <c r="B141" i="24"/>
  <c r="B130" i="24"/>
  <c r="B117" i="24"/>
  <c r="K86" i="24"/>
  <c r="A65" i="24"/>
  <c r="M55" i="24"/>
  <c r="B13" i="24"/>
  <c r="F5" i="24"/>
  <c r="B1" i="28"/>
  <c r="G129" i="24"/>
  <c r="E129" i="24"/>
  <c r="J121" i="24"/>
  <c r="B230" i="23"/>
  <c r="B224" i="23"/>
  <c r="B218" i="23"/>
  <c r="B212" i="23"/>
  <c r="B205" i="23"/>
  <c r="B190" i="23"/>
  <c r="P179" i="23"/>
  <c r="L164" i="23"/>
  <c r="B164" i="23"/>
  <c r="H148" i="23"/>
  <c r="G133" i="23"/>
  <c r="B131" i="23"/>
  <c r="B124" i="23"/>
  <c r="B120" i="23"/>
  <c r="E113" i="23"/>
  <c r="D96" i="23"/>
  <c r="G34" i="23"/>
  <c r="G51" i="23" s="1"/>
  <c r="F22" i="23"/>
  <c r="F19" i="23"/>
  <c r="B197" i="23"/>
  <c r="B148" i="23"/>
  <c r="B136" i="23"/>
  <c r="F16" i="23"/>
  <c r="B213" i="23"/>
  <c r="I148" i="23"/>
  <c r="B229" i="23"/>
  <c r="B223" i="23"/>
  <c r="B217" i="23"/>
  <c r="B211" i="23"/>
  <c r="B199" i="23"/>
  <c r="B194" i="23"/>
  <c r="B189" i="23"/>
  <c r="B185" i="23"/>
  <c r="K164" i="23"/>
  <c r="G148" i="23"/>
  <c r="B142" i="23"/>
  <c r="G130" i="23"/>
  <c r="B116" i="23"/>
  <c r="A112" i="23"/>
  <c r="D94" i="23"/>
  <c r="K76" i="23"/>
  <c r="B68" i="23"/>
  <c r="D34" i="23"/>
  <c r="D51" i="23" s="1"/>
  <c r="B202" i="23"/>
  <c r="B184" i="23"/>
  <c r="B219" i="23" s="1"/>
  <c r="L148" i="23"/>
  <c r="B132" i="23"/>
  <c r="A75" i="23"/>
  <c r="M48" i="23"/>
  <c r="B225" i="23"/>
  <c r="B186" i="23"/>
  <c r="O164" i="23"/>
  <c r="B122" i="23"/>
  <c r="H113" i="23"/>
  <c r="A24" i="23"/>
  <c r="B228" i="23"/>
  <c r="B216" i="23"/>
  <c r="B204" i="23"/>
  <c r="B198" i="23"/>
  <c r="B193" i="23"/>
  <c r="J164" i="23"/>
  <c r="F148" i="23"/>
  <c r="G145" i="23"/>
  <c r="B137" i="23"/>
  <c r="E130" i="23"/>
  <c r="M90" i="23"/>
  <c r="G76" i="23"/>
  <c r="A67" i="23"/>
  <c r="A33" i="23"/>
  <c r="B19" i="23"/>
  <c r="B192" i="23"/>
  <c r="H164" i="23"/>
  <c r="A140" i="23"/>
  <c r="A129" i="23"/>
  <c r="B70" i="23"/>
  <c r="A7" i="23"/>
  <c r="B231" i="23"/>
  <c r="B200" i="23"/>
  <c r="B195" i="23"/>
  <c r="A181" i="23"/>
  <c r="E164" i="23"/>
  <c r="F14" i="23"/>
  <c r="B222" i="23"/>
  <c r="B215" i="23"/>
  <c r="B210" i="23"/>
  <c r="B203" i="23"/>
  <c r="B188" i="23"/>
  <c r="I164" i="23"/>
  <c r="E148" i="23"/>
  <c r="B141" i="23"/>
  <c r="B130" i="23"/>
  <c r="B123" i="23"/>
  <c r="B119" i="23"/>
  <c r="B115" i="23"/>
  <c r="D76" i="23"/>
  <c r="B71" i="23"/>
  <c r="M65" i="23"/>
  <c r="A50" i="23"/>
  <c r="F31" i="23"/>
  <c r="B21" i="23"/>
  <c r="A18" i="23"/>
  <c r="F7" i="23"/>
  <c r="F18" i="23" s="1"/>
  <c r="F24" i="23" s="1"/>
  <c r="B227" i="23"/>
  <c r="B144" i="23"/>
  <c r="J122" i="23"/>
  <c r="F20" i="23"/>
  <c r="F205" i="23"/>
  <c r="B117" i="23"/>
  <c r="G96" i="23"/>
  <c r="B69" i="23"/>
  <c r="A4" i="23"/>
  <c r="B226" i="23"/>
  <c r="B221" i="23"/>
  <c r="B214" i="23"/>
  <c r="B209" i="23"/>
  <c r="B196" i="23"/>
  <c r="B187" i="23"/>
  <c r="B183" i="23"/>
  <c r="Q164" i="23"/>
  <c r="G164" i="23"/>
  <c r="K148" i="23"/>
  <c r="A147" i="23"/>
  <c r="G138" i="23"/>
  <c r="A135" i="23"/>
  <c r="J127" i="23"/>
  <c r="F25" i="23"/>
  <c r="F15" i="23"/>
  <c r="F5" i="23"/>
  <c r="B220" i="23"/>
  <c r="A208" i="23"/>
  <c r="B201" i="23"/>
  <c r="F195" i="23"/>
  <c r="B191" i="23"/>
  <c r="B182" i="23"/>
  <c r="P164" i="23"/>
  <c r="F164" i="23"/>
  <c r="J148" i="23"/>
  <c r="B143" i="23"/>
  <c r="B126" i="23"/>
  <c r="B118" i="23"/>
  <c r="B114" i="23"/>
  <c r="K96" i="23"/>
  <c r="J34" i="23"/>
  <c r="J51" i="23" s="1"/>
  <c r="E148" i="21"/>
  <c r="D94" i="21"/>
  <c r="B226" i="21"/>
  <c r="B218" i="21"/>
  <c r="B211" i="21"/>
  <c r="B199" i="21"/>
  <c r="B193" i="21"/>
  <c r="B186" i="21"/>
  <c r="P179" i="21"/>
  <c r="K164" i="21"/>
  <c r="L148" i="21"/>
  <c r="G138" i="21"/>
  <c r="B130" i="21"/>
  <c r="B120" i="21"/>
  <c r="B115" i="21"/>
  <c r="G76" i="21"/>
  <c r="B69" i="21"/>
  <c r="F148" i="21"/>
  <c r="M90" i="21"/>
  <c r="B225" i="21"/>
  <c r="B217" i="21"/>
  <c r="B204" i="21"/>
  <c r="B198" i="21"/>
  <c r="J164" i="21"/>
  <c r="K148" i="21"/>
  <c r="B144" i="21"/>
  <c r="A129" i="21"/>
  <c r="B114" i="21"/>
  <c r="D76" i="21"/>
  <c r="A50" i="21"/>
  <c r="G148" i="21"/>
  <c r="A75" i="21"/>
  <c r="B224" i="21"/>
  <c r="B216" i="21"/>
  <c r="B210" i="21"/>
  <c r="B203" i="21"/>
  <c r="B192" i="21"/>
  <c r="B185" i="21"/>
  <c r="I164" i="21"/>
  <c r="J148" i="21"/>
  <c r="B143" i="21"/>
  <c r="B137" i="21"/>
  <c r="J127" i="21"/>
  <c r="H113" i="21"/>
  <c r="B68" i="21"/>
  <c r="M48" i="21"/>
  <c r="J34" i="21"/>
  <c r="J51" i="21" s="1"/>
  <c r="F25" i="21"/>
  <c r="B19" i="21"/>
  <c r="F7" i="21"/>
  <c r="F18" i="21" s="1"/>
  <c r="F24" i="21" s="1"/>
  <c r="B229" i="21"/>
  <c r="F195" i="21"/>
  <c r="B148" i="21"/>
  <c r="B123" i="21"/>
  <c r="A33" i="21"/>
  <c r="B231" i="21"/>
  <c r="B223" i="21"/>
  <c r="B215" i="21"/>
  <c r="B202" i="21"/>
  <c r="B197" i="21"/>
  <c r="B191" i="21"/>
  <c r="B184" i="21"/>
  <c r="B219" i="21" s="1"/>
  <c r="H164" i="21"/>
  <c r="I148" i="21"/>
  <c r="B136" i="21"/>
  <c r="B132" i="21"/>
  <c r="B126" i="21"/>
  <c r="B119" i="21"/>
  <c r="E113" i="21"/>
  <c r="A67" i="21"/>
  <c r="G34" i="21"/>
  <c r="G51" i="21" s="1"/>
  <c r="A24" i="21"/>
  <c r="A18" i="21"/>
  <c r="A7" i="21"/>
  <c r="B221" i="21"/>
  <c r="B189" i="21"/>
  <c r="F164" i="21"/>
  <c r="B70" i="21"/>
  <c r="F15" i="21"/>
  <c r="K96" i="21"/>
  <c r="B230" i="21"/>
  <c r="B222" i="21"/>
  <c r="B214" i="21"/>
  <c r="B209" i="21"/>
  <c r="B196" i="21"/>
  <c r="B190" i="21"/>
  <c r="B183" i="21"/>
  <c r="Q164" i="21"/>
  <c r="G164" i="21"/>
  <c r="H148" i="21"/>
  <c r="A135" i="21"/>
  <c r="B124" i="21"/>
  <c r="B118" i="21"/>
  <c r="A112" i="21"/>
  <c r="M65" i="21"/>
  <c r="D34" i="21"/>
  <c r="D51" i="21" s="1"/>
  <c r="F22" i="21"/>
  <c r="F16" i="21"/>
  <c r="F5" i="21"/>
  <c r="G96" i="21"/>
  <c r="B213" i="21"/>
  <c r="A208" i="21"/>
  <c r="B201" i="21"/>
  <c r="B182" i="21"/>
  <c r="P164" i="21"/>
  <c r="B142" i="21"/>
  <c r="B117" i="21"/>
  <c r="B21" i="21"/>
  <c r="K76" i="21"/>
  <c r="D96" i="21"/>
  <c r="B228" i="21"/>
  <c r="B212" i="21"/>
  <c r="F205" i="21"/>
  <c r="B200" i="21"/>
  <c r="B195" i="21"/>
  <c r="B188" i="21"/>
  <c r="A181" i="21"/>
  <c r="O164" i="21"/>
  <c r="E164" i="21"/>
  <c r="A147" i="21"/>
  <c r="B141" i="21"/>
  <c r="B131" i="21"/>
  <c r="B116" i="21"/>
  <c r="F31" i="21"/>
  <c r="F20" i="21"/>
  <c r="A4" i="21"/>
  <c r="B227" i="21"/>
  <c r="B220" i="21"/>
  <c r="B205" i="21"/>
  <c r="B194" i="21"/>
  <c r="B187" i="21"/>
  <c r="L164" i="21"/>
  <c r="B164" i="21"/>
  <c r="G145" i="21"/>
  <c r="A140" i="21"/>
  <c r="G133" i="21"/>
  <c r="G130" i="21"/>
  <c r="B122" i="21"/>
  <c r="F14" i="21"/>
  <c r="F19" i="21"/>
  <c r="E130" i="21"/>
  <c r="J122" i="21"/>
  <c r="C28" i="3"/>
  <c r="B236" i="5"/>
  <c r="B227" i="5"/>
  <c r="B221" i="5"/>
  <c r="B202" i="5"/>
  <c r="B197" i="5"/>
  <c r="B192" i="5"/>
  <c r="B183" i="5"/>
  <c r="P164" i="5"/>
  <c r="F164" i="5"/>
  <c r="K148" i="5"/>
  <c r="A147" i="5"/>
  <c r="B142" i="5"/>
  <c r="B137" i="5"/>
  <c r="E130" i="5"/>
  <c r="B123" i="5"/>
  <c r="B119" i="5"/>
  <c r="D94" i="5"/>
  <c r="A75" i="5"/>
  <c r="A50" i="5"/>
  <c r="B21" i="5"/>
  <c r="A18" i="5"/>
  <c r="F7" i="5"/>
  <c r="F18" i="5" s="1"/>
  <c r="F24" i="5" s="1"/>
  <c r="B218" i="5"/>
  <c r="A140" i="5"/>
  <c r="B117" i="5"/>
  <c r="M65" i="5"/>
  <c r="B205" i="5"/>
  <c r="K96" i="5"/>
  <c r="T96" i="5" s="1"/>
  <c r="B203" i="5"/>
  <c r="G130" i="5"/>
  <c r="B234" i="5"/>
  <c r="B220" i="5"/>
  <c r="B213" i="5"/>
  <c r="B209" i="5"/>
  <c r="B196" i="5"/>
  <c r="B187" i="5"/>
  <c r="B182" i="5"/>
  <c r="O164" i="5"/>
  <c r="E164" i="5"/>
  <c r="J148" i="5"/>
  <c r="G145" i="5"/>
  <c r="B130" i="5"/>
  <c r="J122" i="5"/>
  <c r="M90" i="5"/>
  <c r="B68" i="5"/>
  <c r="M48" i="5"/>
  <c r="F25" i="5"/>
  <c r="F20" i="5"/>
  <c r="F16" i="5"/>
  <c r="A7" i="5"/>
  <c r="B231" i="5"/>
  <c r="F205" i="5"/>
  <c r="B195" i="5"/>
  <c r="P179" i="5"/>
  <c r="B144" i="5"/>
  <c r="J127" i="5"/>
  <c r="B71" i="5"/>
  <c r="J34" i="5"/>
  <c r="J51" i="5" s="1"/>
  <c r="B230" i="5"/>
  <c r="B217" i="5"/>
  <c r="B211" i="5"/>
  <c r="B190" i="5"/>
  <c r="J164" i="5"/>
  <c r="G138" i="5"/>
  <c r="B122" i="5"/>
  <c r="E113" i="5"/>
  <c r="G34" i="5"/>
  <c r="G51" i="5" s="1"/>
  <c r="F14" i="5"/>
  <c r="B188" i="5"/>
  <c r="D76" i="5"/>
  <c r="F31" i="5"/>
  <c r="A233" i="5"/>
  <c r="B226" i="5"/>
  <c r="B219" i="5"/>
  <c r="B212" i="5"/>
  <c r="A208" i="5"/>
  <c r="B201" i="5"/>
  <c r="F195" i="5"/>
  <c r="B191" i="5"/>
  <c r="B186" i="5"/>
  <c r="A181" i="5"/>
  <c r="L164" i="5"/>
  <c r="B164" i="5"/>
  <c r="I148" i="5"/>
  <c r="B141" i="5"/>
  <c r="B136" i="5"/>
  <c r="B132" i="5"/>
  <c r="A129" i="5"/>
  <c r="B118" i="5"/>
  <c r="B114" i="5"/>
  <c r="A67" i="5"/>
  <c r="F15" i="5"/>
  <c r="B200" i="5"/>
  <c r="K164" i="5"/>
  <c r="H148" i="5"/>
  <c r="A135" i="5"/>
  <c r="H113" i="5"/>
  <c r="A24" i="5"/>
  <c r="B225" i="5"/>
  <c r="B185" i="5"/>
  <c r="G148" i="5"/>
  <c r="B126" i="5"/>
  <c r="F22" i="5"/>
  <c r="L148" i="5"/>
  <c r="M94" i="5"/>
  <c r="B19" i="5"/>
  <c r="B229" i="5"/>
  <c r="B224" i="5"/>
  <c r="B216" i="5"/>
  <c r="B199" i="5"/>
  <c r="B194" i="5"/>
  <c r="B189" i="5"/>
  <c r="I164" i="5"/>
  <c r="F148" i="5"/>
  <c r="B143" i="5"/>
  <c r="B124" i="5"/>
  <c r="B120" i="5"/>
  <c r="B116" i="5"/>
  <c r="A112" i="5"/>
  <c r="G96" i="5"/>
  <c r="P96" i="5" s="1"/>
  <c r="K76" i="5"/>
  <c r="B70" i="5"/>
  <c r="D34" i="5"/>
  <c r="D51" i="5" s="1"/>
  <c r="F19" i="5"/>
  <c r="B228" i="5"/>
  <c r="B223" i="5"/>
  <c r="B215" i="5"/>
  <c r="B204" i="5"/>
  <c r="B198" i="5"/>
  <c r="B193" i="5"/>
  <c r="H164" i="5"/>
  <c r="E148" i="5"/>
  <c r="G133" i="5"/>
  <c r="B131" i="5"/>
  <c r="G76" i="5"/>
  <c r="A33" i="5"/>
  <c r="B235" i="5"/>
  <c r="B222" i="5"/>
  <c r="B214" i="5"/>
  <c r="B210" i="5"/>
  <c r="B184" i="5"/>
  <c r="Q164" i="5"/>
  <c r="G164" i="5"/>
  <c r="B148" i="5"/>
  <c r="B115" i="5"/>
  <c r="B69" i="5"/>
  <c r="A4" i="5"/>
  <c r="F5" i="5"/>
  <c r="B212" i="18"/>
  <c r="B220" i="18"/>
  <c r="B228" i="18"/>
  <c r="B196" i="18"/>
  <c r="B204" i="18"/>
  <c r="B190" i="18"/>
  <c r="A181" i="18"/>
  <c r="I164" i="18"/>
  <c r="J148" i="18"/>
  <c r="G145" i="18"/>
  <c r="B136" i="18"/>
  <c r="B126" i="18"/>
  <c r="B118" i="18"/>
  <c r="D96" i="18"/>
  <c r="M96" i="18" s="1"/>
  <c r="A75" i="18"/>
  <c r="A50" i="18"/>
  <c r="F25" i="18"/>
  <c r="F16" i="18"/>
  <c r="B213" i="18"/>
  <c r="B221" i="18"/>
  <c r="B229" i="18"/>
  <c r="B197" i="18"/>
  <c r="B205" i="18"/>
  <c r="B191" i="18"/>
  <c r="P179" i="18"/>
  <c r="H164" i="18"/>
  <c r="I148" i="18"/>
  <c r="B142" i="18"/>
  <c r="A135" i="18"/>
  <c r="B123" i="18"/>
  <c r="B119" i="18"/>
  <c r="M94" i="18"/>
  <c r="G73" i="18"/>
  <c r="M48" i="18"/>
  <c r="F22" i="18"/>
  <c r="F15" i="18"/>
  <c r="B116" i="18"/>
  <c r="A67" i="18"/>
  <c r="A4" i="18"/>
  <c r="B219" i="18"/>
  <c r="F195" i="18"/>
  <c r="B189" i="18"/>
  <c r="K148" i="18"/>
  <c r="B137" i="18"/>
  <c r="B117" i="18"/>
  <c r="M65" i="18"/>
  <c r="B59" i="3"/>
  <c r="B214" i="18"/>
  <c r="B222" i="18"/>
  <c r="B230" i="18"/>
  <c r="B198" i="18"/>
  <c r="B184" i="18"/>
  <c r="B192" i="18"/>
  <c r="Q164" i="18"/>
  <c r="G164" i="18"/>
  <c r="H148" i="18"/>
  <c r="B143" i="18"/>
  <c r="G133" i="18"/>
  <c r="G130" i="18"/>
  <c r="B124" i="18"/>
  <c r="B114" i="18"/>
  <c r="D94" i="18"/>
  <c r="B69" i="18"/>
  <c r="J34" i="18"/>
  <c r="J51" i="18" s="1"/>
  <c r="F20" i="18"/>
  <c r="F14" i="18"/>
  <c r="J23" i="3"/>
  <c r="B215" i="18"/>
  <c r="B223" i="18"/>
  <c r="B231" i="18"/>
  <c r="B199" i="18"/>
  <c r="B185" i="18"/>
  <c r="B193" i="18"/>
  <c r="P164" i="18"/>
  <c r="F164" i="18"/>
  <c r="G148" i="18"/>
  <c r="B144" i="18"/>
  <c r="E130" i="18"/>
  <c r="B131" i="18"/>
  <c r="B122" i="18"/>
  <c r="H113" i="18"/>
  <c r="M90" i="18"/>
  <c r="B70" i="18"/>
  <c r="G34" i="18"/>
  <c r="G51" i="18" s="1"/>
  <c r="F19" i="18"/>
  <c r="F7" i="18"/>
  <c r="F18" i="18" s="1"/>
  <c r="F24" i="18" s="1"/>
  <c r="B148" i="18"/>
  <c r="K96" i="18"/>
  <c r="T96" i="18" s="1"/>
  <c r="A24" i="18"/>
  <c r="B227" i="18"/>
  <c r="J164" i="18"/>
  <c r="D76" i="18"/>
  <c r="A18" i="18"/>
  <c r="B216" i="18"/>
  <c r="B224" i="18"/>
  <c r="B209" i="18"/>
  <c r="B200" i="18"/>
  <c r="B186" i="18"/>
  <c r="B194" i="18"/>
  <c r="O164" i="18"/>
  <c r="E164" i="18"/>
  <c r="F148" i="18"/>
  <c r="B141" i="18"/>
  <c r="B132" i="18"/>
  <c r="B120" i="18"/>
  <c r="E113" i="18"/>
  <c r="K76" i="18"/>
  <c r="B71" i="18"/>
  <c r="D34" i="18"/>
  <c r="D51" i="18" s="1"/>
  <c r="B21" i="18"/>
  <c r="A7" i="18"/>
  <c r="B217" i="18"/>
  <c r="B225" i="18"/>
  <c r="A208" i="18"/>
  <c r="B201" i="18"/>
  <c r="B187" i="18"/>
  <c r="B195" i="18"/>
  <c r="L164" i="18"/>
  <c r="B164" i="18"/>
  <c r="E148" i="18"/>
  <c r="A140" i="18"/>
  <c r="B130" i="18"/>
  <c r="B115" i="18"/>
  <c r="A112" i="18"/>
  <c r="B73" i="18"/>
  <c r="B68" i="18"/>
  <c r="A33" i="18"/>
  <c r="F5" i="18"/>
  <c r="B210" i="18"/>
  <c r="B218" i="18"/>
  <c r="B226" i="18"/>
  <c r="F205" i="18"/>
  <c r="B202" i="18"/>
  <c r="B188" i="18"/>
  <c r="B183" i="18"/>
  <c r="K164" i="18"/>
  <c r="L148" i="18"/>
  <c r="G138" i="18"/>
  <c r="A129" i="18"/>
  <c r="G76" i="18"/>
  <c r="B19" i="18"/>
  <c r="B211" i="18"/>
  <c r="B203" i="18"/>
  <c r="B182" i="18"/>
  <c r="A147" i="18"/>
  <c r="J127" i="18"/>
  <c r="G96" i="18"/>
  <c r="P96" i="18" s="1"/>
  <c r="F31" i="18"/>
  <c r="J122" i="18"/>
  <c r="J63" i="3"/>
  <c r="D87" i="3"/>
  <c r="D111" i="3" s="1"/>
  <c r="B109" i="3"/>
  <c r="A108" i="3"/>
  <c r="A84" i="3"/>
  <c r="M87" i="3"/>
  <c r="M111" i="3" s="1"/>
  <c r="J87" i="3"/>
  <c r="J111" i="3" s="1"/>
  <c r="B60" i="3"/>
  <c r="M34" i="3"/>
  <c r="B7" i="3"/>
  <c r="B14" i="3"/>
  <c r="A29" i="3"/>
  <c r="B61" i="3"/>
  <c r="B13" i="3"/>
  <c r="D83" i="3"/>
  <c r="B57" i="3"/>
  <c r="J34" i="3"/>
  <c r="C25" i="3"/>
  <c r="B16" i="3"/>
  <c r="B8" i="3"/>
  <c r="B5" i="3"/>
  <c r="D19" i="3"/>
  <c r="D20" i="3" s="1"/>
  <c r="W34" i="3"/>
  <c r="C21" i="1"/>
  <c r="M63" i="3"/>
  <c r="A56" i="3"/>
  <c r="B24" i="3"/>
  <c r="B9" i="3"/>
  <c r="D63" i="3"/>
  <c r="B15" i="3"/>
  <c r="A31" i="3"/>
  <c r="B6" i="3"/>
  <c r="D54" i="3"/>
  <c r="B32" i="3"/>
  <c r="A22" i="3"/>
  <c r="E35" i="3"/>
  <c r="A4" i="3"/>
  <c r="B20" i="3"/>
  <c r="B58" i="3"/>
  <c r="T34" i="3"/>
  <c r="H23" i="3"/>
  <c r="B19" i="3"/>
  <c r="B11" i="3"/>
  <c r="Q34" i="3"/>
  <c r="E23" i="3"/>
  <c r="B18" i="3"/>
  <c r="C20" i="1"/>
  <c r="C19" i="1"/>
  <c r="B6" i="1"/>
  <c r="B18" i="1"/>
  <c r="A1" i="13"/>
  <c r="B23" i="1"/>
  <c r="C14" i="13"/>
  <c r="A20" i="13"/>
  <c r="A7" i="13"/>
  <c r="C12" i="13"/>
  <c r="A17" i="13"/>
  <c r="A8" i="13"/>
  <c r="D13" i="13"/>
  <c r="A18" i="13"/>
  <c r="A9" i="13"/>
  <c r="A12" i="13"/>
  <c r="A21" i="13"/>
  <c r="A4" i="13"/>
  <c r="B66" i="30" s="1"/>
  <c r="A22" i="13"/>
  <c r="D14" i="13"/>
  <c r="A16" i="13"/>
  <c r="A6" i="13"/>
  <c r="D12" i="13"/>
  <c r="A14" i="13"/>
  <c r="A2" i="13"/>
  <c r="E15" i="15"/>
  <c r="A24" i="13"/>
  <c r="A3" i="13"/>
  <c r="A13" i="13"/>
  <c r="C13" i="13"/>
  <c r="A11" i="13"/>
  <c r="B2" i="15"/>
  <c r="B5" i="15"/>
  <c r="R8" i="15"/>
  <c r="K11" i="15"/>
  <c r="C13" i="15"/>
  <c r="E39" i="15"/>
  <c r="D86" i="15"/>
  <c r="E115" i="15"/>
  <c r="E147" i="15"/>
  <c r="E191" i="15"/>
  <c r="E223" i="15"/>
  <c r="E267" i="15"/>
  <c r="E311" i="15"/>
  <c r="C364" i="15"/>
  <c r="E43" i="15"/>
  <c r="E227" i="15"/>
  <c r="B7" i="15"/>
  <c r="B11" i="15"/>
  <c r="M11" i="15"/>
  <c r="E47" i="15"/>
  <c r="E91" i="15"/>
  <c r="E123" i="15"/>
  <c r="E155" i="15"/>
  <c r="E199" i="15"/>
  <c r="E231" i="15"/>
  <c r="E275" i="15"/>
  <c r="E319" i="15"/>
  <c r="E35" i="15"/>
  <c r="E187" i="15"/>
  <c r="B364" i="15"/>
  <c r="E87" i="15"/>
  <c r="E271" i="15"/>
  <c r="B9" i="15"/>
  <c r="B8" i="15"/>
  <c r="N11" i="15"/>
  <c r="E19" i="15"/>
  <c r="E51" i="15"/>
  <c r="E95" i="15"/>
  <c r="E127" i="15"/>
  <c r="D174" i="15"/>
  <c r="E203" i="15"/>
  <c r="E235" i="15"/>
  <c r="E279" i="15"/>
  <c r="C338" i="15"/>
  <c r="R11" i="15"/>
  <c r="C12" i="15"/>
  <c r="E143" i="15"/>
  <c r="D310" i="15"/>
  <c r="D14" i="15"/>
  <c r="E195" i="15"/>
  <c r="G11" i="15"/>
  <c r="O11" i="15"/>
  <c r="E23" i="15"/>
  <c r="E55" i="15"/>
  <c r="E99" i="15"/>
  <c r="E131" i="15"/>
  <c r="E175" i="15"/>
  <c r="E207" i="15"/>
  <c r="E239" i="15"/>
  <c r="E283" i="15"/>
  <c r="D339" i="15"/>
  <c r="V11" i="15"/>
  <c r="J11" i="15"/>
  <c r="E111" i="15"/>
  <c r="E263" i="15"/>
  <c r="L11" i="15"/>
  <c r="E151" i="15"/>
  <c r="S338" i="15"/>
  <c r="K8" i="15"/>
  <c r="H11" i="15"/>
  <c r="Q11" i="15"/>
  <c r="E27" i="15"/>
  <c r="E59" i="15"/>
  <c r="E103" i="15"/>
  <c r="E135" i="15"/>
  <c r="E179" i="15"/>
  <c r="E211" i="15"/>
  <c r="E243" i="15"/>
  <c r="E287" i="15"/>
  <c r="E340" i="15"/>
  <c r="W11" i="15"/>
  <c r="K7" i="15"/>
  <c r="E67" i="15"/>
  <c r="E219" i="15"/>
  <c r="R9" i="15"/>
  <c r="E119" i="15"/>
  <c r="E315" i="15"/>
  <c r="K9" i="15"/>
  <c r="I11" i="15"/>
  <c r="B12" i="15"/>
  <c r="E31" i="15"/>
  <c r="E63" i="15"/>
  <c r="E107" i="15"/>
  <c r="E139" i="15"/>
  <c r="E183" i="15"/>
  <c r="E215" i="15"/>
  <c r="D262" i="15"/>
  <c r="E291" i="15"/>
  <c r="E344" i="15"/>
  <c r="V8" i="15"/>
  <c r="B3" i="15"/>
  <c r="K2" i="15"/>
  <c r="K3" i="15"/>
  <c r="A2" i="31" l="1"/>
  <c r="B47" i="30"/>
  <c r="A50" i="30"/>
  <c r="C50" i="30"/>
  <c r="B50" i="30"/>
  <c r="A1" i="31"/>
  <c r="E128" i="31"/>
  <c r="K16" i="16"/>
  <c r="K25" i="16" s="1"/>
  <c r="F25" i="16"/>
  <c r="J16" i="16"/>
  <c r="J25" i="16" s="1"/>
  <c r="E25" i="16"/>
  <c r="C30" i="16"/>
  <c r="W30" i="16"/>
  <c r="N16" i="16"/>
  <c r="N25" i="16" s="1"/>
  <c r="I25" i="16"/>
  <c r="C29" i="16"/>
  <c r="W29" i="16"/>
  <c r="M16" i="16"/>
  <c r="M25" i="16" s="1"/>
  <c r="H25" i="16"/>
  <c r="C31" i="16"/>
  <c r="W31" i="16"/>
  <c r="L16" i="16"/>
  <c r="L25" i="16" s="1"/>
  <c r="G25" i="16"/>
  <c r="B20" i="16"/>
  <c r="B26" i="16"/>
  <c r="E131" i="24"/>
  <c r="E132" i="23"/>
  <c r="E132" i="21"/>
  <c r="E132" i="5"/>
  <c r="H35" i="3"/>
  <c r="N64" i="3"/>
  <c r="N88" i="3" s="1"/>
  <c r="N112" i="3" s="1"/>
  <c r="K35" i="3"/>
  <c r="K64" i="3"/>
  <c r="K88" i="3" s="1"/>
  <c r="K112" i="3" s="1"/>
  <c r="H64" i="3"/>
  <c r="H88" i="3" s="1"/>
  <c r="H112" i="3" s="1"/>
  <c r="E64" i="3"/>
  <c r="E88" i="3" s="1"/>
  <c r="E112" i="3" s="1"/>
  <c r="U35" i="3"/>
  <c r="N35" i="3"/>
  <c r="X35" i="3"/>
  <c r="R35" i="3"/>
  <c r="A47" i="30"/>
  <c r="C47" i="30"/>
  <c r="C66" i="30"/>
  <c r="A392" i="30"/>
  <c r="B392" i="30"/>
  <c r="C392" i="30"/>
  <c r="A66" i="30"/>
  <c r="C7" i="26"/>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6" i="26"/>
  <c r="D34" i="3" l="1"/>
  <c r="B21" i="16"/>
  <c r="B29" i="16"/>
  <c r="B23" i="26"/>
  <c r="G34" i="3"/>
  <c r="G63" i="3"/>
  <c r="G87" i="3" s="1"/>
  <c r="G111" i="3" s="1"/>
  <c r="B22" i="16" l="1"/>
  <c r="B31" i="16" s="1"/>
  <c r="B30" i="16"/>
  <c r="B4" i="28"/>
  <c r="C11" i="28" l="1"/>
  <c r="C8" i="28"/>
  <c r="CY3" i="28"/>
  <c r="DB42" i="26" s="1"/>
  <c r="CX3" i="28"/>
  <c r="DA42" i="26" s="1"/>
  <c r="CW3" i="28"/>
  <c r="CZ42" i="26" s="1"/>
  <c r="CV3" i="28"/>
  <c r="CY42" i="26" s="1"/>
  <c r="CU3" i="28"/>
  <c r="CX42" i="26" s="1"/>
  <c r="CT3" i="28"/>
  <c r="CW42" i="26" s="1"/>
  <c r="CS3" i="28"/>
  <c r="CV42" i="26" s="1"/>
  <c r="CR3" i="28"/>
  <c r="CU42" i="26" s="1"/>
  <c r="CQ3" i="28"/>
  <c r="CT42" i="26" s="1"/>
  <c r="CP3" i="28"/>
  <c r="CS42" i="26" s="1"/>
  <c r="CO3" i="28"/>
  <c r="CR42" i="26" s="1"/>
  <c r="CN3" i="28"/>
  <c r="CQ42" i="26" s="1"/>
  <c r="CM3" i="28"/>
  <c r="CP42" i="26" s="1"/>
  <c r="CL3" i="28"/>
  <c r="CO42" i="26" s="1"/>
  <c r="CK3" i="28"/>
  <c r="CN42" i="26" s="1"/>
  <c r="CJ3" i="28"/>
  <c r="CM42" i="26" s="1"/>
  <c r="CI3" i="28"/>
  <c r="CL42" i="26" s="1"/>
  <c r="CH3" i="28"/>
  <c r="CK42" i="26" s="1"/>
  <c r="CG3" i="28"/>
  <c r="CJ42" i="26" s="1"/>
  <c r="CF3" i="28"/>
  <c r="CI42" i="26" s="1"/>
  <c r="CE3" i="28"/>
  <c r="CH42" i="26" s="1"/>
  <c r="CD3" i="28"/>
  <c r="CG42" i="26" s="1"/>
  <c r="CC3" i="28"/>
  <c r="CF42" i="26" s="1"/>
  <c r="CB3" i="28"/>
  <c r="CE42" i="26" s="1"/>
  <c r="CA3" i="28"/>
  <c r="CD42" i="26" s="1"/>
  <c r="BZ3" i="28"/>
  <c r="CC42" i="26" s="1"/>
  <c r="BY3" i="28"/>
  <c r="CB42" i="26" s="1"/>
  <c r="BX3" i="28"/>
  <c r="CA42" i="26" s="1"/>
  <c r="BW3" i="28"/>
  <c r="BZ42" i="26" s="1"/>
  <c r="BV3" i="28"/>
  <c r="BY42" i="26" s="1"/>
  <c r="BU3" i="28"/>
  <c r="BX42" i="26" s="1"/>
  <c r="BT3" i="28"/>
  <c r="BW42" i="26" s="1"/>
  <c r="BS3" i="28"/>
  <c r="BV42" i="26" s="1"/>
  <c r="BR3" i="28"/>
  <c r="BU42" i="26" s="1"/>
  <c r="BQ3" i="28"/>
  <c r="BT42" i="26" s="1"/>
  <c r="BP3" i="28"/>
  <c r="BS42" i="26" s="1"/>
  <c r="BO3" i="28"/>
  <c r="BR42" i="26" s="1"/>
  <c r="BN3" i="28"/>
  <c r="BQ42" i="26" s="1"/>
  <c r="BM3" i="28"/>
  <c r="BP42" i="26" s="1"/>
  <c r="BL3" i="28"/>
  <c r="BO42" i="26" s="1"/>
  <c r="BK3" i="28"/>
  <c r="BN42" i="26" s="1"/>
  <c r="BJ3" i="28"/>
  <c r="BM42" i="26" s="1"/>
  <c r="BI3" i="28"/>
  <c r="BL42" i="26" s="1"/>
  <c r="BH3" i="28"/>
  <c r="BK42" i="26" s="1"/>
  <c r="BG3" i="28"/>
  <c r="BJ42" i="26" s="1"/>
  <c r="BF3" i="28"/>
  <c r="BI42" i="26" s="1"/>
  <c r="BE3" i="28"/>
  <c r="BH42" i="26" s="1"/>
  <c r="BD3" i="28"/>
  <c r="BG42" i="26" s="1"/>
  <c r="BC3" i="28"/>
  <c r="BF42" i="26" s="1"/>
  <c r="BB3" i="28"/>
  <c r="BE42" i="26" s="1"/>
  <c r="AG3" i="28"/>
  <c r="AF3" i="28"/>
  <c r="AI42" i="26" s="1"/>
  <c r="AE3" i="28"/>
  <c r="AH42" i="26" s="1"/>
  <c r="AD3" i="28"/>
  <c r="AG42" i="26" s="1"/>
  <c r="AC3" i="28"/>
  <c r="AF42" i="26" s="1"/>
  <c r="AB3" i="28"/>
  <c r="AE42" i="26" s="1"/>
  <c r="AA3" i="28"/>
  <c r="AD42" i="26" s="1"/>
  <c r="Z3" i="28"/>
  <c r="AC42" i="26" s="1"/>
  <c r="Y3" i="28"/>
  <c r="AB42" i="26" s="1"/>
  <c r="X3" i="28"/>
  <c r="AA42" i="26" s="1"/>
  <c r="M3" i="28"/>
  <c r="P42" i="26" s="1"/>
  <c r="L3" i="28"/>
  <c r="O42" i="26" s="1"/>
  <c r="K3" i="28"/>
  <c r="N42" i="26" s="1"/>
  <c r="J3" i="28"/>
  <c r="M42" i="26" s="1"/>
  <c r="I3" i="28"/>
  <c r="L42" i="26" s="1"/>
  <c r="H3" i="28"/>
  <c r="K42" i="26" s="1"/>
  <c r="G3" i="28"/>
  <c r="J42" i="26" s="1"/>
  <c r="F3" i="28"/>
  <c r="I42" i="26" s="1"/>
  <c r="E3" i="28"/>
  <c r="H42" i="26" s="1"/>
  <c r="D3" i="28"/>
  <c r="G42" i="26" s="1"/>
  <c r="E2" i="28"/>
  <c r="F2" i="28" s="1"/>
  <c r="G2" i="28" s="1"/>
  <c r="H2" i="28" s="1"/>
  <c r="I2" i="28" s="1"/>
  <c r="J2" i="28" s="1"/>
  <c r="K2" i="28" s="1"/>
  <c r="L2" i="28" s="1"/>
  <c r="M2" i="28" s="1"/>
  <c r="AH3" i="28" l="1"/>
  <c r="AK42" i="26" s="1"/>
  <c r="BU4" i="28"/>
  <c r="BX43" i="26" s="1"/>
  <c r="AJ42" i="26"/>
  <c r="N3" i="28"/>
  <c r="N4" i="28" s="1"/>
  <c r="Q43" i="26" s="1"/>
  <c r="D4" i="28"/>
  <c r="AE4" i="28"/>
  <c r="AH43" i="26" s="1"/>
  <c r="BV4" i="28"/>
  <c r="BY43" i="26" s="1"/>
  <c r="L4" i="28"/>
  <c r="O43" i="26" s="1"/>
  <c r="Y4" i="28"/>
  <c r="AB43" i="26" s="1"/>
  <c r="G4" i="28"/>
  <c r="J43" i="26" s="1"/>
  <c r="BC4" i="28"/>
  <c r="BF43" i="26" s="1"/>
  <c r="BN4" i="28"/>
  <c r="BQ43" i="26" s="1"/>
  <c r="CT4" i="28"/>
  <c r="CW43" i="26" s="1"/>
  <c r="I4" i="28"/>
  <c r="L43" i="26" s="1"/>
  <c r="BH4" i="28"/>
  <c r="BK43" i="26" s="1"/>
  <c r="BX4" i="28"/>
  <c r="CA43" i="26" s="1"/>
  <c r="CN4" i="28"/>
  <c r="CQ43" i="26" s="1"/>
  <c r="CC4" i="28"/>
  <c r="CF43" i="26" s="1"/>
  <c r="AG4" i="28"/>
  <c r="AJ43" i="26" s="1"/>
  <c r="CD4" i="28"/>
  <c r="CG43" i="26" s="1"/>
  <c r="BP4" i="28"/>
  <c r="BS43" i="26" s="1"/>
  <c r="CF4" i="28"/>
  <c r="CI43" i="26" s="1"/>
  <c r="CV4" i="28"/>
  <c r="CY43" i="26" s="1"/>
  <c r="Z4" i="28"/>
  <c r="AC43" i="26" s="1"/>
  <c r="BE4" i="28"/>
  <c r="BH43" i="26" s="1"/>
  <c r="CK4" i="28"/>
  <c r="CN43" i="26" s="1"/>
  <c r="BK4" i="28"/>
  <c r="BN43" i="26" s="1"/>
  <c r="BS4" i="28"/>
  <c r="BV43" i="26" s="1"/>
  <c r="CA4" i="28"/>
  <c r="CD43" i="26" s="1"/>
  <c r="CI4" i="28"/>
  <c r="CL43" i="26" s="1"/>
  <c r="CQ4" i="28"/>
  <c r="CT43" i="26" s="1"/>
  <c r="CY4" i="28"/>
  <c r="DB43" i="26" s="1"/>
  <c r="BF4" i="28"/>
  <c r="BI43" i="26" s="1"/>
  <c r="CL4" i="28"/>
  <c r="CO43" i="26" s="1"/>
  <c r="AB4" i="28"/>
  <c r="AE43" i="26" s="1"/>
  <c r="C12" i="28"/>
  <c r="BM4" i="28"/>
  <c r="BP43" i="26" s="1"/>
  <c r="CS4" i="28"/>
  <c r="CV43" i="26" s="1"/>
  <c r="J4" i="28"/>
  <c r="M43" i="26" s="1"/>
  <c r="N2" i="28"/>
  <c r="O2" i="28" s="1"/>
  <c r="P2" i="28" s="1"/>
  <c r="Q2" i="28" s="1"/>
  <c r="R2" i="28" s="1"/>
  <c r="S2" i="28" s="1"/>
  <c r="T2" i="28" s="1"/>
  <c r="U2" i="28" s="1"/>
  <c r="V2" i="28" s="1"/>
  <c r="W2" i="28" s="1"/>
  <c r="X2" i="28" s="1"/>
  <c r="Y2" i="28" s="1"/>
  <c r="Z2" i="28" s="1"/>
  <c r="AA2" i="28" s="1"/>
  <c r="AB2" i="28" s="1"/>
  <c r="AC2" i="28" s="1"/>
  <c r="AD2" i="28" s="1"/>
  <c r="AE2" i="28" s="1"/>
  <c r="AF2" i="28" s="1"/>
  <c r="AG2" i="28" s="1"/>
  <c r="C7" i="28"/>
  <c r="H4" i="28"/>
  <c r="K43" i="26" s="1"/>
  <c r="X4" i="28"/>
  <c r="AA43" i="26" s="1"/>
  <c r="AF4" i="28"/>
  <c r="AI43" i="26" s="1"/>
  <c r="BD4" i="28"/>
  <c r="BG43" i="26" s="1"/>
  <c r="BL4" i="28"/>
  <c r="BO43" i="26" s="1"/>
  <c r="BT4" i="28"/>
  <c r="BW43" i="26" s="1"/>
  <c r="CB4" i="28"/>
  <c r="CE43" i="26" s="1"/>
  <c r="CJ4" i="28"/>
  <c r="CM43" i="26" s="1"/>
  <c r="CR4" i="28"/>
  <c r="CU43" i="26" s="1"/>
  <c r="C6" i="28"/>
  <c r="K4" i="28"/>
  <c r="N43" i="26" s="1"/>
  <c r="AA4" i="28"/>
  <c r="AD43" i="26" s="1"/>
  <c r="BG4" i="28"/>
  <c r="BJ43" i="26" s="1"/>
  <c r="BO4" i="28"/>
  <c r="BR43" i="26" s="1"/>
  <c r="BW4" i="28"/>
  <c r="BZ43" i="26" s="1"/>
  <c r="CE4" i="28"/>
  <c r="CH43" i="26" s="1"/>
  <c r="CM4" i="28"/>
  <c r="CP43" i="26" s="1"/>
  <c r="CU4" i="28"/>
  <c r="CX43" i="26" s="1"/>
  <c r="C9" i="28"/>
  <c r="E4" i="28"/>
  <c r="H43" i="26" s="1"/>
  <c r="M4" i="28"/>
  <c r="P43" i="26" s="1"/>
  <c r="AC4" i="28"/>
  <c r="AF43" i="26" s="1"/>
  <c r="BI4" i="28"/>
  <c r="BL43" i="26" s="1"/>
  <c r="BQ4" i="28"/>
  <c r="BT43" i="26" s="1"/>
  <c r="BY4" i="28"/>
  <c r="CB43" i="26" s="1"/>
  <c r="CG4" i="28"/>
  <c r="CJ43" i="26" s="1"/>
  <c r="CO4" i="28"/>
  <c r="CR43" i="26" s="1"/>
  <c r="CW4" i="28"/>
  <c r="CZ43" i="26" s="1"/>
  <c r="F4" i="28"/>
  <c r="I43" i="26" s="1"/>
  <c r="AD4" i="28"/>
  <c r="AG43" i="26" s="1"/>
  <c r="BB4" i="28"/>
  <c r="BE43" i="26" s="1"/>
  <c r="BJ4" i="28"/>
  <c r="BM43" i="26" s="1"/>
  <c r="BR4" i="28"/>
  <c r="BU43" i="26" s="1"/>
  <c r="BZ4" i="28"/>
  <c r="CC43" i="26" s="1"/>
  <c r="CH4" i="28"/>
  <c r="CK43" i="26" s="1"/>
  <c r="CP4" i="28"/>
  <c r="CS43" i="26" s="1"/>
  <c r="CX4" i="28"/>
  <c r="DA43" i="26" s="1"/>
  <c r="AI3" i="28" l="1"/>
  <c r="AI4" i="28" s="1"/>
  <c r="AL43" i="26" s="1"/>
  <c r="AH4" i="28"/>
  <c r="AK43" i="26" s="1"/>
  <c r="O3" i="28"/>
  <c r="Q42" i="26"/>
  <c r="AH2" i="28"/>
  <c r="AI2" i="28" s="1"/>
  <c r="AJ2" i="28" s="1"/>
  <c r="AK2" i="28" s="1"/>
  <c r="AL2" i="28" s="1"/>
  <c r="AM2" i="28" s="1"/>
  <c r="AN2" i="28" s="1"/>
  <c r="AO2" i="28" s="1"/>
  <c r="AP2" i="28" s="1"/>
  <c r="AQ2" i="28" s="1"/>
  <c r="AR2" i="28" s="1"/>
  <c r="AS2" i="28" s="1"/>
  <c r="AT2" i="28" s="1"/>
  <c r="AU2" i="28" s="1"/>
  <c r="AV2" i="28" s="1"/>
  <c r="AW2" i="28" s="1"/>
  <c r="AX2" i="28" s="1"/>
  <c r="AY2" i="28" s="1"/>
  <c r="AZ2" i="28" s="1"/>
  <c r="BA2" i="28" s="1"/>
  <c r="BB2" i="28" s="1"/>
  <c r="BC2" i="28" s="1"/>
  <c r="BD2" i="28" s="1"/>
  <c r="BE2" i="28" s="1"/>
  <c r="BF2" i="28" s="1"/>
  <c r="BG2" i="28" s="1"/>
  <c r="BH2" i="28" s="1"/>
  <c r="BI2" i="28" s="1"/>
  <c r="BJ2" i="28" s="1"/>
  <c r="BK2" i="28" s="1"/>
  <c r="BL2" i="28" s="1"/>
  <c r="BM2" i="28" s="1"/>
  <c r="BN2" i="28" s="1"/>
  <c r="BO2" i="28" s="1"/>
  <c r="BP2" i="28" s="1"/>
  <c r="BQ2" i="28" s="1"/>
  <c r="BR2" i="28" s="1"/>
  <c r="BS2" i="28" s="1"/>
  <c r="BT2" i="28" s="1"/>
  <c r="BU2" i="28" s="1"/>
  <c r="BV2" i="28" s="1"/>
  <c r="BW2" i="28" s="1"/>
  <c r="BX2" i="28" s="1"/>
  <c r="BY2" i="28" s="1"/>
  <c r="BZ2" i="28" s="1"/>
  <c r="CA2" i="28" s="1"/>
  <c r="CB2" i="28" s="1"/>
  <c r="CC2" i="28" s="1"/>
  <c r="CD2" i="28" s="1"/>
  <c r="CE2" i="28" s="1"/>
  <c r="CF2" i="28" s="1"/>
  <c r="CG2" i="28" s="1"/>
  <c r="CH2" i="28" s="1"/>
  <c r="CI2" i="28" s="1"/>
  <c r="CJ2" i="28" s="1"/>
  <c r="CK2" i="28" s="1"/>
  <c r="CL2" i="28" s="1"/>
  <c r="CM2" i="28" s="1"/>
  <c r="CN2" i="28" s="1"/>
  <c r="CO2" i="28" s="1"/>
  <c r="CP2" i="28" s="1"/>
  <c r="CQ2" i="28" s="1"/>
  <c r="CR2" i="28" s="1"/>
  <c r="CS2" i="28" s="1"/>
  <c r="CT2" i="28" s="1"/>
  <c r="CU2" i="28" s="1"/>
  <c r="CV2" i="28" s="1"/>
  <c r="CW2" i="28" s="1"/>
  <c r="CX2" i="28" s="1"/>
  <c r="CY2" i="28" s="1"/>
  <c r="C10" i="28"/>
  <c r="AJ3" i="28" l="1"/>
  <c r="AJ4" i="28" s="1"/>
  <c r="AM43" i="26" s="1"/>
  <c r="AL42" i="26"/>
  <c r="R42" i="26"/>
  <c r="O4" i="28"/>
  <c r="R43" i="26" s="1"/>
  <c r="P3" i="28"/>
  <c r="AM42" i="26" l="1"/>
  <c r="AK3" i="28"/>
  <c r="Q3" i="28"/>
  <c r="S42" i="26"/>
  <c r="P4" i="28"/>
  <c r="S43" i="26" s="1"/>
  <c r="AN42" i="26" l="1"/>
  <c r="AL3" i="28"/>
  <c r="AK4" i="28"/>
  <c r="AN43" i="26" s="1"/>
  <c r="T42" i="26"/>
  <c r="Q4" i="28"/>
  <c r="T43" i="26" s="1"/>
  <c r="R3" i="28"/>
  <c r="AO42" i="26" l="1"/>
  <c r="AL4" i="28"/>
  <c r="AO43" i="26" s="1"/>
  <c r="AM3" i="28"/>
  <c r="U42" i="26"/>
  <c r="S3" i="28"/>
  <c r="R4" i="28"/>
  <c r="U43" i="26" s="1"/>
  <c r="AP42" i="26" l="1"/>
  <c r="AN3" i="28"/>
  <c r="AM4" i="28"/>
  <c r="AP43" i="26" s="1"/>
  <c r="V42" i="26"/>
  <c r="S4" i="28"/>
  <c r="V43" i="26" s="1"/>
  <c r="T3" i="28"/>
  <c r="AQ42" i="26" l="1"/>
  <c r="AN4" i="28"/>
  <c r="AQ43" i="26" s="1"/>
  <c r="AO3" i="28"/>
  <c r="W42" i="26"/>
  <c r="U3" i="28"/>
  <c r="T4" i="28"/>
  <c r="W43" i="26" s="1"/>
  <c r="AR42" i="26" l="1"/>
  <c r="AP3" i="28"/>
  <c r="AO4" i="28"/>
  <c r="AR43" i="26" s="1"/>
  <c r="X42" i="26"/>
  <c r="U4" i="28"/>
  <c r="X43" i="26" s="1"/>
  <c r="V3" i="28"/>
  <c r="AS42" i="26" l="1"/>
  <c r="AQ3" i="28"/>
  <c r="AP4" i="28"/>
  <c r="AS43" i="26" s="1"/>
  <c r="Y42" i="26"/>
  <c r="V4" i="28"/>
  <c r="Y43" i="26" s="1"/>
  <c r="W3" i="28"/>
  <c r="AT42" i="26" l="1"/>
  <c r="AQ4" i="28"/>
  <c r="AT43" i="26" s="1"/>
  <c r="AR3" i="28"/>
  <c r="W4" i="28"/>
  <c r="Z43" i="26" s="1"/>
  <c r="Z42" i="26"/>
  <c r="AU42" i="26" l="1"/>
  <c r="AR4" i="28"/>
  <c r="AU43" i="26" s="1"/>
  <c r="AS3" i="28"/>
  <c r="AV42" i="26" l="1"/>
  <c r="AS4" i="28"/>
  <c r="AV43" i="26" s="1"/>
  <c r="AT3" i="28"/>
  <c r="AW42" i="26" l="1"/>
  <c r="AU3" i="28"/>
  <c r="AT4" i="28"/>
  <c r="AW43" i="26" s="1"/>
  <c r="AX42" i="26" l="1"/>
  <c r="AU4" i="28"/>
  <c r="AX43" i="26" s="1"/>
  <c r="AV3" i="28"/>
  <c r="AY42" i="26" l="1"/>
  <c r="AW3" i="28"/>
  <c r="AV4" i="28"/>
  <c r="AY43" i="26" s="1"/>
  <c r="AZ42" i="26" l="1"/>
  <c r="AW4" i="28"/>
  <c r="AZ43" i="26" s="1"/>
  <c r="AX3" i="28"/>
  <c r="BA42" i="26" l="1"/>
  <c r="AY3" i="28"/>
  <c r="AX4" i="28"/>
  <c r="BA43" i="26" s="1"/>
  <c r="BB42" i="26" l="1"/>
  <c r="AY4" i="28"/>
  <c r="BB43" i="26" s="1"/>
  <c r="AZ3" i="28"/>
  <c r="G40" i="26"/>
  <c r="D7" i="26"/>
  <c r="D6" i="26"/>
  <c r="D5" i="26"/>
  <c r="A1" i="26"/>
  <c r="C21" i="24"/>
  <c r="C234" i="24"/>
  <c r="C235" i="24" s="1"/>
  <c r="A1" i="24"/>
  <c r="F160" i="24"/>
  <c r="F159" i="24"/>
  <c r="F158" i="24"/>
  <c r="F157" i="24"/>
  <c r="F156" i="24"/>
  <c r="F155" i="24"/>
  <c r="F154" i="24"/>
  <c r="F153" i="24"/>
  <c r="F152" i="24"/>
  <c r="F151" i="24"/>
  <c r="F150" i="24"/>
  <c r="C150" i="24"/>
  <c r="C151" i="24" s="1"/>
  <c r="C152" i="24" s="1"/>
  <c r="C153" i="24" s="1"/>
  <c r="C154" i="24" s="1"/>
  <c r="C155" i="24" s="1"/>
  <c r="C156" i="24" s="1"/>
  <c r="C157" i="24" s="1"/>
  <c r="C158" i="24" s="1"/>
  <c r="C159" i="24" s="1"/>
  <c r="C160" i="24" s="1"/>
  <c r="C161" i="24" s="1"/>
  <c r="C162" i="24" s="1"/>
  <c r="F149" i="24"/>
  <c r="D114" i="24"/>
  <c r="D115" i="24" s="1"/>
  <c r="D116" i="24" s="1"/>
  <c r="D117" i="24" s="1"/>
  <c r="D118" i="24" s="1"/>
  <c r="D119" i="24" s="1"/>
  <c r="D120" i="24" s="1"/>
  <c r="D121" i="24" s="1"/>
  <c r="D122" i="24" s="1"/>
  <c r="D123" i="24" s="1"/>
  <c r="D124" i="24" s="1"/>
  <c r="D125" i="24" s="1"/>
  <c r="C89" i="24"/>
  <c r="C90" i="24" s="1"/>
  <c r="C91" i="24" s="1"/>
  <c r="C92" i="24" s="1"/>
  <c r="C93" i="24" s="1"/>
  <c r="C94" i="24" s="1"/>
  <c r="C95" i="24" s="1"/>
  <c r="C96" i="24" s="1"/>
  <c r="C97" i="24" s="1"/>
  <c r="C98" i="24" s="1"/>
  <c r="C99" i="24" s="1"/>
  <c r="C100" i="24" s="1"/>
  <c r="E79" i="24"/>
  <c r="E99" i="24" s="1"/>
  <c r="D79" i="24"/>
  <c r="D99" i="24" s="1"/>
  <c r="E78" i="24"/>
  <c r="E98" i="24" s="1"/>
  <c r="D78" i="24"/>
  <c r="D98" i="24" s="1"/>
  <c r="H77" i="24"/>
  <c r="E77" i="24"/>
  <c r="E97" i="24" s="1"/>
  <c r="D77" i="24"/>
  <c r="D97" i="24" s="1"/>
  <c r="E76" i="24"/>
  <c r="E96" i="24" s="1"/>
  <c r="D76" i="24"/>
  <c r="D96" i="24" s="1"/>
  <c r="E75" i="24"/>
  <c r="E95" i="24" s="1"/>
  <c r="D75" i="24"/>
  <c r="D95" i="24" s="1"/>
  <c r="E74" i="24"/>
  <c r="D74" i="24"/>
  <c r="D94" i="24" s="1"/>
  <c r="E73" i="24"/>
  <c r="E93" i="24" s="1"/>
  <c r="D73" i="24"/>
  <c r="D93" i="24" s="1"/>
  <c r="E72" i="24"/>
  <c r="D72" i="24"/>
  <c r="D92" i="24" s="1"/>
  <c r="E71" i="24"/>
  <c r="E91" i="24" s="1"/>
  <c r="D71" i="24"/>
  <c r="D91" i="24" s="1"/>
  <c r="E70" i="24"/>
  <c r="D70" i="24"/>
  <c r="D90" i="24" s="1"/>
  <c r="E69" i="24"/>
  <c r="D69" i="24"/>
  <c r="D89" i="24" s="1"/>
  <c r="C69" i="24"/>
  <c r="C70" i="24" s="1"/>
  <c r="C71" i="24" s="1"/>
  <c r="C72" i="24" s="1"/>
  <c r="C73" i="24" s="1"/>
  <c r="C74" i="24" s="1"/>
  <c r="C75" i="24" s="1"/>
  <c r="C76" i="24" s="1"/>
  <c r="C77" i="24" s="1"/>
  <c r="C78" i="24" s="1"/>
  <c r="C79" i="24" s="1"/>
  <c r="C80" i="24" s="1"/>
  <c r="E68" i="24"/>
  <c r="D68" i="24"/>
  <c r="D88" i="24" s="1"/>
  <c r="D59" i="24"/>
  <c r="D60" i="24" s="1"/>
  <c r="D61" i="24" s="1"/>
  <c r="D62" i="24" s="1"/>
  <c r="D63" i="24" s="1"/>
  <c r="C44" i="24"/>
  <c r="C45" i="24" s="1"/>
  <c r="C46" i="24" s="1"/>
  <c r="C47" i="24" s="1"/>
  <c r="C48" i="24" s="1"/>
  <c r="C49" i="24" s="1"/>
  <c r="C50" i="24" s="1"/>
  <c r="C51" i="24" s="1"/>
  <c r="C52" i="24" s="1"/>
  <c r="C53" i="24" s="1"/>
  <c r="C54" i="24" s="1"/>
  <c r="C55" i="24" s="1"/>
  <c r="D37" i="24"/>
  <c r="D54" i="24" s="1"/>
  <c r="D160" i="24" s="1"/>
  <c r="D36" i="24"/>
  <c r="D53" i="24" s="1"/>
  <c r="D159" i="24" s="1"/>
  <c r="D35" i="24"/>
  <c r="D52" i="24" s="1"/>
  <c r="D158" i="24" s="1"/>
  <c r="D174" i="24" s="1"/>
  <c r="D34" i="24"/>
  <c r="D51" i="24" s="1"/>
  <c r="D157" i="24" s="1"/>
  <c r="D33" i="24"/>
  <c r="D50" i="24" s="1"/>
  <c r="D156" i="24" s="1"/>
  <c r="D32" i="24"/>
  <c r="D49" i="24" s="1"/>
  <c r="D155" i="24" s="1"/>
  <c r="D31" i="24"/>
  <c r="D48" i="24" s="1"/>
  <c r="D154" i="24" s="1"/>
  <c r="D170" i="24" s="1"/>
  <c r="D30" i="24"/>
  <c r="D47" i="24" s="1"/>
  <c r="D153" i="24" s="1"/>
  <c r="D169" i="24" s="1"/>
  <c r="D29" i="24"/>
  <c r="D46" i="24" s="1"/>
  <c r="D152" i="24" s="1"/>
  <c r="D28" i="24"/>
  <c r="D45" i="24" s="1"/>
  <c r="D151" i="24" s="1"/>
  <c r="D27" i="24"/>
  <c r="D44" i="24" s="1"/>
  <c r="D150" i="24" s="1"/>
  <c r="D166" i="24" s="1"/>
  <c r="C27" i="24"/>
  <c r="C28" i="24" s="1"/>
  <c r="C29" i="24" s="1"/>
  <c r="C30" i="24" s="1"/>
  <c r="C31" i="24" s="1"/>
  <c r="C32" i="24" s="1"/>
  <c r="C33" i="24" s="1"/>
  <c r="C34" i="24" s="1"/>
  <c r="C35" i="24" s="1"/>
  <c r="C36" i="24" s="1"/>
  <c r="C37" i="24" s="1"/>
  <c r="C38" i="24" s="1"/>
  <c r="D26" i="24"/>
  <c r="D43" i="24" s="1"/>
  <c r="D149" i="24" s="1"/>
  <c r="A3" i="24"/>
  <c r="B14" i="24" s="1"/>
  <c r="A2" i="24"/>
  <c r="A1" i="23"/>
  <c r="A3" i="23"/>
  <c r="B20" i="23" s="1"/>
  <c r="A2" i="23"/>
  <c r="D89" i="21"/>
  <c r="D88" i="21"/>
  <c r="D87" i="21"/>
  <c r="D86" i="21"/>
  <c r="D85" i="21"/>
  <c r="D84" i="21"/>
  <c r="D83" i="21"/>
  <c r="D82" i="21"/>
  <c r="D81" i="21"/>
  <c r="D80" i="21"/>
  <c r="D79" i="21"/>
  <c r="D78" i="21"/>
  <c r="BC42" i="26" l="1"/>
  <c r="AZ4" i="28"/>
  <c r="BC43" i="26" s="1"/>
  <c r="BA3" i="28"/>
  <c r="E89" i="24"/>
  <c r="C163" i="24"/>
  <c r="C164" i="24" s="1"/>
  <c r="C165" i="24" s="1"/>
  <c r="C166" i="24" s="1"/>
  <c r="C167" i="24" s="1"/>
  <c r="C168" i="24" s="1"/>
  <c r="C169" i="24" s="1"/>
  <c r="C170" i="24" s="1"/>
  <c r="C171" i="24" s="1"/>
  <c r="C172" i="24" s="1"/>
  <c r="C173" i="24" s="1"/>
  <c r="C174" i="24" s="1"/>
  <c r="C175" i="24" s="1"/>
  <c r="C176" i="24" s="1"/>
  <c r="C177" i="24" s="1"/>
  <c r="E90" i="24"/>
  <c r="D12" i="26"/>
  <c r="G66" i="26"/>
  <c r="G64" i="26"/>
  <c r="G38" i="26"/>
  <c r="G37" i="26"/>
  <c r="G36" i="26"/>
  <c r="H40" i="26"/>
  <c r="E92" i="24"/>
  <c r="K77" i="24"/>
  <c r="D176" i="24"/>
  <c r="N176" i="24"/>
  <c r="N173" i="24"/>
  <c r="D173" i="24"/>
  <c r="D172" i="24"/>
  <c r="N172" i="24"/>
  <c r="N165" i="24"/>
  <c r="D165" i="24"/>
  <c r="N168" i="24"/>
  <c r="D168" i="24"/>
  <c r="E94" i="24"/>
  <c r="N175" i="24"/>
  <c r="D175" i="24"/>
  <c r="N171" i="24"/>
  <c r="D171" i="24"/>
  <c r="N169" i="24"/>
  <c r="N174" i="24"/>
  <c r="N166" i="24"/>
  <c r="N167" i="24"/>
  <c r="D167" i="24"/>
  <c r="E88" i="24"/>
  <c r="E80" i="24"/>
  <c r="N170" i="24"/>
  <c r="BA4" i="28" l="1"/>
  <c r="BD43" i="26" s="1"/>
  <c r="BD42" i="26"/>
  <c r="G70" i="26"/>
  <c r="G72" i="26"/>
  <c r="G62" i="26"/>
  <c r="H66" i="26"/>
  <c r="H64" i="26"/>
  <c r="G68" i="26"/>
  <c r="G71" i="26"/>
  <c r="G69" i="26"/>
  <c r="G46" i="26"/>
  <c r="G63" i="26"/>
  <c r="G50" i="26"/>
  <c r="G67" i="26"/>
  <c r="G56" i="26"/>
  <c r="G65" i="26"/>
  <c r="G59" i="26"/>
  <c r="G51" i="26"/>
  <c r="G58" i="26"/>
  <c r="G54" i="26"/>
  <c r="G60" i="26"/>
  <c r="G57" i="26"/>
  <c r="G55" i="26"/>
  <c r="G53" i="26"/>
  <c r="G52" i="26"/>
  <c r="G61" i="26"/>
  <c r="H38" i="26"/>
  <c r="I40" i="26"/>
  <c r="H39" i="26"/>
  <c r="H37" i="26"/>
  <c r="H36" i="26"/>
  <c r="H70" i="26" l="1"/>
  <c r="H72" i="26"/>
  <c r="H62" i="26"/>
  <c r="H71" i="26"/>
  <c r="H68" i="26"/>
  <c r="H69" i="26"/>
  <c r="I66" i="26"/>
  <c r="I64" i="26"/>
  <c r="H46" i="26"/>
  <c r="H63" i="26"/>
  <c r="H56" i="26"/>
  <c r="H67" i="26"/>
  <c r="H50" i="26"/>
  <c r="H65" i="26"/>
  <c r="H60" i="26"/>
  <c r="H58" i="26"/>
  <c r="H61" i="26"/>
  <c r="H59" i="26"/>
  <c r="H55" i="26"/>
  <c r="H51" i="26"/>
  <c r="H53" i="26"/>
  <c r="H57" i="26"/>
  <c r="H54" i="26"/>
  <c r="H52" i="26"/>
  <c r="J40" i="26"/>
  <c r="I38" i="26"/>
  <c r="I39" i="26"/>
  <c r="I36" i="26"/>
  <c r="I37" i="26"/>
  <c r="I70" i="26" l="1"/>
  <c r="I72" i="26"/>
  <c r="I62" i="26"/>
  <c r="I71" i="26"/>
  <c r="I68" i="26"/>
  <c r="I69" i="26"/>
  <c r="J64" i="26"/>
  <c r="J66" i="26"/>
  <c r="I46" i="26"/>
  <c r="I65" i="26"/>
  <c r="I63" i="26"/>
  <c r="I56" i="26"/>
  <c r="I67" i="26"/>
  <c r="I50" i="26"/>
  <c r="I60" i="26"/>
  <c r="I58" i="26"/>
  <c r="I59" i="26"/>
  <c r="I55" i="26"/>
  <c r="I51" i="26"/>
  <c r="I53" i="26"/>
  <c r="I61" i="26"/>
  <c r="I57" i="26"/>
  <c r="I52" i="26"/>
  <c r="I54" i="26"/>
  <c r="K40" i="26"/>
  <c r="J38" i="26"/>
  <c r="J37" i="26"/>
  <c r="J39" i="26"/>
  <c r="J36" i="26"/>
  <c r="J72" i="26" l="1"/>
  <c r="J62" i="26"/>
  <c r="J70" i="26"/>
  <c r="J69" i="26"/>
  <c r="J71" i="26"/>
  <c r="J68" i="26"/>
  <c r="K64" i="26"/>
  <c r="K66" i="26"/>
  <c r="J46" i="26"/>
  <c r="J50" i="26"/>
  <c r="J65" i="26"/>
  <c r="J63" i="26"/>
  <c r="J56" i="26"/>
  <c r="J67" i="26"/>
  <c r="J60" i="26"/>
  <c r="J58" i="26"/>
  <c r="J61" i="26"/>
  <c r="J59" i="26"/>
  <c r="J55" i="26"/>
  <c r="J51" i="26"/>
  <c r="J53" i="26"/>
  <c r="J52" i="26"/>
  <c r="J54" i="26"/>
  <c r="J57" i="26"/>
  <c r="J45" i="26"/>
  <c r="L40" i="26"/>
  <c r="K38" i="26"/>
  <c r="K36" i="26"/>
  <c r="K37" i="26"/>
  <c r="K39" i="26"/>
  <c r="A2" i="21"/>
  <c r="C79" i="21"/>
  <c r="C80" i="21" s="1"/>
  <c r="C81" i="21" s="1"/>
  <c r="C82" i="21" s="1"/>
  <c r="C83" i="21" s="1"/>
  <c r="C84" i="21" s="1"/>
  <c r="C85" i="21" s="1"/>
  <c r="C86" i="21" s="1"/>
  <c r="C87" i="21" s="1"/>
  <c r="C88" i="21" s="1"/>
  <c r="C89" i="21" s="1"/>
  <c r="A3" i="21"/>
  <c r="B20" i="21" s="1"/>
  <c r="A1" i="21"/>
  <c r="C235" i="5"/>
  <c r="C236" i="5" s="1"/>
  <c r="H88" i="23" l="1"/>
  <c r="H88" i="21"/>
  <c r="H108" i="21" s="1"/>
  <c r="H89" i="21"/>
  <c r="H109" i="21" s="1"/>
  <c r="H89" i="23"/>
  <c r="H78" i="24"/>
  <c r="K78" i="24" s="1"/>
  <c r="H79" i="24"/>
  <c r="K79" i="24" s="1"/>
  <c r="K62" i="26"/>
  <c r="K70" i="26"/>
  <c r="K72" i="26"/>
  <c r="K69" i="26"/>
  <c r="K71" i="26"/>
  <c r="K68" i="26"/>
  <c r="L64" i="26"/>
  <c r="L66" i="26"/>
  <c r="K46" i="26"/>
  <c r="K50" i="26"/>
  <c r="K65" i="26"/>
  <c r="K63" i="26"/>
  <c r="K56" i="26"/>
  <c r="K67" i="26"/>
  <c r="K57" i="26"/>
  <c r="K59" i="26"/>
  <c r="K60" i="26"/>
  <c r="K54" i="26"/>
  <c r="K61" i="26"/>
  <c r="K58" i="26"/>
  <c r="K52" i="26"/>
  <c r="K55" i="26"/>
  <c r="K51" i="26"/>
  <c r="K53" i="26"/>
  <c r="K45" i="26"/>
  <c r="M40" i="26"/>
  <c r="L38" i="26"/>
  <c r="L37" i="26"/>
  <c r="L39" i="26"/>
  <c r="L36" i="26"/>
  <c r="H109" i="23" l="1"/>
  <c r="K89" i="23"/>
  <c r="H108" i="23"/>
  <c r="K88" i="23"/>
  <c r="L62" i="26"/>
  <c r="L70" i="26"/>
  <c r="L72" i="26"/>
  <c r="L69" i="26"/>
  <c r="L71" i="26"/>
  <c r="L68" i="26"/>
  <c r="M66" i="26"/>
  <c r="M64" i="26"/>
  <c r="L46" i="26"/>
  <c r="L67" i="26"/>
  <c r="L50" i="26"/>
  <c r="L63" i="26"/>
  <c r="L65" i="26"/>
  <c r="L56" i="26"/>
  <c r="L57" i="26"/>
  <c r="L59" i="26"/>
  <c r="L54" i="26"/>
  <c r="L61" i="26"/>
  <c r="L52" i="26"/>
  <c r="L58" i="26"/>
  <c r="L55" i="26"/>
  <c r="L51" i="26"/>
  <c r="L53" i="26"/>
  <c r="L60" i="26"/>
  <c r="L45" i="26"/>
  <c r="N40" i="26"/>
  <c r="M38" i="26"/>
  <c r="M37" i="26"/>
  <c r="M39" i="26"/>
  <c r="M36" i="26"/>
  <c r="M62" i="26" l="1"/>
  <c r="M70" i="26"/>
  <c r="M72" i="26"/>
  <c r="M69" i="26"/>
  <c r="M71" i="26"/>
  <c r="M68" i="26"/>
  <c r="N64" i="26"/>
  <c r="N66" i="26"/>
  <c r="M46" i="26"/>
  <c r="M67" i="26"/>
  <c r="M50" i="26"/>
  <c r="M65" i="26"/>
  <c r="M63" i="26"/>
  <c r="M56" i="26"/>
  <c r="M61" i="26"/>
  <c r="M57" i="26"/>
  <c r="M59" i="26"/>
  <c r="M60" i="26"/>
  <c r="M52" i="26"/>
  <c r="M54" i="26"/>
  <c r="M58" i="26"/>
  <c r="M55" i="26"/>
  <c r="M51" i="26"/>
  <c r="M53" i="26"/>
  <c r="M45" i="26"/>
  <c r="O40" i="26"/>
  <c r="N38" i="26"/>
  <c r="N39" i="26"/>
  <c r="N36" i="26"/>
  <c r="N37" i="26"/>
  <c r="N62" i="26" l="1"/>
  <c r="N70" i="26"/>
  <c r="N72" i="26"/>
  <c r="O64" i="26"/>
  <c r="O66" i="26"/>
  <c r="N69" i="26"/>
  <c r="N71" i="26"/>
  <c r="N68" i="26"/>
  <c r="N46" i="26"/>
  <c r="N56" i="26"/>
  <c r="N65" i="26"/>
  <c r="N67" i="26"/>
  <c r="N50" i="26"/>
  <c r="N63" i="26"/>
  <c r="N61" i="26"/>
  <c r="N57" i="26"/>
  <c r="N59" i="26"/>
  <c r="N53" i="26"/>
  <c r="N52" i="26"/>
  <c r="N55" i="26"/>
  <c r="N60" i="26"/>
  <c r="N54" i="26"/>
  <c r="N58" i="26"/>
  <c r="N51" i="26"/>
  <c r="N45" i="26"/>
  <c r="P40" i="26"/>
  <c r="O38" i="26"/>
  <c r="O37" i="26"/>
  <c r="O36" i="26"/>
  <c r="O39" i="26"/>
  <c r="O70" i="26" l="1"/>
  <c r="O72" i="26"/>
  <c r="O62" i="26"/>
  <c r="O68" i="26"/>
  <c r="O69" i="26"/>
  <c r="O71" i="26"/>
  <c r="P66" i="26"/>
  <c r="P64" i="26"/>
  <c r="O46" i="26"/>
  <c r="O63" i="26"/>
  <c r="O50" i="26"/>
  <c r="O56" i="26"/>
  <c r="O67" i="26"/>
  <c r="O65" i="26"/>
  <c r="O58" i="26"/>
  <c r="O61" i="26"/>
  <c r="O55" i="26"/>
  <c r="O51" i="26"/>
  <c r="O53" i="26"/>
  <c r="O57" i="26"/>
  <c r="O60" i="26"/>
  <c r="O59" i="26"/>
  <c r="O54" i="26"/>
  <c r="O52" i="26"/>
  <c r="O45" i="26"/>
  <c r="Q40" i="26"/>
  <c r="P38" i="26"/>
  <c r="P39" i="26"/>
  <c r="P37" i="26"/>
  <c r="P36" i="26"/>
  <c r="P70" i="26" l="1"/>
  <c r="P72" i="26"/>
  <c r="P62" i="26"/>
  <c r="P71" i="26"/>
  <c r="P68" i="26"/>
  <c r="P69" i="26"/>
  <c r="P46" i="26"/>
  <c r="P63" i="26"/>
  <c r="P56" i="26"/>
  <c r="P67" i="26"/>
  <c r="P50" i="26"/>
  <c r="P65" i="26"/>
  <c r="P60" i="26"/>
  <c r="P58" i="26"/>
  <c r="P61" i="26"/>
  <c r="P57" i="26"/>
  <c r="P55" i="26"/>
  <c r="P51" i="26"/>
  <c r="P53" i="26"/>
  <c r="P59" i="26"/>
  <c r="P54" i="26"/>
  <c r="P52" i="26"/>
  <c r="P45" i="26"/>
  <c r="R40" i="26"/>
  <c r="Q38" i="26"/>
  <c r="Q39" i="26"/>
  <c r="Q36" i="26"/>
  <c r="Q37" i="26"/>
  <c r="C184" i="18"/>
  <c r="C185" i="18" s="1"/>
  <c r="C186" i="18" s="1"/>
  <c r="C187" i="18" s="1"/>
  <c r="C188" i="18" s="1"/>
  <c r="Q45" i="26" l="1"/>
  <c r="S40" i="26"/>
  <c r="R38" i="26"/>
  <c r="R39" i="26"/>
  <c r="R36" i="26"/>
  <c r="R37" i="26"/>
  <c r="C189" i="18"/>
  <c r="C190" i="18" s="1"/>
  <c r="C191" i="18" s="1"/>
  <c r="C192" i="18" s="1"/>
  <c r="C193" i="18" s="1"/>
  <c r="C194" i="18" s="1"/>
  <c r="C195" i="18" s="1"/>
  <c r="C196" i="18" s="1"/>
  <c r="C197" i="18" s="1"/>
  <c r="C198" i="18" s="1"/>
  <c r="C199" i="18" s="1"/>
  <c r="C200" i="18" s="1"/>
  <c r="C201" i="18" s="1"/>
  <c r="C202" i="18" s="1"/>
  <c r="C203" i="18" s="1"/>
  <c r="C204" i="18" s="1"/>
  <c r="C205" i="18" s="1"/>
  <c r="A1" i="18"/>
  <c r="C210" i="18"/>
  <c r="C211" i="18" s="1"/>
  <c r="C212" i="18" s="1"/>
  <c r="C213" i="18" s="1"/>
  <c r="C214" i="18" s="1"/>
  <c r="C215" i="18" s="1"/>
  <c r="C216" i="18" s="1"/>
  <c r="C217" i="18" s="1"/>
  <c r="C218" i="18" s="1"/>
  <c r="C219" i="18" s="1"/>
  <c r="C220" i="18" s="1"/>
  <c r="C221" i="18" s="1"/>
  <c r="C222" i="18" s="1"/>
  <c r="C223" i="18" s="1"/>
  <c r="C224" i="18" s="1"/>
  <c r="C225" i="18" s="1"/>
  <c r="C226" i="18" s="1"/>
  <c r="C227" i="18" s="1"/>
  <c r="C228" i="18" s="1"/>
  <c r="C229" i="18" s="1"/>
  <c r="C230" i="18" s="1"/>
  <c r="C231" i="18" s="1"/>
  <c r="C151" i="18"/>
  <c r="C152" i="18" s="1"/>
  <c r="C153" i="18" s="1"/>
  <c r="C154" i="18" s="1"/>
  <c r="C155" i="18" s="1"/>
  <c r="C156" i="18" s="1"/>
  <c r="C157" i="18" s="1"/>
  <c r="C158" i="18" s="1"/>
  <c r="C159" i="18" s="1"/>
  <c r="C160" i="18" s="1"/>
  <c r="C161" i="18" s="1"/>
  <c r="C162" i="18" s="1"/>
  <c r="C163" i="18" s="1"/>
  <c r="C164" i="18" s="1"/>
  <c r="C165" i="18" s="1"/>
  <c r="C166" i="18" s="1"/>
  <c r="C167" i="18" s="1"/>
  <c r="C168" i="18" s="1"/>
  <c r="C169" i="18" s="1"/>
  <c r="C170" i="18" s="1"/>
  <c r="C171" i="18" s="1"/>
  <c r="C172" i="18" s="1"/>
  <c r="C173" i="18" s="1"/>
  <c r="C174" i="18" s="1"/>
  <c r="C175" i="18" s="1"/>
  <c r="C176" i="18" s="1"/>
  <c r="C177" i="18" s="1"/>
  <c r="C178" i="18" s="1"/>
  <c r="E144" i="18"/>
  <c r="D142" i="18"/>
  <c r="D143" i="18" s="1"/>
  <c r="D144" i="18" s="1"/>
  <c r="D145" i="18" s="1"/>
  <c r="D137" i="18"/>
  <c r="D138" i="18" s="1"/>
  <c r="D132" i="18"/>
  <c r="D133" i="18" s="1"/>
  <c r="D115" i="18"/>
  <c r="D116" i="18" s="1"/>
  <c r="D117" i="18" s="1"/>
  <c r="D118" i="18" s="1"/>
  <c r="D119" i="18" s="1"/>
  <c r="D120" i="18" s="1"/>
  <c r="D121" i="18" s="1"/>
  <c r="D122" i="18" s="1"/>
  <c r="D123" i="18" s="1"/>
  <c r="D124" i="18" s="1"/>
  <c r="D125" i="18" s="1"/>
  <c r="D126" i="18" s="1"/>
  <c r="N109" i="18"/>
  <c r="M109" i="18"/>
  <c r="E109" i="18"/>
  <c r="D109" i="18"/>
  <c r="N108" i="18"/>
  <c r="M108" i="18"/>
  <c r="E108" i="18"/>
  <c r="D108" i="18"/>
  <c r="N107" i="18"/>
  <c r="M107" i="18"/>
  <c r="E107" i="18"/>
  <c r="D107" i="18"/>
  <c r="N106" i="18"/>
  <c r="M106" i="18"/>
  <c r="E106" i="18"/>
  <c r="D106" i="18"/>
  <c r="N105" i="18"/>
  <c r="M105" i="18"/>
  <c r="E105" i="18"/>
  <c r="D105" i="18"/>
  <c r="N104" i="18"/>
  <c r="M104" i="18"/>
  <c r="E104" i="18"/>
  <c r="D104" i="18"/>
  <c r="N103" i="18"/>
  <c r="M103" i="18"/>
  <c r="E103" i="18"/>
  <c r="D103" i="18"/>
  <c r="N102" i="18"/>
  <c r="M102" i="18"/>
  <c r="E102" i="18"/>
  <c r="D102" i="18"/>
  <c r="N101" i="18"/>
  <c r="M101" i="18"/>
  <c r="E101" i="18"/>
  <c r="D101" i="18"/>
  <c r="N100" i="18"/>
  <c r="M100" i="18"/>
  <c r="E100" i="18"/>
  <c r="D100" i="18"/>
  <c r="N99" i="18"/>
  <c r="M99" i="18"/>
  <c r="E99" i="18"/>
  <c r="D99" i="18"/>
  <c r="C99" i="18"/>
  <c r="C100" i="18" s="1"/>
  <c r="C101" i="18" s="1"/>
  <c r="C102" i="18" s="1"/>
  <c r="C103" i="18" s="1"/>
  <c r="C104" i="18" s="1"/>
  <c r="C105" i="18" s="1"/>
  <c r="C106" i="18" s="1"/>
  <c r="C107" i="18" s="1"/>
  <c r="C108" i="18" s="1"/>
  <c r="C109" i="18" s="1"/>
  <c r="C110" i="18" s="1"/>
  <c r="N98" i="18"/>
  <c r="M98" i="18"/>
  <c r="H98" i="18"/>
  <c r="E98" i="18"/>
  <c r="D98" i="18"/>
  <c r="H90" i="18"/>
  <c r="E90" i="18"/>
  <c r="K89" i="18"/>
  <c r="D89" i="18"/>
  <c r="K88" i="18"/>
  <c r="D88" i="18"/>
  <c r="K87" i="18"/>
  <c r="D87" i="18"/>
  <c r="K86" i="18"/>
  <c r="D86" i="18"/>
  <c r="K85" i="18"/>
  <c r="D85" i="18"/>
  <c r="K84" i="18"/>
  <c r="D84" i="18"/>
  <c r="K83" i="18"/>
  <c r="D83" i="18"/>
  <c r="K82" i="18"/>
  <c r="D82" i="18"/>
  <c r="K81" i="18"/>
  <c r="D81" i="18"/>
  <c r="K80" i="18"/>
  <c r="D80" i="18"/>
  <c r="K79" i="18"/>
  <c r="D79" i="18"/>
  <c r="C79" i="18"/>
  <c r="C80" i="18" s="1"/>
  <c r="C81" i="18" s="1"/>
  <c r="C82" i="18" s="1"/>
  <c r="C83" i="18" s="1"/>
  <c r="C84" i="18" s="1"/>
  <c r="C85" i="18" s="1"/>
  <c r="C86" i="18" s="1"/>
  <c r="C87" i="18" s="1"/>
  <c r="C88" i="18" s="1"/>
  <c r="C89" i="18" s="1"/>
  <c r="C90" i="18" s="1"/>
  <c r="K78" i="18"/>
  <c r="D78" i="18"/>
  <c r="D69" i="18"/>
  <c r="D70" i="18" s="1"/>
  <c r="D71" i="18" s="1"/>
  <c r="D72" i="18" s="1"/>
  <c r="D73" i="18" s="1"/>
  <c r="C54" i="18"/>
  <c r="C55" i="18" s="1"/>
  <c r="C56" i="18" s="1"/>
  <c r="C57" i="18" s="1"/>
  <c r="C58" i="18" s="1"/>
  <c r="C59" i="18" s="1"/>
  <c r="C60" i="18" s="1"/>
  <c r="C61" i="18" s="1"/>
  <c r="C62" i="18" s="1"/>
  <c r="C63" i="18" s="1"/>
  <c r="C64" i="18" s="1"/>
  <c r="C65" i="18" s="1"/>
  <c r="C37" i="18"/>
  <c r="C38" i="18" s="1"/>
  <c r="C39" i="18" s="1"/>
  <c r="C40" i="18" s="1"/>
  <c r="C41" i="18" s="1"/>
  <c r="C42" i="18" s="1"/>
  <c r="C43" i="18" s="1"/>
  <c r="C44" i="18" s="1"/>
  <c r="C45" i="18" s="1"/>
  <c r="C46" i="18" s="1"/>
  <c r="C47" i="18" s="1"/>
  <c r="C48" i="18" s="1"/>
  <c r="C26" i="18"/>
  <c r="C27" i="18" s="1"/>
  <c r="C28" i="18" s="1"/>
  <c r="C29" i="18" s="1"/>
  <c r="C30" i="18" s="1"/>
  <c r="C31" i="18" s="1"/>
  <c r="C20" i="18"/>
  <c r="C21" i="18" s="1"/>
  <c r="C22" i="18" s="1"/>
  <c r="D14" i="18"/>
  <c r="C9" i="18"/>
  <c r="C10" i="18" s="1"/>
  <c r="C11" i="18" s="1"/>
  <c r="C12" i="18" s="1"/>
  <c r="C13" i="18" s="1"/>
  <c r="C14" i="18" s="1"/>
  <c r="C15" i="18" s="1"/>
  <c r="C16" i="18" s="1"/>
  <c r="A3" i="18"/>
  <c r="B20" i="18" s="1"/>
  <c r="A2" i="18"/>
  <c r="R45" i="26" l="1"/>
  <c r="T40" i="26"/>
  <c r="S38" i="26"/>
  <c r="S36" i="26"/>
  <c r="S37" i="26"/>
  <c r="S39" i="26"/>
  <c r="K90" i="18"/>
  <c r="S45" i="26" l="1"/>
  <c r="U40" i="26"/>
  <c r="T38" i="26"/>
  <c r="T37" i="26"/>
  <c r="T39" i="26"/>
  <c r="T36" i="26"/>
  <c r="T45" i="26" l="1"/>
  <c r="V40" i="26"/>
  <c r="U38" i="26"/>
  <c r="U37" i="26"/>
  <c r="U39" i="26"/>
  <c r="U36" i="26"/>
  <c r="U45" i="26" l="1"/>
  <c r="W40" i="26"/>
  <c r="V38" i="26"/>
  <c r="V37" i="26"/>
  <c r="V39" i="26"/>
  <c r="V36" i="26"/>
  <c r="H100" i="5"/>
  <c r="H99" i="5"/>
  <c r="H101" i="5" l="1"/>
  <c r="H78" i="23"/>
  <c r="H78" i="21"/>
  <c r="H98" i="21" s="1"/>
  <c r="H102" i="5"/>
  <c r="H79" i="23"/>
  <c r="H79" i="21"/>
  <c r="H99" i="21" s="1"/>
  <c r="H108" i="5"/>
  <c r="H85" i="21"/>
  <c r="H105" i="21" s="1"/>
  <c r="H85" i="23"/>
  <c r="H103" i="5"/>
  <c r="H80" i="21"/>
  <c r="H100" i="21" s="1"/>
  <c r="H80" i="23"/>
  <c r="H104" i="5"/>
  <c r="H81" i="23"/>
  <c r="H81" i="21"/>
  <c r="H101" i="21" s="1"/>
  <c r="H109" i="5"/>
  <c r="H86" i="21"/>
  <c r="H106" i="21" s="1"/>
  <c r="H86" i="23"/>
  <c r="H107" i="5"/>
  <c r="H84" i="23"/>
  <c r="H84" i="21"/>
  <c r="H104" i="21" s="1"/>
  <c r="H106" i="5"/>
  <c r="H83" i="23"/>
  <c r="H83" i="21"/>
  <c r="H103" i="21" s="1"/>
  <c r="H105" i="5"/>
  <c r="H82" i="23"/>
  <c r="H82" i="21"/>
  <c r="H102" i="21" s="1"/>
  <c r="D234" i="24"/>
  <c r="H68" i="24"/>
  <c r="H74" i="24"/>
  <c r="K74" i="24" s="1"/>
  <c r="H69" i="24"/>
  <c r="K69" i="24" s="1"/>
  <c r="H71" i="24"/>
  <c r="K71" i="24" s="1"/>
  <c r="H76" i="24"/>
  <c r="K76" i="24" s="1"/>
  <c r="H75" i="24"/>
  <c r="K75" i="24" s="1"/>
  <c r="H72" i="24"/>
  <c r="K72" i="24" s="1"/>
  <c r="H73" i="24"/>
  <c r="K73" i="24" s="1"/>
  <c r="H70" i="24"/>
  <c r="K70" i="24" s="1"/>
  <c r="V45" i="26"/>
  <c r="X40" i="26"/>
  <c r="W38" i="26"/>
  <c r="W39" i="26"/>
  <c r="W36" i="26"/>
  <c r="W37" i="26"/>
  <c r="H107" i="18"/>
  <c r="H109" i="18"/>
  <c r="H105" i="18"/>
  <c r="H99" i="18"/>
  <c r="H101" i="18"/>
  <c r="H108" i="18"/>
  <c r="H106" i="18"/>
  <c r="H103" i="18"/>
  <c r="H102" i="18"/>
  <c r="H104" i="18"/>
  <c r="H100" i="18"/>
  <c r="T51" i="3"/>
  <c r="T50" i="3"/>
  <c r="T49" i="3"/>
  <c r="T48" i="3"/>
  <c r="T47" i="3"/>
  <c r="T46" i="3"/>
  <c r="T45" i="3"/>
  <c r="T44" i="3"/>
  <c r="T43" i="3"/>
  <c r="T42" i="3"/>
  <c r="T41" i="3"/>
  <c r="T40" i="3"/>
  <c r="T39" i="3"/>
  <c r="T38" i="3"/>
  <c r="T37" i="3"/>
  <c r="D11" i="16"/>
  <c r="D10" i="16"/>
  <c r="C12" i="16"/>
  <c r="H103" i="23" l="1"/>
  <c r="K83" i="23"/>
  <c r="K81" i="23"/>
  <c r="H101" i="23"/>
  <c r="H100" i="23"/>
  <c r="K80" i="23"/>
  <c r="H99" i="23"/>
  <c r="K79" i="23"/>
  <c r="H104" i="23"/>
  <c r="K84" i="23"/>
  <c r="K82" i="23"/>
  <c r="H102" i="23"/>
  <c r="H106" i="23"/>
  <c r="K86" i="23"/>
  <c r="H98" i="23"/>
  <c r="K78" i="23"/>
  <c r="H90" i="23"/>
  <c r="H105" i="23"/>
  <c r="K85" i="23"/>
  <c r="K68" i="24"/>
  <c r="K80" i="24" s="1"/>
  <c r="H80" i="24"/>
  <c r="W45" i="26"/>
  <c r="Y40" i="26"/>
  <c r="X38" i="26"/>
  <c r="X39" i="26"/>
  <c r="X37" i="26"/>
  <c r="X36" i="26"/>
  <c r="K90" i="23" l="1"/>
  <c r="X45" i="26"/>
  <c r="Z40" i="26"/>
  <c r="Y38" i="26"/>
  <c r="Y37" i="26"/>
  <c r="Y36" i="26"/>
  <c r="Y39" i="26"/>
  <c r="A2" i="3"/>
  <c r="C11" i="3" s="1"/>
  <c r="C40" i="3" l="1"/>
  <c r="C69" i="3"/>
  <c r="C37" i="3"/>
  <c r="A3" i="26"/>
  <c r="Y45" i="26"/>
  <c r="AA40" i="26"/>
  <c r="Z38" i="26"/>
  <c r="Z39" i="26"/>
  <c r="Z37" i="26"/>
  <c r="Z36" i="26"/>
  <c r="Z45" i="26" l="1"/>
  <c r="AB40" i="26"/>
  <c r="AA38" i="26"/>
  <c r="AA39" i="26"/>
  <c r="AA36" i="26"/>
  <c r="AA37" i="26"/>
  <c r="AA45" i="26" l="1"/>
  <c r="AC40" i="26"/>
  <c r="AB38" i="26"/>
  <c r="AB37" i="26"/>
  <c r="AB39" i="26"/>
  <c r="AB36" i="26"/>
  <c r="D235" i="5"/>
  <c r="AB45" i="26" l="1"/>
  <c r="AD40" i="26"/>
  <c r="AC38" i="26"/>
  <c r="AC37" i="26"/>
  <c r="AC39" i="26"/>
  <c r="AC36" i="26"/>
  <c r="AC45" i="26" l="1"/>
  <c r="AE40" i="26"/>
  <c r="AD38" i="26"/>
  <c r="AD37" i="26"/>
  <c r="AD39" i="26"/>
  <c r="AD36" i="26"/>
  <c r="G35" i="16"/>
  <c r="F29" i="16"/>
  <c r="G29" i="16"/>
  <c r="H29" i="16"/>
  <c r="I29" i="16"/>
  <c r="F30" i="16"/>
  <c r="G30" i="16"/>
  <c r="H30" i="16"/>
  <c r="I30" i="16"/>
  <c r="F31" i="16"/>
  <c r="G31" i="16"/>
  <c r="H31" i="16"/>
  <c r="I31" i="16"/>
  <c r="E30" i="16"/>
  <c r="E31" i="16"/>
  <c r="E29" i="16"/>
  <c r="F49" i="16"/>
  <c r="F48" i="16"/>
  <c r="F47" i="16"/>
  <c r="F46" i="16"/>
  <c r="F45" i="16"/>
  <c r="F44" i="16"/>
  <c r="F43" i="16"/>
  <c r="F42" i="16"/>
  <c r="F41" i="16"/>
  <c r="F40" i="16"/>
  <c r="F39" i="16"/>
  <c r="F38" i="16"/>
  <c r="F37" i="16"/>
  <c r="F36" i="16"/>
  <c r="F35" i="16"/>
  <c r="H128" i="3"/>
  <c r="E128" i="3"/>
  <c r="J127" i="3"/>
  <c r="M127" i="3" s="1"/>
  <c r="G127" i="3"/>
  <c r="D127" i="3"/>
  <c r="J126" i="3"/>
  <c r="M126" i="3" s="1"/>
  <c r="G126" i="3"/>
  <c r="D126" i="3"/>
  <c r="J125" i="3"/>
  <c r="M125" i="3" s="1"/>
  <c r="G125" i="3"/>
  <c r="D125" i="3"/>
  <c r="J124" i="3"/>
  <c r="M124" i="3" s="1"/>
  <c r="G124" i="3"/>
  <c r="D124" i="3"/>
  <c r="J123" i="3"/>
  <c r="M123" i="3" s="1"/>
  <c r="G123" i="3"/>
  <c r="D123" i="3"/>
  <c r="J122" i="3"/>
  <c r="M122" i="3" s="1"/>
  <c r="G122" i="3"/>
  <c r="D122" i="3"/>
  <c r="J121" i="3"/>
  <c r="M121" i="3" s="1"/>
  <c r="G121" i="3"/>
  <c r="D121" i="3"/>
  <c r="J120" i="3"/>
  <c r="M120" i="3" s="1"/>
  <c r="G120" i="3"/>
  <c r="D120" i="3"/>
  <c r="J119" i="3"/>
  <c r="M119" i="3" s="1"/>
  <c r="G119" i="3"/>
  <c r="D119" i="3"/>
  <c r="J118" i="3"/>
  <c r="M118" i="3" s="1"/>
  <c r="G118" i="3"/>
  <c r="D118" i="3"/>
  <c r="J117" i="3"/>
  <c r="M117" i="3" s="1"/>
  <c r="G117" i="3"/>
  <c r="D117" i="3"/>
  <c r="J116" i="3"/>
  <c r="M116" i="3" s="1"/>
  <c r="G116" i="3"/>
  <c r="D116" i="3"/>
  <c r="C116" i="3"/>
  <c r="J115" i="3"/>
  <c r="M115" i="3" s="1"/>
  <c r="G115" i="3"/>
  <c r="D115" i="3"/>
  <c r="J114" i="3"/>
  <c r="M114" i="3" s="1"/>
  <c r="G114" i="3"/>
  <c r="D114" i="3"/>
  <c r="J113" i="3"/>
  <c r="M113" i="3" s="1"/>
  <c r="G113" i="3"/>
  <c r="D113" i="3"/>
  <c r="C113" i="3"/>
  <c r="H105" i="3"/>
  <c r="E105" i="3"/>
  <c r="J104" i="3"/>
  <c r="G89" i="23" s="1"/>
  <c r="G104" i="3"/>
  <c r="D104" i="3"/>
  <c r="J103" i="3"/>
  <c r="G88" i="23" s="1"/>
  <c r="G103" i="3"/>
  <c r="D103" i="3"/>
  <c r="J102" i="3"/>
  <c r="G87" i="23" s="1"/>
  <c r="G102" i="3"/>
  <c r="D102" i="3"/>
  <c r="J101" i="3"/>
  <c r="G86" i="23" s="1"/>
  <c r="G101" i="3"/>
  <c r="D101" i="3"/>
  <c r="J100" i="3"/>
  <c r="G85" i="23" s="1"/>
  <c r="G100" i="3"/>
  <c r="D100" i="3"/>
  <c r="J99" i="3"/>
  <c r="G84" i="23" s="1"/>
  <c r="G99" i="3"/>
  <c r="D99" i="3"/>
  <c r="J98" i="3"/>
  <c r="G83" i="23" s="1"/>
  <c r="G98" i="3"/>
  <c r="D98" i="3"/>
  <c r="J97" i="3"/>
  <c r="G82" i="23" s="1"/>
  <c r="G97" i="3"/>
  <c r="D97" i="3"/>
  <c r="J96" i="3"/>
  <c r="G81" i="23" s="1"/>
  <c r="G96" i="3"/>
  <c r="D96" i="3"/>
  <c r="J95" i="3"/>
  <c r="G80" i="23" s="1"/>
  <c r="G95" i="3"/>
  <c r="D95" i="3"/>
  <c r="J94" i="3"/>
  <c r="G79" i="23" s="1"/>
  <c r="G94" i="3"/>
  <c r="D94" i="3"/>
  <c r="J93" i="3"/>
  <c r="G78" i="23" s="1"/>
  <c r="G93" i="3"/>
  <c r="D93" i="3"/>
  <c r="C93" i="3"/>
  <c r="J92" i="3"/>
  <c r="M92" i="3" s="1"/>
  <c r="G92" i="3"/>
  <c r="D92" i="3"/>
  <c r="J91" i="3"/>
  <c r="M91" i="3" s="1"/>
  <c r="G91" i="3"/>
  <c r="D91" i="3"/>
  <c r="J90" i="3"/>
  <c r="M90" i="3" s="1"/>
  <c r="G90" i="3"/>
  <c r="D90" i="3"/>
  <c r="C90" i="3"/>
  <c r="H81" i="3"/>
  <c r="G80" i="3"/>
  <c r="G79" i="3"/>
  <c r="G78" i="3"/>
  <c r="G77" i="3"/>
  <c r="G76" i="3"/>
  <c r="G75" i="3"/>
  <c r="G74" i="3"/>
  <c r="G73" i="3"/>
  <c r="G72" i="3"/>
  <c r="G71" i="3"/>
  <c r="G70" i="3"/>
  <c r="G69" i="3"/>
  <c r="G68" i="3"/>
  <c r="G67" i="3"/>
  <c r="G66" i="3"/>
  <c r="H52" i="3"/>
  <c r="G51" i="3"/>
  <c r="G50" i="3"/>
  <c r="G49" i="3"/>
  <c r="G48" i="3"/>
  <c r="G47" i="3"/>
  <c r="G46" i="3"/>
  <c r="G45" i="3"/>
  <c r="G44" i="3"/>
  <c r="G43" i="3"/>
  <c r="G42" i="3"/>
  <c r="G41" i="3"/>
  <c r="G40" i="3"/>
  <c r="G39" i="3"/>
  <c r="G38" i="3"/>
  <c r="G37" i="3"/>
  <c r="C66" i="3"/>
  <c r="E81" i="3"/>
  <c r="J80" i="3"/>
  <c r="M80" i="3" s="1"/>
  <c r="D80" i="3"/>
  <c r="J79" i="3"/>
  <c r="M79" i="3" s="1"/>
  <c r="D79" i="3"/>
  <c r="J78" i="3"/>
  <c r="M78" i="3" s="1"/>
  <c r="D78" i="3"/>
  <c r="J77" i="3"/>
  <c r="M77" i="3" s="1"/>
  <c r="D77" i="3"/>
  <c r="J76" i="3"/>
  <c r="M76" i="3" s="1"/>
  <c r="D76" i="3"/>
  <c r="J75" i="3"/>
  <c r="M75" i="3" s="1"/>
  <c r="D75" i="3"/>
  <c r="J74" i="3"/>
  <c r="M74" i="3" s="1"/>
  <c r="D74" i="3"/>
  <c r="J73" i="3"/>
  <c r="M73" i="3" s="1"/>
  <c r="D73" i="3"/>
  <c r="J72" i="3"/>
  <c r="M72" i="3" s="1"/>
  <c r="D72" i="3"/>
  <c r="J71" i="3"/>
  <c r="M71" i="3" s="1"/>
  <c r="D71" i="3"/>
  <c r="J70" i="3"/>
  <c r="M70" i="3" s="1"/>
  <c r="D70" i="3"/>
  <c r="J69" i="3"/>
  <c r="M69" i="3" s="1"/>
  <c r="D69" i="3"/>
  <c r="J68" i="3"/>
  <c r="M68" i="3" s="1"/>
  <c r="D68" i="3"/>
  <c r="J67" i="3"/>
  <c r="M67" i="3" s="1"/>
  <c r="D67" i="3"/>
  <c r="J66" i="3"/>
  <c r="M66" i="3" s="1"/>
  <c r="D66" i="3"/>
  <c r="E52" i="3"/>
  <c r="J51" i="3"/>
  <c r="J50" i="3"/>
  <c r="J49" i="3"/>
  <c r="J48" i="3"/>
  <c r="J47" i="3"/>
  <c r="J46" i="3"/>
  <c r="J45" i="3"/>
  <c r="J44" i="3"/>
  <c r="J43" i="3"/>
  <c r="J42" i="3"/>
  <c r="J41" i="3"/>
  <c r="J40" i="3"/>
  <c r="J39" i="3"/>
  <c r="J38" i="3"/>
  <c r="J37" i="3"/>
  <c r="D39" i="3"/>
  <c r="D38" i="3"/>
  <c r="D51" i="3"/>
  <c r="D50" i="3"/>
  <c r="D49" i="3"/>
  <c r="D48" i="3"/>
  <c r="D47" i="3"/>
  <c r="D46" i="3"/>
  <c r="D45" i="3"/>
  <c r="D44" i="3"/>
  <c r="D43" i="3"/>
  <c r="D42" i="3"/>
  <c r="D41" i="3"/>
  <c r="D40" i="3"/>
  <c r="D37" i="3"/>
  <c r="O3" i="15"/>
  <c r="O2" i="15"/>
  <c r="J25" i="3"/>
  <c r="E127" i="31" s="1"/>
  <c r="E129" i="31" s="1"/>
  <c r="I158" i="31" s="1"/>
  <c r="D13" i="31"/>
  <c r="C19" i="3"/>
  <c r="C18" i="3"/>
  <c r="BC2848" i="17"/>
  <c r="BB2848" i="17" s="1"/>
  <c r="BA2848" i="17"/>
  <c r="AZ2848" i="17"/>
  <c r="BC2847" i="17"/>
  <c r="BB2847" i="17" s="1"/>
  <c r="BA2847" i="17"/>
  <c r="AZ2847" i="17"/>
  <c r="BC2846" i="17"/>
  <c r="BB2846" i="17" s="1"/>
  <c r="BA2846" i="17"/>
  <c r="AZ2846" i="17"/>
  <c r="BC2845" i="17"/>
  <c r="BB2845" i="17" s="1"/>
  <c r="AZ2845" i="17"/>
  <c r="BA2845" i="17" s="1"/>
  <c r="BC2844" i="17"/>
  <c r="BB2844" i="17" s="1"/>
  <c r="AZ2844" i="17"/>
  <c r="BA2844" i="17" s="1"/>
  <c r="BC2843" i="17"/>
  <c r="BB2843" i="17" s="1"/>
  <c r="AZ2843" i="17"/>
  <c r="BA2843" i="17" s="1"/>
  <c r="BC2842" i="17"/>
  <c r="BB2842" i="17" s="1"/>
  <c r="AZ2842" i="17"/>
  <c r="BA2842" i="17" s="1"/>
  <c r="BC2841" i="17"/>
  <c r="BB2841" i="17" s="1"/>
  <c r="AZ2841" i="17"/>
  <c r="BA2841" i="17" s="1"/>
  <c r="BC2840" i="17"/>
  <c r="BB2840" i="17" s="1"/>
  <c r="AZ2840" i="17"/>
  <c r="BA2840" i="17" s="1"/>
  <c r="BC2839" i="17"/>
  <c r="BB2839" i="17" s="1"/>
  <c r="AZ2839" i="17"/>
  <c r="BA2839" i="17" s="1"/>
  <c r="BC2838" i="17"/>
  <c r="BB2838" i="17" s="1"/>
  <c r="AZ2838" i="17"/>
  <c r="BA2838" i="17" s="1"/>
  <c r="BC2837" i="17"/>
  <c r="BB2837" i="17" s="1"/>
  <c r="BA2837" i="17"/>
  <c r="AZ2837" i="17"/>
  <c r="BC2836" i="17"/>
  <c r="BB2836" i="17" s="1"/>
  <c r="BA2836" i="17"/>
  <c r="AZ2836" i="17"/>
  <c r="BC2835" i="17"/>
  <c r="BB2835" i="17" s="1"/>
  <c r="BA2835" i="17"/>
  <c r="AZ2835" i="17"/>
  <c r="BC2834" i="17"/>
  <c r="BB2834" i="17" s="1"/>
  <c r="AZ2834" i="17"/>
  <c r="BA2834" i="17" s="1"/>
  <c r="BC2833" i="17"/>
  <c r="BB2833" i="17" s="1"/>
  <c r="AZ2833" i="17"/>
  <c r="BA2833" i="17" s="1"/>
  <c r="BC2832" i="17"/>
  <c r="BB2832" i="17" s="1"/>
  <c r="AZ2832" i="17"/>
  <c r="BA2832" i="17" s="1"/>
  <c r="BC2831" i="17"/>
  <c r="BB2831" i="17" s="1"/>
  <c r="AZ2831" i="17"/>
  <c r="BA2831" i="17" s="1"/>
  <c r="BC2830" i="17"/>
  <c r="BB2830" i="17" s="1"/>
  <c r="AZ2830" i="17"/>
  <c r="BA2830" i="17" s="1"/>
  <c r="BC2829" i="17"/>
  <c r="BB2829" i="17" s="1"/>
  <c r="AZ2829" i="17"/>
  <c r="BA2829" i="17" s="1"/>
  <c r="BC2828" i="17"/>
  <c r="BB2828" i="17" s="1"/>
  <c r="AZ2828" i="17"/>
  <c r="BA2828" i="17" s="1"/>
  <c r="BC2827" i="17"/>
  <c r="BB2827" i="17" s="1"/>
  <c r="AZ2827" i="17"/>
  <c r="BA2827" i="17" s="1"/>
  <c r="BP2826" i="17"/>
  <c r="BO2826" i="17" s="1"/>
  <c r="BN2826" i="17"/>
  <c r="BM2826" i="17"/>
  <c r="BC2826" i="17"/>
  <c r="BB2826" i="17" s="1"/>
  <c r="BA2826" i="17"/>
  <c r="AZ2826" i="17"/>
  <c r="BP2825" i="17"/>
  <c r="BO2825" i="17" s="1"/>
  <c r="BM2825" i="17"/>
  <c r="BN2825" i="17" s="1"/>
  <c r="BC2825" i="17"/>
  <c r="BB2825" i="17" s="1"/>
  <c r="BA2825" i="17"/>
  <c r="AZ2825" i="17"/>
  <c r="BP2824" i="17"/>
  <c r="BO2824" i="17" s="1"/>
  <c r="BM2824" i="17"/>
  <c r="BN2824" i="17" s="1"/>
  <c r="BC2824" i="17"/>
  <c r="BB2824" i="17" s="1"/>
  <c r="BA2824" i="17"/>
  <c r="AZ2824" i="17"/>
  <c r="BP2823" i="17"/>
  <c r="BO2823" i="17" s="1"/>
  <c r="BM2823" i="17"/>
  <c r="BN2823" i="17" s="1"/>
  <c r="BC2823" i="17"/>
  <c r="BB2823" i="17" s="1"/>
  <c r="AZ2823" i="17"/>
  <c r="BA2823" i="17" s="1"/>
  <c r="BP2822" i="17"/>
  <c r="BO2822" i="17" s="1"/>
  <c r="BM2822" i="17"/>
  <c r="BN2822" i="17" s="1"/>
  <c r="BC2822" i="17"/>
  <c r="BB2822" i="17" s="1"/>
  <c r="AZ2822" i="17"/>
  <c r="BA2822" i="17" s="1"/>
  <c r="BP2821" i="17"/>
  <c r="BM2821" i="17"/>
  <c r="BN2821" i="17" s="1"/>
  <c r="BC2821" i="17"/>
  <c r="BB2821" i="17" s="1"/>
  <c r="AZ2821" i="17"/>
  <c r="BA2821" i="17" s="1"/>
  <c r="BP2820" i="17"/>
  <c r="BM2820" i="17"/>
  <c r="BN2820" i="17" s="1"/>
  <c r="BC2820" i="17"/>
  <c r="BB2820" i="17"/>
  <c r="AZ2820" i="17"/>
  <c r="BA2820" i="17" s="1"/>
  <c r="BP2819" i="17"/>
  <c r="BM2819" i="17"/>
  <c r="BN2819" i="17" s="1"/>
  <c r="BC2819" i="17"/>
  <c r="BB2819" i="17" s="1"/>
  <c r="AZ2819" i="17"/>
  <c r="BA2819" i="17" s="1"/>
  <c r="BP2818" i="17"/>
  <c r="BM2818" i="17"/>
  <c r="BN2818" i="17" s="1"/>
  <c r="BC2818" i="17"/>
  <c r="BB2818" i="17" s="1"/>
  <c r="AZ2818" i="17"/>
  <c r="BA2818" i="17" s="1"/>
  <c r="BP2817" i="17"/>
  <c r="BO2817" i="17" s="1"/>
  <c r="BM2817" i="17"/>
  <c r="BN2817" i="17" s="1"/>
  <c r="BC2817" i="17"/>
  <c r="BB2817" i="17" s="1"/>
  <c r="AZ2817" i="17"/>
  <c r="BA2817" i="17" s="1"/>
  <c r="BP2816" i="17"/>
  <c r="BO2816" i="17" s="1"/>
  <c r="BM2816" i="17"/>
  <c r="BN2816" i="17" s="1"/>
  <c r="BC2816" i="17"/>
  <c r="BB2816" i="17" s="1"/>
  <c r="AZ2816" i="17"/>
  <c r="BA2816" i="17" s="1"/>
  <c r="BP2815" i="17"/>
  <c r="BO2815" i="17" s="1"/>
  <c r="BM2815" i="17"/>
  <c r="BN2815" i="17" s="1"/>
  <c r="BC2815" i="17"/>
  <c r="BB2815" i="17" s="1"/>
  <c r="BA2815" i="17"/>
  <c r="AZ2815" i="17"/>
  <c r="BP2814" i="17"/>
  <c r="BO2814" i="17" s="1"/>
  <c r="BM2814" i="17"/>
  <c r="BN2814" i="17" s="1"/>
  <c r="BC2814" i="17"/>
  <c r="BB2814" i="17" s="1"/>
  <c r="BA2814" i="17"/>
  <c r="AZ2814" i="17"/>
  <c r="BP2813" i="17"/>
  <c r="BO2813" i="17" s="1"/>
  <c r="BM2813" i="17"/>
  <c r="BN2813" i="17" s="1"/>
  <c r="BC2813" i="17"/>
  <c r="BB2813" i="17" s="1"/>
  <c r="BA2813" i="17"/>
  <c r="AZ2813" i="17"/>
  <c r="BP2812" i="17"/>
  <c r="BO2812" i="17" s="1"/>
  <c r="BM2812" i="17"/>
  <c r="BN2812" i="17" s="1"/>
  <c r="BC2812" i="17"/>
  <c r="BB2812" i="17" s="1"/>
  <c r="AZ2812" i="17"/>
  <c r="BA2812" i="17" s="1"/>
  <c r="BP2811" i="17"/>
  <c r="BO2811" i="17" s="1"/>
  <c r="BM2811" i="17"/>
  <c r="BN2811" i="17" s="1"/>
  <c r="BC2811" i="17"/>
  <c r="BB2811" i="17" s="1"/>
  <c r="AZ2811" i="17"/>
  <c r="BA2811" i="17" s="1"/>
  <c r="BP2810" i="17"/>
  <c r="BM2810" i="17"/>
  <c r="BN2810" i="17" s="1"/>
  <c r="BC2810" i="17"/>
  <c r="BB2810" i="17"/>
  <c r="AZ2810" i="17"/>
  <c r="BA2810" i="17" s="1"/>
  <c r="BP2809" i="17"/>
  <c r="BM2809" i="17"/>
  <c r="BN2809" i="17" s="1"/>
  <c r="BC2809" i="17"/>
  <c r="BB2809" i="17" s="1"/>
  <c r="AZ2809" i="17"/>
  <c r="BA2809" i="17" s="1"/>
  <c r="BP2808" i="17"/>
  <c r="BM2808" i="17"/>
  <c r="BN2808" i="17" s="1"/>
  <c r="BC2808" i="17"/>
  <c r="BB2808" i="17" s="1"/>
  <c r="AZ2808" i="17"/>
  <c r="BA2808" i="17" s="1"/>
  <c r="BP2807" i="17"/>
  <c r="BO2807" i="17" s="1"/>
  <c r="BM2807" i="17"/>
  <c r="BN2807" i="17" s="1"/>
  <c r="BC2807" i="17"/>
  <c r="BB2807" i="17" s="1"/>
  <c r="AZ2807" i="17"/>
  <c r="BA2807" i="17" s="1"/>
  <c r="BP2806" i="17"/>
  <c r="BO2806" i="17" s="1"/>
  <c r="BM2806" i="17"/>
  <c r="BN2806" i="17" s="1"/>
  <c r="BC2806" i="17"/>
  <c r="BB2806" i="17" s="1"/>
  <c r="AZ2806" i="17"/>
  <c r="BA2806" i="17" s="1"/>
  <c r="BP2805" i="17"/>
  <c r="BO2805" i="17" s="1"/>
  <c r="BM2805" i="17"/>
  <c r="BN2805" i="17" s="1"/>
  <c r="BC2805" i="17"/>
  <c r="BB2805" i="17" s="1"/>
  <c r="AZ2805" i="17"/>
  <c r="BA2805" i="17" s="1"/>
  <c r="BP2804" i="17"/>
  <c r="BO2804" i="17" s="1"/>
  <c r="BM2804" i="17"/>
  <c r="BN2804" i="17" s="1"/>
  <c r="BC2804" i="17"/>
  <c r="BB2804" i="17" s="1"/>
  <c r="BA2804" i="17"/>
  <c r="AZ2804" i="17"/>
  <c r="BP2803" i="17"/>
  <c r="BO2803" i="17" s="1"/>
  <c r="BM2803" i="17"/>
  <c r="BN2803" i="17" s="1"/>
  <c r="BC2803" i="17"/>
  <c r="BB2803" i="17" s="1"/>
  <c r="BA2803" i="17"/>
  <c r="AZ2803" i="17"/>
  <c r="BP2802" i="17"/>
  <c r="BO2802" i="17" s="1"/>
  <c r="BM2802" i="17"/>
  <c r="BN2802" i="17" s="1"/>
  <c r="BC2802" i="17"/>
  <c r="BB2802" i="17" s="1"/>
  <c r="BA2802" i="17"/>
  <c r="AZ2802" i="17"/>
  <c r="BP2801" i="17"/>
  <c r="BO2801" i="17" s="1"/>
  <c r="BM2801" i="17"/>
  <c r="BN2801" i="17" s="1"/>
  <c r="BC2801" i="17"/>
  <c r="BB2801" i="17" s="1"/>
  <c r="AZ2801" i="17"/>
  <c r="BA2801" i="17" s="1"/>
  <c r="BP2800" i="17"/>
  <c r="BO2800" i="17" s="1"/>
  <c r="BM2800" i="17"/>
  <c r="BN2800" i="17" s="1"/>
  <c r="BC2800" i="17"/>
  <c r="BB2800" i="17" s="1"/>
  <c r="AZ2800" i="17"/>
  <c r="BA2800" i="17" s="1"/>
  <c r="BP2799" i="17"/>
  <c r="BM2799" i="17"/>
  <c r="BN2799" i="17" s="1"/>
  <c r="BC2799" i="17"/>
  <c r="BB2799" i="17" s="1"/>
  <c r="AZ2799" i="17"/>
  <c r="BA2799" i="17" s="1"/>
  <c r="BP2798" i="17"/>
  <c r="BO2798" i="17" s="1"/>
  <c r="BM2798" i="17"/>
  <c r="BN2798" i="17" s="1"/>
  <c r="BC2798" i="17"/>
  <c r="BB2798" i="17" s="1"/>
  <c r="AZ2798" i="17"/>
  <c r="BA2798" i="17" s="1"/>
  <c r="BP2797" i="17"/>
  <c r="BM2797" i="17"/>
  <c r="BN2797" i="17" s="1"/>
  <c r="BC2797" i="17"/>
  <c r="BB2797" i="17" s="1"/>
  <c r="AZ2797" i="17"/>
  <c r="BA2797" i="17" s="1"/>
  <c r="BP2796" i="17"/>
  <c r="BO2796" i="17" s="1"/>
  <c r="BM2796" i="17"/>
  <c r="BN2796" i="17" s="1"/>
  <c r="BC2796" i="17"/>
  <c r="BB2796" i="17" s="1"/>
  <c r="AZ2796" i="17"/>
  <c r="BA2796" i="17" s="1"/>
  <c r="BP2795" i="17"/>
  <c r="BO2795" i="17" s="1"/>
  <c r="BM2795" i="17"/>
  <c r="BN2795" i="17" s="1"/>
  <c r="BC2795" i="17"/>
  <c r="BB2795" i="17" s="1"/>
  <c r="AZ2795" i="17"/>
  <c r="BA2795" i="17" s="1"/>
  <c r="BP2794" i="17"/>
  <c r="BO2794" i="17" s="1"/>
  <c r="BM2794" i="17"/>
  <c r="BN2794" i="17" s="1"/>
  <c r="BC2794" i="17"/>
  <c r="BB2794" i="17" s="1"/>
  <c r="AZ2794" i="17"/>
  <c r="BA2794" i="17" s="1"/>
  <c r="BP2793" i="17"/>
  <c r="BO2793" i="17" s="1"/>
  <c r="BM2793" i="17"/>
  <c r="BN2793" i="17" s="1"/>
  <c r="BC2793" i="17"/>
  <c r="BB2793" i="17" s="1"/>
  <c r="BA2793" i="17"/>
  <c r="AZ2793" i="17"/>
  <c r="BP2792" i="17"/>
  <c r="BO2792" i="17" s="1"/>
  <c r="BM2792" i="17"/>
  <c r="BN2792" i="17" s="1"/>
  <c r="BC2792" i="17"/>
  <c r="BB2792" i="17" s="1"/>
  <c r="BA2792" i="17"/>
  <c r="AZ2792" i="17"/>
  <c r="BP2791" i="17"/>
  <c r="BO2791" i="17" s="1"/>
  <c r="BM2791" i="17"/>
  <c r="BN2791" i="17" s="1"/>
  <c r="BC2791" i="17"/>
  <c r="BB2791" i="17" s="1"/>
  <c r="BA2791" i="17"/>
  <c r="AZ2791" i="17"/>
  <c r="BP2790" i="17"/>
  <c r="BO2790" i="17" s="1"/>
  <c r="BM2790" i="17"/>
  <c r="BN2790" i="17" s="1"/>
  <c r="BC2790" i="17"/>
  <c r="BB2790" i="17" s="1"/>
  <c r="AZ2790" i="17"/>
  <c r="BA2790" i="17" s="1"/>
  <c r="BP2789" i="17"/>
  <c r="BO2789" i="17" s="1"/>
  <c r="BM2789" i="17"/>
  <c r="BN2789" i="17" s="1"/>
  <c r="BC2789" i="17"/>
  <c r="BB2789" i="17" s="1"/>
  <c r="AZ2789" i="17"/>
  <c r="BA2789" i="17" s="1"/>
  <c r="BP2788" i="17"/>
  <c r="BM2788" i="17"/>
  <c r="BN2788" i="17" s="1"/>
  <c r="BC2788" i="17"/>
  <c r="BB2788" i="17" s="1"/>
  <c r="AZ2788" i="17"/>
  <c r="BA2788" i="17" s="1"/>
  <c r="BP2787" i="17"/>
  <c r="BO2787" i="17" s="1"/>
  <c r="BM2787" i="17"/>
  <c r="BN2787" i="17" s="1"/>
  <c r="BC2787" i="17"/>
  <c r="BB2787" i="17" s="1"/>
  <c r="AZ2787" i="17"/>
  <c r="BA2787" i="17" s="1"/>
  <c r="BP2786" i="17"/>
  <c r="BM2786" i="17"/>
  <c r="BN2786" i="17" s="1"/>
  <c r="BC2786" i="17"/>
  <c r="BB2786" i="17" s="1"/>
  <c r="AZ2786" i="17"/>
  <c r="BA2786" i="17" s="1"/>
  <c r="BP2785" i="17"/>
  <c r="BO2785" i="17" s="1"/>
  <c r="BM2785" i="17"/>
  <c r="BN2785" i="17" s="1"/>
  <c r="BC2785" i="17"/>
  <c r="BB2785" i="17" s="1"/>
  <c r="AZ2785" i="17"/>
  <c r="BA2785" i="17" s="1"/>
  <c r="BP2784" i="17"/>
  <c r="BO2784" i="17" s="1"/>
  <c r="BM2784" i="17"/>
  <c r="BN2784" i="17" s="1"/>
  <c r="BC2784" i="17"/>
  <c r="BB2784" i="17" s="1"/>
  <c r="AZ2784" i="17"/>
  <c r="BA2784" i="17" s="1"/>
  <c r="BP2783" i="17"/>
  <c r="BO2783" i="17" s="1"/>
  <c r="BM2783" i="17"/>
  <c r="BN2783" i="17" s="1"/>
  <c r="BC2783" i="17"/>
  <c r="BB2783" i="17" s="1"/>
  <c r="AZ2783" i="17"/>
  <c r="BA2783" i="17" s="1"/>
  <c r="BP2782" i="17"/>
  <c r="BO2782" i="17" s="1"/>
  <c r="BM2782" i="17"/>
  <c r="BN2782" i="17" s="1"/>
  <c r="BC2782" i="17"/>
  <c r="BB2782" i="17" s="1"/>
  <c r="BA2782" i="17"/>
  <c r="AZ2782" i="17"/>
  <c r="BP2781" i="17"/>
  <c r="BO2781" i="17" s="1"/>
  <c r="BM2781" i="17"/>
  <c r="BN2781" i="17" s="1"/>
  <c r="BC2781" i="17"/>
  <c r="BB2781" i="17" s="1"/>
  <c r="BA2781" i="17"/>
  <c r="AZ2781" i="17"/>
  <c r="BP2780" i="17"/>
  <c r="BO2780" i="17" s="1"/>
  <c r="BM2780" i="17"/>
  <c r="BN2780" i="17" s="1"/>
  <c r="BC2780" i="17"/>
  <c r="BB2780" i="17" s="1"/>
  <c r="BA2780" i="17"/>
  <c r="AZ2780" i="17"/>
  <c r="BP2779" i="17"/>
  <c r="BO2779" i="17" s="1"/>
  <c r="BM2779" i="17"/>
  <c r="BN2779" i="17" s="1"/>
  <c r="BC2779" i="17"/>
  <c r="BB2779" i="17" s="1"/>
  <c r="AZ2779" i="17"/>
  <c r="BA2779" i="17" s="1"/>
  <c r="BP2778" i="17"/>
  <c r="BO2778" i="17" s="1"/>
  <c r="BM2778" i="17"/>
  <c r="BN2778" i="17" s="1"/>
  <c r="BC2778" i="17"/>
  <c r="BB2778" i="17" s="1"/>
  <c r="AZ2778" i="17"/>
  <c r="BA2778" i="17" s="1"/>
  <c r="BP2777" i="17"/>
  <c r="BM2777" i="17"/>
  <c r="BN2777" i="17" s="1"/>
  <c r="BC2777" i="17"/>
  <c r="BB2777" i="17" s="1"/>
  <c r="AZ2777" i="17"/>
  <c r="BA2777" i="17" s="1"/>
  <c r="BP2776" i="17"/>
  <c r="BO2776" i="17" s="1"/>
  <c r="BM2776" i="17"/>
  <c r="BN2776" i="17" s="1"/>
  <c r="BC2776" i="17"/>
  <c r="BB2776" i="17" s="1"/>
  <c r="AZ2776" i="17"/>
  <c r="BA2776" i="17" s="1"/>
  <c r="BP2775" i="17"/>
  <c r="BM2775" i="17"/>
  <c r="BN2775" i="17" s="1"/>
  <c r="BC2775" i="17"/>
  <c r="BB2775" i="17" s="1"/>
  <c r="AZ2775" i="17"/>
  <c r="BA2775" i="17" s="1"/>
  <c r="BP2774" i="17"/>
  <c r="BO2774" i="17" s="1"/>
  <c r="BM2774" i="17"/>
  <c r="BN2774" i="17" s="1"/>
  <c r="BC2774" i="17"/>
  <c r="BB2774" i="17" s="1"/>
  <c r="AZ2774" i="17"/>
  <c r="BA2774" i="17" s="1"/>
  <c r="BP2773" i="17"/>
  <c r="BO2773" i="17" s="1"/>
  <c r="BM2773" i="17"/>
  <c r="BN2773" i="17" s="1"/>
  <c r="BC2773" i="17"/>
  <c r="BB2773" i="17" s="1"/>
  <c r="AZ2773" i="17"/>
  <c r="BA2773" i="17" s="1"/>
  <c r="BP2772" i="17"/>
  <c r="BO2772" i="17" s="1"/>
  <c r="BM2772" i="17"/>
  <c r="BN2772" i="17" s="1"/>
  <c r="BC2772" i="17"/>
  <c r="BB2772" i="17" s="1"/>
  <c r="AZ2772" i="17"/>
  <c r="BA2772" i="17" s="1"/>
  <c r="BP2771" i="17"/>
  <c r="BO2771" i="17" s="1"/>
  <c r="BM2771" i="17"/>
  <c r="BN2771" i="17" s="1"/>
  <c r="BC2771" i="17"/>
  <c r="BB2771" i="17" s="1"/>
  <c r="BA2771" i="17"/>
  <c r="AZ2771" i="17"/>
  <c r="BP2770" i="17"/>
  <c r="BO2770" i="17" s="1"/>
  <c r="BM2770" i="17"/>
  <c r="BN2770" i="17" s="1"/>
  <c r="BC2770" i="17"/>
  <c r="BB2770" i="17" s="1"/>
  <c r="BA2770" i="17"/>
  <c r="AZ2770" i="17"/>
  <c r="BP2769" i="17"/>
  <c r="BO2769" i="17" s="1"/>
  <c r="BM2769" i="17"/>
  <c r="BN2769" i="17" s="1"/>
  <c r="BC2769" i="17"/>
  <c r="BB2769" i="17" s="1"/>
  <c r="BA2769" i="17"/>
  <c r="AZ2769" i="17"/>
  <c r="BP2768" i="17"/>
  <c r="BO2768" i="17" s="1"/>
  <c r="BM2768" i="17"/>
  <c r="BN2768" i="17" s="1"/>
  <c r="BC2768" i="17"/>
  <c r="BB2768" i="17" s="1"/>
  <c r="AZ2768" i="17"/>
  <c r="BA2768" i="17" s="1"/>
  <c r="BP2767" i="17"/>
  <c r="BO2767" i="17" s="1"/>
  <c r="BM2767" i="17"/>
  <c r="BN2767" i="17" s="1"/>
  <c r="BC2767" i="17"/>
  <c r="BB2767" i="17" s="1"/>
  <c r="AZ2767" i="17"/>
  <c r="BA2767" i="17" s="1"/>
  <c r="BP2766" i="17"/>
  <c r="BM2766" i="17"/>
  <c r="BN2766" i="17" s="1"/>
  <c r="BC2766" i="17"/>
  <c r="BB2766" i="17" s="1"/>
  <c r="AZ2766" i="17"/>
  <c r="BA2766" i="17" s="1"/>
  <c r="BP2765" i="17"/>
  <c r="BO2765" i="17" s="1"/>
  <c r="BM2765" i="17"/>
  <c r="BN2765" i="17" s="1"/>
  <c r="BC2765" i="17"/>
  <c r="BB2765" i="17" s="1"/>
  <c r="AZ2765" i="17"/>
  <c r="BA2765" i="17" s="1"/>
  <c r="BP2764" i="17"/>
  <c r="BM2764" i="17"/>
  <c r="BN2764" i="17" s="1"/>
  <c r="BC2764" i="17"/>
  <c r="BB2764" i="17" s="1"/>
  <c r="AZ2764" i="17"/>
  <c r="BA2764" i="17" s="1"/>
  <c r="BP2763" i="17"/>
  <c r="BO2763" i="17" s="1"/>
  <c r="BM2763" i="17"/>
  <c r="BN2763" i="17" s="1"/>
  <c r="BC2763" i="17"/>
  <c r="BB2763" i="17" s="1"/>
  <c r="AZ2763" i="17"/>
  <c r="BA2763" i="17" s="1"/>
  <c r="BP2762" i="17"/>
  <c r="BO2762" i="17" s="1"/>
  <c r="BM2762" i="17"/>
  <c r="BN2762" i="17" s="1"/>
  <c r="BC2762" i="17"/>
  <c r="BB2762" i="17" s="1"/>
  <c r="AZ2762" i="17"/>
  <c r="BA2762" i="17" s="1"/>
  <c r="BP2761" i="17"/>
  <c r="BO2761" i="17" s="1"/>
  <c r="BM2761" i="17"/>
  <c r="BN2761" i="17" s="1"/>
  <c r="BC2761" i="17"/>
  <c r="BB2761" i="17" s="1"/>
  <c r="AZ2761" i="17"/>
  <c r="BA2761" i="17" s="1"/>
  <c r="BP2760" i="17"/>
  <c r="BO2760" i="17" s="1"/>
  <c r="BM2760" i="17"/>
  <c r="BN2760" i="17" s="1"/>
  <c r="BC2760" i="17"/>
  <c r="BB2760" i="17" s="1"/>
  <c r="BA2760" i="17"/>
  <c r="AZ2760" i="17"/>
  <c r="BP2759" i="17"/>
  <c r="BO2759" i="17" s="1"/>
  <c r="BM2759" i="17"/>
  <c r="BN2759" i="17" s="1"/>
  <c r="BC2759" i="17"/>
  <c r="BB2759" i="17" s="1"/>
  <c r="BA2759" i="17"/>
  <c r="AZ2759" i="17"/>
  <c r="BP2758" i="17"/>
  <c r="BO2758" i="17" s="1"/>
  <c r="BM2758" i="17"/>
  <c r="BN2758" i="17" s="1"/>
  <c r="BC2758" i="17"/>
  <c r="BB2758" i="17" s="1"/>
  <c r="BA2758" i="17"/>
  <c r="AZ2758" i="17"/>
  <c r="BP2757" i="17"/>
  <c r="BO2757" i="17" s="1"/>
  <c r="BM2757" i="17"/>
  <c r="BN2757" i="17" s="1"/>
  <c r="BC2757" i="17"/>
  <c r="BB2757" i="17" s="1"/>
  <c r="AZ2757" i="17"/>
  <c r="BA2757" i="17" s="1"/>
  <c r="BP2756" i="17"/>
  <c r="BO2756" i="17" s="1"/>
  <c r="BM2756" i="17"/>
  <c r="BN2756" i="17" s="1"/>
  <c r="BC2756" i="17"/>
  <c r="BB2756" i="17" s="1"/>
  <c r="AZ2756" i="17"/>
  <c r="BA2756" i="17" s="1"/>
  <c r="BP2755" i="17"/>
  <c r="BM2755" i="17"/>
  <c r="BN2755" i="17" s="1"/>
  <c r="BC2755" i="17"/>
  <c r="BB2755" i="17"/>
  <c r="AZ2755" i="17"/>
  <c r="BA2755" i="17" s="1"/>
  <c r="BP2754" i="17"/>
  <c r="BM2754" i="17"/>
  <c r="BN2754" i="17" s="1"/>
  <c r="BC2754" i="17"/>
  <c r="BB2754" i="17" s="1"/>
  <c r="BA2754" i="17"/>
  <c r="AZ2754" i="17"/>
  <c r="BP2753" i="17"/>
  <c r="BM2753" i="17"/>
  <c r="BN2753" i="17" s="1"/>
  <c r="BC2753" i="17"/>
  <c r="BB2753" i="17" s="1"/>
  <c r="AZ2753" i="17"/>
  <c r="BA2753" i="17" s="1"/>
  <c r="BP2752" i="17"/>
  <c r="BO2752" i="17" s="1"/>
  <c r="BM2752" i="17"/>
  <c r="BN2752" i="17" s="1"/>
  <c r="BC2752" i="17"/>
  <c r="BB2752" i="17" s="1"/>
  <c r="AZ2752" i="17"/>
  <c r="BA2752" i="17" s="1"/>
  <c r="BP2751" i="17"/>
  <c r="BO2751" i="17" s="1"/>
  <c r="BM2751" i="17"/>
  <c r="BN2751" i="17" s="1"/>
  <c r="BC2751" i="17"/>
  <c r="BB2751" i="17" s="1"/>
  <c r="AZ2751" i="17"/>
  <c r="BA2751" i="17" s="1"/>
  <c r="BP2750" i="17"/>
  <c r="BO2750" i="17" s="1"/>
  <c r="BM2750" i="17"/>
  <c r="BN2750" i="17" s="1"/>
  <c r="BC2750" i="17"/>
  <c r="BB2750" i="17" s="1"/>
  <c r="AZ2750" i="17"/>
  <c r="BA2750" i="17" s="1"/>
  <c r="BP2749" i="17"/>
  <c r="BO2749" i="17" s="1"/>
  <c r="BM2749" i="17"/>
  <c r="BN2749" i="17" s="1"/>
  <c r="BC2749" i="17"/>
  <c r="BB2749" i="17" s="1"/>
  <c r="BA2749" i="17"/>
  <c r="AZ2749" i="17"/>
  <c r="BP2748" i="17"/>
  <c r="BO2748" i="17" s="1"/>
  <c r="BM2748" i="17"/>
  <c r="BN2748" i="17" s="1"/>
  <c r="BC2748" i="17"/>
  <c r="BB2748" i="17" s="1"/>
  <c r="BA2748" i="17"/>
  <c r="AZ2748" i="17"/>
  <c r="BP2747" i="17"/>
  <c r="BO2747" i="17"/>
  <c r="BM2747" i="17"/>
  <c r="BN2747" i="17" s="1"/>
  <c r="BC2747" i="17"/>
  <c r="BB2747" i="17"/>
  <c r="BA2747" i="17"/>
  <c r="AZ2747" i="17"/>
  <c r="BP2746" i="17"/>
  <c r="BO2746" i="17" s="1"/>
  <c r="BM2746" i="17"/>
  <c r="BN2746" i="17" s="1"/>
  <c r="BC2746" i="17"/>
  <c r="BB2746" i="17"/>
  <c r="AZ2746" i="17"/>
  <c r="BA2746" i="17" s="1"/>
  <c r="BP2745" i="17"/>
  <c r="BO2745" i="17"/>
  <c r="BM2745" i="17"/>
  <c r="BN2745" i="17" s="1"/>
  <c r="BC2745" i="17"/>
  <c r="BB2745" i="17"/>
  <c r="AZ2745" i="17"/>
  <c r="BA2745" i="17" s="1"/>
  <c r="BP2744" i="17"/>
  <c r="BM2744" i="17"/>
  <c r="BN2744" i="17" s="1"/>
  <c r="BC2744" i="17"/>
  <c r="BB2744" i="17" s="1"/>
  <c r="AZ2744" i="17"/>
  <c r="BA2744" i="17" s="1"/>
  <c r="BP2743" i="17"/>
  <c r="BO2743" i="17" s="1"/>
  <c r="BM2743" i="17"/>
  <c r="BN2743" i="17" s="1"/>
  <c r="BC2743" i="17"/>
  <c r="BB2743" i="17"/>
  <c r="AZ2743" i="17"/>
  <c r="BA2743" i="17" s="1"/>
  <c r="BP2742" i="17"/>
  <c r="BO2742" i="17" s="1"/>
  <c r="BM2742" i="17"/>
  <c r="BN2742" i="17" s="1"/>
  <c r="BC2742" i="17"/>
  <c r="BB2742" i="17"/>
  <c r="AZ2742" i="17"/>
  <c r="BA2742" i="17" s="1"/>
  <c r="BP2741" i="17"/>
  <c r="BO2741" i="17"/>
  <c r="BM2741" i="17"/>
  <c r="BN2741" i="17" s="1"/>
  <c r="BC2741" i="17"/>
  <c r="BB2741" i="17"/>
  <c r="AZ2741" i="17"/>
  <c r="BA2741" i="17" s="1"/>
  <c r="BP2740" i="17"/>
  <c r="BO2740" i="17" s="1"/>
  <c r="BM2740" i="17"/>
  <c r="BN2740" i="17" s="1"/>
  <c r="BC2740" i="17"/>
  <c r="BB2740" i="17" s="1"/>
  <c r="AZ2740" i="17"/>
  <c r="BA2740" i="17" s="1"/>
  <c r="BP2739" i="17"/>
  <c r="BO2739" i="17" s="1"/>
  <c r="BM2739" i="17"/>
  <c r="BN2739" i="17" s="1"/>
  <c r="BC2739" i="17"/>
  <c r="BB2739" i="17"/>
  <c r="AZ2739" i="17"/>
  <c r="BA2739" i="17" s="1"/>
  <c r="BP2738" i="17"/>
  <c r="BO2738" i="17" s="1"/>
  <c r="BM2738" i="17"/>
  <c r="BN2738" i="17" s="1"/>
  <c r="BC2738" i="17"/>
  <c r="BB2738" i="17" s="1"/>
  <c r="BA2738" i="17"/>
  <c r="AZ2738" i="17"/>
  <c r="BP2737" i="17"/>
  <c r="BO2737" i="17" s="1"/>
  <c r="BM2737" i="17"/>
  <c r="BN2737" i="17" s="1"/>
  <c r="BC2737" i="17"/>
  <c r="BB2737" i="17" s="1"/>
  <c r="BA2737" i="17"/>
  <c r="AZ2737" i="17"/>
  <c r="BP2736" i="17"/>
  <c r="BO2736" i="17" s="1"/>
  <c r="BM2736" i="17"/>
  <c r="BN2736" i="17" s="1"/>
  <c r="BC2736" i="17"/>
  <c r="BB2736" i="17" s="1"/>
  <c r="BA2736" i="17"/>
  <c r="AZ2736" i="17"/>
  <c r="BP2735" i="17"/>
  <c r="BO2735" i="17"/>
  <c r="BM2735" i="17"/>
  <c r="BN2735" i="17" s="1"/>
  <c r="BC2735" i="17"/>
  <c r="BB2735" i="17" s="1"/>
  <c r="AZ2735" i="17"/>
  <c r="BA2735" i="17" s="1"/>
  <c r="BP2734" i="17"/>
  <c r="BO2734" i="17" s="1"/>
  <c r="BM2734" i="17"/>
  <c r="BN2734" i="17" s="1"/>
  <c r="BC2734" i="17"/>
  <c r="BB2734" i="17" s="1"/>
  <c r="AZ2734" i="17"/>
  <c r="BA2734" i="17" s="1"/>
  <c r="BP2733" i="17"/>
  <c r="BO2733" i="17" s="1"/>
  <c r="BM2733" i="17"/>
  <c r="BN2733" i="17" s="1"/>
  <c r="BC2733" i="17"/>
  <c r="BB2733" i="17" s="1"/>
  <c r="AZ2733" i="17"/>
  <c r="BA2733" i="17" s="1"/>
  <c r="BP2732" i="17"/>
  <c r="BO2732" i="17" s="1"/>
  <c r="BM2732" i="17"/>
  <c r="BN2732" i="17" s="1"/>
  <c r="BC2732" i="17"/>
  <c r="BB2732" i="17" s="1"/>
  <c r="AZ2732" i="17"/>
  <c r="BA2732" i="17" s="1"/>
  <c r="BP2731" i="17"/>
  <c r="BM2731" i="17"/>
  <c r="BN2731" i="17" s="1"/>
  <c r="BC2731" i="17"/>
  <c r="BB2731" i="17" s="1"/>
  <c r="AZ2731" i="17"/>
  <c r="BA2731" i="17" s="1"/>
  <c r="BP2730" i="17"/>
  <c r="BM2730" i="17"/>
  <c r="BN2730" i="17" s="1"/>
  <c r="BO2730" i="17" s="1"/>
  <c r="BC2730" i="17"/>
  <c r="BB2730" i="17"/>
  <c r="AZ2730" i="17"/>
  <c r="BA2730" i="17" s="1"/>
  <c r="BP2729" i="17"/>
  <c r="BO2729" i="17"/>
  <c r="BM2729" i="17"/>
  <c r="BN2729" i="17" s="1"/>
  <c r="BC2729" i="17"/>
  <c r="BB2729" i="17" s="1"/>
  <c r="AZ2729" i="17"/>
  <c r="BA2729" i="17" s="1"/>
  <c r="BP2728" i="17"/>
  <c r="BO2728" i="17" s="1"/>
  <c r="BM2728" i="17"/>
  <c r="BN2728" i="17" s="1"/>
  <c r="BC2728" i="17"/>
  <c r="BB2728" i="17" s="1"/>
  <c r="AZ2728" i="17"/>
  <c r="BA2728" i="17" s="1"/>
  <c r="BP2727" i="17"/>
  <c r="BO2727" i="17"/>
  <c r="BM2727" i="17"/>
  <c r="BN2727" i="17" s="1"/>
  <c r="BC2727" i="17"/>
  <c r="BB2727" i="17" s="1"/>
  <c r="BA2727" i="17"/>
  <c r="AZ2727" i="17"/>
  <c r="BP2726" i="17"/>
  <c r="BO2726" i="17" s="1"/>
  <c r="BM2726" i="17"/>
  <c r="BN2726" i="17" s="1"/>
  <c r="BC2726" i="17"/>
  <c r="BB2726" i="17" s="1"/>
  <c r="BA2726" i="17"/>
  <c r="AZ2726" i="17"/>
  <c r="BP2725" i="17"/>
  <c r="BO2725" i="17" s="1"/>
  <c r="BM2725" i="17"/>
  <c r="BN2725" i="17" s="1"/>
  <c r="BC2725" i="17"/>
  <c r="BB2725" i="17" s="1"/>
  <c r="BA2725" i="17"/>
  <c r="AZ2725" i="17"/>
  <c r="BP2724" i="17"/>
  <c r="BO2724" i="17" s="1"/>
  <c r="BM2724" i="17"/>
  <c r="BN2724" i="17" s="1"/>
  <c r="BC2724" i="17"/>
  <c r="BB2724" i="17" s="1"/>
  <c r="AZ2724" i="17"/>
  <c r="BA2724" i="17" s="1"/>
  <c r="BP2723" i="17"/>
  <c r="BO2723" i="17" s="1"/>
  <c r="BM2723" i="17"/>
  <c r="BN2723" i="17" s="1"/>
  <c r="BC2723" i="17"/>
  <c r="BB2723" i="17" s="1"/>
  <c r="AZ2723" i="17"/>
  <c r="BA2723" i="17" s="1"/>
  <c r="BP2722" i="17"/>
  <c r="BO2722" i="17"/>
  <c r="BM2722" i="17"/>
  <c r="BN2722" i="17" s="1"/>
  <c r="BC2722" i="17"/>
  <c r="BB2722" i="17" s="1"/>
  <c r="AZ2722" i="17"/>
  <c r="BA2722" i="17" s="1"/>
  <c r="BP2721" i="17"/>
  <c r="BM2721" i="17"/>
  <c r="BN2721" i="17" s="1"/>
  <c r="BC2721" i="17"/>
  <c r="BB2721" i="17" s="1"/>
  <c r="AZ2721" i="17"/>
  <c r="BA2721" i="17" s="1"/>
  <c r="BP2720" i="17"/>
  <c r="BO2720" i="17" s="1"/>
  <c r="BM2720" i="17"/>
  <c r="BN2720" i="17" s="1"/>
  <c r="BC2720" i="17"/>
  <c r="BB2720" i="17"/>
  <c r="AZ2720" i="17"/>
  <c r="BA2720" i="17" s="1"/>
  <c r="BP2719" i="17"/>
  <c r="BO2719" i="17" s="1"/>
  <c r="BM2719" i="17"/>
  <c r="BN2719" i="17" s="1"/>
  <c r="BC2719" i="17"/>
  <c r="BB2719" i="17"/>
  <c r="AZ2719" i="17"/>
  <c r="BA2719" i="17" s="1"/>
  <c r="BP2718" i="17"/>
  <c r="BO2718" i="17"/>
  <c r="BM2718" i="17"/>
  <c r="BN2718" i="17" s="1"/>
  <c r="BC2718" i="17"/>
  <c r="BB2718" i="17"/>
  <c r="AZ2718" i="17"/>
  <c r="BA2718" i="17" s="1"/>
  <c r="BP2717" i="17"/>
  <c r="BO2717" i="17" s="1"/>
  <c r="BM2717" i="17"/>
  <c r="BN2717" i="17" s="1"/>
  <c r="BC2717" i="17"/>
  <c r="BB2717" i="17" s="1"/>
  <c r="AZ2717" i="17"/>
  <c r="BA2717" i="17" s="1"/>
  <c r="BP2716" i="17"/>
  <c r="BO2716" i="17" s="1"/>
  <c r="BM2716" i="17"/>
  <c r="BN2716" i="17" s="1"/>
  <c r="BC2716" i="17"/>
  <c r="BB2716" i="17"/>
  <c r="BA2716" i="17"/>
  <c r="AZ2716" i="17"/>
  <c r="BP2715" i="17"/>
  <c r="BO2715" i="17"/>
  <c r="BM2715" i="17"/>
  <c r="BN2715" i="17" s="1"/>
  <c r="BC2715" i="17"/>
  <c r="BB2715" i="17" s="1"/>
  <c r="BA2715" i="17"/>
  <c r="AZ2715" i="17"/>
  <c r="BP2714" i="17"/>
  <c r="BO2714" i="17" s="1"/>
  <c r="BM2714" i="17"/>
  <c r="BN2714" i="17" s="1"/>
  <c r="BC2714" i="17"/>
  <c r="BB2714" i="17"/>
  <c r="BA2714" i="17"/>
  <c r="AZ2714" i="17"/>
  <c r="BP2713" i="17"/>
  <c r="BO2713" i="17" s="1"/>
  <c r="BM2713" i="17"/>
  <c r="BN2713" i="17" s="1"/>
  <c r="BC2713" i="17"/>
  <c r="BB2713" i="17" s="1"/>
  <c r="BA2713" i="17"/>
  <c r="AZ2713" i="17"/>
  <c r="BP2712" i="17"/>
  <c r="BO2712" i="17"/>
  <c r="BM2712" i="17"/>
  <c r="BN2712" i="17" s="1"/>
  <c r="BC2712" i="17"/>
  <c r="BB2712" i="17"/>
  <c r="AZ2712" i="17"/>
  <c r="BA2712" i="17" s="1"/>
  <c r="BP2711" i="17"/>
  <c r="BM2711" i="17"/>
  <c r="BN2711" i="17" s="1"/>
  <c r="BO2711" i="17" s="1"/>
  <c r="BC2711" i="17"/>
  <c r="BB2711" i="17" s="1"/>
  <c r="AZ2711" i="17"/>
  <c r="BA2711" i="17" s="1"/>
  <c r="BP2710" i="17"/>
  <c r="BO2710" i="17" s="1"/>
  <c r="BM2710" i="17"/>
  <c r="BN2710" i="17" s="1"/>
  <c r="BC2710" i="17"/>
  <c r="BB2710" i="17" s="1"/>
  <c r="AZ2710" i="17"/>
  <c r="BA2710" i="17" s="1"/>
  <c r="BP2709" i="17"/>
  <c r="BO2709" i="17"/>
  <c r="BM2709" i="17"/>
  <c r="BN2709" i="17" s="1"/>
  <c r="BC2709" i="17"/>
  <c r="BB2709" i="17"/>
  <c r="BA2709" i="17"/>
  <c r="AZ2709" i="17"/>
  <c r="BP2708" i="17"/>
  <c r="BO2708" i="17" s="1"/>
  <c r="BM2708" i="17"/>
  <c r="BN2708" i="17" s="1"/>
  <c r="BC2708" i="17"/>
  <c r="BB2708" i="17"/>
  <c r="BA2708" i="17"/>
  <c r="AZ2708" i="17"/>
  <c r="BP2707" i="17"/>
  <c r="BO2707" i="17" s="1"/>
  <c r="BM2707" i="17"/>
  <c r="BN2707" i="17" s="1"/>
  <c r="BC2707" i="17"/>
  <c r="BB2707" i="17" s="1"/>
  <c r="AZ2707" i="17"/>
  <c r="BA2707" i="17" s="1"/>
  <c r="BP2706" i="17"/>
  <c r="BO2706" i="17" s="1"/>
  <c r="BM2706" i="17"/>
  <c r="BN2706" i="17" s="1"/>
  <c r="BC2706" i="17"/>
  <c r="BB2706" i="17" s="1"/>
  <c r="AZ2706" i="17"/>
  <c r="BA2706" i="17" s="1"/>
  <c r="BP2705" i="17"/>
  <c r="BO2705" i="17" s="1"/>
  <c r="BM2705" i="17"/>
  <c r="BN2705" i="17" s="1"/>
  <c r="BC2705" i="17"/>
  <c r="BB2705" i="17" s="1"/>
  <c r="BA2705" i="17"/>
  <c r="AZ2705" i="17"/>
  <c r="BP2704" i="17"/>
  <c r="BO2704" i="17"/>
  <c r="BM2704" i="17"/>
  <c r="BN2704" i="17" s="1"/>
  <c r="BC2704" i="17"/>
  <c r="BB2704" i="17" s="1"/>
  <c r="BA2704" i="17"/>
  <c r="AZ2704" i="17"/>
  <c r="BP2703" i="17"/>
  <c r="BO2703" i="17" s="1"/>
  <c r="BM2703" i="17"/>
  <c r="BN2703" i="17" s="1"/>
  <c r="BC2703" i="17"/>
  <c r="BB2703" i="17" s="1"/>
  <c r="AZ2703" i="17"/>
  <c r="BA2703" i="17" s="1"/>
  <c r="BP2702" i="17"/>
  <c r="BO2702" i="17" s="1"/>
  <c r="BM2702" i="17"/>
  <c r="BN2702" i="17" s="1"/>
  <c r="BC2702" i="17"/>
  <c r="BB2702" i="17" s="1"/>
  <c r="AZ2702" i="17"/>
  <c r="BA2702" i="17" s="1"/>
  <c r="BP2701" i="17"/>
  <c r="BO2701" i="17"/>
  <c r="BM2701" i="17"/>
  <c r="BN2701" i="17" s="1"/>
  <c r="BC2701" i="17"/>
  <c r="BB2701" i="17"/>
  <c r="BA2701" i="17"/>
  <c r="AZ2701" i="17"/>
  <c r="BP2700" i="17"/>
  <c r="BM2700" i="17"/>
  <c r="BN2700" i="17" s="1"/>
  <c r="BC2700" i="17"/>
  <c r="BB2700" i="17"/>
  <c r="BA2700" i="17"/>
  <c r="AZ2700" i="17"/>
  <c r="BP2699" i="17"/>
  <c r="BO2699" i="17"/>
  <c r="BM2699" i="17"/>
  <c r="BN2699" i="17" s="1"/>
  <c r="BC2699" i="17"/>
  <c r="BB2699" i="17" s="1"/>
  <c r="AZ2699" i="17"/>
  <c r="BA2699" i="17" s="1"/>
  <c r="BP2698" i="17"/>
  <c r="BM2698" i="17"/>
  <c r="BN2698" i="17" s="1"/>
  <c r="BC2698" i="17"/>
  <c r="BB2698" i="17" s="1"/>
  <c r="AZ2698" i="17"/>
  <c r="BA2698" i="17" s="1"/>
  <c r="BP2697" i="17"/>
  <c r="BO2697" i="17" s="1"/>
  <c r="BM2697" i="17"/>
  <c r="BN2697" i="17" s="1"/>
  <c r="BC2697" i="17"/>
  <c r="BB2697" i="17" s="1"/>
  <c r="BA2697" i="17"/>
  <c r="AZ2697" i="17"/>
  <c r="BP2696" i="17"/>
  <c r="BO2696" i="17" s="1"/>
  <c r="BM2696" i="17"/>
  <c r="BN2696" i="17" s="1"/>
  <c r="BC2696" i="17"/>
  <c r="BB2696" i="17"/>
  <c r="AZ2696" i="17"/>
  <c r="BA2696" i="17" s="1"/>
  <c r="BP2695" i="17"/>
  <c r="BO2695" i="17" s="1"/>
  <c r="BM2695" i="17"/>
  <c r="BN2695" i="17" s="1"/>
  <c r="BC2695" i="17"/>
  <c r="BB2695" i="17" s="1"/>
  <c r="BA2695" i="17"/>
  <c r="AZ2695" i="17"/>
  <c r="BP2694" i="17"/>
  <c r="BO2694" i="17" s="1"/>
  <c r="BM2694" i="17"/>
  <c r="BN2694" i="17" s="1"/>
  <c r="BC2694" i="17"/>
  <c r="BB2694" i="17" s="1"/>
  <c r="BA2694" i="17"/>
  <c r="AZ2694" i="17"/>
  <c r="BP2693" i="17"/>
  <c r="BO2693" i="17"/>
  <c r="BM2693" i="17"/>
  <c r="BN2693" i="17" s="1"/>
  <c r="BC2693" i="17"/>
  <c r="BB2693" i="17"/>
  <c r="BA2693" i="17"/>
  <c r="AZ2693" i="17"/>
  <c r="BP2692" i="17"/>
  <c r="BO2692" i="17" s="1"/>
  <c r="BM2692" i="17"/>
  <c r="BN2692" i="17" s="1"/>
  <c r="BC2692" i="17"/>
  <c r="BB2692" i="17"/>
  <c r="BA2692" i="17"/>
  <c r="AZ2692" i="17"/>
  <c r="BP2691" i="17"/>
  <c r="BO2691" i="17" s="1"/>
  <c r="BM2691" i="17"/>
  <c r="BN2691" i="17" s="1"/>
  <c r="BC2691" i="17"/>
  <c r="BB2691" i="17" s="1"/>
  <c r="AZ2691" i="17"/>
  <c r="BA2691" i="17" s="1"/>
  <c r="BP2690" i="17"/>
  <c r="BO2690" i="17" s="1"/>
  <c r="BM2690" i="17"/>
  <c r="BN2690" i="17" s="1"/>
  <c r="BC2690" i="17"/>
  <c r="BB2690" i="17" s="1"/>
  <c r="AZ2690" i="17"/>
  <c r="BA2690" i="17" s="1"/>
  <c r="BP2689" i="17"/>
  <c r="BO2689" i="17" s="1"/>
  <c r="BM2689" i="17"/>
  <c r="BN2689" i="17" s="1"/>
  <c r="BC2689" i="17"/>
  <c r="BB2689" i="17" s="1"/>
  <c r="BA2689" i="17"/>
  <c r="AZ2689" i="17"/>
  <c r="BP2688" i="17"/>
  <c r="BM2688" i="17"/>
  <c r="BN2688" i="17" s="1"/>
  <c r="BO2688" i="17" s="1"/>
  <c r="BC2688" i="17"/>
  <c r="BB2688" i="17"/>
  <c r="AZ2688" i="17"/>
  <c r="BA2688" i="17" s="1"/>
  <c r="BP2687" i="17"/>
  <c r="BM2687" i="17"/>
  <c r="BN2687" i="17" s="1"/>
  <c r="BO2687" i="17" s="1"/>
  <c r="BC2687" i="17"/>
  <c r="BB2687" i="17" s="1"/>
  <c r="AZ2687" i="17"/>
  <c r="BA2687" i="17" s="1"/>
  <c r="BP2686" i="17"/>
  <c r="BM2686" i="17"/>
  <c r="BN2686" i="17" s="1"/>
  <c r="BC2686" i="17"/>
  <c r="BB2686" i="17" s="1"/>
  <c r="AZ2686" i="17"/>
  <c r="BA2686" i="17" s="1"/>
  <c r="BP2685" i="17"/>
  <c r="BO2685" i="17"/>
  <c r="BM2685" i="17"/>
  <c r="BN2685" i="17" s="1"/>
  <c r="BC2685" i="17"/>
  <c r="BB2685" i="17"/>
  <c r="BA2685" i="17"/>
  <c r="AZ2685" i="17"/>
  <c r="BP2684" i="17"/>
  <c r="BO2684" i="17" s="1"/>
  <c r="BM2684" i="17"/>
  <c r="BN2684" i="17" s="1"/>
  <c r="BC2684" i="17"/>
  <c r="BB2684" i="17" s="1"/>
  <c r="AZ2684" i="17"/>
  <c r="BA2684" i="17" s="1"/>
  <c r="BP2683" i="17"/>
  <c r="BO2683" i="17"/>
  <c r="BM2683" i="17"/>
  <c r="BN2683" i="17" s="1"/>
  <c r="BC2683" i="17"/>
  <c r="BB2683" i="17" s="1"/>
  <c r="BA2683" i="17"/>
  <c r="AZ2683" i="17"/>
  <c r="BP2682" i="17"/>
  <c r="BO2682" i="17" s="1"/>
  <c r="BM2682" i="17"/>
  <c r="BN2682" i="17" s="1"/>
  <c r="BC2682" i="17"/>
  <c r="BB2682" i="17" s="1"/>
  <c r="BA2682" i="17"/>
  <c r="AZ2682" i="17"/>
  <c r="BP2681" i="17"/>
  <c r="BO2681" i="17"/>
  <c r="BM2681" i="17"/>
  <c r="BN2681" i="17" s="1"/>
  <c r="BC2681" i="17"/>
  <c r="BB2681" i="17"/>
  <c r="AZ2681" i="17"/>
  <c r="BA2681" i="17" s="1"/>
  <c r="BP2680" i="17"/>
  <c r="BO2680" i="17"/>
  <c r="BM2680" i="17"/>
  <c r="BN2680" i="17" s="1"/>
  <c r="BC2680" i="17"/>
  <c r="BB2680" i="17" s="1"/>
  <c r="AZ2680" i="17"/>
  <c r="BA2680" i="17" s="1"/>
  <c r="BP2679" i="17"/>
  <c r="BO2679" i="17" s="1"/>
  <c r="BM2679" i="17"/>
  <c r="BN2679" i="17" s="1"/>
  <c r="BC2679" i="17"/>
  <c r="BB2679" i="17" s="1"/>
  <c r="AZ2679" i="17"/>
  <c r="BA2679" i="17" s="1"/>
  <c r="BP2678" i="17"/>
  <c r="BO2678" i="17" s="1"/>
  <c r="BM2678" i="17"/>
  <c r="BN2678" i="17" s="1"/>
  <c r="BC2678" i="17"/>
  <c r="BB2678" i="17" s="1"/>
  <c r="AZ2678" i="17"/>
  <c r="BA2678" i="17" s="1"/>
  <c r="BP2677" i="17"/>
  <c r="BM2677" i="17"/>
  <c r="BN2677" i="17" s="1"/>
  <c r="BC2677" i="17"/>
  <c r="BB2677" i="17" s="1"/>
  <c r="AZ2677" i="17"/>
  <c r="BA2677" i="17" s="1"/>
  <c r="BP2676" i="17"/>
  <c r="BM2676" i="17"/>
  <c r="BN2676" i="17" s="1"/>
  <c r="BO2676" i="17" s="1"/>
  <c r="BC2676" i="17"/>
  <c r="BB2676" i="17"/>
  <c r="AZ2676" i="17"/>
  <c r="BA2676" i="17" s="1"/>
  <c r="BP2675" i="17"/>
  <c r="BM2675" i="17"/>
  <c r="BN2675" i="17" s="1"/>
  <c r="BC2675" i="17"/>
  <c r="BB2675" i="17" s="1"/>
  <c r="AZ2675" i="17"/>
  <c r="BA2675" i="17" s="1"/>
  <c r="BP2674" i="17"/>
  <c r="BO2674" i="17" s="1"/>
  <c r="BM2674" i="17"/>
  <c r="BN2674" i="17" s="1"/>
  <c r="BC2674" i="17"/>
  <c r="BB2674" i="17"/>
  <c r="AZ2674" i="17"/>
  <c r="BA2674" i="17" s="1"/>
  <c r="BP2673" i="17"/>
  <c r="BO2673" i="17" s="1"/>
  <c r="BM2673" i="17"/>
  <c r="BN2673" i="17" s="1"/>
  <c r="BC2673" i="17"/>
  <c r="BB2673" i="17" s="1"/>
  <c r="AZ2673" i="17"/>
  <c r="BA2673" i="17" s="1"/>
  <c r="BP2672" i="17"/>
  <c r="BO2672" i="17"/>
  <c r="BM2672" i="17"/>
  <c r="BN2672" i="17" s="1"/>
  <c r="BC2672" i="17"/>
  <c r="BB2672" i="17" s="1"/>
  <c r="AZ2672" i="17"/>
  <c r="BA2672" i="17" s="1"/>
  <c r="BP2671" i="17"/>
  <c r="BO2671" i="17" s="1"/>
  <c r="BM2671" i="17"/>
  <c r="BN2671" i="17" s="1"/>
  <c r="BC2671" i="17"/>
  <c r="BB2671" i="17" s="1"/>
  <c r="AZ2671" i="17"/>
  <c r="BA2671" i="17" s="1"/>
  <c r="BP2670" i="17"/>
  <c r="BO2670" i="17"/>
  <c r="BM2670" i="17"/>
  <c r="BN2670" i="17" s="1"/>
  <c r="BC2670" i="17"/>
  <c r="BB2670" i="17" s="1"/>
  <c r="AZ2670" i="17"/>
  <c r="BA2670" i="17" s="1"/>
  <c r="BP2669" i="17"/>
  <c r="BO2669" i="17"/>
  <c r="BM2669" i="17"/>
  <c r="BN2669" i="17" s="1"/>
  <c r="BC2669" i="17"/>
  <c r="BB2669" i="17" s="1"/>
  <c r="AZ2669" i="17"/>
  <c r="BA2669" i="17" s="1"/>
  <c r="BP2668" i="17"/>
  <c r="BO2668" i="17" s="1"/>
  <c r="BM2668" i="17"/>
  <c r="BN2668" i="17" s="1"/>
  <c r="BC2668" i="17"/>
  <c r="BB2668" i="17"/>
  <c r="AZ2668" i="17"/>
  <c r="BA2668" i="17" s="1"/>
  <c r="BP2667" i="17"/>
  <c r="BO2667" i="17" s="1"/>
  <c r="BM2667" i="17"/>
  <c r="BN2667" i="17" s="1"/>
  <c r="BC2667" i="17"/>
  <c r="BB2667" i="17" s="1"/>
  <c r="AZ2667" i="17"/>
  <c r="BA2667" i="17" s="1"/>
  <c r="BP2666" i="17"/>
  <c r="BO2666" i="17" s="1"/>
  <c r="BM2666" i="17"/>
  <c r="BN2666" i="17" s="1"/>
  <c r="BC2666" i="17"/>
  <c r="BB2666" i="17"/>
  <c r="AZ2666" i="17"/>
  <c r="BA2666" i="17" s="1"/>
  <c r="BP2665" i="17"/>
  <c r="BM2665" i="17"/>
  <c r="BN2665" i="17" s="1"/>
  <c r="BC2665" i="17"/>
  <c r="BB2665" i="17" s="1"/>
  <c r="AZ2665" i="17"/>
  <c r="BA2665" i="17" s="1"/>
  <c r="BP2664" i="17"/>
  <c r="BO2664" i="17" s="1"/>
  <c r="BM2664" i="17"/>
  <c r="BN2664" i="17" s="1"/>
  <c r="BC2664" i="17"/>
  <c r="BB2664" i="17" s="1"/>
  <c r="AZ2664" i="17"/>
  <c r="BA2664" i="17" s="1"/>
  <c r="BP2663" i="17"/>
  <c r="BO2663" i="17" s="1"/>
  <c r="BM2663" i="17"/>
  <c r="BN2663" i="17" s="1"/>
  <c r="BC2663" i="17"/>
  <c r="BB2663" i="17" s="1"/>
  <c r="AZ2663" i="17"/>
  <c r="BA2663" i="17" s="1"/>
  <c r="BP2662" i="17"/>
  <c r="BO2662" i="17" s="1"/>
  <c r="BM2662" i="17"/>
  <c r="BN2662" i="17" s="1"/>
  <c r="BC2662" i="17"/>
  <c r="BB2662" i="17"/>
  <c r="AZ2662" i="17"/>
  <c r="BA2662" i="17" s="1"/>
  <c r="BP2661" i="17"/>
  <c r="BO2661" i="17" s="1"/>
  <c r="BM2661" i="17"/>
  <c r="BN2661" i="17" s="1"/>
  <c r="BC2661" i="17"/>
  <c r="BB2661" i="17" s="1"/>
  <c r="AZ2661" i="17"/>
  <c r="BA2661" i="17" s="1"/>
  <c r="BP2660" i="17"/>
  <c r="BO2660" i="17" s="1"/>
  <c r="BM2660" i="17"/>
  <c r="BN2660" i="17" s="1"/>
  <c r="BC2660" i="17"/>
  <c r="BB2660" i="17" s="1"/>
  <c r="AZ2660" i="17"/>
  <c r="BA2660" i="17" s="1"/>
  <c r="BP2659" i="17"/>
  <c r="BO2659" i="17" s="1"/>
  <c r="BM2659" i="17"/>
  <c r="BN2659" i="17" s="1"/>
  <c r="BC2659" i="17"/>
  <c r="BB2659" i="17" s="1"/>
  <c r="AZ2659" i="17"/>
  <c r="BA2659" i="17" s="1"/>
  <c r="BP2658" i="17"/>
  <c r="BO2658" i="17"/>
  <c r="BM2658" i="17"/>
  <c r="BN2658" i="17" s="1"/>
  <c r="BC2658" i="17"/>
  <c r="BB2658" i="17"/>
  <c r="AZ2658" i="17"/>
  <c r="BA2658" i="17" s="1"/>
  <c r="BP2657" i="17"/>
  <c r="BO2657" i="17"/>
  <c r="BM2657" i="17"/>
  <c r="BN2657" i="17" s="1"/>
  <c r="BC2657" i="17"/>
  <c r="BB2657" i="17" s="1"/>
  <c r="AZ2657" i="17"/>
  <c r="BA2657" i="17" s="1"/>
  <c r="BP2656" i="17"/>
  <c r="BO2656" i="17" s="1"/>
  <c r="BM2656" i="17"/>
  <c r="BN2656" i="17" s="1"/>
  <c r="BC2656" i="17"/>
  <c r="BB2656" i="17" s="1"/>
  <c r="AZ2656" i="17"/>
  <c r="BA2656" i="17" s="1"/>
  <c r="BP2655" i="17"/>
  <c r="BO2655" i="17" s="1"/>
  <c r="BM2655" i="17"/>
  <c r="BN2655" i="17" s="1"/>
  <c r="BC2655" i="17"/>
  <c r="BB2655" i="17" s="1"/>
  <c r="AZ2655" i="17"/>
  <c r="BA2655" i="17" s="1"/>
  <c r="BP2654" i="17"/>
  <c r="BO2654" i="17" s="1"/>
  <c r="BM2654" i="17"/>
  <c r="BN2654" i="17" s="1"/>
  <c r="BC2654" i="17"/>
  <c r="BB2654" i="17"/>
  <c r="AZ2654" i="17"/>
  <c r="BA2654" i="17" s="1"/>
  <c r="BP2653" i="17"/>
  <c r="BM2653" i="17"/>
  <c r="BN2653" i="17" s="1"/>
  <c r="BO2653" i="17" s="1"/>
  <c r="BC2653" i="17"/>
  <c r="BB2653" i="17" s="1"/>
  <c r="AZ2653" i="17"/>
  <c r="BA2653" i="17" s="1"/>
  <c r="BP2652" i="17"/>
  <c r="BO2652" i="17" s="1"/>
  <c r="BM2652" i="17"/>
  <c r="BN2652" i="17" s="1"/>
  <c r="BC2652" i="17"/>
  <c r="BB2652" i="17" s="1"/>
  <c r="AZ2652" i="17"/>
  <c r="BA2652" i="17" s="1"/>
  <c r="BP2651" i="17"/>
  <c r="BO2651" i="17" s="1"/>
  <c r="BM2651" i="17"/>
  <c r="BN2651" i="17" s="1"/>
  <c r="BC2651" i="17"/>
  <c r="BB2651" i="17" s="1"/>
  <c r="AZ2651" i="17"/>
  <c r="BA2651" i="17" s="1"/>
  <c r="BP2650" i="17"/>
  <c r="BO2650" i="17" s="1"/>
  <c r="BN2650" i="17"/>
  <c r="BM2650" i="17"/>
  <c r="BC2650" i="17"/>
  <c r="BB2650" i="17" s="1"/>
  <c r="AZ2650" i="17"/>
  <c r="BA2650" i="17" s="1"/>
  <c r="BP2649" i="17"/>
  <c r="BO2649" i="17" s="1"/>
  <c r="BM2649" i="17"/>
  <c r="BN2649" i="17" s="1"/>
  <c r="BC2649" i="17"/>
  <c r="BB2649" i="17" s="1"/>
  <c r="AZ2649" i="17"/>
  <c r="BA2649" i="17" s="1"/>
  <c r="BP2648" i="17"/>
  <c r="BO2648" i="17" s="1"/>
  <c r="BM2648" i="17"/>
  <c r="BN2648" i="17" s="1"/>
  <c r="BC2648" i="17"/>
  <c r="BB2648" i="17" s="1"/>
  <c r="AZ2648" i="17"/>
  <c r="BA2648" i="17" s="1"/>
  <c r="BP2647" i="17"/>
  <c r="BO2647" i="17" s="1"/>
  <c r="BN2647" i="17"/>
  <c r="BM2647" i="17"/>
  <c r="BC2647" i="17"/>
  <c r="BB2647" i="17" s="1"/>
  <c r="AZ2647" i="17"/>
  <c r="BA2647" i="17" s="1"/>
  <c r="BP2646" i="17"/>
  <c r="BO2646" i="17"/>
  <c r="BM2646" i="17"/>
  <c r="BN2646" i="17" s="1"/>
  <c r="BC2646" i="17"/>
  <c r="BB2646" i="17" s="1"/>
  <c r="AZ2646" i="17"/>
  <c r="BA2646" i="17" s="1"/>
  <c r="BP2645" i="17"/>
  <c r="BM2645" i="17"/>
  <c r="BN2645" i="17" s="1"/>
  <c r="BC2645" i="17"/>
  <c r="BB2645" i="17" s="1"/>
  <c r="AZ2645" i="17"/>
  <c r="BA2645" i="17" s="1"/>
  <c r="BP2644" i="17"/>
  <c r="BM2644" i="17"/>
  <c r="BN2644" i="17" s="1"/>
  <c r="BC2644" i="17"/>
  <c r="BB2644" i="17" s="1"/>
  <c r="AZ2644" i="17"/>
  <c r="BA2644" i="17" s="1"/>
  <c r="BP2643" i="17"/>
  <c r="BO2643" i="17" s="1"/>
  <c r="BM2643" i="17"/>
  <c r="BN2643" i="17" s="1"/>
  <c r="BC2643" i="17"/>
  <c r="BB2643" i="17"/>
  <c r="AZ2643" i="17"/>
  <c r="BA2643" i="17" s="1"/>
  <c r="BP2642" i="17"/>
  <c r="BN2642" i="17"/>
  <c r="BM2642" i="17"/>
  <c r="BC2642" i="17"/>
  <c r="BB2642" i="17"/>
  <c r="AZ2642" i="17"/>
  <c r="BA2642" i="17" s="1"/>
  <c r="BP2641" i="17"/>
  <c r="BO2641" i="17" s="1"/>
  <c r="BM2641" i="17"/>
  <c r="BN2641" i="17" s="1"/>
  <c r="BC2641" i="17"/>
  <c r="BB2641" i="17" s="1"/>
  <c r="AZ2641" i="17"/>
  <c r="BA2641" i="17" s="1"/>
  <c r="BP2640" i="17"/>
  <c r="BO2640" i="17" s="1"/>
  <c r="BM2640" i="17"/>
  <c r="BN2640" i="17" s="1"/>
  <c r="BC2640" i="17"/>
  <c r="BB2640" i="17" s="1"/>
  <c r="AZ2640" i="17"/>
  <c r="BA2640" i="17" s="1"/>
  <c r="BP2639" i="17"/>
  <c r="BO2639" i="17"/>
  <c r="BM2639" i="17"/>
  <c r="BN2639" i="17" s="1"/>
  <c r="BC2639" i="17"/>
  <c r="BB2639" i="17" s="1"/>
  <c r="AZ2639" i="17"/>
  <c r="BA2639" i="17" s="1"/>
  <c r="BP2638" i="17"/>
  <c r="BO2638" i="17" s="1"/>
  <c r="BN2638" i="17"/>
  <c r="BM2638" i="17"/>
  <c r="BC2638" i="17"/>
  <c r="BB2638" i="17"/>
  <c r="AZ2638" i="17"/>
  <c r="BA2638" i="17" s="1"/>
  <c r="BP2637" i="17"/>
  <c r="BO2637" i="17"/>
  <c r="BM2637" i="17"/>
  <c r="BN2637" i="17" s="1"/>
  <c r="BC2637" i="17"/>
  <c r="BB2637" i="17" s="1"/>
  <c r="AZ2637" i="17"/>
  <c r="BA2637" i="17" s="1"/>
  <c r="BP2636" i="17"/>
  <c r="BO2636" i="17" s="1"/>
  <c r="BM2636" i="17"/>
  <c r="BN2636" i="17" s="1"/>
  <c r="BC2636" i="17"/>
  <c r="BB2636" i="17" s="1"/>
  <c r="AZ2636" i="17"/>
  <c r="BA2636" i="17" s="1"/>
  <c r="BP2635" i="17"/>
  <c r="BO2635" i="17"/>
  <c r="BM2635" i="17"/>
  <c r="BN2635" i="17" s="1"/>
  <c r="BC2635" i="17"/>
  <c r="BB2635" i="17"/>
  <c r="AZ2635" i="17"/>
  <c r="BA2635" i="17" s="1"/>
  <c r="BP2634" i="17"/>
  <c r="BM2634" i="17"/>
  <c r="BN2634" i="17" s="1"/>
  <c r="BO2634" i="17" s="1"/>
  <c r="BC2634" i="17"/>
  <c r="BB2634" i="17"/>
  <c r="AZ2634" i="17"/>
  <c r="BA2634" i="17" s="1"/>
  <c r="BP2633" i="17"/>
  <c r="BM2633" i="17"/>
  <c r="BN2633" i="17" s="1"/>
  <c r="BC2633" i="17"/>
  <c r="BB2633" i="17" s="1"/>
  <c r="AZ2633" i="17"/>
  <c r="BA2633" i="17" s="1"/>
  <c r="BP2632" i="17"/>
  <c r="BO2632" i="17" s="1"/>
  <c r="BM2632" i="17"/>
  <c r="BN2632" i="17" s="1"/>
  <c r="BC2632" i="17"/>
  <c r="BB2632" i="17" s="1"/>
  <c r="AZ2632" i="17"/>
  <c r="BA2632" i="17" s="1"/>
  <c r="BP2631" i="17"/>
  <c r="BO2631" i="17"/>
  <c r="BN2631" i="17"/>
  <c r="BM2631" i="17"/>
  <c r="BC2631" i="17"/>
  <c r="BB2631" i="17"/>
  <c r="AZ2631" i="17"/>
  <c r="BA2631" i="17" s="1"/>
  <c r="BP2630" i="17"/>
  <c r="BO2630" i="17" s="1"/>
  <c r="BN2630" i="17"/>
  <c r="BM2630" i="17"/>
  <c r="BC2630" i="17"/>
  <c r="BB2630" i="17" s="1"/>
  <c r="AZ2630" i="17"/>
  <c r="BA2630" i="17" s="1"/>
  <c r="BP2629" i="17"/>
  <c r="BO2629" i="17" s="1"/>
  <c r="BM2629" i="17"/>
  <c r="BN2629" i="17" s="1"/>
  <c r="BC2629" i="17"/>
  <c r="BB2629" i="17" s="1"/>
  <c r="AZ2629" i="17"/>
  <c r="BA2629" i="17" s="1"/>
  <c r="BP2628" i="17"/>
  <c r="BO2628" i="17" s="1"/>
  <c r="BM2628" i="17"/>
  <c r="BN2628" i="17" s="1"/>
  <c r="BC2628" i="17"/>
  <c r="BB2628" i="17" s="1"/>
  <c r="AZ2628" i="17"/>
  <c r="BA2628" i="17" s="1"/>
  <c r="BP2627" i="17"/>
  <c r="BO2627" i="17" s="1"/>
  <c r="BM2627" i="17"/>
  <c r="BN2627" i="17" s="1"/>
  <c r="BC2627" i="17"/>
  <c r="BB2627" i="17" s="1"/>
  <c r="AZ2627" i="17"/>
  <c r="BA2627" i="17" s="1"/>
  <c r="BP2626" i="17"/>
  <c r="BO2626" i="17" s="1"/>
  <c r="BN2626" i="17"/>
  <c r="BM2626" i="17"/>
  <c r="BC2626" i="17"/>
  <c r="BB2626" i="17"/>
  <c r="AZ2626" i="17"/>
  <c r="BA2626" i="17" s="1"/>
  <c r="BP2625" i="17"/>
  <c r="BO2625" i="17" s="1"/>
  <c r="BM2625" i="17"/>
  <c r="BN2625" i="17" s="1"/>
  <c r="BC2625" i="17"/>
  <c r="BB2625" i="17" s="1"/>
  <c r="AZ2625" i="17"/>
  <c r="BA2625" i="17" s="1"/>
  <c r="BP2624" i="17"/>
  <c r="BO2624" i="17" s="1"/>
  <c r="BM2624" i="17"/>
  <c r="BN2624" i="17" s="1"/>
  <c r="BC2624" i="17"/>
  <c r="BB2624" i="17" s="1"/>
  <c r="AZ2624" i="17"/>
  <c r="BA2624" i="17" s="1"/>
  <c r="BP2623" i="17"/>
  <c r="BN2623" i="17"/>
  <c r="BO2623" i="17" s="1"/>
  <c r="BM2623" i="17"/>
  <c r="BC2623" i="17"/>
  <c r="BB2623" i="17" s="1"/>
  <c r="AZ2623" i="17"/>
  <c r="BA2623" i="17" s="1"/>
  <c r="BP2622" i="17"/>
  <c r="BN2622" i="17"/>
  <c r="BO2622" i="17" s="1"/>
  <c r="BM2622" i="17"/>
  <c r="BC2622" i="17"/>
  <c r="BB2622" i="17" s="1"/>
  <c r="AZ2622" i="17"/>
  <c r="BA2622" i="17" s="1"/>
  <c r="BP2621" i="17"/>
  <c r="BM2621" i="17"/>
  <c r="BN2621" i="17" s="1"/>
  <c r="BO2621" i="17" s="1"/>
  <c r="BC2621" i="17"/>
  <c r="BB2621" i="17" s="1"/>
  <c r="AZ2621" i="17"/>
  <c r="BA2621" i="17" s="1"/>
  <c r="BP2620" i="17"/>
  <c r="BM2620" i="17"/>
  <c r="BN2620" i="17" s="1"/>
  <c r="BC2620" i="17"/>
  <c r="BB2620" i="17" s="1"/>
  <c r="AZ2620" i="17"/>
  <c r="BA2620" i="17" s="1"/>
  <c r="BP2619" i="17"/>
  <c r="BO2619" i="17"/>
  <c r="BM2619" i="17"/>
  <c r="BN2619" i="17" s="1"/>
  <c r="BC2619" i="17"/>
  <c r="BB2619" i="17" s="1"/>
  <c r="AZ2619" i="17"/>
  <c r="BA2619" i="17" s="1"/>
  <c r="BP2618" i="17"/>
  <c r="BO2618" i="17"/>
  <c r="BN2618" i="17"/>
  <c r="BM2618" i="17"/>
  <c r="BC2618" i="17"/>
  <c r="BB2618" i="17"/>
  <c r="AZ2618" i="17"/>
  <c r="BA2618" i="17" s="1"/>
  <c r="BP2617" i="17"/>
  <c r="BO2617" i="17" s="1"/>
  <c r="BM2617" i="17"/>
  <c r="BN2617" i="17" s="1"/>
  <c r="BC2617" i="17"/>
  <c r="BB2617" i="17" s="1"/>
  <c r="AZ2617" i="17"/>
  <c r="BA2617" i="17" s="1"/>
  <c r="BP2616" i="17"/>
  <c r="BO2616" i="17" s="1"/>
  <c r="BM2616" i="17"/>
  <c r="BN2616" i="17" s="1"/>
  <c r="BC2616" i="17"/>
  <c r="BB2616" i="17" s="1"/>
  <c r="AZ2616" i="17"/>
  <c r="BA2616" i="17" s="1"/>
  <c r="BP2615" i="17"/>
  <c r="BO2615" i="17"/>
  <c r="BM2615" i="17"/>
  <c r="BN2615" i="17" s="1"/>
  <c r="BC2615" i="17"/>
  <c r="BB2615" i="17" s="1"/>
  <c r="AZ2615" i="17"/>
  <c r="BA2615" i="17" s="1"/>
  <c r="BP2614" i="17"/>
  <c r="BO2614" i="17" s="1"/>
  <c r="BN2614" i="17"/>
  <c r="BM2614" i="17"/>
  <c r="BC2614" i="17"/>
  <c r="BB2614" i="17"/>
  <c r="AZ2614" i="17"/>
  <c r="BA2614" i="17" s="1"/>
  <c r="BP2613" i="17"/>
  <c r="BO2613" i="17"/>
  <c r="BN2613" i="17"/>
  <c r="BM2613" i="17"/>
  <c r="BC2613" i="17"/>
  <c r="BB2613" i="17"/>
  <c r="AZ2613" i="17"/>
  <c r="BA2613" i="17" s="1"/>
  <c r="BP2612" i="17"/>
  <c r="BM2612" i="17"/>
  <c r="BN2612" i="17" s="1"/>
  <c r="BC2612" i="17"/>
  <c r="BB2612" i="17" s="1"/>
  <c r="AZ2612" i="17"/>
  <c r="BA2612" i="17" s="1"/>
  <c r="BP2611" i="17"/>
  <c r="BM2611" i="17"/>
  <c r="BN2611" i="17" s="1"/>
  <c r="BC2611" i="17"/>
  <c r="BB2611" i="17"/>
  <c r="AZ2611" i="17"/>
  <c r="BA2611" i="17" s="1"/>
  <c r="BP2610" i="17"/>
  <c r="BM2610" i="17"/>
  <c r="BN2610" i="17" s="1"/>
  <c r="BO2610" i="17" s="1"/>
  <c r="BC2610" i="17"/>
  <c r="BB2610" i="17" s="1"/>
  <c r="AZ2610" i="17"/>
  <c r="BA2610" i="17" s="1"/>
  <c r="BP2609" i="17"/>
  <c r="BM2609" i="17"/>
  <c r="BN2609" i="17" s="1"/>
  <c r="BC2609" i="17"/>
  <c r="BB2609" i="17"/>
  <c r="AZ2609" i="17"/>
  <c r="BA2609" i="17" s="1"/>
  <c r="BP2608" i="17"/>
  <c r="BO2608" i="17" s="1"/>
  <c r="BM2608" i="17"/>
  <c r="BN2608" i="17" s="1"/>
  <c r="BC2608" i="17"/>
  <c r="BB2608" i="17"/>
  <c r="AZ2608" i="17"/>
  <c r="BA2608" i="17" s="1"/>
  <c r="BP2607" i="17"/>
  <c r="BO2607" i="17" s="1"/>
  <c r="BM2607" i="17"/>
  <c r="BN2607" i="17" s="1"/>
  <c r="BC2607" i="17"/>
  <c r="BB2607" i="17"/>
  <c r="AZ2607" i="17"/>
  <c r="BA2607" i="17" s="1"/>
  <c r="BP2606" i="17"/>
  <c r="BO2606" i="17" s="1"/>
  <c r="BM2606" i="17"/>
  <c r="BN2606" i="17" s="1"/>
  <c r="BC2606" i="17"/>
  <c r="BB2606" i="17"/>
  <c r="AZ2606" i="17"/>
  <c r="BA2606" i="17" s="1"/>
  <c r="BP2605" i="17"/>
  <c r="BO2605" i="17" s="1"/>
  <c r="BM2605" i="17"/>
  <c r="BN2605" i="17" s="1"/>
  <c r="BC2605" i="17"/>
  <c r="BB2605" i="17"/>
  <c r="AZ2605" i="17"/>
  <c r="BA2605" i="17" s="1"/>
  <c r="BP2604" i="17"/>
  <c r="BO2604" i="17" s="1"/>
  <c r="BM2604" i="17"/>
  <c r="BN2604" i="17" s="1"/>
  <c r="BC2604" i="17"/>
  <c r="BB2604" i="17"/>
  <c r="AZ2604" i="17"/>
  <c r="BA2604" i="17" s="1"/>
  <c r="BP2603" i="17"/>
  <c r="BO2603" i="17" s="1"/>
  <c r="BM2603" i="17"/>
  <c r="BN2603" i="17" s="1"/>
  <c r="BC2603" i="17"/>
  <c r="BB2603" i="17" s="1"/>
  <c r="AZ2603" i="17"/>
  <c r="BA2603" i="17" s="1"/>
  <c r="BP2602" i="17"/>
  <c r="BO2602" i="17" s="1"/>
  <c r="BM2602" i="17"/>
  <c r="BN2602" i="17" s="1"/>
  <c r="BC2602" i="17"/>
  <c r="BB2602" i="17" s="1"/>
  <c r="AZ2602" i="17"/>
  <c r="BA2602" i="17" s="1"/>
  <c r="BP2601" i="17"/>
  <c r="BM2601" i="17"/>
  <c r="BN2601" i="17" s="1"/>
  <c r="BC2601" i="17"/>
  <c r="BB2601" i="17"/>
  <c r="AZ2601" i="17"/>
  <c r="BA2601" i="17" s="1"/>
  <c r="BP2600" i="17"/>
  <c r="BM2600" i="17"/>
  <c r="BN2600" i="17" s="1"/>
  <c r="BC2600" i="17"/>
  <c r="BB2600" i="17" s="1"/>
  <c r="AZ2600" i="17"/>
  <c r="BA2600" i="17" s="1"/>
  <c r="BP2599" i="17"/>
  <c r="BM2599" i="17"/>
  <c r="BN2599" i="17" s="1"/>
  <c r="BC2599" i="17"/>
  <c r="BB2599" i="17"/>
  <c r="AZ2599" i="17"/>
  <c r="BA2599" i="17" s="1"/>
  <c r="BP2598" i="17"/>
  <c r="BM2598" i="17"/>
  <c r="BN2598" i="17" s="1"/>
  <c r="BC2598" i="17"/>
  <c r="BB2598" i="17" s="1"/>
  <c r="AZ2598" i="17"/>
  <c r="BA2598" i="17" s="1"/>
  <c r="BP2597" i="17"/>
  <c r="BO2597" i="17" s="1"/>
  <c r="BM2597" i="17"/>
  <c r="BN2597" i="17" s="1"/>
  <c r="BC2597" i="17"/>
  <c r="BB2597" i="17" s="1"/>
  <c r="AZ2597" i="17"/>
  <c r="BA2597" i="17" s="1"/>
  <c r="BP2596" i="17"/>
  <c r="BO2596" i="17" s="1"/>
  <c r="BM2596" i="17"/>
  <c r="BN2596" i="17" s="1"/>
  <c r="BC2596" i="17"/>
  <c r="BB2596" i="17" s="1"/>
  <c r="AZ2596" i="17"/>
  <c r="BA2596" i="17" s="1"/>
  <c r="BP2595" i="17"/>
  <c r="BO2595" i="17" s="1"/>
  <c r="BM2595" i="17"/>
  <c r="BN2595" i="17" s="1"/>
  <c r="BC2595" i="17"/>
  <c r="BB2595" i="17"/>
  <c r="AZ2595" i="17"/>
  <c r="BA2595" i="17" s="1"/>
  <c r="BP2594" i="17"/>
  <c r="BO2594" i="17" s="1"/>
  <c r="BM2594" i="17"/>
  <c r="BN2594" i="17" s="1"/>
  <c r="BC2594" i="17"/>
  <c r="BB2594" i="17" s="1"/>
  <c r="AZ2594" i="17"/>
  <c r="BA2594" i="17" s="1"/>
  <c r="BP2593" i="17"/>
  <c r="BO2593" i="17" s="1"/>
  <c r="BM2593" i="17"/>
  <c r="BN2593" i="17" s="1"/>
  <c r="BC2593" i="17"/>
  <c r="BB2593" i="17"/>
  <c r="AZ2593" i="17"/>
  <c r="BA2593" i="17" s="1"/>
  <c r="BP2592" i="17"/>
  <c r="BO2592" i="17" s="1"/>
  <c r="BM2592" i="17"/>
  <c r="BN2592" i="17" s="1"/>
  <c r="BC2592" i="17"/>
  <c r="BB2592" i="17" s="1"/>
  <c r="AZ2592" i="17"/>
  <c r="BA2592" i="17" s="1"/>
  <c r="BP2591" i="17"/>
  <c r="BO2591" i="17" s="1"/>
  <c r="BM2591" i="17"/>
  <c r="BN2591" i="17" s="1"/>
  <c r="BC2591" i="17"/>
  <c r="BB2591" i="17" s="1"/>
  <c r="AZ2591" i="17"/>
  <c r="BA2591" i="17" s="1"/>
  <c r="AQ2591" i="17"/>
  <c r="AO2591" i="17"/>
  <c r="AP2591" i="17" s="1"/>
  <c r="BP2590" i="17"/>
  <c r="BM2590" i="17"/>
  <c r="BN2590" i="17" s="1"/>
  <c r="BC2590" i="17"/>
  <c r="BB2590" i="17" s="1"/>
  <c r="AZ2590" i="17"/>
  <c r="BA2590" i="17" s="1"/>
  <c r="AQ2590" i="17"/>
  <c r="AO2590" i="17"/>
  <c r="AP2590" i="17" s="1"/>
  <c r="BP2589" i="17"/>
  <c r="BM2589" i="17"/>
  <c r="BN2589" i="17" s="1"/>
  <c r="BO2589" i="17" s="1"/>
  <c r="BC2589" i="17"/>
  <c r="BB2589" i="17" s="1"/>
  <c r="AZ2589" i="17"/>
  <c r="BA2589" i="17" s="1"/>
  <c r="AQ2589" i="17"/>
  <c r="AO2589" i="17"/>
  <c r="AP2589" i="17" s="1"/>
  <c r="BP2588" i="17"/>
  <c r="BO2588" i="17" s="1"/>
  <c r="BN2588" i="17"/>
  <c r="BM2588" i="17"/>
  <c r="BC2588" i="17"/>
  <c r="BB2588" i="17" s="1"/>
  <c r="AZ2588" i="17"/>
  <c r="BA2588" i="17" s="1"/>
  <c r="AQ2588" i="17"/>
  <c r="AO2588" i="17"/>
  <c r="AP2588" i="17" s="1"/>
  <c r="BP2587" i="17"/>
  <c r="BM2587" i="17"/>
  <c r="BN2587" i="17" s="1"/>
  <c r="BO2587" i="17" s="1"/>
  <c r="BC2587" i="17"/>
  <c r="BB2587" i="17" s="1"/>
  <c r="AZ2587" i="17"/>
  <c r="BA2587" i="17" s="1"/>
  <c r="AQ2587" i="17"/>
  <c r="AP2587" i="17"/>
  <c r="AO2587" i="17"/>
  <c r="BP2586" i="17"/>
  <c r="BO2586" i="17" s="1"/>
  <c r="BM2586" i="17"/>
  <c r="BN2586" i="17" s="1"/>
  <c r="BC2586" i="17"/>
  <c r="BB2586" i="17" s="1"/>
  <c r="AZ2586" i="17"/>
  <c r="BA2586" i="17" s="1"/>
  <c r="AQ2586" i="17"/>
  <c r="AO2586" i="17"/>
  <c r="AP2586" i="17" s="1"/>
  <c r="BP2585" i="17"/>
  <c r="BO2585" i="17" s="1"/>
  <c r="BM2585" i="17"/>
  <c r="BN2585" i="17" s="1"/>
  <c r="BC2585" i="17"/>
  <c r="BB2585" i="17" s="1"/>
  <c r="BA2585" i="17"/>
  <c r="AZ2585" i="17"/>
  <c r="AQ2585" i="17"/>
  <c r="AO2585" i="17"/>
  <c r="AP2585" i="17" s="1"/>
  <c r="BP2584" i="17"/>
  <c r="BO2584" i="17" s="1"/>
  <c r="BN2584" i="17"/>
  <c r="BM2584" i="17"/>
  <c r="BC2584" i="17"/>
  <c r="BB2584" i="17" s="1"/>
  <c r="AZ2584" i="17"/>
  <c r="BA2584" i="17" s="1"/>
  <c r="AQ2584" i="17"/>
  <c r="AO2584" i="17"/>
  <c r="AP2584" i="17" s="1"/>
  <c r="BP2583" i="17"/>
  <c r="BO2583" i="17" s="1"/>
  <c r="BM2583" i="17"/>
  <c r="BN2583" i="17" s="1"/>
  <c r="BC2583" i="17"/>
  <c r="BB2583" i="17"/>
  <c r="AZ2583" i="17"/>
  <c r="BA2583" i="17" s="1"/>
  <c r="AQ2583" i="17"/>
  <c r="AP2583" i="17"/>
  <c r="AO2583" i="17"/>
  <c r="BP2582" i="17"/>
  <c r="BO2582" i="17" s="1"/>
  <c r="BN2582" i="17"/>
  <c r="BM2582" i="17"/>
  <c r="BC2582" i="17"/>
  <c r="BB2582" i="17" s="1"/>
  <c r="BA2582" i="17"/>
  <c r="AZ2582" i="17"/>
  <c r="AQ2582" i="17"/>
  <c r="AO2582" i="17"/>
  <c r="AP2582" i="17" s="1"/>
  <c r="BP2581" i="17"/>
  <c r="BO2581" i="17"/>
  <c r="BN2581" i="17"/>
  <c r="BM2581" i="17"/>
  <c r="BC2581" i="17"/>
  <c r="BB2581" i="17"/>
  <c r="AZ2581" i="17"/>
  <c r="BA2581" i="17" s="1"/>
  <c r="AQ2581" i="17"/>
  <c r="AP2581" i="17"/>
  <c r="AO2581" i="17"/>
  <c r="BP2580" i="17"/>
  <c r="BO2580" i="17" s="1"/>
  <c r="BN2580" i="17"/>
  <c r="BM2580" i="17"/>
  <c r="BC2580" i="17"/>
  <c r="BB2580" i="17" s="1"/>
  <c r="BA2580" i="17"/>
  <c r="AZ2580" i="17"/>
  <c r="AQ2580" i="17"/>
  <c r="AO2580" i="17"/>
  <c r="AP2580" i="17" s="1"/>
  <c r="BP2579" i="17"/>
  <c r="BM2579" i="17"/>
  <c r="BN2579" i="17" s="1"/>
  <c r="BO2579" i="17" s="1"/>
  <c r="BC2579" i="17"/>
  <c r="BB2579" i="17" s="1"/>
  <c r="AZ2579" i="17"/>
  <c r="BA2579" i="17" s="1"/>
  <c r="AQ2579" i="17"/>
  <c r="AP2579" i="17"/>
  <c r="AO2579" i="17"/>
  <c r="BP2578" i="17"/>
  <c r="BO2578" i="17" s="1"/>
  <c r="BN2578" i="17"/>
  <c r="BM2578" i="17"/>
  <c r="BC2578" i="17"/>
  <c r="BB2578" i="17" s="1"/>
  <c r="BA2578" i="17"/>
  <c r="AZ2578" i="17"/>
  <c r="AQ2578" i="17"/>
  <c r="AP2578" i="17"/>
  <c r="AO2578" i="17"/>
  <c r="BP2577" i="17"/>
  <c r="BM2577" i="17"/>
  <c r="BN2577" i="17" s="1"/>
  <c r="BO2577" i="17" s="1"/>
  <c r="BC2577" i="17"/>
  <c r="BB2577" i="17"/>
  <c r="BA2577" i="17"/>
  <c r="AZ2577" i="17"/>
  <c r="AQ2577" i="17"/>
  <c r="AP2577" i="17"/>
  <c r="AO2577" i="17"/>
  <c r="BP2576" i="17"/>
  <c r="BO2576" i="17" s="1"/>
  <c r="BN2576" i="17"/>
  <c r="BM2576" i="17"/>
  <c r="BC2576" i="17"/>
  <c r="BB2576" i="17" s="1"/>
  <c r="BA2576" i="17"/>
  <c r="AZ2576" i="17"/>
  <c r="AQ2576" i="17"/>
  <c r="AO2576" i="17"/>
  <c r="AP2576" i="17" s="1"/>
  <c r="BP2575" i="17"/>
  <c r="BO2575" i="17" s="1"/>
  <c r="BM2575" i="17"/>
  <c r="BN2575" i="17" s="1"/>
  <c r="BC2575" i="17"/>
  <c r="BB2575" i="17" s="1"/>
  <c r="AZ2575" i="17"/>
  <c r="BA2575" i="17" s="1"/>
  <c r="AQ2575" i="17"/>
  <c r="AP2575" i="17"/>
  <c r="AO2575" i="17"/>
  <c r="BP2574" i="17"/>
  <c r="BO2574" i="17" s="1"/>
  <c r="BM2574" i="17"/>
  <c r="BN2574" i="17" s="1"/>
  <c r="BC2574" i="17"/>
  <c r="BB2574" i="17" s="1"/>
  <c r="BA2574" i="17"/>
  <c r="AZ2574" i="17"/>
  <c r="AQ2574" i="17"/>
  <c r="AO2574" i="17"/>
  <c r="AP2574" i="17" s="1"/>
  <c r="BP2573" i="17"/>
  <c r="BO2573" i="17" s="1"/>
  <c r="BN2573" i="17"/>
  <c r="BM2573" i="17"/>
  <c r="BC2573" i="17"/>
  <c r="BB2573" i="17" s="1"/>
  <c r="AZ2573" i="17"/>
  <c r="BA2573" i="17" s="1"/>
  <c r="AP2573" i="17"/>
  <c r="AQ2573" i="17" s="1"/>
  <c r="AO2573" i="17"/>
  <c r="BP2572" i="17"/>
  <c r="BO2572" i="17" s="1"/>
  <c r="BN2572" i="17"/>
  <c r="BM2572" i="17"/>
  <c r="BC2572" i="17"/>
  <c r="BB2572" i="17" s="1"/>
  <c r="BA2572" i="17"/>
  <c r="AZ2572" i="17"/>
  <c r="AQ2572" i="17"/>
  <c r="AO2572" i="17"/>
  <c r="AP2572" i="17" s="1"/>
  <c r="CA2571" i="17"/>
  <c r="BZ2571" i="17"/>
  <c r="BY2571" i="17"/>
  <c r="BP2571" i="17"/>
  <c r="BO2571" i="17" s="1"/>
  <c r="BM2571" i="17"/>
  <c r="BN2571" i="17" s="1"/>
  <c r="BC2571" i="17"/>
  <c r="BB2571" i="17" s="1"/>
  <c r="BA2571" i="17"/>
  <c r="AZ2571" i="17"/>
  <c r="AQ2571" i="17"/>
  <c r="AO2571" i="17"/>
  <c r="AP2571" i="17" s="1"/>
  <c r="CA2570" i="17"/>
  <c r="BZ2570" i="17"/>
  <c r="BY2570" i="17"/>
  <c r="BP2570" i="17"/>
  <c r="BO2570" i="17" s="1"/>
  <c r="BM2570" i="17"/>
  <c r="BN2570" i="17" s="1"/>
  <c r="BC2570" i="17"/>
  <c r="BB2570" i="17" s="1"/>
  <c r="BA2570" i="17"/>
  <c r="AZ2570" i="17"/>
  <c r="AQ2570" i="17"/>
  <c r="AO2570" i="17"/>
  <c r="AP2570" i="17" s="1"/>
  <c r="CA2569" i="17"/>
  <c r="BY2569" i="17"/>
  <c r="BZ2569" i="17" s="1"/>
  <c r="BP2569" i="17"/>
  <c r="BO2569" i="17" s="1"/>
  <c r="BN2569" i="17"/>
  <c r="BM2569" i="17"/>
  <c r="BC2569" i="17"/>
  <c r="BB2569" i="17" s="1"/>
  <c r="AZ2569" i="17"/>
  <c r="BA2569" i="17" s="1"/>
  <c r="AQ2569" i="17"/>
  <c r="AO2569" i="17"/>
  <c r="AP2569" i="17" s="1"/>
  <c r="CA2568" i="17"/>
  <c r="BZ2568" i="17"/>
  <c r="BY2568" i="17"/>
  <c r="BP2568" i="17"/>
  <c r="BO2568" i="17" s="1"/>
  <c r="BN2568" i="17"/>
  <c r="BM2568" i="17"/>
  <c r="BC2568" i="17"/>
  <c r="BB2568" i="17" s="1"/>
  <c r="BA2568" i="17"/>
  <c r="AZ2568" i="17"/>
  <c r="AQ2568" i="17"/>
  <c r="AO2568" i="17"/>
  <c r="AP2568" i="17" s="1"/>
  <c r="CA2567" i="17"/>
  <c r="BY2567" i="17"/>
  <c r="BZ2567" i="17" s="1"/>
  <c r="BP2567" i="17"/>
  <c r="BN2567" i="17"/>
  <c r="BM2567" i="17"/>
  <c r="BC2567" i="17"/>
  <c r="BB2567" i="17" s="1"/>
  <c r="AZ2567" i="17"/>
  <c r="BA2567" i="17" s="1"/>
  <c r="AQ2567" i="17"/>
  <c r="AP2567" i="17"/>
  <c r="AO2567" i="17"/>
  <c r="CA2566" i="17"/>
  <c r="BY2566" i="17"/>
  <c r="BZ2566" i="17" s="1"/>
  <c r="BP2566" i="17"/>
  <c r="BN2566" i="17"/>
  <c r="BM2566" i="17"/>
  <c r="BC2566" i="17"/>
  <c r="BB2566" i="17" s="1"/>
  <c r="AZ2566" i="17"/>
  <c r="BA2566" i="17" s="1"/>
  <c r="AQ2566" i="17"/>
  <c r="AO2566" i="17"/>
  <c r="AP2566" i="17" s="1"/>
  <c r="CA2565" i="17"/>
  <c r="BZ2565" i="17"/>
  <c r="BY2565" i="17"/>
  <c r="BP2565" i="17"/>
  <c r="BM2565" i="17"/>
  <c r="BN2565" i="17" s="1"/>
  <c r="BC2565" i="17"/>
  <c r="BB2565" i="17" s="1"/>
  <c r="AZ2565" i="17"/>
  <c r="BA2565" i="17" s="1"/>
  <c r="AQ2565" i="17"/>
  <c r="AO2565" i="17"/>
  <c r="AP2565" i="17" s="1"/>
  <c r="CA2564" i="17"/>
  <c r="BZ2564" i="17"/>
  <c r="BY2564" i="17"/>
  <c r="BP2564" i="17"/>
  <c r="BO2564" i="17" s="1"/>
  <c r="BN2564" i="17"/>
  <c r="BM2564" i="17"/>
  <c r="BC2564" i="17"/>
  <c r="BB2564" i="17" s="1"/>
  <c r="BA2564" i="17"/>
  <c r="AZ2564" i="17"/>
  <c r="AQ2564" i="17"/>
  <c r="AO2564" i="17"/>
  <c r="AP2564" i="17" s="1"/>
  <c r="CA2563" i="17"/>
  <c r="BZ2563" i="17"/>
  <c r="BY2563" i="17"/>
  <c r="BP2563" i="17"/>
  <c r="BO2563" i="17" s="1"/>
  <c r="BM2563" i="17"/>
  <c r="BN2563" i="17" s="1"/>
  <c r="BC2563" i="17"/>
  <c r="BB2563" i="17" s="1"/>
  <c r="AZ2563" i="17"/>
  <c r="BA2563" i="17" s="1"/>
  <c r="AQ2563" i="17"/>
  <c r="AP2563" i="17"/>
  <c r="AO2563" i="17"/>
  <c r="BZ2562" i="17"/>
  <c r="CA2562" i="17" s="1"/>
  <c r="BY2562" i="17"/>
  <c r="BP2562" i="17"/>
  <c r="BO2562" i="17" s="1"/>
  <c r="BN2562" i="17"/>
  <c r="BM2562" i="17"/>
  <c r="BC2562" i="17"/>
  <c r="BB2562" i="17"/>
  <c r="AZ2562" i="17"/>
  <c r="BA2562" i="17" s="1"/>
  <c r="AQ2562" i="17"/>
  <c r="AO2562" i="17"/>
  <c r="AP2562" i="17" s="1"/>
  <c r="CA2561" i="17"/>
  <c r="BY2561" i="17"/>
  <c r="BZ2561" i="17" s="1"/>
  <c r="BP2561" i="17"/>
  <c r="BO2561" i="17" s="1"/>
  <c r="BN2561" i="17"/>
  <c r="BM2561" i="17"/>
  <c r="BC2561" i="17"/>
  <c r="BB2561" i="17" s="1"/>
  <c r="AZ2561" i="17"/>
  <c r="BA2561" i="17" s="1"/>
  <c r="AQ2561" i="17"/>
  <c r="AO2561" i="17"/>
  <c r="AP2561" i="17" s="1"/>
  <c r="CA2560" i="17"/>
  <c r="BZ2560" i="17"/>
  <c r="BY2560" i="17"/>
  <c r="BP2560" i="17"/>
  <c r="BO2560" i="17"/>
  <c r="BM2560" i="17"/>
  <c r="BN2560" i="17" s="1"/>
  <c r="BC2560" i="17"/>
  <c r="BB2560" i="17" s="1"/>
  <c r="BA2560" i="17"/>
  <c r="AZ2560" i="17"/>
  <c r="AQ2560" i="17"/>
  <c r="AO2560" i="17"/>
  <c r="AP2560" i="17" s="1"/>
  <c r="CA2559" i="17"/>
  <c r="BZ2559" i="17"/>
  <c r="BY2559" i="17"/>
  <c r="BP2559" i="17"/>
  <c r="BO2559" i="17" s="1"/>
  <c r="BM2559" i="17"/>
  <c r="BN2559" i="17" s="1"/>
  <c r="BC2559" i="17"/>
  <c r="BB2559" i="17" s="1"/>
  <c r="BA2559" i="17"/>
  <c r="AZ2559" i="17"/>
  <c r="AQ2559" i="17"/>
  <c r="AO2559" i="17"/>
  <c r="AP2559" i="17" s="1"/>
  <c r="CA2558" i="17"/>
  <c r="BZ2558" i="17"/>
  <c r="BY2558" i="17"/>
  <c r="BP2558" i="17"/>
  <c r="BO2558" i="17" s="1"/>
  <c r="BM2558" i="17"/>
  <c r="BN2558" i="17" s="1"/>
  <c r="BC2558" i="17"/>
  <c r="BB2558" i="17"/>
  <c r="BA2558" i="17"/>
  <c r="AZ2558" i="17"/>
  <c r="AQ2558" i="17"/>
  <c r="AO2558" i="17"/>
  <c r="AP2558" i="17" s="1"/>
  <c r="CA2557" i="17"/>
  <c r="BY2557" i="17"/>
  <c r="BZ2557" i="17" s="1"/>
  <c r="BP2557" i="17"/>
  <c r="BN2557" i="17"/>
  <c r="BM2557" i="17"/>
  <c r="BC2557" i="17"/>
  <c r="BB2557" i="17" s="1"/>
  <c r="AZ2557" i="17"/>
  <c r="BA2557" i="17" s="1"/>
  <c r="AQ2557" i="17"/>
  <c r="AO2557" i="17"/>
  <c r="AP2557" i="17" s="1"/>
  <c r="CA2556" i="17"/>
  <c r="BY2556" i="17"/>
  <c r="BZ2556" i="17" s="1"/>
  <c r="BP2556" i="17"/>
  <c r="BM2556" i="17"/>
  <c r="BN2556" i="17" s="1"/>
  <c r="BO2556" i="17" s="1"/>
  <c r="BC2556" i="17"/>
  <c r="BB2556" i="17" s="1"/>
  <c r="BA2556" i="17"/>
  <c r="AZ2556" i="17"/>
  <c r="AQ2556" i="17"/>
  <c r="AO2556" i="17"/>
  <c r="AP2556" i="17" s="1"/>
  <c r="CA2555" i="17"/>
  <c r="BZ2555" i="17"/>
  <c r="BY2555" i="17"/>
  <c r="BP2555" i="17"/>
  <c r="BM2555" i="17"/>
  <c r="BN2555" i="17" s="1"/>
  <c r="BC2555" i="17"/>
  <c r="BB2555" i="17" s="1"/>
  <c r="BA2555" i="17"/>
  <c r="AZ2555" i="17"/>
  <c r="AQ2555" i="17"/>
  <c r="AO2555" i="17"/>
  <c r="AP2555" i="17" s="1"/>
  <c r="CA2554" i="17"/>
  <c r="BY2554" i="17"/>
  <c r="BZ2554" i="17" s="1"/>
  <c r="BP2554" i="17"/>
  <c r="BN2554" i="17"/>
  <c r="BM2554" i="17"/>
  <c r="BC2554" i="17"/>
  <c r="BB2554" i="17" s="1"/>
  <c r="AZ2554" i="17"/>
  <c r="BA2554" i="17" s="1"/>
  <c r="AQ2554" i="17"/>
  <c r="AO2554" i="17"/>
  <c r="AP2554" i="17" s="1"/>
  <c r="CA2553" i="17"/>
  <c r="BY2553" i="17"/>
  <c r="BZ2553" i="17" s="1"/>
  <c r="BP2553" i="17"/>
  <c r="BO2553" i="17"/>
  <c r="BN2553" i="17"/>
  <c r="BM2553" i="17"/>
  <c r="BC2553" i="17"/>
  <c r="BB2553" i="17" s="1"/>
  <c r="AZ2553" i="17"/>
  <c r="BA2553" i="17" s="1"/>
  <c r="AO2553" i="17"/>
  <c r="AP2553" i="17" s="1"/>
  <c r="AQ2553" i="17" s="1"/>
  <c r="BZ2552" i="17"/>
  <c r="CA2552" i="17" s="1"/>
  <c r="BY2552" i="17"/>
  <c r="BP2552" i="17"/>
  <c r="BO2552" i="17" s="1"/>
  <c r="BM2552" i="17"/>
  <c r="BN2552" i="17" s="1"/>
  <c r="BC2552" i="17"/>
  <c r="BB2552" i="17" s="1"/>
  <c r="BA2552" i="17"/>
  <c r="AZ2552" i="17"/>
  <c r="AQ2552" i="17"/>
  <c r="AO2552" i="17"/>
  <c r="AP2552" i="17" s="1"/>
  <c r="CA2551" i="17"/>
  <c r="BY2551" i="17"/>
  <c r="BZ2551" i="17" s="1"/>
  <c r="BP2551" i="17"/>
  <c r="BO2551" i="17" s="1"/>
  <c r="BM2551" i="17"/>
  <c r="BN2551" i="17" s="1"/>
  <c r="BC2551" i="17"/>
  <c r="BB2551" i="17"/>
  <c r="AZ2551" i="17"/>
  <c r="BA2551" i="17" s="1"/>
  <c r="AQ2551" i="17"/>
  <c r="AP2551" i="17"/>
  <c r="AO2551" i="17"/>
  <c r="CA2550" i="17"/>
  <c r="BY2550" i="17"/>
  <c r="BZ2550" i="17" s="1"/>
  <c r="BP2550" i="17"/>
  <c r="BO2550" i="17" s="1"/>
  <c r="BN2550" i="17"/>
  <c r="BM2550" i="17"/>
  <c r="BC2550" i="17"/>
  <c r="BB2550" i="17"/>
  <c r="AZ2550" i="17"/>
  <c r="BA2550" i="17" s="1"/>
  <c r="AQ2550" i="17"/>
  <c r="AO2550" i="17"/>
  <c r="AP2550" i="17" s="1"/>
  <c r="CA2549" i="17"/>
  <c r="BY2549" i="17"/>
  <c r="BZ2549" i="17" s="1"/>
  <c r="BP2549" i="17"/>
  <c r="BO2549" i="17" s="1"/>
  <c r="BN2549" i="17"/>
  <c r="BM2549" i="17"/>
  <c r="BC2549" i="17"/>
  <c r="BB2549" i="17" s="1"/>
  <c r="AZ2549" i="17"/>
  <c r="BA2549" i="17" s="1"/>
  <c r="AQ2549" i="17"/>
  <c r="AO2549" i="17"/>
  <c r="AP2549" i="17" s="1"/>
  <c r="CA2548" i="17"/>
  <c r="BZ2548" i="17"/>
  <c r="BY2548" i="17"/>
  <c r="BP2548" i="17"/>
  <c r="BO2548" i="17"/>
  <c r="BM2548" i="17"/>
  <c r="BN2548" i="17" s="1"/>
  <c r="BC2548" i="17"/>
  <c r="BB2548" i="17" s="1"/>
  <c r="BA2548" i="17"/>
  <c r="AZ2548" i="17"/>
  <c r="AQ2548" i="17"/>
  <c r="AO2548" i="17"/>
  <c r="AP2548" i="17" s="1"/>
  <c r="CA2547" i="17"/>
  <c r="BZ2547" i="17"/>
  <c r="BY2547" i="17"/>
  <c r="BP2547" i="17"/>
  <c r="BO2547" i="17" s="1"/>
  <c r="BM2547" i="17"/>
  <c r="BN2547" i="17" s="1"/>
  <c r="BC2547" i="17"/>
  <c r="BB2547" i="17" s="1"/>
  <c r="BA2547" i="17"/>
  <c r="AZ2547" i="17"/>
  <c r="AQ2547" i="17"/>
  <c r="AO2547" i="17"/>
  <c r="AP2547" i="17" s="1"/>
  <c r="CA2546" i="17"/>
  <c r="BY2546" i="17"/>
  <c r="BZ2546" i="17" s="1"/>
  <c r="BP2546" i="17"/>
  <c r="BO2546" i="17" s="1"/>
  <c r="BN2546" i="17"/>
  <c r="BM2546" i="17"/>
  <c r="BC2546" i="17"/>
  <c r="BB2546" i="17" s="1"/>
  <c r="AZ2546" i="17"/>
  <c r="BA2546" i="17" s="1"/>
  <c r="AQ2546" i="17"/>
  <c r="AO2546" i="17"/>
  <c r="AP2546" i="17" s="1"/>
  <c r="CA2545" i="17"/>
  <c r="BY2545" i="17"/>
  <c r="BZ2545" i="17" s="1"/>
  <c r="BP2545" i="17"/>
  <c r="BN2545" i="17"/>
  <c r="BO2545" i="17" s="1"/>
  <c r="BM2545" i="17"/>
  <c r="BC2545" i="17"/>
  <c r="BB2545" i="17" s="1"/>
  <c r="AZ2545" i="17"/>
  <c r="BA2545" i="17" s="1"/>
  <c r="AQ2545" i="17"/>
  <c r="AO2545" i="17"/>
  <c r="AP2545" i="17" s="1"/>
  <c r="CA2544" i="17"/>
  <c r="BZ2544" i="17"/>
  <c r="BY2544" i="17"/>
  <c r="BP2544" i="17"/>
  <c r="BM2544" i="17"/>
  <c r="BN2544" i="17" s="1"/>
  <c r="BO2544" i="17" s="1"/>
  <c r="BC2544" i="17"/>
  <c r="BB2544" i="17" s="1"/>
  <c r="BA2544" i="17"/>
  <c r="AZ2544" i="17"/>
  <c r="AQ2544" i="17"/>
  <c r="AO2544" i="17"/>
  <c r="AP2544" i="17" s="1"/>
  <c r="CA2543" i="17"/>
  <c r="BY2543" i="17"/>
  <c r="BZ2543" i="17" s="1"/>
  <c r="BP2543" i="17"/>
  <c r="BM2543" i="17"/>
  <c r="BN2543" i="17" s="1"/>
  <c r="BC2543" i="17"/>
  <c r="BB2543" i="17"/>
  <c r="AZ2543" i="17"/>
  <c r="BA2543" i="17" s="1"/>
  <c r="AO2543" i="17"/>
  <c r="AP2543" i="17" s="1"/>
  <c r="AQ2543" i="17" s="1"/>
  <c r="BY2542" i="17"/>
  <c r="BZ2542" i="17" s="1"/>
  <c r="CA2542" i="17" s="1"/>
  <c r="BP2542" i="17"/>
  <c r="BO2542" i="17" s="1"/>
  <c r="BN2542" i="17"/>
  <c r="BM2542" i="17"/>
  <c r="BC2542" i="17"/>
  <c r="BB2542" i="17" s="1"/>
  <c r="AZ2542" i="17"/>
  <c r="BA2542" i="17" s="1"/>
  <c r="AQ2542" i="17"/>
  <c r="AO2542" i="17"/>
  <c r="AP2542" i="17" s="1"/>
  <c r="CA2541" i="17"/>
  <c r="BY2541" i="17"/>
  <c r="BZ2541" i="17" s="1"/>
  <c r="BP2541" i="17"/>
  <c r="BO2541" i="17"/>
  <c r="BM2541" i="17"/>
  <c r="BN2541" i="17" s="1"/>
  <c r="BC2541" i="17"/>
  <c r="BB2541" i="17" s="1"/>
  <c r="AZ2541" i="17"/>
  <c r="BA2541" i="17" s="1"/>
  <c r="AQ2541" i="17"/>
  <c r="AO2541" i="17"/>
  <c r="AP2541" i="17" s="1"/>
  <c r="CA2540" i="17"/>
  <c r="BZ2540" i="17"/>
  <c r="BY2540" i="17"/>
  <c r="BP2540" i="17"/>
  <c r="BO2540" i="17" s="1"/>
  <c r="BM2540" i="17"/>
  <c r="BN2540" i="17" s="1"/>
  <c r="BC2540" i="17"/>
  <c r="BB2540" i="17" s="1"/>
  <c r="BA2540" i="17"/>
  <c r="AZ2540" i="17"/>
  <c r="AQ2540" i="17"/>
  <c r="AO2540" i="17"/>
  <c r="AP2540" i="17" s="1"/>
  <c r="CA2539" i="17"/>
  <c r="BY2539" i="17"/>
  <c r="BZ2539" i="17" s="1"/>
  <c r="BP2539" i="17"/>
  <c r="BO2539" i="17" s="1"/>
  <c r="BM2539" i="17"/>
  <c r="BN2539" i="17" s="1"/>
  <c r="BC2539" i="17"/>
  <c r="BB2539" i="17"/>
  <c r="AZ2539" i="17"/>
  <c r="BA2539" i="17" s="1"/>
  <c r="AQ2539" i="17"/>
  <c r="AP2539" i="17"/>
  <c r="AO2539" i="17"/>
  <c r="CA2538" i="17"/>
  <c r="BY2538" i="17"/>
  <c r="BZ2538" i="17" s="1"/>
  <c r="BP2538" i="17"/>
  <c r="BO2538" i="17" s="1"/>
  <c r="BN2538" i="17"/>
  <c r="BM2538" i="17"/>
  <c r="BC2538" i="17"/>
  <c r="BB2538" i="17"/>
  <c r="AZ2538" i="17"/>
  <c r="BA2538" i="17" s="1"/>
  <c r="AQ2538" i="17"/>
  <c r="AO2538" i="17"/>
  <c r="AP2538" i="17" s="1"/>
  <c r="CA2537" i="17"/>
  <c r="BY2537" i="17"/>
  <c r="BZ2537" i="17" s="1"/>
  <c r="BP2537" i="17"/>
  <c r="BO2537" i="17" s="1"/>
  <c r="BN2537" i="17"/>
  <c r="BM2537" i="17"/>
  <c r="BC2537" i="17"/>
  <c r="BB2537" i="17" s="1"/>
  <c r="AZ2537" i="17"/>
  <c r="BA2537" i="17" s="1"/>
  <c r="AQ2537" i="17"/>
  <c r="AO2537" i="17"/>
  <c r="AP2537" i="17" s="1"/>
  <c r="CA2536" i="17"/>
  <c r="BZ2536" i="17"/>
  <c r="BY2536" i="17"/>
  <c r="BP2536" i="17"/>
  <c r="BO2536" i="17"/>
  <c r="BM2536" i="17"/>
  <c r="BN2536" i="17" s="1"/>
  <c r="BC2536" i="17"/>
  <c r="BB2536" i="17" s="1"/>
  <c r="BA2536" i="17"/>
  <c r="AZ2536" i="17"/>
  <c r="AQ2536" i="17"/>
  <c r="AP2536" i="17"/>
  <c r="AO2536" i="17"/>
  <c r="CA2535" i="17"/>
  <c r="BZ2535" i="17"/>
  <c r="BY2535" i="17"/>
  <c r="BP2535" i="17"/>
  <c r="BM2535" i="17"/>
  <c r="BN2535" i="17" s="1"/>
  <c r="BC2535" i="17"/>
  <c r="BB2535" i="17"/>
  <c r="BA2535" i="17"/>
  <c r="AZ2535" i="17"/>
  <c r="AQ2535" i="17"/>
  <c r="AP2535" i="17"/>
  <c r="AO2535" i="17"/>
  <c r="CA2534" i="17"/>
  <c r="BY2534" i="17"/>
  <c r="BZ2534" i="17" s="1"/>
  <c r="BP2534" i="17"/>
  <c r="BM2534" i="17"/>
  <c r="BN2534" i="17" s="1"/>
  <c r="BC2534" i="17"/>
  <c r="BB2534" i="17"/>
  <c r="AZ2534" i="17"/>
  <c r="BA2534" i="17" s="1"/>
  <c r="AQ2534" i="17"/>
  <c r="AO2534" i="17"/>
  <c r="AP2534" i="17" s="1"/>
  <c r="CA2533" i="17"/>
  <c r="BY2533" i="17"/>
  <c r="BZ2533" i="17" s="1"/>
  <c r="BP2533" i="17"/>
  <c r="BN2533" i="17"/>
  <c r="BM2533" i="17"/>
  <c r="BC2533" i="17"/>
  <c r="BB2533" i="17" s="1"/>
  <c r="AZ2533" i="17"/>
  <c r="BA2533" i="17" s="1"/>
  <c r="AO2533" i="17"/>
  <c r="AP2533" i="17" s="1"/>
  <c r="AQ2533" i="17" s="1"/>
  <c r="BZ2532" i="17"/>
  <c r="CA2532" i="17" s="1"/>
  <c r="BY2532" i="17"/>
  <c r="BP2532" i="17"/>
  <c r="BM2532" i="17"/>
  <c r="BN2532" i="17" s="1"/>
  <c r="BC2532" i="17"/>
  <c r="BB2532" i="17" s="1"/>
  <c r="AZ2532" i="17"/>
  <c r="BA2532" i="17" s="1"/>
  <c r="AQ2532" i="17"/>
  <c r="AP2532" i="17"/>
  <c r="AO2532" i="17"/>
  <c r="CA2531" i="17"/>
  <c r="BY2531" i="17"/>
  <c r="BZ2531" i="17" s="1"/>
  <c r="BP2531" i="17"/>
  <c r="BO2531" i="17" s="1"/>
  <c r="BM2531" i="17"/>
  <c r="BN2531" i="17" s="1"/>
  <c r="BC2531" i="17"/>
  <c r="BB2531" i="17"/>
  <c r="AZ2531" i="17"/>
  <c r="BA2531" i="17" s="1"/>
  <c r="AQ2531" i="17"/>
  <c r="AP2531" i="17"/>
  <c r="AO2531" i="17"/>
  <c r="CA2530" i="17"/>
  <c r="BY2530" i="17"/>
  <c r="BZ2530" i="17" s="1"/>
  <c r="BP2530" i="17"/>
  <c r="BO2530" i="17" s="1"/>
  <c r="BN2530" i="17"/>
  <c r="BM2530" i="17"/>
  <c r="BC2530" i="17"/>
  <c r="BB2530" i="17"/>
  <c r="AZ2530" i="17"/>
  <c r="BA2530" i="17" s="1"/>
  <c r="AQ2530" i="17"/>
  <c r="AO2530" i="17"/>
  <c r="AP2530" i="17" s="1"/>
  <c r="CA2529" i="17"/>
  <c r="BY2529" i="17"/>
  <c r="BZ2529" i="17" s="1"/>
  <c r="BP2529" i="17"/>
  <c r="BO2529" i="17" s="1"/>
  <c r="BN2529" i="17"/>
  <c r="BM2529" i="17"/>
  <c r="BC2529" i="17"/>
  <c r="BB2529" i="17" s="1"/>
  <c r="AZ2529" i="17"/>
  <c r="BA2529" i="17" s="1"/>
  <c r="AQ2529" i="17"/>
  <c r="AO2529" i="17"/>
  <c r="AP2529" i="17" s="1"/>
  <c r="CA2528" i="17"/>
  <c r="BZ2528" i="17"/>
  <c r="BY2528" i="17"/>
  <c r="BP2528" i="17"/>
  <c r="BO2528" i="17"/>
  <c r="BM2528" i="17"/>
  <c r="BN2528" i="17" s="1"/>
  <c r="BC2528" i="17"/>
  <c r="BB2528" i="17" s="1"/>
  <c r="BA2528" i="17"/>
  <c r="AZ2528" i="17"/>
  <c r="AQ2528" i="17"/>
  <c r="AP2528" i="17"/>
  <c r="AO2528" i="17"/>
  <c r="CA2527" i="17"/>
  <c r="BZ2527" i="17"/>
  <c r="BY2527" i="17"/>
  <c r="BP2527" i="17"/>
  <c r="BO2527" i="17" s="1"/>
  <c r="BM2527" i="17"/>
  <c r="BN2527" i="17" s="1"/>
  <c r="BC2527" i="17"/>
  <c r="BB2527" i="17"/>
  <c r="BA2527" i="17"/>
  <c r="AZ2527" i="17"/>
  <c r="AQ2527" i="17"/>
  <c r="AO2527" i="17"/>
  <c r="AP2527" i="17" s="1"/>
  <c r="CA2526" i="17"/>
  <c r="BY2526" i="17"/>
  <c r="BZ2526" i="17" s="1"/>
  <c r="BP2526" i="17"/>
  <c r="BO2526" i="17" s="1"/>
  <c r="BM2526" i="17"/>
  <c r="BN2526" i="17" s="1"/>
  <c r="BC2526" i="17"/>
  <c r="BB2526" i="17"/>
  <c r="AZ2526" i="17"/>
  <c r="BA2526" i="17" s="1"/>
  <c r="AQ2526" i="17"/>
  <c r="AO2526" i="17"/>
  <c r="AP2526" i="17" s="1"/>
  <c r="CA2525" i="17"/>
  <c r="BY2525" i="17"/>
  <c r="BZ2525" i="17" s="1"/>
  <c r="BP2525" i="17"/>
  <c r="BO2525" i="17" s="1"/>
  <c r="BN2525" i="17"/>
  <c r="BM2525" i="17"/>
  <c r="BC2525" i="17"/>
  <c r="BB2525" i="17" s="1"/>
  <c r="AZ2525" i="17"/>
  <c r="BA2525" i="17" s="1"/>
  <c r="AQ2525" i="17"/>
  <c r="AO2525" i="17"/>
  <c r="AP2525" i="17" s="1"/>
  <c r="CA2524" i="17"/>
  <c r="BY2524" i="17"/>
  <c r="BZ2524" i="17" s="1"/>
  <c r="BP2524" i="17"/>
  <c r="BM2524" i="17"/>
  <c r="BN2524" i="17" s="1"/>
  <c r="BO2524" i="17" s="1"/>
  <c r="BC2524" i="17"/>
  <c r="BB2524" i="17" s="1"/>
  <c r="BA2524" i="17"/>
  <c r="AZ2524" i="17"/>
  <c r="AQ2524" i="17"/>
  <c r="AO2524" i="17"/>
  <c r="AP2524" i="17" s="1"/>
  <c r="CA2523" i="17"/>
  <c r="BZ2523" i="17"/>
  <c r="BY2523" i="17"/>
  <c r="BP2523" i="17"/>
  <c r="BM2523" i="17"/>
  <c r="BN2523" i="17" s="1"/>
  <c r="BC2523" i="17"/>
  <c r="BB2523" i="17" s="1"/>
  <c r="BA2523" i="17"/>
  <c r="AZ2523" i="17"/>
  <c r="AO2523" i="17"/>
  <c r="AP2523" i="17" s="1"/>
  <c r="AQ2523" i="17" s="1"/>
  <c r="CA2522" i="17"/>
  <c r="BY2522" i="17"/>
  <c r="BZ2522" i="17" s="1"/>
  <c r="BP2522" i="17"/>
  <c r="BM2522" i="17"/>
  <c r="BN2522" i="17" s="1"/>
  <c r="BC2522" i="17"/>
  <c r="BB2522" i="17" s="1"/>
  <c r="AZ2522" i="17"/>
  <c r="BA2522" i="17" s="1"/>
  <c r="AQ2522" i="17"/>
  <c r="AO2522" i="17"/>
  <c r="AP2522" i="17" s="1"/>
  <c r="CA2521" i="17"/>
  <c r="BY2521" i="17"/>
  <c r="BZ2521" i="17" s="1"/>
  <c r="BP2521" i="17"/>
  <c r="BO2521" i="17" s="1"/>
  <c r="BM2521" i="17"/>
  <c r="BN2521" i="17" s="1"/>
  <c r="BC2521" i="17"/>
  <c r="BB2521" i="17" s="1"/>
  <c r="AZ2521" i="17"/>
  <c r="BA2521" i="17" s="1"/>
  <c r="AQ2521" i="17"/>
  <c r="AO2521" i="17"/>
  <c r="AP2521" i="17" s="1"/>
  <c r="CA2520" i="17"/>
  <c r="BY2520" i="17"/>
  <c r="BZ2520" i="17" s="1"/>
  <c r="BP2520" i="17"/>
  <c r="BO2520" i="17"/>
  <c r="BM2520" i="17"/>
  <c r="BN2520" i="17" s="1"/>
  <c r="BC2520" i="17"/>
  <c r="BB2520" i="17" s="1"/>
  <c r="AZ2520" i="17"/>
  <c r="BA2520" i="17" s="1"/>
  <c r="AQ2520" i="17"/>
  <c r="AP2520" i="17"/>
  <c r="AO2520" i="17"/>
  <c r="CA2519" i="17"/>
  <c r="BY2519" i="17"/>
  <c r="BZ2519" i="17" s="1"/>
  <c r="BP2519" i="17"/>
  <c r="BO2519" i="17" s="1"/>
  <c r="BM2519" i="17"/>
  <c r="BN2519" i="17" s="1"/>
  <c r="BC2519" i="17"/>
  <c r="BB2519" i="17" s="1"/>
  <c r="AZ2519" i="17"/>
  <c r="BA2519" i="17" s="1"/>
  <c r="AQ2519" i="17"/>
  <c r="AP2519" i="17"/>
  <c r="AO2519" i="17"/>
  <c r="CA2518" i="17"/>
  <c r="BY2518" i="17"/>
  <c r="BZ2518" i="17" s="1"/>
  <c r="BP2518" i="17"/>
  <c r="BO2518" i="17" s="1"/>
  <c r="BM2518" i="17"/>
  <c r="BN2518" i="17" s="1"/>
  <c r="BC2518" i="17"/>
  <c r="BB2518" i="17" s="1"/>
  <c r="AZ2518" i="17"/>
  <c r="BA2518" i="17" s="1"/>
  <c r="AQ2518" i="17"/>
  <c r="AO2518" i="17"/>
  <c r="AP2518" i="17" s="1"/>
  <c r="CA2517" i="17"/>
  <c r="BY2517" i="17"/>
  <c r="BZ2517" i="17" s="1"/>
  <c r="BP2517" i="17"/>
  <c r="BO2517" i="17" s="1"/>
  <c r="BM2517" i="17"/>
  <c r="BN2517" i="17" s="1"/>
  <c r="BC2517" i="17"/>
  <c r="BB2517" i="17"/>
  <c r="AZ2517" i="17"/>
  <c r="BA2517" i="17" s="1"/>
  <c r="AQ2517" i="17"/>
  <c r="AO2517" i="17"/>
  <c r="AP2517" i="17" s="1"/>
  <c r="CA2516" i="17"/>
  <c r="BZ2516" i="17"/>
  <c r="BY2516" i="17"/>
  <c r="BP2516" i="17"/>
  <c r="BO2516" i="17" s="1"/>
  <c r="BM2516" i="17"/>
  <c r="BN2516" i="17" s="1"/>
  <c r="BC2516" i="17"/>
  <c r="BB2516" i="17" s="1"/>
  <c r="AZ2516" i="17"/>
  <c r="BA2516" i="17" s="1"/>
  <c r="AQ2516" i="17"/>
  <c r="AP2516" i="17"/>
  <c r="AO2516" i="17"/>
  <c r="CA2515" i="17"/>
  <c r="BY2515" i="17"/>
  <c r="BZ2515" i="17" s="1"/>
  <c r="BP2515" i="17"/>
  <c r="BO2515" i="17" s="1"/>
  <c r="BM2515" i="17"/>
  <c r="BN2515" i="17" s="1"/>
  <c r="BC2515" i="17"/>
  <c r="BB2515" i="17" s="1"/>
  <c r="BA2515" i="17"/>
  <c r="AZ2515" i="17"/>
  <c r="AQ2515" i="17"/>
  <c r="AO2515" i="17"/>
  <c r="AP2515" i="17" s="1"/>
  <c r="CA2514" i="17"/>
  <c r="BY2514" i="17"/>
  <c r="BZ2514" i="17" s="1"/>
  <c r="BP2514" i="17"/>
  <c r="BO2514" i="17" s="1"/>
  <c r="BM2514" i="17"/>
  <c r="BN2514" i="17" s="1"/>
  <c r="BC2514" i="17"/>
  <c r="BB2514" i="17"/>
  <c r="AZ2514" i="17"/>
  <c r="BA2514" i="17" s="1"/>
  <c r="AQ2514" i="17"/>
  <c r="AO2514" i="17"/>
  <c r="AP2514" i="17" s="1"/>
  <c r="CA2513" i="17"/>
  <c r="BY2513" i="17"/>
  <c r="BZ2513" i="17" s="1"/>
  <c r="BP2513" i="17"/>
  <c r="BM2513" i="17"/>
  <c r="BN2513" i="17" s="1"/>
  <c r="BC2513" i="17"/>
  <c r="BB2513" i="17" s="1"/>
  <c r="AZ2513" i="17"/>
  <c r="BA2513" i="17" s="1"/>
  <c r="AO2513" i="17"/>
  <c r="AP2513" i="17" s="1"/>
  <c r="AQ2513" i="17" s="1"/>
  <c r="BY2512" i="17"/>
  <c r="BZ2512" i="17" s="1"/>
  <c r="CA2512" i="17" s="1"/>
  <c r="BP2512" i="17"/>
  <c r="BM2512" i="17"/>
  <c r="BN2512" i="17" s="1"/>
  <c r="BC2512" i="17"/>
  <c r="BB2512" i="17"/>
  <c r="AZ2512" i="17"/>
  <c r="BA2512" i="17" s="1"/>
  <c r="AQ2512" i="17"/>
  <c r="AP2512" i="17"/>
  <c r="AO2512" i="17"/>
  <c r="CA2511" i="17"/>
  <c r="BY2511" i="17"/>
  <c r="BZ2511" i="17" s="1"/>
  <c r="BP2511" i="17"/>
  <c r="BM2511" i="17"/>
  <c r="BN2511" i="17" s="1"/>
  <c r="BC2511" i="17"/>
  <c r="BB2511" i="17" s="1"/>
  <c r="AZ2511" i="17"/>
  <c r="BA2511" i="17" s="1"/>
  <c r="AQ2511" i="17"/>
  <c r="AP2511" i="17"/>
  <c r="AO2511" i="17"/>
  <c r="CA2510" i="17"/>
  <c r="BY2510" i="17"/>
  <c r="BZ2510" i="17" s="1"/>
  <c r="BP2510" i="17"/>
  <c r="BM2510" i="17"/>
  <c r="BN2510" i="17" s="1"/>
  <c r="BO2510" i="17" s="1"/>
  <c r="BC2510" i="17"/>
  <c r="BB2510" i="17" s="1"/>
  <c r="AZ2510" i="17"/>
  <c r="BA2510" i="17" s="1"/>
  <c r="AQ2510" i="17"/>
  <c r="AO2510" i="17"/>
  <c r="AP2510" i="17" s="1"/>
  <c r="CA2509" i="17"/>
  <c r="BY2509" i="17"/>
  <c r="BZ2509" i="17" s="1"/>
  <c r="BP2509" i="17"/>
  <c r="BO2509" i="17" s="1"/>
  <c r="BN2509" i="17"/>
  <c r="BM2509" i="17"/>
  <c r="BC2509" i="17"/>
  <c r="BB2509" i="17" s="1"/>
  <c r="AZ2509" i="17"/>
  <c r="BA2509" i="17" s="1"/>
  <c r="AQ2509" i="17"/>
  <c r="AO2509" i="17"/>
  <c r="AP2509" i="17" s="1"/>
  <c r="CA2508" i="17"/>
  <c r="BY2508" i="17"/>
  <c r="BZ2508" i="17" s="1"/>
  <c r="BP2508" i="17"/>
  <c r="BO2508" i="17" s="1"/>
  <c r="BM2508" i="17"/>
  <c r="BN2508" i="17" s="1"/>
  <c r="BC2508" i="17"/>
  <c r="BB2508" i="17" s="1"/>
  <c r="BA2508" i="17"/>
  <c r="AZ2508" i="17"/>
  <c r="AQ2508" i="17"/>
  <c r="AO2508" i="17"/>
  <c r="AP2508" i="17" s="1"/>
  <c r="CA2507" i="17"/>
  <c r="BZ2507" i="17"/>
  <c r="BY2507" i="17"/>
  <c r="BP2507" i="17"/>
  <c r="BO2507" i="17" s="1"/>
  <c r="BM2507" i="17"/>
  <c r="BN2507" i="17" s="1"/>
  <c r="BC2507" i="17"/>
  <c r="BB2507" i="17" s="1"/>
  <c r="BA2507" i="17"/>
  <c r="AZ2507" i="17"/>
  <c r="AQ2507" i="17"/>
  <c r="AO2507" i="17"/>
  <c r="AP2507" i="17" s="1"/>
  <c r="CA2506" i="17"/>
  <c r="BY2506" i="17"/>
  <c r="BZ2506" i="17" s="1"/>
  <c r="BP2506" i="17"/>
  <c r="BO2506" i="17" s="1"/>
  <c r="BM2506" i="17"/>
  <c r="BN2506" i="17" s="1"/>
  <c r="BC2506" i="17"/>
  <c r="BB2506" i="17"/>
  <c r="AZ2506" i="17"/>
  <c r="BA2506" i="17" s="1"/>
  <c r="AQ2506" i="17"/>
  <c r="AO2506" i="17"/>
  <c r="AP2506" i="17" s="1"/>
  <c r="CA2505" i="17"/>
  <c r="BY2505" i="17"/>
  <c r="BZ2505" i="17" s="1"/>
  <c r="BP2505" i="17"/>
  <c r="BO2505" i="17" s="1"/>
  <c r="BM2505" i="17"/>
  <c r="BN2505" i="17" s="1"/>
  <c r="BC2505" i="17"/>
  <c r="BB2505" i="17"/>
  <c r="AZ2505" i="17"/>
  <c r="BA2505" i="17" s="1"/>
  <c r="AQ2505" i="17"/>
  <c r="AP2505" i="17"/>
  <c r="AO2505" i="17"/>
  <c r="CA2504" i="17"/>
  <c r="BY2504" i="17"/>
  <c r="BZ2504" i="17" s="1"/>
  <c r="BP2504" i="17"/>
  <c r="BO2504" i="17" s="1"/>
  <c r="BM2504" i="17"/>
  <c r="BN2504" i="17" s="1"/>
  <c r="BC2504" i="17"/>
  <c r="BB2504" i="17" s="1"/>
  <c r="AZ2504" i="17"/>
  <c r="BA2504" i="17" s="1"/>
  <c r="AQ2504" i="17"/>
  <c r="AP2504" i="17"/>
  <c r="AO2504" i="17"/>
  <c r="CA2503" i="17"/>
  <c r="BY2503" i="17"/>
  <c r="BZ2503" i="17" s="1"/>
  <c r="BP2503" i="17"/>
  <c r="BO2503" i="17"/>
  <c r="BM2503" i="17"/>
  <c r="BN2503" i="17" s="1"/>
  <c r="BC2503" i="17"/>
  <c r="BB2503" i="17" s="1"/>
  <c r="AZ2503" i="17"/>
  <c r="BA2503" i="17" s="1"/>
  <c r="AP2503" i="17"/>
  <c r="AQ2503" i="17" s="1"/>
  <c r="AO2503" i="17"/>
  <c r="BY2502" i="17"/>
  <c r="BZ2502" i="17" s="1"/>
  <c r="CA2502" i="17" s="1"/>
  <c r="BP2502" i="17"/>
  <c r="BO2502" i="17" s="1"/>
  <c r="BM2502" i="17"/>
  <c r="BN2502" i="17" s="1"/>
  <c r="BC2502" i="17"/>
  <c r="BB2502" i="17"/>
  <c r="AZ2502" i="17"/>
  <c r="BA2502" i="17" s="1"/>
  <c r="AQ2502" i="17"/>
  <c r="AP2502" i="17"/>
  <c r="AO2502" i="17"/>
  <c r="CA2501" i="17"/>
  <c r="BY2501" i="17"/>
  <c r="BZ2501" i="17" s="1"/>
  <c r="BP2501" i="17"/>
  <c r="BN2501" i="17"/>
  <c r="BM2501" i="17"/>
  <c r="BC2501" i="17"/>
  <c r="BB2501" i="17" s="1"/>
  <c r="AZ2501" i="17"/>
  <c r="BA2501" i="17" s="1"/>
  <c r="AQ2501" i="17"/>
  <c r="AO2501" i="17"/>
  <c r="AP2501" i="17" s="1"/>
  <c r="CA2500" i="17"/>
  <c r="BY2500" i="17"/>
  <c r="BZ2500" i="17" s="1"/>
  <c r="BP2500" i="17"/>
  <c r="BM2500" i="17"/>
  <c r="BN2500" i="17" s="1"/>
  <c r="BO2500" i="17" s="1"/>
  <c r="BC2500" i="17"/>
  <c r="BB2500" i="17" s="1"/>
  <c r="AZ2500" i="17"/>
  <c r="BA2500" i="17" s="1"/>
  <c r="AQ2500" i="17"/>
  <c r="AO2500" i="17"/>
  <c r="AP2500" i="17" s="1"/>
  <c r="CA2499" i="17"/>
  <c r="BY2499" i="17"/>
  <c r="BZ2499" i="17" s="1"/>
  <c r="BP2499" i="17"/>
  <c r="BO2499" i="17" s="1"/>
  <c r="BM2499" i="17"/>
  <c r="BN2499" i="17" s="1"/>
  <c r="BC2499" i="17"/>
  <c r="BB2499" i="17"/>
  <c r="AZ2499" i="17"/>
  <c r="BA2499" i="17" s="1"/>
  <c r="AQ2499" i="17"/>
  <c r="AO2499" i="17"/>
  <c r="AP2499" i="17" s="1"/>
  <c r="CA2498" i="17"/>
  <c r="BY2498" i="17"/>
  <c r="BZ2498" i="17" s="1"/>
  <c r="BP2498" i="17"/>
  <c r="BO2498" i="17" s="1"/>
  <c r="BM2498" i="17"/>
  <c r="BN2498" i="17" s="1"/>
  <c r="BC2498" i="17"/>
  <c r="BB2498" i="17"/>
  <c r="AZ2498" i="17"/>
  <c r="BA2498" i="17" s="1"/>
  <c r="AQ2498" i="17"/>
  <c r="AO2498" i="17"/>
  <c r="AP2498" i="17" s="1"/>
  <c r="CA2497" i="17"/>
  <c r="BY2497" i="17"/>
  <c r="BZ2497" i="17" s="1"/>
  <c r="BP2497" i="17"/>
  <c r="BO2497" i="17" s="1"/>
  <c r="BN2497" i="17"/>
  <c r="BM2497" i="17"/>
  <c r="BC2497" i="17"/>
  <c r="BB2497" i="17" s="1"/>
  <c r="AZ2497" i="17"/>
  <c r="BA2497" i="17" s="1"/>
  <c r="AQ2497" i="17"/>
  <c r="AO2497" i="17"/>
  <c r="AP2497" i="17" s="1"/>
  <c r="CA2496" i="17"/>
  <c r="BY2496" i="17"/>
  <c r="BZ2496" i="17" s="1"/>
  <c r="BP2496" i="17"/>
  <c r="BO2496" i="17"/>
  <c r="BN2496" i="17"/>
  <c r="BM2496" i="17"/>
  <c r="BC2496" i="17"/>
  <c r="BB2496" i="17"/>
  <c r="AZ2496" i="17"/>
  <c r="BA2496" i="17" s="1"/>
  <c r="AQ2496" i="17"/>
  <c r="AO2496" i="17"/>
  <c r="AP2496" i="17" s="1"/>
  <c r="CA2495" i="17"/>
  <c r="BY2495" i="17"/>
  <c r="BZ2495" i="17" s="1"/>
  <c r="BP2495" i="17"/>
  <c r="BO2495" i="17"/>
  <c r="BM2495" i="17"/>
  <c r="BN2495" i="17" s="1"/>
  <c r="BC2495" i="17"/>
  <c r="BB2495" i="17" s="1"/>
  <c r="AZ2495" i="17"/>
  <c r="BA2495" i="17" s="1"/>
  <c r="AQ2495" i="17"/>
  <c r="AO2495" i="17"/>
  <c r="AP2495" i="17" s="1"/>
  <c r="CA2494" i="17"/>
  <c r="BY2494" i="17"/>
  <c r="BZ2494" i="17" s="1"/>
  <c r="BP2494" i="17"/>
  <c r="BO2494" i="17"/>
  <c r="BM2494" i="17"/>
  <c r="BN2494" i="17" s="1"/>
  <c r="BC2494" i="17"/>
  <c r="BB2494" i="17" s="1"/>
  <c r="AZ2494" i="17"/>
  <c r="BA2494" i="17" s="1"/>
  <c r="AQ2494" i="17"/>
  <c r="AO2494" i="17"/>
  <c r="AP2494" i="17" s="1"/>
  <c r="CA2493" i="17"/>
  <c r="BY2493" i="17"/>
  <c r="BZ2493" i="17" s="1"/>
  <c r="BP2493" i="17"/>
  <c r="BO2493" i="17" s="1"/>
  <c r="BM2493" i="17"/>
  <c r="BN2493" i="17" s="1"/>
  <c r="BC2493" i="17"/>
  <c r="BB2493" i="17"/>
  <c r="AZ2493" i="17"/>
  <c r="BA2493" i="17" s="1"/>
  <c r="AO2493" i="17"/>
  <c r="AP2493" i="17" s="1"/>
  <c r="AQ2493" i="17" s="1"/>
  <c r="BY2492" i="17"/>
  <c r="BZ2492" i="17" s="1"/>
  <c r="CA2492" i="17" s="1"/>
  <c r="BP2492" i="17"/>
  <c r="BO2492" i="17" s="1"/>
  <c r="BM2492" i="17"/>
  <c r="BN2492" i="17" s="1"/>
  <c r="BC2492" i="17"/>
  <c r="BB2492" i="17"/>
  <c r="AZ2492" i="17"/>
  <c r="BA2492" i="17" s="1"/>
  <c r="AQ2492" i="17"/>
  <c r="AO2492" i="17"/>
  <c r="AP2492" i="17" s="1"/>
  <c r="CA2491" i="17"/>
  <c r="BY2491" i="17"/>
  <c r="BZ2491" i="17" s="1"/>
  <c r="BP2491" i="17"/>
  <c r="BM2491" i="17"/>
  <c r="BN2491" i="17" s="1"/>
  <c r="BC2491" i="17"/>
  <c r="BB2491" i="17" s="1"/>
  <c r="BA2491" i="17"/>
  <c r="AZ2491" i="17"/>
  <c r="AQ2491" i="17"/>
  <c r="AO2491" i="17"/>
  <c r="AP2491" i="17" s="1"/>
  <c r="CA2490" i="17"/>
  <c r="BY2490" i="17"/>
  <c r="BZ2490" i="17" s="1"/>
  <c r="BP2490" i="17"/>
  <c r="BN2490" i="17"/>
  <c r="BM2490" i="17"/>
  <c r="BC2490" i="17"/>
  <c r="BB2490" i="17" s="1"/>
  <c r="AZ2490" i="17"/>
  <c r="BA2490" i="17" s="1"/>
  <c r="AQ2490" i="17"/>
  <c r="AO2490" i="17"/>
  <c r="AP2490" i="17" s="1"/>
  <c r="CA2489" i="17"/>
  <c r="BY2489" i="17"/>
  <c r="BZ2489" i="17" s="1"/>
  <c r="BP2489" i="17"/>
  <c r="BM2489" i="17"/>
  <c r="BN2489" i="17" s="1"/>
  <c r="BC2489" i="17"/>
  <c r="BB2489" i="17"/>
  <c r="AZ2489" i="17"/>
  <c r="BA2489" i="17" s="1"/>
  <c r="AQ2489" i="17"/>
  <c r="AP2489" i="17"/>
  <c r="AO2489" i="17"/>
  <c r="CA2488" i="17"/>
  <c r="BY2488" i="17"/>
  <c r="BZ2488" i="17" s="1"/>
  <c r="BP2488" i="17"/>
  <c r="BM2488" i="17"/>
  <c r="BN2488" i="17" s="1"/>
  <c r="BC2488" i="17"/>
  <c r="BB2488" i="17" s="1"/>
  <c r="BA2488" i="17"/>
  <c r="AZ2488" i="17"/>
  <c r="AQ2488" i="17"/>
  <c r="AO2488" i="17"/>
  <c r="AP2488" i="17" s="1"/>
  <c r="CA2487" i="17"/>
  <c r="BY2487" i="17"/>
  <c r="BZ2487" i="17" s="1"/>
  <c r="BP2487" i="17"/>
  <c r="BO2487" i="17" s="1"/>
  <c r="BM2487" i="17"/>
  <c r="BN2487" i="17" s="1"/>
  <c r="BC2487" i="17"/>
  <c r="BB2487" i="17" s="1"/>
  <c r="BA2487" i="17"/>
  <c r="AZ2487" i="17"/>
  <c r="AQ2487" i="17"/>
  <c r="AO2487" i="17"/>
  <c r="AP2487" i="17" s="1"/>
  <c r="CA2486" i="17"/>
  <c r="BY2486" i="17"/>
  <c r="BZ2486" i="17" s="1"/>
  <c r="BP2486" i="17"/>
  <c r="BO2486" i="17" s="1"/>
  <c r="BM2486" i="17"/>
  <c r="BN2486" i="17" s="1"/>
  <c r="BC2486" i="17"/>
  <c r="BB2486" i="17"/>
  <c r="AZ2486" i="17"/>
  <c r="BA2486" i="17" s="1"/>
  <c r="AQ2486" i="17"/>
  <c r="AO2486" i="17"/>
  <c r="AP2486" i="17" s="1"/>
  <c r="CA2485" i="17"/>
  <c r="BY2485" i="17"/>
  <c r="BZ2485" i="17" s="1"/>
  <c r="BP2485" i="17"/>
  <c r="BO2485" i="17" s="1"/>
  <c r="BM2485" i="17"/>
  <c r="BN2485" i="17" s="1"/>
  <c r="BC2485" i="17"/>
  <c r="BB2485" i="17" s="1"/>
  <c r="AZ2485" i="17"/>
  <c r="BA2485" i="17" s="1"/>
  <c r="AQ2485" i="17"/>
  <c r="AP2485" i="17"/>
  <c r="AO2485" i="17"/>
  <c r="CA2484" i="17"/>
  <c r="BY2484" i="17"/>
  <c r="BZ2484" i="17" s="1"/>
  <c r="BP2484" i="17"/>
  <c r="BO2484" i="17"/>
  <c r="BM2484" i="17"/>
  <c r="BN2484" i="17" s="1"/>
  <c r="BC2484" i="17"/>
  <c r="BB2484" i="17" s="1"/>
  <c r="AZ2484" i="17"/>
  <c r="BA2484" i="17" s="1"/>
  <c r="AQ2484" i="17"/>
  <c r="AP2484" i="17"/>
  <c r="AO2484" i="17"/>
  <c r="CA2483" i="17"/>
  <c r="BY2483" i="17"/>
  <c r="BZ2483" i="17" s="1"/>
  <c r="BP2483" i="17"/>
  <c r="BO2483" i="17" s="1"/>
  <c r="BM2483" i="17"/>
  <c r="BN2483" i="17" s="1"/>
  <c r="BC2483" i="17"/>
  <c r="BB2483" i="17" s="1"/>
  <c r="BA2483" i="17"/>
  <c r="AZ2483" i="17"/>
  <c r="AO2483" i="17"/>
  <c r="AP2483" i="17" s="1"/>
  <c r="AQ2483" i="17" s="1"/>
  <c r="BZ2482" i="17"/>
  <c r="CA2482" i="17" s="1"/>
  <c r="BY2482" i="17"/>
  <c r="BP2482" i="17"/>
  <c r="BO2482" i="17" s="1"/>
  <c r="BM2482" i="17"/>
  <c r="BN2482" i="17" s="1"/>
  <c r="BC2482" i="17"/>
  <c r="BB2482" i="17"/>
  <c r="BA2482" i="17"/>
  <c r="AZ2482" i="17"/>
  <c r="AQ2482" i="17"/>
  <c r="AO2482" i="17"/>
  <c r="AP2482" i="17" s="1"/>
  <c r="CA2481" i="17"/>
  <c r="BY2481" i="17"/>
  <c r="BZ2481" i="17" s="1"/>
  <c r="BP2481" i="17"/>
  <c r="BO2481" i="17" s="1"/>
  <c r="BM2481" i="17"/>
  <c r="BN2481" i="17" s="1"/>
  <c r="BC2481" i="17"/>
  <c r="BB2481" i="17"/>
  <c r="AZ2481" i="17"/>
  <c r="BA2481" i="17" s="1"/>
  <c r="AQ2481" i="17"/>
  <c r="AO2481" i="17"/>
  <c r="AP2481" i="17" s="1"/>
  <c r="CA2480" i="17"/>
  <c r="BY2480" i="17"/>
  <c r="BZ2480" i="17" s="1"/>
  <c r="BP2480" i="17"/>
  <c r="BM2480" i="17"/>
  <c r="BN2480" i="17" s="1"/>
  <c r="BO2480" i="17" s="1"/>
  <c r="BC2480" i="17"/>
  <c r="BB2480" i="17" s="1"/>
  <c r="BA2480" i="17"/>
  <c r="AZ2480" i="17"/>
  <c r="AQ2480" i="17"/>
  <c r="AO2480" i="17"/>
  <c r="AP2480" i="17" s="1"/>
  <c r="CA2479" i="17"/>
  <c r="BZ2479" i="17"/>
  <c r="BY2479" i="17"/>
  <c r="BP2479" i="17"/>
  <c r="BM2479" i="17"/>
  <c r="BN2479" i="17" s="1"/>
  <c r="BC2479" i="17"/>
  <c r="BB2479" i="17" s="1"/>
  <c r="AZ2479" i="17"/>
  <c r="BA2479" i="17" s="1"/>
  <c r="AQ2479" i="17"/>
  <c r="AO2479" i="17"/>
  <c r="AP2479" i="17" s="1"/>
  <c r="CA2478" i="17"/>
  <c r="BZ2478" i="17"/>
  <c r="BY2478" i="17"/>
  <c r="BP2478" i="17"/>
  <c r="BM2478" i="17"/>
  <c r="BN2478" i="17" s="1"/>
  <c r="BC2478" i="17"/>
  <c r="BB2478" i="17" s="1"/>
  <c r="BA2478" i="17"/>
  <c r="AZ2478" i="17"/>
  <c r="AQ2478" i="17"/>
  <c r="AO2478" i="17"/>
  <c r="AP2478" i="17" s="1"/>
  <c r="CA2477" i="17"/>
  <c r="BY2477" i="17"/>
  <c r="BZ2477" i="17" s="1"/>
  <c r="BP2477" i="17"/>
  <c r="BO2477" i="17" s="1"/>
  <c r="BM2477" i="17"/>
  <c r="BN2477" i="17" s="1"/>
  <c r="BC2477" i="17"/>
  <c r="BB2477" i="17"/>
  <c r="AZ2477" i="17"/>
  <c r="BA2477" i="17" s="1"/>
  <c r="AQ2477" i="17"/>
  <c r="AO2477" i="17"/>
  <c r="AP2477" i="17" s="1"/>
  <c r="CA2476" i="17"/>
  <c r="BY2476" i="17"/>
  <c r="BZ2476" i="17" s="1"/>
  <c r="BP2476" i="17"/>
  <c r="BO2476" i="17" s="1"/>
  <c r="BM2476" i="17"/>
  <c r="BN2476" i="17" s="1"/>
  <c r="BC2476" i="17"/>
  <c r="BB2476" i="17" s="1"/>
  <c r="AZ2476" i="17"/>
  <c r="BA2476" i="17" s="1"/>
  <c r="AQ2476" i="17"/>
  <c r="AO2476" i="17"/>
  <c r="AP2476" i="17" s="1"/>
  <c r="CA2475" i="17"/>
  <c r="BY2475" i="17"/>
  <c r="BZ2475" i="17" s="1"/>
  <c r="BP2475" i="17"/>
  <c r="BO2475" i="17"/>
  <c r="BM2475" i="17"/>
  <c r="BN2475" i="17" s="1"/>
  <c r="BC2475" i="17"/>
  <c r="BB2475" i="17" s="1"/>
  <c r="AZ2475" i="17"/>
  <c r="BA2475" i="17" s="1"/>
  <c r="AQ2475" i="17"/>
  <c r="AO2475" i="17"/>
  <c r="AP2475" i="17" s="1"/>
  <c r="CA2474" i="17"/>
  <c r="BY2474" i="17"/>
  <c r="BZ2474" i="17" s="1"/>
  <c r="BP2474" i="17"/>
  <c r="BO2474" i="17" s="1"/>
  <c r="BM2474" i="17"/>
  <c r="BN2474" i="17" s="1"/>
  <c r="BC2474" i="17"/>
  <c r="BB2474" i="17" s="1"/>
  <c r="AZ2474" i="17"/>
  <c r="BA2474" i="17" s="1"/>
  <c r="AQ2474" i="17"/>
  <c r="AP2474" i="17"/>
  <c r="AO2474" i="17"/>
  <c r="CA2473" i="17"/>
  <c r="BY2473" i="17"/>
  <c r="BZ2473" i="17" s="1"/>
  <c r="BP2473" i="17"/>
  <c r="BO2473" i="17" s="1"/>
  <c r="BM2473" i="17"/>
  <c r="BN2473" i="17" s="1"/>
  <c r="BC2473" i="17"/>
  <c r="BB2473" i="17"/>
  <c r="AZ2473" i="17"/>
  <c r="BA2473" i="17" s="1"/>
  <c r="AO2473" i="17"/>
  <c r="AP2473" i="17" s="1"/>
  <c r="AQ2473" i="17" s="1"/>
  <c r="BY2472" i="17"/>
  <c r="BZ2472" i="17" s="1"/>
  <c r="CA2472" i="17" s="1"/>
  <c r="BP2472" i="17"/>
  <c r="BO2472" i="17" s="1"/>
  <c r="BM2472" i="17"/>
  <c r="BN2472" i="17" s="1"/>
  <c r="BC2472" i="17"/>
  <c r="BB2472" i="17"/>
  <c r="AZ2472" i="17"/>
  <c r="BA2472" i="17" s="1"/>
  <c r="AQ2472" i="17"/>
  <c r="AO2472" i="17"/>
  <c r="AP2472" i="17" s="1"/>
  <c r="CA2471" i="17"/>
  <c r="BY2471" i="17"/>
  <c r="BZ2471" i="17" s="1"/>
  <c r="BP2471" i="17"/>
  <c r="BO2471" i="17" s="1"/>
  <c r="BM2471" i="17"/>
  <c r="BN2471" i="17" s="1"/>
  <c r="BC2471" i="17"/>
  <c r="BB2471" i="17" s="1"/>
  <c r="AZ2471" i="17"/>
  <c r="BA2471" i="17" s="1"/>
  <c r="AQ2471" i="17"/>
  <c r="AP2471" i="17"/>
  <c r="AO2471" i="17"/>
  <c r="CA2470" i="17"/>
  <c r="BY2470" i="17"/>
  <c r="BZ2470" i="17" s="1"/>
  <c r="BP2470" i="17"/>
  <c r="BO2470" i="17" s="1"/>
  <c r="BM2470" i="17"/>
  <c r="BN2470" i="17" s="1"/>
  <c r="BC2470" i="17"/>
  <c r="BB2470" i="17"/>
  <c r="AZ2470" i="17"/>
  <c r="BA2470" i="17" s="1"/>
  <c r="AQ2470" i="17"/>
  <c r="AP2470" i="17"/>
  <c r="AO2470" i="17"/>
  <c r="CA2469" i="17"/>
  <c r="BY2469" i="17"/>
  <c r="BZ2469" i="17" s="1"/>
  <c r="BP2469" i="17"/>
  <c r="BM2469" i="17"/>
  <c r="BN2469" i="17" s="1"/>
  <c r="BO2469" i="17" s="1"/>
  <c r="BC2469" i="17"/>
  <c r="BB2469" i="17" s="1"/>
  <c r="AZ2469" i="17"/>
  <c r="BA2469" i="17" s="1"/>
  <c r="AQ2469" i="17"/>
  <c r="AO2469" i="17"/>
  <c r="AP2469" i="17" s="1"/>
  <c r="CA2468" i="17"/>
  <c r="BY2468" i="17"/>
  <c r="BZ2468" i="17" s="1"/>
  <c r="BP2468" i="17"/>
  <c r="BM2468" i="17"/>
  <c r="BN2468" i="17" s="1"/>
  <c r="BO2468" i="17" s="1"/>
  <c r="BC2468" i="17"/>
  <c r="BB2468" i="17"/>
  <c r="AZ2468" i="17"/>
  <c r="BA2468" i="17" s="1"/>
  <c r="AQ2468" i="17"/>
  <c r="AO2468" i="17"/>
  <c r="AP2468" i="17" s="1"/>
  <c r="CA2467" i="17"/>
  <c r="BY2467" i="17"/>
  <c r="BZ2467" i="17" s="1"/>
  <c r="BP2467" i="17"/>
  <c r="BO2467" i="17" s="1"/>
  <c r="BM2467" i="17"/>
  <c r="BN2467" i="17" s="1"/>
  <c r="BC2467" i="17"/>
  <c r="BB2467" i="17" s="1"/>
  <c r="AZ2467" i="17"/>
  <c r="BA2467" i="17" s="1"/>
  <c r="AQ2467" i="17"/>
  <c r="AP2467" i="17"/>
  <c r="AO2467" i="17"/>
  <c r="CA2466" i="17"/>
  <c r="BY2466" i="17"/>
  <c r="BZ2466" i="17" s="1"/>
  <c r="BP2466" i="17"/>
  <c r="BM2466" i="17"/>
  <c r="BN2466" i="17" s="1"/>
  <c r="BC2466" i="17"/>
  <c r="BB2466" i="17" s="1"/>
  <c r="AZ2466" i="17"/>
  <c r="BA2466" i="17" s="1"/>
  <c r="AQ2466" i="17"/>
  <c r="AP2466" i="17"/>
  <c r="AO2466" i="17"/>
  <c r="CA2465" i="17"/>
  <c r="BY2465" i="17"/>
  <c r="BZ2465" i="17" s="1"/>
  <c r="BP2465" i="17"/>
  <c r="BO2465" i="17"/>
  <c r="BM2465" i="17"/>
  <c r="BN2465" i="17" s="1"/>
  <c r="BC2465" i="17"/>
  <c r="BB2465" i="17" s="1"/>
  <c r="AZ2465" i="17"/>
  <c r="BA2465" i="17" s="1"/>
  <c r="AQ2465" i="17"/>
  <c r="AO2465" i="17"/>
  <c r="AP2465" i="17" s="1"/>
  <c r="CA2464" i="17"/>
  <c r="BY2464" i="17"/>
  <c r="BZ2464" i="17" s="1"/>
  <c r="BP2464" i="17"/>
  <c r="BO2464" i="17"/>
  <c r="BM2464" i="17"/>
  <c r="BN2464" i="17" s="1"/>
  <c r="BC2464" i="17"/>
  <c r="BB2464" i="17" s="1"/>
  <c r="AZ2464" i="17"/>
  <c r="BA2464" i="17" s="1"/>
  <c r="AQ2464" i="17"/>
  <c r="AP2464" i="17"/>
  <c r="AO2464" i="17"/>
  <c r="CA2463" i="17"/>
  <c r="BY2463" i="17"/>
  <c r="BZ2463" i="17" s="1"/>
  <c r="BP2463" i="17"/>
  <c r="BO2463" i="17" s="1"/>
  <c r="BM2463" i="17"/>
  <c r="BN2463" i="17" s="1"/>
  <c r="BC2463" i="17"/>
  <c r="BB2463" i="17"/>
  <c r="AZ2463" i="17"/>
  <c r="BA2463" i="17" s="1"/>
  <c r="AP2463" i="17"/>
  <c r="AQ2463" i="17" s="1"/>
  <c r="AO2463" i="17"/>
  <c r="BY2462" i="17"/>
  <c r="BZ2462" i="17" s="1"/>
  <c r="CA2462" i="17" s="1"/>
  <c r="BP2462" i="17"/>
  <c r="BO2462" i="17"/>
  <c r="BM2462" i="17"/>
  <c r="BN2462" i="17" s="1"/>
  <c r="BC2462" i="17"/>
  <c r="BB2462" i="17" s="1"/>
  <c r="AZ2462" i="17"/>
  <c r="BA2462" i="17" s="1"/>
  <c r="AQ2462" i="17"/>
  <c r="AP2462" i="17"/>
  <c r="AO2462" i="17"/>
  <c r="CA2461" i="17"/>
  <c r="BY2461" i="17"/>
  <c r="BZ2461" i="17" s="1"/>
  <c r="BP2461" i="17"/>
  <c r="BO2461" i="17" s="1"/>
  <c r="BM2461" i="17"/>
  <c r="BN2461" i="17" s="1"/>
  <c r="BC2461" i="17"/>
  <c r="BB2461" i="17" s="1"/>
  <c r="AZ2461" i="17"/>
  <c r="BA2461" i="17" s="1"/>
  <c r="AQ2461" i="17"/>
  <c r="AO2461" i="17"/>
  <c r="AP2461" i="17" s="1"/>
  <c r="CA2460" i="17"/>
  <c r="BY2460" i="17"/>
  <c r="BZ2460" i="17" s="1"/>
  <c r="BP2460" i="17"/>
  <c r="BO2460" i="17"/>
  <c r="BM2460" i="17"/>
  <c r="BN2460" i="17" s="1"/>
  <c r="BC2460" i="17"/>
  <c r="BB2460" i="17" s="1"/>
  <c r="AZ2460" i="17"/>
  <c r="BA2460" i="17" s="1"/>
  <c r="AQ2460" i="17"/>
  <c r="AO2460" i="17"/>
  <c r="AP2460" i="17" s="1"/>
  <c r="CA2459" i="17"/>
  <c r="BY2459" i="17"/>
  <c r="BZ2459" i="17" s="1"/>
  <c r="BP2459" i="17"/>
  <c r="BO2459" i="17" s="1"/>
  <c r="BM2459" i="17"/>
  <c r="BN2459" i="17" s="1"/>
  <c r="BC2459" i="17"/>
  <c r="BB2459" i="17"/>
  <c r="AZ2459" i="17"/>
  <c r="BA2459" i="17" s="1"/>
  <c r="AQ2459" i="17"/>
  <c r="AO2459" i="17"/>
  <c r="AP2459" i="17" s="1"/>
  <c r="CA2458" i="17"/>
  <c r="BY2458" i="17"/>
  <c r="BZ2458" i="17" s="1"/>
  <c r="BP2458" i="17"/>
  <c r="BM2458" i="17"/>
  <c r="BN2458" i="17" s="1"/>
  <c r="BC2458" i="17"/>
  <c r="BB2458" i="17"/>
  <c r="AZ2458" i="17"/>
  <c r="BA2458" i="17" s="1"/>
  <c r="AQ2458" i="17"/>
  <c r="AP2458" i="17"/>
  <c r="AO2458" i="17"/>
  <c r="CA2457" i="17"/>
  <c r="BY2457" i="17"/>
  <c r="BZ2457" i="17" s="1"/>
  <c r="BP2457" i="17"/>
  <c r="BM2457" i="17"/>
  <c r="BN2457" i="17" s="1"/>
  <c r="BO2457" i="17" s="1"/>
  <c r="BC2457" i="17"/>
  <c r="BB2457" i="17" s="1"/>
  <c r="AZ2457" i="17"/>
  <c r="BA2457" i="17" s="1"/>
  <c r="AQ2457" i="17"/>
  <c r="AO2457" i="17"/>
  <c r="AP2457" i="17" s="1"/>
  <c r="CA2456" i="17"/>
  <c r="BY2456" i="17"/>
  <c r="BZ2456" i="17" s="1"/>
  <c r="BP2456" i="17"/>
  <c r="BM2456" i="17"/>
  <c r="BN2456" i="17" s="1"/>
  <c r="BO2456" i="17" s="1"/>
  <c r="BC2456" i="17"/>
  <c r="BB2456" i="17"/>
  <c r="AZ2456" i="17"/>
  <c r="BA2456" i="17" s="1"/>
  <c r="AQ2456" i="17"/>
  <c r="AO2456" i="17"/>
  <c r="AP2456" i="17" s="1"/>
  <c r="CA2455" i="17"/>
  <c r="BY2455" i="17"/>
  <c r="BZ2455" i="17" s="1"/>
  <c r="BP2455" i="17"/>
  <c r="BM2455" i="17"/>
  <c r="BN2455" i="17" s="1"/>
  <c r="BC2455" i="17"/>
  <c r="BB2455" i="17"/>
  <c r="AZ2455" i="17"/>
  <c r="BA2455" i="17" s="1"/>
  <c r="AQ2455" i="17"/>
  <c r="AP2455" i="17"/>
  <c r="AO2455" i="17"/>
  <c r="CA2454" i="17"/>
  <c r="BY2454" i="17"/>
  <c r="BZ2454" i="17" s="1"/>
  <c r="BP2454" i="17"/>
  <c r="BO2454" i="17"/>
  <c r="BM2454" i="17"/>
  <c r="BN2454" i="17" s="1"/>
  <c r="BC2454" i="17"/>
  <c r="BB2454" i="17" s="1"/>
  <c r="AZ2454" i="17"/>
  <c r="BA2454" i="17" s="1"/>
  <c r="AQ2454" i="17"/>
  <c r="AP2454" i="17"/>
  <c r="AO2454" i="17"/>
  <c r="CA2453" i="17"/>
  <c r="BY2453" i="17"/>
  <c r="BZ2453" i="17" s="1"/>
  <c r="BP2453" i="17"/>
  <c r="BO2453" i="17" s="1"/>
  <c r="BM2453" i="17"/>
  <c r="BN2453" i="17" s="1"/>
  <c r="BC2453" i="17"/>
  <c r="BB2453" i="17" s="1"/>
  <c r="AZ2453" i="17"/>
  <c r="BA2453" i="17" s="1"/>
  <c r="AP2453" i="17"/>
  <c r="AQ2453" i="17" s="1"/>
  <c r="AO2453" i="17"/>
  <c r="BY2452" i="17"/>
  <c r="BZ2452" i="17" s="1"/>
  <c r="CA2452" i="17" s="1"/>
  <c r="BP2452" i="17"/>
  <c r="BO2452" i="17" s="1"/>
  <c r="BM2452" i="17"/>
  <c r="BN2452" i="17" s="1"/>
  <c r="BC2452" i="17"/>
  <c r="BB2452" i="17" s="1"/>
  <c r="AZ2452" i="17"/>
  <c r="BA2452" i="17" s="1"/>
  <c r="AQ2452" i="17"/>
  <c r="AP2452" i="17"/>
  <c r="AO2452" i="17"/>
  <c r="CA2451" i="17"/>
  <c r="BY2451" i="17"/>
  <c r="BZ2451" i="17" s="1"/>
  <c r="BP2451" i="17"/>
  <c r="BO2451" i="17" s="1"/>
  <c r="BM2451" i="17"/>
  <c r="BN2451" i="17" s="1"/>
  <c r="BC2451" i="17"/>
  <c r="BB2451" i="17"/>
  <c r="AZ2451" i="17"/>
  <c r="BA2451" i="17" s="1"/>
  <c r="AQ2451" i="17"/>
  <c r="AP2451" i="17"/>
  <c r="AO2451" i="17"/>
  <c r="CA2450" i="17"/>
  <c r="BY2450" i="17"/>
  <c r="BZ2450" i="17" s="1"/>
  <c r="BP2450" i="17"/>
  <c r="BO2450" i="17"/>
  <c r="BM2450" i="17"/>
  <c r="BN2450" i="17" s="1"/>
  <c r="BC2450" i="17"/>
  <c r="BB2450" i="17" s="1"/>
  <c r="AZ2450" i="17"/>
  <c r="BA2450" i="17" s="1"/>
  <c r="AQ2450" i="17"/>
  <c r="AP2450" i="17"/>
  <c r="AO2450" i="17"/>
  <c r="CA2449" i="17"/>
  <c r="BY2449" i="17"/>
  <c r="BZ2449" i="17" s="1"/>
  <c r="BP2449" i="17"/>
  <c r="BO2449" i="17" s="1"/>
  <c r="BM2449" i="17"/>
  <c r="BN2449" i="17" s="1"/>
  <c r="BC2449" i="17"/>
  <c r="BB2449" i="17" s="1"/>
  <c r="AZ2449" i="17"/>
  <c r="BA2449" i="17" s="1"/>
  <c r="AQ2449" i="17"/>
  <c r="AO2449" i="17"/>
  <c r="AP2449" i="17" s="1"/>
  <c r="CA2448" i="17"/>
  <c r="BY2448" i="17"/>
  <c r="BZ2448" i="17" s="1"/>
  <c r="BP2448" i="17"/>
  <c r="BO2448" i="17"/>
  <c r="BM2448" i="17"/>
  <c r="BN2448" i="17" s="1"/>
  <c r="BC2448" i="17"/>
  <c r="BB2448" i="17" s="1"/>
  <c r="AZ2448" i="17"/>
  <c r="BA2448" i="17" s="1"/>
  <c r="AQ2448" i="17"/>
  <c r="AP2448" i="17"/>
  <c r="AO2448" i="17"/>
  <c r="CA2447" i="17"/>
  <c r="BY2447" i="17"/>
  <c r="BZ2447" i="17" s="1"/>
  <c r="BP2447" i="17"/>
  <c r="BO2447" i="17" s="1"/>
  <c r="BM2447" i="17"/>
  <c r="BN2447" i="17" s="1"/>
  <c r="BC2447" i="17"/>
  <c r="BB2447" i="17"/>
  <c r="AZ2447" i="17"/>
  <c r="BA2447" i="17" s="1"/>
  <c r="AQ2447" i="17"/>
  <c r="AO2447" i="17"/>
  <c r="AP2447" i="17" s="1"/>
  <c r="CA2446" i="17"/>
  <c r="BY2446" i="17"/>
  <c r="BZ2446" i="17" s="1"/>
  <c r="BP2446" i="17"/>
  <c r="BM2446" i="17"/>
  <c r="BN2446" i="17" s="1"/>
  <c r="BC2446" i="17"/>
  <c r="BB2446" i="17"/>
  <c r="AZ2446" i="17"/>
  <c r="BA2446" i="17" s="1"/>
  <c r="AQ2446" i="17"/>
  <c r="AP2446" i="17"/>
  <c r="AO2446" i="17"/>
  <c r="CA2445" i="17"/>
  <c r="BY2445" i="17"/>
  <c r="BZ2445" i="17" s="1"/>
  <c r="BP2445" i="17"/>
  <c r="BM2445" i="17"/>
  <c r="BN2445" i="17" s="1"/>
  <c r="BO2445" i="17" s="1"/>
  <c r="BC2445" i="17"/>
  <c r="BB2445" i="17" s="1"/>
  <c r="AZ2445" i="17"/>
  <c r="BA2445" i="17" s="1"/>
  <c r="AQ2445" i="17"/>
  <c r="AO2445" i="17"/>
  <c r="AP2445" i="17" s="1"/>
  <c r="CA2444" i="17"/>
  <c r="BY2444" i="17"/>
  <c r="BZ2444" i="17" s="1"/>
  <c r="BP2444" i="17"/>
  <c r="BM2444" i="17"/>
  <c r="BN2444" i="17" s="1"/>
  <c r="BO2444" i="17" s="1"/>
  <c r="BC2444" i="17"/>
  <c r="BB2444" i="17"/>
  <c r="AZ2444" i="17"/>
  <c r="BA2444" i="17" s="1"/>
  <c r="AQ2444" i="17"/>
  <c r="AO2444" i="17"/>
  <c r="AP2444" i="17" s="1"/>
  <c r="CA2443" i="17"/>
  <c r="BY2443" i="17"/>
  <c r="BZ2443" i="17" s="1"/>
  <c r="BP2443" i="17"/>
  <c r="BO2443" i="17" s="1"/>
  <c r="BM2443" i="17"/>
  <c r="BN2443" i="17" s="1"/>
  <c r="BC2443" i="17"/>
  <c r="BB2443" i="17" s="1"/>
  <c r="AZ2443" i="17"/>
  <c r="BA2443" i="17" s="1"/>
  <c r="AP2443" i="17"/>
  <c r="AQ2443" i="17" s="1"/>
  <c r="AO2443" i="17"/>
  <c r="BY2442" i="17"/>
  <c r="BZ2442" i="17" s="1"/>
  <c r="CA2442" i="17" s="1"/>
  <c r="BP2442" i="17"/>
  <c r="BO2442" i="17" s="1"/>
  <c r="BM2442" i="17"/>
  <c r="BN2442" i="17" s="1"/>
  <c r="BC2442" i="17"/>
  <c r="BB2442" i="17" s="1"/>
  <c r="AZ2442" i="17"/>
  <c r="BA2442" i="17" s="1"/>
  <c r="AQ2442" i="17"/>
  <c r="AO2442" i="17"/>
  <c r="AP2442" i="17" s="1"/>
  <c r="CA2441" i="17"/>
  <c r="BY2441" i="17"/>
  <c r="BZ2441" i="17" s="1"/>
  <c r="BP2441" i="17"/>
  <c r="BO2441" i="17"/>
  <c r="BM2441" i="17"/>
  <c r="BN2441" i="17" s="1"/>
  <c r="BC2441" i="17"/>
  <c r="BB2441" i="17" s="1"/>
  <c r="AZ2441" i="17"/>
  <c r="BA2441" i="17" s="1"/>
  <c r="AQ2441" i="17"/>
  <c r="AP2441" i="17"/>
  <c r="AO2441" i="17"/>
  <c r="CA2440" i="17"/>
  <c r="BY2440" i="17"/>
  <c r="BZ2440" i="17" s="1"/>
  <c r="BP2440" i="17"/>
  <c r="BO2440" i="17" s="1"/>
  <c r="BM2440" i="17"/>
  <c r="BN2440" i="17" s="1"/>
  <c r="BC2440" i="17"/>
  <c r="BB2440" i="17"/>
  <c r="AZ2440" i="17"/>
  <c r="BA2440" i="17" s="1"/>
  <c r="AQ2440" i="17"/>
  <c r="AO2440" i="17"/>
  <c r="AP2440" i="17" s="1"/>
  <c r="CA2439" i="17"/>
  <c r="BY2439" i="17"/>
  <c r="BZ2439" i="17" s="1"/>
  <c r="BP2439" i="17"/>
  <c r="BO2439" i="17" s="1"/>
  <c r="BM2439" i="17"/>
  <c r="BN2439" i="17" s="1"/>
  <c r="BC2439" i="17"/>
  <c r="BB2439" i="17" s="1"/>
  <c r="AZ2439" i="17"/>
  <c r="BA2439" i="17" s="1"/>
  <c r="AQ2439" i="17"/>
  <c r="AP2439" i="17"/>
  <c r="AO2439" i="17"/>
  <c r="CA2438" i="17"/>
  <c r="BY2438" i="17"/>
  <c r="BZ2438" i="17" s="1"/>
  <c r="BP2438" i="17"/>
  <c r="BO2438" i="17" s="1"/>
  <c r="BM2438" i="17"/>
  <c r="BN2438" i="17" s="1"/>
  <c r="BC2438" i="17"/>
  <c r="BB2438" i="17"/>
  <c r="AZ2438" i="17"/>
  <c r="BA2438" i="17" s="1"/>
  <c r="AQ2438" i="17"/>
  <c r="AP2438" i="17"/>
  <c r="AO2438" i="17"/>
  <c r="CA2437" i="17"/>
  <c r="BY2437" i="17"/>
  <c r="BZ2437" i="17" s="1"/>
  <c r="BP2437" i="17"/>
  <c r="BO2437" i="17"/>
  <c r="BM2437" i="17"/>
  <c r="BN2437" i="17" s="1"/>
  <c r="BC2437" i="17"/>
  <c r="BB2437" i="17" s="1"/>
  <c r="AZ2437" i="17"/>
  <c r="BA2437" i="17" s="1"/>
  <c r="AQ2437" i="17"/>
  <c r="AP2437" i="17"/>
  <c r="AO2437" i="17"/>
  <c r="CA2436" i="17"/>
  <c r="BY2436" i="17"/>
  <c r="BZ2436" i="17" s="1"/>
  <c r="BP2436" i="17"/>
  <c r="BM2436" i="17"/>
  <c r="BN2436" i="17" s="1"/>
  <c r="BC2436" i="17"/>
  <c r="BB2436" i="17" s="1"/>
  <c r="AZ2436" i="17"/>
  <c r="BA2436" i="17" s="1"/>
  <c r="AQ2436" i="17"/>
  <c r="AP2436" i="17"/>
  <c r="AO2436" i="17"/>
  <c r="CA2435" i="17"/>
  <c r="BY2435" i="17"/>
  <c r="BZ2435" i="17" s="1"/>
  <c r="BP2435" i="17"/>
  <c r="BM2435" i="17"/>
  <c r="BN2435" i="17" s="1"/>
  <c r="BC2435" i="17"/>
  <c r="BB2435" i="17" s="1"/>
  <c r="AZ2435" i="17"/>
  <c r="BA2435" i="17" s="1"/>
  <c r="AQ2435" i="17"/>
  <c r="AP2435" i="17"/>
  <c r="AO2435" i="17"/>
  <c r="CA2434" i="17"/>
  <c r="BY2434" i="17"/>
  <c r="BZ2434" i="17" s="1"/>
  <c r="BP2434" i="17"/>
  <c r="BO2434" i="17" s="1"/>
  <c r="BM2434" i="17"/>
  <c r="BN2434" i="17" s="1"/>
  <c r="BC2434" i="17"/>
  <c r="BB2434" i="17"/>
  <c r="AZ2434" i="17"/>
  <c r="BA2434" i="17" s="1"/>
  <c r="AQ2434" i="17"/>
  <c r="AP2434" i="17"/>
  <c r="AO2434" i="17"/>
  <c r="CA2433" i="17"/>
  <c r="BY2433" i="17"/>
  <c r="BZ2433" i="17" s="1"/>
  <c r="BP2433" i="17"/>
  <c r="BM2433" i="17"/>
  <c r="BN2433" i="17" s="1"/>
  <c r="BO2433" i="17" s="1"/>
  <c r="BC2433" i="17"/>
  <c r="BB2433" i="17" s="1"/>
  <c r="AZ2433" i="17"/>
  <c r="BA2433" i="17" s="1"/>
  <c r="AP2433" i="17"/>
  <c r="AQ2433" i="17" s="1"/>
  <c r="AO2433" i="17"/>
  <c r="BY2432" i="17"/>
  <c r="BZ2432" i="17" s="1"/>
  <c r="CA2432" i="17" s="1"/>
  <c r="BP2432" i="17"/>
  <c r="BO2432" i="17" s="1"/>
  <c r="BM2432" i="17"/>
  <c r="BN2432" i="17" s="1"/>
  <c r="BC2432" i="17"/>
  <c r="BB2432" i="17" s="1"/>
  <c r="AZ2432" i="17"/>
  <c r="BA2432" i="17" s="1"/>
  <c r="AQ2432" i="17"/>
  <c r="AP2432" i="17"/>
  <c r="AO2432" i="17"/>
  <c r="CA2431" i="17"/>
  <c r="BY2431" i="17"/>
  <c r="BZ2431" i="17" s="1"/>
  <c r="BP2431" i="17"/>
  <c r="BO2431" i="17" s="1"/>
  <c r="BM2431" i="17"/>
  <c r="BN2431" i="17" s="1"/>
  <c r="BC2431" i="17"/>
  <c r="BB2431" i="17"/>
  <c r="AZ2431" i="17"/>
  <c r="BA2431" i="17" s="1"/>
  <c r="AQ2431" i="17"/>
  <c r="AP2431" i="17"/>
  <c r="AO2431" i="17"/>
  <c r="CA2430" i="17"/>
  <c r="BY2430" i="17"/>
  <c r="BZ2430" i="17" s="1"/>
  <c r="BP2430" i="17"/>
  <c r="BO2430" i="17"/>
  <c r="BM2430" i="17"/>
  <c r="BN2430" i="17" s="1"/>
  <c r="BC2430" i="17"/>
  <c r="BB2430" i="17" s="1"/>
  <c r="AZ2430" i="17"/>
  <c r="BA2430" i="17" s="1"/>
  <c r="AQ2430" i="17"/>
  <c r="AP2430" i="17"/>
  <c r="AO2430" i="17"/>
  <c r="CA2429" i="17"/>
  <c r="BY2429" i="17"/>
  <c r="BZ2429" i="17" s="1"/>
  <c r="BP2429" i="17"/>
  <c r="BO2429" i="17" s="1"/>
  <c r="BM2429" i="17"/>
  <c r="BN2429" i="17" s="1"/>
  <c r="BC2429" i="17"/>
  <c r="BB2429" i="17" s="1"/>
  <c r="AZ2429" i="17"/>
  <c r="BA2429" i="17" s="1"/>
  <c r="AQ2429" i="17"/>
  <c r="AO2429" i="17"/>
  <c r="AP2429" i="17" s="1"/>
  <c r="CA2428" i="17"/>
  <c r="BY2428" i="17"/>
  <c r="BZ2428" i="17" s="1"/>
  <c r="BP2428" i="17"/>
  <c r="BO2428" i="17"/>
  <c r="BM2428" i="17"/>
  <c r="BN2428" i="17" s="1"/>
  <c r="BC2428" i="17"/>
  <c r="BB2428" i="17" s="1"/>
  <c r="AZ2428" i="17"/>
  <c r="BA2428" i="17" s="1"/>
  <c r="AQ2428" i="17"/>
  <c r="AP2428" i="17"/>
  <c r="AO2428" i="17"/>
  <c r="CA2427" i="17"/>
  <c r="BY2427" i="17"/>
  <c r="BZ2427" i="17" s="1"/>
  <c r="BP2427" i="17"/>
  <c r="BO2427" i="17" s="1"/>
  <c r="BM2427" i="17"/>
  <c r="BN2427" i="17" s="1"/>
  <c r="BC2427" i="17"/>
  <c r="BB2427" i="17"/>
  <c r="AZ2427" i="17"/>
  <c r="BA2427" i="17" s="1"/>
  <c r="AQ2427" i="17"/>
  <c r="AO2427" i="17"/>
  <c r="AP2427" i="17" s="1"/>
  <c r="CA2426" i="17"/>
  <c r="BY2426" i="17"/>
  <c r="BZ2426" i="17" s="1"/>
  <c r="BP2426" i="17"/>
  <c r="BO2426" i="17" s="1"/>
  <c r="BM2426" i="17"/>
  <c r="BN2426" i="17" s="1"/>
  <c r="BC2426" i="17"/>
  <c r="BB2426" i="17" s="1"/>
  <c r="AZ2426" i="17"/>
  <c r="BA2426" i="17" s="1"/>
  <c r="AQ2426" i="17"/>
  <c r="AP2426" i="17"/>
  <c r="AO2426" i="17"/>
  <c r="CA2425" i="17"/>
  <c r="BY2425" i="17"/>
  <c r="BZ2425" i="17" s="1"/>
  <c r="BP2425" i="17"/>
  <c r="BM2425" i="17"/>
  <c r="BN2425" i="17" s="1"/>
  <c r="BC2425" i="17"/>
  <c r="BB2425" i="17" s="1"/>
  <c r="AZ2425" i="17"/>
  <c r="BA2425" i="17" s="1"/>
  <c r="AQ2425" i="17"/>
  <c r="AO2425" i="17"/>
  <c r="AP2425" i="17" s="1"/>
  <c r="CA2424" i="17"/>
  <c r="BY2424" i="17"/>
  <c r="BZ2424" i="17" s="1"/>
  <c r="BP2424" i="17"/>
  <c r="BM2424" i="17"/>
  <c r="BN2424" i="17" s="1"/>
  <c r="BO2424" i="17" s="1"/>
  <c r="BC2424" i="17"/>
  <c r="BB2424" i="17" s="1"/>
  <c r="AZ2424" i="17"/>
  <c r="BA2424" i="17" s="1"/>
  <c r="AQ2424" i="17"/>
  <c r="AP2424" i="17"/>
  <c r="AO2424" i="17"/>
  <c r="CA2423" i="17"/>
  <c r="BY2423" i="17"/>
  <c r="BZ2423" i="17" s="1"/>
  <c r="BP2423" i="17"/>
  <c r="BO2423" i="17" s="1"/>
  <c r="BM2423" i="17"/>
  <c r="BN2423" i="17" s="1"/>
  <c r="BC2423" i="17"/>
  <c r="BB2423" i="17" s="1"/>
  <c r="AZ2423" i="17"/>
  <c r="BA2423" i="17" s="1"/>
  <c r="AP2423" i="17"/>
  <c r="AQ2423" i="17" s="1"/>
  <c r="AO2423" i="17"/>
  <c r="BY2422" i="17"/>
  <c r="BZ2422" i="17" s="1"/>
  <c r="CA2422" i="17" s="1"/>
  <c r="BP2422" i="17"/>
  <c r="BM2422" i="17"/>
  <c r="BN2422" i="17" s="1"/>
  <c r="BO2422" i="17" s="1"/>
  <c r="BC2422" i="17"/>
  <c r="BB2422" i="17" s="1"/>
  <c r="AZ2422" i="17"/>
  <c r="BA2422" i="17" s="1"/>
  <c r="AQ2422" i="17"/>
  <c r="AO2422" i="17"/>
  <c r="AP2422" i="17" s="1"/>
  <c r="CA2421" i="17"/>
  <c r="BY2421" i="17"/>
  <c r="BZ2421" i="17" s="1"/>
  <c r="BP2421" i="17"/>
  <c r="BO2421" i="17"/>
  <c r="BM2421" i="17"/>
  <c r="BN2421" i="17" s="1"/>
  <c r="BC2421" i="17"/>
  <c r="BB2421" i="17"/>
  <c r="AZ2421" i="17"/>
  <c r="BA2421" i="17" s="1"/>
  <c r="AQ2421" i="17"/>
  <c r="AP2421" i="17"/>
  <c r="AO2421" i="17"/>
  <c r="CA2420" i="17"/>
  <c r="BY2420" i="17"/>
  <c r="BZ2420" i="17" s="1"/>
  <c r="BP2420" i="17"/>
  <c r="BO2420" i="17" s="1"/>
  <c r="BM2420" i="17"/>
  <c r="BN2420" i="17" s="1"/>
  <c r="BC2420" i="17"/>
  <c r="BB2420" i="17"/>
  <c r="AZ2420" i="17"/>
  <c r="BA2420" i="17" s="1"/>
  <c r="AQ2420" i="17"/>
  <c r="AO2420" i="17"/>
  <c r="AP2420" i="17" s="1"/>
  <c r="CA2419" i="17"/>
  <c r="BY2419" i="17"/>
  <c r="BZ2419" i="17" s="1"/>
  <c r="BP2419" i="17"/>
  <c r="BO2419" i="17" s="1"/>
  <c r="BM2419" i="17"/>
  <c r="BN2419" i="17" s="1"/>
  <c r="BC2419" i="17"/>
  <c r="BB2419" i="17" s="1"/>
  <c r="AZ2419" i="17"/>
  <c r="BA2419" i="17" s="1"/>
  <c r="AQ2419" i="17"/>
  <c r="AP2419" i="17"/>
  <c r="AO2419" i="17"/>
  <c r="CA2418" i="17"/>
  <c r="BY2418" i="17"/>
  <c r="BZ2418" i="17" s="1"/>
  <c r="BP2418" i="17"/>
  <c r="BO2418" i="17" s="1"/>
  <c r="BM2418" i="17"/>
  <c r="BN2418" i="17" s="1"/>
  <c r="BC2418" i="17"/>
  <c r="BB2418" i="17"/>
  <c r="AZ2418" i="17"/>
  <c r="BA2418" i="17" s="1"/>
  <c r="AQ2418" i="17"/>
  <c r="AP2418" i="17"/>
  <c r="AO2418" i="17"/>
  <c r="CA2417" i="17"/>
  <c r="BY2417" i="17"/>
  <c r="BZ2417" i="17" s="1"/>
  <c r="BP2417" i="17"/>
  <c r="BO2417" i="17"/>
  <c r="BM2417" i="17"/>
  <c r="BN2417" i="17" s="1"/>
  <c r="BC2417" i="17"/>
  <c r="BB2417" i="17" s="1"/>
  <c r="AZ2417" i="17"/>
  <c r="BA2417" i="17" s="1"/>
  <c r="AQ2417" i="17"/>
  <c r="AP2417" i="17"/>
  <c r="AO2417" i="17"/>
  <c r="CA2416" i="17"/>
  <c r="BY2416" i="17"/>
  <c r="BZ2416" i="17" s="1"/>
  <c r="BP2416" i="17"/>
  <c r="BO2416" i="17"/>
  <c r="BM2416" i="17"/>
  <c r="BN2416" i="17" s="1"/>
  <c r="BC2416" i="17"/>
  <c r="BB2416" i="17" s="1"/>
  <c r="AZ2416" i="17"/>
  <c r="BA2416" i="17" s="1"/>
  <c r="AQ2416" i="17"/>
  <c r="AO2416" i="17"/>
  <c r="AP2416" i="17" s="1"/>
  <c r="CA2415" i="17"/>
  <c r="BY2415" i="17"/>
  <c r="BZ2415" i="17" s="1"/>
  <c r="BP2415" i="17"/>
  <c r="BO2415" i="17"/>
  <c r="BM2415" i="17"/>
  <c r="BN2415" i="17" s="1"/>
  <c r="BC2415" i="17"/>
  <c r="BB2415" i="17" s="1"/>
  <c r="AZ2415" i="17"/>
  <c r="BA2415" i="17" s="1"/>
  <c r="AQ2415" i="17"/>
  <c r="AP2415" i="17"/>
  <c r="AO2415" i="17"/>
  <c r="CA2414" i="17"/>
  <c r="BY2414" i="17"/>
  <c r="BZ2414" i="17" s="1"/>
  <c r="BP2414" i="17"/>
  <c r="BM2414" i="17"/>
  <c r="BN2414" i="17" s="1"/>
  <c r="BC2414" i="17"/>
  <c r="BB2414" i="17"/>
  <c r="AZ2414" i="17"/>
  <c r="BA2414" i="17" s="1"/>
  <c r="AQ2414" i="17"/>
  <c r="AP2414" i="17"/>
  <c r="AO2414" i="17"/>
  <c r="CA2413" i="17"/>
  <c r="BY2413" i="17"/>
  <c r="BZ2413" i="17" s="1"/>
  <c r="BP2413" i="17"/>
  <c r="BM2413" i="17"/>
  <c r="BN2413" i="17" s="1"/>
  <c r="BO2413" i="17" s="1"/>
  <c r="BC2413" i="17"/>
  <c r="BB2413" i="17" s="1"/>
  <c r="AZ2413" i="17"/>
  <c r="BA2413" i="17" s="1"/>
  <c r="AO2413" i="17"/>
  <c r="AP2413" i="17" s="1"/>
  <c r="AQ2413" i="17" s="1"/>
  <c r="CA2412" i="17"/>
  <c r="BY2412" i="17"/>
  <c r="BZ2412" i="17" s="1"/>
  <c r="BP2412" i="17"/>
  <c r="BM2412" i="17"/>
  <c r="BN2412" i="17" s="1"/>
  <c r="BO2412" i="17" s="1"/>
  <c r="BC2412" i="17"/>
  <c r="BB2412" i="17"/>
  <c r="AZ2412" i="17"/>
  <c r="BA2412" i="17" s="1"/>
  <c r="AQ2412" i="17"/>
  <c r="AO2412" i="17"/>
  <c r="AP2412" i="17" s="1"/>
  <c r="CA2411" i="17"/>
  <c r="BY2411" i="17"/>
  <c r="BZ2411" i="17" s="1"/>
  <c r="BP2411" i="17"/>
  <c r="BM2411" i="17"/>
  <c r="BN2411" i="17" s="1"/>
  <c r="BC2411" i="17"/>
  <c r="BB2411" i="17"/>
  <c r="AZ2411" i="17"/>
  <c r="BA2411" i="17" s="1"/>
  <c r="AQ2411" i="17"/>
  <c r="AP2411" i="17"/>
  <c r="AO2411" i="17"/>
  <c r="CA2410" i="17"/>
  <c r="BY2410" i="17"/>
  <c r="BZ2410" i="17" s="1"/>
  <c r="BP2410" i="17"/>
  <c r="BO2410" i="17" s="1"/>
  <c r="BM2410" i="17"/>
  <c r="BN2410" i="17" s="1"/>
  <c r="BC2410" i="17"/>
  <c r="BB2410" i="17" s="1"/>
  <c r="AZ2410" i="17"/>
  <c r="BA2410" i="17" s="1"/>
  <c r="AQ2410" i="17"/>
  <c r="AO2410" i="17"/>
  <c r="AP2410" i="17" s="1"/>
  <c r="CA2409" i="17"/>
  <c r="BY2409" i="17"/>
  <c r="BZ2409" i="17" s="1"/>
  <c r="BP2409" i="17"/>
  <c r="BO2409" i="17" s="1"/>
  <c r="BM2409" i="17"/>
  <c r="BN2409" i="17" s="1"/>
  <c r="BC2409" i="17"/>
  <c r="BB2409" i="17" s="1"/>
  <c r="AZ2409" i="17"/>
  <c r="BA2409" i="17" s="1"/>
  <c r="AQ2409" i="17"/>
  <c r="AO2409" i="17"/>
  <c r="AP2409" i="17" s="1"/>
  <c r="CA2408" i="17"/>
  <c r="BY2408" i="17"/>
  <c r="BZ2408" i="17" s="1"/>
  <c r="BP2408" i="17"/>
  <c r="BO2408" i="17"/>
  <c r="BM2408" i="17"/>
  <c r="BN2408" i="17" s="1"/>
  <c r="BC2408" i="17"/>
  <c r="BB2408" i="17" s="1"/>
  <c r="AZ2408" i="17"/>
  <c r="BA2408" i="17" s="1"/>
  <c r="AQ2408" i="17"/>
  <c r="AP2408" i="17"/>
  <c r="AO2408" i="17"/>
  <c r="CA2407" i="17"/>
  <c r="BZ2407" i="17"/>
  <c r="BY2407" i="17"/>
  <c r="BP2407" i="17"/>
  <c r="BO2407" i="17"/>
  <c r="BM2407" i="17"/>
  <c r="BN2407" i="17" s="1"/>
  <c r="BC2407" i="17"/>
  <c r="BB2407" i="17" s="1"/>
  <c r="AZ2407" i="17"/>
  <c r="BA2407" i="17" s="1"/>
  <c r="AQ2407" i="17"/>
  <c r="AP2407" i="17"/>
  <c r="AO2407" i="17"/>
  <c r="CA2406" i="17"/>
  <c r="BY2406" i="17"/>
  <c r="BZ2406" i="17" s="1"/>
  <c r="BP2406" i="17"/>
  <c r="BO2406" i="17" s="1"/>
  <c r="BM2406" i="17"/>
  <c r="BN2406" i="17" s="1"/>
  <c r="BC2406" i="17"/>
  <c r="BB2406" i="17"/>
  <c r="AZ2406" i="17"/>
  <c r="BA2406" i="17" s="1"/>
  <c r="AQ2406" i="17"/>
  <c r="AO2406" i="17"/>
  <c r="AP2406" i="17" s="1"/>
  <c r="CA2405" i="17"/>
  <c r="BY2405" i="17"/>
  <c r="BZ2405" i="17" s="1"/>
  <c r="BP2405" i="17"/>
  <c r="BO2405" i="17" s="1"/>
  <c r="BM2405" i="17"/>
  <c r="BN2405" i="17" s="1"/>
  <c r="BC2405" i="17"/>
  <c r="BB2405" i="17" s="1"/>
  <c r="AZ2405" i="17"/>
  <c r="BA2405" i="17" s="1"/>
  <c r="AQ2405" i="17"/>
  <c r="AO2405" i="17"/>
  <c r="AP2405" i="17" s="1"/>
  <c r="CA2404" i="17"/>
  <c r="BY2404" i="17"/>
  <c r="BZ2404" i="17" s="1"/>
  <c r="BP2404" i="17"/>
  <c r="BO2404" i="17"/>
  <c r="BM2404" i="17"/>
  <c r="BN2404" i="17" s="1"/>
  <c r="BC2404" i="17"/>
  <c r="BB2404" i="17" s="1"/>
  <c r="AZ2404" i="17"/>
  <c r="BA2404" i="17" s="1"/>
  <c r="AQ2404" i="17"/>
  <c r="AO2404" i="17"/>
  <c r="AP2404" i="17" s="1"/>
  <c r="CA2403" i="17"/>
  <c r="BY2403" i="17"/>
  <c r="BZ2403" i="17" s="1"/>
  <c r="BP2403" i="17"/>
  <c r="BO2403" i="17"/>
  <c r="BM2403" i="17"/>
  <c r="BN2403" i="17" s="1"/>
  <c r="BC2403" i="17"/>
  <c r="BB2403" i="17"/>
  <c r="AZ2403" i="17"/>
  <c r="BA2403" i="17" s="1"/>
  <c r="AO2403" i="17"/>
  <c r="AP2403" i="17" s="1"/>
  <c r="AQ2403" i="17" s="1"/>
  <c r="BY2402" i="17"/>
  <c r="BZ2402" i="17" s="1"/>
  <c r="CA2402" i="17" s="1"/>
  <c r="BP2402" i="17"/>
  <c r="BM2402" i="17"/>
  <c r="BN2402" i="17" s="1"/>
  <c r="BC2402" i="17"/>
  <c r="BB2402" i="17" s="1"/>
  <c r="AZ2402" i="17"/>
  <c r="BA2402" i="17" s="1"/>
  <c r="AQ2402" i="17"/>
  <c r="AO2402" i="17"/>
  <c r="AP2402" i="17" s="1"/>
  <c r="CA2401" i="17"/>
  <c r="BY2401" i="17"/>
  <c r="BZ2401" i="17" s="1"/>
  <c r="BP2401" i="17"/>
  <c r="BM2401" i="17"/>
  <c r="BN2401" i="17" s="1"/>
  <c r="BC2401" i="17"/>
  <c r="BB2401" i="17" s="1"/>
  <c r="AZ2401" i="17"/>
  <c r="BA2401" i="17" s="1"/>
  <c r="AQ2401" i="17"/>
  <c r="AP2401" i="17"/>
  <c r="AO2401" i="17"/>
  <c r="CA2400" i="17"/>
  <c r="BZ2400" i="17"/>
  <c r="BY2400" i="17"/>
  <c r="BP2400" i="17"/>
  <c r="BM2400" i="17"/>
  <c r="BN2400" i="17" s="1"/>
  <c r="BO2400" i="17" s="1"/>
  <c r="BC2400" i="17"/>
  <c r="BB2400" i="17"/>
  <c r="BA2400" i="17"/>
  <c r="AZ2400" i="17"/>
  <c r="AQ2400" i="17"/>
  <c r="AP2400" i="17"/>
  <c r="AO2400" i="17"/>
  <c r="CA2399" i="17"/>
  <c r="BY2399" i="17"/>
  <c r="BZ2399" i="17" s="1"/>
  <c r="BP2399" i="17"/>
  <c r="BO2399" i="17" s="1"/>
  <c r="BM2399" i="17"/>
  <c r="BN2399" i="17" s="1"/>
  <c r="BC2399" i="17"/>
  <c r="BB2399" i="17"/>
  <c r="AZ2399" i="17"/>
  <c r="BA2399" i="17" s="1"/>
  <c r="AQ2399" i="17"/>
  <c r="AO2399" i="17"/>
  <c r="AP2399" i="17" s="1"/>
  <c r="CA2398" i="17"/>
  <c r="BY2398" i="17"/>
  <c r="BZ2398" i="17" s="1"/>
  <c r="BP2398" i="17"/>
  <c r="BO2398" i="17"/>
  <c r="BN2398" i="17"/>
  <c r="BM2398" i="17"/>
  <c r="BC2398" i="17"/>
  <c r="BB2398" i="17"/>
  <c r="AZ2398" i="17"/>
  <c r="BA2398" i="17" s="1"/>
  <c r="AQ2398" i="17"/>
  <c r="AP2398" i="17"/>
  <c r="AO2398" i="17"/>
  <c r="CA2397" i="17"/>
  <c r="BY2397" i="17"/>
  <c r="BZ2397" i="17" s="1"/>
  <c r="BP2397" i="17"/>
  <c r="BO2397" i="17"/>
  <c r="BM2397" i="17"/>
  <c r="BN2397" i="17" s="1"/>
  <c r="BC2397" i="17"/>
  <c r="BB2397" i="17" s="1"/>
  <c r="AZ2397" i="17"/>
  <c r="BA2397" i="17" s="1"/>
  <c r="AQ2397" i="17"/>
  <c r="AO2397" i="17"/>
  <c r="AP2397" i="17" s="1"/>
  <c r="CA2396" i="17"/>
  <c r="BZ2396" i="17"/>
  <c r="BY2396" i="17"/>
  <c r="BP2396" i="17"/>
  <c r="BO2396" i="17" s="1"/>
  <c r="BM2396" i="17"/>
  <c r="BN2396" i="17" s="1"/>
  <c r="BC2396" i="17"/>
  <c r="BB2396" i="17"/>
  <c r="AZ2396" i="17"/>
  <c r="BA2396" i="17" s="1"/>
  <c r="AQ2396" i="17"/>
  <c r="AO2396" i="17"/>
  <c r="AP2396" i="17" s="1"/>
  <c r="CA2395" i="17"/>
  <c r="BY2395" i="17"/>
  <c r="BZ2395" i="17" s="1"/>
  <c r="BP2395" i="17"/>
  <c r="BO2395" i="17" s="1"/>
  <c r="BM2395" i="17"/>
  <c r="BN2395" i="17" s="1"/>
  <c r="BC2395" i="17"/>
  <c r="BB2395" i="17" s="1"/>
  <c r="AZ2395" i="17"/>
  <c r="BA2395" i="17" s="1"/>
  <c r="AQ2395" i="17"/>
  <c r="AO2395" i="17"/>
  <c r="AP2395" i="17" s="1"/>
  <c r="CA2394" i="17"/>
  <c r="BY2394" i="17"/>
  <c r="BZ2394" i="17" s="1"/>
  <c r="BP2394" i="17"/>
  <c r="BO2394" i="17" s="1"/>
  <c r="BM2394" i="17"/>
  <c r="BN2394" i="17" s="1"/>
  <c r="BC2394" i="17"/>
  <c r="BB2394" i="17"/>
  <c r="AZ2394" i="17"/>
  <c r="BA2394" i="17" s="1"/>
  <c r="AQ2394" i="17"/>
  <c r="AO2394" i="17"/>
  <c r="AP2394" i="17" s="1"/>
  <c r="CA2393" i="17"/>
  <c r="BY2393" i="17"/>
  <c r="BZ2393" i="17" s="1"/>
  <c r="BP2393" i="17"/>
  <c r="BO2393" i="17" s="1"/>
  <c r="BM2393" i="17"/>
  <c r="BN2393" i="17" s="1"/>
  <c r="BC2393" i="17"/>
  <c r="BB2393" i="17" s="1"/>
  <c r="AZ2393" i="17"/>
  <c r="BA2393" i="17" s="1"/>
  <c r="AP2393" i="17"/>
  <c r="AQ2393" i="17" s="1"/>
  <c r="AO2393" i="17"/>
  <c r="CA2392" i="17"/>
  <c r="BY2392" i="17"/>
  <c r="BZ2392" i="17" s="1"/>
  <c r="BP2392" i="17"/>
  <c r="BM2392" i="17"/>
  <c r="BN2392" i="17" s="1"/>
  <c r="BO2392" i="17" s="1"/>
  <c r="BC2392" i="17"/>
  <c r="BB2392" i="17" s="1"/>
  <c r="AZ2392" i="17"/>
  <c r="BA2392" i="17" s="1"/>
  <c r="AQ2392" i="17"/>
  <c r="AP2392" i="17"/>
  <c r="AO2392" i="17"/>
  <c r="CA2391" i="17"/>
  <c r="BY2391" i="17"/>
  <c r="BZ2391" i="17" s="1"/>
  <c r="BP2391" i="17"/>
  <c r="BM2391" i="17"/>
  <c r="BN2391" i="17" s="1"/>
  <c r="BC2391" i="17"/>
  <c r="BB2391" i="17"/>
  <c r="AZ2391" i="17"/>
  <c r="BA2391" i="17" s="1"/>
  <c r="AQ2391" i="17"/>
  <c r="AO2391" i="17"/>
  <c r="AP2391" i="17" s="1"/>
  <c r="CA2390" i="17"/>
  <c r="BY2390" i="17"/>
  <c r="BZ2390" i="17" s="1"/>
  <c r="BP2390" i="17"/>
  <c r="BM2390" i="17"/>
  <c r="BN2390" i="17" s="1"/>
  <c r="BO2390" i="17" s="1"/>
  <c r="BC2390" i="17"/>
  <c r="BB2390" i="17"/>
  <c r="AZ2390" i="17"/>
  <c r="BA2390" i="17" s="1"/>
  <c r="AQ2390" i="17"/>
  <c r="AO2390" i="17"/>
  <c r="AP2390" i="17" s="1"/>
  <c r="CA2389" i="17"/>
  <c r="BY2389" i="17"/>
  <c r="BZ2389" i="17" s="1"/>
  <c r="BP2389" i="17"/>
  <c r="BM2389" i="17"/>
  <c r="BN2389" i="17" s="1"/>
  <c r="BO2389" i="17" s="1"/>
  <c r="BC2389" i="17"/>
  <c r="BB2389" i="17" s="1"/>
  <c r="AZ2389" i="17"/>
  <c r="BA2389" i="17" s="1"/>
  <c r="AQ2389" i="17"/>
  <c r="AO2389" i="17"/>
  <c r="AP2389" i="17" s="1"/>
  <c r="CA2388" i="17"/>
  <c r="BY2388" i="17"/>
  <c r="BZ2388" i="17" s="1"/>
  <c r="BP2388" i="17"/>
  <c r="BO2388" i="17"/>
  <c r="BM2388" i="17"/>
  <c r="BN2388" i="17" s="1"/>
  <c r="BC2388" i="17"/>
  <c r="BB2388" i="17" s="1"/>
  <c r="BA2388" i="17"/>
  <c r="AZ2388" i="17"/>
  <c r="AQ2388" i="17"/>
  <c r="AP2388" i="17"/>
  <c r="AO2388" i="17"/>
  <c r="CA2387" i="17"/>
  <c r="BY2387" i="17"/>
  <c r="BZ2387" i="17" s="1"/>
  <c r="BP2387" i="17"/>
  <c r="BO2387" i="17" s="1"/>
  <c r="BM2387" i="17"/>
  <c r="BN2387" i="17" s="1"/>
  <c r="BC2387" i="17"/>
  <c r="BB2387" i="17"/>
  <c r="AZ2387" i="17"/>
  <c r="BA2387" i="17" s="1"/>
  <c r="AQ2387" i="17"/>
  <c r="AO2387" i="17"/>
  <c r="AP2387" i="17" s="1"/>
  <c r="CA2386" i="17"/>
  <c r="BY2386" i="17"/>
  <c r="BZ2386" i="17" s="1"/>
  <c r="BP2386" i="17"/>
  <c r="BO2386" i="17" s="1"/>
  <c r="BN2386" i="17"/>
  <c r="BM2386" i="17"/>
  <c r="BC2386" i="17"/>
  <c r="BB2386" i="17"/>
  <c r="AZ2386" i="17"/>
  <c r="BA2386" i="17" s="1"/>
  <c r="AQ2386" i="17"/>
  <c r="AO2386" i="17"/>
  <c r="AP2386" i="17" s="1"/>
  <c r="CA2385" i="17"/>
  <c r="BY2385" i="17"/>
  <c r="BZ2385" i="17" s="1"/>
  <c r="BP2385" i="17"/>
  <c r="BO2385" i="17" s="1"/>
  <c r="BM2385" i="17"/>
  <c r="BN2385" i="17" s="1"/>
  <c r="BC2385" i="17"/>
  <c r="BB2385" i="17" s="1"/>
  <c r="AZ2385" i="17"/>
  <c r="BA2385" i="17" s="1"/>
  <c r="AQ2385" i="17"/>
  <c r="AP2385" i="17"/>
  <c r="AO2385" i="17"/>
  <c r="CA2384" i="17"/>
  <c r="BY2384" i="17"/>
  <c r="BZ2384" i="17" s="1"/>
  <c r="BP2384" i="17"/>
  <c r="BO2384" i="17" s="1"/>
  <c r="BM2384" i="17"/>
  <c r="BN2384" i="17" s="1"/>
  <c r="BC2384" i="17"/>
  <c r="BB2384" i="17" s="1"/>
  <c r="AZ2384" i="17"/>
  <c r="BA2384" i="17" s="1"/>
  <c r="AQ2384" i="17"/>
  <c r="AO2384" i="17"/>
  <c r="AP2384" i="17" s="1"/>
  <c r="CA2383" i="17"/>
  <c r="BY2383" i="17"/>
  <c r="BZ2383" i="17" s="1"/>
  <c r="BP2383" i="17"/>
  <c r="BO2383" i="17" s="1"/>
  <c r="BM2383" i="17"/>
  <c r="BN2383" i="17" s="1"/>
  <c r="BC2383" i="17"/>
  <c r="BB2383" i="17"/>
  <c r="AZ2383" i="17"/>
  <c r="BA2383" i="17" s="1"/>
  <c r="AO2383" i="17"/>
  <c r="AP2383" i="17" s="1"/>
  <c r="AQ2383" i="17" s="1"/>
  <c r="BY2382" i="17"/>
  <c r="BZ2382" i="17" s="1"/>
  <c r="CA2382" i="17" s="1"/>
  <c r="BP2382" i="17"/>
  <c r="BO2382" i="17" s="1"/>
  <c r="BM2382" i="17"/>
  <c r="BN2382" i="17" s="1"/>
  <c r="BC2382" i="17"/>
  <c r="BB2382" i="17" s="1"/>
  <c r="AZ2382" i="17"/>
  <c r="BA2382" i="17" s="1"/>
  <c r="AQ2382" i="17"/>
  <c r="AP2382" i="17"/>
  <c r="AO2382" i="17"/>
  <c r="CA2381" i="17"/>
  <c r="BY2381" i="17"/>
  <c r="BZ2381" i="17" s="1"/>
  <c r="BP2381" i="17"/>
  <c r="BM2381" i="17"/>
  <c r="BN2381" i="17" s="1"/>
  <c r="BC2381" i="17"/>
  <c r="BB2381" i="17" s="1"/>
  <c r="AZ2381" i="17"/>
  <c r="BA2381" i="17" s="1"/>
  <c r="AQ2381" i="17"/>
  <c r="AP2381" i="17"/>
  <c r="AO2381" i="17"/>
  <c r="CA2380" i="17"/>
  <c r="BZ2380" i="17"/>
  <c r="BY2380" i="17"/>
  <c r="BP2380" i="17"/>
  <c r="BM2380" i="17"/>
  <c r="BN2380" i="17" s="1"/>
  <c r="BO2380" i="17" s="1"/>
  <c r="BC2380" i="17"/>
  <c r="BB2380" i="17" s="1"/>
  <c r="BA2380" i="17"/>
  <c r="AZ2380" i="17"/>
  <c r="AQ2380" i="17"/>
  <c r="AP2380" i="17"/>
  <c r="AO2380" i="17"/>
  <c r="CA2379" i="17"/>
  <c r="BY2379" i="17"/>
  <c r="BZ2379" i="17" s="1"/>
  <c r="BP2379" i="17"/>
  <c r="BM2379" i="17"/>
  <c r="BN2379" i="17" s="1"/>
  <c r="BC2379" i="17"/>
  <c r="BB2379" i="17"/>
  <c r="AZ2379" i="17"/>
  <c r="BA2379" i="17" s="1"/>
  <c r="AQ2379" i="17"/>
  <c r="AO2379" i="17"/>
  <c r="AP2379" i="17" s="1"/>
  <c r="CA2378" i="17"/>
  <c r="BY2378" i="17"/>
  <c r="BZ2378" i="17" s="1"/>
  <c r="BP2378" i="17"/>
  <c r="BN2378" i="17"/>
  <c r="BM2378" i="17"/>
  <c r="BC2378" i="17"/>
  <c r="BB2378" i="17" s="1"/>
  <c r="AZ2378" i="17"/>
  <c r="BA2378" i="17" s="1"/>
  <c r="AQ2378" i="17"/>
  <c r="AO2378" i="17"/>
  <c r="AP2378" i="17" s="1"/>
  <c r="CA2377" i="17"/>
  <c r="BY2377" i="17"/>
  <c r="BZ2377" i="17" s="1"/>
  <c r="BP2377" i="17"/>
  <c r="BO2377" i="17" s="1"/>
  <c r="BM2377" i="17"/>
  <c r="BN2377" i="17" s="1"/>
  <c r="BC2377" i="17"/>
  <c r="BB2377" i="17" s="1"/>
  <c r="AZ2377" i="17"/>
  <c r="BA2377" i="17" s="1"/>
  <c r="AQ2377" i="17"/>
  <c r="AP2377" i="17"/>
  <c r="AO2377" i="17"/>
  <c r="CA2376" i="17"/>
  <c r="BY2376" i="17"/>
  <c r="BZ2376" i="17" s="1"/>
  <c r="BP2376" i="17"/>
  <c r="BO2376" i="17" s="1"/>
  <c r="BM2376" i="17"/>
  <c r="BN2376" i="17" s="1"/>
  <c r="BC2376" i="17"/>
  <c r="BB2376" i="17" s="1"/>
  <c r="AZ2376" i="17"/>
  <c r="BA2376" i="17" s="1"/>
  <c r="AQ2376" i="17"/>
  <c r="AO2376" i="17"/>
  <c r="AP2376" i="17" s="1"/>
  <c r="CA2375" i="17"/>
  <c r="BY2375" i="17"/>
  <c r="BZ2375" i="17" s="1"/>
  <c r="BP2375" i="17"/>
  <c r="BO2375" i="17" s="1"/>
  <c r="BM2375" i="17"/>
  <c r="BN2375" i="17" s="1"/>
  <c r="BC2375" i="17"/>
  <c r="BB2375" i="17"/>
  <c r="AZ2375" i="17"/>
  <c r="BA2375" i="17" s="1"/>
  <c r="AQ2375" i="17"/>
  <c r="AO2375" i="17"/>
  <c r="AP2375" i="17" s="1"/>
  <c r="CA2374" i="17"/>
  <c r="BY2374" i="17"/>
  <c r="BZ2374" i="17" s="1"/>
  <c r="BP2374" i="17"/>
  <c r="BO2374" i="17" s="1"/>
  <c r="BM2374" i="17"/>
  <c r="BN2374" i="17" s="1"/>
  <c r="BC2374" i="17"/>
  <c r="BB2374" i="17" s="1"/>
  <c r="AZ2374" i="17"/>
  <c r="BA2374" i="17" s="1"/>
  <c r="AQ2374" i="17"/>
  <c r="AO2374" i="17"/>
  <c r="AP2374" i="17" s="1"/>
  <c r="CA2373" i="17"/>
  <c r="BY2373" i="17"/>
  <c r="BZ2373" i="17" s="1"/>
  <c r="BP2373" i="17"/>
  <c r="BO2373" i="17"/>
  <c r="BM2373" i="17"/>
  <c r="BN2373" i="17" s="1"/>
  <c r="BC2373" i="17"/>
  <c r="BB2373" i="17" s="1"/>
  <c r="AZ2373" i="17"/>
  <c r="BA2373" i="17" s="1"/>
  <c r="AO2373" i="17"/>
  <c r="AP2373" i="17" s="1"/>
  <c r="AQ2373" i="17" s="1"/>
  <c r="BZ2372" i="17"/>
  <c r="CA2372" i="17" s="1"/>
  <c r="BY2372" i="17"/>
  <c r="BP2372" i="17"/>
  <c r="BO2372" i="17" s="1"/>
  <c r="BM2372" i="17"/>
  <c r="BN2372" i="17" s="1"/>
  <c r="BC2372" i="17"/>
  <c r="BB2372" i="17"/>
  <c r="BA2372" i="17"/>
  <c r="AZ2372" i="17"/>
  <c r="AQ2372" i="17"/>
  <c r="AP2372" i="17"/>
  <c r="AO2372" i="17"/>
  <c r="CA2371" i="17"/>
  <c r="BY2371" i="17"/>
  <c r="BZ2371" i="17" s="1"/>
  <c r="BP2371" i="17"/>
  <c r="BO2371" i="17" s="1"/>
  <c r="BM2371" i="17"/>
  <c r="BN2371" i="17" s="1"/>
  <c r="BC2371" i="17"/>
  <c r="BB2371" i="17" s="1"/>
  <c r="AZ2371" i="17"/>
  <c r="BA2371" i="17" s="1"/>
  <c r="AQ2371" i="17"/>
  <c r="AO2371" i="17"/>
  <c r="AP2371" i="17" s="1"/>
  <c r="CA2370" i="17"/>
  <c r="BY2370" i="17"/>
  <c r="BZ2370" i="17" s="1"/>
  <c r="BP2370" i="17"/>
  <c r="BN2370" i="17"/>
  <c r="BO2370" i="17" s="1"/>
  <c r="BM2370" i="17"/>
  <c r="BC2370" i="17"/>
  <c r="BB2370" i="17"/>
  <c r="AZ2370" i="17"/>
  <c r="BA2370" i="17" s="1"/>
  <c r="AQ2370" i="17"/>
  <c r="AP2370" i="17"/>
  <c r="AO2370" i="17"/>
  <c r="CA2369" i="17"/>
  <c r="BY2369" i="17"/>
  <c r="BZ2369" i="17" s="1"/>
  <c r="BP2369" i="17"/>
  <c r="BM2369" i="17"/>
  <c r="BN2369" i="17" s="1"/>
  <c r="BO2369" i="17" s="1"/>
  <c r="BC2369" i="17"/>
  <c r="BB2369" i="17" s="1"/>
  <c r="AZ2369" i="17"/>
  <c r="BA2369" i="17" s="1"/>
  <c r="AQ2369" i="17"/>
  <c r="AP2369" i="17"/>
  <c r="AO2369" i="17"/>
  <c r="CA2368" i="17"/>
  <c r="BZ2368" i="17"/>
  <c r="BY2368" i="17"/>
  <c r="BP2368" i="17"/>
  <c r="BM2368" i="17"/>
  <c r="BN2368" i="17" s="1"/>
  <c r="BO2368" i="17" s="1"/>
  <c r="BC2368" i="17"/>
  <c r="BB2368" i="17"/>
  <c r="BA2368" i="17"/>
  <c r="AZ2368" i="17"/>
  <c r="AQ2368" i="17"/>
  <c r="AP2368" i="17"/>
  <c r="AO2368" i="17"/>
  <c r="CA2367" i="17"/>
  <c r="BY2367" i="17"/>
  <c r="BZ2367" i="17" s="1"/>
  <c r="BP2367" i="17"/>
  <c r="BO2367" i="17" s="1"/>
  <c r="BM2367" i="17"/>
  <c r="BN2367" i="17" s="1"/>
  <c r="BC2367" i="17"/>
  <c r="BB2367" i="17" s="1"/>
  <c r="AZ2367" i="17"/>
  <c r="BA2367" i="17" s="1"/>
  <c r="AQ2367" i="17"/>
  <c r="AO2367" i="17"/>
  <c r="AP2367" i="17" s="1"/>
  <c r="CA2366" i="17"/>
  <c r="BY2366" i="17"/>
  <c r="BZ2366" i="17" s="1"/>
  <c r="BP2366" i="17"/>
  <c r="BO2366" i="17" s="1"/>
  <c r="BN2366" i="17"/>
  <c r="BM2366" i="17"/>
  <c r="BC2366" i="17"/>
  <c r="BB2366" i="17"/>
  <c r="AZ2366" i="17"/>
  <c r="BA2366" i="17" s="1"/>
  <c r="AQ2366" i="17"/>
  <c r="AO2366" i="17"/>
  <c r="AP2366" i="17" s="1"/>
  <c r="CA2365" i="17"/>
  <c r="BY2365" i="17"/>
  <c r="BZ2365" i="17" s="1"/>
  <c r="BP2365" i="17"/>
  <c r="BO2365" i="17" s="1"/>
  <c r="BM2365" i="17"/>
  <c r="BN2365" i="17" s="1"/>
  <c r="BC2365" i="17"/>
  <c r="BB2365" i="17" s="1"/>
  <c r="AZ2365" i="17"/>
  <c r="BA2365" i="17" s="1"/>
  <c r="AQ2365" i="17"/>
  <c r="AO2365" i="17"/>
  <c r="AP2365" i="17" s="1"/>
  <c r="CA2364" i="17"/>
  <c r="BZ2364" i="17"/>
  <c r="BY2364" i="17"/>
  <c r="BP2364" i="17"/>
  <c r="BO2364" i="17"/>
  <c r="BM2364" i="17"/>
  <c r="BN2364" i="17" s="1"/>
  <c r="BC2364" i="17"/>
  <c r="BB2364" i="17" s="1"/>
  <c r="AZ2364" i="17"/>
  <c r="BA2364" i="17" s="1"/>
  <c r="AQ2364" i="17"/>
  <c r="AP2364" i="17"/>
  <c r="AO2364" i="17"/>
  <c r="CA2363" i="17"/>
  <c r="BY2363" i="17"/>
  <c r="BZ2363" i="17" s="1"/>
  <c r="BP2363" i="17"/>
  <c r="BO2363" i="17" s="1"/>
  <c r="BM2363" i="17"/>
  <c r="BN2363" i="17" s="1"/>
  <c r="BC2363" i="17"/>
  <c r="BB2363" i="17"/>
  <c r="AZ2363" i="17"/>
  <c r="BA2363" i="17" s="1"/>
  <c r="AP2363" i="17"/>
  <c r="AQ2363" i="17" s="1"/>
  <c r="AO2363" i="17"/>
  <c r="BY2362" i="17"/>
  <c r="BZ2362" i="17" s="1"/>
  <c r="CA2362" i="17" s="1"/>
  <c r="BP2362" i="17"/>
  <c r="BO2362" i="17"/>
  <c r="BN2362" i="17"/>
  <c r="BM2362" i="17"/>
  <c r="BC2362" i="17"/>
  <c r="BB2362" i="17" s="1"/>
  <c r="AZ2362" i="17"/>
  <c r="BA2362" i="17" s="1"/>
  <c r="AQ2362" i="17"/>
  <c r="AP2362" i="17"/>
  <c r="AO2362" i="17"/>
  <c r="CA2361" i="17"/>
  <c r="BY2361" i="17"/>
  <c r="BZ2361" i="17" s="1"/>
  <c r="BP2361" i="17"/>
  <c r="BO2361" i="17"/>
  <c r="BM2361" i="17"/>
  <c r="BN2361" i="17" s="1"/>
  <c r="BC2361" i="17"/>
  <c r="BB2361" i="17" s="1"/>
  <c r="AZ2361" i="17"/>
  <c r="BA2361" i="17" s="1"/>
  <c r="AQ2361" i="17"/>
  <c r="AP2361" i="17"/>
  <c r="AO2361" i="17"/>
  <c r="CA2360" i="17"/>
  <c r="BY2360" i="17"/>
  <c r="BZ2360" i="17" s="1"/>
  <c r="BP2360" i="17"/>
  <c r="BO2360" i="17"/>
  <c r="BM2360" i="17"/>
  <c r="BN2360" i="17" s="1"/>
  <c r="BC2360" i="17"/>
  <c r="BB2360" i="17"/>
  <c r="AZ2360" i="17"/>
  <c r="BA2360" i="17" s="1"/>
  <c r="AQ2360" i="17"/>
  <c r="AO2360" i="17"/>
  <c r="AP2360" i="17" s="1"/>
  <c r="CA2359" i="17"/>
  <c r="BY2359" i="17"/>
  <c r="BZ2359" i="17" s="1"/>
  <c r="BP2359" i="17"/>
  <c r="BM2359" i="17"/>
  <c r="BN2359" i="17" s="1"/>
  <c r="BC2359" i="17"/>
  <c r="BB2359" i="17" s="1"/>
  <c r="AZ2359" i="17"/>
  <c r="BA2359" i="17" s="1"/>
  <c r="AQ2359" i="17"/>
  <c r="AO2359" i="17"/>
  <c r="AP2359" i="17" s="1"/>
  <c r="CA2358" i="17"/>
  <c r="BY2358" i="17"/>
  <c r="BZ2358" i="17" s="1"/>
  <c r="BP2358" i="17"/>
  <c r="BM2358" i="17"/>
  <c r="BN2358" i="17" s="1"/>
  <c r="BO2358" i="17" s="1"/>
  <c r="BC2358" i="17"/>
  <c r="BB2358" i="17"/>
  <c r="AZ2358" i="17"/>
  <c r="BA2358" i="17" s="1"/>
  <c r="AQ2358" i="17"/>
  <c r="AP2358" i="17"/>
  <c r="AO2358" i="17"/>
  <c r="CA2357" i="17"/>
  <c r="BY2357" i="17"/>
  <c r="BZ2357" i="17" s="1"/>
  <c r="BP2357" i="17"/>
  <c r="BM2357" i="17"/>
  <c r="BN2357" i="17" s="1"/>
  <c r="BC2357" i="17"/>
  <c r="BB2357" i="17" s="1"/>
  <c r="AZ2357" i="17"/>
  <c r="BA2357" i="17" s="1"/>
  <c r="AQ2357" i="17"/>
  <c r="AP2357" i="17"/>
  <c r="AO2357" i="17"/>
  <c r="CA2356" i="17"/>
  <c r="BY2356" i="17"/>
  <c r="BZ2356" i="17" s="1"/>
  <c r="BP2356" i="17"/>
  <c r="BM2356" i="17"/>
  <c r="BN2356" i="17" s="1"/>
  <c r="BO2356" i="17" s="1"/>
  <c r="BC2356" i="17"/>
  <c r="BB2356" i="17"/>
  <c r="AZ2356" i="17"/>
  <c r="BA2356" i="17" s="1"/>
  <c r="AQ2356" i="17"/>
  <c r="AP2356" i="17"/>
  <c r="AO2356" i="17"/>
  <c r="CA2355" i="17"/>
  <c r="BY2355" i="17"/>
  <c r="BZ2355" i="17" s="1"/>
  <c r="BP2355" i="17"/>
  <c r="BO2355" i="17"/>
  <c r="BM2355" i="17"/>
  <c r="BN2355" i="17" s="1"/>
  <c r="BC2355" i="17"/>
  <c r="BB2355" i="17" s="1"/>
  <c r="AZ2355" i="17"/>
  <c r="BA2355" i="17" s="1"/>
  <c r="AQ2355" i="17"/>
  <c r="AP2355" i="17"/>
  <c r="AO2355" i="17"/>
  <c r="CA2354" i="17"/>
  <c r="BY2354" i="17"/>
  <c r="BZ2354" i="17" s="1"/>
  <c r="BP2354" i="17"/>
  <c r="BO2354" i="17" s="1"/>
  <c r="BM2354" i="17"/>
  <c r="BN2354" i="17" s="1"/>
  <c r="BC2354" i="17"/>
  <c r="BB2354" i="17" s="1"/>
  <c r="AZ2354" i="17"/>
  <c r="BA2354" i="17" s="1"/>
  <c r="AQ2354" i="17"/>
  <c r="AO2354" i="17"/>
  <c r="AP2354" i="17" s="1"/>
  <c r="CA2353" i="17"/>
  <c r="BY2353" i="17"/>
  <c r="BZ2353" i="17" s="1"/>
  <c r="BP2353" i="17"/>
  <c r="BO2353" i="17" s="1"/>
  <c r="BM2353" i="17"/>
  <c r="BN2353" i="17" s="1"/>
  <c r="BC2353" i="17"/>
  <c r="BB2353" i="17"/>
  <c r="AZ2353" i="17"/>
  <c r="BA2353" i="17" s="1"/>
  <c r="AO2353" i="17"/>
  <c r="AP2353" i="17" s="1"/>
  <c r="AQ2353" i="17" s="1"/>
  <c r="BY2352" i="17"/>
  <c r="BZ2352" i="17" s="1"/>
  <c r="CA2352" i="17" s="1"/>
  <c r="BP2352" i="17"/>
  <c r="BO2352" i="17"/>
  <c r="BM2352" i="17"/>
  <c r="BN2352" i="17" s="1"/>
  <c r="BC2352" i="17"/>
  <c r="BB2352" i="17"/>
  <c r="AZ2352" i="17"/>
  <c r="BA2352" i="17" s="1"/>
  <c r="AQ2352" i="17"/>
  <c r="AO2352" i="17"/>
  <c r="AP2352" i="17" s="1"/>
  <c r="CA2351" i="17"/>
  <c r="BY2351" i="17"/>
  <c r="BZ2351" i="17" s="1"/>
  <c r="BP2351" i="17"/>
  <c r="BO2351" i="17"/>
  <c r="BM2351" i="17"/>
  <c r="BN2351" i="17" s="1"/>
  <c r="BC2351" i="17"/>
  <c r="BB2351" i="17" s="1"/>
  <c r="AZ2351" i="17"/>
  <c r="BA2351" i="17" s="1"/>
  <c r="AQ2351" i="17"/>
  <c r="AP2351" i="17"/>
  <c r="AO2351" i="17"/>
  <c r="CA2350" i="17"/>
  <c r="BY2350" i="17"/>
  <c r="BZ2350" i="17" s="1"/>
  <c r="BP2350" i="17"/>
  <c r="BO2350" i="17" s="1"/>
  <c r="BM2350" i="17"/>
  <c r="BN2350" i="17" s="1"/>
  <c r="BC2350" i="17"/>
  <c r="BB2350" i="17"/>
  <c r="AZ2350" i="17"/>
  <c r="BA2350" i="17" s="1"/>
  <c r="AQ2350" i="17"/>
  <c r="AP2350" i="17"/>
  <c r="AO2350" i="17"/>
  <c r="CA2349" i="17"/>
  <c r="BY2349" i="17"/>
  <c r="BZ2349" i="17" s="1"/>
  <c r="BP2349" i="17"/>
  <c r="BO2349" i="17"/>
  <c r="BM2349" i="17"/>
  <c r="BN2349" i="17" s="1"/>
  <c r="BC2349" i="17"/>
  <c r="BB2349" i="17" s="1"/>
  <c r="AZ2349" i="17"/>
  <c r="BA2349" i="17" s="1"/>
  <c r="AQ2349" i="17"/>
  <c r="AO2349" i="17"/>
  <c r="AP2349" i="17" s="1"/>
  <c r="CA2348" i="17"/>
  <c r="BY2348" i="17"/>
  <c r="BZ2348" i="17" s="1"/>
  <c r="BP2348" i="17"/>
  <c r="BM2348" i="17"/>
  <c r="BN2348" i="17" s="1"/>
  <c r="BC2348" i="17"/>
  <c r="BB2348" i="17"/>
  <c r="AZ2348" i="17"/>
  <c r="BA2348" i="17" s="1"/>
  <c r="AQ2348" i="17"/>
  <c r="AP2348" i="17"/>
  <c r="AO2348" i="17"/>
  <c r="CA2347" i="17"/>
  <c r="BY2347" i="17"/>
  <c r="BZ2347" i="17" s="1"/>
  <c r="BP2347" i="17"/>
  <c r="BM2347" i="17"/>
  <c r="BN2347" i="17" s="1"/>
  <c r="BO2347" i="17" s="1"/>
  <c r="BC2347" i="17"/>
  <c r="BB2347" i="17"/>
  <c r="AZ2347" i="17"/>
  <c r="BA2347" i="17" s="1"/>
  <c r="AQ2347" i="17"/>
  <c r="AP2347" i="17"/>
  <c r="AO2347" i="17"/>
  <c r="CA2346" i="17"/>
  <c r="BY2346" i="17"/>
  <c r="BZ2346" i="17" s="1"/>
  <c r="BP2346" i="17"/>
  <c r="BO2346" i="17"/>
  <c r="BM2346" i="17"/>
  <c r="BN2346" i="17" s="1"/>
  <c r="BC2346" i="17"/>
  <c r="BB2346" i="17" s="1"/>
  <c r="AZ2346" i="17"/>
  <c r="BA2346" i="17" s="1"/>
  <c r="AQ2346" i="17"/>
  <c r="AP2346" i="17"/>
  <c r="AO2346" i="17"/>
  <c r="CA2345" i="17"/>
  <c r="BY2345" i="17"/>
  <c r="BZ2345" i="17" s="1"/>
  <c r="BP2345" i="17"/>
  <c r="BO2345" i="17" s="1"/>
  <c r="BM2345" i="17"/>
  <c r="BN2345" i="17" s="1"/>
  <c r="BC2345" i="17"/>
  <c r="BB2345" i="17" s="1"/>
  <c r="AZ2345" i="17"/>
  <c r="BA2345" i="17" s="1"/>
  <c r="AQ2345" i="17"/>
  <c r="AO2345" i="17"/>
  <c r="AP2345" i="17" s="1"/>
  <c r="CA2344" i="17"/>
  <c r="BY2344" i="17"/>
  <c r="BZ2344" i="17" s="1"/>
  <c r="BP2344" i="17"/>
  <c r="BO2344" i="17" s="1"/>
  <c r="BM2344" i="17"/>
  <c r="BN2344" i="17" s="1"/>
  <c r="BC2344" i="17"/>
  <c r="BB2344" i="17" s="1"/>
  <c r="AZ2344" i="17"/>
  <c r="BA2344" i="17" s="1"/>
  <c r="AQ2344" i="17"/>
  <c r="AP2344" i="17"/>
  <c r="AO2344" i="17"/>
  <c r="CA2343" i="17"/>
  <c r="BY2343" i="17"/>
  <c r="BZ2343" i="17" s="1"/>
  <c r="BP2343" i="17"/>
  <c r="BO2343" i="17"/>
  <c r="BM2343" i="17"/>
  <c r="BN2343" i="17" s="1"/>
  <c r="BC2343" i="17"/>
  <c r="BB2343" i="17" s="1"/>
  <c r="AZ2343" i="17"/>
  <c r="BA2343" i="17" s="1"/>
  <c r="AP2343" i="17"/>
  <c r="AQ2343" i="17" s="1"/>
  <c r="AO2343" i="17"/>
  <c r="BY2342" i="17"/>
  <c r="BZ2342" i="17" s="1"/>
  <c r="CA2342" i="17" s="1"/>
  <c r="BP2342" i="17"/>
  <c r="BO2342" i="17"/>
  <c r="BM2342" i="17"/>
  <c r="BN2342" i="17" s="1"/>
  <c r="BC2342" i="17"/>
  <c r="BB2342" i="17"/>
  <c r="AZ2342" i="17"/>
  <c r="BA2342" i="17" s="1"/>
  <c r="AQ2342" i="17"/>
  <c r="AP2342" i="17"/>
  <c r="AO2342" i="17"/>
  <c r="CA2341" i="17"/>
  <c r="BY2341" i="17"/>
  <c r="BZ2341" i="17" s="1"/>
  <c r="BP2341" i="17"/>
  <c r="BO2341" i="17" s="1"/>
  <c r="BM2341" i="17"/>
  <c r="BN2341" i="17" s="1"/>
  <c r="BC2341" i="17"/>
  <c r="BB2341" i="17"/>
  <c r="AZ2341" i="17"/>
  <c r="BA2341" i="17" s="1"/>
  <c r="AQ2341" i="17"/>
  <c r="AO2341" i="17"/>
  <c r="AP2341" i="17" s="1"/>
  <c r="CA2340" i="17"/>
  <c r="BY2340" i="17"/>
  <c r="BZ2340" i="17" s="1"/>
  <c r="BP2340" i="17"/>
  <c r="BO2340" i="17"/>
  <c r="BM2340" i="17"/>
  <c r="BN2340" i="17" s="1"/>
  <c r="BC2340" i="17"/>
  <c r="BB2340" i="17"/>
  <c r="AZ2340" i="17"/>
  <c r="BA2340" i="17" s="1"/>
  <c r="AQ2340" i="17"/>
  <c r="AP2340" i="17"/>
  <c r="AO2340" i="17"/>
  <c r="CA2339" i="17"/>
  <c r="BY2339" i="17"/>
  <c r="BZ2339" i="17" s="1"/>
  <c r="BP2339" i="17"/>
  <c r="BO2339" i="17" s="1"/>
  <c r="BM2339" i="17"/>
  <c r="BN2339" i="17" s="1"/>
  <c r="BC2339" i="17"/>
  <c r="BB2339" i="17"/>
  <c r="AZ2339" i="17"/>
  <c r="BA2339" i="17" s="1"/>
  <c r="AQ2339" i="17"/>
  <c r="AP2339" i="17"/>
  <c r="AO2339" i="17"/>
  <c r="CA2338" i="17"/>
  <c r="BY2338" i="17"/>
  <c r="BZ2338" i="17" s="1"/>
  <c r="BP2338" i="17"/>
  <c r="BO2338" i="17" s="1"/>
  <c r="BM2338" i="17"/>
  <c r="BN2338" i="17" s="1"/>
  <c r="BC2338" i="17"/>
  <c r="BB2338" i="17" s="1"/>
  <c r="AZ2338" i="17"/>
  <c r="BA2338" i="17" s="1"/>
  <c r="AQ2338" i="17"/>
  <c r="AO2338" i="17"/>
  <c r="AP2338" i="17" s="1"/>
  <c r="CA2337" i="17"/>
  <c r="BY2337" i="17"/>
  <c r="BZ2337" i="17" s="1"/>
  <c r="BP2337" i="17"/>
  <c r="BM2337" i="17"/>
  <c r="BN2337" i="17" s="1"/>
  <c r="BC2337" i="17"/>
  <c r="BB2337" i="17" s="1"/>
  <c r="AZ2337" i="17"/>
  <c r="BA2337" i="17" s="1"/>
  <c r="AQ2337" i="17"/>
  <c r="AP2337" i="17"/>
  <c r="AO2337" i="17"/>
  <c r="CA2336" i="17"/>
  <c r="BY2336" i="17"/>
  <c r="BZ2336" i="17" s="1"/>
  <c r="BP2336" i="17"/>
  <c r="BO2336" i="17"/>
  <c r="BM2336" i="17"/>
  <c r="BN2336" i="17" s="1"/>
  <c r="BC2336" i="17"/>
  <c r="BB2336" i="17" s="1"/>
  <c r="AZ2336" i="17"/>
  <c r="BA2336" i="17" s="1"/>
  <c r="AQ2336" i="17"/>
  <c r="AO2336" i="17"/>
  <c r="AP2336" i="17" s="1"/>
  <c r="CA2335" i="17"/>
  <c r="BY2335" i="17"/>
  <c r="BZ2335" i="17" s="1"/>
  <c r="BP2335" i="17"/>
  <c r="BM2335" i="17"/>
  <c r="BN2335" i="17" s="1"/>
  <c r="BO2335" i="17" s="1"/>
  <c r="BC2335" i="17"/>
  <c r="BB2335" i="17" s="1"/>
  <c r="AZ2335" i="17"/>
  <c r="BA2335" i="17" s="1"/>
  <c r="AQ2335" i="17"/>
  <c r="AO2335" i="17"/>
  <c r="AP2335" i="17" s="1"/>
  <c r="CA2334" i="17"/>
  <c r="BY2334" i="17"/>
  <c r="BZ2334" i="17" s="1"/>
  <c r="BP2334" i="17"/>
  <c r="BO2334" i="17" s="1"/>
  <c r="BM2334" i="17"/>
  <c r="BN2334" i="17" s="1"/>
  <c r="BC2334" i="17"/>
  <c r="BB2334" i="17"/>
  <c r="AZ2334" i="17"/>
  <c r="BA2334" i="17" s="1"/>
  <c r="AQ2334" i="17"/>
  <c r="AP2334" i="17"/>
  <c r="AO2334" i="17"/>
  <c r="CA2333" i="17"/>
  <c r="BY2333" i="17"/>
  <c r="BZ2333" i="17" s="1"/>
  <c r="BP2333" i="17"/>
  <c r="BO2333" i="17"/>
  <c r="BM2333" i="17"/>
  <c r="BN2333" i="17" s="1"/>
  <c r="BC2333" i="17"/>
  <c r="BB2333" i="17" s="1"/>
  <c r="AZ2333" i="17"/>
  <c r="BA2333" i="17" s="1"/>
  <c r="AP2333" i="17"/>
  <c r="AQ2333" i="17" s="1"/>
  <c r="AO2333" i="17"/>
  <c r="CA2332" i="17"/>
  <c r="BY2332" i="17"/>
  <c r="BZ2332" i="17" s="1"/>
  <c r="BP2332" i="17"/>
  <c r="BO2332" i="17" s="1"/>
  <c r="BM2332" i="17"/>
  <c r="BN2332" i="17" s="1"/>
  <c r="BC2332" i="17"/>
  <c r="BB2332" i="17" s="1"/>
  <c r="AZ2332" i="17"/>
  <c r="BA2332" i="17" s="1"/>
  <c r="AQ2332" i="17"/>
  <c r="AO2332" i="17"/>
  <c r="AP2332" i="17" s="1"/>
  <c r="CA2331" i="17"/>
  <c r="BY2331" i="17"/>
  <c r="BZ2331" i="17" s="1"/>
  <c r="BP2331" i="17"/>
  <c r="BO2331" i="17"/>
  <c r="BM2331" i="17"/>
  <c r="BN2331" i="17" s="1"/>
  <c r="BC2331" i="17"/>
  <c r="BB2331" i="17"/>
  <c r="AZ2331" i="17"/>
  <c r="BA2331" i="17" s="1"/>
  <c r="AQ2331" i="17"/>
  <c r="AO2331" i="17"/>
  <c r="AP2331" i="17" s="1"/>
  <c r="CA2330" i="17"/>
  <c r="BY2330" i="17"/>
  <c r="BZ2330" i="17" s="1"/>
  <c r="BP2330" i="17"/>
  <c r="BO2330" i="17" s="1"/>
  <c r="BM2330" i="17"/>
  <c r="BN2330" i="17" s="1"/>
  <c r="BC2330" i="17"/>
  <c r="BB2330" i="17" s="1"/>
  <c r="AZ2330" i="17"/>
  <c r="BA2330" i="17" s="1"/>
  <c r="AQ2330" i="17"/>
  <c r="AO2330" i="17"/>
  <c r="AP2330" i="17" s="1"/>
  <c r="CA2329" i="17"/>
  <c r="BY2329" i="17"/>
  <c r="BZ2329" i="17" s="1"/>
  <c r="BP2329" i="17"/>
  <c r="BO2329" i="17" s="1"/>
  <c r="BM2329" i="17"/>
  <c r="BN2329" i="17" s="1"/>
  <c r="BC2329" i="17"/>
  <c r="BB2329" i="17"/>
  <c r="AZ2329" i="17"/>
  <c r="BA2329" i="17" s="1"/>
  <c r="AQ2329" i="17"/>
  <c r="AP2329" i="17"/>
  <c r="AO2329" i="17"/>
  <c r="CA2328" i="17"/>
  <c r="BY2328" i="17"/>
  <c r="BZ2328" i="17" s="1"/>
  <c r="BP2328" i="17"/>
  <c r="BO2328" i="17"/>
  <c r="BM2328" i="17"/>
  <c r="BN2328" i="17" s="1"/>
  <c r="BC2328" i="17"/>
  <c r="BB2328" i="17"/>
  <c r="AZ2328" i="17"/>
  <c r="BA2328" i="17" s="1"/>
  <c r="AQ2328" i="17"/>
  <c r="AP2328" i="17"/>
  <c r="AO2328" i="17"/>
  <c r="CA2327" i="17"/>
  <c r="BY2327" i="17"/>
  <c r="BZ2327" i="17" s="1"/>
  <c r="BP2327" i="17"/>
  <c r="BO2327" i="17"/>
  <c r="BM2327" i="17"/>
  <c r="BN2327" i="17" s="1"/>
  <c r="BC2327" i="17"/>
  <c r="BB2327" i="17"/>
  <c r="AZ2327" i="17"/>
  <c r="BA2327" i="17" s="1"/>
  <c r="AQ2327" i="17"/>
  <c r="AO2327" i="17"/>
  <c r="AP2327" i="17" s="1"/>
  <c r="CA2326" i="17"/>
  <c r="BY2326" i="17"/>
  <c r="BZ2326" i="17" s="1"/>
  <c r="BP2326" i="17"/>
  <c r="BN2326" i="17"/>
  <c r="BO2326" i="17" s="1"/>
  <c r="BM2326" i="17"/>
  <c r="BC2326" i="17"/>
  <c r="BB2326" i="17"/>
  <c r="AZ2326" i="17"/>
  <c r="BA2326" i="17" s="1"/>
  <c r="AQ2326" i="17"/>
  <c r="AO2326" i="17"/>
  <c r="AP2326" i="17" s="1"/>
  <c r="CA2325" i="17"/>
  <c r="BY2325" i="17"/>
  <c r="BZ2325" i="17" s="1"/>
  <c r="BP2325" i="17"/>
  <c r="BM2325" i="17"/>
  <c r="BN2325" i="17" s="1"/>
  <c r="BC2325" i="17"/>
  <c r="BB2325" i="17"/>
  <c r="AZ2325" i="17"/>
  <c r="BA2325" i="17" s="1"/>
  <c r="AQ2325" i="17"/>
  <c r="AO2325" i="17"/>
  <c r="AP2325" i="17" s="1"/>
  <c r="CA2324" i="17"/>
  <c r="BY2324" i="17"/>
  <c r="BZ2324" i="17" s="1"/>
  <c r="BP2324" i="17"/>
  <c r="BO2324" i="17"/>
  <c r="BM2324" i="17"/>
  <c r="BN2324" i="17" s="1"/>
  <c r="BC2324" i="17"/>
  <c r="BB2324" i="17"/>
  <c r="AZ2324" i="17"/>
  <c r="BA2324" i="17" s="1"/>
  <c r="AQ2324" i="17"/>
  <c r="AO2324" i="17"/>
  <c r="AP2324" i="17" s="1"/>
  <c r="CA2323" i="17"/>
  <c r="BY2323" i="17"/>
  <c r="BZ2323" i="17" s="1"/>
  <c r="BP2323" i="17"/>
  <c r="BO2323" i="17" s="1"/>
  <c r="BM2323" i="17"/>
  <c r="BN2323" i="17" s="1"/>
  <c r="BC2323" i="17"/>
  <c r="BB2323" i="17"/>
  <c r="BA2323" i="17"/>
  <c r="AZ2323" i="17"/>
  <c r="AP2323" i="17"/>
  <c r="AQ2323" i="17" s="1"/>
  <c r="AO2323" i="17"/>
  <c r="BY2322" i="17"/>
  <c r="BZ2322" i="17" s="1"/>
  <c r="CA2322" i="17" s="1"/>
  <c r="BP2322" i="17"/>
  <c r="BO2322" i="17" s="1"/>
  <c r="BM2322" i="17"/>
  <c r="BN2322" i="17" s="1"/>
  <c r="BC2322" i="17"/>
  <c r="BB2322" i="17" s="1"/>
  <c r="AZ2322" i="17"/>
  <c r="BA2322" i="17" s="1"/>
  <c r="AQ2322" i="17"/>
  <c r="AO2322" i="17"/>
  <c r="AP2322" i="17" s="1"/>
  <c r="CA2321" i="17"/>
  <c r="BZ2321" i="17"/>
  <c r="BY2321" i="17"/>
  <c r="BP2321" i="17"/>
  <c r="BO2321" i="17" s="1"/>
  <c r="BM2321" i="17"/>
  <c r="BN2321" i="17" s="1"/>
  <c r="BC2321" i="17"/>
  <c r="BB2321" i="17" s="1"/>
  <c r="AZ2321" i="17"/>
  <c r="BA2321" i="17" s="1"/>
  <c r="AQ2321" i="17"/>
  <c r="AO2321" i="17"/>
  <c r="AP2321" i="17" s="1"/>
  <c r="CA2320" i="17"/>
  <c r="BY2320" i="17"/>
  <c r="BZ2320" i="17" s="1"/>
  <c r="BP2320" i="17"/>
  <c r="BO2320" i="17" s="1"/>
  <c r="BM2320" i="17"/>
  <c r="BN2320" i="17" s="1"/>
  <c r="BC2320" i="17"/>
  <c r="BB2320" i="17" s="1"/>
  <c r="AZ2320" i="17"/>
  <c r="BA2320" i="17" s="1"/>
  <c r="AQ2320" i="17"/>
  <c r="AP2320" i="17"/>
  <c r="AO2320" i="17"/>
  <c r="CA2319" i="17"/>
  <c r="BY2319" i="17"/>
  <c r="BZ2319" i="17" s="1"/>
  <c r="BP2319" i="17"/>
  <c r="BO2319" i="17" s="1"/>
  <c r="BM2319" i="17"/>
  <c r="BN2319" i="17" s="1"/>
  <c r="BC2319" i="17"/>
  <c r="BB2319" i="17"/>
  <c r="AZ2319" i="17"/>
  <c r="BA2319" i="17" s="1"/>
  <c r="AQ2319" i="17"/>
  <c r="AP2319" i="17"/>
  <c r="AO2319" i="17"/>
  <c r="CA2318" i="17"/>
  <c r="BY2318" i="17"/>
  <c r="BZ2318" i="17" s="1"/>
  <c r="BP2318" i="17"/>
  <c r="BO2318" i="17" s="1"/>
  <c r="BM2318" i="17"/>
  <c r="BN2318" i="17" s="1"/>
  <c r="BC2318" i="17"/>
  <c r="BB2318" i="17" s="1"/>
  <c r="AZ2318" i="17"/>
  <c r="BA2318" i="17" s="1"/>
  <c r="AQ2318" i="17"/>
  <c r="AP2318" i="17"/>
  <c r="AO2318" i="17"/>
  <c r="CA2317" i="17"/>
  <c r="BZ2317" i="17"/>
  <c r="BY2317" i="17"/>
  <c r="BP2317" i="17"/>
  <c r="BO2317" i="17" s="1"/>
  <c r="BM2317" i="17"/>
  <c r="BN2317" i="17" s="1"/>
  <c r="BC2317" i="17"/>
  <c r="BB2317" i="17"/>
  <c r="BA2317" i="17"/>
  <c r="AZ2317" i="17"/>
  <c r="AQ2317" i="17"/>
  <c r="AO2317" i="17"/>
  <c r="AP2317" i="17" s="1"/>
  <c r="CA2316" i="17"/>
  <c r="BY2316" i="17"/>
  <c r="BZ2316" i="17" s="1"/>
  <c r="BP2316" i="17"/>
  <c r="BO2316" i="17" s="1"/>
  <c r="BM2316" i="17"/>
  <c r="BN2316" i="17" s="1"/>
  <c r="BC2316" i="17"/>
  <c r="BB2316" i="17" s="1"/>
  <c r="AZ2316" i="17"/>
  <c r="BA2316" i="17" s="1"/>
  <c r="AQ2316" i="17"/>
  <c r="AP2316" i="17"/>
  <c r="AO2316" i="17"/>
  <c r="CA2315" i="17"/>
  <c r="BY2315" i="17"/>
  <c r="BZ2315" i="17" s="1"/>
  <c r="BP2315" i="17"/>
  <c r="BO2315" i="17" s="1"/>
  <c r="BM2315" i="17"/>
  <c r="BN2315" i="17" s="1"/>
  <c r="BC2315" i="17"/>
  <c r="BB2315" i="17" s="1"/>
  <c r="AZ2315" i="17"/>
  <c r="BA2315" i="17" s="1"/>
  <c r="AQ2315" i="17"/>
  <c r="AO2315" i="17"/>
  <c r="AP2315" i="17" s="1"/>
  <c r="CA2314" i="17"/>
  <c r="BY2314" i="17"/>
  <c r="BZ2314" i="17" s="1"/>
  <c r="BP2314" i="17"/>
  <c r="BM2314" i="17"/>
  <c r="BN2314" i="17" s="1"/>
  <c r="BO2314" i="17" s="1"/>
  <c r="BC2314" i="17"/>
  <c r="BB2314" i="17" s="1"/>
  <c r="AZ2314" i="17"/>
  <c r="BA2314" i="17" s="1"/>
  <c r="AQ2314" i="17"/>
  <c r="AO2314" i="17"/>
  <c r="AP2314" i="17" s="1"/>
  <c r="CA2313" i="17"/>
  <c r="BY2313" i="17"/>
  <c r="BZ2313" i="17" s="1"/>
  <c r="BP2313" i="17"/>
  <c r="BM2313" i="17"/>
  <c r="BN2313" i="17" s="1"/>
  <c r="BO2313" i="17" s="1"/>
  <c r="BC2313" i="17"/>
  <c r="BB2313" i="17" s="1"/>
  <c r="AZ2313" i="17"/>
  <c r="BA2313" i="17" s="1"/>
  <c r="AO2313" i="17"/>
  <c r="AP2313" i="17" s="1"/>
  <c r="AQ2313" i="17" s="1"/>
  <c r="BY2312" i="17"/>
  <c r="BZ2312" i="17" s="1"/>
  <c r="CA2312" i="17" s="1"/>
  <c r="BP2312" i="17"/>
  <c r="BO2312" i="17" s="1"/>
  <c r="BM2312" i="17"/>
  <c r="BN2312" i="17" s="1"/>
  <c r="BC2312" i="17"/>
  <c r="BB2312" i="17"/>
  <c r="AZ2312" i="17"/>
  <c r="BA2312" i="17" s="1"/>
  <c r="AQ2312" i="17"/>
  <c r="AO2312" i="17"/>
  <c r="AP2312" i="17" s="1"/>
  <c r="CA2311" i="17"/>
  <c r="BY2311" i="17"/>
  <c r="BZ2311" i="17" s="1"/>
  <c r="BP2311" i="17"/>
  <c r="BO2311" i="17" s="1"/>
  <c r="BM2311" i="17"/>
  <c r="BN2311" i="17" s="1"/>
  <c r="BC2311" i="17"/>
  <c r="BB2311" i="17"/>
  <c r="AZ2311" i="17"/>
  <c r="BA2311" i="17" s="1"/>
  <c r="AQ2311" i="17"/>
  <c r="AO2311" i="17"/>
  <c r="AP2311" i="17" s="1"/>
  <c r="CA2310" i="17"/>
  <c r="BY2310" i="17"/>
  <c r="BZ2310" i="17" s="1"/>
  <c r="BP2310" i="17"/>
  <c r="BO2310" i="17"/>
  <c r="BN2310" i="17"/>
  <c r="BM2310" i="17"/>
  <c r="BC2310" i="17"/>
  <c r="BB2310" i="17" s="1"/>
  <c r="AZ2310" i="17"/>
  <c r="BA2310" i="17" s="1"/>
  <c r="AQ2310" i="17"/>
  <c r="AO2310" i="17"/>
  <c r="AP2310" i="17" s="1"/>
  <c r="CA2309" i="17"/>
  <c r="BY2309" i="17"/>
  <c r="BZ2309" i="17" s="1"/>
  <c r="BP2309" i="17"/>
  <c r="BO2309" i="17"/>
  <c r="BN2309" i="17"/>
  <c r="BM2309" i="17"/>
  <c r="BC2309" i="17"/>
  <c r="BB2309" i="17" s="1"/>
  <c r="BA2309" i="17"/>
  <c r="AZ2309" i="17"/>
  <c r="AQ2309" i="17"/>
  <c r="AO2309" i="17"/>
  <c r="AP2309" i="17" s="1"/>
  <c r="CA2308" i="17"/>
  <c r="BY2308" i="17"/>
  <c r="BZ2308" i="17" s="1"/>
  <c r="BP2308" i="17"/>
  <c r="BO2308" i="17" s="1"/>
  <c r="BM2308" i="17"/>
  <c r="BN2308" i="17" s="1"/>
  <c r="BC2308" i="17"/>
  <c r="BB2308" i="17" s="1"/>
  <c r="AZ2308" i="17"/>
  <c r="BA2308" i="17" s="1"/>
  <c r="AQ2308" i="17"/>
  <c r="AP2308" i="17"/>
  <c r="AO2308" i="17"/>
  <c r="CA2307" i="17"/>
  <c r="BY2307" i="17"/>
  <c r="BZ2307" i="17" s="1"/>
  <c r="BP2307" i="17"/>
  <c r="BO2307" i="17"/>
  <c r="BM2307" i="17"/>
  <c r="BN2307" i="17" s="1"/>
  <c r="BC2307" i="17"/>
  <c r="BB2307" i="17" s="1"/>
  <c r="AZ2307" i="17"/>
  <c r="BA2307" i="17" s="1"/>
  <c r="AQ2307" i="17"/>
  <c r="AO2307" i="17"/>
  <c r="AP2307" i="17" s="1"/>
  <c r="CA2306" i="17"/>
  <c r="BY2306" i="17"/>
  <c r="BZ2306" i="17" s="1"/>
  <c r="BP2306" i="17"/>
  <c r="BO2306" i="17" s="1"/>
  <c r="BM2306" i="17"/>
  <c r="BN2306" i="17" s="1"/>
  <c r="BC2306" i="17"/>
  <c r="BB2306" i="17"/>
  <c r="AZ2306" i="17"/>
  <c r="BA2306" i="17" s="1"/>
  <c r="AQ2306" i="17"/>
  <c r="AP2306" i="17"/>
  <c r="AO2306" i="17"/>
  <c r="CA2305" i="17"/>
  <c r="BY2305" i="17"/>
  <c r="BZ2305" i="17" s="1"/>
  <c r="BP2305" i="17"/>
  <c r="BO2305" i="17" s="1"/>
  <c r="BM2305" i="17"/>
  <c r="BN2305" i="17" s="1"/>
  <c r="BC2305" i="17"/>
  <c r="BB2305" i="17" s="1"/>
  <c r="AZ2305" i="17"/>
  <c r="BA2305" i="17" s="1"/>
  <c r="AQ2305" i="17"/>
  <c r="AO2305" i="17"/>
  <c r="AP2305" i="17" s="1"/>
  <c r="CA2304" i="17"/>
  <c r="BY2304" i="17"/>
  <c r="BZ2304" i="17" s="1"/>
  <c r="BP2304" i="17"/>
  <c r="BM2304" i="17"/>
  <c r="BN2304" i="17" s="1"/>
  <c r="BO2304" i="17" s="1"/>
  <c r="BC2304" i="17"/>
  <c r="BB2304" i="17" s="1"/>
  <c r="AZ2304" i="17"/>
  <c r="BA2304" i="17" s="1"/>
  <c r="AQ2304" i="17"/>
  <c r="AO2304" i="17"/>
  <c r="AP2304" i="17" s="1"/>
  <c r="CA2303" i="17"/>
  <c r="BZ2303" i="17"/>
  <c r="BY2303" i="17"/>
  <c r="BP2303" i="17"/>
  <c r="BM2303" i="17"/>
  <c r="BN2303" i="17" s="1"/>
  <c r="BC2303" i="17"/>
  <c r="BB2303" i="17" s="1"/>
  <c r="BA2303" i="17"/>
  <c r="AZ2303" i="17"/>
  <c r="AO2303" i="17"/>
  <c r="AP2303" i="17" s="1"/>
  <c r="AQ2303" i="17" s="1"/>
  <c r="BY2302" i="17"/>
  <c r="BZ2302" i="17" s="1"/>
  <c r="CA2302" i="17" s="1"/>
  <c r="BP2302" i="17"/>
  <c r="BM2302" i="17"/>
  <c r="BN2302" i="17" s="1"/>
  <c r="BC2302" i="17"/>
  <c r="BB2302" i="17"/>
  <c r="AZ2302" i="17"/>
  <c r="BA2302" i="17" s="1"/>
  <c r="AQ2302" i="17"/>
  <c r="AP2302" i="17"/>
  <c r="AO2302" i="17"/>
  <c r="CA2301" i="17"/>
  <c r="BY2301" i="17"/>
  <c r="BZ2301" i="17" s="1"/>
  <c r="BP2301" i="17"/>
  <c r="BN2301" i="17"/>
  <c r="BO2301" i="17" s="1"/>
  <c r="BM2301" i="17"/>
  <c r="BC2301" i="17"/>
  <c r="BB2301" i="17" s="1"/>
  <c r="AZ2301" i="17"/>
  <c r="BA2301" i="17" s="1"/>
  <c r="AQ2301" i="17"/>
  <c r="AO2301" i="17"/>
  <c r="AP2301" i="17" s="1"/>
  <c r="CA2300" i="17"/>
  <c r="BY2300" i="17"/>
  <c r="BZ2300" i="17" s="1"/>
  <c r="BP2300" i="17"/>
  <c r="BO2300" i="17" s="1"/>
  <c r="BM2300" i="17"/>
  <c r="BN2300" i="17" s="1"/>
  <c r="BC2300" i="17"/>
  <c r="BB2300" i="17" s="1"/>
  <c r="AZ2300" i="17"/>
  <c r="BA2300" i="17" s="1"/>
  <c r="AQ2300" i="17"/>
  <c r="AO2300" i="17"/>
  <c r="AP2300" i="17" s="1"/>
  <c r="CA2299" i="17"/>
  <c r="BZ2299" i="17"/>
  <c r="BY2299" i="17"/>
  <c r="BP2299" i="17"/>
  <c r="BO2299" i="17"/>
  <c r="BM2299" i="17"/>
  <c r="BN2299" i="17" s="1"/>
  <c r="BC2299" i="17"/>
  <c r="BB2299" i="17"/>
  <c r="AZ2299" i="17"/>
  <c r="BA2299" i="17" s="1"/>
  <c r="AQ2299" i="17"/>
  <c r="AP2299" i="17"/>
  <c r="AO2299" i="17"/>
  <c r="CA2298" i="17"/>
  <c r="BY2298" i="17"/>
  <c r="BZ2298" i="17" s="1"/>
  <c r="BP2298" i="17"/>
  <c r="BO2298" i="17" s="1"/>
  <c r="BM2298" i="17"/>
  <c r="BN2298" i="17" s="1"/>
  <c r="BC2298" i="17"/>
  <c r="BB2298" i="17"/>
  <c r="AZ2298" i="17"/>
  <c r="BA2298" i="17" s="1"/>
  <c r="AQ2298" i="17"/>
  <c r="AP2298" i="17"/>
  <c r="AO2298" i="17"/>
  <c r="CA2297" i="17"/>
  <c r="BY2297" i="17"/>
  <c r="BZ2297" i="17" s="1"/>
  <c r="BP2297" i="17"/>
  <c r="BO2297" i="17" s="1"/>
  <c r="BM2297" i="17"/>
  <c r="BN2297" i="17" s="1"/>
  <c r="BC2297" i="17"/>
  <c r="BB2297" i="17"/>
  <c r="AZ2297" i="17"/>
  <c r="BA2297" i="17" s="1"/>
  <c r="AQ2297" i="17"/>
  <c r="AP2297" i="17"/>
  <c r="AO2297" i="17"/>
  <c r="CA2296" i="17"/>
  <c r="BY2296" i="17"/>
  <c r="BZ2296" i="17" s="1"/>
  <c r="BP2296" i="17"/>
  <c r="BO2296" i="17" s="1"/>
  <c r="BM2296" i="17"/>
  <c r="BN2296" i="17" s="1"/>
  <c r="BC2296" i="17"/>
  <c r="BB2296" i="17" s="1"/>
  <c r="AZ2296" i="17"/>
  <c r="BA2296" i="17" s="1"/>
  <c r="AQ2296" i="17"/>
  <c r="AP2296" i="17"/>
  <c r="AO2296" i="17"/>
  <c r="CA2295" i="17"/>
  <c r="BY2295" i="17"/>
  <c r="BZ2295" i="17" s="1"/>
  <c r="BP2295" i="17"/>
  <c r="BO2295" i="17"/>
  <c r="BM2295" i="17"/>
  <c r="BN2295" i="17" s="1"/>
  <c r="BC2295" i="17"/>
  <c r="BB2295" i="17"/>
  <c r="AZ2295" i="17"/>
  <c r="BA2295" i="17" s="1"/>
  <c r="AQ2295" i="17"/>
  <c r="AP2295" i="17"/>
  <c r="AO2295" i="17"/>
  <c r="CA2294" i="17"/>
  <c r="BY2294" i="17"/>
  <c r="BZ2294" i="17" s="1"/>
  <c r="BP2294" i="17"/>
  <c r="BO2294" i="17" s="1"/>
  <c r="BM2294" i="17"/>
  <c r="BN2294" i="17" s="1"/>
  <c r="BC2294" i="17"/>
  <c r="BB2294" i="17" s="1"/>
  <c r="AZ2294" i="17"/>
  <c r="BA2294" i="17" s="1"/>
  <c r="AQ2294" i="17"/>
  <c r="AO2294" i="17"/>
  <c r="AP2294" i="17" s="1"/>
  <c r="CA2293" i="17"/>
  <c r="BY2293" i="17"/>
  <c r="BZ2293" i="17" s="1"/>
  <c r="BP2293" i="17"/>
  <c r="BM2293" i="17"/>
  <c r="BN2293" i="17" s="1"/>
  <c r="BC2293" i="17"/>
  <c r="BB2293" i="17" s="1"/>
  <c r="AZ2293" i="17"/>
  <c r="BA2293" i="17" s="1"/>
  <c r="AP2293" i="17"/>
  <c r="AQ2293" i="17" s="1"/>
  <c r="AO2293" i="17"/>
  <c r="BY2292" i="17"/>
  <c r="BZ2292" i="17" s="1"/>
  <c r="CA2292" i="17" s="1"/>
  <c r="BP2292" i="17"/>
  <c r="BM2292" i="17"/>
  <c r="BN2292" i="17" s="1"/>
  <c r="BO2292" i="17" s="1"/>
  <c r="BC2292" i="17"/>
  <c r="BB2292" i="17" s="1"/>
  <c r="AZ2292" i="17"/>
  <c r="BA2292" i="17" s="1"/>
  <c r="AQ2292" i="17"/>
  <c r="AO2292" i="17"/>
  <c r="AP2292" i="17" s="1"/>
  <c r="CA2291" i="17"/>
  <c r="BY2291" i="17"/>
  <c r="BZ2291" i="17" s="1"/>
  <c r="BP2291" i="17"/>
  <c r="BM2291" i="17"/>
  <c r="BN2291" i="17" s="1"/>
  <c r="BC2291" i="17"/>
  <c r="BB2291" i="17" s="1"/>
  <c r="AZ2291" i="17"/>
  <c r="BA2291" i="17" s="1"/>
  <c r="AQ2291" i="17"/>
  <c r="AO2291" i="17"/>
  <c r="AP2291" i="17" s="1"/>
  <c r="CA2290" i="17"/>
  <c r="BY2290" i="17"/>
  <c r="BZ2290" i="17" s="1"/>
  <c r="BP2290" i="17"/>
  <c r="BM2290" i="17"/>
  <c r="BN2290" i="17" s="1"/>
  <c r="BO2290" i="17" s="1"/>
  <c r="BC2290" i="17"/>
  <c r="BB2290" i="17" s="1"/>
  <c r="AZ2290" i="17"/>
  <c r="BA2290" i="17" s="1"/>
  <c r="AQ2290" i="17"/>
  <c r="AO2290" i="17"/>
  <c r="AP2290" i="17" s="1"/>
  <c r="CA2289" i="17"/>
  <c r="BY2289" i="17"/>
  <c r="BZ2289" i="17" s="1"/>
  <c r="BP2289" i="17"/>
  <c r="BO2289" i="17"/>
  <c r="BM2289" i="17"/>
  <c r="BN2289" i="17" s="1"/>
  <c r="BC2289" i="17"/>
  <c r="BB2289" i="17" s="1"/>
  <c r="AZ2289" i="17"/>
  <c r="BA2289" i="17" s="1"/>
  <c r="AQ2289" i="17"/>
  <c r="AO2289" i="17"/>
  <c r="AP2289" i="17" s="1"/>
  <c r="CA2288" i="17"/>
  <c r="BY2288" i="17"/>
  <c r="BZ2288" i="17" s="1"/>
  <c r="BP2288" i="17"/>
  <c r="BO2288" i="17" s="1"/>
  <c r="BM2288" i="17"/>
  <c r="BN2288" i="17" s="1"/>
  <c r="BC2288" i="17"/>
  <c r="BB2288" i="17"/>
  <c r="AZ2288" i="17"/>
  <c r="BA2288" i="17" s="1"/>
  <c r="AQ2288" i="17"/>
  <c r="AP2288" i="17"/>
  <c r="AO2288" i="17"/>
  <c r="CA2287" i="17"/>
  <c r="BY2287" i="17"/>
  <c r="BZ2287" i="17" s="1"/>
  <c r="BP2287" i="17"/>
  <c r="BO2287" i="17"/>
  <c r="BM2287" i="17"/>
  <c r="BN2287" i="17" s="1"/>
  <c r="BC2287" i="17"/>
  <c r="BB2287" i="17" s="1"/>
  <c r="AZ2287" i="17"/>
  <c r="BA2287" i="17" s="1"/>
  <c r="AQ2287" i="17"/>
  <c r="AO2287" i="17"/>
  <c r="AP2287" i="17" s="1"/>
  <c r="CA2286" i="17"/>
  <c r="BY2286" i="17"/>
  <c r="BZ2286" i="17" s="1"/>
  <c r="BP2286" i="17"/>
  <c r="BO2286" i="17" s="1"/>
  <c r="BM2286" i="17"/>
  <c r="BN2286" i="17" s="1"/>
  <c r="BC2286" i="17"/>
  <c r="BB2286" i="17"/>
  <c r="AZ2286" i="17"/>
  <c r="BA2286" i="17" s="1"/>
  <c r="AQ2286" i="17"/>
  <c r="AP2286" i="17"/>
  <c r="AO2286" i="17"/>
  <c r="CA2285" i="17"/>
  <c r="BY2285" i="17"/>
  <c r="BZ2285" i="17" s="1"/>
  <c r="BP2285" i="17"/>
  <c r="BO2285" i="17"/>
  <c r="BM2285" i="17"/>
  <c r="BN2285" i="17" s="1"/>
  <c r="BC2285" i="17"/>
  <c r="BB2285" i="17" s="1"/>
  <c r="AZ2285" i="17"/>
  <c r="BA2285" i="17" s="1"/>
  <c r="AQ2285" i="17"/>
  <c r="AP2285" i="17"/>
  <c r="AO2285" i="17"/>
  <c r="CA2284" i="17"/>
  <c r="BY2284" i="17"/>
  <c r="BZ2284" i="17" s="1"/>
  <c r="BP2284" i="17"/>
  <c r="BO2284" i="17"/>
  <c r="BM2284" i="17"/>
  <c r="BN2284" i="17" s="1"/>
  <c r="BC2284" i="17"/>
  <c r="BB2284" i="17"/>
  <c r="AZ2284" i="17"/>
  <c r="BA2284" i="17" s="1"/>
  <c r="AQ2284" i="17"/>
  <c r="AO2284" i="17"/>
  <c r="AP2284" i="17" s="1"/>
  <c r="CA2283" i="17"/>
  <c r="BY2283" i="17"/>
  <c r="BZ2283" i="17" s="1"/>
  <c r="BP2283" i="17"/>
  <c r="BO2283" i="17" s="1"/>
  <c r="BM2283" i="17"/>
  <c r="BN2283" i="17" s="1"/>
  <c r="BC2283" i="17"/>
  <c r="BB2283" i="17" s="1"/>
  <c r="AZ2283" i="17"/>
  <c r="BA2283" i="17" s="1"/>
  <c r="AO2283" i="17"/>
  <c r="AP2283" i="17" s="1"/>
  <c r="AQ2283" i="17" s="1"/>
  <c r="BY2282" i="17"/>
  <c r="BZ2282" i="17" s="1"/>
  <c r="CA2282" i="17" s="1"/>
  <c r="BP2282" i="17"/>
  <c r="BM2282" i="17"/>
  <c r="BN2282" i="17" s="1"/>
  <c r="BC2282" i="17"/>
  <c r="BB2282" i="17"/>
  <c r="AZ2282" i="17"/>
  <c r="BA2282" i="17" s="1"/>
  <c r="AQ2282" i="17"/>
  <c r="AP2282" i="17"/>
  <c r="AO2282" i="17"/>
  <c r="CA2281" i="17"/>
  <c r="BY2281" i="17"/>
  <c r="BZ2281" i="17" s="1"/>
  <c r="BP2281" i="17"/>
  <c r="BM2281" i="17"/>
  <c r="BN2281" i="17" s="1"/>
  <c r="BC2281" i="17"/>
  <c r="BB2281" i="17" s="1"/>
  <c r="AZ2281" i="17"/>
  <c r="BA2281" i="17" s="1"/>
  <c r="AQ2281" i="17"/>
  <c r="AO2281" i="17"/>
  <c r="AP2281" i="17" s="1"/>
  <c r="CA2280" i="17"/>
  <c r="BY2280" i="17"/>
  <c r="BZ2280" i="17" s="1"/>
  <c r="BP2280" i="17"/>
  <c r="BM2280" i="17"/>
  <c r="BN2280" i="17" s="1"/>
  <c r="BC2280" i="17"/>
  <c r="BB2280" i="17" s="1"/>
  <c r="AZ2280" i="17"/>
  <c r="BA2280" i="17" s="1"/>
  <c r="AQ2280" i="17"/>
  <c r="AO2280" i="17"/>
  <c r="AP2280" i="17" s="1"/>
  <c r="CA2279" i="17"/>
  <c r="BY2279" i="17"/>
  <c r="BZ2279" i="17" s="1"/>
  <c r="BP2279" i="17"/>
  <c r="BM2279" i="17"/>
  <c r="BN2279" i="17" s="1"/>
  <c r="BC2279" i="17"/>
  <c r="BB2279" i="17" s="1"/>
  <c r="AZ2279" i="17"/>
  <c r="BA2279" i="17" s="1"/>
  <c r="AQ2279" i="17"/>
  <c r="AP2279" i="17"/>
  <c r="AO2279" i="17"/>
  <c r="CA2278" i="17"/>
  <c r="BY2278" i="17"/>
  <c r="BZ2278" i="17" s="1"/>
  <c r="BP2278" i="17"/>
  <c r="BO2278" i="17"/>
  <c r="BM2278" i="17"/>
  <c r="BN2278" i="17" s="1"/>
  <c r="BC2278" i="17"/>
  <c r="BB2278" i="17"/>
  <c r="AZ2278" i="17"/>
  <c r="BA2278" i="17" s="1"/>
  <c r="AQ2278" i="17"/>
  <c r="AO2278" i="17"/>
  <c r="AP2278" i="17" s="1"/>
  <c r="CA2277" i="17"/>
  <c r="BY2277" i="17"/>
  <c r="BZ2277" i="17" s="1"/>
  <c r="BP2277" i="17"/>
  <c r="BO2277" i="17" s="1"/>
  <c r="BM2277" i="17"/>
  <c r="BN2277" i="17" s="1"/>
  <c r="BC2277" i="17"/>
  <c r="BB2277" i="17" s="1"/>
  <c r="AZ2277" i="17"/>
  <c r="BA2277" i="17" s="1"/>
  <c r="AQ2277" i="17"/>
  <c r="AP2277" i="17"/>
  <c r="AO2277" i="17"/>
  <c r="CA2276" i="17"/>
  <c r="BY2276" i="17"/>
  <c r="BZ2276" i="17" s="1"/>
  <c r="BP2276" i="17"/>
  <c r="BO2276" i="17"/>
  <c r="BM2276" i="17"/>
  <c r="BN2276" i="17" s="1"/>
  <c r="BC2276" i="17"/>
  <c r="BB2276" i="17"/>
  <c r="AZ2276" i="17"/>
  <c r="BA2276" i="17" s="1"/>
  <c r="AQ2276" i="17"/>
  <c r="AO2276" i="17"/>
  <c r="AP2276" i="17" s="1"/>
  <c r="CA2275" i="17"/>
  <c r="BY2275" i="17"/>
  <c r="BZ2275" i="17" s="1"/>
  <c r="BP2275" i="17"/>
  <c r="BO2275" i="17" s="1"/>
  <c r="BM2275" i="17"/>
  <c r="BN2275" i="17" s="1"/>
  <c r="BC2275" i="17"/>
  <c r="BB2275" i="17"/>
  <c r="AZ2275" i="17"/>
  <c r="BA2275" i="17" s="1"/>
  <c r="AQ2275" i="17"/>
  <c r="AP2275" i="17"/>
  <c r="AO2275" i="17"/>
  <c r="CA2274" i="17"/>
  <c r="BY2274" i="17"/>
  <c r="BZ2274" i="17" s="1"/>
  <c r="BP2274" i="17"/>
  <c r="BO2274" i="17" s="1"/>
  <c r="BM2274" i="17"/>
  <c r="BN2274" i="17" s="1"/>
  <c r="BC2274" i="17"/>
  <c r="BB2274" i="17" s="1"/>
  <c r="AZ2274" i="17"/>
  <c r="BA2274" i="17" s="1"/>
  <c r="AQ2274" i="17"/>
  <c r="AO2274" i="17"/>
  <c r="AP2274" i="17" s="1"/>
  <c r="CA2273" i="17"/>
  <c r="BY2273" i="17"/>
  <c r="BZ2273" i="17" s="1"/>
  <c r="BP2273" i="17"/>
  <c r="BO2273" i="17"/>
  <c r="BM2273" i="17"/>
  <c r="BN2273" i="17" s="1"/>
  <c r="BC2273" i="17"/>
  <c r="BB2273" i="17"/>
  <c r="AZ2273" i="17"/>
  <c r="BA2273" i="17" s="1"/>
  <c r="AO2273" i="17"/>
  <c r="AP2273" i="17" s="1"/>
  <c r="AQ2273" i="17" s="1"/>
  <c r="BY2272" i="17"/>
  <c r="BZ2272" i="17" s="1"/>
  <c r="CA2272" i="17" s="1"/>
  <c r="BP2272" i="17"/>
  <c r="BO2272" i="17" s="1"/>
  <c r="BM2272" i="17"/>
  <c r="BN2272" i="17" s="1"/>
  <c r="BC2272" i="17"/>
  <c r="BB2272" i="17"/>
  <c r="AZ2272" i="17"/>
  <c r="BA2272" i="17" s="1"/>
  <c r="AQ2272" i="17"/>
  <c r="AP2272" i="17"/>
  <c r="AO2272" i="17"/>
  <c r="CA2271" i="17"/>
  <c r="BY2271" i="17"/>
  <c r="BZ2271" i="17" s="1"/>
  <c r="BP2271" i="17"/>
  <c r="BM2271" i="17"/>
  <c r="BN2271" i="17" s="1"/>
  <c r="BO2271" i="17" s="1"/>
  <c r="BC2271" i="17"/>
  <c r="BB2271" i="17"/>
  <c r="AZ2271" i="17"/>
  <c r="BA2271" i="17" s="1"/>
  <c r="AQ2271" i="17"/>
  <c r="AP2271" i="17"/>
  <c r="AO2271" i="17"/>
  <c r="CA2270" i="17"/>
  <c r="BY2270" i="17"/>
  <c r="BZ2270" i="17" s="1"/>
  <c r="BP2270" i="17"/>
  <c r="BM2270" i="17"/>
  <c r="BN2270" i="17" s="1"/>
  <c r="BO2270" i="17" s="1"/>
  <c r="BC2270" i="17"/>
  <c r="BB2270" i="17"/>
  <c r="AZ2270" i="17"/>
  <c r="BA2270" i="17" s="1"/>
  <c r="AQ2270" i="17"/>
  <c r="AO2270" i="17"/>
  <c r="AP2270" i="17" s="1"/>
  <c r="CA2269" i="17"/>
  <c r="BY2269" i="17"/>
  <c r="BZ2269" i="17" s="1"/>
  <c r="BP2269" i="17"/>
  <c r="BM2269" i="17"/>
  <c r="BN2269" i="17" s="1"/>
  <c r="BC2269" i="17"/>
  <c r="BB2269" i="17"/>
  <c r="AZ2269" i="17"/>
  <c r="BA2269" i="17" s="1"/>
  <c r="AQ2269" i="17"/>
  <c r="AO2269" i="17"/>
  <c r="AP2269" i="17" s="1"/>
  <c r="CA2268" i="17"/>
  <c r="BY2268" i="17"/>
  <c r="BZ2268" i="17" s="1"/>
  <c r="BP2268" i="17"/>
  <c r="BO2268" i="17" s="1"/>
  <c r="BM2268" i="17"/>
  <c r="BN2268" i="17" s="1"/>
  <c r="BC2268" i="17"/>
  <c r="BB2268" i="17"/>
  <c r="AZ2268" i="17"/>
  <c r="BA2268" i="17" s="1"/>
  <c r="AQ2268" i="17"/>
  <c r="AP2268" i="17"/>
  <c r="AO2268" i="17"/>
  <c r="CA2267" i="17"/>
  <c r="BY2267" i="17"/>
  <c r="BZ2267" i="17" s="1"/>
  <c r="BP2267" i="17"/>
  <c r="BO2267" i="17" s="1"/>
  <c r="BM2267" i="17"/>
  <c r="BN2267" i="17" s="1"/>
  <c r="BC2267" i="17"/>
  <c r="BB2267" i="17" s="1"/>
  <c r="AZ2267" i="17"/>
  <c r="BA2267" i="17" s="1"/>
  <c r="AQ2267" i="17"/>
  <c r="AO2267" i="17"/>
  <c r="AP2267" i="17" s="1"/>
  <c r="CA2266" i="17"/>
  <c r="BY2266" i="17"/>
  <c r="BZ2266" i="17" s="1"/>
  <c r="BP2266" i="17"/>
  <c r="BO2266" i="17" s="1"/>
  <c r="BM2266" i="17"/>
  <c r="BN2266" i="17" s="1"/>
  <c r="BC2266" i="17"/>
  <c r="BB2266" i="17"/>
  <c r="AZ2266" i="17"/>
  <c r="BA2266" i="17" s="1"/>
  <c r="AQ2266" i="17"/>
  <c r="AP2266" i="17"/>
  <c r="AO2266" i="17"/>
  <c r="CA2265" i="17"/>
  <c r="BY2265" i="17"/>
  <c r="BZ2265" i="17" s="1"/>
  <c r="BP2265" i="17"/>
  <c r="BO2265" i="17"/>
  <c r="BM2265" i="17"/>
  <c r="BN2265" i="17" s="1"/>
  <c r="BC2265" i="17"/>
  <c r="BB2265" i="17" s="1"/>
  <c r="AZ2265" i="17"/>
  <c r="BA2265" i="17" s="1"/>
  <c r="AQ2265" i="17"/>
  <c r="AO2265" i="17"/>
  <c r="AP2265" i="17" s="1"/>
  <c r="CA2264" i="17"/>
  <c r="BY2264" i="17"/>
  <c r="BZ2264" i="17" s="1"/>
  <c r="BP2264" i="17"/>
  <c r="BO2264" i="17"/>
  <c r="BM2264" i="17"/>
  <c r="BN2264" i="17" s="1"/>
  <c r="BC2264" i="17"/>
  <c r="BB2264" i="17" s="1"/>
  <c r="AZ2264" i="17"/>
  <c r="BA2264" i="17" s="1"/>
  <c r="AQ2264" i="17"/>
  <c r="AO2264" i="17"/>
  <c r="AP2264" i="17" s="1"/>
  <c r="CA2263" i="17"/>
  <c r="BY2263" i="17"/>
  <c r="BZ2263" i="17" s="1"/>
  <c r="BP2263" i="17"/>
  <c r="BO2263" i="17" s="1"/>
  <c r="BM2263" i="17"/>
  <c r="BN2263" i="17" s="1"/>
  <c r="BC2263" i="17"/>
  <c r="BB2263" i="17" s="1"/>
  <c r="AZ2263" i="17"/>
  <c r="BA2263" i="17" s="1"/>
  <c r="AO2263" i="17"/>
  <c r="AP2263" i="17" s="1"/>
  <c r="AQ2263" i="17" s="1"/>
  <c r="BY2262" i="17"/>
  <c r="BZ2262" i="17" s="1"/>
  <c r="CA2262" i="17" s="1"/>
  <c r="BP2262" i="17"/>
  <c r="BO2262" i="17"/>
  <c r="BM2262" i="17"/>
  <c r="BN2262" i="17" s="1"/>
  <c r="BC2262" i="17"/>
  <c r="BB2262" i="17" s="1"/>
  <c r="AZ2262" i="17"/>
  <c r="BA2262" i="17" s="1"/>
  <c r="AQ2262" i="17"/>
  <c r="AP2262" i="17"/>
  <c r="AO2262" i="17"/>
  <c r="CA2261" i="17"/>
  <c r="BY2261" i="17"/>
  <c r="BZ2261" i="17" s="1"/>
  <c r="BP2261" i="17"/>
  <c r="BO2261" i="17"/>
  <c r="BM2261" i="17"/>
  <c r="BN2261" i="17" s="1"/>
  <c r="BC2261" i="17"/>
  <c r="BB2261" i="17"/>
  <c r="AZ2261" i="17"/>
  <c r="BA2261" i="17" s="1"/>
  <c r="AQ2261" i="17"/>
  <c r="AO2261" i="17"/>
  <c r="AP2261" i="17" s="1"/>
  <c r="CA2260" i="17"/>
  <c r="BY2260" i="17"/>
  <c r="BZ2260" i="17" s="1"/>
  <c r="BP2260" i="17"/>
  <c r="BM2260" i="17"/>
  <c r="BN2260" i="17" s="1"/>
  <c r="BC2260" i="17"/>
  <c r="BB2260" i="17"/>
  <c r="AZ2260" i="17"/>
  <c r="BA2260" i="17" s="1"/>
  <c r="AQ2260" i="17"/>
  <c r="AO2260" i="17"/>
  <c r="AP2260" i="17" s="1"/>
  <c r="CA2259" i="17"/>
  <c r="BY2259" i="17"/>
  <c r="BZ2259" i="17" s="1"/>
  <c r="BP2259" i="17"/>
  <c r="BO2259" i="17" s="1"/>
  <c r="BM2259" i="17"/>
  <c r="BN2259" i="17" s="1"/>
  <c r="BC2259" i="17"/>
  <c r="BB2259" i="17"/>
  <c r="AZ2259" i="17"/>
  <c r="BA2259" i="17" s="1"/>
  <c r="AQ2259" i="17"/>
  <c r="AP2259" i="17"/>
  <c r="AO2259" i="17"/>
  <c r="CA2258" i="17"/>
  <c r="BY2258" i="17"/>
  <c r="BZ2258" i="17" s="1"/>
  <c r="BP2258" i="17"/>
  <c r="BO2258" i="17" s="1"/>
  <c r="BM2258" i="17"/>
  <c r="BN2258" i="17" s="1"/>
  <c r="BC2258" i="17"/>
  <c r="BB2258" i="17" s="1"/>
  <c r="AZ2258" i="17"/>
  <c r="BA2258" i="17" s="1"/>
  <c r="AQ2258" i="17"/>
  <c r="AO2258" i="17"/>
  <c r="AP2258" i="17" s="1"/>
  <c r="CA2257" i="17"/>
  <c r="BY2257" i="17"/>
  <c r="BZ2257" i="17" s="1"/>
  <c r="BP2257" i="17"/>
  <c r="BO2257" i="17" s="1"/>
  <c r="BM2257" i="17"/>
  <c r="BN2257" i="17" s="1"/>
  <c r="BC2257" i="17"/>
  <c r="BB2257" i="17"/>
  <c r="AZ2257" i="17"/>
  <c r="BA2257" i="17" s="1"/>
  <c r="AQ2257" i="17"/>
  <c r="AP2257" i="17"/>
  <c r="AO2257" i="17"/>
  <c r="CA2256" i="17"/>
  <c r="BY2256" i="17"/>
  <c r="BZ2256" i="17" s="1"/>
  <c r="BP2256" i="17"/>
  <c r="BO2256" i="17"/>
  <c r="BM2256" i="17"/>
  <c r="BN2256" i="17" s="1"/>
  <c r="BC2256" i="17"/>
  <c r="BB2256" i="17" s="1"/>
  <c r="AZ2256" i="17"/>
  <c r="BA2256" i="17" s="1"/>
  <c r="AQ2256" i="17"/>
  <c r="AO2256" i="17"/>
  <c r="AP2256" i="17" s="1"/>
  <c r="CA2255" i="17"/>
  <c r="BY2255" i="17"/>
  <c r="BZ2255" i="17" s="1"/>
  <c r="BP2255" i="17"/>
  <c r="BO2255" i="17"/>
  <c r="BM2255" i="17"/>
  <c r="BN2255" i="17" s="1"/>
  <c r="BC2255" i="17"/>
  <c r="BB2255" i="17" s="1"/>
  <c r="AZ2255" i="17"/>
  <c r="BA2255" i="17" s="1"/>
  <c r="AQ2255" i="17"/>
  <c r="AO2255" i="17"/>
  <c r="AP2255" i="17" s="1"/>
  <c r="CA2254" i="17"/>
  <c r="BY2254" i="17"/>
  <c r="BZ2254" i="17" s="1"/>
  <c r="BP2254" i="17"/>
  <c r="BO2254" i="17" s="1"/>
  <c r="BM2254" i="17"/>
  <c r="BN2254" i="17" s="1"/>
  <c r="BC2254" i="17"/>
  <c r="BB2254" i="17" s="1"/>
  <c r="AZ2254" i="17"/>
  <c r="BA2254" i="17" s="1"/>
  <c r="AQ2254" i="17"/>
  <c r="AP2254" i="17"/>
  <c r="AO2254" i="17"/>
  <c r="CA2253" i="17"/>
  <c r="BY2253" i="17"/>
  <c r="BZ2253" i="17" s="1"/>
  <c r="BP2253" i="17"/>
  <c r="BO2253" i="17"/>
  <c r="BM2253" i="17"/>
  <c r="BN2253" i="17" s="1"/>
  <c r="BC2253" i="17"/>
  <c r="BB2253" i="17"/>
  <c r="AZ2253" i="17"/>
  <c r="BA2253" i="17" s="1"/>
  <c r="AP2253" i="17"/>
  <c r="AQ2253" i="17" s="1"/>
  <c r="AO2253" i="17"/>
  <c r="BY2252" i="17"/>
  <c r="BZ2252" i="17" s="1"/>
  <c r="CA2252" i="17" s="1"/>
  <c r="BP2252" i="17"/>
  <c r="BO2252" i="17"/>
  <c r="BM2252" i="17"/>
  <c r="BN2252" i="17" s="1"/>
  <c r="BC2252" i="17"/>
  <c r="BB2252" i="17"/>
  <c r="AZ2252" i="17"/>
  <c r="BA2252" i="17" s="1"/>
  <c r="AQ2252" i="17"/>
  <c r="AO2252" i="17"/>
  <c r="AP2252" i="17" s="1"/>
  <c r="CA2251" i="17"/>
  <c r="BY2251" i="17"/>
  <c r="BZ2251" i="17" s="1"/>
  <c r="BP2251" i="17"/>
  <c r="BO2251" i="17" s="1"/>
  <c r="BM2251" i="17"/>
  <c r="BN2251" i="17" s="1"/>
  <c r="BC2251" i="17"/>
  <c r="BB2251" i="17" s="1"/>
  <c r="AZ2251" i="17"/>
  <c r="BA2251" i="17" s="1"/>
  <c r="AQ2251" i="17"/>
  <c r="AO2251" i="17"/>
  <c r="AP2251" i="17" s="1"/>
  <c r="CA2250" i="17"/>
  <c r="BY2250" i="17"/>
  <c r="BZ2250" i="17" s="1"/>
  <c r="BP2250" i="17"/>
  <c r="BO2250" i="17"/>
  <c r="BM2250" i="17"/>
  <c r="BN2250" i="17" s="1"/>
  <c r="BC2250" i="17"/>
  <c r="BB2250" i="17"/>
  <c r="AZ2250" i="17"/>
  <c r="BA2250" i="17" s="1"/>
  <c r="AQ2250" i="17"/>
  <c r="AO2250" i="17"/>
  <c r="AP2250" i="17" s="1"/>
  <c r="CA2249" i="17"/>
  <c r="BY2249" i="17"/>
  <c r="BZ2249" i="17" s="1"/>
  <c r="BP2249" i="17"/>
  <c r="BM2249" i="17"/>
  <c r="BN2249" i="17" s="1"/>
  <c r="BC2249" i="17"/>
  <c r="BB2249" i="17" s="1"/>
  <c r="AZ2249" i="17"/>
  <c r="BA2249" i="17" s="1"/>
  <c r="AQ2249" i="17"/>
  <c r="AO2249" i="17"/>
  <c r="AP2249" i="17" s="1"/>
  <c r="CA2248" i="17"/>
  <c r="BY2248" i="17"/>
  <c r="BZ2248" i="17" s="1"/>
  <c r="BP2248" i="17"/>
  <c r="BO2248" i="17"/>
  <c r="BM2248" i="17"/>
  <c r="BN2248" i="17" s="1"/>
  <c r="BC2248" i="17"/>
  <c r="BB2248" i="17"/>
  <c r="AZ2248" i="17"/>
  <c r="BA2248" i="17" s="1"/>
  <c r="AQ2248" i="17"/>
  <c r="AP2248" i="17"/>
  <c r="AO2248" i="17"/>
  <c r="CA2247" i="17"/>
  <c r="BY2247" i="17"/>
  <c r="BZ2247" i="17" s="1"/>
  <c r="BP2247" i="17"/>
  <c r="BM2247" i="17"/>
  <c r="BN2247" i="17" s="1"/>
  <c r="BO2247" i="17" s="1"/>
  <c r="BC2247" i="17"/>
  <c r="BB2247" i="17" s="1"/>
  <c r="AZ2247" i="17"/>
  <c r="BA2247" i="17" s="1"/>
  <c r="AQ2247" i="17"/>
  <c r="AO2247" i="17"/>
  <c r="AP2247" i="17" s="1"/>
  <c r="CA2246" i="17"/>
  <c r="BY2246" i="17"/>
  <c r="BZ2246" i="17" s="1"/>
  <c r="BP2246" i="17"/>
  <c r="BM2246" i="17"/>
  <c r="BN2246" i="17" s="1"/>
  <c r="BO2246" i="17" s="1"/>
  <c r="BC2246" i="17"/>
  <c r="BB2246" i="17" s="1"/>
  <c r="AZ2246" i="17"/>
  <c r="BA2246" i="17" s="1"/>
  <c r="AQ2246" i="17"/>
  <c r="AO2246" i="17"/>
  <c r="AP2246" i="17" s="1"/>
  <c r="CA2245" i="17"/>
  <c r="BY2245" i="17"/>
  <c r="BZ2245" i="17" s="1"/>
  <c r="BP2245" i="17"/>
  <c r="BO2245" i="17" s="1"/>
  <c r="BM2245" i="17"/>
  <c r="BN2245" i="17" s="1"/>
  <c r="BC2245" i="17"/>
  <c r="BB2245" i="17"/>
  <c r="AZ2245" i="17"/>
  <c r="BA2245" i="17" s="1"/>
  <c r="AQ2245" i="17"/>
  <c r="AP2245" i="17"/>
  <c r="AO2245" i="17"/>
  <c r="CA2244" i="17"/>
  <c r="BY2244" i="17"/>
  <c r="BZ2244" i="17" s="1"/>
  <c r="BP2244" i="17"/>
  <c r="BO2244" i="17"/>
  <c r="BM2244" i="17"/>
  <c r="BN2244" i="17" s="1"/>
  <c r="BC2244" i="17"/>
  <c r="BB2244" i="17"/>
  <c r="AZ2244" i="17"/>
  <c r="BA2244" i="17" s="1"/>
  <c r="AQ2244" i="17"/>
  <c r="AO2244" i="17"/>
  <c r="AP2244" i="17" s="1"/>
  <c r="CA2243" i="17"/>
  <c r="BY2243" i="17"/>
  <c r="BZ2243" i="17" s="1"/>
  <c r="BP2243" i="17"/>
  <c r="BO2243" i="17" s="1"/>
  <c r="BM2243" i="17"/>
  <c r="BN2243" i="17" s="1"/>
  <c r="BC2243" i="17"/>
  <c r="BB2243" i="17"/>
  <c r="AZ2243" i="17"/>
  <c r="BA2243" i="17" s="1"/>
  <c r="AP2243" i="17"/>
  <c r="AQ2243" i="17" s="1"/>
  <c r="AO2243" i="17"/>
  <c r="BY2242" i="17"/>
  <c r="BZ2242" i="17" s="1"/>
  <c r="CA2242" i="17" s="1"/>
  <c r="BP2242" i="17"/>
  <c r="BO2242" i="17"/>
  <c r="BM2242" i="17"/>
  <c r="BN2242" i="17" s="1"/>
  <c r="BC2242" i="17"/>
  <c r="BB2242" i="17"/>
  <c r="AZ2242" i="17"/>
  <c r="BA2242" i="17" s="1"/>
  <c r="AQ2242" i="17"/>
  <c r="AO2242" i="17"/>
  <c r="AP2242" i="17" s="1"/>
  <c r="CA2241" i="17"/>
  <c r="BY2241" i="17"/>
  <c r="BZ2241" i="17" s="1"/>
  <c r="BP2241" i="17"/>
  <c r="BO2241" i="17" s="1"/>
  <c r="BM2241" i="17"/>
  <c r="BN2241" i="17" s="1"/>
  <c r="BC2241" i="17"/>
  <c r="BB2241" i="17" s="1"/>
  <c r="AZ2241" i="17"/>
  <c r="BA2241" i="17" s="1"/>
  <c r="AQ2241" i="17"/>
  <c r="AO2241" i="17"/>
  <c r="AP2241" i="17" s="1"/>
  <c r="CA2240" i="17"/>
  <c r="BY2240" i="17"/>
  <c r="BZ2240" i="17" s="1"/>
  <c r="BP2240" i="17"/>
  <c r="BO2240" i="17"/>
  <c r="BM2240" i="17"/>
  <c r="BN2240" i="17" s="1"/>
  <c r="BC2240" i="17"/>
  <c r="BB2240" i="17"/>
  <c r="AZ2240" i="17"/>
  <c r="BA2240" i="17" s="1"/>
  <c r="AQ2240" i="17"/>
  <c r="AO2240" i="17"/>
  <c r="AP2240" i="17" s="1"/>
  <c r="CA2239" i="17"/>
  <c r="BY2239" i="17"/>
  <c r="BZ2239" i="17" s="1"/>
  <c r="BP2239" i="17"/>
  <c r="BO2239" i="17" s="1"/>
  <c r="BM2239" i="17"/>
  <c r="BN2239" i="17" s="1"/>
  <c r="BC2239" i="17"/>
  <c r="BB2239" i="17"/>
  <c r="AZ2239" i="17"/>
  <c r="BA2239" i="17" s="1"/>
  <c r="AQ2239" i="17"/>
  <c r="AP2239" i="17"/>
  <c r="AO2239" i="17"/>
  <c r="CA2238" i="17"/>
  <c r="BY2238" i="17"/>
  <c r="BZ2238" i="17" s="1"/>
  <c r="BP2238" i="17"/>
  <c r="BM2238" i="17"/>
  <c r="BN2238" i="17" s="1"/>
  <c r="BC2238" i="17"/>
  <c r="BB2238" i="17"/>
  <c r="AZ2238" i="17"/>
  <c r="BA2238" i="17" s="1"/>
  <c r="AQ2238" i="17"/>
  <c r="AP2238" i="17"/>
  <c r="AO2238" i="17"/>
  <c r="CA2237" i="17"/>
  <c r="BY2237" i="17"/>
  <c r="BZ2237" i="17" s="1"/>
  <c r="BP2237" i="17"/>
  <c r="BM2237" i="17"/>
  <c r="BN2237" i="17" s="1"/>
  <c r="BO2237" i="17" s="1"/>
  <c r="BC2237" i="17"/>
  <c r="BB2237" i="17" s="1"/>
  <c r="AZ2237" i="17"/>
  <c r="BA2237" i="17" s="1"/>
  <c r="AQ2237" i="17"/>
  <c r="AO2237" i="17"/>
  <c r="AP2237" i="17" s="1"/>
  <c r="CA2236" i="17"/>
  <c r="BY2236" i="17"/>
  <c r="BZ2236" i="17" s="1"/>
  <c r="BP2236" i="17"/>
  <c r="BM2236" i="17"/>
  <c r="BN2236" i="17" s="1"/>
  <c r="BO2236" i="17" s="1"/>
  <c r="BC2236" i="17"/>
  <c r="BB2236" i="17" s="1"/>
  <c r="AZ2236" i="17"/>
  <c r="BA2236" i="17" s="1"/>
  <c r="AQ2236" i="17"/>
  <c r="AO2236" i="17"/>
  <c r="AP2236" i="17" s="1"/>
  <c r="CA2235" i="17"/>
  <c r="BY2235" i="17"/>
  <c r="BZ2235" i="17" s="1"/>
  <c r="BP2235" i="17"/>
  <c r="BO2235" i="17" s="1"/>
  <c r="BM2235" i="17"/>
  <c r="BN2235" i="17" s="1"/>
  <c r="BC2235" i="17"/>
  <c r="BB2235" i="17"/>
  <c r="AZ2235" i="17"/>
  <c r="BA2235" i="17" s="1"/>
  <c r="AQ2235" i="17"/>
  <c r="AP2235" i="17"/>
  <c r="AO2235" i="17"/>
  <c r="CA2234" i="17"/>
  <c r="BY2234" i="17"/>
  <c r="BZ2234" i="17" s="1"/>
  <c r="BP2234" i="17"/>
  <c r="BO2234" i="17"/>
  <c r="BM2234" i="17"/>
  <c r="BN2234" i="17" s="1"/>
  <c r="BC2234" i="17"/>
  <c r="BB2234" i="17"/>
  <c r="AZ2234" i="17"/>
  <c r="BA2234" i="17" s="1"/>
  <c r="AQ2234" i="17"/>
  <c r="AO2234" i="17"/>
  <c r="AP2234" i="17" s="1"/>
  <c r="CA2233" i="17"/>
  <c r="BY2233" i="17"/>
  <c r="BZ2233" i="17" s="1"/>
  <c r="BP2233" i="17"/>
  <c r="BO2233" i="17" s="1"/>
  <c r="BM2233" i="17"/>
  <c r="BN2233" i="17" s="1"/>
  <c r="BC2233" i="17"/>
  <c r="BB2233" i="17"/>
  <c r="AZ2233" i="17"/>
  <c r="BA2233" i="17" s="1"/>
  <c r="AP2233" i="17"/>
  <c r="AQ2233" i="17" s="1"/>
  <c r="AO2233" i="17"/>
  <c r="BY2232" i="17"/>
  <c r="BZ2232" i="17" s="1"/>
  <c r="CA2232" i="17" s="1"/>
  <c r="BP2232" i="17"/>
  <c r="BO2232" i="17"/>
  <c r="BM2232" i="17"/>
  <c r="BN2232" i="17" s="1"/>
  <c r="BC2232" i="17"/>
  <c r="BB2232" i="17"/>
  <c r="AZ2232" i="17"/>
  <c r="BA2232" i="17" s="1"/>
  <c r="AQ2232" i="17"/>
  <c r="AO2232" i="17"/>
  <c r="AP2232" i="17" s="1"/>
  <c r="CA2231" i="17"/>
  <c r="BY2231" i="17"/>
  <c r="BZ2231" i="17" s="1"/>
  <c r="BP2231" i="17"/>
  <c r="BO2231" i="17" s="1"/>
  <c r="BM2231" i="17"/>
  <c r="BN2231" i="17" s="1"/>
  <c r="BC2231" i="17"/>
  <c r="BB2231" i="17" s="1"/>
  <c r="AZ2231" i="17"/>
  <c r="BA2231" i="17" s="1"/>
  <c r="AQ2231" i="17"/>
  <c r="AO2231" i="17"/>
  <c r="AP2231" i="17" s="1"/>
  <c r="CA2230" i="17"/>
  <c r="BY2230" i="17"/>
  <c r="BZ2230" i="17" s="1"/>
  <c r="BP2230" i="17"/>
  <c r="BO2230" i="17"/>
  <c r="BM2230" i="17"/>
  <c r="BN2230" i="17" s="1"/>
  <c r="BC2230" i="17"/>
  <c r="BB2230" i="17"/>
  <c r="AZ2230" i="17"/>
  <c r="BA2230" i="17" s="1"/>
  <c r="AQ2230" i="17"/>
  <c r="AO2230" i="17"/>
  <c r="AP2230" i="17" s="1"/>
  <c r="CA2229" i="17"/>
  <c r="BY2229" i="17"/>
  <c r="BZ2229" i="17" s="1"/>
  <c r="BP2229" i="17"/>
  <c r="BO2229" i="17" s="1"/>
  <c r="BM2229" i="17"/>
  <c r="BN2229" i="17" s="1"/>
  <c r="BC2229" i="17"/>
  <c r="BB2229" i="17"/>
  <c r="AZ2229" i="17"/>
  <c r="BA2229" i="17" s="1"/>
  <c r="AQ2229" i="17"/>
  <c r="AP2229" i="17"/>
  <c r="AO2229" i="17"/>
  <c r="CA2228" i="17"/>
  <c r="BY2228" i="17"/>
  <c r="BZ2228" i="17" s="1"/>
  <c r="BP2228" i="17"/>
  <c r="BO2228" i="17" s="1"/>
  <c r="BM2228" i="17"/>
  <c r="BN2228" i="17" s="1"/>
  <c r="BC2228" i="17"/>
  <c r="BB2228" i="17" s="1"/>
  <c r="AZ2228" i="17"/>
  <c r="BA2228" i="17" s="1"/>
  <c r="AQ2228" i="17"/>
  <c r="AO2228" i="17"/>
  <c r="AP2228" i="17" s="1"/>
  <c r="CA2227" i="17"/>
  <c r="BY2227" i="17"/>
  <c r="BZ2227" i="17" s="1"/>
  <c r="BP2227" i="17"/>
  <c r="BO2227" i="17" s="1"/>
  <c r="BM2227" i="17"/>
  <c r="BN2227" i="17" s="1"/>
  <c r="BC2227" i="17"/>
  <c r="BB2227" i="17" s="1"/>
  <c r="AZ2227" i="17"/>
  <c r="BA2227" i="17" s="1"/>
  <c r="AQ2227" i="17"/>
  <c r="AP2227" i="17"/>
  <c r="AO2227" i="17"/>
  <c r="CA2226" i="17"/>
  <c r="BY2226" i="17"/>
  <c r="BZ2226" i="17" s="1"/>
  <c r="BP2226" i="17"/>
  <c r="BO2226" i="17" s="1"/>
  <c r="BM2226" i="17"/>
  <c r="BN2226" i="17" s="1"/>
  <c r="BC2226" i="17"/>
  <c r="BB2226" i="17" s="1"/>
  <c r="AZ2226" i="17"/>
  <c r="BA2226" i="17" s="1"/>
  <c r="AQ2226" i="17"/>
  <c r="AO2226" i="17"/>
  <c r="AP2226" i="17" s="1"/>
  <c r="CA2225" i="17"/>
  <c r="BY2225" i="17"/>
  <c r="BZ2225" i="17" s="1"/>
  <c r="BP2225" i="17"/>
  <c r="BN2225" i="17"/>
  <c r="BM2225" i="17"/>
  <c r="BC2225" i="17"/>
  <c r="BB2225" i="17"/>
  <c r="AZ2225" i="17"/>
  <c r="BA2225" i="17" s="1"/>
  <c r="AQ2225" i="17"/>
  <c r="AO2225" i="17"/>
  <c r="AP2225" i="17" s="1"/>
  <c r="CA2224" i="17"/>
  <c r="BY2224" i="17"/>
  <c r="BZ2224" i="17" s="1"/>
  <c r="BP2224" i="17"/>
  <c r="BM2224" i="17"/>
  <c r="BN2224" i="17" s="1"/>
  <c r="BO2224" i="17" s="1"/>
  <c r="BC2224" i="17"/>
  <c r="BB2224" i="17" s="1"/>
  <c r="AZ2224" i="17"/>
  <c r="BA2224" i="17" s="1"/>
  <c r="AQ2224" i="17"/>
  <c r="AO2224" i="17"/>
  <c r="AP2224" i="17" s="1"/>
  <c r="CA2223" i="17"/>
  <c r="BY2223" i="17"/>
  <c r="BZ2223" i="17" s="1"/>
  <c r="BP2223" i="17"/>
  <c r="BO2223" i="17"/>
  <c r="BM2223" i="17"/>
  <c r="BN2223" i="17" s="1"/>
  <c r="BC2223" i="17"/>
  <c r="BB2223" i="17"/>
  <c r="AZ2223" i="17"/>
  <c r="BA2223" i="17" s="1"/>
  <c r="AP2223" i="17"/>
  <c r="AQ2223" i="17" s="1"/>
  <c r="AO2223" i="17"/>
  <c r="BY2222" i="17"/>
  <c r="BZ2222" i="17" s="1"/>
  <c r="CA2222" i="17" s="1"/>
  <c r="BP2222" i="17"/>
  <c r="BO2222" i="17"/>
  <c r="BM2222" i="17"/>
  <c r="BN2222" i="17" s="1"/>
  <c r="BC2222" i="17"/>
  <c r="BB2222" i="17"/>
  <c r="AZ2222" i="17"/>
  <c r="BA2222" i="17" s="1"/>
  <c r="AQ2222" i="17"/>
  <c r="AO2222" i="17"/>
  <c r="AP2222" i="17" s="1"/>
  <c r="CA2221" i="17"/>
  <c r="BY2221" i="17"/>
  <c r="BZ2221" i="17" s="1"/>
  <c r="BP2221" i="17"/>
  <c r="BO2221" i="17" s="1"/>
  <c r="BM2221" i="17"/>
  <c r="BN2221" i="17" s="1"/>
  <c r="BC2221" i="17"/>
  <c r="BB2221" i="17" s="1"/>
  <c r="AZ2221" i="17"/>
  <c r="BA2221" i="17" s="1"/>
  <c r="AQ2221" i="17"/>
  <c r="AO2221" i="17"/>
  <c r="AP2221" i="17" s="1"/>
  <c r="CA2220" i="17"/>
  <c r="BY2220" i="17"/>
  <c r="BZ2220" i="17" s="1"/>
  <c r="BP2220" i="17"/>
  <c r="BO2220" i="17"/>
  <c r="BM2220" i="17"/>
  <c r="BN2220" i="17" s="1"/>
  <c r="BC2220" i="17"/>
  <c r="BB2220" i="17"/>
  <c r="AZ2220" i="17"/>
  <c r="BA2220" i="17" s="1"/>
  <c r="AQ2220" i="17"/>
  <c r="AO2220" i="17"/>
  <c r="AP2220" i="17" s="1"/>
  <c r="CA2219" i="17"/>
  <c r="BZ2219" i="17"/>
  <c r="BY2219" i="17"/>
  <c r="BP2219" i="17"/>
  <c r="BO2219" i="17"/>
  <c r="BM2219" i="17"/>
  <c r="BN2219" i="17" s="1"/>
  <c r="BC2219" i="17"/>
  <c r="BB2219" i="17" s="1"/>
  <c r="AZ2219" i="17"/>
  <c r="BA2219" i="17" s="1"/>
  <c r="AQ2219" i="17"/>
  <c r="AP2219" i="17"/>
  <c r="AO2219" i="17"/>
  <c r="CA2218" i="17"/>
  <c r="BY2218" i="17"/>
  <c r="BZ2218" i="17" s="1"/>
  <c r="BP2218" i="17"/>
  <c r="BO2218" i="17" s="1"/>
  <c r="BM2218" i="17"/>
  <c r="BN2218" i="17" s="1"/>
  <c r="BC2218" i="17"/>
  <c r="BB2218" i="17" s="1"/>
  <c r="AZ2218" i="17"/>
  <c r="BA2218" i="17" s="1"/>
  <c r="AQ2218" i="17"/>
  <c r="AO2218" i="17"/>
  <c r="AP2218" i="17" s="1"/>
  <c r="CA2217" i="17"/>
  <c r="BY2217" i="17"/>
  <c r="BZ2217" i="17" s="1"/>
  <c r="BP2217" i="17"/>
  <c r="BO2217" i="17" s="1"/>
  <c r="BM2217" i="17"/>
  <c r="BN2217" i="17" s="1"/>
  <c r="BC2217" i="17"/>
  <c r="BB2217" i="17"/>
  <c r="BA2217" i="17"/>
  <c r="AZ2217" i="17"/>
  <c r="AQ2217" i="17"/>
  <c r="AO2217" i="17"/>
  <c r="AP2217" i="17" s="1"/>
  <c r="CA2216" i="17"/>
  <c r="BY2216" i="17"/>
  <c r="BZ2216" i="17" s="1"/>
  <c r="BP2216" i="17"/>
  <c r="BO2216" i="17" s="1"/>
  <c r="BN2216" i="17"/>
  <c r="BM2216" i="17"/>
  <c r="BC2216" i="17"/>
  <c r="BB2216" i="17" s="1"/>
  <c r="AZ2216" i="17"/>
  <c r="BA2216" i="17" s="1"/>
  <c r="AQ2216" i="17"/>
  <c r="AO2216" i="17"/>
  <c r="AP2216" i="17" s="1"/>
  <c r="CA2215" i="17"/>
  <c r="BY2215" i="17"/>
  <c r="BZ2215" i="17" s="1"/>
  <c r="BP2215" i="17"/>
  <c r="BN2215" i="17"/>
  <c r="BO2215" i="17" s="1"/>
  <c r="BM2215" i="17"/>
  <c r="BC2215" i="17"/>
  <c r="BB2215" i="17" s="1"/>
  <c r="AZ2215" i="17"/>
  <c r="BA2215" i="17" s="1"/>
  <c r="AQ2215" i="17"/>
  <c r="AO2215" i="17"/>
  <c r="AP2215" i="17" s="1"/>
  <c r="CA2214" i="17"/>
  <c r="BY2214" i="17"/>
  <c r="BZ2214" i="17" s="1"/>
  <c r="BP2214" i="17"/>
  <c r="BM2214" i="17"/>
  <c r="BN2214" i="17" s="1"/>
  <c r="BO2214" i="17" s="1"/>
  <c r="BC2214" i="17"/>
  <c r="BB2214" i="17" s="1"/>
  <c r="AZ2214" i="17"/>
  <c r="BA2214" i="17" s="1"/>
  <c r="AQ2214" i="17"/>
  <c r="AO2214" i="17"/>
  <c r="AP2214" i="17" s="1"/>
  <c r="CA2213" i="17"/>
  <c r="BY2213" i="17"/>
  <c r="BZ2213" i="17" s="1"/>
  <c r="BP2213" i="17"/>
  <c r="BO2213" i="17" s="1"/>
  <c r="BM2213" i="17"/>
  <c r="BN2213" i="17" s="1"/>
  <c r="BC2213" i="17"/>
  <c r="BB2213" i="17" s="1"/>
  <c r="AZ2213" i="17"/>
  <c r="BA2213" i="17" s="1"/>
  <c r="AP2213" i="17"/>
  <c r="AQ2213" i="17" s="1"/>
  <c r="AO2213" i="17"/>
  <c r="BY2212" i="17"/>
  <c r="BZ2212" i="17" s="1"/>
  <c r="CA2212" i="17" s="1"/>
  <c r="BP2212" i="17"/>
  <c r="BO2212" i="17" s="1"/>
  <c r="BM2212" i="17"/>
  <c r="BN2212" i="17" s="1"/>
  <c r="BC2212" i="17"/>
  <c r="BB2212" i="17" s="1"/>
  <c r="AZ2212" i="17"/>
  <c r="BA2212" i="17" s="1"/>
  <c r="AQ2212" i="17"/>
  <c r="AO2212" i="17"/>
  <c r="AP2212" i="17" s="1"/>
  <c r="CA2211" i="17"/>
  <c r="BY2211" i="17"/>
  <c r="BZ2211" i="17" s="1"/>
  <c r="BP2211" i="17"/>
  <c r="BO2211" i="17"/>
  <c r="BN2211" i="17"/>
  <c r="BM2211" i="17"/>
  <c r="BC2211" i="17"/>
  <c r="BB2211" i="17" s="1"/>
  <c r="AZ2211" i="17"/>
  <c r="BA2211" i="17" s="1"/>
  <c r="AQ2211" i="17"/>
  <c r="AP2211" i="17"/>
  <c r="AO2211" i="17"/>
  <c r="CA2210" i="17"/>
  <c r="BZ2210" i="17"/>
  <c r="BY2210" i="17"/>
  <c r="BP2210" i="17"/>
  <c r="BO2210" i="17" s="1"/>
  <c r="BM2210" i="17"/>
  <c r="BN2210" i="17" s="1"/>
  <c r="BC2210" i="17"/>
  <c r="BB2210" i="17" s="1"/>
  <c r="BA2210" i="17"/>
  <c r="AZ2210" i="17"/>
  <c r="AQ2210" i="17"/>
  <c r="AO2210" i="17"/>
  <c r="AP2210" i="17" s="1"/>
  <c r="CA2209" i="17"/>
  <c r="BY2209" i="17"/>
  <c r="BZ2209" i="17" s="1"/>
  <c r="BP2209" i="17"/>
  <c r="BO2209" i="17" s="1"/>
  <c r="BM2209" i="17"/>
  <c r="BN2209" i="17" s="1"/>
  <c r="BC2209" i="17"/>
  <c r="BB2209" i="17"/>
  <c r="AZ2209" i="17"/>
  <c r="BA2209" i="17" s="1"/>
  <c r="AQ2209" i="17"/>
  <c r="AO2209" i="17"/>
  <c r="AP2209" i="17" s="1"/>
  <c r="CA2208" i="17"/>
  <c r="BY2208" i="17"/>
  <c r="BZ2208" i="17" s="1"/>
  <c r="BP2208" i="17"/>
  <c r="BO2208" i="17" s="1"/>
  <c r="BM2208" i="17"/>
  <c r="BN2208" i="17" s="1"/>
  <c r="BC2208" i="17"/>
  <c r="BB2208" i="17" s="1"/>
  <c r="AZ2208" i="17"/>
  <c r="BA2208" i="17" s="1"/>
  <c r="AQ2208" i="17"/>
  <c r="AO2208" i="17"/>
  <c r="AP2208" i="17" s="1"/>
  <c r="CA2207" i="17"/>
  <c r="BY2207" i="17"/>
  <c r="BZ2207" i="17" s="1"/>
  <c r="BP2207" i="17"/>
  <c r="BO2207" i="17" s="1"/>
  <c r="BN2207" i="17"/>
  <c r="BM2207" i="17"/>
  <c r="BC2207" i="17"/>
  <c r="BB2207" i="17" s="1"/>
  <c r="BA2207" i="17"/>
  <c r="AZ2207" i="17"/>
  <c r="AQ2207" i="17"/>
  <c r="AO2207" i="17"/>
  <c r="AP2207" i="17" s="1"/>
  <c r="CA2206" i="17"/>
  <c r="BZ2206" i="17"/>
  <c r="BY2206" i="17"/>
  <c r="BP2206" i="17"/>
  <c r="BO2206" i="17" s="1"/>
  <c r="BM2206" i="17"/>
  <c r="BN2206" i="17" s="1"/>
  <c r="BC2206" i="17"/>
  <c r="BB2206" i="17" s="1"/>
  <c r="AZ2206" i="17"/>
  <c r="BA2206" i="17" s="1"/>
  <c r="AQ2206" i="17"/>
  <c r="AP2206" i="17"/>
  <c r="AO2206" i="17"/>
  <c r="CA2205" i="17"/>
  <c r="BY2205" i="17"/>
  <c r="BZ2205" i="17" s="1"/>
  <c r="BP2205" i="17"/>
  <c r="BM2205" i="17"/>
  <c r="BN2205" i="17" s="1"/>
  <c r="BC2205" i="17"/>
  <c r="BB2205" i="17"/>
  <c r="BA2205" i="17"/>
  <c r="AZ2205" i="17"/>
  <c r="AQ2205" i="17"/>
  <c r="AO2205" i="17"/>
  <c r="AP2205" i="17" s="1"/>
  <c r="CA2204" i="17"/>
  <c r="BY2204" i="17"/>
  <c r="BZ2204" i="17" s="1"/>
  <c r="BP2204" i="17"/>
  <c r="BO2204" i="17" s="1"/>
  <c r="BN2204" i="17"/>
  <c r="BM2204" i="17"/>
  <c r="BC2204" i="17"/>
  <c r="BB2204" i="17" s="1"/>
  <c r="AZ2204" i="17"/>
  <c r="BA2204" i="17" s="1"/>
  <c r="AQ2204" i="17"/>
  <c r="AO2204" i="17"/>
  <c r="AP2204" i="17" s="1"/>
  <c r="CA2203" i="17"/>
  <c r="BZ2203" i="17"/>
  <c r="BY2203" i="17"/>
  <c r="BP2203" i="17"/>
  <c r="BM2203" i="17"/>
  <c r="BN2203" i="17" s="1"/>
  <c r="BO2203" i="17" s="1"/>
  <c r="BC2203" i="17"/>
  <c r="BB2203" i="17" s="1"/>
  <c r="BA2203" i="17"/>
  <c r="AZ2203" i="17"/>
  <c r="AP2203" i="17"/>
  <c r="AQ2203" i="17" s="1"/>
  <c r="AO2203" i="17"/>
  <c r="BY2202" i="17"/>
  <c r="BZ2202" i="17" s="1"/>
  <c r="CA2202" i="17" s="1"/>
  <c r="BP2202" i="17"/>
  <c r="BM2202" i="17"/>
  <c r="BN2202" i="17" s="1"/>
  <c r="BC2202" i="17"/>
  <c r="BB2202" i="17" s="1"/>
  <c r="AZ2202" i="17"/>
  <c r="BA2202" i="17" s="1"/>
  <c r="AQ2202" i="17"/>
  <c r="AP2202" i="17"/>
  <c r="AO2202" i="17"/>
  <c r="CA2201" i="17"/>
  <c r="BY2201" i="17"/>
  <c r="BZ2201" i="17" s="1"/>
  <c r="BP2201" i="17"/>
  <c r="BO2201" i="17" s="1"/>
  <c r="BN2201" i="17"/>
  <c r="BM2201" i="17"/>
  <c r="BC2201" i="17"/>
  <c r="BB2201" i="17" s="1"/>
  <c r="AZ2201" i="17"/>
  <c r="BA2201" i="17" s="1"/>
  <c r="AQ2201" i="17"/>
  <c r="AO2201" i="17"/>
  <c r="AP2201" i="17" s="1"/>
  <c r="CA2200" i="17"/>
  <c r="BY2200" i="17"/>
  <c r="BZ2200" i="17" s="1"/>
  <c r="BP2200" i="17"/>
  <c r="BO2200" i="17" s="1"/>
  <c r="BM2200" i="17"/>
  <c r="BN2200" i="17" s="1"/>
  <c r="BC2200" i="17"/>
  <c r="BB2200" i="17" s="1"/>
  <c r="AZ2200" i="17"/>
  <c r="BA2200" i="17" s="1"/>
  <c r="AQ2200" i="17"/>
  <c r="AO2200" i="17"/>
  <c r="AP2200" i="17" s="1"/>
  <c r="CA2199" i="17"/>
  <c r="BY2199" i="17"/>
  <c r="BZ2199" i="17" s="1"/>
  <c r="BP2199" i="17"/>
  <c r="BO2199" i="17"/>
  <c r="BM2199" i="17"/>
  <c r="BN2199" i="17" s="1"/>
  <c r="BC2199" i="17"/>
  <c r="BB2199" i="17" s="1"/>
  <c r="AZ2199" i="17"/>
  <c r="BA2199" i="17" s="1"/>
  <c r="AQ2199" i="17"/>
  <c r="AP2199" i="17"/>
  <c r="AO2199" i="17"/>
  <c r="CA2198" i="17"/>
  <c r="BY2198" i="17"/>
  <c r="BZ2198" i="17" s="1"/>
  <c r="BP2198" i="17"/>
  <c r="BO2198" i="17" s="1"/>
  <c r="BM2198" i="17"/>
  <c r="BN2198" i="17" s="1"/>
  <c r="BC2198" i="17"/>
  <c r="BB2198" i="17" s="1"/>
  <c r="BA2198" i="17"/>
  <c r="AZ2198" i="17"/>
  <c r="AQ2198" i="17"/>
  <c r="AO2198" i="17"/>
  <c r="AP2198" i="17" s="1"/>
  <c r="CA2197" i="17"/>
  <c r="BY2197" i="17"/>
  <c r="BZ2197" i="17" s="1"/>
  <c r="BP2197" i="17"/>
  <c r="BO2197" i="17" s="1"/>
  <c r="BM2197" i="17"/>
  <c r="BN2197" i="17" s="1"/>
  <c r="BC2197" i="17"/>
  <c r="BB2197" i="17" s="1"/>
  <c r="AZ2197" i="17"/>
  <c r="BA2197" i="17" s="1"/>
  <c r="AQ2197" i="17"/>
  <c r="AO2197" i="17"/>
  <c r="AP2197" i="17" s="1"/>
  <c r="CA2196" i="17"/>
  <c r="BY2196" i="17"/>
  <c r="BZ2196" i="17" s="1"/>
  <c r="BP2196" i="17"/>
  <c r="BO2196" i="17"/>
  <c r="BN2196" i="17"/>
  <c r="BM2196" i="17"/>
  <c r="BC2196" i="17"/>
  <c r="BB2196" i="17"/>
  <c r="AZ2196" i="17"/>
  <c r="BA2196" i="17" s="1"/>
  <c r="AQ2196" i="17"/>
  <c r="AP2196" i="17"/>
  <c r="AO2196" i="17"/>
  <c r="CA2195" i="17"/>
  <c r="BY2195" i="17"/>
  <c r="BZ2195" i="17" s="1"/>
  <c r="BP2195" i="17"/>
  <c r="BO2195" i="17"/>
  <c r="BM2195" i="17"/>
  <c r="BN2195" i="17" s="1"/>
  <c r="BC2195" i="17"/>
  <c r="BB2195" i="17" s="1"/>
  <c r="AZ2195" i="17"/>
  <c r="BA2195" i="17" s="1"/>
  <c r="AQ2195" i="17"/>
  <c r="AO2195" i="17"/>
  <c r="AP2195" i="17" s="1"/>
  <c r="CA2194" i="17"/>
  <c r="BY2194" i="17"/>
  <c r="BZ2194" i="17" s="1"/>
  <c r="BP2194" i="17"/>
  <c r="BM2194" i="17"/>
  <c r="BN2194" i="17" s="1"/>
  <c r="BO2194" i="17" s="1"/>
  <c r="BC2194" i="17"/>
  <c r="BB2194" i="17"/>
  <c r="AZ2194" i="17"/>
  <c r="BA2194" i="17" s="1"/>
  <c r="AQ2194" i="17"/>
  <c r="AP2194" i="17"/>
  <c r="AO2194" i="17"/>
  <c r="CA2193" i="17"/>
  <c r="BY2193" i="17"/>
  <c r="BZ2193" i="17" s="1"/>
  <c r="BP2193" i="17"/>
  <c r="BM2193" i="17"/>
  <c r="BN2193" i="17" s="1"/>
  <c r="BO2193" i="17" s="1"/>
  <c r="BC2193" i="17"/>
  <c r="BB2193" i="17"/>
  <c r="AZ2193" i="17"/>
  <c r="BA2193" i="17" s="1"/>
  <c r="AO2193" i="17"/>
  <c r="AP2193" i="17" s="1"/>
  <c r="AQ2193" i="17" s="1"/>
  <c r="BY2192" i="17"/>
  <c r="BZ2192" i="17" s="1"/>
  <c r="CA2192" i="17" s="1"/>
  <c r="BP2192" i="17"/>
  <c r="BM2192" i="17"/>
  <c r="BN2192" i="17" s="1"/>
  <c r="BO2192" i="17" s="1"/>
  <c r="BC2192" i="17"/>
  <c r="BB2192" i="17" s="1"/>
  <c r="AZ2192" i="17"/>
  <c r="BA2192" i="17" s="1"/>
  <c r="AQ2192" i="17"/>
  <c r="AP2192" i="17"/>
  <c r="AO2192" i="17"/>
  <c r="CA2191" i="17"/>
  <c r="BY2191" i="17"/>
  <c r="BZ2191" i="17" s="1"/>
  <c r="BP2191" i="17"/>
  <c r="BM2191" i="17"/>
  <c r="BN2191" i="17" s="1"/>
  <c r="BC2191" i="17"/>
  <c r="BB2191" i="17"/>
  <c r="AZ2191" i="17"/>
  <c r="BA2191" i="17" s="1"/>
  <c r="AQ2191" i="17"/>
  <c r="AP2191" i="17"/>
  <c r="AO2191" i="17"/>
  <c r="CA2190" i="17"/>
  <c r="BY2190" i="17"/>
  <c r="BZ2190" i="17" s="1"/>
  <c r="BP2190" i="17"/>
  <c r="BO2190" i="17"/>
  <c r="BM2190" i="17"/>
  <c r="BN2190" i="17" s="1"/>
  <c r="BC2190" i="17"/>
  <c r="BB2190" i="17" s="1"/>
  <c r="AZ2190" i="17"/>
  <c r="BA2190" i="17" s="1"/>
  <c r="AQ2190" i="17"/>
  <c r="AO2190" i="17"/>
  <c r="AP2190" i="17" s="1"/>
  <c r="CA2189" i="17"/>
  <c r="BY2189" i="17"/>
  <c r="BZ2189" i="17" s="1"/>
  <c r="BP2189" i="17"/>
  <c r="BO2189" i="17"/>
  <c r="BM2189" i="17"/>
  <c r="BN2189" i="17" s="1"/>
  <c r="BC2189" i="17"/>
  <c r="BB2189" i="17" s="1"/>
  <c r="AZ2189" i="17"/>
  <c r="BA2189" i="17" s="1"/>
  <c r="AQ2189" i="17"/>
  <c r="AO2189" i="17"/>
  <c r="AP2189" i="17" s="1"/>
  <c r="CA2188" i="17"/>
  <c r="BY2188" i="17"/>
  <c r="BZ2188" i="17" s="1"/>
  <c r="BP2188" i="17"/>
  <c r="BO2188" i="17"/>
  <c r="BM2188" i="17"/>
  <c r="BN2188" i="17" s="1"/>
  <c r="BC2188" i="17"/>
  <c r="BB2188" i="17"/>
  <c r="AZ2188" i="17"/>
  <c r="BA2188" i="17" s="1"/>
  <c r="AQ2188" i="17"/>
  <c r="AO2188" i="17"/>
  <c r="AP2188" i="17" s="1"/>
  <c r="CA2187" i="17"/>
  <c r="BY2187" i="17"/>
  <c r="BZ2187" i="17" s="1"/>
  <c r="BP2187" i="17"/>
  <c r="BO2187" i="17" s="1"/>
  <c r="BM2187" i="17"/>
  <c r="BN2187" i="17" s="1"/>
  <c r="BC2187" i="17"/>
  <c r="BB2187" i="17"/>
  <c r="AZ2187" i="17"/>
  <c r="BA2187" i="17" s="1"/>
  <c r="AQ2187" i="17"/>
  <c r="AP2187" i="17"/>
  <c r="AO2187" i="17"/>
  <c r="CA2186" i="17"/>
  <c r="BY2186" i="17"/>
  <c r="BZ2186" i="17" s="1"/>
  <c r="BP2186" i="17"/>
  <c r="BO2186" i="17"/>
  <c r="BM2186" i="17"/>
  <c r="BN2186" i="17" s="1"/>
  <c r="BC2186" i="17"/>
  <c r="BB2186" i="17" s="1"/>
  <c r="AZ2186" i="17"/>
  <c r="BA2186" i="17" s="1"/>
  <c r="AQ2186" i="17"/>
  <c r="AP2186" i="17"/>
  <c r="AO2186" i="17"/>
  <c r="CA2185" i="17"/>
  <c r="BY2185" i="17"/>
  <c r="BZ2185" i="17" s="1"/>
  <c r="BP2185" i="17"/>
  <c r="BO2185" i="17" s="1"/>
  <c r="BM2185" i="17"/>
  <c r="BN2185" i="17" s="1"/>
  <c r="BC2185" i="17"/>
  <c r="BB2185" i="17"/>
  <c r="AZ2185" i="17"/>
  <c r="BA2185" i="17" s="1"/>
  <c r="AQ2185" i="17"/>
  <c r="AO2185" i="17"/>
  <c r="AP2185" i="17" s="1"/>
  <c r="CA2184" i="17"/>
  <c r="BY2184" i="17"/>
  <c r="BZ2184" i="17" s="1"/>
  <c r="BP2184" i="17"/>
  <c r="BO2184" i="17"/>
  <c r="BM2184" i="17"/>
  <c r="BN2184" i="17" s="1"/>
  <c r="BC2184" i="17"/>
  <c r="BB2184" i="17"/>
  <c r="AZ2184" i="17"/>
  <c r="BA2184" i="17" s="1"/>
  <c r="AQ2184" i="17"/>
  <c r="AO2184" i="17"/>
  <c r="AP2184" i="17" s="1"/>
  <c r="CA2183" i="17"/>
  <c r="BY2183" i="17"/>
  <c r="BZ2183" i="17" s="1"/>
  <c r="BP2183" i="17"/>
  <c r="BM2183" i="17"/>
  <c r="BN2183" i="17" s="1"/>
  <c r="BC2183" i="17"/>
  <c r="BB2183" i="17" s="1"/>
  <c r="AZ2183" i="17"/>
  <c r="BA2183" i="17" s="1"/>
  <c r="AP2183" i="17"/>
  <c r="AQ2183" i="17" s="1"/>
  <c r="AO2183" i="17"/>
  <c r="BY2182" i="17"/>
  <c r="BZ2182" i="17" s="1"/>
  <c r="CA2182" i="17" s="1"/>
  <c r="BP2182" i="17"/>
  <c r="BM2182" i="17"/>
  <c r="BN2182" i="17" s="1"/>
  <c r="BO2182" i="17" s="1"/>
  <c r="BC2182" i="17"/>
  <c r="BB2182" i="17"/>
  <c r="AZ2182" i="17"/>
  <c r="BA2182" i="17" s="1"/>
  <c r="AQ2182" i="17"/>
  <c r="AP2182" i="17"/>
  <c r="AO2182" i="17"/>
  <c r="CA2181" i="17"/>
  <c r="BY2181" i="17"/>
  <c r="BZ2181" i="17" s="1"/>
  <c r="BP2181" i="17"/>
  <c r="BM2181" i="17"/>
  <c r="BN2181" i="17" s="1"/>
  <c r="BO2181" i="17" s="1"/>
  <c r="BC2181" i="17"/>
  <c r="BB2181" i="17"/>
  <c r="AZ2181" i="17"/>
  <c r="BA2181" i="17" s="1"/>
  <c r="AQ2181" i="17"/>
  <c r="AO2181" i="17"/>
  <c r="AP2181" i="17" s="1"/>
  <c r="CA2180" i="17"/>
  <c r="BY2180" i="17"/>
  <c r="BZ2180" i="17" s="1"/>
  <c r="BP2180" i="17"/>
  <c r="BM2180" i="17"/>
  <c r="BN2180" i="17" s="1"/>
  <c r="BC2180" i="17"/>
  <c r="BB2180" i="17" s="1"/>
  <c r="AZ2180" i="17"/>
  <c r="BA2180" i="17" s="1"/>
  <c r="AQ2180" i="17"/>
  <c r="AO2180" i="17"/>
  <c r="AP2180" i="17" s="1"/>
  <c r="CA2179" i="17"/>
  <c r="BY2179" i="17"/>
  <c r="BZ2179" i="17" s="1"/>
  <c r="BP2179" i="17"/>
  <c r="BO2179" i="17"/>
  <c r="BM2179" i="17"/>
  <c r="BN2179" i="17" s="1"/>
  <c r="BC2179" i="17"/>
  <c r="BB2179" i="17"/>
  <c r="AZ2179" i="17"/>
  <c r="BA2179" i="17" s="1"/>
  <c r="AQ2179" i="17"/>
  <c r="AO2179" i="17"/>
  <c r="AP2179" i="17" s="1"/>
  <c r="CA2178" i="17"/>
  <c r="BY2178" i="17"/>
  <c r="BZ2178" i="17" s="1"/>
  <c r="BP2178" i="17"/>
  <c r="BO2178" i="17" s="1"/>
  <c r="BM2178" i="17"/>
  <c r="BN2178" i="17" s="1"/>
  <c r="BC2178" i="17"/>
  <c r="BB2178" i="17" s="1"/>
  <c r="AZ2178" i="17"/>
  <c r="BA2178" i="17" s="1"/>
  <c r="AQ2178" i="17"/>
  <c r="AP2178" i="17"/>
  <c r="AO2178" i="17"/>
  <c r="CA2177" i="17"/>
  <c r="BY2177" i="17"/>
  <c r="BZ2177" i="17" s="1"/>
  <c r="BP2177" i="17"/>
  <c r="BO2177" i="17" s="1"/>
  <c r="BM2177" i="17"/>
  <c r="BN2177" i="17" s="1"/>
  <c r="BC2177" i="17"/>
  <c r="BB2177" i="17" s="1"/>
  <c r="AZ2177" i="17"/>
  <c r="BA2177" i="17" s="1"/>
  <c r="AQ2177" i="17"/>
  <c r="AO2177" i="17"/>
  <c r="AP2177" i="17" s="1"/>
  <c r="CA2176" i="17"/>
  <c r="BY2176" i="17"/>
  <c r="BZ2176" i="17" s="1"/>
  <c r="BP2176" i="17"/>
  <c r="BO2176" i="17"/>
  <c r="BM2176" i="17"/>
  <c r="BN2176" i="17" s="1"/>
  <c r="BC2176" i="17"/>
  <c r="BB2176" i="17"/>
  <c r="AZ2176" i="17"/>
  <c r="BA2176" i="17" s="1"/>
  <c r="AQ2176" i="17"/>
  <c r="AP2176" i="17"/>
  <c r="AO2176" i="17"/>
  <c r="CA2175" i="17"/>
  <c r="BY2175" i="17"/>
  <c r="BZ2175" i="17" s="1"/>
  <c r="BP2175" i="17"/>
  <c r="BO2175" i="17"/>
  <c r="BM2175" i="17"/>
  <c r="BN2175" i="17" s="1"/>
  <c r="BC2175" i="17"/>
  <c r="BB2175" i="17" s="1"/>
  <c r="AZ2175" i="17"/>
  <c r="BA2175" i="17" s="1"/>
  <c r="AQ2175" i="17"/>
  <c r="AO2175" i="17"/>
  <c r="AP2175" i="17" s="1"/>
  <c r="CA2174" i="17"/>
  <c r="BY2174" i="17"/>
  <c r="BZ2174" i="17" s="1"/>
  <c r="BP2174" i="17"/>
  <c r="BO2174" i="17"/>
  <c r="BM2174" i="17"/>
  <c r="BN2174" i="17" s="1"/>
  <c r="BC2174" i="17"/>
  <c r="BB2174" i="17" s="1"/>
  <c r="AZ2174" i="17"/>
  <c r="BA2174" i="17" s="1"/>
  <c r="AQ2174" i="17"/>
  <c r="AP2174" i="17"/>
  <c r="AO2174" i="17"/>
  <c r="CA2173" i="17"/>
  <c r="BY2173" i="17"/>
  <c r="BZ2173" i="17" s="1"/>
  <c r="BP2173" i="17"/>
  <c r="BO2173" i="17" s="1"/>
  <c r="BM2173" i="17"/>
  <c r="BN2173" i="17" s="1"/>
  <c r="BC2173" i="17"/>
  <c r="BB2173" i="17"/>
  <c r="AZ2173" i="17"/>
  <c r="BA2173" i="17" s="1"/>
  <c r="AO2173" i="17"/>
  <c r="AP2173" i="17" s="1"/>
  <c r="AQ2173" i="17" s="1"/>
  <c r="BY2172" i="17"/>
  <c r="BZ2172" i="17" s="1"/>
  <c r="CA2172" i="17" s="1"/>
  <c r="BP2172" i="17"/>
  <c r="BM2172" i="17"/>
  <c r="BN2172" i="17" s="1"/>
  <c r="BO2172" i="17" s="1"/>
  <c r="BC2172" i="17"/>
  <c r="BB2172" i="17"/>
  <c r="AZ2172" i="17"/>
  <c r="BA2172" i="17" s="1"/>
  <c r="AQ2172" i="17"/>
  <c r="AO2172" i="17"/>
  <c r="AP2172" i="17" s="1"/>
  <c r="CA2171" i="17"/>
  <c r="BY2171" i="17"/>
  <c r="BZ2171" i="17" s="1"/>
  <c r="BP2171" i="17"/>
  <c r="BM2171" i="17"/>
  <c r="BN2171" i="17" s="1"/>
  <c r="BC2171" i="17"/>
  <c r="BB2171" i="17"/>
  <c r="AZ2171" i="17"/>
  <c r="BA2171" i="17" s="1"/>
  <c r="AQ2171" i="17"/>
  <c r="AO2171" i="17"/>
  <c r="AP2171" i="17" s="1"/>
  <c r="CA2170" i="17"/>
  <c r="BY2170" i="17"/>
  <c r="BZ2170" i="17" s="1"/>
  <c r="BP2170" i="17"/>
  <c r="BM2170" i="17"/>
  <c r="BN2170" i="17" s="1"/>
  <c r="BC2170" i="17"/>
  <c r="BB2170" i="17" s="1"/>
  <c r="AZ2170" i="17"/>
  <c r="BA2170" i="17" s="1"/>
  <c r="AQ2170" i="17"/>
  <c r="AO2170" i="17"/>
  <c r="AP2170" i="17" s="1"/>
  <c r="CA2169" i="17"/>
  <c r="BY2169" i="17"/>
  <c r="BZ2169" i="17" s="1"/>
  <c r="BP2169" i="17"/>
  <c r="BM2169" i="17"/>
  <c r="BN2169" i="17" s="1"/>
  <c r="BO2169" i="17" s="1"/>
  <c r="BC2169" i="17"/>
  <c r="BB2169" i="17" s="1"/>
  <c r="AZ2169" i="17"/>
  <c r="BA2169" i="17" s="1"/>
  <c r="AQ2169" i="17"/>
  <c r="AO2169" i="17"/>
  <c r="AP2169" i="17" s="1"/>
  <c r="CA2168" i="17"/>
  <c r="BY2168" i="17"/>
  <c r="BZ2168" i="17" s="1"/>
  <c r="BP2168" i="17"/>
  <c r="BO2168" i="17"/>
  <c r="BM2168" i="17"/>
  <c r="BN2168" i="17" s="1"/>
  <c r="BC2168" i="17"/>
  <c r="BB2168" i="17" s="1"/>
  <c r="AZ2168" i="17"/>
  <c r="BA2168" i="17" s="1"/>
  <c r="AQ2168" i="17"/>
  <c r="AP2168" i="17"/>
  <c r="AO2168" i="17"/>
  <c r="CA2167" i="17"/>
  <c r="BY2167" i="17"/>
  <c r="BZ2167" i="17" s="1"/>
  <c r="BP2167" i="17"/>
  <c r="BO2167" i="17" s="1"/>
  <c r="BM2167" i="17"/>
  <c r="BN2167" i="17" s="1"/>
  <c r="BC2167" i="17"/>
  <c r="BB2167" i="17"/>
  <c r="AZ2167" i="17"/>
  <c r="BA2167" i="17" s="1"/>
  <c r="AQ2167" i="17"/>
  <c r="AP2167" i="17"/>
  <c r="AO2167" i="17"/>
  <c r="CA2166" i="17"/>
  <c r="BY2166" i="17"/>
  <c r="BZ2166" i="17" s="1"/>
  <c r="BP2166" i="17"/>
  <c r="BO2166" i="17"/>
  <c r="BM2166" i="17"/>
  <c r="BN2166" i="17" s="1"/>
  <c r="BC2166" i="17"/>
  <c r="BB2166" i="17"/>
  <c r="BA2166" i="17"/>
  <c r="AZ2166" i="17"/>
  <c r="AQ2166" i="17"/>
  <c r="AP2166" i="17"/>
  <c r="AO2166" i="17"/>
  <c r="CA2165" i="17"/>
  <c r="BY2165" i="17"/>
  <c r="BZ2165" i="17" s="1"/>
  <c r="BP2165" i="17"/>
  <c r="BO2165" i="17"/>
  <c r="BM2165" i="17"/>
  <c r="BN2165" i="17" s="1"/>
  <c r="BC2165" i="17"/>
  <c r="BB2165" i="17"/>
  <c r="AZ2165" i="17"/>
  <c r="BA2165" i="17" s="1"/>
  <c r="AQ2165" i="17"/>
  <c r="AO2165" i="17"/>
  <c r="AP2165" i="17" s="1"/>
  <c r="CA2164" i="17"/>
  <c r="BY2164" i="17"/>
  <c r="BZ2164" i="17" s="1"/>
  <c r="BP2164" i="17"/>
  <c r="BO2164" i="17" s="1"/>
  <c r="BM2164" i="17"/>
  <c r="BN2164" i="17" s="1"/>
  <c r="BC2164" i="17"/>
  <c r="BB2164" i="17"/>
  <c r="AZ2164" i="17"/>
  <c r="BA2164" i="17" s="1"/>
  <c r="AQ2164" i="17"/>
  <c r="AP2164" i="17"/>
  <c r="AO2164" i="17"/>
  <c r="CA2163" i="17"/>
  <c r="BY2163" i="17"/>
  <c r="BZ2163" i="17" s="1"/>
  <c r="BP2163" i="17"/>
  <c r="BO2163" i="17"/>
  <c r="BM2163" i="17"/>
  <c r="BN2163" i="17" s="1"/>
  <c r="BC2163" i="17"/>
  <c r="BB2163" i="17" s="1"/>
  <c r="AZ2163" i="17"/>
  <c r="BA2163" i="17" s="1"/>
  <c r="AO2163" i="17"/>
  <c r="AP2163" i="17" s="1"/>
  <c r="AQ2163" i="17" s="1"/>
  <c r="BY2162" i="17"/>
  <c r="BZ2162" i="17" s="1"/>
  <c r="CA2162" i="17" s="1"/>
  <c r="BP2162" i="17"/>
  <c r="BO2162" i="17"/>
  <c r="BM2162" i="17"/>
  <c r="BN2162" i="17" s="1"/>
  <c r="BC2162" i="17"/>
  <c r="BB2162" i="17"/>
  <c r="AZ2162" i="17"/>
  <c r="BA2162" i="17" s="1"/>
  <c r="AQ2162" i="17"/>
  <c r="AO2162" i="17"/>
  <c r="AP2162" i="17" s="1"/>
  <c r="CA2161" i="17"/>
  <c r="BY2161" i="17"/>
  <c r="BZ2161" i="17" s="1"/>
  <c r="BP2161" i="17"/>
  <c r="BM2161" i="17"/>
  <c r="BN2161" i="17" s="1"/>
  <c r="BC2161" i="17"/>
  <c r="BB2161" i="17" s="1"/>
  <c r="AZ2161" i="17"/>
  <c r="BA2161" i="17" s="1"/>
  <c r="AQ2161" i="17"/>
  <c r="AO2161" i="17"/>
  <c r="AP2161" i="17" s="1"/>
  <c r="CA2160" i="17"/>
  <c r="BY2160" i="17"/>
  <c r="BZ2160" i="17" s="1"/>
  <c r="BP2160" i="17"/>
  <c r="BM2160" i="17"/>
  <c r="BN2160" i="17" s="1"/>
  <c r="BO2160" i="17" s="1"/>
  <c r="BC2160" i="17"/>
  <c r="BB2160" i="17" s="1"/>
  <c r="AZ2160" i="17"/>
  <c r="BA2160" i="17" s="1"/>
  <c r="AQ2160" i="17"/>
  <c r="AO2160" i="17"/>
  <c r="AP2160" i="17" s="1"/>
  <c r="CA2159" i="17"/>
  <c r="BY2159" i="17"/>
  <c r="BZ2159" i="17" s="1"/>
  <c r="BP2159" i="17"/>
  <c r="BM2159" i="17"/>
  <c r="BN2159" i="17" s="1"/>
  <c r="BO2159" i="17" s="1"/>
  <c r="BC2159" i="17"/>
  <c r="BB2159" i="17"/>
  <c r="AZ2159" i="17"/>
  <c r="BA2159" i="17" s="1"/>
  <c r="AQ2159" i="17"/>
  <c r="AP2159" i="17"/>
  <c r="AO2159" i="17"/>
  <c r="CA2158" i="17"/>
  <c r="BY2158" i="17"/>
  <c r="BZ2158" i="17" s="1"/>
  <c r="BP2158" i="17"/>
  <c r="BM2158" i="17"/>
  <c r="BN2158" i="17" s="1"/>
  <c r="BO2158" i="17" s="1"/>
  <c r="BC2158" i="17"/>
  <c r="BB2158" i="17"/>
  <c r="AZ2158" i="17"/>
  <c r="BA2158" i="17" s="1"/>
  <c r="AQ2158" i="17"/>
  <c r="AP2158" i="17"/>
  <c r="AO2158" i="17"/>
  <c r="CA2157" i="17"/>
  <c r="BY2157" i="17"/>
  <c r="BZ2157" i="17" s="1"/>
  <c r="BP2157" i="17"/>
  <c r="BO2157" i="17"/>
  <c r="BM2157" i="17"/>
  <c r="BN2157" i="17" s="1"/>
  <c r="BC2157" i="17"/>
  <c r="BB2157" i="17" s="1"/>
  <c r="AZ2157" i="17"/>
  <c r="BA2157" i="17" s="1"/>
  <c r="AQ2157" i="17"/>
  <c r="AP2157" i="17"/>
  <c r="AO2157" i="17"/>
  <c r="CA2156" i="17"/>
  <c r="BY2156" i="17"/>
  <c r="BZ2156" i="17" s="1"/>
  <c r="BP2156" i="17"/>
  <c r="BO2156" i="17" s="1"/>
  <c r="BM2156" i="17"/>
  <c r="BN2156" i="17" s="1"/>
  <c r="BC2156" i="17"/>
  <c r="BB2156" i="17"/>
  <c r="AZ2156" i="17"/>
  <c r="BA2156" i="17" s="1"/>
  <c r="AQ2156" i="17"/>
  <c r="AO2156" i="17"/>
  <c r="AP2156" i="17" s="1"/>
  <c r="CA2155" i="17"/>
  <c r="BY2155" i="17"/>
  <c r="BZ2155" i="17" s="1"/>
  <c r="BP2155" i="17"/>
  <c r="BO2155" i="17" s="1"/>
  <c r="BM2155" i="17"/>
  <c r="BN2155" i="17" s="1"/>
  <c r="BC2155" i="17"/>
  <c r="BB2155" i="17" s="1"/>
  <c r="BA2155" i="17"/>
  <c r="AZ2155" i="17"/>
  <c r="AQ2155" i="17"/>
  <c r="AO2155" i="17"/>
  <c r="AP2155" i="17" s="1"/>
  <c r="CA2154" i="17"/>
  <c r="BY2154" i="17"/>
  <c r="BZ2154" i="17" s="1"/>
  <c r="BP2154" i="17"/>
  <c r="BO2154" i="17" s="1"/>
  <c r="BM2154" i="17"/>
  <c r="BN2154" i="17" s="1"/>
  <c r="BC2154" i="17"/>
  <c r="BB2154" i="17" s="1"/>
  <c r="AZ2154" i="17"/>
  <c r="BA2154" i="17" s="1"/>
  <c r="AQ2154" i="17"/>
  <c r="AO2154" i="17"/>
  <c r="AP2154" i="17" s="1"/>
  <c r="CA2153" i="17"/>
  <c r="BY2153" i="17"/>
  <c r="BZ2153" i="17" s="1"/>
  <c r="BP2153" i="17"/>
  <c r="BO2153" i="17"/>
  <c r="BM2153" i="17"/>
  <c r="BN2153" i="17" s="1"/>
  <c r="BC2153" i="17"/>
  <c r="BB2153" i="17"/>
  <c r="AZ2153" i="17"/>
  <c r="BA2153" i="17" s="1"/>
  <c r="AP2153" i="17"/>
  <c r="AQ2153" i="17" s="1"/>
  <c r="AO2153" i="17"/>
  <c r="BY2152" i="17"/>
  <c r="BZ2152" i="17" s="1"/>
  <c r="CA2152" i="17" s="1"/>
  <c r="BP2152" i="17"/>
  <c r="BO2152" i="17"/>
  <c r="BM2152" i="17"/>
  <c r="BN2152" i="17" s="1"/>
  <c r="BC2152" i="17"/>
  <c r="BB2152" i="17"/>
  <c r="AZ2152" i="17"/>
  <c r="BA2152" i="17" s="1"/>
  <c r="AQ2152" i="17"/>
  <c r="AP2152" i="17"/>
  <c r="AO2152" i="17"/>
  <c r="CA2151" i="17"/>
  <c r="BY2151" i="17"/>
  <c r="BZ2151" i="17" s="1"/>
  <c r="BP2151" i="17"/>
  <c r="BO2151" i="17"/>
  <c r="BM2151" i="17"/>
  <c r="BN2151" i="17" s="1"/>
  <c r="BC2151" i="17"/>
  <c r="BB2151" i="17" s="1"/>
  <c r="AZ2151" i="17"/>
  <c r="BA2151" i="17" s="1"/>
  <c r="AQ2151" i="17"/>
  <c r="AO2151" i="17"/>
  <c r="AP2151" i="17" s="1"/>
  <c r="CA2150" i="17"/>
  <c r="BY2150" i="17"/>
  <c r="BZ2150" i="17" s="1"/>
  <c r="BP2150" i="17"/>
  <c r="BM2150" i="17"/>
  <c r="BN2150" i="17" s="1"/>
  <c r="BO2150" i="17" s="1"/>
  <c r="BC2150" i="17"/>
  <c r="BB2150" i="17"/>
  <c r="AZ2150" i="17"/>
  <c r="BA2150" i="17" s="1"/>
  <c r="AQ2150" i="17"/>
  <c r="AP2150" i="17"/>
  <c r="AO2150" i="17"/>
  <c r="CA2149" i="17"/>
  <c r="BY2149" i="17"/>
  <c r="BZ2149" i="17" s="1"/>
  <c r="BP2149" i="17"/>
  <c r="BM2149" i="17"/>
  <c r="BN2149" i="17" s="1"/>
  <c r="BO2149" i="17" s="1"/>
  <c r="BC2149" i="17"/>
  <c r="BB2149" i="17"/>
  <c r="AZ2149" i="17"/>
  <c r="BA2149" i="17" s="1"/>
  <c r="AQ2149" i="17"/>
  <c r="AP2149" i="17"/>
  <c r="AO2149" i="17"/>
  <c r="CA2148" i="17"/>
  <c r="BY2148" i="17"/>
  <c r="BZ2148" i="17" s="1"/>
  <c r="BP2148" i="17"/>
  <c r="BM2148" i="17"/>
  <c r="BN2148" i="17" s="1"/>
  <c r="BO2148" i="17" s="1"/>
  <c r="BC2148" i="17"/>
  <c r="BB2148" i="17"/>
  <c r="AZ2148" i="17"/>
  <c r="BA2148" i="17" s="1"/>
  <c r="AQ2148" i="17"/>
  <c r="AO2148" i="17"/>
  <c r="AP2148" i="17" s="1"/>
  <c r="CA2147" i="17"/>
  <c r="BY2147" i="17"/>
  <c r="BZ2147" i="17" s="1"/>
  <c r="BP2147" i="17"/>
  <c r="BM2147" i="17"/>
  <c r="BN2147" i="17" s="1"/>
  <c r="BC2147" i="17"/>
  <c r="BB2147" i="17"/>
  <c r="AZ2147" i="17"/>
  <c r="BA2147" i="17" s="1"/>
  <c r="AQ2147" i="17"/>
  <c r="AO2147" i="17"/>
  <c r="AP2147" i="17" s="1"/>
  <c r="CA2146" i="17"/>
  <c r="BY2146" i="17"/>
  <c r="BZ2146" i="17" s="1"/>
  <c r="BP2146" i="17"/>
  <c r="BO2146" i="17" s="1"/>
  <c r="BM2146" i="17"/>
  <c r="BN2146" i="17" s="1"/>
  <c r="BC2146" i="17"/>
  <c r="BB2146" i="17" s="1"/>
  <c r="AZ2146" i="17"/>
  <c r="BA2146" i="17" s="1"/>
  <c r="AQ2146" i="17"/>
  <c r="AP2146" i="17"/>
  <c r="AO2146" i="17"/>
  <c r="CA2145" i="17"/>
  <c r="BY2145" i="17"/>
  <c r="BZ2145" i="17" s="1"/>
  <c r="BP2145" i="17"/>
  <c r="BO2145" i="17" s="1"/>
  <c r="BM2145" i="17"/>
  <c r="BN2145" i="17" s="1"/>
  <c r="BC2145" i="17"/>
  <c r="BB2145" i="17" s="1"/>
  <c r="AZ2145" i="17"/>
  <c r="BA2145" i="17" s="1"/>
  <c r="AQ2145" i="17"/>
  <c r="AO2145" i="17"/>
  <c r="AP2145" i="17" s="1"/>
  <c r="CA2144" i="17"/>
  <c r="BY2144" i="17"/>
  <c r="BZ2144" i="17" s="1"/>
  <c r="BP2144" i="17"/>
  <c r="BO2144" i="17"/>
  <c r="BM2144" i="17"/>
  <c r="BN2144" i="17" s="1"/>
  <c r="BC2144" i="17"/>
  <c r="BB2144" i="17"/>
  <c r="BA2144" i="17"/>
  <c r="AZ2144" i="17"/>
  <c r="AQ2144" i="17"/>
  <c r="AO2144" i="17"/>
  <c r="AP2144" i="17" s="1"/>
  <c r="CA2143" i="17"/>
  <c r="BY2143" i="17"/>
  <c r="BZ2143" i="17" s="1"/>
  <c r="BP2143" i="17"/>
  <c r="BO2143" i="17"/>
  <c r="BM2143" i="17"/>
  <c r="BN2143" i="17" s="1"/>
  <c r="BC2143" i="17"/>
  <c r="BB2143" i="17"/>
  <c r="AZ2143" i="17"/>
  <c r="BA2143" i="17" s="1"/>
  <c r="AO2143" i="17"/>
  <c r="AP2143" i="17" s="1"/>
  <c r="AQ2143" i="17" s="1"/>
  <c r="BY2142" i="17"/>
  <c r="BZ2142" i="17" s="1"/>
  <c r="CA2142" i="17" s="1"/>
  <c r="BP2142" i="17"/>
  <c r="BO2142" i="17"/>
  <c r="BM2142" i="17"/>
  <c r="BN2142" i="17" s="1"/>
  <c r="BC2142" i="17"/>
  <c r="BB2142" i="17" s="1"/>
  <c r="AZ2142" i="17"/>
  <c r="BA2142" i="17" s="1"/>
  <c r="AQ2142" i="17"/>
  <c r="AP2142" i="17"/>
  <c r="AO2142" i="17"/>
  <c r="CA2141" i="17"/>
  <c r="BY2141" i="17"/>
  <c r="BZ2141" i="17" s="1"/>
  <c r="BP2141" i="17"/>
  <c r="BO2141" i="17" s="1"/>
  <c r="BM2141" i="17"/>
  <c r="BN2141" i="17" s="1"/>
  <c r="BC2141" i="17"/>
  <c r="BB2141" i="17"/>
  <c r="AZ2141" i="17"/>
  <c r="BA2141" i="17" s="1"/>
  <c r="AQ2141" i="17"/>
  <c r="AP2141" i="17"/>
  <c r="AO2141" i="17"/>
  <c r="CA2140" i="17"/>
  <c r="BY2140" i="17"/>
  <c r="BZ2140" i="17" s="1"/>
  <c r="BP2140" i="17"/>
  <c r="BO2140" i="17"/>
  <c r="BM2140" i="17"/>
  <c r="BN2140" i="17" s="1"/>
  <c r="BC2140" i="17"/>
  <c r="BB2140" i="17" s="1"/>
  <c r="AZ2140" i="17"/>
  <c r="BA2140" i="17" s="1"/>
  <c r="AQ2140" i="17"/>
  <c r="AO2140" i="17"/>
  <c r="AP2140" i="17" s="1"/>
  <c r="CA2139" i="17"/>
  <c r="BY2139" i="17"/>
  <c r="BZ2139" i="17" s="1"/>
  <c r="BP2139" i="17"/>
  <c r="BM2139" i="17"/>
  <c r="BN2139" i="17" s="1"/>
  <c r="BC2139" i="17"/>
  <c r="BB2139" i="17" s="1"/>
  <c r="AZ2139" i="17"/>
  <c r="BA2139" i="17" s="1"/>
  <c r="AQ2139" i="17"/>
  <c r="AP2139" i="17"/>
  <c r="AO2139" i="17"/>
  <c r="CA2138" i="17"/>
  <c r="BY2138" i="17"/>
  <c r="BZ2138" i="17" s="1"/>
  <c r="BP2138" i="17"/>
  <c r="BO2138" i="17" s="1"/>
  <c r="BM2138" i="17"/>
  <c r="BN2138" i="17" s="1"/>
  <c r="BC2138" i="17"/>
  <c r="BB2138" i="17"/>
  <c r="AZ2138" i="17"/>
  <c r="BA2138" i="17" s="1"/>
  <c r="AQ2138" i="17"/>
  <c r="AO2138" i="17"/>
  <c r="AP2138" i="17" s="1"/>
  <c r="CA2137" i="17"/>
  <c r="BY2137" i="17"/>
  <c r="BZ2137" i="17" s="1"/>
  <c r="BP2137" i="17"/>
  <c r="BO2137" i="17" s="1"/>
  <c r="BM2137" i="17"/>
  <c r="BN2137" i="17" s="1"/>
  <c r="BC2137" i="17"/>
  <c r="BB2137" i="17" s="1"/>
  <c r="AZ2137" i="17"/>
  <c r="BA2137" i="17" s="1"/>
  <c r="AQ2137" i="17"/>
  <c r="AP2137" i="17"/>
  <c r="AO2137" i="17"/>
  <c r="CA2136" i="17"/>
  <c r="BY2136" i="17"/>
  <c r="BZ2136" i="17" s="1"/>
  <c r="BP2136" i="17"/>
  <c r="BO2136" i="17"/>
  <c r="BM2136" i="17"/>
  <c r="BN2136" i="17" s="1"/>
  <c r="BC2136" i="17"/>
  <c r="BB2136" i="17"/>
  <c r="AZ2136" i="17"/>
  <c r="BA2136" i="17" s="1"/>
  <c r="AQ2136" i="17"/>
  <c r="AO2136" i="17"/>
  <c r="AP2136" i="17" s="1"/>
  <c r="CA2135" i="17"/>
  <c r="BY2135" i="17"/>
  <c r="BZ2135" i="17" s="1"/>
  <c r="BP2135" i="17"/>
  <c r="BO2135" i="17" s="1"/>
  <c r="BM2135" i="17"/>
  <c r="BN2135" i="17" s="1"/>
  <c r="BC2135" i="17"/>
  <c r="BB2135" i="17" s="1"/>
  <c r="AZ2135" i="17"/>
  <c r="BA2135" i="17" s="1"/>
  <c r="AQ2135" i="17"/>
  <c r="AP2135" i="17"/>
  <c r="AO2135" i="17"/>
  <c r="CA2134" i="17"/>
  <c r="BY2134" i="17"/>
  <c r="BZ2134" i="17" s="1"/>
  <c r="BP2134" i="17"/>
  <c r="BO2134" i="17" s="1"/>
  <c r="BM2134" i="17"/>
  <c r="BN2134" i="17" s="1"/>
  <c r="BC2134" i="17"/>
  <c r="BB2134" i="17" s="1"/>
  <c r="AZ2134" i="17"/>
  <c r="BA2134" i="17" s="1"/>
  <c r="AQ2134" i="17"/>
  <c r="AO2134" i="17"/>
  <c r="AP2134" i="17" s="1"/>
  <c r="CA2133" i="17"/>
  <c r="BY2133" i="17"/>
  <c r="BZ2133" i="17" s="1"/>
  <c r="BP2133" i="17"/>
  <c r="BO2133" i="17"/>
  <c r="BN2133" i="17"/>
  <c r="BM2133" i="17"/>
  <c r="BC2133" i="17"/>
  <c r="BB2133" i="17" s="1"/>
  <c r="BA2133" i="17"/>
  <c r="AZ2133" i="17"/>
  <c r="AO2133" i="17"/>
  <c r="AP2133" i="17" s="1"/>
  <c r="AQ2133" i="17" s="1"/>
  <c r="BY2132" i="17"/>
  <c r="BZ2132" i="17" s="1"/>
  <c r="CA2132" i="17" s="1"/>
  <c r="BP2132" i="17"/>
  <c r="BO2132" i="17" s="1"/>
  <c r="BM2132" i="17"/>
  <c r="BN2132" i="17" s="1"/>
  <c r="BC2132" i="17"/>
  <c r="BB2132" i="17" s="1"/>
  <c r="AZ2132" i="17"/>
  <c r="BA2132" i="17" s="1"/>
  <c r="AQ2132" i="17"/>
  <c r="AO2132" i="17"/>
  <c r="AP2132" i="17" s="1"/>
  <c r="CA2131" i="17"/>
  <c r="BY2131" i="17"/>
  <c r="BZ2131" i="17" s="1"/>
  <c r="BP2131" i="17"/>
  <c r="BO2131" i="17"/>
  <c r="BM2131" i="17"/>
  <c r="BN2131" i="17" s="1"/>
  <c r="BC2131" i="17"/>
  <c r="BB2131" i="17" s="1"/>
  <c r="AZ2131" i="17"/>
  <c r="BA2131" i="17" s="1"/>
  <c r="AQ2131" i="17"/>
  <c r="AP2131" i="17"/>
  <c r="AO2131" i="17"/>
  <c r="CA2130" i="17"/>
  <c r="BY2130" i="17"/>
  <c r="BZ2130" i="17" s="1"/>
  <c r="BP2130" i="17"/>
  <c r="BO2130" i="17" s="1"/>
  <c r="BM2130" i="17"/>
  <c r="BN2130" i="17" s="1"/>
  <c r="BC2130" i="17"/>
  <c r="BB2130" i="17"/>
  <c r="AZ2130" i="17"/>
  <c r="BA2130" i="17" s="1"/>
  <c r="AQ2130" i="17"/>
  <c r="AP2130" i="17"/>
  <c r="AO2130" i="17"/>
  <c r="CA2129" i="17"/>
  <c r="BY2129" i="17"/>
  <c r="BZ2129" i="17" s="1"/>
  <c r="BP2129" i="17"/>
  <c r="BO2129" i="17"/>
  <c r="BM2129" i="17"/>
  <c r="BN2129" i="17" s="1"/>
  <c r="BC2129" i="17"/>
  <c r="BB2129" i="17" s="1"/>
  <c r="AZ2129" i="17"/>
  <c r="BA2129" i="17" s="1"/>
  <c r="AQ2129" i="17"/>
  <c r="AO2129" i="17"/>
  <c r="AP2129" i="17" s="1"/>
  <c r="CA2128" i="17"/>
  <c r="BY2128" i="17"/>
  <c r="BZ2128" i="17" s="1"/>
  <c r="BP2128" i="17"/>
  <c r="BO2128" i="17" s="1"/>
  <c r="BM2128" i="17"/>
  <c r="BN2128" i="17" s="1"/>
  <c r="BC2128" i="17"/>
  <c r="BB2128" i="17"/>
  <c r="AZ2128" i="17"/>
  <c r="BA2128" i="17" s="1"/>
  <c r="AQ2128" i="17"/>
  <c r="AP2128" i="17"/>
  <c r="AO2128" i="17"/>
  <c r="CA2127" i="17"/>
  <c r="BY2127" i="17"/>
  <c r="BZ2127" i="17" s="1"/>
  <c r="BP2127" i="17"/>
  <c r="BM2127" i="17"/>
  <c r="BN2127" i="17" s="1"/>
  <c r="BO2127" i="17" s="1"/>
  <c r="BC2127" i="17"/>
  <c r="BB2127" i="17"/>
  <c r="AZ2127" i="17"/>
  <c r="BA2127" i="17" s="1"/>
  <c r="AQ2127" i="17"/>
  <c r="AO2127" i="17"/>
  <c r="AP2127" i="17" s="1"/>
  <c r="CA2126" i="17"/>
  <c r="BY2126" i="17"/>
  <c r="BZ2126" i="17" s="1"/>
  <c r="BP2126" i="17"/>
  <c r="BM2126" i="17"/>
  <c r="BN2126" i="17" s="1"/>
  <c r="BC2126" i="17"/>
  <c r="BB2126" i="17"/>
  <c r="AZ2126" i="17"/>
  <c r="BA2126" i="17" s="1"/>
  <c r="AQ2126" i="17"/>
  <c r="AO2126" i="17"/>
  <c r="AP2126" i="17" s="1"/>
  <c r="CA2125" i="17"/>
  <c r="BY2125" i="17"/>
  <c r="BZ2125" i="17" s="1"/>
  <c r="BP2125" i="17"/>
  <c r="BO2125" i="17" s="1"/>
  <c r="BM2125" i="17"/>
  <c r="BN2125" i="17" s="1"/>
  <c r="BC2125" i="17"/>
  <c r="BB2125" i="17" s="1"/>
  <c r="AZ2125" i="17"/>
  <c r="BA2125" i="17" s="1"/>
  <c r="AQ2125" i="17"/>
  <c r="AP2125" i="17"/>
  <c r="AO2125" i="17"/>
  <c r="CA2124" i="17"/>
  <c r="BY2124" i="17"/>
  <c r="BZ2124" i="17" s="1"/>
  <c r="BP2124" i="17"/>
  <c r="BO2124" i="17" s="1"/>
  <c r="BM2124" i="17"/>
  <c r="BN2124" i="17" s="1"/>
  <c r="BC2124" i="17"/>
  <c r="BB2124" i="17" s="1"/>
  <c r="AZ2124" i="17"/>
  <c r="BA2124" i="17" s="1"/>
  <c r="AQ2124" i="17"/>
  <c r="AO2124" i="17"/>
  <c r="AP2124" i="17" s="1"/>
  <c r="CA2123" i="17"/>
  <c r="BY2123" i="17"/>
  <c r="BZ2123" i="17" s="1"/>
  <c r="BP2123" i="17"/>
  <c r="BO2123" i="17" s="1"/>
  <c r="BM2123" i="17"/>
  <c r="BN2123" i="17" s="1"/>
  <c r="BC2123" i="17"/>
  <c r="BB2123" i="17"/>
  <c r="AZ2123" i="17"/>
  <c r="BA2123" i="17" s="1"/>
  <c r="AO2123" i="17"/>
  <c r="AP2123" i="17" s="1"/>
  <c r="AQ2123" i="17" s="1"/>
  <c r="BY2122" i="17"/>
  <c r="BZ2122" i="17" s="1"/>
  <c r="CA2122" i="17" s="1"/>
  <c r="BP2122" i="17"/>
  <c r="BO2122" i="17" s="1"/>
  <c r="BN2122" i="17"/>
  <c r="BM2122" i="17"/>
  <c r="BC2122" i="17"/>
  <c r="BB2122" i="17" s="1"/>
  <c r="BA2122" i="17"/>
  <c r="AZ2122" i="17"/>
  <c r="AQ2122" i="17"/>
  <c r="AO2122" i="17"/>
  <c r="AP2122" i="17" s="1"/>
  <c r="CA2121" i="17"/>
  <c r="BY2121" i="17"/>
  <c r="BZ2121" i="17" s="1"/>
  <c r="BP2121" i="17"/>
  <c r="BO2121" i="17"/>
  <c r="BM2121" i="17"/>
  <c r="BN2121" i="17" s="1"/>
  <c r="BC2121" i="17"/>
  <c r="BB2121" i="17" s="1"/>
  <c r="AZ2121" i="17"/>
  <c r="BA2121" i="17" s="1"/>
  <c r="AQ2121" i="17"/>
  <c r="AP2121" i="17"/>
  <c r="AO2121" i="17"/>
  <c r="CA2120" i="17"/>
  <c r="BY2120" i="17"/>
  <c r="BZ2120" i="17" s="1"/>
  <c r="BP2120" i="17"/>
  <c r="BO2120" i="17" s="1"/>
  <c r="BM2120" i="17"/>
  <c r="BN2120" i="17" s="1"/>
  <c r="BC2120" i="17"/>
  <c r="BB2120" i="17"/>
  <c r="AZ2120" i="17"/>
  <c r="BA2120" i="17" s="1"/>
  <c r="AQ2120" i="17"/>
  <c r="AP2120" i="17"/>
  <c r="AO2120" i="17"/>
  <c r="CA2119" i="17"/>
  <c r="BY2119" i="17"/>
  <c r="BZ2119" i="17" s="1"/>
  <c r="BP2119" i="17"/>
  <c r="BO2119" i="17"/>
  <c r="BM2119" i="17"/>
  <c r="BN2119" i="17" s="1"/>
  <c r="BC2119" i="17"/>
  <c r="BB2119" i="17" s="1"/>
  <c r="AZ2119" i="17"/>
  <c r="BA2119" i="17" s="1"/>
  <c r="AQ2119" i="17"/>
  <c r="AO2119" i="17"/>
  <c r="AP2119" i="17" s="1"/>
  <c r="CA2118" i="17"/>
  <c r="BY2118" i="17"/>
  <c r="BZ2118" i="17" s="1"/>
  <c r="BP2118" i="17"/>
  <c r="BO2118" i="17" s="1"/>
  <c r="BM2118" i="17"/>
  <c r="BN2118" i="17" s="1"/>
  <c r="BC2118" i="17"/>
  <c r="BB2118" i="17"/>
  <c r="AZ2118" i="17"/>
  <c r="BA2118" i="17" s="1"/>
  <c r="AQ2118" i="17"/>
  <c r="AP2118" i="17"/>
  <c r="AO2118" i="17"/>
  <c r="CA2117" i="17"/>
  <c r="BY2117" i="17"/>
  <c r="BZ2117" i="17" s="1"/>
  <c r="BP2117" i="17"/>
  <c r="BO2117" i="17"/>
  <c r="BM2117" i="17"/>
  <c r="BN2117" i="17" s="1"/>
  <c r="BC2117" i="17"/>
  <c r="BB2117" i="17" s="1"/>
  <c r="AZ2117" i="17"/>
  <c r="BA2117" i="17" s="1"/>
  <c r="AQ2117" i="17"/>
  <c r="AO2117" i="17"/>
  <c r="AP2117" i="17" s="1"/>
  <c r="CA2116" i="17"/>
  <c r="BY2116" i="17"/>
  <c r="BZ2116" i="17" s="1"/>
  <c r="BP2116" i="17"/>
  <c r="BO2116" i="17" s="1"/>
  <c r="BM2116" i="17"/>
  <c r="BN2116" i="17" s="1"/>
  <c r="BC2116" i="17"/>
  <c r="BB2116" i="17"/>
  <c r="AZ2116" i="17"/>
  <c r="BA2116" i="17" s="1"/>
  <c r="AQ2116" i="17"/>
  <c r="AO2116" i="17"/>
  <c r="AP2116" i="17" s="1"/>
  <c r="CA2115" i="17"/>
  <c r="BY2115" i="17"/>
  <c r="BZ2115" i="17" s="1"/>
  <c r="BP2115" i="17"/>
  <c r="BO2115" i="17" s="1"/>
  <c r="BM2115" i="17"/>
  <c r="BN2115" i="17" s="1"/>
  <c r="BC2115" i="17"/>
  <c r="BB2115" i="17" s="1"/>
  <c r="AZ2115" i="17"/>
  <c r="BA2115" i="17" s="1"/>
  <c r="AQ2115" i="17"/>
  <c r="AP2115" i="17"/>
  <c r="AO2115" i="17"/>
  <c r="CA2114" i="17"/>
  <c r="BY2114" i="17"/>
  <c r="BZ2114" i="17" s="1"/>
  <c r="BP2114" i="17"/>
  <c r="BM2114" i="17"/>
  <c r="BN2114" i="17" s="1"/>
  <c r="BO2114" i="17" s="1"/>
  <c r="BC2114" i="17"/>
  <c r="BB2114" i="17" s="1"/>
  <c r="AZ2114" i="17"/>
  <c r="BA2114" i="17" s="1"/>
  <c r="AQ2114" i="17"/>
  <c r="AP2114" i="17"/>
  <c r="AO2114" i="17"/>
  <c r="CA2113" i="17"/>
  <c r="BY2113" i="17"/>
  <c r="BZ2113" i="17" s="1"/>
  <c r="BP2113" i="17"/>
  <c r="BM2113" i="17"/>
  <c r="BN2113" i="17" s="1"/>
  <c r="BO2113" i="17" s="1"/>
  <c r="BC2113" i="17"/>
  <c r="BB2113" i="17"/>
  <c r="AZ2113" i="17"/>
  <c r="BA2113" i="17" s="1"/>
  <c r="AO2113" i="17"/>
  <c r="AP2113" i="17" s="1"/>
  <c r="AQ2113" i="17" s="1"/>
  <c r="BY2112" i="17"/>
  <c r="BZ2112" i="17" s="1"/>
  <c r="CA2112" i="17" s="1"/>
  <c r="BP2112" i="17"/>
  <c r="BO2112" i="17" s="1"/>
  <c r="BM2112" i="17"/>
  <c r="BN2112" i="17" s="1"/>
  <c r="BC2112" i="17"/>
  <c r="BB2112" i="17"/>
  <c r="AZ2112" i="17"/>
  <c r="BA2112" i="17" s="1"/>
  <c r="AQ2112" i="17"/>
  <c r="AP2112" i="17"/>
  <c r="AO2112" i="17"/>
  <c r="CA2111" i="17"/>
  <c r="BY2111" i="17"/>
  <c r="BZ2111" i="17" s="1"/>
  <c r="BP2111" i="17"/>
  <c r="BO2111" i="17"/>
  <c r="BN2111" i="17"/>
  <c r="BM2111" i="17"/>
  <c r="BC2111" i="17"/>
  <c r="BB2111" i="17"/>
  <c r="BA2111" i="17"/>
  <c r="AZ2111" i="17"/>
  <c r="AQ2111" i="17"/>
  <c r="AP2111" i="17"/>
  <c r="AO2111" i="17"/>
  <c r="CA2110" i="17"/>
  <c r="BY2110" i="17"/>
  <c r="BZ2110" i="17" s="1"/>
  <c r="BP2110" i="17"/>
  <c r="BO2110" i="17" s="1"/>
  <c r="BM2110" i="17"/>
  <c r="BN2110" i="17" s="1"/>
  <c r="BC2110" i="17"/>
  <c r="BB2110" i="17" s="1"/>
  <c r="AZ2110" i="17"/>
  <c r="BA2110" i="17" s="1"/>
  <c r="AQ2110" i="17"/>
  <c r="AP2110" i="17"/>
  <c r="AO2110" i="17"/>
  <c r="CA2109" i="17"/>
  <c r="BY2109" i="17"/>
  <c r="BZ2109" i="17" s="1"/>
  <c r="BP2109" i="17"/>
  <c r="BO2109" i="17"/>
  <c r="BM2109" i="17"/>
  <c r="BN2109" i="17" s="1"/>
  <c r="BC2109" i="17"/>
  <c r="BB2109" i="17" s="1"/>
  <c r="AZ2109" i="17"/>
  <c r="BA2109" i="17" s="1"/>
  <c r="AQ2109" i="17"/>
  <c r="AO2109" i="17"/>
  <c r="AP2109" i="17" s="1"/>
  <c r="CA2108" i="17"/>
  <c r="BY2108" i="17"/>
  <c r="BZ2108" i="17" s="1"/>
  <c r="BP2108" i="17"/>
  <c r="BO2108" i="17" s="1"/>
  <c r="BM2108" i="17"/>
  <c r="BN2108" i="17" s="1"/>
  <c r="BC2108" i="17"/>
  <c r="BB2108" i="17"/>
  <c r="AZ2108" i="17"/>
  <c r="BA2108" i="17" s="1"/>
  <c r="AQ2108" i="17"/>
  <c r="AP2108" i="17"/>
  <c r="AO2108" i="17"/>
  <c r="CA2107" i="17"/>
  <c r="BY2107" i="17"/>
  <c r="BZ2107" i="17" s="1"/>
  <c r="BP2107" i="17"/>
  <c r="BO2107" i="17"/>
  <c r="BM2107" i="17"/>
  <c r="BN2107" i="17" s="1"/>
  <c r="BC2107" i="17"/>
  <c r="BB2107" i="17" s="1"/>
  <c r="AZ2107" i="17"/>
  <c r="BA2107" i="17" s="1"/>
  <c r="AQ2107" i="17"/>
  <c r="AO2107" i="17"/>
  <c r="AP2107" i="17" s="1"/>
  <c r="CA2106" i="17"/>
  <c r="BY2106" i="17"/>
  <c r="BZ2106" i="17" s="1"/>
  <c r="BP2106" i="17"/>
  <c r="BO2106" i="17" s="1"/>
  <c r="BM2106" i="17"/>
  <c r="BN2106" i="17" s="1"/>
  <c r="BC2106" i="17"/>
  <c r="BB2106" i="17"/>
  <c r="AZ2106" i="17"/>
  <c r="BA2106" i="17" s="1"/>
  <c r="AQ2106" i="17"/>
  <c r="AP2106" i="17"/>
  <c r="AO2106" i="17"/>
  <c r="CA2105" i="17"/>
  <c r="BY2105" i="17"/>
  <c r="BZ2105" i="17" s="1"/>
  <c r="BP2105" i="17"/>
  <c r="BO2105" i="17" s="1"/>
  <c r="BM2105" i="17"/>
  <c r="BN2105" i="17" s="1"/>
  <c r="BC2105" i="17"/>
  <c r="BB2105" i="17" s="1"/>
  <c r="AZ2105" i="17"/>
  <c r="BA2105" i="17" s="1"/>
  <c r="AQ2105" i="17"/>
  <c r="AP2105" i="17"/>
  <c r="AO2105" i="17"/>
  <c r="CA2104" i="17"/>
  <c r="BY2104" i="17"/>
  <c r="BZ2104" i="17" s="1"/>
  <c r="BP2104" i="17"/>
  <c r="BO2104" i="17" s="1"/>
  <c r="BM2104" i="17"/>
  <c r="BN2104" i="17" s="1"/>
  <c r="BC2104" i="17"/>
  <c r="BB2104" i="17"/>
  <c r="AZ2104" i="17"/>
  <c r="BA2104" i="17" s="1"/>
  <c r="AQ2104" i="17"/>
  <c r="AO2104" i="17"/>
  <c r="AP2104" i="17" s="1"/>
  <c r="CA2103" i="17"/>
  <c r="BY2103" i="17"/>
  <c r="BZ2103" i="17" s="1"/>
  <c r="BP2103" i="17"/>
  <c r="BO2103" i="17"/>
  <c r="BM2103" i="17"/>
  <c r="BN2103" i="17" s="1"/>
  <c r="BC2103" i="17"/>
  <c r="BB2103" i="17" s="1"/>
  <c r="AZ2103" i="17"/>
  <c r="BA2103" i="17" s="1"/>
  <c r="AO2103" i="17"/>
  <c r="AP2103" i="17" s="1"/>
  <c r="AQ2103" i="17" s="1"/>
  <c r="BY2102" i="17"/>
  <c r="BZ2102" i="17" s="1"/>
  <c r="CA2102" i="17" s="1"/>
  <c r="BP2102" i="17"/>
  <c r="BO2102" i="17"/>
  <c r="BM2102" i="17"/>
  <c r="BN2102" i="17" s="1"/>
  <c r="BC2102" i="17"/>
  <c r="BB2102" i="17" s="1"/>
  <c r="AZ2102" i="17"/>
  <c r="BA2102" i="17" s="1"/>
  <c r="AQ2102" i="17"/>
  <c r="AP2102" i="17"/>
  <c r="AO2102" i="17"/>
  <c r="CA2101" i="17"/>
  <c r="BY2101" i="17"/>
  <c r="BZ2101" i="17" s="1"/>
  <c r="BP2101" i="17"/>
  <c r="BO2101" i="17"/>
  <c r="BM2101" i="17"/>
  <c r="BN2101" i="17" s="1"/>
  <c r="BC2101" i="17"/>
  <c r="BB2101" i="17" s="1"/>
  <c r="AZ2101" i="17"/>
  <c r="BA2101" i="17" s="1"/>
  <c r="AQ2101" i="17"/>
  <c r="AO2101" i="17"/>
  <c r="AP2101" i="17" s="1"/>
  <c r="CA2100" i="17"/>
  <c r="BY2100" i="17"/>
  <c r="BZ2100" i="17" s="1"/>
  <c r="BP2100" i="17"/>
  <c r="BO2100" i="17"/>
  <c r="BN2100" i="17"/>
  <c r="BM2100" i="17"/>
  <c r="BC2100" i="17"/>
  <c r="BB2100" i="17" s="1"/>
  <c r="BA2100" i="17"/>
  <c r="AZ2100" i="17"/>
  <c r="AQ2100" i="17"/>
  <c r="AO2100" i="17"/>
  <c r="AP2100" i="17" s="1"/>
  <c r="CA2099" i="17"/>
  <c r="BZ2099" i="17"/>
  <c r="BY2099" i="17"/>
  <c r="BP2099" i="17"/>
  <c r="BO2099" i="17" s="1"/>
  <c r="BM2099" i="17"/>
  <c r="BN2099" i="17" s="1"/>
  <c r="BC2099" i="17"/>
  <c r="BB2099" i="17"/>
  <c r="AZ2099" i="17"/>
  <c r="BA2099" i="17" s="1"/>
  <c r="AQ2099" i="17"/>
  <c r="AO2099" i="17"/>
  <c r="AP2099" i="17" s="1"/>
  <c r="CA2098" i="17"/>
  <c r="BY2098" i="17"/>
  <c r="BZ2098" i="17" s="1"/>
  <c r="BP2098" i="17"/>
  <c r="BO2098" i="17" s="1"/>
  <c r="BM2098" i="17"/>
  <c r="BN2098" i="17" s="1"/>
  <c r="BC2098" i="17"/>
  <c r="BB2098" i="17" s="1"/>
  <c r="AZ2098" i="17"/>
  <c r="BA2098" i="17" s="1"/>
  <c r="AQ2098" i="17"/>
  <c r="AP2098" i="17"/>
  <c r="AO2098" i="17"/>
  <c r="CA2097" i="17"/>
  <c r="BY2097" i="17"/>
  <c r="BZ2097" i="17" s="1"/>
  <c r="BP2097" i="17"/>
  <c r="BO2097" i="17"/>
  <c r="BM2097" i="17"/>
  <c r="BN2097" i="17" s="1"/>
  <c r="BC2097" i="17"/>
  <c r="BB2097" i="17"/>
  <c r="AZ2097" i="17"/>
  <c r="BA2097" i="17" s="1"/>
  <c r="AQ2097" i="17"/>
  <c r="AP2097" i="17"/>
  <c r="AO2097" i="17"/>
  <c r="CA2096" i="17"/>
  <c r="BY2096" i="17"/>
  <c r="BZ2096" i="17" s="1"/>
  <c r="BP2096" i="17"/>
  <c r="BO2096" i="17"/>
  <c r="BM2096" i="17"/>
  <c r="BN2096" i="17" s="1"/>
  <c r="BC2096" i="17"/>
  <c r="BB2096" i="17" s="1"/>
  <c r="AZ2096" i="17"/>
  <c r="BA2096" i="17" s="1"/>
  <c r="AQ2096" i="17"/>
  <c r="AP2096" i="17"/>
  <c r="AO2096" i="17"/>
  <c r="CA2095" i="17"/>
  <c r="BY2095" i="17"/>
  <c r="BZ2095" i="17" s="1"/>
  <c r="BP2095" i="17"/>
  <c r="BO2095" i="17"/>
  <c r="BM2095" i="17"/>
  <c r="BN2095" i="17" s="1"/>
  <c r="BC2095" i="17"/>
  <c r="BB2095" i="17" s="1"/>
  <c r="AZ2095" i="17"/>
  <c r="BA2095" i="17" s="1"/>
  <c r="AQ2095" i="17"/>
  <c r="AO2095" i="17"/>
  <c r="AP2095" i="17" s="1"/>
  <c r="CA2094" i="17"/>
  <c r="BY2094" i="17"/>
  <c r="BZ2094" i="17" s="1"/>
  <c r="BP2094" i="17"/>
  <c r="BM2094" i="17"/>
  <c r="BN2094" i="17" s="1"/>
  <c r="BC2094" i="17"/>
  <c r="BB2094" i="17" s="1"/>
  <c r="AZ2094" i="17"/>
  <c r="BA2094" i="17" s="1"/>
  <c r="AQ2094" i="17"/>
  <c r="AO2094" i="17"/>
  <c r="AP2094" i="17" s="1"/>
  <c r="CA2093" i="17"/>
  <c r="BY2093" i="17"/>
  <c r="BZ2093" i="17" s="1"/>
  <c r="BP2093" i="17"/>
  <c r="BM2093" i="17"/>
  <c r="BN2093" i="17" s="1"/>
  <c r="BC2093" i="17"/>
  <c r="BB2093" i="17" s="1"/>
  <c r="AZ2093" i="17"/>
  <c r="BA2093" i="17" s="1"/>
  <c r="AO2093" i="17"/>
  <c r="AP2093" i="17" s="1"/>
  <c r="AQ2093" i="17" s="1"/>
  <c r="BY2092" i="17"/>
  <c r="BZ2092" i="17" s="1"/>
  <c r="CA2092" i="17" s="1"/>
  <c r="BP2092" i="17"/>
  <c r="BO2092" i="17" s="1"/>
  <c r="BM2092" i="17"/>
  <c r="BN2092" i="17" s="1"/>
  <c r="BC2092" i="17"/>
  <c r="BB2092" i="17" s="1"/>
  <c r="AZ2092" i="17"/>
  <c r="BA2092" i="17" s="1"/>
  <c r="AQ2092" i="17"/>
  <c r="AO2092" i="17"/>
  <c r="AP2092" i="17" s="1"/>
  <c r="CA2091" i="17"/>
  <c r="BY2091" i="17"/>
  <c r="BZ2091" i="17" s="1"/>
  <c r="BP2091" i="17"/>
  <c r="BM2091" i="17"/>
  <c r="BN2091" i="17" s="1"/>
  <c r="BO2091" i="17" s="1"/>
  <c r="BC2091" i="17"/>
  <c r="BB2091" i="17" s="1"/>
  <c r="BA2091" i="17"/>
  <c r="AZ2091" i="17"/>
  <c r="AQ2091" i="17"/>
  <c r="AO2091" i="17"/>
  <c r="AP2091" i="17" s="1"/>
  <c r="CA2090" i="17"/>
  <c r="BY2090" i="17"/>
  <c r="BZ2090" i="17" s="1"/>
  <c r="BP2090" i="17"/>
  <c r="BO2090" i="17" s="1"/>
  <c r="BM2090" i="17"/>
  <c r="BN2090" i="17" s="1"/>
  <c r="BC2090" i="17"/>
  <c r="BB2090" i="17"/>
  <c r="AZ2090" i="17"/>
  <c r="BA2090" i="17" s="1"/>
  <c r="AQ2090" i="17"/>
  <c r="AP2090" i="17"/>
  <c r="AO2090" i="17"/>
  <c r="CA2089" i="17"/>
  <c r="BY2089" i="17"/>
  <c r="BZ2089" i="17" s="1"/>
  <c r="BP2089" i="17"/>
  <c r="BO2089" i="17"/>
  <c r="BN2089" i="17"/>
  <c r="BM2089" i="17"/>
  <c r="BC2089" i="17"/>
  <c r="BB2089" i="17"/>
  <c r="BA2089" i="17"/>
  <c r="AZ2089" i="17"/>
  <c r="AQ2089" i="17"/>
  <c r="AO2089" i="17"/>
  <c r="AP2089" i="17" s="1"/>
  <c r="CA2088" i="17"/>
  <c r="BY2088" i="17"/>
  <c r="BZ2088" i="17" s="1"/>
  <c r="BP2088" i="17"/>
  <c r="BO2088" i="17" s="1"/>
  <c r="BM2088" i="17"/>
  <c r="BN2088" i="17" s="1"/>
  <c r="BC2088" i="17"/>
  <c r="BB2088" i="17"/>
  <c r="AZ2088" i="17"/>
  <c r="BA2088" i="17" s="1"/>
  <c r="AQ2088" i="17"/>
  <c r="AO2088" i="17"/>
  <c r="AP2088" i="17" s="1"/>
  <c r="CA2087" i="17"/>
  <c r="BY2087" i="17"/>
  <c r="BZ2087" i="17" s="1"/>
  <c r="BP2087" i="17"/>
  <c r="BO2087" i="17"/>
  <c r="BM2087" i="17"/>
  <c r="BN2087" i="17" s="1"/>
  <c r="BC2087" i="17"/>
  <c r="BB2087" i="17" s="1"/>
  <c r="AZ2087" i="17"/>
  <c r="BA2087" i="17" s="1"/>
  <c r="AQ2087" i="17"/>
  <c r="AO2087" i="17"/>
  <c r="AP2087" i="17" s="1"/>
  <c r="CA2086" i="17"/>
  <c r="BY2086" i="17"/>
  <c r="BZ2086" i="17" s="1"/>
  <c r="BP2086" i="17"/>
  <c r="BO2086" i="17" s="1"/>
  <c r="BM2086" i="17"/>
  <c r="BN2086" i="17" s="1"/>
  <c r="BC2086" i="17"/>
  <c r="BB2086" i="17"/>
  <c r="AZ2086" i="17"/>
  <c r="BA2086" i="17" s="1"/>
  <c r="AQ2086" i="17"/>
  <c r="AO2086" i="17"/>
  <c r="AP2086" i="17" s="1"/>
  <c r="CA2085" i="17"/>
  <c r="BZ2085" i="17"/>
  <c r="BY2085" i="17"/>
  <c r="BP2085" i="17"/>
  <c r="BO2085" i="17" s="1"/>
  <c r="BM2085" i="17"/>
  <c r="BN2085" i="17" s="1"/>
  <c r="BC2085" i="17"/>
  <c r="BB2085" i="17" s="1"/>
  <c r="BA2085" i="17"/>
  <c r="AZ2085" i="17"/>
  <c r="AQ2085" i="17"/>
  <c r="AO2085" i="17"/>
  <c r="AP2085" i="17" s="1"/>
  <c r="CA2084" i="17"/>
  <c r="BY2084" i="17"/>
  <c r="BZ2084" i="17" s="1"/>
  <c r="BP2084" i="17"/>
  <c r="BO2084" i="17" s="1"/>
  <c r="BN2084" i="17"/>
  <c r="BM2084" i="17"/>
  <c r="BC2084" i="17"/>
  <c r="BB2084" i="17"/>
  <c r="AZ2084" i="17"/>
  <c r="BA2084" i="17" s="1"/>
  <c r="AQ2084" i="17"/>
  <c r="AO2084" i="17"/>
  <c r="AP2084" i="17" s="1"/>
  <c r="CA2083" i="17"/>
  <c r="BY2083" i="17"/>
  <c r="BZ2083" i="17" s="1"/>
  <c r="BP2083" i="17"/>
  <c r="BM2083" i="17"/>
  <c r="BN2083" i="17" s="1"/>
  <c r="BO2083" i="17" s="1"/>
  <c r="BC2083" i="17"/>
  <c r="BB2083" i="17" s="1"/>
  <c r="AZ2083" i="17"/>
  <c r="BA2083" i="17" s="1"/>
  <c r="AO2083" i="17"/>
  <c r="AP2083" i="17" s="1"/>
  <c r="AQ2083" i="17" s="1"/>
  <c r="BY2082" i="17"/>
  <c r="BZ2082" i="17" s="1"/>
  <c r="CA2082" i="17" s="1"/>
  <c r="BP2082" i="17"/>
  <c r="BM2082" i="17"/>
  <c r="BN2082" i="17" s="1"/>
  <c r="BO2082" i="17" s="1"/>
  <c r="BC2082" i="17"/>
  <c r="BB2082" i="17" s="1"/>
  <c r="BA2082" i="17"/>
  <c r="AZ2082" i="17"/>
  <c r="AQ2082" i="17"/>
  <c r="AO2082" i="17"/>
  <c r="AP2082" i="17" s="1"/>
  <c r="CA2081" i="17"/>
  <c r="BY2081" i="17"/>
  <c r="BZ2081" i="17" s="1"/>
  <c r="BP2081" i="17"/>
  <c r="BM2081" i="17"/>
  <c r="BN2081" i="17" s="1"/>
  <c r="BC2081" i="17"/>
  <c r="BB2081" i="17"/>
  <c r="AZ2081" i="17"/>
  <c r="BA2081" i="17" s="1"/>
  <c r="AQ2081" i="17"/>
  <c r="AP2081" i="17"/>
  <c r="AO2081" i="17"/>
  <c r="CA2080" i="17"/>
  <c r="BY2080" i="17"/>
  <c r="BZ2080" i="17" s="1"/>
  <c r="BP2080" i="17"/>
  <c r="BM2080" i="17"/>
  <c r="BN2080" i="17" s="1"/>
  <c r="BC2080" i="17"/>
  <c r="BB2080" i="17"/>
  <c r="AZ2080" i="17"/>
  <c r="BA2080" i="17" s="1"/>
  <c r="AQ2080" i="17"/>
  <c r="AO2080" i="17"/>
  <c r="AP2080" i="17" s="1"/>
  <c r="CA2079" i="17"/>
  <c r="BY2079" i="17"/>
  <c r="BZ2079" i="17" s="1"/>
  <c r="BP2079" i="17"/>
  <c r="BO2079" i="17" s="1"/>
  <c r="BM2079" i="17"/>
  <c r="BN2079" i="17" s="1"/>
  <c r="BC2079" i="17"/>
  <c r="BB2079" i="17" s="1"/>
  <c r="AZ2079" i="17"/>
  <c r="BA2079" i="17" s="1"/>
  <c r="AQ2079" i="17"/>
  <c r="AO2079" i="17"/>
  <c r="AP2079" i="17" s="1"/>
  <c r="CA2078" i="17"/>
  <c r="BZ2078" i="17"/>
  <c r="BY2078" i="17"/>
  <c r="BP2078" i="17"/>
  <c r="BO2078" i="17" s="1"/>
  <c r="BN2078" i="17"/>
  <c r="BM2078" i="17"/>
  <c r="BC2078" i="17"/>
  <c r="BB2078" i="17"/>
  <c r="BA2078" i="17"/>
  <c r="AZ2078" i="17"/>
  <c r="AQ2078" i="17"/>
  <c r="AO2078" i="17"/>
  <c r="AP2078" i="17" s="1"/>
  <c r="CA2077" i="17"/>
  <c r="BY2077" i="17"/>
  <c r="BZ2077" i="17" s="1"/>
  <c r="BP2077" i="17"/>
  <c r="BO2077" i="17" s="1"/>
  <c r="BM2077" i="17"/>
  <c r="BN2077" i="17" s="1"/>
  <c r="BC2077" i="17"/>
  <c r="BB2077" i="17" s="1"/>
  <c r="AZ2077" i="17"/>
  <c r="BA2077" i="17" s="1"/>
  <c r="AQ2077" i="17"/>
  <c r="AP2077" i="17"/>
  <c r="AO2077" i="17"/>
  <c r="CA2076" i="17"/>
  <c r="BY2076" i="17"/>
  <c r="BZ2076" i="17" s="1"/>
  <c r="BP2076" i="17"/>
  <c r="BO2076" i="17" s="1"/>
  <c r="BM2076" i="17"/>
  <c r="BN2076" i="17" s="1"/>
  <c r="BC2076" i="17"/>
  <c r="BB2076" i="17" s="1"/>
  <c r="AZ2076" i="17"/>
  <c r="BA2076" i="17" s="1"/>
  <c r="AQ2076" i="17"/>
  <c r="AO2076" i="17"/>
  <c r="AP2076" i="17" s="1"/>
  <c r="CA2075" i="17"/>
  <c r="BY2075" i="17"/>
  <c r="BZ2075" i="17" s="1"/>
  <c r="BP2075" i="17"/>
  <c r="BO2075" i="17"/>
  <c r="BM2075" i="17"/>
  <c r="BN2075" i="17" s="1"/>
  <c r="BC2075" i="17"/>
  <c r="BB2075" i="17" s="1"/>
  <c r="AZ2075" i="17"/>
  <c r="BA2075" i="17" s="1"/>
  <c r="AQ2075" i="17"/>
  <c r="AO2075" i="17"/>
  <c r="AP2075" i="17" s="1"/>
  <c r="CA2074" i="17"/>
  <c r="BY2074" i="17"/>
  <c r="BZ2074" i="17" s="1"/>
  <c r="BP2074" i="17"/>
  <c r="BO2074" i="17"/>
  <c r="BM2074" i="17"/>
  <c r="BN2074" i="17" s="1"/>
  <c r="BC2074" i="17"/>
  <c r="BB2074" i="17"/>
  <c r="AZ2074" i="17"/>
  <c r="BA2074" i="17" s="1"/>
  <c r="AQ2074" i="17"/>
  <c r="AP2074" i="17"/>
  <c r="AO2074" i="17"/>
  <c r="CA2073" i="17"/>
  <c r="BY2073" i="17"/>
  <c r="BZ2073" i="17" s="1"/>
  <c r="BP2073" i="17"/>
  <c r="BO2073" i="17" s="1"/>
  <c r="BM2073" i="17"/>
  <c r="BN2073" i="17" s="1"/>
  <c r="BC2073" i="17"/>
  <c r="BB2073" i="17"/>
  <c r="AZ2073" i="17"/>
  <c r="BA2073" i="17" s="1"/>
  <c r="AO2073" i="17"/>
  <c r="AP2073" i="17" s="1"/>
  <c r="AQ2073" i="17" s="1"/>
  <c r="BY2072" i="17"/>
  <c r="BZ2072" i="17" s="1"/>
  <c r="CA2072" i="17" s="1"/>
  <c r="BP2072" i="17"/>
  <c r="BM2072" i="17"/>
  <c r="BN2072" i="17" s="1"/>
  <c r="BO2072" i="17" s="1"/>
  <c r="BC2072" i="17"/>
  <c r="BB2072" i="17"/>
  <c r="AZ2072" i="17"/>
  <c r="BA2072" i="17" s="1"/>
  <c r="AQ2072" i="17"/>
  <c r="AO2072" i="17"/>
  <c r="AP2072" i="17" s="1"/>
  <c r="CA2071" i="17"/>
  <c r="BY2071" i="17"/>
  <c r="BZ2071" i="17" s="1"/>
  <c r="BP2071" i="17"/>
  <c r="BM2071" i="17"/>
  <c r="BN2071" i="17" s="1"/>
  <c r="BC2071" i="17"/>
  <c r="BB2071" i="17"/>
  <c r="AZ2071" i="17"/>
  <c r="BA2071" i="17" s="1"/>
  <c r="AQ2071" i="17"/>
  <c r="AO2071" i="17"/>
  <c r="AP2071" i="17" s="1"/>
  <c r="CA2070" i="17"/>
  <c r="BY2070" i="17"/>
  <c r="BZ2070" i="17" s="1"/>
  <c r="BP2070" i="17"/>
  <c r="BM2070" i="17"/>
  <c r="BN2070" i="17" s="1"/>
  <c r="BC2070" i="17"/>
  <c r="BB2070" i="17" s="1"/>
  <c r="AZ2070" i="17"/>
  <c r="BA2070" i="17" s="1"/>
  <c r="AQ2070" i="17"/>
  <c r="AO2070" i="17"/>
  <c r="AP2070" i="17" s="1"/>
  <c r="CA2069" i="17"/>
  <c r="BY2069" i="17"/>
  <c r="BZ2069" i="17" s="1"/>
  <c r="BP2069" i="17"/>
  <c r="BM2069" i="17"/>
  <c r="BN2069" i="17" s="1"/>
  <c r="BO2069" i="17" s="1"/>
  <c r="BC2069" i="17"/>
  <c r="BB2069" i="17" s="1"/>
  <c r="AZ2069" i="17"/>
  <c r="BA2069" i="17" s="1"/>
  <c r="AQ2069" i="17"/>
  <c r="AO2069" i="17"/>
  <c r="AP2069" i="17" s="1"/>
  <c r="CA2068" i="17"/>
  <c r="BY2068" i="17"/>
  <c r="BZ2068" i="17" s="1"/>
  <c r="BP2068" i="17"/>
  <c r="BO2068" i="17"/>
  <c r="BM2068" i="17"/>
  <c r="BN2068" i="17" s="1"/>
  <c r="BC2068" i="17"/>
  <c r="BB2068" i="17"/>
  <c r="AZ2068" i="17"/>
  <c r="BA2068" i="17" s="1"/>
  <c r="AQ2068" i="17"/>
  <c r="AP2068" i="17"/>
  <c r="AO2068" i="17"/>
  <c r="CA2067" i="17"/>
  <c r="BY2067" i="17"/>
  <c r="BZ2067" i="17" s="1"/>
  <c r="BP2067" i="17"/>
  <c r="BO2067" i="17" s="1"/>
  <c r="BN2067" i="17"/>
  <c r="BM2067" i="17"/>
  <c r="BC2067" i="17"/>
  <c r="BB2067" i="17" s="1"/>
  <c r="BA2067" i="17"/>
  <c r="AZ2067" i="17"/>
  <c r="AQ2067" i="17"/>
  <c r="AO2067" i="17"/>
  <c r="AP2067" i="17" s="1"/>
  <c r="CA2066" i="17"/>
  <c r="BY2066" i="17"/>
  <c r="BZ2066" i="17" s="1"/>
  <c r="BP2066" i="17"/>
  <c r="BO2066" i="17"/>
  <c r="BM2066" i="17"/>
  <c r="BN2066" i="17" s="1"/>
  <c r="BC2066" i="17"/>
  <c r="BB2066" i="17" s="1"/>
  <c r="AZ2066" i="17"/>
  <c r="BA2066" i="17" s="1"/>
  <c r="AQ2066" i="17"/>
  <c r="AP2066" i="17"/>
  <c r="AO2066" i="17"/>
  <c r="CA2065" i="17"/>
  <c r="BY2065" i="17"/>
  <c r="BZ2065" i="17" s="1"/>
  <c r="BP2065" i="17"/>
  <c r="BO2065" i="17" s="1"/>
  <c r="BM2065" i="17"/>
  <c r="BN2065" i="17" s="1"/>
  <c r="BC2065" i="17"/>
  <c r="BB2065" i="17" s="1"/>
  <c r="AZ2065" i="17"/>
  <c r="BA2065" i="17" s="1"/>
  <c r="AQ2065" i="17"/>
  <c r="AP2065" i="17"/>
  <c r="AO2065" i="17"/>
  <c r="CA2064" i="17"/>
  <c r="BY2064" i="17"/>
  <c r="BZ2064" i="17" s="1"/>
  <c r="BP2064" i="17"/>
  <c r="BO2064" i="17"/>
  <c r="BM2064" i="17"/>
  <c r="BN2064" i="17" s="1"/>
  <c r="BC2064" i="17"/>
  <c r="BB2064" i="17" s="1"/>
  <c r="AZ2064" i="17"/>
  <c r="BA2064" i="17" s="1"/>
  <c r="AQ2064" i="17"/>
  <c r="AP2064" i="17"/>
  <c r="AO2064" i="17"/>
  <c r="CA2063" i="17"/>
  <c r="BY2063" i="17"/>
  <c r="BZ2063" i="17" s="1"/>
  <c r="BP2063" i="17"/>
  <c r="BO2063" i="17" s="1"/>
  <c r="BM2063" i="17"/>
  <c r="BN2063" i="17" s="1"/>
  <c r="BC2063" i="17"/>
  <c r="BB2063" i="17"/>
  <c r="AZ2063" i="17"/>
  <c r="BA2063" i="17" s="1"/>
  <c r="AP2063" i="17"/>
  <c r="AQ2063" i="17" s="1"/>
  <c r="AO2063" i="17"/>
  <c r="BY2062" i="17"/>
  <c r="BZ2062" i="17" s="1"/>
  <c r="CA2062" i="17" s="1"/>
  <c r="BP2062" i="17"/>
  <c r="BO2062" i="17" s="1"/>
  <c r="BM2062" i="17"/>
  <c r="BN2062" i="17" s="1"/>
  <c r="BC2062" i="17"/>
  <c r="BB2062" i="17" s="1"/>
  <c r="AZ2062" i="17"/>
  <c r="BA2062" i="17" s="1"/>
  <c r="AQ2062" i="17"/>
  <c r="AP2062" i="17"/>
  <c r="AO2062" i="17"/>
  <c r="CA2061" i="17"/>
  <c r="BY2061" i="17"/>
  <c r="BZ2061" i="17" s="1"/>
  <c r="BP2061" i="17"/>
  <c r="BM2061" i="17"/>
  <c r="BN2061" i="17" s="1"/>
  <c r="BC2061" i="17"/>
  <c r="BB2061" i="17" s="1"/>
  <c r="AZ2061" i="17"/>
  <c r="BA2061" i="17" s="1"/>
  <c r="AQ2061" i="17"/>
  <c r="AP2061" i="17"/>
  <c r="AO2061" i="17"/>
  <c r="CA2060" i="17"/>
  <c r="BY2060" i="17"/>
  <c r="BZ2060" i="17" s="1"/>
  <c r="BP2060" i="17"/>
  <c r="BM2060" i="17"/>
  <c r="BN2060" i="17" s="1"/>
  <c r="BO2060" i="17" s="1"/>
  <c r="BC2060" i="17"/>
  <c r="BB2060" i="17" s="1"/>
  <c r="AZ2060" i="17"/>
  <c r="BA2060" i="17" s="1"/>
  <c r="AQ2060" i="17"/>
  <c r="AP2060" i="17"/>
  <c r="AO2060" i="17"/>
  <c r="CA2059" i="17"/>
  <c r="BY2059" i="17"/>
  <c r="BZ2059" i="17" s="1"/>
  <c r="BP2059" i="17"/>
  <c r="BM2059" i="17"/>
  <c r="BN2059" i="17" s="1"/>
  <c r="BO2059" i="17" s="1"/>
  <c r="BC2059" i="17"/>
  <c r="BB2059" i="17"/>
  <c r="AZ2059" i="17"/>
  <c r="BA2059" i="17" s="1"/>
  <c r="AQ2059" i="17"/>
  <c r="AP2059" i="17"/>
  <c r="AO2059" i="17"/>
  <c r="CA2058" i="17"/>
  <c r="BY2058" i="17"/>
  <c r="BZ2058" i="17" s="1"/>
  <c r="BP2058" i="17"/>
  <c r="BM2058" i="17"/>
  <c r="BN2058" i="17" s="1"/>
  <c r="BC2058" i="17"/>
  <c r="BB2058" i="17"/>
  <c r="AZ2058" i="17"/>
  <c r="BA2058" i="17" s="1"/>
  <c r="AQ2058" i="17"/>
  <c r="AP2058" i="17"/>
  <c r="AO2058" i="17"/>
  <c r="CA2057" i="17"/>
  <c r="BY2057" i="17"/>
  <c r="BZ2057" i="17" s="1"/>
  <c r="BP2057" i="17"/>
  <c r="BO2057" i="17" s="1"/>
  <c r="BM2057" i="17"/>
  <c r="BN2057" i="17" s="1"/>
  <c r="BC2057" i="17"/>
  <c r="BB2057" i="17"/>
  <c r="AZ2057" i="17"/>
  <c r="BA2057" i="17" s="1"/>
  <c r="AQ2057" i="17"/>
  <c r="AO2057" i="17"/>
  <c r="AP2057" i="17" s="1"/>
  <c r="CA2056" i="17"/>
  <c r="BY2056" i="17"/>
  <c r="BZ2056" i="17" s="1"/>
  <c r="BP2056" i="17"/>
  <c r="BO2056" i="17"/>
  <c r="BN2056" i="17"/>
  <c r="BM2056" i="17"/>
  <c r="BC2056" i="17"/>
  <c r="BB2056" i="17"/>
  <c r="BA2056" i="17"/>
  <c r="AZ2056" i="17"/>
  <c r="AQ2056" i="17"/>
  <c r="AO2056" i="17"/>
  <c r="AP2056" i="17" s="1"/>
  <c r="CA2055" i="17"/>
  <c r="BY2055" i="17"/>
  <c r="BZ2055" i="17" s="1"/>
  <c r="BP2055" i="17"/>
  <c r="BO2055" i="17" s="1"/>
  <c r="BM2055" i="17"/>
  <c r="BN2055" i="17" s="1"/>
  <c r="BC2055" i="17"/>
  <c r="BB2055" i="17"/>
  <c r="AZ2055" i="17"/>
  <c r="BA2055" i="17" s="1"/>
  <c r="AQ2055" i="17"/>
  <c r="AP2055" i="17"/>
  <c r="AO2055" i="17"/>
  <c r="CA2054" i="17"/>
  <c r="BY2054" i="17"/>
  <c r="BZ2054" i="17" s="1"/>
  <c r="BP2054" i="17"/>
  <c r="BO2054" i="17"/>
  <c r="BM2054" i="17"/>
  <c r="BN2054" i="17" s="1"/>
  <c r="BC2054" i="17"/>
  <c r="BB2054" i="17" s="1"/>
  <c r="AZ2054" i="17"/>
  <c r="BA2054" i="17" s="1"/>
  <c r="AQ2054" i="17"/>
  <c r="AP2054" i="17"/>
  <c r="AO2054" i="17"/>
  <c r="CA2053" i="17"/>
  <c r="BY2053" i="17"/>
  <c r="BZ2053" i="17" s="1"/>
  <c r="BP2053" i="17"/>
  <c r="BO2053" i="17" s="1"/>
  <c r="BM2053" i="17"/>
  <c r="BN2053" i="17" s="1"/>
  <c r="BC2053" i="17"/>
  <c r="BB2053" i="17"/>
  <c r="AZ2053" i="17"/>
  <c r="BA2053" i="17" s="1"/>
  <c r="AP2053" i="17"/>
  <c r="AQ2053" i="17" s="1"/>
  <c r="AO2053" i="17"/>
  <c r="BY2052" i="17"/>
  <c r="BZ2052" i="17" s="1"/>
  <c r="CA2052" i="17" s="1"/>
  <c r="BP2052" i="17"/>
  <c r="BO2052" i="17" s="1"/>
  <c r="BM2052" i="17"/>
  <c r="BN2052" i="17" s="1"/>
  <c r="BC2052" i="17"/>
  <c r="BB2052" i="17" s="1"/>
  <c r="AZ2052" i="17"/>
  <c r="BA2052" i="17" s="1"/>
  <c r="AQ2052" i="17"/>
  <c r="AP2052" i="17"/>
  <c r="AO2052" i="17"/>
  <c r="CA2051" i="17"/>
  <c r="BY2051" i="17"/>
  <c r="BZ2051" i="17" s="1"/>
  <c r="BP2051" i="17"/>
  <c r="BO2051" i="17" s="1"/>
  <c r="BM2051" i="17"/>
  <c r="BN2051" i="17" s="1"/>
  <c r="BC2051" i="17"/>
  <c r="BB2051" i="17"/>
  <c r="AZ2051" i="17"/>
  <c r="BA2051" i="17" s="1"/>
  <c r="AQ2051" i="17"/>
  <c r="AO2051" i="17"/>
  <c r="AP2051" i="17" s="1"/>
  <c r="CA2050" i="17"/>
  <c r="BY2050" i="17"/>
  <c r="BZ2050" i="17" s="1"/>
  <c r="BP2050" i="17"/>
  <c r="BM2050" i="17"/>
  <c r="BN2050" i="17" s="1"/>
  <c r="BC2050" i="17"/>
  <c r="BB2050" i="17" s="1"/>
  <c r="AZ2050" i="17"/>
  <c r="BA2050" i="17" s="1"/>
  <c r="AQ2050" i="17"/>
  <c r="AO2050" i="17"/>
  <c r="AP2050" i="17" s="1"/>
  <c r="CA2049" i="17"/>
  <c r="BY2049" i="17"/>
  <c r="BZ2049" i="17" s="1"/>
  <c r="BP2049" i="17"/>
  <c r="BM2049" i="17"/>
  <c r="BN2049" i="17" s="1"/>
  <c r="BO2049" i="17" s="1"/>
  <c r="BC2049" i="17"/>
  <c r="BB2049" i="17"/>
  <c r="AZ2049" i="17"/>
  <c r="BA2049" i="17" s="1"/>
  <c r="AQ2049" i="17"/>
  <c r="AO2049" i="17"/>
  <c r="AP2049" i="17" s="1"/>
  <c r="CA2048" i="17"/>
  <c r="BY2048" i="17"/>
  <c r="BZ2048" i="17" s="1"/>
  <c r="BP2048" i="17"/>
  <c r="BM2048" i="17"/>
  <c r="BN2048" i="17" s="1"/>
  <c r="BO2048" i="17" s="1"/>
  <c r="BC2048" i="17"/>
  <c r="BB2048" i="17"/>
  <c r="AZ2048" i="17"/>
  <c r="BA2048" i="17" s="1"/>
  <c r="AQ2048" i="17"/>
  <c r="AP2048" i="17"/>
  <c r="AO2048" i="17"/>
  <c r="CA2047" i="17"/>
  <c r="BY2047" i="17"/>
  <c r="BZ2047" i="17" s="1"/>
  <c r="BP2047" i="17"/>
  <c r="BM2047" i="17"/>
  <c r="BN2047" i="17" s="1"/>
  <c r="BO2047" i="17" s="1"/>
  <c r="BC2047" i="17"/>
  <c r="BB2047" i="17"/>
  <c r="AZ2047" i="17"/>
  <c r="BA2047" i="17" s="1"/>
  <c r="AQ2047" i="17"/>
  <c r="AO2047" i="17"/>
  <c r="AP2047" i="17" s="1"/>
  <c r="CA2046" i="17"/>
  <c r="BY2046" i="17"/>
  <c r="BZ2046" i="17" s="1"/>
  <c r="BP2046" i="17"/>
  <c r="BO2046" i="17"/>
  <c r="BM2046" i="17"/>
  <c r="BN2046" i="17" s="1"/>
  <c r="BC2046" i="17"/>
  <c r="BB2046" i="17" s="1"/>
  <c r="AZ2046" i="17"/>
  <c r="BA2046" i="17" s="1"/>
  <c r="AQ2046" i="17"/>
  <c r="AP2046" i="17"/>
  <c r="AO2046" i="17"/>
  <c r="CA2045" i="17"/>
  <c r="BY2045" i="17"/>
  <c r="BZ2045" i="17" s="1"/>
  <c r="BP2045" i="17"/>
  <c r="BO2045" i="17" s="1"/>
  <c r="BN2045" i="17"/>
  <c r="BM2045" i="17"/>
  <c r="BC2045" i="17"/>
  <c r="BB2045" i="17" s="1"/>
  <c r="BA2045" i="17"/>
  <c r="AZ2045" i="17"/>
  <c r="AQ2045" i="17"/>
  <c r="AP2045" i="17"/>
  <c r="AO2045" i="17"/>
  <c r="CA2044" i="17"/>
  <c r="BY2044" i="17"/>
  <c r="BZ2044" i="17" s="1"/>
  <c r="BP2044" i="17"/>
  <c r="BO2044" i="17" s="1"/>
  <c r="BM2044" i="17"/>
  <c r="BN2044" i="17" s="1"/>
  <c r="BC2044" i="17"/>
  <c r="BB2044" i="17" s="1"/>
  <c r="AZ2044" i="17"/>
  <c r="BA2044" i="17" s="1"/>
  <c r="AQ2044" i="17"/>
  <c r="AO2044" i="17"/>
  <c r="AP2044" i="17" s="1"/>
  <c r="CA2043" i="17"/>
  <c r="BY2043" i="17"/>
  <c r="BZ2043" i="17" s="1"/>
  <c r="BP2043" i="17"/>
  <c r="BO2043" i="17"/>
  <c r="BM2043" i="17"/>
  <c r="BN2043" i="17" s="1"/>
  <c r="BC2043" i="17"/>
  <c r="BB2043" i="17"/>
  <c r="AZ2043" i="17"/>
  <c r="BA2043" i="17" s="1"/>
  <c r="AP2043" i="17"/>
  <c r="AQ2043" i="17" s="1"/>
  <c r="AO2043" i="17"/>
  <c r="BY2042" i="17"/>
  <c r="BZ2042" i="17" s="1"/>
  <c r="CA2042" i="17" s="1"/>
  <c r="BP2042" i="17"/>
  <c r="BO2042" i="17"/>
  <c r="BM2042" i="17"/>
  <c r="BN2042" i="17" s="1"/>
  <c r="BC2042" i="17"/>
  <c r="BB2042" i="17"/>
  <c r="AZ2042" i="17"/>
  <c r="BA2042" i="17" s="1"/>
  <c r="AQ2042" i="17"/>
  <c r="AP2042" i="17"/>
  <c r="AO2042" i="17"/>
  <c r="CA2041" i="17"/>
  <c r="BY2041" i="17"/>
  <c r="BZ2041" i="17" s="1"/>
  <c r="BP2041" i="17"/>
  <c r="BO2041" i="17"/>
  <c r="BM2041" i="17"/>
  <c r="BN2041" i="17" s="1"/>
  <c r="BC2041" i="17"/>
  <c r="BB2041" i="17" s="1"/>
  <c r="AZ2041" i="17"/>
  <c r="BA2041" i="17" s="1"/>
  <c r="AQ2041" i="17"/>
  <c r="AO2041" i="17"/>
  <c r="AP2041" i="17" s="1"/>
  <c r="CA2040" i="17"/>
  <c r="BY2040" i="17"/>
  <c r="BZ2040" i="17" s="1"/>
  <c r="BP2040" i="17"/>
  <c r="BO2040" i="17"/>
  <c r="BM2040" i="17"/>
  <c r="BN2040" i="17" s="1"/>
  <c r="BC2040" i="17"/>
  <c r="BB2040" i="17"/>
  <c r="AZ2040" i="17"/>
  <c r="BA2040" i="17" s="1"/>
  <c r="AQ2040" i="17"/>
  <c r="AP2040" i="17"/>
  <c r="AO2040" i="17"/>
  <c r="CA2039" i="17"/>
  <c r="BY2039" i="17"/>
  <c r="BZ2039" i="17" s="1"/>
  <c r="BP2039" i="17"/>
  <c r="BM2039" i="17"/>
  <c r="BN2039" i="17" s="1"/>
  <c r="BC2039" i="17"/>
  <c r="BB2039" i="17" s="1"/>
  <c r="AZ2039" i="17"/>
  <c r="BA2039" i="17" s="1"/>
  <c r="AQ2039" i="17"/>
  <c r="AP2039" i="17"/>
  <c r="AO2039" i="17"/>
  <c r="CA2038" i="17"/>
  <c r="BY2038" i="17"/>
  <c r="BZ2038" i="17" s="1"/>
  <c r="BP2038" i="17"/>
  <c r="BM2038" i="17"/>
  <c r="BN2038" i="17" s="1"/>
  <c r="BC2038" i="17"/>
  <c r="BB2038" i="17" s="1"/>
  <c r="AZ2038" i="17"/>
  <c r="BA2038" i="17" s="1"/>
  <c r="AQ2038" i="17"/>
  <c r="AO2038" i="17"/>
  <c r="AP2038" i="17" s="1"/>
  <c r="CA2037" i="17"/>
  <c r="BY2037" i="17"/>
  <c r="BZ2037" i="17" s="1"/>
  <c r="BP2037" i="17"/>
  <c r="BM2037" i="17"/>
  <c r="BN2037" i="17" s="1"/>
  <c r="BC2037" i="17"/>
  <c r="BB2037" i="17" s="1"/>
  <c r="AZ2037" i="17"/>
  <c r="BA2037" i="17" s="1"/>
  <c r="AQ2037" i="17"/>
  <c r="AP2037" i="17"/>
  <c r="AO2037" i="17"/>
  <c r="CA2036" i="17"/>
  <c r="BY2036" i="17"/>
  <c r="BZ2036" i="17" s="1"/>
  <c r="BP2036" i="17"/>
  <c r="BM2036" i="17"/>
  <c r="BN2036" i="17" s="1"/>
  <c r="BO2036" i="17" s="1"/>
  <c r="BC2036" i="17"/>
  <c r="BB2036" i="17" s="1"/>
  <c r="AZ2036" i="17"/>
  <c r="BA2036" i="17" s="1"/>
  <c r="AQ2036" i="17"/>
  <c r="AP2036" i="17"/>
  <c r="AO2036" i="17"/>
  <c r="CA2035" i="17"/>
  <c r="BY2035" i="17"/>
  <c r="BZ2035" i="17" s="1"/>
  <c r="BP2035" i="17"/>
  <c r="BO2035" i="17"/>
  <c r="BM2035" i="17"/>
  <c r="BN2035" i="17" s="1"/>
  <c r="BC2035" i="17"/>
  <c r="BB2035" i="17"/>
  <c r="AZ2035" i="17"/>
  <c r="BA2035" i="17" s="1"/>
  <c r="AQ2035" i="17"/>
  <c r="AO2035" i="17"/>
  <c r="AP2035" i="17" s="1"/>
  <c r="CA2034" i="17"/>
  <c r="BY2034" i="17"/>
  <c r="BZ2034" i="17" s="1"/>
  <c r="BP2034" i="17"/>
  <c r="BO2034" i="17"/>
  <c r="BN2034" i="17"/>
  <c r="BM2034" i="17"/>
  <c r="BC2034" i="17"/>
  <c r="BB2034" i="17" s="1"/>
  <c r="BA2034" i="17"/>
  <c r="AZ2034" i="17"/>
  <c r="AQ2034" i="17"/>
  <c r="AP2034" i="17"/>
  <c r="AO2034" i="17"/>
  <c r="CA2033" i="17"/>
  <c r="BY2033" i="17"/>
  <c r="BZ2033" i="17" s="1"/>
  <c r="BP2033" i="17"/>
  <c r="BO2033" i="17" s="1"/>
  <c r="BM2033" i="17"/>
  <c r="BN2033" i="17" s="1"/>
  <c r="BC2033" i="17"/>
  <c r="BB2033" i="17" s="1"/>
  <c r="AZ2033" i="17"/>
  <c r="BA2033" i="17" s="1"/>
  <c r="AP2033" i="17"/>
  <c r="AQ2033" i="17" s="1"/>
  <c r="AO2033" i="17"/>
  <c r="BY2032" i="17"/>
  <c r="BZ2032" i="17" s="1"/>
  <c r="CA2032" i="17" s="1"/>
  <c r="BP2032" i="17"/>
  <c r="BO2032" i="17"/>
  <c r="BM2032" i="17"/>
  <c r="BN2032" i="17" s="1"/>
  <c r="BC2032" i="17"/>
  <c r="BB2032" i="17" s="1"/>
  <c r="AZ2032" i="17"/>
  <c r="BA2032" i="17" s="1"/>
  <c r="AQ2032" i="17"/>
  <c r="AO2032" i="17"/>
  <c r="AP2032" i="17" s="1"/>
  <c r="CA2031" i="17"/>
  <c r="BY2031" i="17"/>
  <c r="BZ2031" i="17" s="1"/>
  <c r="BP2031" i="17"/>
  <c r="BO2031" i="17" s="1"/>
  <c r="BM2031" i="17"/>
  <c r="BN2031" i="17" s="1"/>
  <c r="BC2031" i="17"/>
  <c r="BB2031" i="17" s="1"/>
  <c r="AZ2031" i="17"/>
  <c r="BA2031" i="17" s="1"/>
  <c r="AQ2031" i="17"/>
  <c r="AP2031" i="17"/>
  <c r="AO2031" i="17"/>
  <c r="CA2030" i="17"/>
  <c r="BY2030" i="17"/>
  <c r="BZ2030" i="17" s="1"/>
  <c r="BP2030" i="17"/>
  <c r="BO2030" i="17"/>
  <c r="BM2030" i="17"/>
  <c r="BN2030" i="17" s="1"/>
  <c r="BC2030" i="17"/>
  <c r="BB2030" i="17" s="1"/>
  <c r="AZ2030" i="17"/>
  <c r="BA2030" i="17" s="1"/>
  <c r="AQ2030" i="17"/>
  <c r="AO2030" i="17"/>
  <c r="AP2030" i="17" s="1"/>
  <c r="CA2029" i="17"/>
  <c r="BY2029" i="17"/>
  <c r="BZ2029" i="17" s="1"/>
  <c r="BP2029" i="17"/>
  <c r="BO2029" i="17" s="1"/>
  <c r="BM2029" i="17"/>
  <c r="BN2029" i="17" s="1"/>
  <c r="BC2029" i="17"/>
  <c r="BB2029" i="17"/>
  <c r="AZ2029" i="17"/>
  <c r="BA2029" i="17" s="1"/>
  <c r="AQ2029" i="17"/>
  <c r="AO2029" i="17"/>
  <c r="AP2029" i="17" s="1"/>
  <c r="CA2028" i="17"/>
  <c r="BY2028" i="17"/>
  <c r="BZ2028" i="17" s="1"/>
  <c r="BP2028" i="17"/>
  <c r="BM2028" i="17"/>
  <c r="BN2028" i="17" s="1"/>
  <c r="BC2028" i="17"/>
  <c r="BB2028" i="17" s="1"/>
  <c r="AZ2028" i="17"/>
  <c r="BA2028" i="17" s="1"/>
  <c r="AQ2028" i="17"/>
  <c r="AP2028" i="17"/>
  <c r="AO2028" i="17"/>
  <c r="CA2027" i="17"/>
  <c r="BY2027" i="17"/>
  <c r="BZ2027" i="17" s="1"/>
  <c r="BP2027" i="17"/>
  <c r="BM2027" i="17"/>
  <c r="BN2027" i="17" s="1"/>
  <c r="BO2027" i="17" s="1"/>
  <c r="BC2027" i="17"/>
  <c r="BB2027" i="17" s="1"/>
  <c r="AZ2027" i="17"/>
  <c r="BA2027" i="17" s="1"/>
  <c r="AQ2027" i="17"/>
  <c r="AO2027" i="17"/>
  <c r="AP2027" i="17" s="1"/>
  <c r="CA2026" i="17"/>
  <c r="BY2026" i="17"/>
  <c r="BZ2026" i="17" s="1"/>
  <c r="BP2026" i="17"/>
  <c r="BM2026" i="17"/>
  <c r="BN2026" i="17" s="1"/>
  <c r="BC2026" i="17"/>
  <c r="BB2026" i="17" s="1"/>
  <c r="AZ2026" i="17"/>
  <c r="BA2026" i="17" s="1"/>
  <c r="AQ2026" i="17"/>
  <c r="AO2026" i="17"/>
  <c r="AP2026" i="17" s="1"/>
  <c r="CA2025" i="17"/>
  <c r="BY2025" i="17"/>
  <c r="BZ2025" i="17" s="1"/>
  <c r="BP2025" i="17"/>
  <c r="BM2025" i="17"/>
  <c r="BN2025" i="17" s="1"/>
  <c r="BC2025" i="17"/>
  <c r="BB2025" i="17" s="1"/>
  <c r="AZ2025" i="17"/>
  <c r="BA2025" i="17" s="1"/>
  <c r="AQ2025" i="17"/>
  <c r="AP2025" i="17"/>
  <c r="AO2025" i="17"/>
  <c r="CA2024" i="17"/>
  <c r="BY2024" i="17"/>
  <c r="BZ2024" i="17" s="1"/>
  <c r="BP2024" i="17"/>
  <c r="BO2024" i="17"/>
  <c r="BM2024" i="17"/>
  <c r="BN2024" i="17" s="1"/>
  <c r="BC2024" i="17"/>
  <c r="BB2024" i="17" s="1"/>
  <c r="AZ2024" i="17"/>
  <c r="BA2024" i="17" s="1"/>
  <c r="AQ2024" i="17"/>
  <c r="AO2024" i="17"/>
  <c r="AP2024" i="17" s="1"/>
  <c r="CA2023" i="17"/>
  <c r="BY2023" i="17"/>
  <c r="BZ2023" i="17" s="1"/>
  <c r="BP2023" i="17"/>
  <c r="BO2023" i="17" s="1"/>
  <c r="BN2023" i="17"/>
  <c r="BM2023" i="17"/>
  <c r="BC2023" i="17"/>
  <c r="BB2023" i="17" s="1"/>
  <c r="BA2023" i="17"/>
  <c r="AZ2023" i="17"/>
  <c r="AP2023" i="17"/>
  <c r="AQ2023" i="17" s="1"/>
  <c r="AO2023" i="17"/>
  <c r="BY2022" i="17"/>
  <c r="BZ2022" i="17" s="1"/>
  <c r="CA2022" i="17" s="1"/>
  <c r="BP2022" i="17"/>
  <c r="BO2022" i="17" s="1"/>
  <c r="BM2022" i="17"/>
  <c r="BN2022" i="17" s="1"/>
  <c r="BC2022" i="17"/>
  <c r="BB2022" i="17" s="1"/>
  <c r="AZ2022" i="17"/>
  <c r="BA2022" i="17" s="1"/>
  <c r="AQ2022" i="17"/>
  <c r="AO2022" i="17"/>
  <c r="AP2022" i="17" s="1"/>
  <c r="CA2021" i="17"/>
  <c r="BY2021" i="17"/>
  <c r="BZ2021" i="17" s="1"/>
  <c r="BP2021" i="17"/>
  <c r="BO2021" i="17" s="1"/>
  <c r="BM2021" i="17"/>
  <c r="BN2021" i="17" s="1"/>
  <c r="BC2021" i="17"/>
  <c r="BB2021" i="17" s="1"/>
  <c r="AZ2021" i="17"/>
  <c r="BA2021" i="17" s="1"/>
  <c r="AQ2021" i="17"/>
  <c r="AP2021" i="17"/>
  <c r="AO2021" i="17"/>
  <c r="CA2020" i="17"/>
  <c r="BY2020" i="17"/>
  <c r="BZ2020" i="17" s="1"/>
  <c r="BP2020" i="17"/>
  <c r="BO2020" i="17"/>
  <c r="BM2020" i="17"/>
  <c r="BN2020" i="17" s="1"/>
  <c r="BC2020" i="17"/>
  <c r="BB2020" i="17"/>
  <c r="AZ2020" i="17"/>
  <c r="BA2020" i="17" s="1"/>
  <c r="AQ2020" i="17"/>
  <c r="AP2020" i="17"/>
  <c r="AO2020" i="17"/>
  <c r="CA2019" i="17"/>
  <c r="BY2019" i="17"/>
  <c r="BZ2019" i="17" s="1"/>
  <c r="BP2019" i="17"/>
  <c r="BO2019" i="17" s="1"/>
  <c r="BM2019" i="17"/>
  <c r="BN2019" i="17" s="1"/>
  <c r="BC2019" i="17"/>
  <c r="BB2019" i="17" s="1"/>
  <c r="AZ2019" i="17"/>
  <c r="BA2019" i="17" s="1"/>
  <c r="AQ2019" i="17"/>
  <c r="AO2019" i="17"/>
  <c r="AP2019" i="17" s="1"/>
  <c r="CA2018" i="17"/>
  <c r="BY2018" i="17"/>
  <c r="BZ2018" i="17" s="1"/>
  <c r="BP2018" i="17"/>
  <c r="BO2018" i="17"/>
  <c r="BM2018" i="17"/>
  <c r="BN2018" i="17" s="1"/>
  <c r="BC2018" i="17"/>
  <c r="BB2018" i="17" s="1"/>
  <c r="AZ2018" i="17"/>
  <c r="BA2018" i="17" s="1"/>
  <c r="AQ2018" i="17"/>
  <c r="AP2018" i="17"/>
  <c r="AO2018" i="17"/>
  <c r="CA2017" i="17"/>
  <c r="BY2017" i="17"/>
  <c r="BZ2017" i="17" s="1"/>
  <c r="BP2017" i="17"/>
  <c r="BM2017" i="17"/>
  <c r="BN2017" i="17" s="1"/>
  <c r="BO2017" i="17" s="1"/>
  <c r="BC2017" i="17"/>
  <c r="BB2017" i="17" s="1"/>
  <c r="AZ2017" i="17"/>
  <c r="BA2017" i="17" s="1"/>
  <c r="AQ2017" i="17"/>
  <c r="AO2017" i="17"/>
  <c r="AP2017" i="17" s="1"/>
  <c r="CA2016" i="17"/>
  <c r="BY2016" i="17"/>
  <c r="BZ2016" i="17" s="1"/>
  <c r="BP2016" i="17"/>
  <c r="BM2016" i="17"/>
  <c r="BN2016" i="17" s="1"/>
  <c r="BC2016" i="17"/>
  <c r="BB2016" i="17"/>
  <c r="AZ2016" i="17"/>
  <c r="BA2016" i="17" s="1"/>
  <c r="AQ2016" i="17"/>
  <c r="AP2016" i="17"/>
  <c r="AO2016" i="17"/>
  <c r="CA2015" i="17"/>
  <c r="BY2015" i="17"/>
  <c r="BZ2015" i="17" s="1"/>
  <c r="BP2015" i="17"/>
  <c r="BM2015" i="17"/>
  <c r="BN2015" i="17" s="1"/>
  <c r="BC2015" i="17"/>
  <c r="BB2015" i="17" s="1"/>
  <c r="AZ2015" i="17"/>
  <c r="BA2015" i="17" s="1"/>
  <c r="AQ2015" i="17"/>
  <c r="AP2015" i="17"/>
  <c r="AO2015" i="17"/>
  <c r="CA2014" i="17"/>
  <c r="BY2014" i="17"/>
  <c r="BZ2014" i="17" s="1"/>
  <c r="BP2014" i="17"/>
  <c r="BM2014" i="17"/>
  <c r="BN2014" i="17" s="1"/>
  <c r="BO2014" i="17" s="1"/>
  <c r="BC2014" i="17"/>
  <c r="BB2014" i="17" s="1"/>
  <c r="AZ2014" i="17"/>
  <c r="BA2014" i="17" s="1"/>
  <c r="AQ2014" i="17"/>
  <c r="AO2014" i="17"/>
  <c r="AP2014" i="17" s="1"/>
  <c r="CA2013" i="17"/>
  <c r="BY2013" i="17"/>
  <c r="BZ2013" i="17" s="1"/>
  <c r="BP2013" i="17"/>
  <c r="BO2013" i="17" s="1"/>
  <c r="BM2013" i="17"/>
  <c r="BN2013" i="17" s="1"/>
  <c r="BC2013" i="17"/>
  <c r="BB2013" i="17" s="1"/>
  <c r="AZ2013" i="17"/>
  <c r="BA2013" i="17" s="1"/>
  <c r="AP2013" i="17"/>
  <c r="AQ2013" i="17" s="1"/>
  <c r="AO2013" i="17"/>
  <c r="BY2012" i="17"/>
  <c r="BZ2012" i="17" s="1"/>
  <c r="CA2012" i="17" s="1"/>
  <c r="BP2012" i="17"/>
  <c r="BO2012" i="17"/>
  <c r="BN2012" i="17"/>
  <c r="BM2012" i="17"/>
  <c r="BC2012" i="17"/>
  <c r="BB2012" i="17" s="1"/>
  <c r="BA2012" i="17"/>
  <c r="AZ2012" i="17"/>
  <c r="AQ2012" i="17"/>
  <c r="AP2012" i="17"/>
  <c r="AO2012" i="17"/>
  <c r="CA2011" i="17"/>
  <c r="BY2011" i="17"/>
  <c r="BZ2011" i="17" s="1"/>
  <c r="BP2011" i="17"/>
  <c r="BO2011" i="17" s="1"/>
  <c r="BM2011" i="17"/>
  <c r="BN2011" i="17" s="1"/>
  <c r="BC2011" i="17"/>
  <c r="BB2011" i="17" s="1"/>
  <c r="AZ2011" i="17"/>
  <c r="BA2011" i="17" s="1"/>
  <c r="AQ2011" i="17"/>
  <c r="AO2011" i="17"/>
  <c r="AP2011" i="17" s="1"/>
  <c r="CA2010" i="17"/>
  <c r="BY2010" i="17"/>
  <c r="BZ2010" i="17" s="1"/>
  <c r="BP2010" i="17"/>
  <c r="BO2010" i="17"/>
  <c r="BM2010" i="17"/>
  <c r="BN2010" i="17" s="1"/>
  <c r="BC2010" i="17"/>
  <c r="BB2010" i="17" s="1"/>
  <c r="AZ2010" i="17"/>
  <c r="BA2010" i="17" s="1"/>
  <c r="AQ2010" i="17"/>
  <c r="AP2010" i="17"/>
  <c r="AO2010" i="17"/>
  <c r="CA2009" i="17"/>
  <c r="BY2009" i="17"/>
  <c r="BZ2009" i="17" s="1"/>
  <c r="BP2009" i="17"/>
  <c r="BO2009" i="17"/>
  <c r="BM2009" i="17"/>
  <c r="BN2009" i="17" s="1"/>
  <c r="BC2009" i="17"/>
  <c r="BB2009" i="17"/>
  <c r="AZ2009" i="17"/>
  <c r="BA2009" i="17" s="1"/>
  <c r="AQ2009" i="17"/>
  <c r="AP2009" i="17"/>
  <c r="AO2009" i="17"/>
  <c r="CA2008" i="17"/>
  <c r="BY2008" i="17"/>
  <c r="BZ2008" i="17" s="1"/>
  <c r="BP2008" i="17"/>
  <c r="BO2008" i="17" s="1"/>
  <c r="BM2008" i="17"/>
  <c r="BN2008" i="17" s="1"/>
  <c r="BC2008" i="17"/>
  <c r="BB2008" i="17" s="1"/>
  <c r="AZ2008" i="17"/>
  <c r="BA2008" i="17" s="1"/>
  <c r="AQ2008" i="17"/>
  <c r="AO2008" i="17"/>
  <c r="AP2008" i="17" s="1"/>
  <c r="CA2007" i="17"/>
  <c r="BY2007" i="17"/>
  <c r="BZ2007" i="17" s="1"/>
  <c r="BP2007" i="17"/>
  <c r="BO2007" i="17" s="1"/>
  <c r="BM2007" i="17"/>
  <c r="BN2007" i="17" s="1"/>
  <c r="BC2007" i="17"/>
  <c r="BB2007" i="17"/>
  <c r="AZ2007" i="17"/>
  <c r="BA2007" i="17" s="1"/>
  <c r="AQ2007" i="17"/>
  <c r="AO2007" i="17"/>
  <c r="AP2007" i="17" s="1"/>
  <c r="CA2006" i="17"/>
  <c r="BY2006" i="17"/>
  <c r="BZ2006" i="17" s="1"/>
  <c r="BP2006" i="17"/>
  <c r="BM2006" i="17"/>
  <c r="BN2006" i="17" s="1"/>
  <c r="BO2006" i="17" s="1"/>
  <c r="BC2006" i="17"/>
  <c r="BB2006" i="17" s="1"/>
  <c r="AZ2006" i="17"/>
  <c r="BA2006" i="17" s="1"/>
  <c r="AQ2006" i="17"/>
  <c r="AO2006" i="17"/>
  <c r="AP2006" i="17" s="1"/>
  <c r="CA2005" i="17"/>
  <c r="BY2005" i="17"/>
  <c r="BZ2005" i="17" s="1"/>
  <c r="BP2005" i="17"/>
  <c r="BM2005" i="17"/>
  <c r="BN2005" i="17" s="1"/>
  <c r="BC2005" i="17"/>
  <c r="BB2005" i="17"/>
  <c r="AZ2005" i="17"/>
  <c r="BA2005" i="17" s="1"/>
  <c r="AQ2005" i="17"/>
  <c r="AO2005" i="17"/>
  <c r="AP2005" i="17" s="1"/>
  <c r="CA2004" i="17"/>
  <c r="BY2004" i="17"/>
  <c r="BZ2004" i="17" s="1"/>
  <c r="BP2004" i="17"/>
  <c r="BM2004" i="17"/>
  <c r="BN2004" i="17" s="1"/>
  <c r="BO2004" i="17" s="1"/>
  <c r="BC2004" i="17"/>
  <c r="BB2004" i="17" s="1"/>
  <c r="AZ2004" i="17"/>
  <c r="BA2004" i="17" s="1"/>
  <c r="AQ2004" i="17"/>
  <c r="AP2004" i="17"/>
  <c r="AO2004" i="17"/>
  <c r="CA2003" i="17"/>
  <c r="BY2003" i="17"/>
  <c r="BZ2003" i="17" s="1"/>
  <c r="BP2003" i="17"/>
  <c r="BM2003" i="17"/>
  <c r="BN2003" i="17" s="1"/>
  <c r="BO2003" i="17" s="1"/>
  <c r="BC2003" i="17"/>
  <c r="BB2003" i="17"/>
  <c r="AZ2003" i="17"/>
  <c r="BA2003" i="17" s="1"/>
  <c r="AP2003" i="17"/>
  <c r="AQ2003" i="17" s="1"/>
  <c r="AO2003" i="17"/>
  <c r="BY2002" i="17"/>
  <c r="BZ2002" i="17" s="1"/>
  <c r="CA2002" i="17" s="1"/>
  <c r="BP2002" i="17"/>
  <c r="BO2002" i="17" s="1"/>
  <c r="BM2002" i="17"/>
  <c r="BN2002" i="17" s="1"/>
  <c r="BC2002" i="17"/>
  <c r="BB2002" i="17" s="1"/>
  <c r="AZ2002" i="17"/>
  <c r="BA2002" i="17" s="1"/>
  <c r="AQ2002" i="17"/>
  <c r="AO2002" i="17"/>
  <c r="AP2002" i="17" s="1"/>
  <c r="CA2001" i="17"/>
  <c r="BY2001" i="17"/>
  <c r="BZ2001" i="17" s="1"/>
  <c r="BP2001" i="17"/>
  <c r="BO2001" i="17" s="1"/>
  <c r="BN2001" i="17"/>
  <c r="BM2001" i="17"/>
  <c r="BC2001" i="17"/>
  <c r="BB2001" i="17" s="1"/>
  <c r="BA2001" i="17"/>
  <c r="AZ2001" i="17"/>
  <c r="AQ2001" i="17"/>
  <c r="AP2001" i="17"/>
  <c r="AO2001" i="17"/>
  <c r="CA2000" i="17"/>
  <c r="BY2000" i="17"/>
  <c r="BZ2000" i="17" s="1"/>
  <c r="BP2000" i="17"/>
  <c r="BO2000" i="17" s="1"/>
  <c r="BM2000" i="17"/>
  <c r="BN2000" i="17" s="1"/>
  <c r="BC2000" i="17"/>
  <c r="BB2000" i="17" s="1"/>
  <c r="AZ2000" i="17"/>
  <c r="BA2000" i="17" s="1"/>
  <c r="AQ2000" i="17"/>
  <c r="AO2000" i="17"/>
  <c r="AP2000" i="17" s="1"/>
  <c r="CA1999" i="17"/>
  <c r="BY1999" i="17"/>
  <c r="BZ1999" i="17" s="1"/>
  <c r="BP1999" i="17"/>
  <c r="BO1999" i="17" s="1"/>
  <c r="BM1999" i="17"/>
  <c r="BN1999" i="17" s="1"/>
  <c r="BC1999" i="17"/>
  <c r="BB1999" i="17"/>
  <c r="AZ1999" i="17"/>
  <c r="BA1999" i="17" s="1"/>
  <c r="AQ1999" i="17"/>
  <c r="AO1999" i="17"/>
  <c r="AP1999" i="17" s="1"/>
  <c r="CA1998" i="17"/>
  <c r="BY1998" i="17"/>
  <c r="BZ1998" i="17" s="1"/>
  <c r="BP1998" i="17"/>
  <c r="BO1998" i="17"/>
  <c r="BM1998" i="17"/>
  <c r="BN1998" i="17" s="1"/>
  <c r="BC1998" i="17"/>
  <c r="BB1998" i="17"/>
  <c r="AZ1998" i="17"/>
  <c r="BA1998" i="17" s="1"/>
  <c r="AQ1998" i="17"/>
  <c r="AP1998" i="17"/>
  <c r="AO1998" i="17"/>
  <c r="CA1997" i="17"/>
  <c r="BY1997" i="17"/>
  <c r="BZ1997" i="17" s="1"/>
  <c r="BP1997" i="17"/>
  <c r="BO1997" i="17" s="1"/>
  <c r="BM1997" i="17"/>
  <c r="BN1997" i="17" s="1"/>
  <c r="BC1997" i="17"/>
  <c r="BB1997" i="17" s="1"/>
  <c r="AZ1997" i="17"/>
  <c r="BA1997" i="17" s="1"/>
  <c r="AQ1997" i="17"/>
  <c r="AO1997" i="17"/>
  <c r="AP1997" i="17" s="1"/>
  <c r="CA1996" i="17"/>
  <c r="BY1996" i="17"/>
  <c r="BZ1996" i="17" s="1"/>
  <c r="BP1996" i="17"/>
  <c r="BO1996" i="17" s="1"/>
  <c r="BM1996" i="17"/>
  <c r="BN1996" i="17" s="1"/>
  <c r="BC1996" i="17"/>
  <c r="BB1996" i="17" s="1"/>
  <c r="AZ1996" i="17"/>
  <c r="BA1996" i="17" s="1"/>
  <c r="AQ1996" i="17"/>
  <c r="AP1996" i="17"/>
  <c r="AO1996" i="17"/>
  <c r="CA1995" i="17"/>
  <c r="BY1995" i="17"/>
  <c r="BZ1995" i="17" s="1"/>
  <c r="BP1995" i="17"/>
  <c r="BM1995" i="17"/>
  <c r="BN1995" i="17" s="1"/>
  <c r="BO1995" i="17" s="1"/>
  <c r="BC1995" i="17"/>
  <c r="BB1995" i="17" s="1"/>
  <c r="AZ1995" i="17"/>
  <c r="BA1995" i="17" s="1"/>
  <c r="AQ1995" i="17"/>
  <c r="AO1995" i="17"/>
  <c r="AP1995" i="17" s="1"/>
  <c r="CA1994" i="17"/>
  <c r="BY1994" i="17"/>
  <c r="BZ1994" i="17" s="1"/>
  <c r="BP1994" i="17"/>
  <c r="BM1994" i="17"/>
  <c r="BN1994" i="17" s="1"/>
  <c r="BC1994" i="17"/>
  <c r="BB1994" i="17"/>
  <c r="AZ1994" i="17"/>
  <c r="BA1994" i="17" s="1"/>
  <c r="AQ1994" i="17"/>
  <c r="AP1994" i="17"/>
  <c r="AO1994" i="17"/>
  <c r="CA1993" i="17"/>
  <c r="BY1993" i="17"/>
  <c r="BZ1993" i="17" s="1"/>
  <c r="BP1993" i="17"/>
  <c r="BM1993" i="17"/>
  <c r="BN1993" i="17" s="1"/>
  <c r="BC1993" i="17"/>
  <c r="BB1993" i="17" s="1"/>
  <c r="AZ1993" i="17"/>
  <c r="BA1993" i="17" s="1"/>
  <c r="AP1993" i="17"/>
  <c r="AQ1993" i="17" s="1"/>
  <c r="AO1993" i="17"/>
  <c r="BY1992" i="17"/>
  <c r="BZ1992" i="17" s="1"/>
  <c r="CA1992" i="17" s="1"/>
  <c r="BP1992" i="17"/>
  <c r="BM1992" i="17"/>
  <c r="BN1992" i="17" s="1"/>
  <c r="BC1992" i="17"/>
  <c r="BB1992" i="17"/>
  <c r="AZ1992" i="17"/>
  <c r="BA1992" i="17" s="1"/>
  <c r="AQ1992" i="17"/>
  <c r="AP1992" i="17"/>
  <c r="AO1992" i="17"/>
  <c r="CA1991" i="17"/>
  <c r="BY1991" i="17"/>
  <c r="BZ1991" i="17" s="1"/>
  <c r="BP1991" i="17"/>
  <c r="BO1991" i="17" s="1"/>
  <c r="BM1991" i="17"/>
  <c r="BN1991" i="17" s="1"/>
  <c r="BC1991" i="17"/>
  <c r="BB1991" i="17" s="1"/>
  <c r="AZ1991" i="17"/>
  <c r="BA1991" i="17" s="1"/>
  <c r="AQ1991" i="17"/>
  <c r="AO1991" i="17"/>
  <c r="AP1991" i="17" s="1"/>
  <c r="CA1990" i="17"/>
  <c r="BY1990" i="17"/>
  <c r="BZ1990" i="17" s="1"/>
  <c r="BP1990" i="17"/>
  <c r="BO1990" i="17" s="1"/>
  <c r="BN1990" i="17"/>
  <c r="BM1990" i="17"/>
  <c r="BC1990" i="17"/>
  <c r="BB1990" i="17" s="1"/>
  <c r="BA1990" i="17"/>
  <c r="AZ1990" i="17"/>
  <c r="AQ1990" i="17"/>
  <c r="AP1990" i="17"/>
  <c r="AO1990" i="17"/>
  <c r="CA1989" i="17"/>
  <c r="BY1989" i="17"/>
  <c r="BZ1989" i="17" s="1"/>
  <c r="BP1989" i="17"/>
  <c r="BO1989" i="17" s="1"/>
  <c r="BM1989" i="17"/>
  <c r="BN1989" i="17" s="1"/>
  <c r="BC1989" i="17"/>
  <c r="BB1989" i="17" s="1"/>
  <c r="AZ1989" i="17"/>
  <c r="BA1989" i="17" s="1"/>
  <c r="AQ1989" i="17"/>
  <c r="AO1989" i="17"/>
  <c r="AP1989" i="17" s="1"/>
  <c r="CA1988" i="17"/>
  <c r="BY1988" i="17"/>
  <c r="BZ1988" i="17" s="1"/>
  <c r="BP1988" i="17"/>
  <c r="BO1988" i="17" s="1"/>
  <c r="BM1988" i="17"/>
  <c r="BN1988" i="17" s="1"/>
  <c r="BC1988" i="17"/>
  <c r="BB1988" i="17" s="1"/>
  <c r="AZ1988" i="17"/>
  <c r="BA1988" i="17" s="1"/>
  <c r="AQ1988" i="17"/>
  <c r="AP1988" i="17"/>
  <c r="AO1988" i="17"/>
  <c r="CA1987" i="17"/>
  <c r="BY1987" i="17"/>
  <c r="BZ1987" i="17" s="1"/>
  <c r="BP1987" i="17"/>
  <c r="BO1987" i="17"/>
  <c r="BM1987" i="17"/>
  <c r="BN1987" i="17" s="1"/>
  <c r="BC1987" i="17"/>
  <c r="BB1987" i="17"/>
  <c r="AZ1987" i="17"/>
  <c r="BA1987" i="17" s="1"/>
  <c r="AQ1987" i="17"/>
  <c r="AO1987" i="17"/>
  <c r="AP1987" i="17" s="1"/>
  <c r="CA1986" i="17"/>
  <c r="BY1986" i="17"/>
  <c r="BZ1986" i="17" s="1"/>
  <c r="BP1986" i="17"/>
  <c r="BO1986" i="17"/>
  <c r="BM1986" i="17"/>
  <c r="BN1986" i="17" s="1"/>
  <c r="BC1986" i="17"/>
  <c r="BB1986" i="17" s="1"/>
  <c r="AZ1986" i="17"/>
  <c r="BA1986" i="17" s="1"/>
  <c r="AQ1986" i="17"/>
  <c r="AO1986" i="17"/>
  <c r="AP1986" i="17" s="1"/>
  <c r="CA1985" i="17"/>
  <c r="BY1985" i="17"/>
  <c r="BZ1985" i="17" s="1"/>
  <c r="BP1985" i="17"/>
  <c r="BO1985" i="17" s="1"/>
  <c r="BM1985" i="17"/>
  <c r="BN1985" i="17" s="1"/>
  <c r="BC1985" i="17"/>
  <c r="BB1985" i="17" s="1"/>
  <c r="AZ1985" i="17"/>
  <c r="BA1985" i="17" s="1"/>
  <c r="AQ1985" i="17"/>
  <c r="AP1985" i="17"/>
  <c r="AO1985" i="17"/>
  <c r="CA1984" i="17"/>
  <c r="BY1984" i="17"/>
  <c r="BZ1984" i="17" s="1"/>
  <c r="BP1984" i="17"/>
  <c r="BM1984" i="17"/>
  <c r="BN1984" i="17" s="1"/>
  <c r="BO1984" i="17" s="1"/>
  <c r="BC1984" i="17"/>
  <c r="BB1984" i="17"/>
  <c r="AZ1984" i="17"/>
  <c r="BA1984" i="17" s="1"/>
  <c r="AQ1984" i="17"/>
  <c r="AO1984" i="17"/>
  <c r="AP1984" i="17" s="1"/>
  <c r="CA1983" i="17"/>
  <c r="BY1983" i="17"/>
  <c r="BZ1983" i="17" s="1"/>
  <c r="BP1983" i="17"/>
  <c r="BM1983" i="17"/>
  <c r="BN1983" i="17" s="1"/>
  <c r="BO1983" i="17" s="1"/>
  <c r="BC1983" i="17"/>
  <c r="BB1983" i="17"/>
  <c r="AZ1983" i="17"/>
  <c r="BA1983" i="17" s="1"/>
  <c r="AO1983" i="17"/>
  <c r="AP1983" i="17" s="1"/>
  <c r="AQ1983" i="17" s="1"/>
  <c r="BY1982" i="17"/>
  <c r="BZ1982" i="17" s="1"/>
  <c r="CA1982" i="17" s="1"/>
  <c r="BP1982" i="17"/>
  <c r="BM1982" i="17"/>
  <c r="BN1982" i="17" s="1"/>
  <c r="BO1982" i="17" s="1"/>
  <c r="BC1982" i="17"/>
  <c r="BB1982" i="17" s="1"/>
  <c r="AZ1982" i="17"/>
  <c r="BA1982" i="17" s="1"/>
  <c r="AQ1982" i="17"/>
  <c r="AO1982" i="17"/>
  <c r="AP1982" i="17" s="1"/>
  <c r="CA1981" i="17"/>
  <c r="BY1981" i="17"/>
  <c r="BZ1981" i="17" s="1"/>
  <c r="BP1981" i="17"/>
  <c r="BM1981" i="17"/>
  <c r="BN1981" i="17" s="1"/>
  <c r="BC1981" i="17"/>
  <c r="BB1981" i="17"/>
  <c r="AZ1981" i="17"/>
  <c r="BA1981" i="17" s="1"/>
  <c r="AQ1981" i="17"/>
  <c r="AO1981" i="17"/>
  <c r="AP1981" i="17" s="1"/>
  <c r="CA1980" i="17"/>
  <c r="BY1980" i="17"/>
  <c r="BZ1980" i="17" s="1"/>
  <c r="BP1980" i="17"/>
  <c r="BO1980" i="17"/>
  <c r="BM1980" i="17"/>
  <c r="BN1980" i="17" s="1"/>
  <c r="BC1980" i="17"/>
  <c r="BB1980" i="17" s="1"/>
  <c r="AZ1980" i="17"/>
  <c r="BA1980" i="17" s="1"/>
  <c r="AQ1980" i="17"/>
  <c r="AO1980" i="17"/>
  <c r="AP1980" i="17" s="1"/>
  <c r="CA1979" i="17"/>
  <c r="BY1979" i="17"/>
  <c r="BZ1979" i="17" s="1"/>
  <c r="BP1979" i="17"/>
  <c r="BO1979" i="17" s="1"/>
  <c r="BN1979" i="17"/>
  <c r="BM1979" i="17"/>
  <c r="BC1979" i="17"/>
  <c r="BB1979" i="17" s="1"/>
  <c r="BA1979" i="17"/>
  <c r="AZ1979" i="17"/>
  <c r="AQ1979" i="17"/>
  <c r="AO1979" i="17"/>
  <c r="AP1979" i="17" s="1"/>
  <c r="CA1978" i="17"/>
  <c r="BY1978" i="17"/>
  <c r="BZ1978" i="17" s="1"/>
  <c r="BP1978" i="17"/>
  <c r="BO1978" i="17"/>
  <c r="BM1978" i="17"/>
  <c r="BN1978" i="17" s="1"/>
  <c r="BC1978" i="17"/>
  <c r="BB1978" i="17" s="1"/>
  <c r="AZ1978" i="17"/>
  <c r="BA1978" i="17" s="1"/>
  <c r="AQ1978" i="17"/>
  <c r="AO1978" i="17"/>
  <c r="AP1978" i="17" s="1"/>
  <c r="CA1977" i="17"/>
  <c r="BY1977" i="17"/>
  <c r="BZ1977" i="17" s="1"/>
  <c r="BP1977" i="17"/>
  <c r="BO1977" i="17" s="1"/>
  <c r="BM1977" i="17"/>
  <c r="BN1977" i="17" s="1"/>
  <c r="BC1977" i="17"/>
  <c r="BB1977" i="17" s="1"/>
  <c r="AZ1977" i="17"/>
  <c r="BA1977" i="17" s="1"/>
  <c r="AQ1977" i="17"/>
  <c r="AP1977" i="17"/>
  <c r="AO1977" i="17"/>
  <c r="CA1976" i="17"/>
  <c r="BY1976" i="17"/>
  <c r="BZ1976" i="17" s="1"/>
  <c r="BP1976" i="17"/>
  <c r="BO1976" i="17"/>
  <c r="BM1976" i="17"/>
  <c r="BN1976" i="17" s="1"/>
  <c r="BC1976" i="17"/>
  <c r="BB1976" i="17"/>
  <c r="AZ1976" i="17"/>
  <c r="BA1976" i="17" s="1"/>
  <c r="AQ1976" i="17"/>
  <c r="AP1976" i="17"/>
  <c r="AO1976" i="17"/>
  <c r="CA1975" i="17"/>
  <c r="BY1975" i="17"/>
  <c r="BZ1975" i="17" s="1"/>
  <c r="BP1975" i="17"/>
  <c r="BO1975" i="17" s="1"/>
  <c r="BM1975" i="17"/>
  <c r="BN1975" i="17" s="1"/>
  <c r="BC1975" i="17"/>
  <c r="BB1975" i="17"/>
  <c r="AZ1975" i="17"/>
  <c r="BA1975" i="17" s="1"/>
  <c r="AQ1975" i="17"/>
  <c r="AO1975" i="17"/>
  <c r="AP1975" i="17" s="1"/>
  <c r="CA1974" i="17"/>
  <c r="BY1974" i="17"/>
  <c r="BZ1974" i="17" s="1"/>
  <c r="BP1974" i="17"/>
  <c r="BO1974" i="17"/>
  <c r="BM1974" i="17"/>
  <c r="BN1974" i="17" s="1"/>
  <c r="BC1974" i="17"/>
  <c r="BB1974" i="17" s="1"/>
  <c r="AZ1974" i="17"/>
  <c r="BA1974" i="17" s="1"/>
  <c r="AQ1974" i="17"/>
  <c r="AP1974" i="17"/>
  <c r="AO1974" i="17"/>
  <c r="CA1973" i="17"/>
  <c r="BY1973" i="17"/>
  <c r="BZ1973" i="17" s="1"/>
  <c r="BP1973" i="17"/>
  <c r="BM1973" i="17"/>
  <c r="BN1973" i="17" s="1"/>
  <c r="BO1973" i="17" s="1"/>
  <c r="BC1973" i="17"/>
  <c r="BB1973" i="17" s="1"/>
  <c r="AZ1973" i="17"/>
  <c r="BA1973" i="17" s="1"/>
  <c r="AO1973" i="17"/>
  <c r="AP1973" i="17" s="1"/>
  <c r="AQ1973" i="17" s="1"/>
  <c r="BY1972" i="17"/>
  <c r="BZ1972" i="17" s="1"/>
  <c r="CA1972" i="17" s="1"/>
  <c r="BP1972" i="17"/>
  <c r="BM1972" i="17"/>
  <c r="BN1972" i="17" s="1"/>
  <c r="BC1972" i="17"/>
  <c r="BB1972" i="17" s="1"/>
  <c r="AZ1972" i="17"/>
  <c r="BA1972" i="17" s="1"/>
  <c r="AQ1972" i="17"/>
  <c r="AP1972" i="17"/>
  <c r="AO1972" i="17"/>
  <c r="CA1971" i="17"/>
  <c r="BY1971" i="17"/>
  <c r="BZ1971" i="17" s="1"/>
  <c r="BP1971" i="17"/>
  <c r="BM1971" i="17"/>
  <c r="BN1971" i="17" s="1"/>
  <c r="BO1971" i="17" s="1"/>
  <c r="BC1971" i="17"/>
  <c r="BB1971" i="17" s="1"/>
  <c r="AZ1971" i="17"/>
  <c r="BA1971" i="17" s="1"/>
  <c r="AQ1971" i="17"/>
  <c r="AO1971" i="17"/>
  <c r="AP1971" i="17" s="1"/>
  <c r="CA1970" i="17"/>
  <c r="BY1970" i="17"/>
  <c r="BZ1970" i="17" s="1"/>
  <c r="BP1970" i="17"/>
  <c r="BM1970" i="17"/>
  <c r="BN1970" i="17" s="1"/>
  <c r="BC1970" i="17"/>
  <c r="BB1970" i="17"/>
  <c r="AZ1970" i="17"/>
  <c r="BA1970" i="17" s="1"/>
  <c r="AQ1970" i="17"/>
  <c r="AP1970" i="17"/>
  <c r="AO1970" i="17"/>
  <c r="CA1969" i="17"/>
  <c r="BY1969" i="17"/>
  <c r="BZ1969" i="17" s="1"/>
  <c r="BP1969" i="17"/>
  <c r="BO1969" i="17" s="1"/>
  <c r="BM1969" i="17"/>
  <c r="BN1969" i="17" s="1"/>
  <c r="BC1969" i="17"/>
  <c r="BB1969" i="17"/>
  <c r="AZ1969" i="17"/>
  <c r="BA1969" i="17" s="1"/>
  <c r="AQ1969" i="17"/>
  <c r="AO1969" i="17"/>
  <c r="AP1969" i="17" s="1"/>
  <c r="CA1968" i="17"/>
  <c r="BY1968" i="17"/>
  <c r="BZ1968" i="17" s="1"/>
  <c r="BP1968" i="17"/>
  <c r="BO1968" i="17"/>
  <c r="BN1968" i="17"/>
  <c r="BM1968" i="17"/>
  <c r="BC1968" i="17"/>
  <c r="BB1968" i="17"/>
  <c r="BA1968" i="17"/>
  <c r="AZ1968" i="17"/>
  <c r="AQ1968" i="17"/>
  <c r="AP1968" i="17"/>
  <c r="AO1968" i="17"/>
  <c r="CA1967" i="17"/>
  <c r="BY1967" i="17"/>
  <c r="BZ1967" i="17" s="1"/>
  <c r="BP1967" i="17"/>
  <c r="BO1967" i="17" s="1"/>
  <c r="BM1967" i="17"/>
  <c r="BN1967" i="17" s="1"/>
  <c r="BC1967" i="17"/>
  <c r="BB1967" i="17"/>
  <c r="AZ1967" i="17"/>
  <c r="BA1967" i="17" s="1"/>
  <c r="AQ1967" i="17"/>
  <c r="AO1967" i="17"/>
  <c r="AP1967" i="17" s="1"/>
  <c r="CA1966" i="17"/>
  <c r="BY1966" i="17"/>
  <c r="BZ1966" i="17" s="1"/>
  <c r="BP1966" i="17"/>
  <c r="BO1966" i="17"/>
  <c r="BM1966" i="17"/>
  <c r="BN1966" i="17" s="1"/>
  <c r="BC1966" i="17"/>
  <c r="BB1966" i="17" s="1"/>
  <c r="AZ1966" i="17"/>
  <c r="BA1966" i="17" s="1"/>
  <c r="AQ1966" i="17"/>
  <c r="AP1966" i="17"/>
  <c r="AO1966" i="17"/>
  <c r="CA1965" i="17"/>
  <c r="BY1965" i="17"/>
  <c r="BZ1965" i="17" s="1"/>
  <c r="BP1965" i="17"/>
  <c r="BO1965" i="17"/>
  <c r="BM1965" i="17"/>
  <c r="BN1965" i="17" s="1"/>
  <c r="BC1965" i="17"/>
  <c r="BB1965" i="17"/>
  <c r="AZ1965" i="17"/>
  <c r="BA1965" i="17" s="1"/>
  <c r="AQ1965" i="17"/>
  <c r="AP1965" i="17"/>
  <c r="AO1965" i="17"/>
  <c r="CA1964" i="17"/>
  <c r="BY1964" i="17"/>
  <c r="BZ1964" i="17" s="1"/>
  <c r="BP1964" i="17"/>
  <c r="BO1964" i="17" s="1"/>
  <c r="BM1964" i="17"/>
  <c r="BN1964" i="17" s="1"/>
  <c r="BC1964" i="17"/>
  <c r="BB1964" i="17" s="1"/>
  <c r="AZ1964" i="17"/>
  <c r="BA1964" i="17" s="1"/>
  <c r="AQ1964" i="17"/>
  <c r="AO1964" i="17"/>
  <c r="AP1964" i="17" s="1"/>
  <c r="CA1963" i="17"/>
  <c r="BY1963" i="17"/>
  <c r="BZ1963" i="17" s="1"/>
  <c r="BP1963" i="17"/>
  <c r="BO1963" i="17" s="1"/>
  <c r="BM1963" i="17"/>
  <c r="BN1963" i="17" s="1"/>
  <c r="BC1963" i="17"/>
  <c r="BB1963" i="17"/>
  <c r="AZ1963" i="17"/>
  <c r="BA1963" i="17" s="1"/>
  <c r="AP1963" i="17"/>
  <c r="AQ1963" i="17" s="1"/>
  <c r="AO1963" i="17"/>
  <c r="BY1962" i="17"/>
  <c r="BZ1962" i="17" s="1"/>
  <c r="CA1962" i="17" s="1"/>
  <c r="BP1962" i="17"/>
  <c r="BO1962" i="17" s="1"/>
  <c r="BM1962" i="17"/>
  <c r="BN1962" i="17" s="1"/>
  <c r="BC1962" i="17"/>
  <c r="BB1962" i="17" s="1"/>
  <c r="AZ1962" i="17"/>
  <c r="BA1962" i="17" s="1"/>
  <c r="AQ1962" i="17"/>
  <c r="AO1962" i="17"/>
  <c r="AP1962" i="17" s="1"/>
  <c r="CA1961" i="17"/>
  <c r="BY1961" i="17"/>
  <c r="BZ1961" i="17" s="1"/>
  <c r="BP1961" i="17"/>
  <c r="BO1961" i="17" s="1"/>
  <c r="BM1961" i="17"/>
  <c r="BN1961" i="17" s="1"/>
  <c r="BC1961" i="17"/>
  <c r="BB1961" i="17" s="1"/>
  <c r="AZ1961" i="17"/>
  <c r="BA1961" i="17" s="1"/>
  <c r="AQ1961" i="17"/>
  <c r="AP1961" i="17"/>
  <c r="AO1961" i="17"/>
  <c r="CA1960" i="17"/>
  <c r="BY1960" i="17"/>
  <c r="BZ1960" i="17" s="1"/>
  <c r="BP1960" i="17"/>
  <c r="BM1960" i="17"/>
  <c r="BN1960" i="17" s="1"/>
  <c r="BO1960" i="17" s="1"/>
  <c r="BC1960" i="17"/>
  <c r="BB1960" i="17" s="1"/>
  <c r="AZ1960" i="17"/>
  <c r="BA1960" i="17" s="1"/>
  <c r="AQ1960" i="17"/>
  <c r="AO1960" i="17"/>
  <c r="AP1960" i="17" s="1"/>
  <c r="CA1959" i="17"/>
  <c r="BY1959" i="17"/>
  <c r="BZ1959" i="17" s="1"/>
  <c r="BP1959" i="17"/>
  <c r="BM1959" i="17"/>
  <c r="BN1959" i="17" s="1"/>
  <c r="BC1959" i="17"/>
  <c r="BB1959" i="17"/>
  <c r="AZ1959" i="17"/>
  <c r="BA1959" i="17" s="1"/>
  <c r="AQ1959" i="17"/>
  <c r="AP1959" i="17"/>
  <c r="AO1959" i="17"/>
  <c r="CA1958" i="17"/>
  <c r="BY1958" i="17"/>
  <c r="BZ1958" i="17" s="1"/>
  <c r="BP1958" i="17"/>
  <c r="BO1958" i="17" s="1"/>
  <c r="BM1958" i="17"/>
  <c r="BN1958" i="17" s="1"/>
  <c r="BC1958" i="17"/>
  <c r="BB1958" i="17" s="1"/>
  <c r="AZ1958" i="17"/>
  <c r="BA1958" i="17" s="1"/>
  <c r="AQ1958" i="17"/>
  <c r="AO1958" i="17"/>
  <c r="AP1958" i="17" s="1"/>
  <c r="CA1957" i="17"/>
  <c r="BY1957" i="17"/>
  <c r="BZ1957" i="17" s="1"/>
  <c r="BP1957" i="17"/>
  <c r="BO1957" i="17"/>
  <c r="BN1957" i="17"/>
  <c r="BM1957" i="17"/>
  <c r="BC1957" i="17"/>
  <c r="BB1957" i="17" s="1"/>
  <c r="BA1957" i="17"/>
  <c r="AZ1957" i="17"/>
  <c r="AQ1957" i="17"/>
  <c r="AP1957" i="17"/>
  <c r="AO1957" i="17"/>
  <c r="CA1956" i="17"/>
  <c r="BY1956" i="17"/>
  <c r="BZ1956" i="17" s="1"/>
  <c r="BP1956" i="17"/>
  <c r="BO1956" i="17" s="1"/>
  <c r="BM1956" i="17"/>
  <c r="BN1956" i="17" s="1"/>
  <c r="BC1956" i="17"/>
  <c r="BB1956" i="17" s="1"/>
  <c r="AZ1956" i="17"/>
  <c r="BA1956" i="17" s="1"/>
  <c r="AQ1956" i="17"/>
  <c r="AO1956" i="17"/>
  <c r="AP1956" i="17" s="1"/>
  <c r="CA1955" i="17"/>
  <c r="BY1955" i="17"/>
  <c r="BZ1955" i="17" s="1"/>
  <c r="BP1955" i="17"/>
  <c r="BO1955" i="17"/>
  <c r="BM1955" i="17"/>
  <c r="BN1955" i="17" s="1"/>
  <c r="BC1955" i="17"/>
  <c r="BB1955" i="17" s="1"/>
  <c r="AZ1955" i="17"/>
  <c r="BA1955" i="17" s="1"/>
  <c r="AQ1955" i="17"/>
  <c r="AP1955" i="17"/>
  <c r="AO1955" i="17"/>
  <c r="CA1954" i="17"/>
  <c r="BY1954" i="17"/>
  <c r="BZ1954" i="17" s="1"/>
  <c r="BP1954" i="17"/>
  <c r="BO1954" i="17"/>
  <c r="BM1954" i="17"/>
  <c r="BN1954" i="17" s="1"/>
  <c r="BC1954" i="17"/>
  <c r="BB1954" i="17"/>
  <c r="AZ1954" i="17"/>
  <c r="BA1954" i="17" s="1"/>
  <c r="AQ1954" i="17"/>
  <c r="AP1954" i="17"/>
  <c r="AO1954" i="17"/>
  <c r="CA1953" i="17"/>
  <c r="BY1953" i="17"/>
  <c r="BZ1953" i="17" s="1"/>
  <c r="BP1953" i="17"/>
  <c r="BO1953" i="17" s="1"/>
  <c r="BM1953" i="17"/>
  <c r="BN1953" i="17" s="1"/>
  <c r="BC1953" i="17"/>
  <c r="BB1953" i="17" s="1"/>
  <c r="AZ1953" i="17"/>
  <c r="BA1953" i="17" s="1"/>
  <c r="AO1953" i="17"/>
  <c r="AP1953" i="17" s="1"/>
  <c r="AQ1953" i="17" s="1"/>
  <c r="BY1952" i="17"/>
  <c r="BZ1952" i="17" s="1"/>
  <c r="CA1952" i="17" s="1"/>
  <c r="BP1952" i="17"/>
  <c r="BO1952" i="17" s="1"/>
  <c r="BM1952" i="17"/>
  <c r="BN1952" i="17" s="1"/>
  <c r="BC1952" i="17"/>
  <c r="BB1952" i="17" s="1"/>
  <c r="AZ1952" i="17"/>
  <c r="BA1952" i="17" s="1"/>
  <c r="AQ1952" i="17"/>
  <c r="AO1952" i="17"/>
  <c r="AP1952" i="17" s="1"/>
  <c r="CA1951" i="17"/>
  <c r="BY1951" i="17"/>
  <c r="BZ1951" i="17" s="1"/>
  <c r="BP1951" i="17"/>
  <c r="BO1951" i="17" s="1"/>
  <c r="BM1951" i="17"/>
  <c r="BN1951" i="17" s="1"/>
  <c r="BC1951" i="17"/>
  <c r="BB1951" i="17" s="1"/>
  <c r="AZ1951" i="17"/>
  <c r="BA1951" i="17" s="1"/>
  <c r="AQ1951" i="17"/>
  <c r="AP1951" i="17"/>
  <c r="AO1951" i="17"/>
  <c r="CA1950" i="17"/>
  <c r="BY1950" i="17"/>
  <c r="BZ1950" i="17" s="1"/>
  <c r="BP1950" i="17"/>
  <c r="BO1950" i="17"/>
  <c r="BM1950" i="17"/>
  <c r="BN1950" i="17" s="1"/>
  <c r="BC1950" i="17"/>
  <c r="BB1950" i="17"/>
  <c r="AZ1950" i="17"/>
  <c r="BA1950" i="17" s="1"/>
  <c r="AQ1950" i="17"/>
  <c r="AO1950" i="17"/>
  <c r="AP1950" i="17" s="1"/>
  <c r="CA1949" i="17"/>
  <c r="BY1949" i="17"/>
  <c r="BZ1949" i="17" s="1"/>
  <c r="BP1949" i="17"/>
  <c r="BM1949" i="17"/>
  <c r="BN1949" i="17" s="1"/>
  <c r="BO1949" i="17" s="1"/>
  <c r="BC1949" i="17"/>
  <c r="BB1949" i="17" s="1"/>
  <c r="AZ1949" i="17"/>
  <c r="BA1949" i="17" s="1"/>
  <c r="AQ1949" i="17"/>
  <c r="AO1949" i="17"/>
  <c r="AP1949" i="17" s="1"/>
  <c r="CA1948" i="17"/>
  <c r="BY1948" i="17"/>
  <c r="BZ1948" i="17" s="1"/>
  <c r="BP1948" i="17"/>
  <c r="BO1948" i="17" s="1"/>
  <c r="BM1948" i="17"/>
  <c r="BN1948" i="17" s="1"/>
  <c r="BC1948" i="17"/>
  <c r="BB1948" i="17" s="1"/>
  <c r="AZ1948" i="17"/>
  <c r="BA1948" i="17" s="1"/>
  <c r="AQ1948" i="17"/>
  <c r="AP1948" i="17"/>
  <c r="AO1948" i="17"/>
  <c r="CA1947" i="17"/>
  <c r="BY1947" i="17"/>
  <c r="BZ1947" i="17" s="1"/>
  <c r="BP1947" i="17"/>
  <c r="BO1947" i="17"/>
  <c r="BM1947" i="17"/>
  <c r="BN1947" i="17" s="1"/>
  <c r="BC1947" i="17"/>
  <c r="BB1947" i="17"/>
  <c r="AZ1947" i="17"/>
  <c r="BA1947" i="17" s="1"/>
  <c r="AQ1947" i="17"/>
  <c r="AP1947" i="17"/>
  <c r="AO1947" i="17"/>
  <c r="CA1946" i="17"/>
  <c r="BY1946" i="17"/>
  <c r="BZ1946" i="17" s="1"/>
  <c r="BP1946" i="17"/>
  <c r="BO1946" i="17" s="1"/>
  <c r="BN1946" i="17"/>
  <c r="BM1946" i="17"/>
  <c r="BC1946" i="17"/>
  <c r="BB1946" i="17"/>
  <c r="BA1946" i="17"/>
  <c r="AZ1946" i="17"/>
  <c r="AQ1946" i="17"/>
  <c r="AP1946" i="17"/>
  <c r="AO1946" i="17"/>
  <c r="CA1945" i="17"/>
  <c r="BY1945" i="17"/>
  <c r="BZ1945" i="17" s="1"/>
  <c r="BP1945" i="17"/>
  <c r="BO1945" i="17"/>
  <c r="BM1945" i="17"/>
  <c r="BN1945" i="17" s="1"/>
  <c r="BC1945" i="17"/>
  <c r="BB1945" i="17"/>
  <c r="AZ1945" i="17"/>
  <c r="BA1945" i="17" s="1"/>
  <c r="AQ1945" i="17"/>
  <c r="AP1945" i="17"/>
  <c r="AO1945" i="17"/>
  <c r="CA1944" i="17"/>
  <c r="BY1944" i="17"/>
  <c r="BZ1944" i="17" s="1"/>
  <c r="BP1944" i="17"/>
  <c r="BO1944" i="17" s="1"/>
  <c r="BM1944" i="17"/>
  <c r="BN1944" i="17" s="1"/>
  <c r="BC1944" i="17"/>
  <c r="BB1944" i="17" s="1"/>
  <c r="AZ1944" i="17"/>
  <c r="BA1944" i="17" s="1"/>
  <c r="AQ1944" i="17"/>
  <c r="AO1944" i="17"/>
  <c r="AP1944" i="17" s="1"/>
  <c r="CA1943" i="17"/>
  <c r="BY1943" i="17"/>
  <c r="BZ1943" i="17" s="1"/>
  <c r="BP1943" i="17"/>
  <c r="BO1943" i="17"/>
  <c r="BM1943" i="17"/>
  <c r="BN1943" i="17" s="1"/>
  <c r="BC1943" i="17"/>
  <c r="BB1943" i="17" s="1"/>
  <c r="AZ1943" i="17"/>
  <c r="BA1943" i="17" s="1"/>
  <c r="AP1943" i="17"/>
  <c r="AQ1943" i="17" s="1"/>
  <c r="AO1943" i="17"/>
  <c r="BY1942" i="17"/>
  <c r="BZ1942" i="17" s="1"/>
  <c r="CA1942" i="17" s="1"/>
  <c r="BP1942" i="17"/>
  <c r="BO1942" i="17" s="1"/>
  <c r="BM1942" i="17"/>
  <c r="BN1942" i="17" s="1"/>
  <c r="BC1942" i="17"/>
  <c r="BB1942" i="17" s="1"/>
  <c r="AZ1942" i="17"/>
  <c r="BA1942" i="17" s="1"/>
  <c r="AQ1942" i="17"/>
  <c r="AO1942" i="17"/>
  <c r="AP1942" i="17" s="1"/>
  <c r="CA1941" i="17"/>
  <c r="BY1941" i="17"/>
  <c r="BZ1941" i="17" s="1"/>
  <c r="BP1941" i="17"/>
  <c r="BO1941" i="17" s="1"/>
  <c r="BM1941" i="17"/>
  <c r="BN1941" i="17" s="1"/>
  <c r="BC1941" i="17"/>
  <c r="BB1941" i="17"/>
  <c r="AZ1941" i="17"/>
  <c r="BA1941" i="17" s="1"/>
  <c r="AQ1941" i="17"/>
  <c r="AO1941" i="17"/>
  <c r="AP1941" i="17" s="1"/>
  <c r="CA1940" i="17"/>
  <c r="BY1940" i="17"/>
  <c r="BZ1940" i="17" s="1"/>
  <c r="BP1940" i="17"/>
  <c r="BM1940" i="17"/>
  <c r="BN1940" i="17" s="1"/>
  <c r="BO1940" i="17" s="1"/>
  <c r="BC1940" i="17"/>
  <c r="BB1940" i="17" s="1"/>
  <c r="AZ1940" i="17"/>
  <c r="BA1940" i="17" s="1"/>
  <c r="AQ1940" i="17"/>
  <c r="AO1940" i="17"/>
  <c r="AP1940" i="17" s="1"/>
  <c r="CA1939" i="17"/>
  <c r="BY1939" i="17"/>
  <c r="BZ1939" i="17" s="1"/>
  <c r="BP1939" i="17"/>
  <c r="BM1939" i="17"/>
  <c r="BN1939" i="17" s="1"/>
  <c r="BC1939" i="17"/>
  <c r="BB1939" i="17"/>
  <c r="AZ1939" i="17"/>
  <c r="BA1939" i="17" s="1"/>
  <c r="AQ1939" i="17"/>
  <c r="AO1939" i="17"/>
  <c r="AP1939" i="17" s="1"/>
  <c r="CA1938" i="17"/>
  <c r="BY1938" i="17"/>
  <c r="BZ1938" i="17" s="1"/>
  <c r="BP1938" i="17"/>
  <c r="BM1938" i="17"/>
  <c r="BN1938" i="17" s="1"/>
  <c r="BO1938" i="17" s="1"/>
  <c r="BC1938" i="17"/>
  <c r="BB1938" i="17" s="1"/>
  <c r="AZ1938" i="17"/>
  <c r="BA1938" i="17" s="1"/>
  <c r="AQ1938" i="17"/>
  <c r="AO1938" i="17"/>
  <c r="AP1938" i="17" s="1"/>
  <c r="CA1937" i="17"/>
  <c r="BY1937" i="17"/>
  <c r="BZ1937" i="17" s="1"/>
  <c r="BP1937" i="17"/>
  <c r="BO1937" i="17" s="1"/>
  <c r="BM1937" i="17"/>
  <c r="BN1937" i="17" s="1"/>
  <c r="BC1937" i="17"/>
  <c r="BB1937" i="17" s="1"/>
  <c r="AZ1937" i="17"/>
  <c r="BA1937" i="17" s="1"/>
  <c r="AQ1937" i="17"/>
  <c r="AP1937" i="17"/>
  <c r="AO1937" i="17"/>
  <c r="CA1936" i="17"/>
  <c r="BY1936" i="17"/>
  <c r="BZ1936" i="17" s="1"/>
  <c r="BP1936" i="17"/>
  <c r="BO1936" i="17"/>
  <c r="BM1936" i="17"/>
  <c r="BN1936" i="17" s="1"/>
  <c r="BC1936" i="17"/>
  <c r="BB1936" i="17"/>
  <c r="AZ1936" i="17"/>
  <c r="BA1936" i="17" s="1"/>
  <c r="AQ1936" i="17"/>
  <c r="AP1936" i="17"/>
  <c r="AO1936" i="17"/>
  <c r="CA1935" i="17"/>
  <c r="BY1935" i="17"/>
  <c r="BZ1935" i="17" s="1"/>
  <c r="BP1935" i="17"/>
  <c r="BO1935" i="17" s="1"/>
  <c r="BN1935" i="17"/>
  <c r="BM1935" i="17"/>
  <c r="BC1935" i="17"/>
  <c r="BB1935" i="17"/>
  <c r="BA1935" i="17"/>
  <c r="AZ1935" i="17"/>
  <c r="AQ1935" i="17"/>
  <c r="AP1935" i="17"/>
  <c r="AO1935" i="17"/>
  <c r="CA1934" i="17"/>
  <c r="BY1934" i="17"/>
  <c r="BZ1934" i="17" s="1"/>
  <c r="BP1934" i="17"/>
  <c r="BO1934" i="17"/>
  <c r="BM1934" i="17"/>
  <c r="BN1934" i="17" s="1"/>
  <c r="BC1934" i="17"/>
  <c r="BB1934" i="17"/>
  <c r="AZ1934" i="17"/>
  <c r="BA1934" i="17" s="1"/>
  <c r="AQ1934" i="17"/>
  <c r="AP1934" i="17"/>
  <c r="AO1934" i="17"/>
  <c r="CA1933" i="17"/>
  <c r="BY1933" i="17"/>
  <c r="BZ1933" i="17" s="1"/>
  <c r="BP1933" i="17"/>
  <c r="BO1933" i="17" s="1"/>
  <c r="BM1933" i="17"/>
  <c r="BN1933" i="17" s="1"/>
  <c r="BC1933" i="17"/>
  <c r="BB1933" i="17" s="1"/>
  <c r="AZ1933" i="17"/>
  <c r="BA1933" i="17" s="1"/>
  <c r="AP1933" i="17"/>
  <c r="AQ1933" i="17" s="1"/>
  <c r="AO1933" i="17"/>
  <c r="CA1932" i="17"/>
  <c r="BY1932" i="17"/>
  <c r="BZ1932" i="17" s="1"/>
  <c r="BP1932" i="17"/>
  <c r="BO1932" i="17"/>
  <c r="BM1932" i="17"/>
  <c r="BN1932" i="17" s="1"/>
  <c r="BC1932" i="17"/>
  <c r="BB1932" i="17"/>
  <c r="AZ1932" i="17"/>
  <c r="BA1932" i="17" s="1"/>
  <c r="AQ1932" i="17"/>
  <c r="AP1932" i="17"/>
  <c r="AO1932" i="17"/>
  <c r="CA1931" i="17"/>
  <c r="BY1931" i="17"/>
  <c r="BZ1931" i="17" s="1"/>
  <c r="BP1931" i="17"/>
  <c r="BO1931" i="17" s="1"/>
  <c r="BM1931" i="17"/>
  <c r="BN1931" i="17" s="1"/>
  <c r="BC1931" i="17"/>
  <c r="BB1931" i="17" s="1"/>
  <c r="AZ1931" i="17"/>
  <c r="BA1931" i="17" s="1"/>
  <c r="AQ1931" i="17"/>
  <c r="AO1931" i="17"/>
  <c r="AP1931" i="17" s="1"/>
  <c r="CA1930" i="17"/>
  <c r="BY1930" i="17"/>
  <c r="BZ1930" i="17" s="1"/>
  <c r="BP1930" i="17"/>
  <c r="BO1930" i="17" s="1"/>
  <c r="BM1930" i="17"/>
  <c r="BN1930" i="17" s="1"/>
  <c r="BC1930" i="17"/>
  <c r="BB1930" i="17" s="1"/>
  <c r="AZ1930" i="17"/>
  <c r="BA1930" i="17" s="1"/>
  <c r="AQ1930" i="17"/>
  <c r="AP1930" i="17"/>
  <c r="AO1930" i="17"/>
  <c r="CA1929" i="17"/>
  <c r="BY1929" i="17"/>
  <c r="BZ1929" i="17" s="1"/>
  <c r="BP1929" i="17"/>
  <c r="BM1929" i="17"/>
  <c r="BN1929" i="17" s="1"/>
  <c r="BO1929" i="17" s="1"/>
  <c r="BC1929" i="17"/>
  <c r="BB1929" i="17" s="1"/>
  <c r="AZ1929" i="17"/>
  <c r="BA1929" i="17" s="1"/>
  <c r="AQ1929" i="17"/>
  <c r="AO1929" i="17"/>
  <c r="AP1929" i="17" s="1"/>
  <c r="CA1928" i="17"/>
  <c r="BY1928" i="17"/>
  <c r="BZ1928" i="17" s="1"/>
  <c r="BP1928" i="17"/>
  <c r="BM1928" i="17"/>
  <c r="BN1928" i="17" s="1"/>
  <c r="BC1928" i="17"/>
  <c r="BB1928" i="17"/>
  <c r="AZ1928" i="17"/>
  <c r="BA1928" i="17" s="1"/>
  <c r="AQ1928" i="17"/>
  <c r="AO1928" i="17"/>
  <c r="AP1928" i="17" s="1"/>
  <c r="CA1927" i="17"/>
  <c r="BY1927" i="17"/>
  <c r="BZ1927" i="17" s="1"/>
  <c r="BP1927" i="17"/>
  <c r="BM1927" i="17"/>
  <c r="BN1927" i="17" s="1"/>
  <c r="BO1927" i="17" s="1"/>
  <c r="BC1927" i="17"/>
  <c r="BB1927" i="17" s="1"/>
  <c r="AZ1927" i="17"/>
  <c r="BA1927" i="17" s="1"/>
  <c r="AQ1927" i="17"/>
  <c r="AP1927" i="17"/>
  <c r="AO1927" i="17"/>
  <c r="CA1926" i="17"/>
  <c r="BY1926" i="17"/>
  <c r="BZ1926" i="17" s="1"/>
  <c r="BP1926" i="17"/>
  <c r="BM1926" i="17"/>
  <c r="BN1926" i="17" s="1"/>
  <c r="BO1926" i="17" s="1"/>
  <c r="BC1926" i="17"/>
  <c r="BB1926" i="17"/>
  <c r="AZ1926" i="17"/>
  <c r="BA1926" i="17" s="1"/>
  <c r="AQ1926" i="17"/>
  <c r="AO1926" i="17"/>
  <c r="AP1926" i="17" s="1"/>
  <c r="CA1925" i="17"/>
  <c r="BY1925" i="17"/>
  <c r="BZ1925" i="17" s="1"/>
  <c r="BP1925" i="17"/>
  <c r="BO1925" i="17"/>
  <c r="BM1925" i="17"/>
  <c r="BN1925" i="17" s="1"/>
  <c r="BC1925" i="17"/>
  <c r="BB1925" i="17" s="1"/>
  <c r="AZ1925" i="17"/>
  <c r="BA1925" i="17" s="1"/>
  <c r="AQ1925" i="17"/>
  <c r="AP1925" i="17"/>
  <c r="AO1925" i="17"/>
  <c r="CA1924" i="17"/>
  <c r="BY1924" i="17"/>
  <c r="BZ1924" i="17" s="1"/>
  <c r="BP1924" i="17"/>
  <c r="BO1924" i="17"/>
  <c r="BN1924" i="17"/>
  <c r="BM1924" i="17"/>
  <c r="BC1924" i="17"/>
  <c r="BB1924" i="17" s="1"/>
  <c r="BA1924" i="17"/>
  <c r="AZ1924" i="17"/>
  <c r="AQ1924" i="17"/>
  <c r="AO1924" i="17"/>
  <c r="AP1924" i="17" s="1"/>
  <c r="CA1923" i="17"/>
  <c r="BY1923" i="17"/>
  <c r="BZ1923" i="17" s="1"/>
  <c r="BP1923" i="17"/>
  <c r="BO1923" i="17"/>
  <c r="BM1923" i="17"/>
  <c r="BN1923" i="17" s="1"/>
  <c r="BC1923" i="17"/>
  <c r="BB1923" i="17" s="1"/>
  <c r="AZ1923" i="17"/>
  <c r="BA1923" i="17" s="1"/>
  <c r="AP1923" i="17"/>
  <c r="AQ1923" i="17" s="1"/>
  <c r="AO1923" i="17"/>
  <c r="BY1922" i="17"/>
  <c r="BZ1922" i="17" s="1"/>
  <c r="CA1922" i="17" s="1"/>
  <c r="BP1922" i="17"/>
  <c r="BO1922" i="17" s="1"/>
  <c r="BM1922" i="17"/>
  <c r="BN1922" i="17" s="1"/>
  <c r="BC1922" i="17"/>
  <c r="BB1922" i="17"/>
  <c r="AZ1922" i="17"/>
  <c r="BA1922" i="17" s="1"/>
  <c r="AQ1922" i="17"/>
  <c r="AO1922" i="17"/>
  <c r="AP1922" i="17" s="1"/>
  <c r="CA1921" i="17"/>
  <c r="BY1921" i="17"/>
  <c r="BZ1921" i="17" s="1"/>
  <c r="BP1921" i="17"/>
  <c r="BO1921" i="17"/>
  <c r="BM1921" i="17"/>
  <c r="BN1921" i="17" s="1"/>
  <c r="BC1921" i="17"/>
  <c r="BB1921" i="17"/>
  <c r="AZ1921" i="17"/>
  <c r="BA1921" i="17" s="1"/>
  <c r="AQ1921" i="17"/>
  <c r="AP1921" i="17"/>
  <c r="AO1921" i="17"/>
  <c r="CA1920" i="17"/>
  <c r="BY1920" i="17"/>
  <c r="BZ1920" i="17" s="1"/>
  <c r="BP1920" i="17"/>
  <c r="BO1920" i="17" s="1"/>
  <c r="BM1920" i="17"/>
  <c r="BN1920" i="17" s="1"/>
  <c r="BC1920" i="17"/>
  <c r="BB1920" i="17" s="1"/>
  <c r="AZ1920" i="17"/>
  <c r="BA1920" i="17" s="1"/>
  <c r="AQ1920" i="17"/>
  <c r="AO1920" i="17"/>
  <c r="AP1920" i="17" s="1"/>
  <c r="CA1919" i="17"/>
  <c r="BY1919" i="17"/>
  <c r="BZ1919" i="17" s="1"/>
  <c r="BP1919" i="17"/>
  <c r="BO1919" i="17" s="1"/>
  <c r="BM1919" i="17"/>
  <c r="BN1919" i="17" s="1"/>
  <c r="BC1919" i="17"/>
  <c r="BB1919" i="17" s="1"/>
  <c r="AZ1919" i="17"/>
  <c r="BA1919" i="17" s="1"/>
  <c r="AQ1919" i="17"/>
  <c r="AP1919" i="17"/>
  <c r="AO1919" i="17"/>
  <c r="CA1918" i="17"/>
  <c r="BY1918" i="17"/>
  <c r="BZ1918" i="17" s="1"/>
  <c r="BP1918" i="17"/>
  <c r="BO1918" i="17"/>
  <c r="BM1918" i="17"/>
  <c r="BN1918" i="17" s="1"/>
  <c r="BC1918" i="17"/>
  <c r="BB1918" i="17"/>
  <c r="AZ1918" i="17"/>
  <c r="BA1918" i="17" s="1"/>
  <c r="AQ1918" i="17"/>
  <c r="AO1918" i="17"/>
  <c r="AP1918" i="17" s="1"/>
  <c r="CA1917" i="17"/>
  <c r="BY1917" i="17"/>
  <c r="BZ1917" i="17" s="1"/>
  <c r="BP1917" i="17"/>
  <c r="BM1917" i="17"/>
  <c r="BN1917" i="17" s="1"/>
  <c r="BO1917" i="17" s="1"/>
  <c r="BC1917" i="17"/>
  <c r="BB1917" i="17" s="1"/>
  <c r="AZ1917" i="17"/>
  <c r="BA1917" i="17" s="1"/>
  <c r="AQ1917" i="17"/>
  <c r="AO1917" i="17"/>
  <c r="AP1917" i="17" s="1"/>
  <c r="CA1916" i="17"/>
  <c r="BY1916" i="17"/>
  <c r="BZ1916" i="17" s="1"/>
  <c r="BP1916" i="17"/>
  <c r="BM1916" i="17"/>
  <c r="BN1916" i="17" s="1"/>
  <c r="BC1916" i="17"/>
  <c r="BB1916" i="17"/>
  <c r="AZ1916" i="17"/>
  <c r="BA1916" i="17" s="1"/>
  <c r="AQ1916" i="17"/>
  <c r="AP1916" i="17"/>
  <c r="AO1916" i="17"/>
  <c r="CA1915" i="17"/>
  <c r="BY1915" i="17"/>
  <c r="BZ1915" i="17" s="1"/>
  <c r="BP1915" i="17"/>
  <c r="BM1915" i="17"/>
  <c r="BN1915" i="17" s="1"/>
  <c r="BC1915" i="17"/>
  <c r="BB1915" i="17" s="1"/>
  <c r="AZ1915" i="17"/>
  <c r="BA1915" i="17" s="1"/>
  <c r="AQ1915" i="17"/>
  <c r="AP1915" i="17"/>
  <c r="AO1915" i="17"/>
  <c r="CA1914" i="17"/>
  <c r="BY1914" i="17"/>
  <c r="BZ1914" i="17" s="1"/>
  <c r="BP1914" i="17"/>
  <c r="BO1914" i="17"/>
  <c r="BM1914" i="17"/>
  <c r="BN1914" i="17" s="1"/>
  <c r="BC1914" i="17"/>
  <c r="BB1914" i="17"/>
  <c r="AZ1914" i="17"/>
  <c r="BA1914" i="17" s="1"/>
  <c r="AQ1914" i="17"/>
  <c r="AP1914" i="17"/>
  <c r="AO1914" i="17"/>
  <c r="CA1913" i="17"/>
  <c r="BY1913" i="17"/>
  <c r="BZ1913" i="17" s="1"/>
  <c r="BP1913" i="17"/>
  <c r="BO1913" i="17" s="1"/>
  <c r="BN1913" i="17"/>
  <c r="BM1913" i="17"/>
  <c r="BC1913" i="17"/>
  <c r="BB1913" i="17"/>
  <c r="BA1913" i="17"/>
  <c r="AZ1913" i="17"/>
  <c r="AP1913" i="17"/>
  <c r="AQ1913" i="17" s="1"/>
  <c r="AO1913" i="17"/>
  <c r="BY1912" i="17"/>
  <c r="BZ1912" i="17" s="1"/>
  <c r="CA1912" i="17" s="1"/>
  <c r="BP1912" i="17"/>
  <c r="BO1912" i="17" s="1"/>
  <c r="BM1912" i="17"/>
  <c r="BN1912" i="17" s="1"/>
  <c r="BC1912" i="17"/>
  <c r="BB1912" i="17" s="1"/>
  <c r="AZ1912" i="17"/>
  <c r="BA1912" i="17" s="1"/>
  <c r="AQ1912" i="17"/>
  <c r="AO1912" i="17"/>
  <c r="AP1912" i="17" s="1"/>
  <c r="CA1911" i="17"/>
  <c r="BY1911" i="17"/>
  <c r="BZ1911" i="17" s="1"/>
  <c r="BP1911" i="17"/>
  <c r="BO1911" i="17" s="1"/>
  <c r="BM1911" i="17"/>
  <c r="BN1911" i="17" s="1"/>
  <c r="BC1911" i="17"/>
  <c r="BB1911" i="17"/>
  <c r="AZ1911" i="17"/>
  <c r="BA1911" i="17" s="1"/>
  <c r="AQ1911" i="17"/>
  <c r="AO1911" i="17"/>
  <c r="AP1911" i="17" s="1"/>
  <c r="CA1910" i="17"/>
  <c r="BY1910" i="17"/>
  <c r="BZ1910" i="17" s="1"/>
  <c r="BP1910" i="17"/>
  <c r="BO1910" i="17"/>
  <c r="BM1910" i="17"/>
  <c r="BN1910" i="17" s="1"/>
  <c r="BC1910" i="17"/>
  <c r="BB1910" i="17"/>
  <c r="AZ1910" i="17"/>
  <c r="BA1910" i="17" s="1"/>
  <c r="AQ1910" i="17"/>
  <c r="AP1910" i="17"/>
  <c r="AO1910" i="17"/>
  <c r="CA1909" i="17"/>
  <c r="BY1909" i="17"/>
  <c r="BZ1909" i="17" s="1"/>
  <c r="BP1909" i="17"/>
  <c r="BO1909" i="17" s="1"/>
  <c r="BM1909" i="17"/>
  <c r="BN1909" i="17" s="1"/>
  <c r="BC1909" i="17"/>
  <c r="BB1909" i="17" s="1"/>
  <c r="AZ1909" i="17"/>
  <c r="BA1909" i="17" s="1"/>
  <c r="AQ1909" i="17"/>
  <c r="AO1909" i="17"/>
  <c r="AP1909" i="17" s="1"/>
  <c r="CA1908" i="17"/>
  <c r="BY1908" i="17"/>
  <c r="BZ1908" i="17" s="1"/>
  <c r="BP1908" i="17"/>
  <c r="BO1908" i="17" s="1"/>
  <c r="BM1908" i="17"/>
  <c r="BN1908" i="17" s="1"/>
  <c r="BC1908" i="17"/>
  <c r="BB1908" i="17" s="1"/>
  <c r="AZ1908" i="17"/>
  <c r="BA1908" i="17" s="1"/>
  <c r="AQ1908" i="17"/>
  <c r="AP1908" i="17"/>
  <c r="AO1908" i="17"/>
  <c r="CA1907" i="17"/>
  <c r="BY1907" i="17"/>
  <c r="BZ1907" i="17" s="1"/>
  <c r="BP1907" i="17"/>
  <c r="BO1907" i="17"/>
  <c r="BM1907" i="17"/>
  <c r="BN1907" i="17" s="1"/>
  <c r="BC1907" i="17"/>
  <c r="BB1907" i="17"/>
  <c r="AZ1907" i="17"/>
  <c r="BA1907" i="17" s="1"/>
  <c r="AQ1907" i="17"/>
  <c r="AO1907" i="17"/>
  <c r="AP1907" i="17" s="1"/>
  <c r="CA1906" i="17"/>
  <c r="BY1906" i="17"/>
  <c r="BZ1906" i="17" s="1"/>
  <c r="BP1906" i="17"/>
  <c r="BM1906" i="17"/>
  <c r="BN1906" i="17" s="1"/>
  <c r="BO1906" i="17" s="1"/>
  <c r="BC1906" i="17"/>
  <c r="BB1906" i="17" s="1"/>
  <c r="AZ1906" i="17"/>
  <c r="BA1906" i="17" s="1"/>
  <c r="AQ1906" i="17"/>
  <c r="AO1906" i="17"/>
  <c r="AP1906" i="17" s="1"/>
  <c r="CA1905" i="17"/>
  <c r="BY1905" i="17"/>
  <c r="BZ1905" i="17" s="1"/>
  <c r="BP1905" i="17"/>
  <c r="BO1905" i="17" s="1"/>
  <c r="BM1905" i="17"/>
  <c r="BN1905" i="17" s="1"/>
  <c r="BC1905" i="17"/>
  <c r="BB1905" i="17" s="1"/>
  <c r="AZ1905" i="17"/>
  <c r="BA1905" i="17" s="1"/>
  <c r="AQ1905" i="17"/>
  <c r="AP1905" i="17"/>
  <c r="AO1905" i="17"/>
  <c r="CA1904" i="17"/>
  <c r="BY1904" i="17"/>
  <c r="BZ1904" i="17" s="1"/>
  <c r="BP1904" i="17"/>
  <c r="BO1904" i="17"/>
  <c r="BM1904" i="17"/>
  <c r="BN1904" i="17" s="1"/>
  <c r="BC1904" i="17"/>
  <c r="BB1904" i="17"/>
  <c r="AZ1904" i="17"/>
  <c r="BA1904" i="17" s="1"/>
  <c r="AQ1904" i="17"/>
  <c r="AP1904" i="17"/>
  <c r="AO1904" i="17"/>
  <c r="CA1903" i="17"/>
  <c r="BY1903" i="17"/>
  <c r="BZ1903" i="17" s="1"/>
  <c r="BP1903" i="17"/>
  <c r="BO1903" i="17" s="1"/>
  <c r="BM1903" i="17"/>
  <c r="BN1903" i="17" s="1"/>
  <c r="BC1903" i="17"/>
  <c r="BB1903" i="17"/>
  <c r="AZ1903" i="17"/>
  <c r="BA1903" i="17" s="1"/>
  <c r="AP1903" i="17"/>
  <c r="AQ1903" i="17" s="1"/>
  <c r="AO1903" i="17"/>
  <c r="CA1902" i="17"/>
  <c r="BY1902" i="17"/>
  <c r="BZ1902" i="17" s="1"/>
  <c r="BP1902" i="17"/>
  <c r="BO1902" i="17"/>
  <c r="BN1902" i="17"/>
  <c r="BM1902" i="17"/>
  <c r="BC1902" i="17"/>
  <c r="BB1902" i="17" s="1"/>
  <c r="BA1902" i="17"/>
  <c r="AZ1902" i="17"/>
  <c r="AQ1902" i="17"/>
  <c r="AO1902" i="17"/>
  <c r="AP1902" i="17" s="1"/>
  <c r="CA1901" i="17"/>
  <c r="BY1901" i="17"/>
  <c r="BZ1901" i="17" s="1"/>
  <c r="BP1901" i="17"/>
  <c r="BO1901" i="17"/>
  <c r="BM1901" i="17"/>
  <c r="BN1901" i="17" s="1"/>
  <c r="BC1901" i="17"/>
  <c r="BB1901" i="17" s="1"/>
  <c r="AZ1901" i="17"/>
  <c r="BA1901" i="17" s="1"/>
  <c r="AQ1901" i="17"/>
  <c r="AP1901" i="17"/>
  <c r="AO1901" i="17"/>
  <c r="CA1900" i="17"/>
  <c r="BY1900" i="17"/>
  <c r="BZ1900" i="17" s="1"/>
  <c r="BP1900" i="17"/>
  <c r="BO1900" i="17"/>
  <c r="BM1900" i="17"/>
  <c r="BN1900" i="17" s="1"/>
  <c r="BC1900" i="17"/>
  <c r="BB1900" i="17"/>
  <c r="AZ1900" i="17"/>
  <c r="BA1900" i="17" s="1"/>
  <c r="AQ1900" i="17"/>
  <c r="AP1900" i="17"/>
  <c r="AO1900" i="17"/>
  <c r="CA1899" i="17"/>
  <c r="BY1899" i="17"/>
  <c r="BZ1899" i="17" s="1"/>
  <c r="BP1899" i="17"/>
  <c r="BO1899" i="17" s="1"/>
  <c r="BM1899" i="17"/>
  <c r="BN1899" i="17" s="1"/>
  <c r="BC1899" i="17"/>
  <c r="BB1899" i="17" s="1"/>
  <c r="AZ1899" i="17"/>
  <c r="BA1899" i="17" s="1"/>
  <c r="AQ1899" i="17"/>
  <c r="AO1899" i="17"/>
  <c r="AP1899" i="17" s="1"/>
  <c r="CA1898" i="17"/>
  <c r="BY1898" i="17"/>
  <c r="BZ1898" i="17" s="1"/>
  <c r="BP1898" i="17"/>
  <c r="BO1898" i="17" s="1"/>
  <c r="BM1898" i="17"/>
  <c r="BN1898" i="17" s="1"/>
  <c r="BC1898" i="17"/>
  <c r="BB1898" i="17"/>
  <c r="AZ1898" i="17"/>
  <c r="BA1898" i="17" s="1"/>
  <c r="AQ1898" i="17"/>
  <c r="AO1898" i="17"/>
  <c r="AP1898" i="17" s="1"/>
  <c r="CA1897" i="17"/>
  <c r="BY1897" i="17"/>
  <c r="BZ1897" i="17" s="1"/>
  <c r="BP1897" i="17"/>
  <c r="BO1897" i="17"/>
  <c r="BM1897" i="17"/>
  <c r="BN1897" i="17" s="1"/>
  <c r="BC1897" i="17"/>
  <c r="BB1897" i="17"/>
  <c r="AZ1897" i="17"/>
  <c r="BA1897" i="17" s="1"/>
  <c r="AQ1897" i="17"/>
  <c r="AP1897" i="17"/>
  <c r="AO1897" i="17"/>
  <c r="CA1896" i="17"/>
  <c r="BY1896" i="17"/>
  <c r="BZ1896" i="17" s="1"/>
  <c r="BP1896" i="17"/>
  <c r="BM1896" i="17"/>
  <c r="BN1896" i="17" s="1"/>
  <c r="BC1896" i="17"/>
  <c r="BB1896" i="17" s="1"/>
  <c r="AZ1896" i="17"/>
  <c r="BA1896" i="17" s="1"/>
  <c r="AQ1896" i="17"/>
  <c r="AP1896" i="17"/>
  <c r="AO1896" i="17"/>
  <c r="CA1895" i="17"/>
  <c r="BY1895" i="17"/>
  <c r="BZ1895" i="17" s="1"/>
  <c r="BP1895" i="17"/>
  <c r="BM1895" i="17"/>
  <c r="BN1895" i="17" s="1"/>
  <c r="BO1895" i="17" s="1"/>
  <c r="BC1895" i="17"/>
  <c r="BB1895" i="17" s="1"/>
  <c r="AZ1895" i="17"/>
  <c r="BA1895" i="17" s="1"/>
  <c r="AQ1895" i="17"/>
  <c r="AO1895" i="17"/>
  <c r="AP1895" i="17" s="1"/>
  <c r="CA1894" i="17"/>
  <c r="BY1894" i="17"/>
  <c r="BZ1894" i="17" s="1"/>
  <c r="BP1894" i="17"/>
  <c r="BO1894" i="17" s="1"/>
  <c r="BM1894" i="17"/>
  <c r="BN1894" i="17" s="1"/>
  <c r="BC1894" i="17"/>
  <c r="BB1894" i="17" s="1"/>
  <c r="AZ1894" i="17"/>
  <c r="BA1894" i="17" s="1"/>
  <c r="AQ1894" i="17"/>
  <c r="AP1894" i="17"/>
  <c r="AO1894" i="17"/>
  <c r="CA1893" i="17"/>
  <c r="BY1893" i="17"/>
  <c r="BZ1893" i="17" s="1"/>
  <c r="BP1893" i="17"/>
  <c r="BO1893" i="17"/>
  <c r="BM1893" i="17"/>
  <c r="BN1893" i="17" s="1"/>
  <c r="BC1893" i="17"/>
  <c r="BB1893" i="17"/>
  <c r="AZ1893" i="17"/>
  <c r="BA1893" i="17" s="1"/>
  <c r="AO1893" i="17"/>
  <c r="AP1893" i="17" s="1"/>
  <c r="AQ1893" i="17" s="1"/>
  <c r="BY1892" i="17"/>
  <c r="BZ1892" i="17" s="1"/>
  <c r="CA1892" i="17" s="1"/>
  <c r="BP1892" i="17"/>
  <c r="BO1892" i="17"/>
  <c r="BM1892" i="17"/>
  <c r="BN1892" i="17" s="1"/>
  <c r="BC1892" i="17"/>
  <c r="BB1892" i="17"/>
  <c r="AZ1892" i="17"/>
  <c r="BA1892" i="17" s="1"/>
  <c r="AQ1892" i="17"/>
  <c r="AP1892" i="17"/>
  <c r="AO1892" i="17"/>
  <c r="CA1891" i="17"/>
  <c r="BY1891" i="17"/>
  <c r="BZ1891" i="17" s="1"/>
  <c r="BP1891" i="17"/>
  <c r="BO1891" i="17" s="1"/>
  <c r="BN1891" i="17"/>
  <c r="BM1891" i="17"/>
  <c r="BC1891" i="17"/>
  <c r="BB1891" i="17"/>
  <c r="BA1891" i="17"/>
  <c r="AZ1891" i="17"/>
  <c r="AQ1891" i="17"/>
  <c r="AP1891" i="17"/>
  <c r="AO1891" i="17"/>
  <c r="CA1890" i="17"/>
  <c r="BY1890" i="17"/>
  <c r="BZ1890" i="17" s="1"/>
  <c r="BP1890" i="17"/>
  <c r="BO1890" i="17"/>
  <c r="BM1890" i="17"/>
  <c r="BN1890" i="17" s="1"/>
  <c r="BC1890" i="17"/>
  <c r="BB1890" i="17"/>
  <c r="AZ1890" i="17"/>
  <c r="BA1890" i="17" s="1"/>
  <c r="AQ1890" i="17"/>
  <c r="AP1890" i="17"/>
  <c r="AO1890" i="17"/>
  <c r="CA1889" i="17"/>
  <c r="BY1889" i="17"/>
  <c r="BZ1889" i="17" s="1"/>
  <c r="BP1889" i="17"/>
  <c r="BO1889" i="17" s="1"/>
  <c r="BM1889" i="17"/>
  <c r="BN1889" i="17" s="1"/>
  <c r="BC1889" i="17"/>
  <c r="BB1889" i="17" s="1"/>
  <c r="AZ1889" i="17"/>
  <c r="BA1889" i="17" s="1"/>
  <c r="AQ1889" i="17"/>
  <c r="AO1889" i="17"/>
  <c r="AP1889" i="17" s="1"/>
  <c r="CA1888" i="17"/>
  <c r="BY1888" i="17"/>
  <c r="BZ1888" i="17" s="1"/>
  <c r="BP1888" i="17"/>
  <c r="BO1888" i="17" s="1"/>
  <c r="BM1888" i="17"/>
  <c r="BN1888" i="17" s="1"/>
  <c r="BC1888" i="17"/>
  <c r="BB1888" i="17"/>
  <c r="AZ1888" i="17"/>
  <c r="BA1888" i="17" s="1"/>
  <c r="AQ1888" i="17"/>
  <c r="AO1888" i="17"/>
  <c r="AP1888" i="17" s="1"/>
  <c r="CA1887" i="17"/>
  <c r="BY1887" i="17"/>
  <c r="BZ1887" i="17" s="1"/>
  <c r="BP1887" i="17"/>
  <c r="BO1887" i="17"/>
  <c r="BM1887" i="17"/>
  <c r="BN1887" i="17" s="1"/>
  <c r="BC1887" i="17"/>
  <c r="BB1887" i="17"/>
  <c r="AZ1887" i="17"/>
  <c r="BA1887" i="17" s="1"/>
  <c r="AQ1887" i="17"/>
  <c r="AP1887" i="17"/>
  <c r="AO1887" i="17"/>
  <c r="CA1886" i="17"/>
  <c r="BY1886" i="17"/>
  <c r="BZ1886" i="17" s="1"/>
  <c r="BP1886" i="17"/>
  <c r="BO1886" i="17" s="1"/>
  <c r="BM1886" i="17"/>
  <c r="BN1886" i="17" s="1"/>
  <c r="BC1886" i="17"/>
  <c r="BB1886" i="17" s="1"/>
  <c r="AZ1886" i="17"/>
  <c r="BA1886" i="17" s="1"/>
  <c r="AQ1886" i="17"/>
  <c r="AO1886" i="17"/>
  <c r="AP1886" i="17" s="1"/>
  <c r="CA1885" i="17"/>
  <c r="BY1885" i="17"/>
  <c r="BZ1885" i="17" s="1"/>
  <c r="BP1885" i="17"/>
  <c r="BM1885" i="17"/>
  <c r="BN1885" i="17" s="1"/>
  <c r="BC1885" i="17"/>
  <c r="BB1885" i="17"/>
  <c r="AZ1885" i="17"/>
  <c r="BA1885" i="17" s="1"/>
  <c r="AQ1885" i="17"/>
  <c r="AO1885" i="17"/>
  <c r="AP1885" i="17" s="1"/>
  <c r="CA1884" i="17"/>
  <c r="BY1884" i="17"/>
  <c r="BZ1884" i="17" s="1"/>
  <c r="BP1884" i="17"/>
  <c r="BM1884" i="17"/>
  <c r="BN1884" i="17" s="1"/>
  <c r="BO1884" i="17" s="1"/>
  <c r="BC1884" i="17"/>
  <c r="BB1884" i="17" s="1"/>
  <c r="AZ1884" i="17"/>
  <c r="BA1884" i="17" s="1"/>
  <c r="AQ1884" i="17"/>
  <c r="AP1884" i="17"/>
  <c r="AO1884" i="17"/>
  <c r="CA1883" i="17"/>
  <c r="BY1883" i="17"/>
  <c r="BZ1883" i="17" s="1"/>
  <c r="BP1883" i="17"/>
  <c r="BM1883" i="17"/>
  <c r="BN1883" i="17" s="1"/>
  <c r="BO1883" i="17" s="1"/>
  <c r="BC1883" i="17"/>
  <c r="BB1883" i="17"/>
  <c r="AZ1883" i="17"/>
  <c r="BA1883" i="17" s="1"/>
  <c r="AP1883" i="17"/>
  <c r="AQ1883" i="17" s="1"/>
  <c r="AO1883" i="17"/>
  <c r="CA1882" i="17"/>
  <c r="BY1882" i="17"/>
  <c r="BZ1882" i="17" s="1"/>
  <c r="BP1882" i="17"/>
  <c r="BM1882" i="17"/>
  <c r="BN1882" i="17" s="1"/>
  <c r="BO1882" i="17" s="1"/>
  <c r="BC1882" i="17"/>
  <c r="BB1882" i="17" s="1"/>
  <c r="AZ1882" i="17"/>
  <c r="BA1882" i="17" s="1"/>
  <c r="AQ1882" i="17"/>
  <c r="AO1882" i="17"/>
  <c r="AP1882" i="17" s="1"/>
  <c r="CA1881" i="17"/>
  <c r="BY1881" i="17"/>
  <c r="BZ1881" i="17" s="1"/>
  <c r="BP1881" i="17"/>
  <c r="BO1881" i="17" s="1"/>
  <c r="BM1881" i="17"/>
  <c r="BN1881" i="17" s="1"/>
  <c r="BC1881" i="17"/>
  <c r="BB1881" i="17"/>
  <c r="AZ1881" i="17"/>
  <c r="BA1881" i="17" s="1"/>
  <c r="AQ1881" i="17"/>
  <c r="AO1881" i="17"/>
  <c r="AP1881" i="17" s="1"/>
  <c r="CA1880" i="17"/>
  <c r="BY1880" i="17"/>
  <c r="BZ1880" i="17" s="1"/>
  <c r="BP1880" i="17"/>
  <c r="BO1880" i="17"/>
  <c r="BN1880" i="17"/>
  <c r="BM1880" i="17"/>
  <c r="BC1880" i="17"/>
  <c r="BB1880" i="17"/>
  <c r="BA1880" i="17"/>
  <c r="AZ1880" i="17"/>
  <c r="AQ1880" i="17"/>
  <c r="AO1880" i="17"/>
  <c r="AP1880" i="17" s="1"/>
  <c r="CA1879" i="17"/>
  <c r="BY1879" i="17"/>
  <c r="BZ1879" i="17" s="1"/>
  <c r="BP1879" i="17"/>
  <c r="BO1879" i="17" s="1"/>
  <c r="BM1879" i="17"/>
  <c r="BN1879" i="17" s="1"/>
  <c r="BC1879" i="17"/>
  <c r="BB1879" i="17"/>
  <c r="AZ1879" i="17"/>
  <c r="BA1879" i="17" s="1"/>
  <c r="AQ1879" i="17"/>
  <c r="AO1879" i="17"/>
  <c r="AP1879" i="17" s="1"/>
  <c r="CA1878" i="17"/>
  <c r="BY1878" i="17"/>
  <c r="BZ1878" i="17" s="1"/>
  <c r="BP1878" i="17"/>
  <c r="BO1878" i="17"/>
  <c r="BM1878" i="17"/>
  <c r="BN1878" i="17" s="1"/>
  <c r="BC1878" i="17"/>
  <c r="BB1878" i="17"/>
  <c r="AZ1878" i="17"/>
  <c r="BA1878" i="17" s="1"/>
  <c r="AQ1878" i="17"/>
  <c r="AP1878" i="17"/>
  <c r="AO1878" i="17"/>
  <c r="CA1877" i="17"/>
  <c r="BY1877" i="17"/>
  <c r="BZ1877" i="17" s="1"/>
  <c r="BP1877" i="17"/>
  <c r="BO1877" i="17" s="1"/>
  <c r="BM1877" i="17"/>
  <c r="BN1877" i="17" s="1"/>
  <c r="BC1877" i="17"/>
  <c r="BB1877" i="17" s="1"/>
  <c r="AZ1877" i="17"/>
  <c r="BA1877" i="17" s="1"/>
  <c r="AQ1877" i="17"/>
  <c r="AO1877" i="17"/>
  <c r="AP1877" i="17" s="1"/>
  <c r="CA1876" i="17"/>
  <c r="BY1876" i="17"/>
  <c r="BZ1876" i="17" s="1"/>
  <c r="BP1876" i="17"/>
  <c r="BO1876" i="17" s="1"/>
  <c r="BM1876" i="17"/>
  <c r="BN1876" i="17" s="1"/>
  <c r="BC1876" i="17"/>
  <c r="BB1876" i="17" s="1"/>
  <c r="AZ1876" i="17"/>
  <c r="BA1876" i="17" s="1"/>
  <c r="AQ1876" i="17"/>
  <c r="AP1876" i="17"/>
  <c r="AO1876" i="17"/>
  <c r="CA1875" i="17"/>
  <c r="BY1875" i="17"/>
  <c r="BZ1875" i="17" s="1"/>
  <c r="BP1875" i="17"/>
  <c r="BO1875" i="17"/>
  <c r="BM1875" i="17"/>
  <c r="BN1875" i="17" s="1"/>
  <c r="BC1875" i="17"/>
  <c r="BB1875" i="17"/>
  <c r="AZ1875" i="17"/>
  <c r="BA1875" i="17" s="1"/>
  <c r="AQ1875" i="17"/>
  <c r="AO1875" i="17"/>
  <c r="AP1875" i="17" s="1"/>
  <c r="CA1874" i="17"/>
  <c r="BY1874" i="17"/>
  <c r="BZ1874" i="17" s="1"/>
  <c r="BP1874" i="17"/>
  <c r="BM1874" i="17"/>
  <c r="BN1874" i="17" s="1"/>
  <c r="BO1874" i="17" s="1"/>
  <c r="BC1874" i="17"/>
  <c r="BB1874" i="17" s="1"/>
  <c r="AZ1874" i="17"/>
  <c r="BA1874" i="17" s="1"/>
  <c r="AQ1874" i="17"/>
  <c r="AO1874" i="17"/>
  <c r="AP1874" i="17" s="1"/>
  <c r="CA1873" i="17"/>
  <c r="BY1873" i="17"/>
  <c r="BZ1873" i="17" s="1"/>
  <c r="BP1873" i="17"/>
  <c r="BO1873" i="17" s="1"/>
  <c r="BM1873" i="17"/>
  <c r="BN1873" i="17" s="1"/>
  <c r="BC1873" i="17"/>
  <c r="BB1873" i="17" s="1"/>
  <c r="AZ1873" i="17"/>
  <c r="BA1873" i="17" s="1"/>
  <c r="AP1873" i="17"/>
  <c r="AQ1873" i="17" s="1"/>
  <c r="AO1873" i="17"/>
  <c r="BY1872" i="17"/>
  <c r="BZ1872" i="17" s="1"/>
  <c r="CA1872" i="17" s="1"/>
  <c r="BP1872" i="17"/>
  <c r="BO1872" i="17" s="1"/>
  <c r="BM1872" i="17"/>
  <c r="BN1872" i="17" s="1"/>
  <c r="BC1872" i="17"/>
  <c r="BB1872" i="17"/>
  <c r="AZ1872" i="17"/>
  <c r="BA1872" i="17" s="1"/>
  <c r="AQ1872" i="17"/>
  <c r="AO1872" i="17"/>
  <c r="AP1872" i="17" s="1"/>
  <c r="CA1871" i="17"/>
  <c r="BY1871" i="17"/>
  <c r="BZ1871" i="17" s="1"/>
  <c r="BP1871" i="17"/>
  <c r="BO1871" i="17"/>
  <c r="BM1871" i="17"/>
  <c r="BN1871" i="17" s="1"/>
  <c r="BC1871" i="17"/>
  <c r="BB1871" i="17" s="1"/>
  <c r="AZ1871" i="17"/>
  <c r="BA1871" i="17" s="1"/>
  <c r="AQ1871" i="17"/>
  <c r="AP1871" i="17"/>
  <c r="AO1871" i="17"/>
  <c r="CA1870" i="17"/>
  <c r="BY1870" i="17"/>
  <c r="BZ1870" i="17" s="1"/>
  <c r="BP1870" i="17"/>
  <c r="BO1870" i="17"/>
  <c r="BM1870" i="17"/>
  <c r="BN1870" i="17" s="1"/>
  <c r="BC1870" i="17"/>
  <c r="BB1870" i="17"/>
  <c r="AZ1870" i="17"/>
  <c r="BA1870" i="17" s="1"/>
  <c r="AQ1870" i="17"/>
  <c r="AP1870" i="17"/>
  <c r="AO1870" i="17"/>
  <c r="CA1869" i="17"/>
  <c r="BY1869" i="17"/>
  <c r="BZ1869" i="17" s="1"/>
  <c r="BP1869" i="17"/>
  <c r="BO1869" i="17" s="1"/>
  <c r="BN1869" i="17"/>
  <c r="BM1869" i="17"/>
  <c r="BC1869" i="17"/>
  <c r="BB1869" i="17"/>
  <c r="BA1869" i="17"/>
  <c r="AZ1869" i="17"/>
  <c r="AQ1869" i="17"/>
  <c r="AP1869" i="17"/>
  <c r="AO1869" i="17"/>
  <c r="CA1868" i="17"/>
  <c r="BY1868" i="17"/>
  <c r="BZ1868" i="17" s="1"/>
  <c r="BP1868" i="17"/>
  <c r="BO1868" i="17"/>
  <c r="BM1868" i="17"/>
  <c r="BN1868" i="17" s="1"/>
  <c r="BC1868" i="17"/>
  <c r="BB1868" i="17"/>
  <c r="AZ1868" i="17"/>
  <c r="BA1868" i="17" s="1"/>
  <c r="AQ1868" i="17"/>
  <c r="AP1868" i="17"/>
  <c r="AO1868" i="17"/>
  <c r="CA1867" i="17"/>
  <c r="BY1867" i="17"/>
  <c r="BZ1867" i="17" s="1"/>
  <c r="BP1867" i="17"/>
  <c r="BO1867" i="17" s="1"/>
  <c r="BM1867" i="17"/>
  <c r="BN1867" i="17" s="1"/>
  <c r="BC1867" i="17"/>
  <c r="BB1867" i="17" s="1"/>
  <c r="BA1867" i="17"/>
  <c r="AZ1867" i="17"/>
  <c r="AQ1867" i="17"/>
  <c r="AP1867" i="17"/>
  <c r="AO1867" i="17"/>
  <c r="CA1866" i="17"/>
  <c r="BY1866" i="17"/>
  <c r="BZ1866" i="17" s="1"/>
  <c r="BP1866" i="17"/>
  <c r="BO1866" i="17" s="1"/>
  <c r="BM1866" i="17"/>
  <c r="BN1866" i="17" s="1"/>
  <c r="BC1866" i="17"/>
  <c r="BB1866" i="17" s="1"/>
  <c r="AZ1866" i="17"/>
  <c r="BA1866" i="17" s="1"/>
  <c r="AQ1866" i="17"/>
  <c r="AO1866" i="17"/>
  <c r="AP1866" i="17" s="1"/>
  <c r="CA1865" i="17"/>
  <c r="BY1865" i="17"/>
  <c r="BZ1865" i="17" s="1"/>
  <c r="BP1865" i="17"/>
  <c r="BO1865" i="17" s="1"/>
  <c r="BM1865" i="17"/>
  <c r="BN1865" i="17" s="1"/>
  <c r="BC1865" i="17"/>
  <c r="BB1865" i="17" s="1"/>
  <c r="BA1865" i="17"/>
  <c r="AZ1865" i="17"/>
  <c r="AQ1865" i="17"/>
  <c r="AO1865" i="17"/>
  <c r="AP1865" i="17" s="1"/>
  <c r="CA1864" i="17"/>
  <c r="BY1864" i="17"/>
  <c r="BZ1864" i="17" s="1"/>
  <c r="BP1864" i="17"/>
  <c r="BO1864" i="17" s="1"/>
  <c r="BN1864" i="17"/>
  <c r="BM1864" i="17"/>
  <c r="BC1864" i="17"/>
  <c r="BB1864" i="17"/>
  <c r="AZ1864" i="17"/>
  <c r="BA1864" i="17" s="1"/>
  <c r="AQ1864" i="17"/>
  <c r="AO1864" i="17"/>
  <c r="AP1864" i="17" s="1"/>
  <c r="CA1863" i="17"/>
  <c r="BY1863" i="17"/>
  <c r="BZ1863" i="17" s="1"/>
  <c r="BP1863" i="17"/>
  <c r="BO1863" i="17" s="1"/>
  <c r="BN1863" i="17"/>
  <c r="BM1863" i="17"/>
  <c r="BC1863" i="17"/>
  <c r="BB1863" i="17" s="1"/>
  <c r="AZ1863" i="17"/>
  <c r="BA1863" i="17" s="1"/>
  <c r="AP1863" i="17"/>
  <c r="AQ1863" i="17" s="1"/>
  <c r="AO1863" i="17"/>
  <c r="BZ1862" i="17"/>
  <c r="CA1862" i="17" s="1"/>
  <c r="BY1862" i="17"/>
  <c r="BP1862" i="17"/>
  <c r="BM1862" i="17"/>
  <c r="BN1862" i="17" s="1"/>
  <c r="BO1862" i="17" s="1"/>
  <c r="BC1862" i="17"/>
  <c r="BB1862" i="17" s="1"/>
  <c r="AZ1862" i="17"/>
  <c r="BA1862" i="17" s="1"/>
  <c r="AQ1862" i="17"/>
  <c r="AO1862" i="17"/>
  <c r="AP1862" i="17" s="1"/>
  <c r="CA1861" i="17"/>
  <c r="BY1861" i="17"/>
  <c r="BZ1861" i="17" s="1"/>
  <c r="BP1861" i="17"/>
  <c r="BM1861" i="17"/>
  <c r="BN1861" i="17" s="1"/>
  <c r="BC1861" i="17"/>
  <c r="BB1861" i="17" s="1"/>
  <c r="AZ1861" i="17"/>
  <c r="BA1861" i="17" s="1"/>
  <c r="AQ1861" i="17"/>
  <c r="AO1861" i="17"/>
  <c r="AP1861" i="17" s="1"/>
  <c r="CA1860" i="17"/>
  <c r="BY1860" i="17"/>
  <c r="BZ1860" i="17" s="1"/>
  <c r="BP1860" i="17"/>
  <c r="BN1860" i="17"/>
  <c r="BM1860" i="17"/>
  <c r="BC1860" i="17"/>
  <c r="BB1860" i="17"/>
  <c r="AZ1860" i="17"/>
  <c r="BA1860" i="17" s="1"/>
  <c r="AQ1860" i="17"/>
  <c r="AO1860" i="17"/>
  <c r="AP1860" i="17" s="1"/>
  <c r="CA1859" i="17"/>
  <c r="BY1859" i="17"/>
  <c r="BZ1859" i="17" s="1"/>
  <c r="BP1859" i="17"/>
  <c r="BO1859" i="17"/>
  <c r="BM1859" i="17"/>
  <c r="BN1859" i="17" s="1"/>
  <c r="BC1859" i="17"/>
  <c r="BB1859" i="17" s="1"/>
  <c r="AZ1859" i="17"/>
  <c r="BA1859" i="17" s="1"/>
  <c r="AQ1859" i="17"/>
  <c r="AP1859" i="17"/>
  <c r="AO1859" i="17"/>
  <c r="CA1858" i="17"/>
  <c r="BZ1858" i="17"/>
  <c r="BY1858" i="17"/>
  <c r="BP1858" i="17"/>
  <c r="BO1858" i="17"/>
  <c r="BN1858" i="17"/>
  <c r="BM1858" i="17"/>
  <c r="BC1858" i="17"/>
  <c r="BB1858" i="17" s="1"/>
  <c r="BA1858" i="17"/>
  <c r="AZ1858" i="17"/>
  <c r="AQ1858" i="17"/>
  <c r="AO1858" i="17"/>
  <c r="AP1858" i="17" s="1"/>
  <c r="CA1857" i="17"/>
  <c r="BY1857" i="17"/>
  <c r="BZ1857" i="17" s="1"/>
  <c r="BP1857" i="17"/>
  <c r="BO1857" i="17" s="1"/>
  <c r="BM1857" i="17"/>
  <c r="BN1857" i="17" s="1"/>
  <c r="BC1857" i="17"/>
  <c r="BB1857" i="17" s="1"/>
  <c r="AZ1857" i="17"/>
  <c r="BA1857" i="17" s="1"/>
  <c r="AQ1857" i="17"/>
  <c r="AO1857" i="17"/>
  <c r="AP1857" i="17" s="1"/>
  <c r="CA1856" i="17"/>
  <c r="BY1856" i="17"/>
  <c r="BZ1856" i="17" s="1"/>
  <c r="BP1856" i="17"/>
  <c r="BO1856" i="17" s="1"/>
  <c r="BM1856" i="17"/>
  <c r="BN1856" i="17" s="1"/>
  <c r="BC1856" i="17"/>
  <c r="BB1856" i="17"/>
  <c r="AZ1856" i="17"/>
  <c r="BA1856" i="17" s="1"/>
  <c r="AQ1856" i="17"/>
  <c r="AO1856" i="17"/>
  <c r="AP1856" i="17" s="1"/>
  <c r="CA1855" i="17"/>
  <c r="BY1855" i="17"/>
  <c r="BZ1855" i="17" s="1"/>
  <c r="BP1855" i="17"/>
  <c r="BO1855" i="17" s="1"/>
  <c r="BM1855" i="17"/>
  <c r="BN1855" i="17" s="1"/>
  <c r="BC1855" i="17"/>
  <c r="BB1855" i="17" s="1"/>
  <c r="AZ1855" i="17"/>
  <c r="BA1855" i="17" s="1"/>
  <c r="AQ1855" i="17"/>
  <c r="AO1855" i="17"/>
  <c r="AP1855" i="17" s="1"/>
  <c r="CA1854" i="17"/>
  <c r="BZ1854" i="17"/>
  <c r="BY1854" i="17"/>
  <c r="BP1854" i="17"/>
  <c r="BO1854" i="17" s="1"/>
  <c r="BM1854" i="17"/>
  <c r="BN1854" i="17" s="1"/>
  <c r="BC1854" i="17"/>
  <c r="BB1854" i="17" s="1"/>
  <c r="BA1854" i="17"/>
  <c r="AZ1854" i="17"/>
  <c r="AQ1854" i="17"/>
  <c r="AO1854" i="17"/>
  <c r="AP1854" i="17" s="1"/>
  <c r="CA1853" i="17"/>
  <c r="BZ1853" i="17"/>
  <c r="BY1853" i="17"/>
  <c r="BP1853" i="17"/>
  <c r="BO1853" i="17" s="1"/>
  <c r="BM1853" i="17"/>
  <c r="BN1853" i="17" s="1"/>
  <c r="BC1853" i="17"/>
  <c r="BB1853" i="17"/>
  <c r="BA1853" i="17"/>
  <c r="AZ1853" i="17"/>
  <c r="AO1853" i="17"/>
  <c r="AP1853" i="17" s="1"/>
  <c r="AQ1853" i="17" s="1"/>
  <c r="BY1852" i="17"/>
  <c r="BZ1852" i="17" s="1"/>
  <c r="CA1852" i="17" s="1"/>
  <c r="BP1852" i="17"/>
  <c r="BN1852" i="17"/>
  <c r="BM1852" i="17"/>
  <c r="BC1852" i="17"/>
  <c r="BB1852" i="17"/>
  <c r="AZ1852" i="17"/>
  <c r="BA1852" i="17" s="1"/>
  <c r="AQ1852" i="17"/>
  <c r="AO1852" i="17"/>
  <c r="AP1852" i="17" s="1"/>
  <c r="CA1851" i="17"/>
  <c r="BY1851" i="17"/>
  <c r="BZ1851" i="17" s="1"/>
  <c r="BP1851" i="17"/>
  <c r="BM1851" i="17"/>
  <c r="BN1851" i="17" s="1"/>
  <c r="BC1851" i="17"/>
  <c r="BB1851" i="17" s="1"/>
  <c r="AZ1851" i="17"/>
  <c r="BA1851" i="17" s="1"/>
  <c r="AQ1851" i="17"/>
  <c r="AP1851" i="17"/>
  <c r="AO1851" i="17"/>
  <c r="CA1850" i="17"/>
  <c r="BZ1850" i="17"/>
  <c r="BY1850" i="17"/>
  <c r="BP1850" i="17"/>
  <c r="BM1850" i="17"/>
  <c r="BN1850" i="17" s="1"/>
  <c r="BC1850" i="17"/>
  <c r="BB1850" i="17" s="1"/>
  <c r="BA1850" i="17"/>
  <c r="AZ1850" i="17"/>
  <c r="AQ1850" i="17"/>
  <c r="AP1850" i="17"/>
  <c r="AO1850" i="17"/>
  <c r="CA1849" i="17"/>
  <c r="BY1849" i="17"/>
  <c r="BZ1849" i="17" s="1"/>
  <c r="BP1849" i="17"/>
  <c r="BM1849" i="17"/>
  <c r="BN1849" i="17" s="1"/>
  <c r="BC1849" i="17"/>
  <c r="BB1849" i="17"/>
  <c r="BA1849" i="17"/>
  <c r="AZ1849" i="17"/>
  <c r="AQ1849" i="17"/>
  <c r="AO1849" i="17"/>
  <c r="AP1849" i="17" s="1"/>
  <c r="CA1848" i="17"/>
  <c r="BY1848" i="17"/>
  <c r="BZ1848" i="17" s="1"/>
  <c r="BP1848" i="17"/>
  <c r="BO1848" i="17" s="1"/>
  <c r="BN1848" i="17"/>
  <c r="BM1848" i="17"/>
  <c r="BC1848" i="17"/>
  <c r="BB1848" i="17" s="1"/>
  <c r="AZ1848" i="17"/>
  <c r="BA1848" i="17" s="1"/>
  <c r="AQ1848" i="17"/>
  <c r="AO1848" i="17"/>
  <c r="AP1848" i="17" s="1"/>
  <c r="CA1847" i="17"/>
  <c r="BY1847" i="17"/>
  <c r="BZ1847" i="17" s="1"/>
  <c r="BP1847" i="17"/>
  <c r="BO1847" i="17" s="1"/>
  <c r="BN1847" i="17"/>
  <c r="BM1847" i="17"/>
  <c r="BC1847" i="17"/>
  <c r="BB1847" i="17" s="1"/>
  <c r="BA1847" i="17"/>
  <c r="AZ1847" i="17"/>
  <c r="AQ1847" i="17"/>
  <c r="AP1847" i="17"/>
  <c r="AO1847" i="17"/>
  <c r="CA1846" i="17"/>
  <c r="BZ1846" i="17"/>
  <c r="BY1846" i="17"/>
  <c r="BP1846" i="17"/>
  <c r="BO1846" i="17"/>
  <c r="BM1846" i="17"/>
  <c r="BN1846" i="17" s="1"/>
  <c r="BC1846" i="17"/>
  <c r="BB1846" i="17" s="1"/>
  <c r="BA1846" i="17"/>
  <c r="AZ1846" i="17"/>
  <c r="AQ1846" i="17"/>
  <c r="AP1846" i="17"/>
  <c r="AO1846" i="17"/>
  <c r="CA1845" i="17"/>
  <c r="BZ1845" i="17"/>
  <c r="BY1845" i="17"/>
  <c r="BP1845" i="17"/>
  <c r="BO1845" i="17" s="1"/>
  <c r="BM1845" i="17"/>
  <c r="BN1845" i="17" s="1"/>
  <c r="BC1845" i="17"/>
  <c r="BB1845" i="17" s="1"/>
  <c r="AZ1845" i="17"/>
  <c r="BA1845" i="17" s="1"/>
  <c r="AQ1845" i="17"/>
  <c r="AO1845" i="17"/>
  <c r="AP1845" i="17" s="1"/>
  <c r="CA1844" i="17"/>
  <c r="BY1844" i="17"/>
  <c r="BZ1844" i="17" s="1"/>
  <c r="BP1844" i="17"/>
  <c r="BO1844" i="17" s="1"/>
  <c r="BN1844" i="17"/>
  <c r="BM1844" i="17"/>
  <c r="BC1844" i="17"/>
  <c r="BB1844" i="17"/>
  <c r="AZ1844" i="17"/>
  <c r="BA1844" i="17" s="1"/>
  <c r="AQ1844" i="17"/>
  <c r="AP1844" i="17"/>
  <c r="AO1844" i="17"/>
  <c r="CA1843" i="17"/>
  <c r="BY1843" i="17"/>
  <c r="BZ1843" i="17" s="1"/>
  <c r="BP1843" i="17"/>
  <c r="BO1843" i="17" s="1"/>
  <c r="BM1843" i="17"/>
  <c r="BN1843" i="17" s="1"/>
  <c r="BC1843" i="17"/>
  <c r="BB1843" i="17" s="1"/>
  <c r="AZ1843" i="17"/>
  <c r="BA1843" i="17" s="1"/>
  <c r="AO1843" i="17"/>
  <c r="AP1843" i="17" s="1"/>
  <c r="AQ1843" i="17" s="1"/>
  <c r="BZ1842" i="17"/>
  <c r="CA1842" i="17" s="1"/>
  <c r="BY1842" i="17"/>
  <c r="BP1842" i="17"/>
  <c r="BO1842" i="17"/>
  <c r="BM1842" i="17"/>
  <c r="BN1842" i="17" s="1"/>
  <c r="BC1842" i="17"/>
  <c r="BB1842" i="17" s="1"/>
  <c r="BA1842" i="17"/>
  <c r="AZ1842" i="17"/>
  <c r="AQ1842" i="17"/>
  <c r="AO1842" i="17"/>
  <c r="AP1842" i="17" s="1"/>
  <c r="CA1841" i="17"/>
  <c r="BY1841" i="17"/>
  <c r="BZ1841" i="17" s="1"/>
  <c r="BP1841" i="17"/>
  <c r="BM1841" i="17"/>
  <c r="BN1841" i="17" s="1"/>
  <c r="BC1841" i="17"/>
  <c r="BB1841" i="17" s="1"/>
  <c r="AZ1841" i="17"/>
  <c r="BA1841" i="17" s="1"/>
  <c r="AQ1841" i="17"/>
  <c r="AO1841" i="17"/>
  <c r="AP1841" i="17" s="1"/>
  <c r="CA1840" i="17"/>
  <c r="BY1840" i="17"/>
  <c r="BZ1840" i="17" s="1"/>
  <c r="BP1840" i="17"/>
  <c r="BM1840" i="17"/>
  <c r="BN1840" i="17" s="1"/>
  <c r="BC1840" i="17"/>
  <c r="BB1840" i="17" s="1"/>
  <c r="AZ1840" i="17"/>
  <c r="BA1840" i="17" s="1"/>
  <c r="AQ1840" i="17"/>
  <c r="AP1840" i="17"/>
  <c r="AO1840" i="17"/>
  <c r="CA1839" i="17"/>
  <c r="BY1839" i="17"/>
  <c r="BZ1839" i="17" s="1"/>
  <c r="BP1839" i="17"/>
  <c r="BM1839" i="17"/>
  <c r="BN1839" i="17" s="1"/>
  <c r="BO1839" i="17" s="1"/>
  <c r="BC1839" i="17"/>
  <c r="BB1839" i="17" s="1"/>
  <c r="AZ1839" i="17"/>
  <c r="BA1839" i="17" s="1"/>
  <c r="AQ1839" i="17"/>
  <c r="AO1839" i="17"/>
  <c r="AP1839" i="17" s="1"/>
  <c r="CA1838" i="17"/>
  <c r="BY1838" i="17"/>
  <c r="BZ1838" i="17" s="1"/>
  <c r="BP1838" i="17"/>
  <c r="BM1838" i="17"/>
  <c r="BN1838" i="17" s="1"/>
  <c r="BO1838" i="17" s="1"/>
  <c r="BC1838" i="17"/>
  <c r="BB1838" i="17"/>
  <c r="AZ1838" i="17"/>
  <c r="BA1838" i="17" s="1"/>
  <c r="AQ1838" i="17"/>
  <c r="AP1838" i="17"/>
  <c r="AO1838" i="17"/>
  <c r="CA1837" i="17"/>
  <c r="BY1837" i="17"/>
  <c r="BZ1837" i="17" s="1"/>
  <c r="BP1837" i="17"/>
  <c r="BO1837" i="17" s="1"/>
  <c r="BM1837" i="17"/>
  <c r="BN1837" i="17" s="1"/>
  <c r="BC1837" i="17"/>
  <c r="BB1837" i="17" s="1"/>
  <c r="AZ1837" i="17"/>
  <c r="BA1837" i="17" s="1"/>
  <c r="AQ1837" i="17"/>
  <c r="AO1837" i="17"/>
  <c r="AP1837" i="17" s="1"/>
  <c r="CA1836" i="17"/>
  <c r="BY1836" i="17"/>
  <c r="BZ1836" i="17" s="1"/>
  <c r="BP1836" i="17"/>
  <c r="BO1836" i="17" s="1"/>
  <c r="BN1836" i="17"/>
  <c r="BM1836" i="17"/>
  <c r="BC1836" i="17"/>
  <c r="BB1836" i="17" s="1"/>
  <c r="BA1836" i="17"/>
  <c r="AZ1836" i="17"/>
  <c r="AQ1836" i="17"/>
  <c r="AP1836" i="17"/>
  <c r="AO1836" i="17"/>
  <c r="CA1835" i="17"/>
  <c r="BY1835" i="17"/>
  <c r="BZ1835" i="17" s="1"/>
  <c r="BP1835" i="17"/>
  <c r="BO1835" i="17" s="1"/>
  <c r="BM1835" i="17"/>
  <c r="BN1835" i="17" s="1"/>
  <c r="BC1835" i="17"/>
  <c r="BB1835" i="17" s="1"/>
  <c r="AZ1835" i="17"/>
  <c r="BA1835" i="17" s="1"/>
  <c r="AQ1835" i="17"/>
  <c r="AO1835" i="17"/>
  <c r="AP1835" i="17" s="1"/>
  <c r="CA1834" i="17"/>
  <c r="BY1834" i="17"/>
  <c r="BZ1834" i="17" s="1"/>
  <c r="BP1834" i="17"/>
  <c r="BO1834" i="17" s="1"/>
  <c r="BM1834" i="17"/>
  <c r="BN1834" i="17" s="1"/>
  <c r="BC1834" i="17"/>
  <c r="BB1834" i="17"/>
  <c r="AZ1834" i="17"/>
  <c r="BA1834" i="17" s="1"/>
  <c r="AQ1834" i="17"/>
  <c r="AP1834" i="17"/>
  <c r="AO1834" i="17"/>
  <c r="CA1833" i="17"/>
  <c r="BY1833" i="17"/>
  <c r="BZ1833" i="17" s="1"/>
  <c r="BP1833" i="17"/>
  <c r="BO1833" i="17"/>
  <c r="BM1833" i="17"/>
  <c r="BN1833" i="17" s="1"/>
  <c r="BC1833" i="17"/>
  <c r="BB1833" i="17"/>
  <c r="AZ1833" i="17"/>
  <c r="BA1833" i="17" s="1"/>
  <c r="AO1833" i="17"/>
  <c r="AP1833" i="17" s="1"/>
  <c r="AQ1833" i="17" s="1"/>
  <c r="BY1832" i="17"/>
  <c r="BZ1832" i="17" s="1"/>
  <c r="CA1832" i="17" s="1"/>
  <c r="BP1832" i="17"/>
  <c r="BO1832" i="17"/>
  <c r="BM1832" i="17"/>
  <c r="BN1832" i="17" s="1"/>
  <c r="BC1832" i="17"/>
  <c r="BB1832" i="17"/>
  <c r="AZ1832" i="17"/>
  <c r="BA1832" i="17" s="1"/>
  <c r="AQ1832" i="17"/>
  <c r="AP1832" i="17"/>
  <c r="AO1832" i="17"/>
  <c r="CA1831" i="17"/>
  <c r="BY1831" i="17"/>
  <c r="BZ1831" i="17" s="1"/>
  <c r="BP1831" i="17"/>
  <c r="BO1831" i="17" s="1"/>
  <c r="BM1831" i="17"/>
  <c r="BN1831" i="17" s="1"/>
  <c r="BC1831" i="17"/>
  <c r="BB1831" i="17"/>
  <c r="AZ1831" i="17"/>
  <c r="BA1831" i="17" s="1"/>
  <c r="AQ1831" i="17"/>
  <c r="AO1831" i="17"/>
  <c r="AP1831" i="17" s="1"/>
  <c r="CA1830" i="17"/>
  <c r="BY1830" i="17"/>
  <c r="BZ1830" i="17" s="1"/>
  <c r="BP1830" i="17"/>
  <c r="BM1830" i="17"/>
  <c r="BN1830" i="17" s="1"/>
  <c r="BO1830" i="17" s="1"/>
  <c r="BC1830" i="17"/>
  <c r="BB1830" i="17"/>
  <c r="AZ1830" i="17"/>
  <c r="BA1830" i="17" s="1"/>
  <c r="AQ1830" i="17"/>
  <c r="AP1830" i="17"/>
  <c r="AO1830" i="17"/>
  <c r="CA1829" i="17"/>
  <c r="BY1829" i="17"/>
  <c r="BZ1829" i="17" s="1"/>
  <c r="BP1829" i="17"/>
  <c r="BM1829" i="17"/>
  <c r="BN1829" i="17" s="1"/>
  <c r="BC1829" i="17"/>
  <c r="BB1829" i="17" s="1"/>
  <c r="AZ1829" i="17"/>
  <c r="BA1829" i="17" s="1"/>
  <c r="AQ1829" i="17"/>
  <c r="AO1829" i="17"/>
  <c r="AP1829" i="17" s="1"/>
  <c r="AF1829" i="17"/>
  <c r="AD1829" i="17"/>
  <c r="AE1829" i="17" s="1"/>
  <c r="CA1828" i="17"/>
  <c r="BY1828" i="17"/>
  <c r="BZ1828" i="17" s="1"/>
  <c r="BP1828" i="17"/>
  <c r="BM1828" i="17"/>
  <c r="BN1828" i="17" s="1"/>
  <c r="BC1828" i="17"/>
  <c r="BB1828" i="17" s="1"/>
  <c r="BA1828" i="17"/>
  <c r="AZ1828" i="17"/>
  <c r="AQ1828" i="17"/>
  <c r="AO1828" i="17"/>
  <c r="AP1828" i="17" s="1"/>
  <c r="AF1828" i="17"/>
  <c r="AD1828" i="17"/>
  <c r="AE1828" i="17" s="1"/>
  <c r="CA1827" i="17"/>
  <c r="BY1827" i="17"/>
  <c r="BZ1827" i="17" s="1"/>
  <c r="BP1827" i="17"/>
  <c r="BM1827" i="17"/>
  <c r="BN1827" i="17" s="1"/>
  <c r="BC1827" i="17"/>
  <c r="BB1827" i="17"/>
  <c r="AZ1827" i="17"/>
  <c r="BA1827" i="17" s="1"/>
  <c r="AQ1827" i="17"/>
  <c r="AP1827" i="17"/>
  <c r="AO1827" i="17"/>
  <c r="AF1827" i="17"/>
  <c r="AD1827" i="17"/>
  <c r="AE1827" i="17" s="1"/>
  <c r="CA1826" i="17"/>
  <c r="BY1826" i="17"/>
  <c r="BZ1826" i="17" s="1"/>
  <c r="BP1826" i="17"/>
  <c r="BO1826" i="17" s="1"/>
  <c r="BM1826" i="17"/>
  <c r="BN1826" i="17" s="1"/>
  <c r="BC1826" i="17"/>
  <c r="BB1826" i="17" s="1"/>
  <c r="AZ1826" i="17"/>
  <c r="BA1826" i="17" s="1"/>
  <c r="AQ1826" i="17"/>
  <c r="AO1826" i="17"/>
  <c r="AP1826" i="17" s="1"/>
  <c r="AF1826" i="17"/>
  <c r="AE1826" i="17"/>
  <c r="AD1826" i="17"/>
  <c r="CA1825" i="17"/>
  <c r="BY1825" i="17"/>
  <c r="BZ1825" i="17" s="1"/>
  <c r="BP1825" i="17"/>
  <c r="BO1825" i="17"/>
  <c r="BN1825" i="17"/>
  <c r="BM1825" i="17"/>
  <c r="BC1825" i="17"/>
  <c r="BB1825" i="17"/>
  <c r="BA1825" i="17"/>
  <c r="AZ1825" i="17"/>
  <c r="AQ1825" i="17"/>
  <c r="AO1825" i="17"/>
  <c r="AP1825" i="17" s="1"/>
  <c r="AF1825" i="17"/>
  <c r="AD1825" i="17"/>
  <c r="AE1825" i="17" s="1"/>
  <c r="CA1824" i="17"/>
  <c r="BY1824" i="17"/>
  <c r="BZ1824" i="17" s="1"/>
  <c r="BP1824" i="17"/>
  <c r="BO1824" i="17" s="1"/>
  <c r="BN1824" i="17"/>
  <c r="BM1824" i="17"/>
  <c r="BC1824" i="17"/>
  <c r="BB1824" i="17" s="1"/>
  <c r="BA1824" i="17"/>
  <c r="AZ1824" i="17"/>
  <c r="AQ1824" i="17"/>
  <c r="AO1824" i="17"/>
  <c r="AP1824" i="17" s="1"/>
  <c r="AF1824" i="17"/>
  <c r="AE1824" i="17"/>
  <c r="AD1824" i="17"/>
  <c r="CA1823" i="17"/>
  <c r="BY1823" i="17"/>
  <c r="BZ1823" i="17" s="1"/>
  <c r="BP1823" i="17"/>
  <c r="BO1823" i="17" s="1"/>
  <c r="BM1823" i="17"/>
  <c r="BN1823" i="17" s="1"/>
  <c r="BC1823" i="17"/>
  <c r="BB1823" i="17" s="1"/>
  <c r="AZ1823" i="17"/>
  <c r="BA1823" i="17" s="1"/>
  <c r="AP1823" i="17"/>
  <c r="AQ1823" i="17" s="1"/>
  <c r="AO1823" i="17"/>
  <c r="AF1823" i="17"/>
  <c r="AD1823" i="17"/>
  <c r="AE1823" i="17" s="1"/>
  <c r="BY1822" i="17"/>
  <c r="BZ1822" i="17" s="1"/>
  <c r="CA1822" i="17" s="1"/>
  <c r="BP1822" i="17"/>
  <c r="BO1822" i="17" s="1"/>
  <c r="BM1822" i="17"/>
  <c r="BN1822" i="17" s="1"/>
  <c r="BC1822" i="17"/>
  <c r="BB1822" i="17" s="1"/>
  <c r="AZ1822" i="17"/>
  <c r="BA1822" i="17" s="1"/>
  <c r="AQ1822" i="17"/>
  <c r="AO1822" i="17"/>
  <c r="AP1822" i="17" s="1"/>
  <c r="AF1822" i="17"/>
  <c r="AD1822" i="17"/>
  <c r="AE1822" i="17" s="1"/>
  <c r="CA1821" i="17"/>
  <c r="BY1821" i="17"/>
  <c r="BZ1821" i="17" s="1"/>
  <c r="BP1821" i="17"/>
  <c r="BO1821" i="17"/>
  <c r="BM1821" i="17"/>
  <c r="BN1821" i="17" s="1"/>
  <c r="BC1821" i="17"/>
  <c r="BB1821" i="17"/>
  <c r="AZ1821" i="17"/>
  <c r="BA1821" i="17" s="1"/>
  <c r="AQ1821" i="17"/>
  <c r="AP1821" i="17"/>
  <c r="AO1821" i="17"/>
  <c r="AF1821" i="17"/>
  <c r="AD1821" i="17"/>
  <c r="AE1821" i="17" s="1"/>
  <c r="CA1820" i="17"/>
  <c r="BY1820" i="17"/>
  <c r="BZ1820" i="17" s="1"/>
  <c r="BP1820" i="17"/>
  <c r="BO1820" i="17" s="1"/>
  <c r="BM1820" i="17"/>
  <c r="BN1820" i="17" s="1"/>
  <c r="BC1820" i="17"/>
  <c r="BB1820" i="17" s="1"/>
  <c r="AZ1820" i="17"/>
  <c r="BA1820" i="17" s="1"/>
  <c r="AQ1820" i="17"/>
  <c r="AO1820" i="17"/>
  <c r="AP1820" i="17" s="1"/>
  <c r="AF1820" i="17"/>
  <c r="AE1820" i="17"/>
  <c r="AD1820" i="17"/>
  <c r="CA1819" i="17"/>
  <c r="BY1819" i="17"/>
  <c r="BZ1819" i="17" s="1"/>
  <c r="BP1819" i="17"/>
  <c r="BM1819" i="17"/>
  <c r="BN1819" i="17" s="1"/>
  <c r="BO1819" i="17" s="1"/>
  <c r="BC1819" i="17"/>
  <c r="BB1819" i="17" s="1"/>
  <c r="AZ1819" i="17"/>
  <c r="BA1819" i="17" s="1"/>
  <c r="AQ1819" i="17"/>
  <c r="AO1819" i="17"/>
  <c r="AP1819" i="17" s="1"/>
  <c r="AF1819" i="17"/>
  <c r="AD1819" i="17"/>
  <c r="AE1819" i="17" s="1"/>
  <c r="CA1818" i="17"/>
  <c r="BZ1818" i="17"/>
  <c r="BY1818" i="17"/>
  <c r="BP1818" i="17"/>
  <c r="BN1818" i="17"/>
  <c r="BM1818" i="17"/>
  <c r="BC1818" i="17"/>
  <c r="BB1818" i="17" s="1"/>
  <c r="AZ1818" i="17"/>
  <c r="BA1818" i="17" s="1"/>
  <c r="AQ1818" i="17"/>
  <c r="AO1818" i="17"/>
  <c r="AP1818" i="17" s="1"/>
  <c r="AF1818" i="17"/>
  <c r="AE1818" i="17"/>
  <c r="AD1818" i="17"/>
  <c r="CA1817" i="17"/>
  <c r="BY1817" i="17"/>
  <c r="BZ1817" i="17" s="1"/>
  <c r="BP1817" i="17"/>
  <c r="BM1817" i="17"/>
  <c r="BN1817" i="17" s="1"/>
  <c r="BC1817" i="17"/>
  <c r="BB1817" i="17" s="1"/>
  <c r="AZ1817" i="17"/>
  <c r="BA1817" i="17" s="1"/>
  <c r="AQ1817" i="17"/>
  <c r="AP1817" i="17"/>
  <c r="AO1817" i="17"/>
  <c r="AF1817" i="17"/>
  <c r="AD1817" i="17"/>
  <c r="AE1817" i="17" s="1"/>
  <c r="CA1816" i="17"/>
  <c r="BZ1816" i="17"/>
  <c r="BY1816" i="17"/>
  <c r="BP1816" i="17"/>
  <c r="BN1816" i="17"/>
  <c r="BM1816" i="17"/>
  <c r="BC1816" i="17"/>
  <c r="BB1816" i="17" s="1"/>
  <c r="BA1816" i="17"/>
  <c r="AZ1816" i="17"/>
  <c r="AQ1816" i="17"/>
  <c r="AO1816" i="17"/>
  <c r="AP1816" i="17" s="1"/>
  <c r="AF1816" i="17"/>
  <c r="AD1816" i="17"/>
  <c r="AE1816" i="17" s="1"/>
  <c r="CA1815" i="17"/>
  <c r="BY1815" i="17"/>
  <c r="BZ1815" i="17" s="1"/>
  <c r="BP1815" i="17"/>
  <c r="BO1815" i="17" s="1"/>
  <c r="BM1815" i="17"/>
  <c r="BN1815" i="17" s="1"/>
  <c r="BC1815" i="17"/>
  <c r="BB1815" i="17"/>
  <c r="AZ1815" i="17"/>
  <c r="BA1815" i="17" s="1"/>
  <c r="AQ1815" i="17"/>
  <c r="AP1815" i="17"/>
  <c r="AO1815" i="17"/>
  <c r="AF1815" i="17"/>
  <c r="AD1815" i="17"/>
  <c r="AE1815" i="17" s="1"/>
  <c r="CA1814" i="17"/>
  <c r="BZ1814" i="17"/>
  <c r="BY1814" i="17"/>
  <c r="BP1814" i="17"/>
  <c r="BO1814" i="17" s="1"/>
  <c r="BN1814" i="17"/>
  <c r="BM1814" i="17"/>
  <c r="BC1814" i="17"/>
  <c r="BB1814" i="17" s="1"/>
  <c r="BA1814" i="17"/>
  <c r="AZ1814" i="17"/>
  <c r="AQ1814" i="17"/>
  <c r="AO1814" i="17"/>
  <c r="AP1814" i="17" s="1"/>
  <c r="AF1814" i="17"/>
  <c r="AE1814" i="17"/>
  <c r="AD1814" i="17"/>
  <c r="CA1813" i="17"/>
  <c r="BY1813" i="17"/>
  <c r="BZ1813" i="17" s="1"/>
  <c r="BP1813" i="17"/>
  <c r="BO1813" i="17"/>
  <c r="BM1813" i="17"/>
  <c r="BN1813" i="17" s="1"/>
  <c r="BC1813" i="17"/>
  <c r="BB1813" i="17" s="1"/>
  <c r="AZ1813" i="17"/>
  <c r="BA1813" i="17" s="1"/>
  <c r="AP1813" i="17"/>
  <c r="AQ1813" i="17" s="1"/>
  <c r="AO1813" i="17"/>
  <c r="AF1813" i="17"/>
  <c r="AD1813" i="17"/>
  <c r="AE1813" i="17" s="1"/>
  <c r="BY1812" i="17"/>
  <c r="BZ1812" i="17" s="1"/>
  <c r="CA1812" i="17" s="1"/>
  <c r="BP1812" i="17"/>
  <c r="BO1812" i="17" s="1"/>
  <c r="BN1812" i="17"/>
  <c r="BM1812" i="17"/>
  <c r="BC1812" i="17"/>
  <c r="BB1812" i="17" s="1"/>
  <c r="BA1812" i="17"/>
  <c r="AZ1812" i="17"/>
  <c r="AQ1812" i="17"/>
  <c r="AO1812" i="17"/>
  <c r="AP1812" i="17" s="1"/>
  <c r="AF1812" i="17"/>
  <c r="AE1812" i="17"/>
  <c r="AD1812" i="17"/>
  <c r="CA1811" i="17"/>
  <c r="BY1811" i="17"/>
  <c r="BZ1811" i="17" s="1"/>
  <c r="BP1811" i="17"/>
  <c r="BO1811" i="17" s="1"/>
  <c r="BM1811" i="17"/>
  <c r="BN1811" i="17" s="1"/>
  <c r="BC1811" i="17"/>
  <c r="BB1811" i="17" s="1"/>
  <c r="AZ1811" i="17"/>
  <c r="BA1811" i="17" s="1"/>
  <c r="AQ1811" i="17"/>
  <c r="AO1811" i="17"/>
  <c r="AP1811" i="17" s="1"/>
  <c r="AF1811" i="17"/>
  <c r="AD1811" i="17"/>
  <c r="AE1811" i="17" s="1"/>
  <c r="CA1810" i="17"/>
  <c r="BZ1810" i="17"/>
  <c r="BY1810" i="17"/>
  <c r="BP1810" i="17"/>
  <c r="BO1810" i="17" s="1"/>
  <c r="BN1810" i="17"/>
  <c r="BM1810" i="17"/>
  <c r="BC1810" i="17"/>
  <c r="BB1810" i="17" s="1"/>
  <c r="BA1810" i="17"/>
  <c r="AZ1810" i="17"/>
  <c r="AQ1810" i="17"/>
  <c r="AO1810" i="17"/>
  <c r="AP1810" i="17" s="1"/>
  <c r="AF1810" i="17"/>
  <c r="AD1810" i="17"/>
  <c r="AE1810" i="17" s="1"/>
  <c r="CA1809" i="17"/>
  <c r="BY1809" i="17"/>
  <c r="BZ1809" i="17" s="1"/>
  <c r="BP1809" i="17"/>
  <c r="BO1809" i="17" s="1"/>
  <c r="BM1809" i="17"/>
  <c r="BN1809" i="17" s="1"/>
  <c r="BC1809" i="17"/>
  <c r="BB1809" i="17" s="1"/>
  <c r="AZ1809" i="17"/>
  <c r="BA1809" i="17" s="1"/>
  <c r="AQ1809" i="17"/>
  <c r="AO1809" i="17"/>
  <c r="AP1809" i="17" s="1"/>
  <c r="AF1809" i="17"/>
  <c r="AD1809" i="17"/>
  <c r="AE1809" i="17" s="1"/>
  <c r="CA1808" i="17"/>
  <c r="BZ1808" i="17"/>
  <c r="BY1808" i="17"/>
  <c r="BP1808" i="17"/>
  <c r="BN1808" i="17"/>
  <c r="BM1808" i="17"/>
  <c r="BC1808" i="17"/>
  <c r="BB1808" i="17" s="1"/>
  <c r="AZ1808" i="17"/>
  <c r="BA1808" i="17" s="1"/>
  <c r="AQ1808" i="17"/>
  <c r="AO1808" i="17"/>
  <c r="AP1808" i="17" s="1"/>
  <c r="AF1808" i="17"/>
  <c r="AD1808" i="17"/>
  <c r="AE1808" i="17" s="1"/>
  <c r="CA1807" i="17"/>
  <c r="BY1807" i="17"/>
  <c r="BZ1807" i="17" s="1"/>
  <c r="BP1807" i="17"/>
  <c r="BM1807" i="17"/>
  <c r="BN1807" i="17" s="1"/>
  <c r="BO1807" i="17" s="1"/>
  <c r="BC1807" i="17"/>
  <c r="BB1807" i="17" s="1"/>
  <c r="AZ1807" i="17"/>
  <c r="BA1807" i="17" s="1"/>
  <c r="AQ1807" i="17"/>
  <c r="AP1807" i="17"/>
  <c r="AO1807" i="17"/>
  <c r="AF1807" i="17"/>
  <c r="AD1807" i="17"/>
  <c r="AE1807" i="17" s="1"/>
  <c r="CA1806" i="17"/>
  <c r="BY1806" i="17"/>
  <c r="BZ1806" i="17" s="1"/>
  <c r="BP1806" i="17"/>
  <c r="BN1806" i="17"/>
  <c r="BM1806" i="17"/>
  <c r="BC1806" i="17"/>
  <c r="BB1806" i="17" s="1"/>
  <c r="AZ1806" i="17"/>
  <c r="BA1806" i="17" s="1"/>
  <c r="AQ1806" i="17"/>
  <c r="AO1806" i="17"/>
  <c r="AP1806" i="17" s="1"/>
  <c r="AF1806" i="17"/>
  <c r="AD1806" i="17"/>
  <c r="AE1806" i="17" s="1"/>
  <c r="CA1805" i="17"/>
  <c r="BY1805" i="17"/>
  <c r="BZ1805" i="17" s="1"/>
  <c r="BP1805" i="17"/>
  <c r="BM1805" i="17"/>
  <c r="BN1805" i="17" s="1"/>
  <c r="BC1805" i="17"/>
  <c r="BB1805" i="17"/>
  <c r="AZ1805" i="17"/>
  <c r="BA1805" i="17" s="1"/>
  <c r="AQ1805" i="17"/>
  <c r="AO1805" i="17"/>
  <c r="AP1805" i="17" s="1"/>
  <c r="AF1805" i="17"/>
  <c r="AD1805" i="17"/>
  <c r="AE1805" i="17" s="1"/>
  <c r="CA1804" i="17"/>
  <c r="BY1804" i="17"/>
  <c r="BZ1804" i="17" s="1"/>
  <c r="BP1804" i="17"/>
  <c r="BO1804" i="17" s="1"/>
  <c r="BM1804" i="17"/>
  <c r="BN1804" i="17" s="1"/>
  <c r="BC1804" i="17"/>
  <c r="BB1804" i="17" s="1"/>
  <c r="AZ1804" i="17"/>
  <c r="BA1804" i="17" s="1"/>
  <c r="AQ1804" i="17"/>
  <c r="AO1804" i="17"/>
  <c r="AP1804" i="17" s="1"/>
  <c r="AF1804" i="17"/>
  <c r="AD1804" i="17"/>
  <c r="AE1804" i="17" s="1"/>
  <c r="CA1803" i="17"/>
  <c r="BY1803" i="17"/>
  <c r="BZ1803" i="17" s="1"/>
  <c r="BP1803" i="17"/>
  <c r="BO1803" i="17"/>
  <c r="BN1803" i="17"/>
  <c r="BM1803" i="17"/>
  <c r="BC1803" i="17"/>
  <c r="BB1803" i="17"/>
  <c r="BA1803" i="17"/>
  <c r="AZ1803" i="17"/>
  <c r="AO1803" i="17"/>
  <c r="AP1803" i="17" s="1"/>
  <c r="AQ1803" i="17" s="1"/>
  <c r="AF1803" i="17"/>
  <c r="AD1803" i="17"/>
  <c r="AE1803" i="17" s="1"/>
  <c r="BY1802" i="17"/>
  <c r="BZ1802" i="17" s="1"/>
  <c r="CA1802" i="17" s="1"/>
  <c r="BP1802" i="17"/>
  <c r="BO1802" i="17" s="1"/>
  <c r="BM1802" i="17"/>
  <c r="BN1802" i="17" s="1"/>
  <c r="BC1802" i="17"/>
  <c r="BB1802" i="17" s="1"/>
  <c r="AZ1802" i="17"/>
  <c r="BA1802" i="17" s="1"/>
  <c r="AQ1802" i="17"/>
  <c r="AO1802" i="17"/>
  <c r="AP1802" i="17" s="1"/>
  <c r="AF1802" i="17"/>
  <c r="AD1802" i="17"/>
  <c r="AE1802" i="17" s="1"/>
  <c r="CA1801" i="17"/>
  <c r="BY1801" i="17"/>
  <c r="BZ1801" i="17" s="1"/>
  <c r="BP1801" i="17"/>
  <c r="BO1801" i="17"/>
  <c r="BM1801" i="17"/>
  <c r="BN1801" i="17" s="1"/>
  <c r="BC1801" i="17"/>
  <c r="BB1801" i="17"/>
  <c r="AZ1801" i="17"/>
  <c r="BA1801" i="17" s="1"/>
  <c r="AQ1801" i="17"/>
  <c r="AP1801" i="17"/>
  <c r="AO1801" i="17"/>
  <c r="AF1801" i="17"/>
  <c r="AD1801" i="17"/>
  <c r="AE1801" i="17" s="1"/>
  <c r="CA1800" i="17"/>
  <c r="BY1800" i="17"/>
  <c r="BZ1800" i="17" s="1"/>
  <c r="BP1800" i="17"/>
  <c r="BO1800" i="17" s="1"/>
  <c r="BM1800" i="17"/>
  <c r="BN1800" i="17" s="1"/>
  <c r="BC1800" i="17"/>
  <c r="BB1800" i="17" s="1"/>
  <c r="BA1800" i="17"/>
  <c r="AZ1800" i="17"/>
  <c r="AQ1800" i="17"/>
  <c r="AO1800" i="17"/>
  <c r="AP1800" i="17" s="1"/>
  <c r="AF1800" i="17"/>
  <c r="AE1800" i="17"/>
  <c r="AD1800" i="17"/>
  <c r="CA1799" i="17"/>
  <c r="BY1799" i="17"/>
  <c r="BZ1799" i="17" s="1"/>
  <c r="BP1799" i="17"/>
  <c r="BO1799" i="17"/>
  <c r="BM1799" i="17"/>
  <c r="BN1799" i="17" s="1"/>
  <c r="BC1799" i="17"/>
  <c r="BB1799" i="17" s="1"/>
  <c r="AZ1799" i="17"/>
  <c r="BA1799" i="17" s="1"/>
  <c r="AQ1799" i="17"/>
  <c r="AP1799" i="17"/>
  <c r="AO1799" i="17"/>
  <c r="AF1799" i="17"/>
  <c r="AD1799" i="17"/>
  <c r="AE1799" i="17" s="1"/>
  <c r="CA1798" i="17"/>
  <c r="BY1798" i="17"/>
  <c r="BZ1798" i="17" s="1"/>
  <c r="BP1798" i="17"/>
  <c r="BO1798" i="17" s="1"/>
  <c r="BM1798" i="17"/>
  <c r="BN1798" i="17" s="1"/>
  <c r="BC1798" i="17"/>
  <c r="BB1798" i="17" s="1"/>
  <c r="AZ1798" i="17"/>
  <c r="BA1798" i="17" s="1"/>
  <c r="AQ1798" i="17"/>
  <c r="AO1798" i="17"/>
  <c r="AP1798" i="17" s="1"/>
  <c r="AF1798" i="17"/>
  <c r="AD1798" i="17"/>
  <c r="AE1798" i="17" s="1"/>
  <c r="CA1797" i="17"/>
  <c r="BY1797" i="17"/>
  <c r="BZ1797" i="17" s="1"/>
  <c r="BP1797" i="17"/>
  <c r="BM1797" i="17"/>
  <c r="BN1797" i="17" s="1"/>
  <c r="BO1797" i="17" s="1"/>
  <c r="BC1797" i="17"/>
  <c r="BB1797" i="17" s="1"/>
  <c r="AZ1797" i="17"/>
  <c r="BA1797" i="17" s="1"/>
  <c r="AQ1797" i="17"/>
  <c r="AO1797" i="17"/>
  <c r="AP1797" i="17" s="1"/>
  <c r="AF1797" i="17"/>
  <c r="AD1797" i="17"/>
  <c r="AE1797" i="17" s="1"/>
  <c r="CA1796" i="17"/>
  <c r="BY1796" i="17"/>
  <c r="BZ1796" i="17" s="1"/>
  <c r="BP1796" i="17"/>
  <c r="BM1796" i="17"/>
  <c r="BN1796" i="17" s="1"/>
  <c r="BO1796" i="17" s="1"/>
  <c r="BC1796" i="17"/>
  <c r="BB1796" i="17" s="1"/>
  <c r="AZ1796" i="17"/>
  <c r="BA1796" i="17" s="1"/>
  <c r="AQ1796" i="17"/>
  <c r="AO1796" i="17"/>
  <c r="AP1796" i="17" s="1"/>
  <c r="AF1796" i="17"/>
  <c r="AE1796" i="17"/>
  <c r="AD1796" i="17"/>
  <c r="CA1795" i="17"/>
  <c r="BZ1795" i="17"/>
  <c r="BY1795" i="17"/>
  <c r="BP1795" i="17"/>
  <c r="BM1795" i="17"/>
  <c r="BN1795" i="17" s="1"/>
  <c r="BC1795" i="17"/>
  <c r="BB1795" i="17"/>
  <c r="BA1795" i="17"/>
  <c r="AZ1795" i="17"/>
  <c r="AQ1795" i="17"/>
  <c r="AP1795" i="17"/>
  <c r="AO1795" i="17"/>
  <c r="AF1795" i="17"/>
  <c r="AD1795" i="17"/>
  <c r="AE1795" i="17" s="1"/>
  <c r="CA1794" i="17"/>
  <c r="BY1794" i="17"/>
  <c r="BZ1794" i="17" s="1"/>
  <c r="BP1794" i="17"/>
  <c r="BM1794" i="17"/>
  <c r="BN1794" i="17" s="1"/>
  <c r="BC1794" i="17"/>
  <c r="BB1794" i="17" s="1"/>
  <c r="AZ1794" i="17"/>
  <c r="BA1794" i="17" s="1"/>
  <c r="AQ1794" i="17"/>
  <c r="AO1794" i="17"/>
  <c r="AP1794" i="17" s="1"/>
  <c r="AF1794" i="17"/>
  <c r="AE1794" i="17"/>
  <c r="AD1794" i="17"/>
  <c r="CA1793" i="17"/>
  <c r="BY1793" i="17"/>
  <c r="BZ1793" i="17" s="1"/>
  <c r="BP1793" i="17"/>
  <c r="BO1793" i="17"/>
  <c r="BM1793" i="17"/>
  <c r="BN1793" i="17" s="1"/>
  <c r="BC1793" i="17"/>
  <c r="BB1793" i="17" s="1"/>
  <c r="AZ1793" i="17"/>
  <c r="BA1793" i="17" s="1"/>
  <c r="AO1793" i="17"/>
  <c r="AP1793" i="17" s="1"/>
  <c r="AQ1793" i="17" s="1"/>
  <c r="AF1793" i="17"/>
  <c r="AE1793" i="17"/>
  <c r="AD1793" i="17"/>
  <c r="BZ1792" i="17"/>
  <c r="CA1792" i="17" s="1"/>
  <c r="BY1792" i="17"/>
  <c r="BP1792" i="17"/>
  <c r="BO1792" i="17" s="1"/>
  <c r="BN1792" i="17"/>
  <c r="BM1792" i="17"/>
  <c r="BC1792" i="17"/>
  <c r="BB1792" i="17" s="1"/>
  <c r="BA1792" i="17"/>
  <c r="AZ1792" i="17"/>
  <c r="AQ1792" i="17"/>
  <c r="AO1792" i="17"/>
  <c r="AP1792" i="17" s="1"/>
  <c r="AF1792" i="17"/>
  <c r="AD1792" i="17"/>
  <c r="AE1792" i="17" s="1"/>
  <c r="CA1791" i="17"/>
  <c r="BY1791" i="17"/>
  <c r="BZ1791" i="17" s="1"/>
  <c r="BP1791" i="17"/>
  <c r="BO1791" i="17"/>
  <c r="BN1791" i="17"/>
  <c r="BM1791" i="17"/>
  <c r="BC1791" i="17"/>
  <c r="BB1791" i="17" s="1"/>
  <c r="AZ1791" i="17"/>
  <c r="BA1791" i="17" s="1"/>
  <c r="AQ1791" i="17"/>
  <c r="AP1791" i="17"/>
  <c r="AO1791" i="17"/>
  <c r="AF1791" i="17"/>
  <c r="AD1791" i="17"/>
  <c r="AE1791" i="17" s="1"/>
  <c r="CA1790" i="17"/>
  <c r="BY1790" i="17"/>
  <c r="BZ1790" i="17" s="1"/>
  <c r="BP1790" i="17"/>
  <c r="BO1790" i="17" s="1"/>
  <c r="BM1790" i="17"/>
  <c r="BN1790" i="17" s="1"/>
  <c r="BC1790" i="17"/>
  <c r="BB1790" i="17" s="1"/>
  <c r="AZ1790" i="17"/>
  <c r="BA1790" i="17" s="1"/>
  <c r="AQ1790" i="17"/>
  <c r="AP1790" i="17"/>
  <c r="AO1790" i="17"/>
  <c r="AF1790" i="17"/>
  <c r="AD1790" i="17"/>
  <c r="AE1790" i="17" s="1"/>
  <c r="CA1789" i="17"/>
  <c r="BY1789" i="17"/>
  <c r="BZ1789" i="17" s="1"/>
  <c r="BP1789" i="17"/>
  <c r="BO1789" i="17" s="1"/>
  <c r="BM1789" i="17"/>
  <c r="BN1789" i="17" s="1"/>
  <c r="BC1789" i="17"/>
  <c r="BB1789" i="17"/>
  <c r="AZ1789" i="17"/>
  <c r="BA1789" i="17" s="1"/>
  <c r="AQ1789" i="17"/>
  <c r="AO1789" i="17"/>
  <c r="AP1789" i="17" s="1"/>
  <c r="AF1789" i="17"/>
  <c r="AD1789" i="17"/>
  <c r="AE1789" i="17" s="1"/>
  <c r="CA1788" i="17"/>
  <c r="BZ1788" i="17"/>
  <c r="BY1788" i="17"/>
  <c r="BP1788" i="17"/>
  <c r="BO1788" i="17" s="1"/>
  <c r="BM1788" i="17"/>
  <c r="BN1788" i="17" s="1"/>
  <c r="BC1788" i="17"/>
  <c r="BB1788" i="17" s="1"/>
  <c r="BA1788" i="17"/>
  <c r="AZ1788" i="17"/>
  <c r="AQ1788" i="17"/>
  <c r="AO1788" i="17"/>
  <c r="AP1788" i="17" s="1"/>
  <c r="AF1788" i="17"/>
  <c r="AE1788" i="17"/>
  <c r="AD1788" i="17"/>
  <c r="CA1787" i="17"/>
  <c r="BZ1787" i="17"/>
  <c r="BY1787" i="17"/>
  <c r="BP1787" i="17"/>
  <c r="BO1787" i="17" s="1"/>
  <c r="BM1787" i="17"/>
  <c r="BN1787" i="17" s="1"/>
  <c r="BC1787" i="17"/>
  <c r="BB1787" i="17" s="1"/>
  <c r="AZ1787" i="17"/>
  <c r="BA1787" i="17" s="1"/>
  <c r="AQ1787" i="17"/>
  <c r="AO1787" i="17"/>
  <c r="AP1787" i="17" s="1"/>
  <c r="AF1787" i="17"/>
  <c r="AD1787" i="17"/>
  <c r="AE1787" i="17" s="1"/>
  <c r="CA1786" i="17"/>
  <c r="BY1786" i="17"/>
  <c r="BZ1786" i="17" s="1"/>
  <c r="BP1786" i="17"/>
  <c r="BO1786" i="17" s="1"/>
  <c r="BN1786" i="17"/>
  <c r="BM1786" i="17"/>
  <c r="BC1786" i="17"/>
  <c r="BB1786" i="17" s="1"/>
  <c r="AZ1786" i="17"/>
  <c r="BA1786" i="17" s="1"/>
  <c r="AQ1786" i="17"/>
  <c r="AO1786" i="17"/>
  <c r="AP1786" i="17" s="1"/>
  <c r="AF1786" i="17"/>
  <c r="AE1786" i="17"/>
  <c r="AD1786" i="17"/>
  <c r="CA1785" i="17"/>
  <c r="BY1785" i="17"/>
  <c r="BZ1785" i="17" s="1"/>
  <c r="BP1785" i="17"/>
  <c r="BM1785" i="17"/>
  <c r="BN1785" i="17" s="1"/>
  <c r="BC1785" i="17"/>
  <c r="BB1785" i="17" s="1"/>
  <c r="AZ1785" i="17"/>
  <c r="BA1785" i="17" s="1"/>
  <c r="AQ1785" i="17"/>
  <c r="AP1785" i="17"/>
  <c r="AO1785" i="17"/>
  <c r="AF1785" i="17"/>
  <c r="AE1785" i="17"/>
  <c r="AD1785" i="17"/>
  <c r="CA1784" i="17"/>
  <c r="BZ1784" i="17"/>
  <c r="BY1784" i="17"/>
  <c r="BP1784" i="17"/>
  <c r="BO1784" i="17" s="1"/>
  <c r="BM1784" i="17"/>
  <c r="BN1784" i="17" s="1"/>
  <c r="BC1784" i="17"/>
  <c r="BB1784" i="17" s="1"/>
  <c r="AZ1784" i="17"/>
  <c r="BA1784" i="17" s="1"/>
  <c r="AQ1784" i="17"/>
  <c r="AO1784" i="17"/>
  <c r="AP1784" i="17" s="1"/>
  <c r="AF1784" i="17"/>
  <c r="AD1784" i="17"/>
  <c r="AE1784" i="17" s="1"/>
  <c r="CA1783" i="17"/>
  <c r="BY1783" i="17"/>
  <c r="BZ1783" i="17" s="1"/>
  <c r="BP1783" i="17"/>
  <c r="BN1783" i="17"/>
  <c r="BO1783" i="17" s="1"/>
  <c r="BM1783" i="17"/>
  <c r="BC1783" i="17"/>
  <c r="BB1783" i="17"/>
  <c r="AZ1783" i="17"/>
  <c r="BA1783" i="17" s="1"/>
  <c r="AO1783" i="17"/>
  <c r="AP1783" i="17" s="1"/>
  <c r="AQ1783" i="17" s="1"/>
  <c r="AF1783" i="17"/>
  <c r="AD1783" i="17"/>
  <c r="AE1783" i="17" s="1"/>
  <c r="BZ1782" i="17"/>
  <c r="CA1782" i="17" s="1"/>
  <c r="BY1782" i="17"/>
  <c r="BP1782" i="17"/>
  <c r="BO1782" i="17" s="1"/>
  <c r="BM1782" i="17"/>
  <c r="BN1782" i="17" s="1"/>
  <c r="BC1782" i="17"/>
  <c r="BB1782" i="17" s="1"/>
  <c r="AZ1782" i="17"/>
  <c r="BA1782" i="17" s="1"/>
  <c r="AQ1782" i="17"/>
  <c r="AO1782" i="17"/>
  <c r="AP1782" i="17" s="1"/>
  <c r="AF1782" i="17"/>
  <c r="AD1782" i="17"/>
  <c r="AE1782" i="17" s="1"/>
  <c r="CA1781" i="17"/>
  <c r="BY1781" i="17"/>
  <c r="BZ1781" i="17" s="1"/>
  <c r="BP1781" i="17"/>
  <c r="BO1781" i="17" s="1"/>
  <c r="BN1781" i="17"/>
  <c r="BM1781" i="17"/>
  <c r="BC1781" i="17"/>
  <c r="BB1781" i="17" s="1"/>
  <c r="BA1781" i="17"/>
  <c r="AZ1781" i="17"/>
  <c r="AQ1781" i="17"/>
  <c r="AO1781" i="17"/>
  <c r="AP1781" i="17" s="1"/>
  <c r="AF1781" i="17"/>
  <c r="AD1781" i="17"/>
  <c r="AE1781" i="17" s="1"/>
  <c r="CA1780" i="17"/>
  <c r="BY1780" i="17"/>
  <c r="BZ1780" i="17" s="1"/>
  <c r="BP1780" i="17"/>
  <c r="BO1780" i="17"/>
  <c r="BN1780" i="17"/>
  <c r="BM1780" i="17"/>
  <c r="BC1780" i="17"/>
  <c r="BB1780" i="17" s="1"/>
  <c r="BA1780" i="17"/>
  <c r="AZ1780" i="17"/>
  <c r="AQ1780" i="17"/>
  <c r="AO1780" i="17"/>
  <c r="AP1780" i="17" s="1"/>
  <c r="AF1780" i="17"/>
  <c r="AD1780" i="17"/>
  <c r="AE1780" i="17" s="1"/>
  <c r="CA1779" i="17"/>
  <c r="BZ1779" i="17"/>
  <c r="BY1779" i="17"/>
  <c r="BP1779" i="17"/>
  <c r="BO1779" i="17"/>
  <c r="BM1779" i="17"/>
  <c r="BN1779" i="17" s="1"/>
  <c r="BC1779" i="17"/>
  <c r="BB1779" i="17"/>
  <c r="AZ1779" i="17"/>
  <c r="BA1779" i="17" s="1"/>
  <c r="AQ1779" i="17"/>
  <c r="AP1779" i="17"/>
  <c r="AO1779" i="17"/>
  <c r="AF1779" i="17"/>
  <c r="AD1779" i="17"/>
  <c r="AE1779" i="17" s="1"/>
  <c r="CA1778" i="17"/>
  <c r="BY1778" i="17"/>
  <c r="BZ1778" i="17" s="1"/>
  <c r="BP1778" i="17"/>
  <c r="BO1778" i="17" s="1"/>
  <c r="BN1778" i="17"/>
  <c r="BM1778" i="17"/>
  <c r="BC1778" i="17"/>
  <c r="BB1778" i="17" s="1"/>
  <c r="AZ1778" i="17"/>
  <c r="BA1778" i="17" s="1"/>
  <c r="AQ1778" i="17"/>
  <c r="AO1778" i="17"/>
  <c r="AP1778" i="17" s="1"/>
  <c r="AF1778" i="17"/>
  <c r="AE1778" i="17"/>
  <c r="AD1778" i="17"/>
  <c r="CA1777" i="17"/>
  <c r="BY1777" i="17"/>
  <c r="BZ1777" i="17" s="1"/>
  <c r="BP1777" i="17"/>
  <c r="BO1777" i="17"/>
  <c r="BM1777" i="17"/>
  <c r="BN1777" i="17" s="1"/>
  <c r="BC1777" i="17"/>
  <c r="BB1777" i="17" s="1"/>
  <c r="AZ1777" i="17"/>
  <c r="BA1777" i="17" s="1"/>
  <c r="AQ1777" i="17"/>
  <c r="AP1777" i="17"/>
  <c r="AO1777" i="17"/>
  <c r="AF1777" i="17"/>
  <c r="AE1777" i="17"/>
  <c r="AD1777" i="17"/>
  <c r="CA1776" i="17"/>
  <c r="BY1776" i="17"/>
  <c r="BZ1776" i="17" s="1"/>
  <c r="BP1776" i="17"/>
  <c r="BO1776" i="17" s="1"/>
  <c r="BM1776" i="17"/>
  <c r="BN1776" i="17" s="1"/>
  <c r="BC1776" i="17"/>
  <c r="BB1776" i="17"/>
  <c r="AZ1776" i="17"/>
  <c r="BA1776" i="17" s="1"/>
  <c r="AQ1776" i="17"/>
  <c r="AO1776" i="17"/>
  <c r="AP1776" i="17" s="1"/>
  <c r="AF1776" i="17"/>
  <c r="AD1776" i="17"/>
  <c r="AE1776" i="17" s="1"/>
  <c r="CA1775" i="17"/>
  <c r="BY1775" i="17"/>
  <c r="BZ1775" i="17" s="1"/>
  <c r="BP1775" i="17"/>
  <c r="BN1775" i="17"/>
  <c r="BO1775" i="17" s="1"/>
  <c r="BM1775" i="17"/>
  <c r="BC1775" i="17"/>
  <c r="BB1775" i="17"/>
  <c r="AZ1775" i="17"/>
  <c r="BA1775" i="17" s="1"/>
  <c r="AQ1775" i="17"/>
  <c r="AP1775" i="17"/>
  <c r="AO1775" i="17"/>
  <c r="AF1775" i="17"/>
  <c r="AD1775" i="17"/>
  <c r="AE1775" i="17" s="1"/>
  <c r="CA1774" i="17"/>
  <c r="BY1774" i="17"/>
  <c r="BZ1774" i="17" s="1"/>
  <c r="BP1774" i="17"/>
  <c r="BO1774" i="17" s="1"/>
  <c r="BM1774" i="17"/>
  <c r="BN1774" i="17" s="1"/>
  <c r="BC1774" i="17"/>
  <c r="BB1774" i="17" s="1"/>
  <c r="BA1774" i="17"/>
  <c r="AZ1774" i="17"/>
  <c r="AQ1774" i="17"/>
  <c r="AO1774" i="17"/>
  <c r="AP1774" i="17" s="1"/>
  <c r="AF1774" i="17"/>
  <c r="AE1774" i="17"/>
  <c r="AD1774" i="17"/>
  <c r="CA1773" i="17"/>
  <c r="BY1773" i="17"/>
  <c r="BZ1773" i="17" s="1"/>
  <c r="BP1773" i="17"/>
  <c r="BM1773" i="17"/>
  <c r="BN1773" i="17" s="1"/>
  <c r="BC1773" i="17"/>
  <c r="BB1773" i="17" s="1"/>
  <c r="AZ1773" i="17"/>
  <c r="BA1773" i="17" s="1"/>
  <c r="AO1773" i="17"/>
  <c r="AP1773" i="17" s="1"/>
  <c r="AQ1773" i="17" s="1"/>
  <c r="AF1773" i="17"/>
  <c r="AD1773" i="17"/>
  <c r="AE1773" i="17" s="1"/>
  <c r="BY1772" i="17"/>
  <c r="BZ1772" i="17" s="1"/>
  <c r="CA1772" i="17" s="1"/>
  <c r="BP1772" i="17"/>
  <c r="BN1772" i="17"/>
  <c r="BO1772" i="17" s="1"/>
  <c r="BM1772" i="17"/>
  <c r="BC1772" i="17"/>
  <c r="BB1772" i="17" s="1"/>
  <c r="BA1772" i="17"/>
  <c r="AZ1772" i="17"/>
  <c r="AQ1772" i="17"/>
  <c r="AO1772" i="17"/>
  <c r="AP1772" i="17" s="1"/>
  <c r="AF1772" i="17"/>
  <c r="AE1772" i="17"/>
  <c r="AD1772" i="17"/>
  <c r="CA1771" i="17"/>
  <c r="BY1771" i="17"/>
  <c r="BZ1771" i="17" s="1"/>
  <c r="BP1771" i="17"/>
  <c r="BO1771" i="17"/>
  <c r="BM1771" i="17"/>
  <c r="BN1771" i="17" s="1"/>
  <c r="BC1771" i="17"/>
  <c r="BB1771" i="17"/>
  <c r="BA1771" i="17"/>
  <c r="AZ1771" i="17"/>
  <c r="AQ1771" i="17"/>
  <c r="AO1771" i="17"/>
  <c r="AP1771" i="17" s="1"/>
  <c r="AF1771" i="17"/>
  <c r="AD1771" i="17"/>
  <c r="AE1771" i="17" s="1"/>
  <c r="CA1770" i="17"/>
  <c r="BY1770" i="17"/>
  <c r="BZ1770" i="17" s="1"/>
  <c r="BP1770" i="17"/>
  <c r="BO1770" i="17" s="1"/>
  <c r="BN1770" i="17"/>
  <c r="BM1770" i="17"/>
  <c r="BC1770" i="17"/>
  <c r="BB1770" i="17" s="1"/>
  <c r="BA1770" i="17"/>
  <c r="AZ1770" i="17"/>
  <c r="AQ1770" i="17"/>
  <c r="AO1770" i="17"/>
  <c r="AP1770" i="17" s="1"/>
  <c r="AF1770" i="17"/>
  <c r="AE1770" i="17"/>
  <c r="AD1770" i="17"/>
  <c r="CA1769" i="17"/>
  <c r="BY1769" i="17"/>
  <c r="BZ1769" i="17" s="1"/>
  <c r="BP1769" i="17"/>
  <c r="BO1769" i="17"/>
  <c r="BM1769" i="17"/>
  <c r="BN1769" i="17" s="1"/>
  <c r="BC1769" i="17"/>
  <c r="BB1769" i="17" s="1"/>
  <c r="AZ1769" i="17"/>
  <c r="BA1769" i="17" s="1"/>
  <c r="AQ1769" i="17"/>
  <c r="AP1769" i="17"/>
  <c r="AO1769" i="17"/>
  <c r="AF1769" i="17"/>
  <c r="AD1769" i="17"/>
  <c r="AE1769" i="17" s="1"/>
  <c r="CA1768" i="17"/>
  <c r="BY1768" i="17"/>
  <c r="BZ1768" i="17" s="1"/>
  <c r="BP1768" i="17"/>
  <c r="BO1768" i="17" s="1"/>
  <c r="BN1768" i="17"/>
  <c r="BM1768" i="17"/>
  <c r="BC1768" i="17"/>
  <c r="BB1768" i="17"/>
  <c r="AZ1768" i="17"/>
  <c r="BA1768" i="17" s="1"/>
  <c r="AQ1768" i="17"/>
  <c r="AO1768" i="17"/>
  <c r="AP1768" i="17" s="1"/>
  <c r="AF1768" i="17"/>
  <c r="AD1768" i="17"/>
  <c r="AE1768" i="17" s="1"/>
  <c r="CA1767" i="17"/>
  <c r="BY1767" i="17"/>
  <c r="BZ1767" i="17" s="1"/>
  <c r="BP1767" i="17"/>
  <c r="BO1767" i="17" s="1"/>
  <c r="BM1767" i="17"/>
  <c r="BN1767" i="17" s="1"/>
  <c r="BC1767" i="17"/>
  <c r="BB1767" i="17"/>
  <c r="AZ1767" i="17"/>
  <c r="BA1767" i="17" s="1"/>
  <c r="AQ1767" i="17"/>
  <c r="AP1767" i="17"/>
  <c r="AO1767" i="17"/>
  <c r="AF1767" i="17"/>
  <c r="AD1767" i="17"/>
  <c r="AE1767" i="17" s="1"/>
  <c r="CA1766" i="17"/>
  <c r="BZ1766" i="17"/>
  <c r="BY1766" i="17"/>
  <c r="BP1766" i="17"/>
  <c r="BO1766" i="17" s="1"/>
  <c r="BM1766" i="17"/>
  <c r="BN1766" i="17" s="1"/>
  <c r="BC1766" i="17"/>
  <c r="BB1766" i="17" s="1"/>
  <c r="AZ1766" i="17"/>
  <c r="BA1766" i="17" s="1"/>
  <c r="AQ1766" i="17"/>
  <c r="AO1766" i="17"/>
  <c r="AP1766" i="17" s="1"/>
  <c r="AF1766" i="17"/>
  <c r="AD1766" i="17"/>
  <c r="AE1766" i="17" s="1"/>
  <c r="CA1765" i="17"/>
  <c r="BY1765" i="17"/>
  <c r="BZ1765" i="17" s="1"/>
  <c r="BP1765" i="17"/>
  <c r="BO1765" i="17" s="1"/>
  <c r="BM1765" i="17"/>
  <c r="BN1765" i="17" s="1"/>
  <c r="BC1765" i="17"/>
  <c r="BB1765" i="17"/>
  <c r="AZ1765" i="17"/>
  <c r="BA1765" i="17" s="1"/>
  <c r="AQ1765" i="17"/>
  <c r="AO1765" i="17"/>
  <c r="AP1765" i="17" s="1"/>
  <c r="AF1765" i="17"/>
  <c r="AD1765" i="17"/>
  <c r="AE1765" i="17" s="1"/>
  <c r="CA1764" i="17"/>
  <c r="BZ1764" i="17"/>
  <c r="BY1764" i="17"/>
  <c r="BP1764" i="17"/>
  <c r="BN1764" i="17"/>
  <c r="BO1764" i="17" s="1"/>
  <c r="BM1764" i="17"/>
  <c r="BC1764" i="17"/>
  <c r="BB1764" i="17" s="1"/>
  <c r="BA1764" i="17"/>
  <c r="AZ1764" i="17"/>
  <c r="AQ1764" i="17"/>
  <c r="AO1764" i="17"/>
  <c r="AP1764" i="17" s="1"/>
  <c r="AF1764" i="17"/>
  <c r="AE1764" i="17"/>
  <c r="AD1764" i="17"/>
  <c r="CA1763" i="17"/>
  <c r="BY1763" i="17"/>
  <c r="BZ1763" i="17" s="1"/>
  <c r="BP1763" i="17"/>
  <c r="BO1763" i="17"/>
  <c r="BM1763" i="17"/>
  <c r="BN1763" i="17" s="1"/>
  <c r="BC1763" i="17"/>
  <c r="BB1763" i="17"/>
  <c r="AZ1763" i="17"/>
  <c r="BA1763" i="17" s="1"/>
  <c r="AP1763" i="17"/>
  <c r="AQ1763" i="17" s="1"/>
  <c r="AO1763" i="17"/>
  <c r="AF1763" i="17"/>
  <c r="AD1763" i="17"/>
  <c r="AE1763" i="17" s="1"/>
  <c r="BY1762" i="17"/>
  <c r="BZ1762" i="17" s="1"/>
  <c r="CA1762" i="17" s="1"/>
  <c r="BP1762" i="17"/>
  <c r="BN1762" i="17"/>
  <c r="BM1762" i="17"/>
  <c r="BC1762" i="17"/>
  <c r="BB1762" i="17" s="1"/>
  <c r="AZ1762" i="17"/>
  <c r="BA1762" i="17" s="1"/>
  <c r="AQ1762" i="17"/>
  <c r="AO1762" i="17"/>
  <c r="AP1762" i="17" s="1"/>
  <c r="AF1762" i="17"/>
  <c r="AE1762" i="17"/>
  <c r="AD1762" i="17"/>
  <c r="CA1761" i="17"/>
  <c r="BY1761" i="17"/>
  <c r="BZ1761" i="17" s="1"/>
  <c r="BP1761" i="17"/>
  <c r="BO1761" i="17"/>
  <c r="BM1761" i="17"/>
  <c r="BN1761" i="17" s="1"/>
  <c r="BC1761" i="17"/>
  <c r="BB1761" i="17" s="1"/>
  <c r="AZ1761" i="17"/>
  <c r="BA1761" i="17" s="1"/>
  <c r="AQ1761" i="17"/>
  <c r="AO1761" i="17"/>
  <c r="AP1761" i="17" s="1"/>
  <c r="AF1761" i="17"/>
  <c r="AE1761" i="17"/>
  <c r="AD1761" i="17"/>
  <c r="CA1760" i="17"/>
  <c r="BY1760" i="17"/>
  <c r="BZ1760" i="17" s="1"/>
  <c r="BP1760" i="17"/>
  <c r="BO1760" i="17" s="1"/>
  <c r="BM1760" i="17"/>
  <c r="BN1760" i="17" s="1"/>
  <c r="BC1760" i="17"/>
  <c r="BB1760" i="17" s="1"/>
  <c r="AZ1760" i="17"/>
  <c r="BA1760" i="17" s="1"/>
  <c r="AQ1760" i="17"/>
  <c r="AO1760" i="17"/>
  <c r="AP1760" i="17" s="1"/>
  <c r="AF1760" i="17"/>
  <c r="AD1760" i="17"/>
  <c r="AE1760" i="17" s="1"/>
  <c r="CA1759" i="17"/>
  <c r="BY1759" i="17"/>
  <c r="BZ1759" i="17" s="1"/>
  <c r="BP1759" i="17"/>
  <c r="BO1759" i="17"/>
  <c r="BN1759" i="17"/>
  <c r="BM1759" i="17"/>
  <c r="BC1759" i="17"/>
  <c r="BB1759" i="17"/>
  <c r="BA1759" i="17"/>
  <c r="AZ1759" i="17"/>
  <c r="AQ1759" i="17"/>
  <c r="AO1759" i="17"/>
  <c r="AP1759" i="17" s="1"/>
  <c r="AF1759" i="17"/>
  <c r="AD1759" i="17"/>
  <c r="AE1759" i="17" s="1"/>
  <c r="CA1758" i="17"/>
  <c r="BZ1758" i="17"/>
  <c r="BY1758" i="17"/>
  <c r="BP1758" i="17"/>
  <c r="BO1758" i="17" s="1"/>
  <c r="BM1758" i="17"/>
  <c r="BN1758" i="17" s="1"/>
  <c r="BC1758" i="17"/>
  <c r="BB1758" i="17" s="1"/>
  <c r="BA1758" i="17"/>
  <c r="AZ1758" i="17"/>
  <c r="AQ1758" i="17"/>
  <c r="AP1758" i="17"/>
  <c r="AO1758" i="17"/>
  <c r="AF1758" i="17"/>
  <c r="AD1758" i="17"/>
  <c r="AE1758" i="17" s="1"/>
  <c r="CA1757" i="17"/>
  <c r="BY1757" i="17"/>
  <c r="BZ1757" i="17" s="1"/>
  <c r="BP1757" i="17"/>
  <c r="BO1757" i="17" s="1"/>
  <c r="BM1757" i="17"/>
  <c r="BN1757" i="17" s="1"/>
  <c r="BC1757" i="17"/>
  <c r="BB1757" i="17" s="1"/>
  <c r="AZ1757" i="17"/>
  <c r="BA1757" i="17" s="1"/>
  <c r="AQ1757" i="17"/>
  <c r="AO1757" i="17"/>
  <c r="AP1757" i="17" s="1"/>
  <c r="AF1757" i="17"/>
  <c r="AD1757" i="17"/>
  <c r="AE1757" i="17" s="1"/>
  <c r="CA1756" i="17"/>
  <c r="BY1756" i="17"/>
  <c r="BZ1756" i="17" s="1"/>
  <c r="BP1756" i="17"/>
  <c r="BO1756" i="17"/>
  <c r="BN1756" i="17"/>
  <c r="BM1756" i="17"/>
  <c r="BC1756" i="17"/>
  <c r="BB1756" i="17" s="1"/>
  <c r="BA1756" i="17"/>
  <c r="AZ1756" i="17"/>
  <c r="AQ1756" i="17"/>
  <c r="AO1756" i="17"/>
  <c r="AP1756" i="17" s="1"/>
  <c r="AF1756" i="17"/>
  <c r="AD1756" i="17"/>
  <c r="AE1756" i="17" s="1"/>
  <c r="CA1755" i="17"/>
  <c r="BZ1755" i="17"/>
  <c r="BY1755" i="17"/>
  <c r="BP1755" i="17"/>
  <c r="BO1755" i="17" s="1"/>
  <c r="BM1755" i="17"/>
  <c r="BN1755" i="17" s="1"/>
  <c r="BC1755" i="17"/>
  <c r="BB1755" i="17" s="1"/>
  <c r="BA1755" i="17"/>
  <c r="AZ1755" i="17"/>
  <c r="AQ1755" i="17"/>
  <c r="AO1755" i="17"/>
  <c r="AP1755" i="17" s="1"/>
  <c r="AF1755" i="17"/>
  <c r="AD1755" i="17"/>
  <c r="AE1755" i="17" s="1"/>
  <c r="CA1754" i="17"/>
  <c r="BY1754" i="17"/>
  <c r="BZ1754" i="17" s="1"/>
  <c r="BP1754" i="17"/>
  <c r="BO1754" i="17" s="1"/>
  <c r="BN1754" i="17"/>
  <c r="BM1754" i="17"/>
  <c r="BC1754" i="17"/>
  <c r="BB1754" i="17" s="1"/>
  <c r="AZ1754" i="17"/>
  <c r="BA1754" i="17" s="1"/>
  <c r="AQ1754" i="17"/>
  <c r="AO1754" i="17"/>
  <c r="AP1754" i="17" s="1"/>
  <c r="AF1754" i="17"/>
  <c r="AD1754" i="17"/>
  <c r="AE1754" i="17" s="1"/>
  <c r="CA1753" i="17"/>
  <c r="BY1753" i="17"/>
  <c r="BZ1753" i="17" s="1"/>
  <c r="BP1753" i="17"/>
  <c r="BM1753" i="17"/>
  <c r="BN1753" i="17" s="1"/>
  <c r="BO1753" i="17" s="1"/>
  <c r="BC1753" i="17"/>
  <c r="BB1753" i="17" s="1"/>
  <c r="AZ1753" i="17"/>
  <c r="BA1753" i="17" s="1"/>
  <c r="AO1753" i="17"/>
  <c r="AP1753" i="17" s="1"/>
  <c r="AQ1753" i="17" s="1"/>
  <c r="AF1753" i="17"/>
  <c r="AD1753" i="17"/>
  <c r="AE1753" i="17" s="1"/>
  <c r="BZ1752" i="17"/>
  <c r="CA1752" i="17" s="1"/>
  <c r="BY1752" i="17"/>
  <c r="BP1752" i="17"/>
  <c r="BM1752" i="17"/>
  <c r="BN1752" i="17" s="1"/>
  <c r="BC1752" i="17"/>
  <c r="BB1752" i="17"/>
  <c r="AZ1752" i="17"/>
  <c r="BA1752" i="17" s="1"/>
  <c r="AQ1752" i="17"/>
  <c r="AO1752" i="17"/>
  <c r="AP1752" i="17" s="1"/>
  <c r="AF1752" i="17"/>
  <c r="AD1752" i="17"/>
  <c r="AE1752" i="17" s="1"/>
  <c r="CA1751" i="17"/>
  <c r="BY1751" i="17"/>
  <c r="BZ1751" i="17" s="1"/>
  <c r="BP1751" i="17"/>
  <c r="BO1751" i="17"/>
  <c r="BM1751" i="17"/>
  <c r="BN1751" i="17" s="1"/>
  <c r="BC1751" i="17"/>
  <c r="BB1751" i="17" s="1"/>
  <c r="AZ1751" i="17"/>
  <c r="BA1751" i="17" s="1"/>
  <c r="AQ1751" i="17"/>
  <c r="AO1751" i="17"/>
  <c r="AP1751" i="17" s="1"/>
  <c r="AF1751" i="17"/>
  <c r="AD1751" i="17"/>
  <c r="AE1751" i="17" s="1"/>
  <c r="CA1750" i="17"/>
  <c r="BZ1750" i="17"/>
  <c r="BY1750" i="17"/>
  <c r="BP1750" i="17"/>
  <c r="BM1750" i="17"/>
  <c r="BN1750" i="17" s="1"/>
  <c r="BC1750" i="17"/>
  <c r="BB1750" i="17" s="1"/>
  <c r="BA1750" i="17"/>
  <c r="AZ1750" i="17"/>
  <c r="AQ1750" i="17"/>
  <c r="AO1750" i="17"/>
  <c r="AP1750" i="17" s="1"/>
  <c r="AF1750" i="17"/>
  <c r="AE1750" i="17"/>
  <c r="AD1750" i="17"/>
  <c r="CA1749" i="17"/>
  <c r="BY1749" i="17"/>
  <c r="BZ1749" i="17" s="1"/>
  <c r="BP1749" i="17"/>
  <c r="BO1749" i="17" s="1"/>
  <c r="BM1749" i="17"/>
  <c r="BN1749" i="17" s="1"/>
  <c r="BC1749" i="17"/>
  <c r="BB1749" i="17" s="1"/>
  <c r="AZ1749" i="17"/>
  <c r="BA1749" i="17" s="1"/>
  <c r="AQ1749" i="17"/>
  <c r="AO1749" i="17"/>
  <c r="AP1749" i="17" s="1"/>
  <c r="AF1749" i="17"/>
  <c r="AD1749" i="17"/>
  <c r="AE1749" i="17" s="1"/>
  <c r="CA1748" i="17"/>
  <c r="BY1748" i="17"/>
  <c r="BZ1748" i="17" s="1"/>
  <c r="BP1748" i="17"/>
  <c r="BO1748" i="17"/>
  <c r="BN1748" i="17"/>
  <c r="BM1748" i="17"/>
  <c r="BC1748" i="17"/>
  <c r="BB1748" i="17" s="1"/>
  <c r="BA1748" i="17"/>
  <c r="AZ1748" i="17"/>
  <c r="AQ1748" i="17"/>
  <c r="AO1748" i="17"/>
  <c r="AP1748" i="17" s="1"/>
  <c r="AF1748" i="17"/>
  <c r="AD1748" i="17"/>
  <c r="AE1748" i="17" s="1"/>
  <c r="CA1747" i="17"/>
  <c r="BZ1747" i="17"/>
  <c r="BY1747" i="17"/>
  <c r="BP1747" i="17"/>
  <c r="BO1747" i="17" s="1"/>
  <c r="BM1747" i="17"/>
  <c r="BN1747" i="17" s="1"/>
  <c r="BC1747" i="17"/>
  <c r="BB1747" i="17"/>
  <c r="BA1747" i="17"/>
  <c r="AZ1747" i="17"/>
  <c r="AQ1747" i="17"/>
  <c r="AP1747" i="17"/>
  <c r="AO1747" i="17"/>
  <c r="AF1747" i="17"/>
  <c r="AD1747" i="17"/>
  <c r="AE1747" i="17" s="1"/>
  <c r="CA1746" i="17"/>
  <c r="BY1746" i="17"/>
  <c r="BZ1746" i="17" s="1"/>
  <c r="BP1746" i="17"/>
  <c r="BO1746" i="17" s="1"/>
  <c r="BM1746" i="17"/>
  <c r="BN1746" i="17" s="1"/>
  <c r="BC1746" i="17"/>
  <c r="BB1746" i="17" s="1"/>
  <c r="AZ1746" i="17"/>
  <c r="BA1746" i="17" s="1"/>
  <c r="AQ1746" i="17"/>
  <c r="AO1746" i="17"/>
  <c r="AP1746" i="17" s="1"/>
  <c r="AF1746" i="17"/>
  <c r="AE1746" i="17"/>
  <c r="AD1746" i="17"/>
  <c r="CA1745" i="17"/>
  <c r="BY1745" i="17"/>
  <c r="BZ1745" i="17" s="1"/>
  <c r="BP1745" i="17"/>
  <c r="BO1745" i="17"/>
  <c r="BM1745" i="17"/>
  <c r="BN1745" i="17" s="1"/>
  <c r="BC1745" i="17"/>
  <c r="BB1745" i="17" s="1"/>
  <c r="AZ1745" i="17"/>
  <c r="BA1745" i="17" s="1"/>
  <c r="AQ1745" i="17"/>
  <c r="AP1745" i="17"/>
  <c r="AO1745" i="17"/>
  <c r="AF1745" i="17"/>
  <c r="AD1745" i="17"/>
  <c r="AE1745" i="17" s="1"/>
  <c r="CA1744" i="17"/>
  <c r="BY1744" i="17"/>
  <c r="BZ1744" i="17" s="1"/>
  <c r="BP1744" i="17"/>
  <c r="BO1744" i="17" s="1"/>
  <c r="BN1744" i="17"/>
  <c r="BM1744" i="17"/>
  <c r="BC1744" i="17"/>
  <c r="BB1744" i="17"/>
  <c r="AZ1744" i="17"/>
  <c r="BA1744" i="17" s="1"/>
  <c r="AQ1744" i="17"/>
  <c r="AO1744" i="17"/>
  <c r="AP1744" i="17" s="1"/>
  <c r="AF1744" i="17"/>
  <c r="AD1744" i="17"/>
  <c r="AE1744" i="17" s="1"/>
  <c r="CA1743" i="17"/>
  <c r="BY1743" i="17"/>
  <c r="BZ1743" i="17" s="1"/>
  <c r="BP1743" i="17"/>
  <c r="BO1743" i="17" s="1"/>
  <c r="BM1743" i="17"/>
  <c r="BN1743" i="17" s="1"/>
  <c r="BC1743" i="17"/>
  <c r="BB1743" i="17"/>
  <c r="AZ1743" i="17"/>
  <c r="BA1743" i="17" s="1"/>
  <c r="AP1743" i="17"/>
  <c r="AQ1743" i="17" s="1"/>
  <c r="AO1743" i="17"/>
  <c r="AF1743" i="17"/>
  <c r="AD1743" i="17"/>
  <c r="AE1743" i="17" s="1"/>
  <c r="BZ1742" i="17"/>
  <c r="CA1742" i="17" s="1"/>
  <c r="BY1742" i="17"/>
  <c r="BP1742" i="17"/>
  <c r="BO1742" i="17" s="1"/>
  <c r="BM1742" i="17"/>
  <c r="BN1742" i="17" s="1"/>
  <c r="BC1742" i="17"/>
  <c r="BB1742" i="17" s="1"/>
  <c r="AZ1742" i="17"/>
  <c r="BA1742" i="17" s="1"/>
  <c r="AQ1742" i="17"/>
  <c r="AP1742" i="17"/>
  <c r="AO1742" i="17"/>
  <c r="AF1742" i="17"/>
  <c r="AD1742" i="17"/>
  <c r="AE1742" i="17" s="1"/>
  <c r="CA1741" i="17"/>
  <c r="BY1741" i="17"/>
  <c r="BZ1741" i="17" s="1"/>
  <c r="BP1741" i="17"/>
  <c r="BM1741" i="17"/>
  <c r="BN1741" i="17" s="1"/>
  <c r="BC1741" i="17"/>
  <c r="BB1741" i="17"/>
  <c r="AZ1741" i="17"/>
  <c r="BA1741" i="17" s="1"/>
  <c r="AQ1741" i="17"/>
  <c r="AO1741" i="17"/>
  <c r="AP1741" i="17" s="1"/>
  <c r="AF1741" i="17"/>
  <c r="AD1741" i="17"/>
  <c r="AE1741" i="17" s="1"/>
  <c r="CA1740" i="17"/>
  <c r="BZ1740" i="17"/>
  <c r="BY1740" i="17"/>
  <c r="BP1740" i="17"/>
  <c r="BN1740" i="17"/>
  <c r="BO1740" i="17" s="1"/>
  <c r="BM1740" i="17"/>
  <c r="BC1740" i="17"/>
  <c r="BB1740" i="17" s="1"/>
  <c r="AZ1740" i="17"/>
  <c r="BA1740" i="17" s="1"/>
  <c r="AQ1740" i="17"/>
  <c r="AO1740" i="17"/>
  <c r="AP1740" i="17" s="1"/>
  <c r="AF1740" i="17"/>
  <c r="AE1740" i="17"/>
  <c r="AD1740" i="17"/>
  <c r="CA1739" i="17"/>
  <c r="BY1739" i="17"/>
  <c r="BZ1739" i="17" s="1"/>
  <c r="BP1739" i="17"/>
  <c r="BO1739" i="17"/>
  <c r="BM1739" i="17"/>
  <c r="BN1739" i="17" s="1"/>
  <c r="BC1739" i="17"/>
  <c r="BB1739" i="17" s="1"/>
  <c r="AZ1739" i="17"/>
  <c r="BA1739" i="17" s="1"/>
  <c r="AQ1739" i="17"/>
  <c r="AP1739" i="17"/>
  <c r="AO1739" i="17"/>
  <c r="AF1739" i="17"/>
  <c r="AD1739" i="17"/>
  <c r="AE1739" i="17" s="1"/>
  <c r="CA1738" i="17"/>
  <c r="BY1738" i="17"/>
  <c r="BZ1738" i="17" s="1"/>
  <c r="BP1738" i="17"/>
  <c r="BO1738" i="17" s="1"/>
  <c r="BN1738" i="17"/>
  <c r="BM1738" i="17"/>
  <c r="BC1738" i="17"/>
  <c r="BB1738" i="17" s="1"/>
  <c r="AZ1738" i="17"/>
  <c r="BA1738" i="17" s="1"/>
  <c r="AQ1738" i="17"/>
  <c r="AO1738" i="17"/>
  <c r="AP1738" i="17" s="1"/>
  <c r="AF1738" i="17"/>
  <c r="AD1738" i="17"/>
  <c r="AE1738" i="17" s="1"/>
  <c r="CA1737" i="17"/>
  <c r="BY1737" i="17"/>
  <c r="BZ1737" i="17" s="1"/>
  <c r="BP1737" i="17"/>
  <c r="BO1737" i="17"/>
  <c r="BN1737" i="17"/>
  <c r="BM1737" i="17"/>
  <c r="BC1737" i="17"/>
  <c r="BB1737" i="17" s="1"/>
  <c r="BA1737" i="17"/>
  <c r="AZ1737" i="17"/>
  <c r="AQ1737" i="17"/>
  <c r="AO1737" i="17"/>
  <c r="AP1737" i="17" s="1"/>
  <c r="AF1737" i="17"/>
  <c r="AE1737" i="17"/>
  <c r="AD1737" i="17"/>
  <c r="CA1736" i="17"/>
  <c r="BY1736" i="17"/>
  <c r="BZ1736" i="17" s="1"/>
  <c r="BP1736" i="17"/>
  <c r="BO1736" i="17" s="1"/>
  <c r="BN1736" i="17"/>
  <c r="BM1736" i="17"/>
  <c r="BC1736" i="17"/>
  <c r="BB1736" i="17" s="1"/>
  <c r="BA1736" i="17"/>
  <c r="AZ1736" i="17"/>
  <c r="AQ1736" i="17"/>
  <c r="AO1736" i="17"/>
  <c r="AP1736" i="17" s="1"/>
  <c r="AF1736" i="17"/>
  <c r="AD1736" i="17"/>
  <c r="AE1736" i="17" s="1"/>
  <c r="CA1735" i="17"/>
  <c r="BY1735" i="17"/>
  <c r="BZ1735" i="17" s="1"/>
  <c r="BP1735" i="17"/>
  <c r="BO1735" i="17" s="1"/>
  <c r="BN1735" i="17"/>
  <c r="BM1735" i="17"/>
  <c r="BC1735" i="17"/>
  <c r="BB1735" i="17" s="1"/>
  <c r="AZ1735" i="17"/>
  <c r="BA1735" i="17" s="1"/>
  <c r="AQ1735" i="17"/>
  <c r="AP1735" i="17"/>
  <c r="AO1735" i="17"/>
  <c r="AF1735" i="17"/>
  <c r="AD1735" i="17"/>
  <c r="AE1735" i="17" s="1"/>
  <c r="CA1734" i="17"/>
  <c r="BZ1734" i="17"/>
  <c r="BY1734" i="17"/>
  <c r="BP1734" i="17"/>
  <c r="BO1734" i="17" s="1"/>
  <c r="BM1734" i="17"/>
  <c r="BN1734" i="17" s="1"/>
  <c r="BC1734" i="17"/>
  <c r="BB1734" i="17" s="1"/>
  <c r="BA1734" i="17"/>
  <c r="AZ1734" i="17"/>
  <c r="AQ1734" i="17"/>
  <c r="AO1734" i="17"/>
  <c r="AP1734" i="17" s="1"/>
  <c r="AF1734" i="17"/>
  <c r="AE1734" i="17"/>
  <c r="AD1734" i="17"/>
  <c r="CA1733" i="17"/>
  <c r="BY1733" i="17"/>
  <c r="BZ1733" i="17" s="1"/>
  <c r="BP1733" i="17"/>
  <c r="BO1733" i="17" s="1"/>
  <c r="BM1733" i="17"/>
  <c r="BN1733" i="17" s="1"/>
  <c r="BC1733" i="17"/>
  <c r="BB1733" i="17" s="1"/>
  <c r="AZ1733" i="17"/>
  <c r="BA1733" i="17" s="1"/>
  <c r="AO1733" i="17"/>
  <c r="AP1733" i="17" s="1"/>
  <c r="AQ1733" i="17" s="1"/>
  <c r="AF1733" i="17"/>
  <c r="AD1733" i="17"/>
  <c r="AE1733" i="17" s="1"/>
  <c r="BZ1732" i="17"/>
  <c r="CA1732" i="17" s="1"/>
  <c r="BY1732" i="17"/>
  <c r="BP1732" i="17"/>
  <c r="BO1732" i="17" s="1"/>
  <c r="BN1732" i="17"/>
  <c r="BM1732" i="17"/>
  <c r="BC1732" i="17"/>
  <c r="BB1732" i="17" s="1"/>
  <c r="AZ1732" i="17"/>
  <c r="BA1732" i="17" s="1"/>
  <c r="AQ1732" i="17"/>
  <c r="AO1732" i="17"/>
  <c r="AP1732" i="17" s="1"/>
  <c r="AF1732" i="17"/>
  <c r="AE1732" i="17"/>
  <c r="AD1732" i="17"/>
  <c r="CA1731" i="17"/>
  <c r="BY1731" i="17"/>
  <c r="BZ1731" i="17" s="1"/>
  <c r="BP1731" i="17"/>
  <c r="BO1731" i="17"/>
  <c r="BM1731" i="17"/>
  <c r="BN1731" i="17" s="1"/>
  <c r="BC1731" i="17"/>
  <c r="BB1731" i="17" s="1"/>
  <c r="AZ1731" i="17"/>
  <c r="BA1731" i="17" s="1"/>
  <c r="AQ1731" i="17"/>
  <c r="AP1731" i="17"/>
  <c r="AO1731" i="17"/>
  <c r="AF1731" i="17"/>
  <c r="AD1731" i="17"/>
  <c r="AE1731" i="17" s="1"/>
  <c r="CA1730" i="17"/>
  <c r="BY1730" i="17"/>
  <c r="BZ1730" i="17" s="1"/>
  <c r="BP1730" i="17"/>
  <c r="BN1730" i="17"/>
  <c r="BM1730" i="17"/>
  <c r="BC1730" i="17"/>
  <c r="BB1730" i="17" s="1"/>
  <c r="AZ1730" i="17"/>
  <c r="BA1730" i="17" s="1"/>
  <c r="AQ1730" i="17"/>
  <c r="AO1730" i="17"/>
  <c r="AP1730" i="17" s="1"/>
  <c r="AF1730" i="17"/>
  <c r="AD1730" i="17"/>
  <c r="AE1730" i="17" s="1"/>
  <c r="CA1729" i="17"/>
  <c r="BY1729" i="17"/>
  <c r="BZ1729" i="17" s="1"/>
  <c r="BP1729" i="17"/>
  <c r="BO1729" i="17"/>
  <c r="BM1729" i="17"/>
  <c r="BN1729" i="17" s="1"/>
  <c r="BC1729" i="17"/>
  <c r="BB1729" i="17" s="1"/>
  <c r="AZ1729" i="17"/>
  <c r="BA1729" i="17" s="1"/>
  <c r="AQ1729" i="17"/>
  <c r="AP1729" i="17"/>
  <c r="AO1729" i="17"/>
  <c r="AF1729" i="17"/>
  <c r="AE1729" i="17"/>
  <c r="AD1729" i="17"/>
  <c r="CA1728" i="17"/>
  <c r="BY1728" i="17"/>
  <c r="BZ1728" i="17" s="1"/>
  <c r="BP1728" i="17"/>
  <c r="BM1728" i="17"/>
  <c r="BN1728" i="17" s="1"/>
  <c r="BC1728" i="17"/>
  <c r="BB1728" i="17" s="1"/>
  <c r="BA1728" i="17"/>
  <c r="AZ1728" i="17"/>
  <c r="AQ1728" i="17"/>
  <c r="AO1728" i="17"/>
  <c r="AP1728" i="17" s="1"/>
  <c r="AF1728" i="17"/>
  <c r="AD1728" i="17"/>
  <c r="AE1728" i="17" s="1"/>
  <c r="CA1727" i="17"/>
  <c r="BY1727" i="17"/>
  <c r="BZ1727" i="17" s="1"/>
  <c r="BP1727" i="17"/>
  <c r="BO1727" i="17"/>
  <c r="BN1727" i="17"/>
  <c r="BM1727" i="17"/>
  <c r="BC1727" i="17"/>
  <c r="BB1727" i="17" s="1"/>
  <c r="AZ1727" i="17"/>
  <c r="BA1727" i="17" s="1"/>
  <c r="AQ1727" i="17"/>
  <c r="AP1727" i="17"/>
  <c r="AO1727" i="17"/>
  <c r="AF1727" i="17"/>
  <c r="AD1727" i="17"/>
  <c r="AE1727" i="17" s="1"/>
  <c r="CA1726" i="17"/>
  <c r="BY1726" i="17"/>
  <c r="BZ1726" i="17" s="1"/>
  <c r="BP1726" i="17"/>
  <c r="BO1726" i="17" s="1"/>
  <c r="BN1726" i="17"/>
  <c r="BM1726" i="17"/>
  <c r="BC1726" i="17"/>
  <c r="BB1726" i="17" s="1"/>
  <c r="BA1726" i="17"/>
  <c r="AZ1726" i="17"/>
  <c r="AQ1726" i="17"/>
  <c r="AP1726" i="17"/>
  <c r="AO1726" i="17"/>
  <c r="AF1726" i="17"/>
  <c r="AD1726" i="17"/>
  <c r="AE1726" i="17" s="1"/>
  <c r="CA1725" i="17"/>
  <c r="BY1725" i="17"/>
  <c r="BZ1725" i="17" s="1"/>
  <c r="BP1725" i="17"/>
  <c r="BO1725" i="17" s="1"/>
  <c r="BM1725" i="17"/>
  <c r="BN1725" i="17" s="1"/>
  <c r="BC1725" i="17"/>
  <c r="BB1725" i="17"/>
  <c r="AZ1725" i="17"/>
  <c r="BA1725" i="17" s="1"/>
  <c r="AQ1725" i="17"/>
  <c r="AO1725" i="17"/>
  <c r="AP1725" i="17" s="1"/>
  <c r="AF1725" i="17"/>
  <c r="AD1725" i="17"/>
  <c r="AE1725" i="17" s="1"/>
  <c r="CA1724" i="17"/>
  <c r="BZ1724" i="17"/>
  <c r="BY1724" i="17"/>
  <c r="BP1724" i="17"/>
  <c r="BO1724" i="17"/>
  <c r="BM1724" i="17"/>
  <c r="BN1724" i="17" s="1"/>
  <c r="BC1724" i="17"/>
  <c r="BB1724" i="17" s="1"/>
  <c r="AZ1724" i="17"/>
  <c r="BA1724" i="17" s="1"/>
  <c r="AQ1724" i="17"/>
  <c r="AO1724" i="17"/>
  <c r="AP1724" i="17" s="1"/>
  <c r="AF1724" i="17"/>
  <c r="AE1724" i="17"/>
  <c r="AD1724" i="17"/>
  <c r="CA1723" i="17"/>
  <c r="BZ1723" i="17"/>
  <c r="BY1723" i="17"/>
  <c r="BP1723" i="17"/>
  <c r="BO1723" i="17" s="1"/>
  <c r="BM1723" i="17"/>
  <c r="BN1723" i="17" s="1"/>
  <c r="BC1723" i="17"/>
  <c r="BB1723" i="17"/>
  <c r="AZ1723" i="17"/>
  <c r="BA1723" i="17" s="1"/>
  <c r="AP1723" i="17"/>
  <c r="AQ1723" i="17" s="1"/>
  <c r="AO1723" i="17"/>
  <c r="AF1723" i="17"/>
  <c r="AD1723" i="17"/>
  <c r="AE1723" i="17" s="1"/>
  <c r="BY1722" i="17"/>
  <c r="BZ1722" i="17" s="1"/>
  <c r="CA1722" i="17" s="1"/>
  <c r="BP1722" i="17"/>
  <c r="BO1722" i="17" s="1"/>
  <c r="BM1722" i="17"/>
  <c r="BN1722" i="17" s="1"/>
  <c r="BC1722" i="17"/>
  <c r="BB1722" i="17" s="1"/>
  <c r="AZ1722" i="17"/>
  <c r="BA1722" i="17" s="1"/>
  <c r="AQ1722" i="17"/>
  <c r="AO1722" i="17"/>
  <c r="AP1722" i="17" s="1"/>
  <c r="AF1722" i="17"/>
  <c r="AE1722" i="17"/>
  <c r="AD1722" i="17"/>
  <c r="CA1721" i="17"/>
  <c r="BY1721" i="17"/>
  <c r="BZ1721" i="17" s="1"/>
  <c r="BP1721" i="17"/>
  <c r="BO1721" i="17" s="1"/>
  <c r="BM1721" i="17"/>
  <c r="BN1721" i="17" s="1"/>
  <c r="BC1721" i="17"/>
  <c r="BB1721" i="17" s="1"/>
  <c r="AZ1721" i="17"/>
  <c r="BA1721" i="17" s="1"/>
  <c r="AQ1721" i="17"/>
  <c r="AP1721" i="17"/>
  <c r="AO1721" i="17"/>
  <c r="AF1721" i="17"/>
  <c r="AD1721" i="17"/>
  <c r="AE1721" i="17" s="1"/>
  <c r="CA1720" i="17"/>
  <c r="BZ1720" i="17"/>
  <c r="BY1720" i="17"/>
  <c r="BP1720" i="17"/>
  <c r="BM1720" i="17"/>
  <c r="BN1720" i="17" s="1"/>
  <c r="BC1720" i="17"/>
  <c r="BB1720" i="17"/>
  <c r="BA1720" i="17"/>
  <c r="AZ1720" i="17"/>
  <c r="AQ1720" i="17"/>
  <c r="AO1720" i="17"/>
  <c r="AP1720" i="17" s="1"/>
  <c r="AF1720" i="17"/>
  <c r="AD1720" i="17"/>
  <c r="AE1720" i="17" s="1"/>
  <c r="CA1719" i="17"/>
  <c r="BY1719" i="17"/>
  <c r="BZ1719" i="17" s="1"/>
  <c r="BP1719" i="17"/>
  <c r="BM1719" i="17"/>
  <c r="BN1719" i="17" s="1"/>
  <c r="BO1719" i="17" s="1"/>
  <c r="BC1719" i="17"/>
  <c r="BB1719" i="17" s="1"/>
  <c r="AZ1719" i="17"/>
  <c r="BA1719" i="17" s="1"/>
  <c r="AQ1719" i="17"/>
  <c r="AO1719" i="17"/>
  <c r="AP1719" i="17" s="1"/>
  <c r="AF1719" i="17"/>
  <c r="AD1719" i="17"/>
  <c r="AE1719" i="17" s="1"/>
  <c r="CA1718" i="17"/>
  <c r="BY1718" i="17"/>
  <c r="BZ1718" i="17" s="1"/>
  <c r="BP1718" i="17"/>
  <c r="BO1718" i="17" s="1"/>
  <c r="BM1718" i="17"/>
  <c r="BN1718" i="17" s="1"/>
  <c r="BC1718" i="17"/>
  <c r="BB1718" i="17" s="1"/>
  <c r="AZ1718" i="17"/>
  <c r="BA1718" i="17" s="1"/>
  <c r="AQ1718" i="17"/>
  <c r="AP1718" i="17"/>
  <c r="AO1718" i="17"/>
  <c r="AF1718" i="17"/>
  <c r="AD1718" i="17"/>
  <c r="AE1718" i="17" s="1"/>
  <c r="CA1717" i="17"/>
  <c r="BY1717" i="17"/>
  <c r="BZ1717" i="17" s="1"/>
  <c r="BP1717" i="17"/>
  <c r="BM1717" i="17"/>
  <c r="BN1717" i="17" s="1"/>
  <c r="BC1717" i="17"/>
  <c r="BB1717" i="17"/>
  <c r="AZ1717" i="17"/>
  <c r="BA1717" i="17" s="1"/>
  <c r="AQ1717" i="17"/>
  <c r="AO1717" i="17"/>
  <c r="AP1717" i="17" s="1"/>
  <c r="AF1717" i="17"/>
  <c r="AD1717" i="17"/>
  <c r="AE1717" i="17" s="1"/>
  <c r="CA1716" i="17"/>
  <c r="BY1716" i="17"/>
  <c r="BZ1716" i="17" s="1"/>
  <c r="BP1716" i="17"/>
  <c r="BO1716" i="17" s="1"/>
  <c r="BM1716" i="17"/>
  <c r="BN1716" i="17" s="1"/>
  <c r="BC1716" i="17"/>
  <c r="BB1716" i="17" s="1"/>
  <c r="BA1716" i="17"/>
  <c r="AZ1716" i="17"/>
  <c r="AQ1716" i="17"/>
  <c r="AO1716" i="17"/>
  <c r="AP1716" i="17" s="1"/>
  <c r="AF1716" i="17"/>
  <c r="AD1716" i="17"/>
  <c r="AE1716" i="17" s="1"/>
  <c r="CA1715" i="17"/>
  <c r="BZ1715" i="17"/>
  <c r="BY1715" i="17"/>
  <c r="BP1715" i="17"/>
  <c r="BO1715" i="17" s="1"/>
  <c r="BN1715" i="17"/>
  <c r="BM1715" i="17"/>
  <c r="BC1715" i="17"/>
  <c r="BB1715" i="17" s="1"/>
  <c r="BA1715" i="17"/>
  <c r="AZ1715" i="17"/>
  <c r="AQ1715" i="17"/>
  <c r="AP1715" i="17"/>
  <c r="AO1715" i="17"/>
  <c r="AF1715" i="17"/>
  <c r="AD1715" i="17"/>
  <c r="AE1715" i="17" s="1"/>
  <c r="CA1714" i="17"/>
  <c r="BY1714" i="17"/>
  <c r="BZ1714" i="17" s="1"/>
  <c r="BP1714" i="17"/>
  <c r="BO1714" i="17" s="1"/>
  <c r="BN1714" i="17"/>
  <c r="BM1714" i="17"/>
  <c r="BC1714" i="17"/>
  <c r="BB1714" i="17" s="1"/>
  <c r="AZ1714" i="17"/>
  <c r="BA1714" i="17" s="1"/>
  <c r="AQ1714" i="17"/>
  <c r="AO1714" i="17"/>
  <c r="AP1714" i="17" s="1"/>
  <c r="AF1714" i="17"/>
  <c r="AD1714" i="17"/>
  <c r="AE1714" i="17" s="1"/>
  <c r="CA1713" i="17"/>
  <c r="BY1713" i="17"/>
  <c r="BZ1713" i="17" s="1"/>
  <c r="BP1713" i="17"/>
  <c r="BO1713" i="17"/>
  <c r="BM1713" i="17"/>
  <c r="BN1713" i="17" s="1"/>
  <c r="BC1713" i="17"/>
  <c r="BB1713" i="17" s="1"/>
  <c r="AZ1713" i="17"/>
  <c r="BA1713" i="17" s="1"/>
  <c r="AP1713" i="17"/>
  <c r="AQ1713" i="17" s="1"/>
  <c r="AO1713" i="17"/>
  <c r="AF1713" i="17"/>
  <c r="AD1713" i="17"/>
  <c r="AE1713" i="17" s="1"/>
  <c r="BY1712" i="17"/>
  <c r="BZ1712" i="17" s="1"/>
  <c r="CA1712" i="17" s="1"/>
  <c r="BP1712" i="17"/>
  <c r="BO1712" i="17" s="1"/>
  <c r="BM1712" i="17"/>
  <c r="BN1712" i="17" s="1"/>
  <c r="BC1712" i="17"/>
  <c r="BB1712" i="17"/>
  <c r="BA1712" i="17"/>
  <c r="AZ1712" i="17"/>
  <c r="AQ1712" i="17"/>
  <c r="AO1712" i="17"/>
  <c r="AP1712" i="17" s="1"/>
  <c r="AF1712" i="17"/>
  <c r="AD1712" i="17"/>
  <c r="AE1712" i="17" s="1"/>
  <c r="CA1711" i="17"/>
  <c r="BY1711" i="17"/>
  <c r="BZ1711" i="17" s="1"/>
  <c r="BP1711" i="17"/>
  <c r="BO1711" i="17" s="1"/>
  <c r="BM1711" i="17"/>
  <c r="BN1711" i="17" s="1"/>
  <c r="BC1711" i="17"/>
  <c r="BB1711" i="17" s="1"/>
  <c r="AZ1711" i="17"/>
  <c r="BA1711" i="17" s="1"/>
  <c r="AQ1711" i="17"/>
  <c r="AP1711" i="17"/>
  <c r="AO1711" i="17"/>
  <c r="AF1711" i="17"/>
  <c r="AD1711" i="17"/>
  <c r="AE1711" i="17" s="1"/>
  <c r="CA1710" i="17"/>
  <c r="BY1710" i="17"/>
  <c r="BZ1710" i="17" s="1"/>
  <c r="BP1710" i="17"/>
  <c r="BO1710" i="17" s="1"/>
  <c r="BM1710" i="17"/>
  <c r="BN1710" i="17" s="1"/>
  <c r="BC1710" i="17"/>
  <c r="BB1710" i="17" s="1"/>
  <c r="BA1710" i="17"/>
  <c r="AZ1710" i="17"/>
  <c r="AQ1710" i="17"/>
  <c r="AO1710" i="17"/>
  <c r="AP1710" i="17" s="1"/>
  <c r="AF1710" i="17"/>
  <c r="AD1710" i="17"/>
  <c r="AE1710" i="17" s="1"/>
  <c r="CA1709" i="17"/>
  <c r="BY1709" i="17"/>
  <c r="BZ1709" i="17" s="1"/>
  <c r="BP1709" i="17"/>
  <c r="BO1709" i="17" s="1"/>
  <c r="BM1709" i="17"/>
  <c r="BN1709" i="17" s="1"/>
  <c r="BC1709" i="17"/>
  <c r="BB1709" i="17" s="1"/>
  <c r="AZ1709" i="17"/>
  <c r="BA1709" i="17" s="1"/>
  <c r="AQ1709" i="17"/>
  <c r="AO1709" i="17"/>
  <c r="AP1709" i="17" s="1"/>
  <c r="AF1709" i="17"/>
  <c r="AD1709" i="17"/>
  <c r="AE1709" i="17" s="1"/>
  <c r="CA1708" i="17"/>
  <c r="BY1708" i="17"/>
  <c r="BZ1708" i="17" s="1"/>
  <c r="BP1708" i="17"/>
  <c r="BN1708" i="17"/>
  <c r="BM1708" i="17"/>
  <c r="BC1708" i="17"/>
  <c r="BB1708" i="17" s="1"/>
  <c r="BA1708" i="17"/>
  <c r="AZ1708" i="17"/>
  <c r="AQ1708" i="17"/>
  <c r="AO1708" i="17"/>
  <c r="AP1708" i="17" s="1"/>
  <c r="AF1708" i="17"/>
  <c r="AD1708" i="17"/>
  <c r="AE1708" i="17" s="1"/>
  <c r="CA1707" i="17"/>
  <c r="BZ1707" i="17"/>
  <c r="BY1707" i="17"/>
  <c r="BP1707" i="17"/>
  <c r="BO1707" i="17" s="1"/>
  <c r="BM1707" i="17"/>
  <c r="BN1707" i="17" s="1"/>
  <c r="BC1707" i="17"/>
  <c r="BB1707" i="17"/>
  <c r="AZ1707" i="17"/>
  <c r="BA1707" i="17" s="1"/>
  <c r="AQ1707" i="17"/>
  <c r="AO1707" i="17"/>
  <c r="AP1707" i="17" s="1"/>
  <c r="AF1707" i="17"/>
  <c r="AD1707" i="17"/>
  <c r="AE1707" i="17" s="1"/>
  <c r="CA1706" i="17"/>
  <c r="BY1706" i="17"/>
  <c r="BZ1706" i="17" s="1"/>
  <c r="BP1706" i="17"/>
  <c r="BM1706" i="17"/>
  <c r="BN1706" i="17" s="1"/>
  <c r="BC1706" i="17"/>
  <c r="BB1706" i="17" s="1"/>
  <c r="AZ1706" i="17"/>
  <c r="BA1706" i="17" s="1"/>
  <c r="AQ1706" i="17"/>
  <c r="AO1706" i="17"/>
  <c r="AP1706" i="17" s="1"/>
  <c r="AF1706" i="17"/>
  <c r="AE1706" i="17"/>
  <c r="AD1706" i="17"/>
  <c r="CA1705" i="17"/>
  <c r="BY1705" i="17"/>
  <c r="BZ1705" i="17" s="1"/>
  <c r="BP1705" i="17"/>
  <c r="BO1705" i="17" s="1"/>
  <c r="BM1705" i="17"/>
  <c r="BN1705" i="17" s="1"/>
  <c r="BC1705" i="17"/>
  <c r="BB1705" i="17" s="1"/>
  <c r="AZ1705" i="17"/>
  <c r="BA1705" i="17" s="1"/>
  <c r="AQ1705" i="17"/>
  <c r="AO1705" i="17"/>
  <c r="AP1705" i="17" s="1"/>
  <c r="AF1705" i="17"/>
  <c r="AE1705" i="17"/>
  <c r="AD1705" i="17"/>
  <c r="CA1704" i="17"/>
  <c r="BZ1704" i="17"/>
  <c r="BY1704" i="17"/>
  <c r="BP1704" i="17"/>
  <c r="BO1704" i="17" s="1"/>
  <c r="BN1704" i="17"/>
  <c r="BM1704" i="17"/>
  <c r="BC1704" i="17"/>
  <c r="BB1704" i="17"/>
  <c r="BA1704" i="17"/>
  <c r="AZ1704" i="17"/>
  <c r="AQ1704" i="17"/>
  <c r="AO1704" i="17"/>
  <c r="AP1704" i="17" s="1"/>
  <c r="AF1704" i="17"/>
  <c r="AD1704" i="17"/>
  <c r="AE1704" i="17" s="1"/>
  <c r="CA1703" i="17"/>
  <c r="BY1703" i="17"/>
  <c r="BZ1703" i="17" s="1"/>
  <c r="BP1703" i="17"/>
  <c r="BO1703" i="17"/>
  <c r="BM1703" i="17"/>
  <c r="BN1703" i="17" s="1"/>
  <c r="BC1703" i="17"/>
  <c r="BB1703" i="17"/>
  <c r="AZ1703" i="17"/>
  <c r="BA1703" i="17" s="1"/>
  <c r="AP1703" i="17"/>
  <c r="AQ1703" i="17" s="1"/>
  <c r="AO1703" i="17"/>
  <c r="AF1703" i="17"/>
  <c r="AD1703" i="17"/>
  <c r="AE1703" i="17" s="1"/>
  <c r="BZ1702" i="17"/>
  <c r="CA1702" i="17" s="1"/>
  <c r="BY1702" i="17"/>
  <c r="BP1702" i="17"/>
  <c r="BO1702" i="17" s="1"/>
  <c r="BM1702" i="17"/>
  <c r="BN1702" i="17" s="1"/>
  <c r="BC1702" i="17"/>
  <c r="BB1702" i="17" s="1"/>
  <c r="AZ1702" i="17"/>
  <c r="BA1702" i="17" s="1"/>
  <c r="AQ1702" i="17"/>
  <c r="AP1702" i="17"/>
  <c r="AO1702" i="17"/>
  <c r="AF1702" i="17"/>
  <c r="AD1702" i="17"/>
  <c r="AE1702" i="17" s="1"/>
  <c r="CA1701" i="17"/>
  <c r="BY1701" i="17"/>
  <c r="BZ1701" i="17" s="1"/>
  <c r="BP1701" i="17"/>
  <c r="BO1701" i="17" s="1"/>
  <c r="BM1701" i="17"/>
  <c r="BN1701" i="17" s="1"/>
  <c r="BC1701" i="17"/>
  <c r="BB1701" i="17"/>
  <c r="AZ1701" i="17"/>
  <c r="BA1701" i="17" s="1"/>
  <c r="AQ1701" i="17"/>
  <c r="AO1701" i="17"/>
  <c r="AP1701" i="17" s="1"/>
  <c r="AF1701" i="17"/>
  <c r="AD1701" i="17"/>
  <c r="AE1701" i="17" s="1"/>
  <c r="CA1700" i="17"/>
  <c r="BY1700" i="17"/>
  <c r="BZ1700" i="17" s="1"/>
  <c r="BP1700" i="17"/>
  <c r="BO1700" i="17"/>
  <c r="BM1700" i="17"/>
  <c r="BN1700" i="17" s="1"/>
  <c r="BC1700" i="17"/>
  <c r="BB1700" i="17" s="1"/>
  <c r="BA1700" i="17"/>
  <c r="AZ1700" i="17"/>
  <c r="AQ1700" i="17"/>
  <c r="AO1700" i="17"/>
  <c r="AP1700" i="17" s="1"/>
  <c r="AF1700" i="17"/>
  <c r="AD1700" i="17"/>
  <c r="AE1700" i="17" s="1"/>
  <c r="CA1699" i="17"/>
  <c r="BY1699" i="17"/>
  <c r="BZ1699" i="17" s="1"/>
  <c r="BP1699" i="17"/>
  <c r="BO1699" i="17" s="1"/>
  <c r="BM1699" i="17"/>
  <c r="BN1699" i="17" s="1"/>
  <c r="BC1699" i="17"/>
  <c r="BB1699" i="17"/>
  <c r="AZ1699" i="17"/>
  <c r="BA1699" i="17" s="1"/>
  <c r="AQ1699" i="17"/>
  <c r="AP1699" i="17"/>
  <c r="AO1699" i="17"/>
  <c r="AF1699" i="17"/>
  <c r="AD1699" i="17"/>
  <c r="AE1699" i="17" s="1"/>
  <c r="CA1698" i="17"/>
  <c r="BY1698" i="17"/>
  <c r="BZ1698" i="17" s="1"/>
  <c r="BP1698" i="17"/>
  <c r="BM1698" i="17"/>
  <c r="BN1698" i="17" s="1"/>
  <c r="BC1698" i="17"/>
  <c r="BB1698" i="17" s="1"/>
  <c r="AZ1698" i="17"/>
  <c r="BA1698" i="17" s="1"/>
  <c r="AQ1698" i="17"/>
  <c r="AO1698" i="17"/>
  <c r="AP1698" i="17" s="1"/>
  <c r="AF1698" i="17"/>
  <c r="AD1698" i="17"/>
  <c r="AE1698" i="17" s="1"/>
  <c r="CA1697" i="17"/>
  <c r="BY1697" i="17"/>
  <c r="BZ1697" i="17" s="1"/>
  <c r="BP1697" i="17"/>
  <c r="BM1697" i="17"/>
  <c r="BN1697" i="17" s="1"/>
  <c r="BC1697" i="17"/>
  <c r="BB1697" i="17" s="1"/>
  <c r="AZ1697" i="17"/>
  <c r="BA1697" i="17" s="1"/>
  <c r="AQ1697" i="17"/>
  <c r="AO1697" i="17"/>
  <c r="AP1697" i="17" s="1"/>
  <c r="AF1697" i="17"/>
  <c r="AD1697" i="17"/>
  <c r="AE1697" i="17" s="1"/>
  <c r="CA1696" i="17"/>
  <c r="BZ1696" i="17"/>
  <c r="BY1696" i="17"/>
  <c r="BP1696" i="17"/>
  <c r="BN1696" i="17"/>
  <c r="BM1696" i="17"/>
  <c r="BC1696" i="17"/>
  <c r="BB1696" i="17" s="1"/>
  <c r="BA1696" i="17"/>
  <c r="AZ1696" i="17"/>
  <c r="AQ1696" i="17"/>
  <c r="AO1696" i="17"/>
  <c r="AP1696" i="17" s="1"/>
  <c r="AF1696" i="17"/>
  <c r="AD1696" i="17"/>
  <c r="AE1696" i="17" s="1"/>
  <c r="CA1695" i="17"/>
  <c r="BY1695" i="17"/>
  <c r="BZ1695" i="17" s="1"/>
  <c r="BP1695" i="17"/>
  <c r="BO1695" i="17" s="1"/>
  <c r="BN1695" i="17"/>
  <c r="BM1695" i="17"/>
  <c r="BC1695" i="17"/>
  <c r="BB1695" i="17" s="1"/>
  <c r="AZ1695" i="17"/>
  <c r="BA1695" i="17" s="1"/>
  <c r="AQ1695" i="17"/>
  <c r="AP1695" i="17"/>
  <c r="AO1695" i="17"/>
  <c r="AF1695" i="17"/>
  <c r="AD1695" i="17"/>
  <c r="AE1695" i="17" s="1"/>
  <c r="CA1694" i="17"/>
  <c r="BY1694" i="17"/>
  <c r="BZ1694" i="17" s="1"/>
  <c r="BP1694" i="17"/>
  <c r="BO1694" i="17" s="1"/>
  <c r="BM1694" i="17"/>
  <c r="BN1694" i="17" s="1"/>
  <c r="BC1694" i="17"/>
  <c r="BB1694" i="17" s="1"/>
  <c r="AZ1694" i="17"/>
  <c r="BA1694" i="17" s="1"/>
  <c r="AQ1694" i="17"/>
  <c r="AP1694" i="17"/>
  <c r="AO1694" i="17"/>
  <c r="AF1694" i="17"/>
  <c r="AE1694" i="17"/>
  <c r="AD1694" i="17"/>
  <c r="CA1693" i="17"/>
  <c r="BY1693" i="17"/>
  <c r="BZ1693" i="17" s="1"/>
  <c r="BP1693" i="17"/>
  <c r="BO1693" i="17" s="1"/>
  <c r="BN1693" i="17"/>
  <c r="BM1693" i="17"/>
  <c r="BC1693" i="17"/>
  <c r="BB1693" i="17"/>
  <c r="BA1693" i="17"/>
  <c r="AZ1693" i="17"/>
  <c r="AO1693" i="17"/>
  <c r="AP1693" i="17" s="1"/>
  <c r="AQ1693" i="17" s="1"/>
  <c r="AF1693" i="17"/>
  <c r="AD1693" i="17"/>
  <c r="AE1693" i="17" s="1"/>
  <c r="BZ1692" i="17"/>
  <c r="CA1692" i="17" s="1"/>
  <c r="BY1692" i="17"/>
  <c r="BP1692" i="17"/>
  <c r="BO1692" i="17" s="1"/>
  <c r="BM1692" i="17"/>
  <c r="BN1692" i="17" s="1"/>
  <c r="BC1692" i="17"/>
  <c r="BB1692" i="17" s="1"/>
  <c r="BA1692" i="17"/>
  <c r="AZ1692" i="17"/>
  <c r="AQ1692" i="17"/>
  <c r="AO1692" i="17"/>
  <c r="AP1692" i="17" s="1"/>
  <c r="AF1692" i="17"/>
  <c r="AE1692" i="17"/>
  <c r="AD1692" i="17"/>
  <c r="CA1691" i="17"/>
  <c r="BY1691" i="17"/>
  <c r="BZ1691" i="17" s="1"/>
  <c r="BP1691" i="17"/>
  <c r="BO1691" i="17"/>
  <c r="BM1691" i="17"/>
  <c r="BN1691" i="17" s="1"/>
  <c r="BC1691" i="17"/>
  <c r="BB1691" i="17" s="1"/>
  <c r="BA1691" i="17"/>
  <c r="AZ1691" i="17"/>
  <c r="AQ1691" i="17"/>
  <c r="AO1691" i="17"/>
  <c r="AP1691" i="17" s="1"/>
  <c r="AF1691" i="17"/>
  <c r="AD1691" i="17"/>
  <c r="AE1691" i="17" s="1"/>
  <c r="CA1690" i="17"/>
  <c r="BY1690" i="17"/>
  <c r="BZ1690" i="17" s="1"/>
  <c r="BP1690" i="17"/>
  <c r="BO1690" i="17" s="1"/>
  <c r="BN1690" i="17"/>
  <c r="BM1690" i="17"/>
  <c r="BC1690" i="17"/>
  <c r="BB1690" i="17" s="1"/>
  <c r="AZ1690" i="17"/>
  <c r="BA1690" i="17" s="1"/>
  <c r="AQ1690" i="17"/>
  <c r="AO1690" i="17"/>
  <c r="AP1690" i="17" s="1"/>
  <c r="AF1690" i="17"/>
  <c r="AD1690" i="17"/>
  <c r="AE1690" i="17" s="1"/>
  <c r="CA1689" i="17"/>
  <c r="BY1689" i="17"/>
  <c r="BZ1689" i="17" s="1"/>
  <c r="BP1689" i="17"/>
  <c r="BO1689" i="17" s="1"/>
  <c r="BM1689" i="17"/>
  <c r="BN1689" i="17" s="1"/>
  <c r="BC1689" i="17"/>
  <c r="BB1689" i="17" s="1"/>
  <c r="AZ1689" i="17"/>
  <c r="BA1689" i="17" s="1"/>
  <c r="AQ1689" i="17"/>
  <c r="AO1689" i="17"/>
  <c r="AP1689" i="17" s="1"/>
  <c r="AF1689" i="17"/>
  <c r="AD1689" i="17"/>
  <c r="AE1689" i="17" s="1"/>
  <c r="CA1688" i="17"/>
  <c r="BZ1688" i="17"/>
  <c r="BY1688" i="17"/>
  <c r="BP1688" i="17"/>
  <c r="BO1688" i="17" s="1"/>
  <c r="BN1688" i="17"/>
  <c r="BM1688" i="17"/>
  <c r="BC1688" i="17"/>
  <c r="BB1688" i="17" s="1"/>
  <c r="BA1688" i="17"/>
  <c r="AZ1688" i="17"/>
  <c r="AQ1688" i="17"/>
  <c r="AO1688" i="17"/>
  <c r="AP1688" i="17" s="1"/>
  <c r="AF1688" i="17"/>
  <c r="AD1688" i="17"/>
  <c r="AE1688" i="17" s="1"/>
  <c r="CA1687" i="17"/>
  <c r="BY1687" i="17"/>
  <c r="BZ1687" i="17" s="1"/>
  <c r="BP1687" i="17"/>
  <c r="BO1687" i="17" s="1"/>
  <c r="BN1687" i="17"/>
  <c r="BM1687" i="17"/>
  <c r="BC1687" i="17"/>
  <c r="BB1687" i="17" s="1"/>
  <c r="AZ1687" i="17"/>
  <c r="BA1687" i="17" s="1"/>
  <c r="AQ1687" i="17"/>
  <c r="AP1687" i="17"/>
  <c r="AO1687" i="17"/>
  <c r="AF1687" i="17"/>
  <c r="AD1687" i="17"/>
  <c r="AE1687" i="17" s="1"/>
  <c r="CA1686" i="17"/>
  <c r="BY1686" i="17"/>
  <c r="BZ1686" i="17" s="1"/>
  <c r="BP1686" i="17"/>
  <c r="BM1686" i="17"/>
  <c r="BN1686" i="17" s="1"/>
  <c r="BC1686" i="17"/>
  <c r="BB1686" i="17" s="1"/>
  <c r="AZ1686" i="17"/>
  <c r="BA1686" i="17" s="1"/>
  <c r="AQ1686" i="17"/>
  <c r="AP1686" i="17"/>
  <c r="AO1686" i="17"/>
  <c r="AF1686" i="17"/>
  <c r="AE1686" i="17"/>
  <c r="AD1686" i="17"/>
  <c r="CA1685" i="17"/>
  <c r="BY1685" i="17"/>
  <c r="BZ1685" i="17" s="1"/>
  <c r="BP1685" i="17"/>
  <c r="BM1685" i="17"/>
  <c r="BN1685" i="17" s="1"/>
  <c r="BC1685" i="17"/>
  <c r="BB1685" i="17"/>
  <c r="AZ1685" i="17"/>
  <c r="BA1685" i="17" s="1"/>
  <c r="AQ1685" i="17"/>
  <c r="AO1685" i="17"/>
  <c r="AP1685" i="17" s="1"/>
  <c r="AF1685" i="17"/>
  <c r="AD1685" i="17"/>
  <c r="AE1685" i="17" s="1"/>
  <c r="CA1684" i="17"/>
  <c r="BZ1684" i="17"/>
  <c r="BY1684" i="17"/>
  <c r="BP1684" i="17"/>
  <c r="BM1684" i="17"/>
  <c r="BN1684" i="17" s="1"/>
  <c r="BO1684" i="17" s="1"/>
  <c r="BC1684" i="17"/>
  <c r="BB1684" i="17" s="1"/>
  <c r="BA1684" i="17"/>
  <c r="AZ1684" i="17"/>
  <c r="AQ1684" i="17"/>
  <c r="AO1684" i="17"/>
  <c r="AP1684" i="17" s="1"/>
  <c r="AF1684" i="17"/>
  <c r="AD1684" i="17"/>
  <c r="AE1684" i="17" s="1"/>
  <c r="CA1683" i="17"/>
  <c r="BZ1683" i="17"/>
  <c r="BY1683" i="17"/>
  <c r="BP1683" i="17"/>
  <c r="BO1683" i="17"/>
  <c r="BM1683" i="17"/>
  <c r="BN1683" i="17" s="1"/>
  <c r="BC1683" i="17"/>
  <c r="BB1683" i="17" s="1"/>
  <c r="AZ1683" i="17"/>
  <c r="BA1683" i="17" s="1"/>
  <c r="AO1683" i="17"/>
  <c r="AP1683" i="17" s="1"/>
  <c r="AQ1683" i="17" s="1"/>
  <c r="AF1683" i="17"/>
  <c r="AD1683" i="17"/>
  <c r="AE1683" i="17" s="1"/>
  <c r="BY1682" i="17"/>
  <c r="BZ1682" i="17" s="1"/>
  <c r="CA1682" i="17" s="1"/>
  <c r="BP1682" i="17"/>
  <c r="BO1682" i="17" s="1"/>
  <c r="BN1682" i="17"/>
  <c r="BM1682" i="17"/>
  <c r="BC1682" i="17"/>
  <c r="BB1682" i="17" s="1"/>
  <c r="BA1682" i="17"/>
  <c r="AZ1682" i="17"/>
  <c r="AQ1682" i="17"/>
  <c r="AO1682" i="17"/>
  <c r="AP1682" i="17" s="1"/>
  <c r="AF1682" i="17"/>
  <c r="AD1682" i="17"/>
  <c r="AE1682" i="17" s="1"/>
  <c r="CA1681" i="17"/>
  <c r="BY1681" i="17"/>
  <c r="BZ1681" i="17" s="1"/>
  <c r="BP1681" i="17"/>
  <c r="BO1681" i="17"/>
  <c r="BM1681" i="17"/>
  <c r="BN1681" i="17" s="1"/>
  <c r="BC1681" i="17"/>
  <c r="BB1681" i="17" s="1"/>
  <c r="AZ1681" i="17"/>
  <c r="BA1681" i="17" s="1"/>
  <c r="AQ1681" i="17"/>
  <c r="AO1681" i="17"/>
  <c r="AP1681" i="17" s="1"/>
  <c r="AF1681" i="17"/>
  <c r="AE1681" i="17"/>
  <c r="AD1681" i="17"/>
  <c r="CA1680" i="17"/>
  <c r="BY1680" i="17"/>
  <c r="BZ1680" i="17" s="1"/>
  <c r="BP1680" i="17"/>
  <c r="BO1680" i="17" s="1"/>
  <c r="BN1680" i="17"/>
  <c r="BM1680" i="17"/>
  <c r="BC1680" i="17"/>
  <c r="BB1680" i="17" s="1"/>
  <c r="BA1680" i="17"/>
  <c r="AZ1680" i="17"/>
  <c r="AQ1680" i="17"/>
  <c r="AO1680" i="17"/>
  <c r="AP1680" i="17" s="1"/>
  <c r="AF1680" i="17"/>
  <c r="AD1680" i="17"/>
  <c r="AE1680" i="17" s="1"/>
  <c r="CA1679" i="17"/>
  <c r="BY1679" i="17"/>
  <c r="BZ1679" i="17" s="1"/>
  <c r="BP1679" i="17"/>
  <c r="BO1679" i="17" s="1"/>
  <c r="BM1679" i="17"/>
  <c r="BN1679" i="17" s="1"/>
  <c r="BC1679" i="17"/>
  <c r="BB1679" i="17"/>
  <c r="AZ1679" i="17"/>
  <c r="BA1679" i="17" s="1"/>
  <c r="AQ1679" i="17"/>
  <c r="AO1679" i="17"/>
  <c r="AP1679" i="17" s="1"/>
  <c r="AF1679" i="17"/>
  <c r="AD1679" i="17"/>
  <c r="AE1679" i="17" s="1"/>
  <c r="CA1678" i="17"/>
  <c r="BZ1678" i="17"/>
  <c r="BY1678" i="17"/>
  <c r="BP1678" i="17"/>
  <c r="BO1678" i="17" s="1"/>
  <c r="BM1678" i="17"/>
  <c r="BN1678" i="17" s="1"/>
  <c r="BC1678" i="17"/>
  <c r="BB1678" i="17" s="1"/>
  <c r="AZ1678" i="17"/>
  <c r="BA1678" i="17" s="1"/>
  <c r="AQ1678" i="17"/>
  <c r="AO1678" i="17"/>
  <c r="AP1678" i="17" s="1"/>
  <c r="AF1678" i="17"/>
  <c r="AD1678" i="17"/>
  <c r="AE1678" i="17" s="1"/>
  <c r="CA1677" i="17"/>
  <c r="BY1677" i="17"/>
  <c r="BZ1677" i="17" s="1"/>
  <c r="BP1677" i="17"/>
  <c r="BO1677" i="17" s="1"/>
  <c r="BN1677" i="17"/>
  <c r="BM1677" i="17"/>
  <c r="BC1677" i="17"/>
  <c r="BB1677" i="17" s="1"/>
  <c r="AZ1677" i="17"/>
  <c r="BA1677" i="17" s="1"/>
  <c r="AQ1677" i="17"/>
  <c r="AO1677" i="17"/>
  <c r="AP1677" i="17" s="1"/>
  <c r="AF1677" i="17"/>
  <c r="AD1677" i="17"/>
  <c r="AE1677" i="17" s="1"/>
  <c r="CA1676" i="17"/>
  <c r="BZ1676" i="17"/>
  <c r="BY1676" i="17"/>
  <c r="BP1676" i="17"/>
  <c r="BO1676" i="17" s="1"/>
  <c r="BN1676" i="17"/>
  <c r="BM1676" i="17"/>
  <c r="BC1676" i="17"/>
  <c r="BB1676" i="17" s="1"/>
  <c r="AZ1676" i="17"/>
  <c r="BA1676" i="17" s="1"/>
  <c r="AQ1676" i="17"/>
  <c r="AP1676" i="17"/>
  <c r="AO1676" i="17"/>
  <c r="AF1676" i="17"/>
  <c r="AD1676" i="17"/>
  <c r="AE1676" i="17" s="1"/>
  <c r="CA1675" i="17"/>
  <c r="BZ1675" i="17"/>
  <c r="BY1675" i="17"/>
  <c r="BP1675" i="17"/>
  <c r="BO1675" i="17" s="1"/>
  <c r="BM1675" i="17"/>
  <c r="BN1675" i="17" s="1"/>
  <c r="BC1675" i="17"/>
  <c r="BB1675" i="17"/>
  <c r="AZ1675" i="17"/>
  <c r="BA1675" i="17" s="1"/>
  <c r="AQ1675" i="17"/>
  <c r="AP1675" i="17"/>
  <c r="AO1675" i="17"/>
  <c r="AF1675" i="17"/>
  <c r="AD1675" i="17"/>
  <c r="AE1675" i="17" s="1"/>
  <c r="CA1674" i="17"/>
  <c r="BY1674" i="17"/>
  <c r="BZ1674" i="17" s="1"/>
  <c r="BP1674" i="17"/>
  <c r="BM1674" i="17"/>
  <c r="BN1674" i="17" s="1"/>
  <c r="BC1674" i="17"/>
  <c r="BB1674" i="17" s="1"/>
  <c r="AZ1674" i="17"/>
  <c r="BA1674" i="17" s="1"/>
  <c r="AQ1674" i="17"/>
  <c r="AO1674" i="17"/>
  <c r="AP1674" i="17" s="1"/>
  <c r="AF1674" i="17"/>
  <c r="AE1674" i="17"/>
  <c r="AD1674" i="17"/>
  <c r="CA1673" i="17"/>
  <c r="BY1673" i="17"/>
  <c r="BZ1673" i="17" s="1"/>
  <c r="BP1673" i="17"/>
  <c r="BM1673" i="17"/>
  <c r="BN1673" i="17" s="1"/>
  <c r="BO1673" i="17" s="1"/>
  <c r="BC1673" i="17"/>
  <c r="BB1673" i="17"/>
  <c r="BA1673" i="17"/>
  <c r="AZ1673" i="17"/>
  <c r="AO1673" i="17"/>
  <c r="AP1673" i="17" s="1"/>
  <c r="AQ1673" i="17" s="1"/>
  <c r="AF1673" i="17"/>
  <c r="AD1673" i="17"/>
  <c r="AE1673" i="17" s="1"/>
  <c r="BZ1672" i="17"/>
  <c r="CA1672" i="17" s="1"/>
  <c r="BY1672" i="17"/>
  <c r="BP1672" i="17"/>
  <c r="BO1672" i="17" s="1"/>
  <c r="BM1672" i="17"/>
  <c r="BN1672" i="17" s="1"/>
  <c r="BC1672" i="17"/>
  <c r="BB1672" i="17" s="1"/>
  <c r="AZ1672" i="17"/>
  <c r="BA1672" i="17" s="1"/>
  <c r="AQ1672" i="17"/>
  <c r="AO1672" i="17"/>
  <c r="AP1672" i="17" s="1"/>
  <c r="AF1672" i="17"/>
  <c r="AD1672" i="17"/>
  <c r="AE1672" i="17" s="1"/>
  <c r="CA1671" i="17"/>
  <c r="BY1671" i="17"/>
  <c r="BZ1671" i="17" s="1"/>
  <c r="BP1671" i="17"/>
  <c r="BO1671" i="17"/>
  <c r="BN1671" i="17"/>
  <c r="BM1671" i="17"/>
  <c r="BC1671" i="17"/>
  <c r="BB1671" i="17" s="1"/>
  <c r="BA1671" i="17"/>
  <c r="AZ1671" i="17"/>
  <c r="AQ1671" i="17"/>
  <c r="AO1671" i="17"/>
  <c r="AP1671" i="17" s="1"/>
  <c r="AF1671" i="17"/>
  <c r="AD1671" i="17"/>
  <c r="AE1671" i="17" s="1"/>
  <c r="CA1670" i="17"/>
  <c r="BZ1670" i="17"/>
  <c r="BY1670" i="17"/>
  <c r="BP1670" i="17"/>
  <c r="BO1670" i="17" s="1"/>
  <c r="BM1670" i="17"/>
  <c r="BN1670" i="17" s="1"/>
  <c r="BC1670" i="17"/>
  <c r="BB1670" i="17"/>
  <c r="AZ1670" i="17"/>
  <c r="BA1670" i="17" s="1"/>
  <c r="AQ1670" i="17"/>
  <c r="AO1670" i="17"/>
  <c r="AP1670" i="17" s="1"/>
  <c r="AF1670" i="17"/>
  <c r="AD1670" i="17"/>
  <c r="AE1670" i="17" s="1"/>
  <c r="CA1669" i="17"/>
  <c r="BY1669" i="17"/>
  <c r="BZ1669" i="17" s="1"/>
  <c r="BP1669" i="17"/>
  <c r="BO1669" i="17"/>
  <c r="BM1669" i="17"/>
  <c r="BN1669" i="17" s="1"/>
  <c r="BC1669" i="17"/>
  <c r="BB1669" i="17" s="1"/>
  <c r="AZ1669" i="17"/>
  <c r="BA1669" i="17" s="1"/>
  <c r="AQ1669" i="17"/>
  <c r="AO1669" i="17"/>
  <c r="AP1669" i="17" s="1"/>
  <c r="AF1669" i="17"/>
  <c r="AE1669" i="17"/>
  <c r="AD1669" i="17"/>
  <c r="CA1668" i="17"/>
  <c r="BY1668" i="17"/>
  <c r="BZ1668" i="17" s="1"/>
  <c r="BP1668" i="17"/>
  <c r="BO1668" i="17"/>
  <c r="BM1668" i="17"/>
  <c r="BN1668" i="17" s="1"/>
  <c r="BC1668" i="17"/>
  <c r="BB1668" i="17" s="1"/>
  <c r="AZ1668" i="17"/>
  <c r="BA1668" i="17" s="1"/>
  <c r="AQ1668" i="17"/>
  <c r="AP1668" i="17"/>
  <c r="AO1668" i="17"/>
  <c r="AF1668" i="17"/>
  <c r="AD1668" i="17"/>
  <c r="AE1668" i="17" s="1"/>
  <c r="CA1667" i="17"/>
  <c r="BY1667" i="17"/>
  <c r="BZ1667" i="17" s="1"/>
  <c r="BP1667" i="17"/>
  <c r="BO1667" i="17" s="1"/>
  <c r="BN1667" i="17"/>
  <c r="BM1667" i="17"/>
  <c r="BC1667" i="17"/>
  <c r="BB1667" i="17"/>
  <c r="BA1667" i="17"/>
  <c r="AZ1667" i="17"/>
  <c r="AQ1667" i="17"/>
  <c r="AO1667" i="17"/>
  <c r="AP1667" i="17" s="1"/>
  <c r="AF1667" i="17"/>
  <c r="AD1667" i="17"/>
  <c r="AE1667" i="17" s="1"/>
  <c r="CA1666" i="17"/>
  <c r="BY1666" i="17"/>
  <c r="BZ1666" i="17" s="1"/>
  <c r="BP1666" i="17"/>
  <c r="BO1666" i="17" s="1"/>
  <c r="BM1666" i="17"/>
  <c r="BN1666" i="17" s="1"/>
  <c r="BC1666" i="17"/>
  <c r="BB1666" i="17" s="1"/>
  <c r="AZ1666" i="17"/>
  <c r="BA1666" i="17" s="1"/>
  <c r="AQ1666" i="17"/>
  <c r="AP1666" i="17"/>
  <c r="AO1666" i="17"/>
  <c r="AF1666" i="17"/>
  <c r="AD1666" i="17"/>
  <c r="AE1666" i="17" s="1"/>
  <c r="CA1665" i="17"/>
  <c r="BY1665" i="17"/>
  <c r="BZ1665" i="17" s="1"/>
  <c r="BP1665" i="17"/>
  <c r="BM1665" i="17"/>
  <c r="BN1665" i="17" s="1"/>
  <c r="BC1665" i="17"/>
  <c r="BB1665" i="17" s="1"/>
  <c r="BA1665" i="17"/>
  <c r="AZ1665" i="17"/>
  <c r="AQ1665" i="17"/>
  <c r="AO1665" i="17"/>
  <c r="AP1665" i="17" s="1"/>
  <c r="AF1665" i="17"/>
  <c r="AE1665" i="17"/>
  <c r="AD1665" i="17"/>
  <c r="CA1664" i="17"/>
  <c r="BY1664" i="17"/>
  <c r="BZ1664" i="17" s="1"/>
  <c r="BP1664" i="17"/>
  <c r="BO1664" i="17" s="1"/>
  <c r="BM1664" i="17"/>
  <c r="BN1664" i="17" s="1"/>
  <c r="BC1664" i="17"/>
  <c r="BB1664" i="17" s="1"/>
  <c r="AZ1664" i="17"/>
  <c r="BA1664" i="17" s="1"/>
  <c r="AQ1664" i="17"/>
  <c r="AO1664" i="17"/>
  <c r="AP1664" i="17" s="1"/>
  <c r="AF1664" i="17"/>
  <c r="AD1664" i="17"/>
  <c r="AE1664" i="17" s="1"/>
  <c r="CA1663" i="17"/>
  <c r="BY1663" i="17"/>
  <c r="BZ1663" i="17" s="1"/>
  <c r="BP1663" i="17"/>
  <c r="BN1663" i="17"/>
  <c r="BM1663" i="17"/>
  <c r="BC1663" i="17"/>
  <c r="BB1663" i="17" s="1"/>
  <c r="BA1663" i="17"/>
  <c r="AZ1663" i="17"/>
  <c r="AO1663" i="17"/>
  <c r="AP1663" i="17" s="1"/>
  <c r="AQ1663" i="17" s="1"/>
  <c r="AF1663" i="17"/>
  <c r="AE1663" i="17"/>
  <c r="AD1663" i="17"/>
  <c r="BY1662" i="17"/>
  <c r="BZ1662" i="17" s="1"/>
  <c r="CA1662" i="17" s="1"/>
  <c r="BP1662" i="17"/>
  <c r="BM1662" i="17"/>
  <c r="BN1662" i="17" s="1"/>
  <c r="BC1662" i="17"/>
  <c r="BB1662" i="17"/>
  <c r="AZ1662" i="17"/>
  <c r="BA1662" i="17" s="1"/>
  <c r="AQ1662" i="17"/>
  <c r="AP1662" i="17"/>
  <c r="AO1662" i="17"/>
  <c r="AF1662" i="17"/>
  <c r="AD1662" i="17"/>
  <c r="AE1662" i="17" s="1"/>
  <c r="CA1661" i="17"/>
  <c r="BY1661" i="17"/>
  <c r="BZ1661" i="17" s="1"/>
  <c r="BP1661" i="17"/>
  <c r="BO1661" i="17" s="1"/>
  <c r="BM1661" i="17"/>
  <c r="BN1661" i="17" s="1"/>
  <c r="BC1661" i="17"/>
  <c r="BB1661" i="17" s="1"/>
  <c r="AZ1661" i="17"/>
  <c r="BA1661" i="17" s="1"/>
  <c r="AQ1661" i="17"/>
  <c r="AO1661" i="17"/>
  <c r="AP1661" i="17" s="1"/>
  <c r="AF1661" i="17"/>
  <c r="AD1661" i="17"/>
  <c r="AE1661" i="17" s="1"/>
  <c r="CA1660" i="17"/>
  <c r="BY1660" i="17"/>
  <c r="BZ1660" i="17" s="1"/>
  <c r="BP1660" i="17"/>
  <c r="BO1660" i="17" s="1"/>
  <c r="BN1660" i="17"/>
  <c r="BM1660" i="17"/>
  <c r="BC1660" i="17"/>
  <c r="BB1660" i="17" s="1"/>
  <c r="BA1660" i="17"/>
  <c r="AZ1660" i="17"/>
  <c r="AQ1660" i="17"/>
  <c r="AO1660" i="17"/>
  <c r="AP1660" i="17" s="1"/>
  <c r="AF1660" i="17"/>
  <c r="AE1660" i="17"/>
  <c r="AD1660" i="17"/>
  <c r="CA1659" i="17"/>
  <c r="BZ1659" i="17"/>
  <c r="BY1659" i="17"/>
  <c r="BP1659" i="17"/>
  <c r="BO1659" i="17" s="1"/>
  <c r="BM1659" i="17"/>
  <c r="BN1659" i="17" s="1"/>
  <c r="BC1659" i="17"/>
  <c r="BB1659" i="17"/>
  <c r="AZ1659" i="17"/>
  <c r="BA1659" i="17" s="1"/>
  <c r="AQ1659" i="17"/>
  <c r="AO1659" i="17"/>
  <c r="AP1659" i="17" s="1"/>
  <c r="AF1659" i="17"/>
  <c r="AD1659" i="17"/>
  <c r="AE1659" i="17" s="1"/>
  <c r="CA1658" i="17"/>
  <c r="BY1658" i="17"/>
  <c r="BZ1658" i="17" s="1"/>
  <c r="BP1658" i="17"/>
  <c r="BO1658" i="17"/>
  <c r="BM1658" i="17"/>
  <c r="BN1658" i="17" s="1"/>
  <c r="BC1658" i="17"/>
  <c r="BB1658" i="17"/>
  <c r="AZ1658" i="17"/>
  <c r="BA1658" i="17" s="1"/>
  <c r="AQ1658" i="17"/>
  <c r="AO1658" i="17"/>
  <c r="AP1658" i="17" s="1"/>
  <c r="AF1658" i="17"/>
  <c r="AD1658" i="17"/>
  <c r="AE1658" i="17" s="1"/>
  <c r="CA1657" i="17"/>
  <c r="BZ1657" i="17"/>
  <c r="BY1657" i="17"/>
  <c r="BP1657" i="17"/>
  <c r="BO1657" i="17" s="1"/>
  <c r="BM1657" i="17"/>
  <c r="BN1657" i="17" s="1"/>
  <c r="BC1657" i="17"/>
  <c r="BB1657" i="17" s="1"/>
  <c r="BA1657" i="17"/>
  <c r="AZ1657" i="17"/>
  <c r="AQ1657" i="17"/>
  <c r="AP1657" i="17"/>
  <c r="AO1657" i="17"/>
  <c r="AF1657" i="17"/>
  <c r="AD1657" i="17"/>
  <c r="AE1657" i="17" s="1"/>
  <c r="CA1656" i="17"/>
  <c r="BY1656" i="17"/>
  <c r="BZ1656" i="17" s="1"/>
  <c r="BP1656" i="17"/>
  <c r="BO1656" i="17" s="1"/>
  <c r="BM1656" i="17"/>
  <c r="BN1656" i="17" s="1"/>
  <c r="BC1656" i="17"/>
  <c r="BB1656" i="17" s="1"/>
  <c r="AZ1656" i="17"/>
  <c r="BA1656" i="17" s="1"/>
  <c r="AQ1656" i="17"/>
  <c r="AO1656" i="17"/>
  <c r="AP1656" i="17" s="1"/>
  <c r="AF1656" i="17"/>
  <c r="AD1656" i="17"/>
  <c r="AE1656" i="17" s="1"/>
  <c r="CA1655" i="17"/>
  <c r="BY1655" i="17"/>
  <c r="BZ1655" i="17" s="1"/>
  <c r="BP1655" i="17"/>
  <c r="BO1655" i="17"/>
  <c r="BN1655" i="17"/>
  <c r="BM1655" i="17"/>
  <c r="BC1655" i="17"/>
  <c r="BB1655" i="17" s="1"/>
  <c r="BA1655" i="17"/>
  <c r="AZ1655" i="17"/>
  <c r="AQ1655" i="17"/>
  <c r="AO1655" i="17"/>
  <c r="AP1655" i="17" s="1"/>
  <c r="AF1655" i="17"/>
  <c r="AD1655" i="17"/>
  <c r="AE1655" i="17" s="1"/>
  <c r="CA1654" i="17"/>
  <c r="BZ1654" i="17"/>
  <c r="BY1654" i="17"/>
  <c r="BP1654" i="17"/>
  <c r="BM1654" i="17"/>
  <c r="BN1654" i="17" s="1"/>
  <c r="BC1654" i="17"/>
  <c r="BB1654" i="17" s="1"/>
  <c r="BA1654" i="17"/>
  <c r="AZ1654" i="17"/>
  <c r="AQ1654" i="17"/>
  <c r="AO1654" i="17"/>
  <c r="AP1654" i="17" s="1"/>
  <c r="AF1654" i="17"/>
  <c r="AD1654" i="17"/>
  <c r="AE1654" i="17" s="1"/>
  <c r="CA1653" i="17"/>
  <c r="BY1653" i="17"/>
  <c r="BZ1653" i="17" s="1"/>
  <c r="BP1653" i="17"/>
  <c r="BN1653" i="17"/>
  <c r="BM1653" i="17"/>
  <c r="BC1653" i="17"/>
  <c r="BB1653" i="17" s="1"/>
  <c r="AZ1653" i="17"/>
  <c r="BA1653" i="17" s="1"/>
  <c r="AO1653" i="17"/>
  <c r="AP1653" i="17" s="1"/>
  <c r="AQ1653" i="17" s="1"/>
  <c r="AF1653" i="17"/>
  <c r="AD1653" i="17"/>
  <c r="AE1653" i="17" s="1"/>
  <c r="BY1652" i="17"/>
  <c r="BZ1652" i="17" s="1"/>
  <c r="CA1652" i="17" s="1"/>
  <c r="BP1652" i="17"/>
  <c r="BM1652" i="17"/>
  <c r="BN1652" i="17" s="1"/>
  <c r="BC1652" i="17"/>
  <c r="BB1652" i="17" s="1"/>
  <c r="AZ1652" i="17"/>
  <c r="BA1652" i="17" s="1"/>
  <c r="AQ1652" i="17"/>
  <c r="AP1652" i="17"/>
  <c r="AO1652" i="17"/>
  <c r="AF1652" i="17"/>
  <c r="AD1652" i="17"/>
  <c r="AE1652" i="17" s="1"/>
  <c r="CA1651" i="17"/>
  <c r="BZ1651" i="17"/>
  <c r="BY1651" i="17"/>
  <c r="BP1651" i="17"/>
  <c r="BM1651" i="17"/>
  <c r="BN1651" i="17" s="1"/>
  <c r="BC1651" i="17"/>
  <c r="BB1651" i="17"/>
  <c r="AZ1651" i="17"/>
  <c r="BA1651" i="17" s="1"/>
  <c r="AQ1651" i="17"/>
  <c r="AO1651" i="17"/>
  <c r="AP1651" i="17" s="1"/>
  <c r="AF1651" i="17"/>
  <c r="AD1651" i="17"/>
  <c r="AE1651" i="17" s="1"/>
  <c r="CA1650" i="17"/>
  <c r="BY1650" i="17"/>
  <c r="BZ1650" i="17" s="1"/>
  <c r="BP1650" i="17"/>
  <c r="BO1650" i="17"/>
  <c r="BM1650" i="17"/>
  <c r="BN1650" i="17" s="1"/>
  <c r="BC1650" i="17"/>
  <c r="BB1650" i="17"/>
  <c r="AZ1650" i="17"/>
  <c r="BA1650" i="17" s="1"/>
  <c r="AQ1650" i="17"/>
  <c r="AO1650" i="17"/>
  <c r="AP1650" i="17" s="1"/>
  <c r="AF1650" i="17"/>
  <c r="AD1650" i="17"/>
  <c r="AE1650" i="17" s="1"/>
  <c r="CA1649" i="17"/>
  <c r="BZ1649" i="17"/>
  <c r="BY1649" i="17"/>
  <c r="BP1649" i="17"/>
  <c r="BO1649" i="17" s="1"/>
  <c r="BN1649" i="17"/>
  <c r="BM1649" i="17"/>
  <c r="BC1649" i="17"/>
  <c r="BB1649" i="17" s="1"/>
  <c r="BA1649" i="17"/>
  <c r="AZ1649" i="17"/>
  <c r="AQ1649" i="17"/>
  <c r="AP1649" i="17"/>
  <c r="AO1649" i="17"/>
  <c r="AF1649" i="17"/>
  <c r="AE1649" i="17"/>
  <c r="AD1649" i="17"/>
  <c r="CA1648" i="17"/>
  <c r="BY1648" i="17"/>
  <c r="BZ1648" i="17" s="1"/>
  <c r="BP1648" i="17"/>
  <c r="BO1648" i="17" s="1"/>
  <c r="BM1648" i="17"/>
  <c r="BN1648" i="17" s="1"/>
  <c r="BC1648" i="17"/>
  <c r="BB1648" i="17"/>
  <c r="AZ1648" i="17"/>
  <c r="BA1648" i="17" s="1"/>
  <c r="AQ1648" i="17"/>
  <c r="AO1648" i="17"/>
  <c r="AP1648" i="17" s="1"/>
  <c r="AF1648" i="17"/>
  <c r="AD1648" i="17"/>
  <c r="AE1648" i="17" s="1"/>
  <c r="CA1647" i="17"/>
  <c r="BZ1647" i="17"/>
  <c r="BY1647" i="17"/>
  <c r="BP1647" i="17"/>
  <c r="BO1647" i="17" s="1"/>
  <c r="BM1647" i="17"/>
  <c r="BN1647" i="17" s="1"/>
  <c r="BC1647" i="17"/>
  <c r="BB1647" i="17" s="1"/>
  <c r="BA1647" i="17"/>
  <c r="AZ1647" i="17"/>
  <c r="AQ1647" i="17"/>
  <c r="AO1647" i="17"/>
  <c r="AP1647" i="17" s="1"/>
  <c r="AF1647" i="17"/>
  <c r="AE1647" i="17"/>
  <c r="AD1647" i="17"/>
  <c r="CA1646" i="17"/>
  <c r="BY1646" i="17"/>
  <c r="BZ1646" i="17" s="1"/>
  <c r="BP1646" i="17"/>
  <c r="BO1646" i="17" s="1"/>
  <c r="BM1646" i="17"/>
  <c r="BN1646" i="17" s="1"/>
  <c r="BC1646" i="17"/>
  <c r="BB1646" i="17" s="1"/>
  <c r="BA1646" i="17"/>
  <c r="AZ1646" i="17"/>
  <c r="AQ1646" i="17"/>
  <c r="AO1646" i="17"/>
  <c r="AP1646" i="17" s="1"/>
  <c r="AF1646" i="17"/>
  <c r="AD1646" i="17"/>
  <c r="AE1646" i="17" s="1"/>
  <c r="CA1645" i="17"/>
  <c r="BY1645" i="17"/>
  <c r="BZ1645" i="17" s="1"/>
  <c r="BP1645" i="17"/>
  <c r="BO1645" i="17" s="1"/>
  <c r="BN1645" i="17"/>
  <c r="BM1645" i="17"/>
  <c r="BC1645" i="17"/>
  <c r="BB1645" i="17" s="1"/>
  <c r="AZ1645" i="17"/>
  <c r="BA1645" i="17" s="1"/>
  <c r="AQ1645" i="17"/>
  <c r="AO1645" i="17"/>
  <c r="AP1645" i="17" s="1"/>
  <c r="AF1645" i="17"/>
  <c r="AD1645" i="17"/>
  <c r="AE1645" i="17" s="1"/>
  <c r="CA1644" i="17"/>
  <c r="BY1644" i="17"/>
  <c r="BZ1644" i="17" s="1"/>
  <c r="BP1644" i="17"/>
  <c r="BO1644" i="17" s="1"/>
  <c r="BM1644" i="17"/>
  <c r="BN1644" i="17" s="1"/>
  <c r="BC1644" i="17"/>
  <c r="BB1644" i="17" s="1"/>
  <c r="AZ1644" i="17"/>
  <c r="BA1644" i="17" s="1"/>
  <c r="AQ1644" i="17"/>
  <c r="AO1644" i="17"/>
  <c r="AP1644" i="17" s="1"/>
  <c r="AF1644" i="17"/>
  <c r="AD1644" i="17"/>
  <c r="AE1644" i="17" s="1"/>
  <c r="CA1643" i="17"/>
  <c r="BZ1643" i="17"/>
  <c r="BY1643" i="17"/>
  <c r="BP1643" i="17"/>
  <c r="BN1643" i="17"/>
  <c r="BM1643" i="17"/>
  <c r="BC1643" i="17"/>
  <c r="BB1643" i="17" s="1"/>
  <c r="BA1643" i="17"/>
  <c r="AZ1643" i="17"/>
  <c r="AO1643" i="17"/>
  <c r="AP1643" i="17" s="1"/>
  <c r="AQ1643" i="17" s="1"/>
  <c r="AF1643" i="17"/>
  <c r="AD1643" i="17"/>
  <c r="AE1643" i="17" s="1"/>
  <c r="BY1642" i="17"/>
  <c r="BZ1642" i="17" s="1"/>
  <c r="CA1642" i="17" s="1"/>
  <c r="BP1642" i="17"/>
  <c r="BO1642" i="17" s="1"/>
  <c r="BN1642" i="17"/>
  <c r="BM1642" i="17"/>
  <c r="BC1642" i="17"/>
  <c r="BB1642" i="17" s="1"/>
  <c r="AZ1642" i="17"/>
  <c r="BA1642" i="17" s="1"/>
  <c r="AQ1642" i="17"/>
  <c r="AO1642" i="17"/>
  <c r="AP1642" i="17" s="1"/>
  <c r="AF1642" i="17"/>
  <c r="AD1642" i="17"/>
  <c r="AE1642" i="17" s="1"/>
  <c r="CA1641" i="17"/>
  <c r="BY1641" i="17"/>
  <c r="BZ1641" i="17" s="1"/>
  <c r="BP1641" i="17"/>
  <c r="BM1641" i="17"/>
  <c r="BN1641" i="17" s="1"/>
  <c r="BC1641" i="17"/>
  <c r="BB1641" i="17" s="1"/>
  <c r="BA1641" i="17"/>
  <c r="AZ1641" i="17"/>
  <c r="AQ1641" i="17"/>
  <c r="AP1641" i="17"/>
  <c r="AO1641" i="17"/>
  <c r="AF1641" i="17"/>
  <c r="AE1641" i="17"/>
  <c r="AD1641" i="17"/>
  <c r="CA1640" i="17"/>
  <c r="BY1640" i="17"/>
  <c r="BZ1640" i="17" s="1"/>
  <c r="BP1640" i="17"/>
  <c r="BO1640" i="17" s="1"/>
  <c r="BM1640" i="17"/>
  <c r="BN1640" i="17" s="1"/>
  <c r="BC1640" i="17"/>
  <c r="BB1640" i="17" s="1"/>
  <c r="AZ1640" i="17"/>
  <c r="BA1640" i="17" s="1"/>
  <c r="AQ1640" i="17"/>
  <c r="AO1640" i="17"/>
  <c r="AP1640" i="17" s="1"/>
  <c r="AF1640" i="17"/>
  <c r="AD1640" i="17"/>
  <c r="AE1640" i="17" s="1"/>
  <c r="CA1639" i="17"/>
  <c r="BZ1639" i="17"/>
  <c r="BY1639" i="17"/>
  <c r="BP1639" i="17"/>
  <c r="BO1639" i="17" s="1"/>
  <c r="BN1639" i="17"/>
  <c r="BM1639" i="17"/>
  <c r="BC1639" i="17"/>
  <c r="BB1639" i="17" s="1"/>
  <c r="AZ1639" i="17"/>
  <c r="BA1639" i="17" s="1"/>
  <c r="AQ1639" i="17"/>
  <c r="AO1639" i="17"/>
  <c r="AP1639" i="17" s="1"/>
  <c r="AF1639" i="17"/>
  <c r="AE1639" i="17"/>
  <c r="AD1639" i="17"/>
  <c r="CA1638" i="17"/>
  <c r="BY1638" i="17"/>
  <c r="BZ1638" i="17" s="1"/>
  <c r="BP1638" i="17"/>
  <c r="BO1638" i="17"/>
  <c r="BN1638" i="17"/>
  <c r="BM1638" i="17"/>
  <c r="BC1638" i="17"/>
  <c r="BB1638" i="17" s="1"/>
  <c r="AZ1638" i="17"/>
  <c r="BA1638" i="17" s="1"/>
  <c r="AQ1638" i="17"/>
  <c r="AP1638" i="17"/>
  <c r="AO1638" i="17"/>
  <c r="AF1638" i="17"/>
  <c r="AD1638" i="17"/>
  <c r="AE1638" i="17" s="1"/>
  <c r="CA1637" i="17"/>
  <c r="BY1637" i="17"/>
  <c r="BZ1637" i="17" s="1"/>
  <c r="BP1637" i="17"/>
  <c r="BO1637" i="17" s="1"/>
  <c r="BN1637" i="17"/>
  <c r="BM1637" i="17"/>
  <c r="BC1637" i="17"/>
  <c r="BB1637" i="17" s="1"/>
  <c r="AZ1637" i="17"/>
  <c r="BA1637" i="17" s="1"/>
  <c r="AQ1637" i="17"/>
  <c r="AO1637" i="17"/>
  <c r="AP1637" i="17" s="1"/>
  <c r="AF1637" i="17"/>
  <c r="AE1637" i="17"/>
  <c r="AD1637" i="17"/>
  <c r="CA1636" i="17"/>
  <c r="BY1636" i="17"/>
  <c r="BZ1636" i="17" s="1"/>
  <c r="BP1636" i="17"/>
  <c r="BO1636" i="17" s="1"/>
  <c r="BM1636" i="17"/>
  <c r="BN1636" i="17" s="1"/>
  <c r="BC1636" i="17"/>
  <c r="BB1636" i="17" s="1"/>
  <c r="AZ1636" i="17"/>
  <c r="BA1636" i="17" s="1"/>
  <c r="AQ1636" i="17"/>
  <c r="AP1636" i="17"/>
  <c r="AO1636" i="17"/>
  <c r="AF1636" i="17"/>
  <c r="AD1636" i="17"/>
  <c r="AE1636" i="17" s="1"/>
  <c r="CA1635" i="17"/>
  <c r="BY1635" i="17"/>
  <c r="BZ1635" i="17" s="1"/>
  <c r="BP1635" i="17"/>
  <c r="BO1635" i="17" s="1"/>
  <c r="BM1635" i="17"/>
  <c r="BN1635" i="17" s="1"/>
  <c r="BC1635" i="17"/>
  <c r="BB1635" i="17"/>
  <c r="AZ1635" i="17"/>
  <c r="BA1635" i="17" s="1"/>
  <c r="AQ1635" i="17"/>
  <c r="AO1635" i="17"/>
  <c r="AP1635" i="17" s="1"/>
  <c r="AF1635" i="17"/>
  <c r="AD1635" i="17"/>
  <c r="AE1635" i="17" s="1"/>
  <c r="CA1634" i="17"/>
  <c r="BY1634" i="17"/>
  <c r="BZ1634" i="17" s="1"/>
  <c r="BP1634" i="17"/>
  <c r="BO1634" i="17"/>
  <c r="BM1634" i="17"/>
  <c r="BN1634" i="17" s="1"/>
  <c r="BC1634" i="17"/>
  <c r="BB1634" i="17"/>
  <c r="AZ1634" i="17"/>
  <c r="BA1634" i="17" s="1"/>
  <c r="AQ1634" i="17"/>
  <c r="AP1634" i="17"/>
  <c r="AO1634" i="17"/>
  <c r="AF1634" i="17"/>
  <c r="AD1634" i="17"/>
  <c r="AE1634" i="17" s="1"/>
  <c r="CA1633" i="17"/>
  <c r="BZ1633" i="17"/>
  <c r="BY1633" i="17"/>
  <c r="BP1633" i="17"/>
  <c r="BO1633" i="17" s="1"/>
  <c r="BM1633" i="17"/>
  <c r="BN1633" i="17" s="1"/>
  <c r="BC1633" i="17"/>
  <c r="BB1633" i="17" s="1"/>
  <c r="AZ1633" i="17"/>
  <c r="BA1633" i="17" s="1"/>
  <c r="AP1633" i="17"/>
  <c r="AQ1633" i="17" s="1"/>
  <c r="AO1633" i="17"/>
  <c r="AF1633" i="17"/>
  <c r="AD1633" i="17"/>
  <c r="AE1633" i="17" s="1"/>
  <c r="BY1632" i="17"/>
  <c r="BZ1632" i="17" s="1"/>
  <c r="CA1632" i="17" s="1"/>
  <c r="BP1632" i="17"/>
  <c r="BO1632" i="17" s="1"/>
  <c r="BM1632" i="17"/>
  <c r="BN1632" i="17" s="1"/>
  <c r="BC1632" i="17"/>
  <c r="BB1632" i="17" s="1"/>
  <c r="AZ1632" i="17"/>
  <c r="BA1632" i="17" s="1"/>
  <c r="AQ1632" i="17"/>
  <c r="AO1632" i="17"/>
  <c r="AP1632" i="17" s="1"/>
  <c r="AF1632" i="17"/>
  <c r="AD1632" i="17"/>
  <c r="AE1632" i="17" s="1"/>
  <c r="CA1631" i="17"/>
  <c r="BZ1631" i="17"/>
  <c r="BY1631" i="17"/>
  <c r="BP1631" i="17"/>
  <c r="BM1631" i="17"/>
  <c r="BN1631" i="17" s="1"/>
  <c r="BO1631" i="17" s="1"/>
  <c r="BC1631" i="17"/>
  <c r="BB1631" i="17" s="1"/>
  <c r="AZ1631" i="17"/>
  <c r="BA1631" i="17" s="1"/>
  <c r="AQ1631" i="17"/>
  <c r="AO1631" i="17"/>
  <c r="AP1631" i="17" s="1"/>
  <c r="AF1631" i="17"/>
  <c r="AD1631" i="17"/>
  <c r="AE1631" i="17" s="1"/>
  <c r="CA1630" i="17"/>
  <c r="BZ1630" i="17"/>
  <c r="BY1630" i="17"/>
  <c r="BP1630" i="17"/>
  <c r="BM1630" i="17"/>
  <c r="BN1630" i="17" s="1"/>
  <c r="BC1630" i="17"/>
  <c r="BB1630" i="17"/>
  <c r="BA1630" i="17"/>
  <c r="AZ1630" i="17"/>
  <c r="AQ1630" i="17"/>
  <c r="AO1630" i="17"/>
  <c r="AP1630" i="17" s="1"/>
  <c r="AF1630" i="17"/>
  <c r="AD1630" i="17"/>
  <c r="AE1630" i="17" s="1"/>
  <c r="CA1629" i="17"/>
  <c r="BY1629" i="17"/>
  <c r="BZ1629" i="17" s="1"/>
  <c r="BP1629" i="17"/>
  <c r="BN1629" i="17"/>
  <c r="BM1629" i="17"/>
  <c r="BC1629" i="17"/>
  <c r="BB1629" i="17" s="1"/>
  <c r="AZ1629" i="17"/>
  <c r="BA1629" i="17" s="1"/>
  <c r="AQ1629" i="17"/>
  <c r="AO1629" i="17"/>
  <c r="AP1629" i="17" s="1"/>
  <c r="AF1629" i="17"/>
  <c r="AD1629" i="17"/>
  <c r="AE1629" i="17" s="1"/>
  <c r="CA1628" i="17"/>
  <c r="BY1628" i="17"/>
  <c r="BZ1628" i="17" s="1"/>
  <c r="BP1628" i="17"/>
  <c r="BO1628" i="17"/>
  <c r="BM1628" i="17"/>
  <c r="BN1628" i="17" s="1"/>
  <c r="BC1628" i="17"/>
  <c r="BB1628" i="17" s="1"/>
  <c r="AZ1628" i="17"/>
  <c r="BA1628" i="17" s="1"/>
  <c r="AQ1628" i="17"/>
  <c r="AO1628" i="17"/>
  <c r="AP1628" i="17" s="1"/>
  <c r="AF1628" i="17"/>
  <c r="AE1628" i="17"/>
  <c r="AD1628" i="17"/>
  <c r="CA1627" i="17"/>
  <c r="BY1627" i="17"/>
  <c r="BZ1627" i="17" s="1"/>
  <c r="BP1627" i="17"/>
  <c r="BO1627" i="17" s="1"/>
  <c r="BN1627" i="17"/>
  <c r="BM1627" i="17"/>
  <c r="BC1627" i="17"/>
  <c r="BB1627" i="17" s="1"/>
  <c r="BA1627" i="17"/>
  <c r="AZ1627" i="17"/>
  <c r="AQ1627" i="17"/>
  <c r="AO1627" i="17"/>
  <c r="AP1627" i="17" s="1"/>
  <c r="AF1627" i="17"/>
  <c r="AD1627" i="17"/>
  <c r="AE1627" i="17" s="1"/>
  <c r="CA1626" i="17"/>
  <c r="BY1626" i="17"/>
  <c r="BZ1626" i="17" s="1"/>
  <c r="BP1626" i="17"/>
  <c r="BO1626" i="17"/>
  <c r="BN1626" i="17"/>
  <c r="BM1626" i="17"/>
  <c r="BC1626" i="17"/>
  <c r="BB1626" i="17" s="1"/>
  <c r="AZ1626" i="17"/>
  <c r="BA1626" i="17" s="1"/>
  <c r="AQ1626" i="17"/>
  <c r="AP1626" i="17"/>
  <c r="AO1626" i="17"/>
  <c r="AF1626" i="17"/>
  <c r="AD1626" i="17"/>
  <c r="AE1626" i="17" s="1"/>
  <c r="CA1625" i="17"/>
  <c r="BZ1625" i="17"/>
  <c r="BY1625" i="17"/>
  <c r="BP1625" i="17"/>
  <c r="BO1625" i="17" s="1"/>
  <c r="BM1625" i="17"/>
  <c r="BN1625" i="17" s="1"/>
  <c r="BC1625" i="17"/>
  <c r="BB1625" i="17" s="1"/>
  <c r="BA1625" i="17"/>
  <c r="AZ1625" i="17"/>
  <c r="AQ1625" i="17"/>
  <c r="AO1625" i="17"/>
  <c r="AP1625" i="17" s="1"/>
  <c r="AF1625" i="17"/>
  <c r="AD1625" i="17"/>
  <c r="AE1625" i="17" s="1"/>
  <c r="CA1624" i="17"/>
  <c r="BY1624" i="17"/>
  <c r="BZ1624" i="17" s="1"/>
  <c r="BP1624" i="17"/>
  <c r="BO1624" i="17" s="1"/>
  <c r="BM1624" i="17"/>
  <c r="BN1624" i="17" s="1"/>
  <c r="BC1624" i="17"/>
  <c r="BB1624" i="17" s="1"/>
  <c r="AZ1624" i="17"/>
  <c r="BA1624" i="17" s="1"/>
  <c r="AQ1624" i="17"/>
  <c r="AO1624" i="17"/>
  <c r="AP1624" i="17" s="1"/>
  <c r="AF1624" i="17"/>
  <c r="AD1624" i="17"/>
  <c r="AE1624" i="17" s="1"/>
  <c r="CA1623" i="17"/>
  <c r="BZ1623" i="17"/>
  <c r="BY1623" i="17"/>
  <c r="BP1623" i="17"/>
  <c r="BO1623" i="17" s="1"/>
  <c r="BN1623" i="17"/>
  <c r="BM1623" i="17"/>
  <c r="BC1623" i="17"/>
  <c r="BB1623" i="17" s="1"/>
  <c r="AZ1623" i="17"/>
  <c r="BA1623" i="17" s="1"/>
  <c r="AO1623" i="17"/>
  <c r="AP1623" i="17" s="1"/>
  <c r="AQ1623" i="17" s="1"/>
  <c r="AF1623" i="17"/>
  <c r="AE1623" i="17"/>
  <c r="AD1623" i="17"/>
  <c r="BZ1622" i="17"/>
  <c r="CA1622" i="17" s="1"/>
  <c r="BY1622" i="17"/>
  <c r="BP1622" i="17"/>
  <c r="BO1622" i="17" s="1"/>
  <c r="BM1622" i="17"/>
  <c r="BN1622" i="17" s="1"/>
  <c r="BC1622" i="17"/>
  <c r="BB1622" i="17"/>
  <c r="AZ1622" i="17"/>
  <c r="BA1622" i="17" s="1"/>
  <c r="AQ1622" i="17"/>
  <c r="AP1622" i="17"/>
  <c r="AO1622" i="17"/>
  <c r="AF1622" i="17"/>
  <c r="AD1622" i="17"/>
  <c r="AE1622" i="17" s="1"/>
  <c r="CA1621" i="17"/>
  <c r="BY1621" i="17"/>
  <c r="BZ1621" i="17" s="1"/>
  <c r="BP1621" i="17"/>
  <c r="BM1621" i="17"/>
  <c r="BN1621" i="17" s="1"/>
  <c r="BC1621" i="17"/>
  <c r="BB1621" i="17" s="1"/>
  <c r="AZ1621" i="17"/>
  <c r="BA1621" i="17" s="1"/>
  <c r="AQ1621" i="17"/>
  <c r="AO1621" i="17"/>
  <c r="AP1621" i="17" s="1"/>
  <c r="AF1621" i="17"/>
  <c r="AE1621" i="17"/>
  <c r="AD1621" i="17"/>
  <c r="CA1620" i="17"/>
  <c r="BY1620" i="17"/>
  <c r="BZ1620" i="17" s="1"/>
  <c r="BP1620" i="17"/>
  <c r="BM1620" i="17"/>
  <c r="BN1620" i="17" s="1"/>
  <c r="BO1620" i="17" s="1"/>
  <c r="BC1620" i="17"/>
  <c r="BB1620" i="17" s="1"/>
  <c r="AZ1620" i="17"/>
  <c r="BA1620" i="17" s="1"/>
  <c r="AQ1620" i="17"/>
  <c r="AP1620" i="17"/>
  <c r="AO1620" i="17"/>
  <c r="AF1620" i="17"/>
  <c r="AE1620" i="17"/>
  <c r="AD1620" i="17"/>
  <c r="CA1619" i="17"/>
  <c r="BY1619" i="17"/>
  <c r="BZ1619" i="17" s="1"/>
  <c r="BP1619" i="17"/>
  <c r="BM1619" i="17"/>
  <c r="BN1619" i="17" s="1"/>
  <c r="BC1619" i="17"/>
  <c r="BB1619" i="17"/>
  <c r="BA1619" i="17"/>
  <c r="AZ1619" i="17"/>
  <c r="AQ1619" i="17"/>
  <c r="AO1619" i="17"/>
  <c r="AP1619" i="17" s="1"/>
  <c r="AF1619" i="17"/>
  <c r="AD1619" i="17"/>
  <c r="AE1619" i="17" s="1"/>
  <c r="CA1618" i="17"/>
  <c r="BY1618" i="17"/>
  <c r="BZ1618" i="17" s="1"/>
  <c r="BP1618" i="17"/>
  <c r="BM1618" i="17"/>
  <c r="BN1618" i="17" s="1"/>
  <c r="BO1618" i="17" s="1"/>
  <c r="BC1618" i="17"/>
  <c r="BB1618" i="17" s="1"/>
  <c r="AZ1618" i="17"/>
  <c r="BA1618" i="17" s="1"/>
  <c r="AQ1618" i="17"/>
  <c r="AP1618" i="17"/>
  <c r="AO1618" i="17"/>
  <c r="AF1618" i="17"/>
  <c r="AD1618" i="17"/>
  <c r="AE1618" i="17" s="1"/>
  <c r="CA1617" i="17"/>
  <c r="BY1617" i="17"/>
  <c r="BZ1617" i="17" s="1"/>
  <c r="BP1617" i="17"/>
  <c r="BO1617" i="17" s="1"/>
  <c r="BM1617" i="17"/>
  <c r="BN1617" i="17" s="1"/>
  <c r="BC1617" i="17"/>
  <c r="BB1617" i="17" s="1"/>
  <c r="BA1617" i="17"/>
  <c r="AZ1617" i="17"/>
  <c r="AQ1617" i="17"/>
  <c r="AO1617" i="17"/>
  <c r="AP1617" i="17" s="1"/>
  <c r="AF1617" i="17"/>
  <c r="AE1617" i="17"/>
  <c r="AD1617" i="17"/>
  <c r="CA1616" i="17"/>
  <c r="BY1616" i="17"/>
  <c r="BZ1616" i="17" s="1"/>
  <c r="BP1616" i="17"/>
  <c r="BO1616" i="17" s="1"/>
  <c r="BN1616" i="17"/>
  <c r="BM1616" i="17"/>
  <c r="BC1616" i="17"/>
  <c r="BB1616" i="17"/>
  <c r="AZ1616" i="17"/>
  <c r="BA1616" i="17" s="1"/>
  <c r="AQ1616" i="17"/>
  <c r="AO1616" i="17"/>
  <c r="AP1616" i="17" s="1"/>
  <c r="AF1616" i="17"/>
  <c r="AD1616" i="17"/>
  <c r="AE1616" i="17" s="1"/>
  <c r="CA1615" i="17"/>
  <c r="BZ1615" i="17"/>
  <c r="BY1615" i="17"/>
  <c r="BP1615" i="17"/>
  <c r="BO1615" i="17"/>
  <c r="BM1615" i="17"/>
  <c r="BN1615" i="17" s="1"/>
  <c r="BC1615" i="17"/>
  <c r="BB1615" i="17" s="1"/>
  <c r="AZ1615" i="17"/>
  <c r="BA1615" i="17" s="1"/>
  <c r="AQ1615" i="17"/>
  <c r="AO1615" i="17"/>
  <c r="AP1615" i="17" s="1"/>
  <c r="AF1615" i="17"/>
  <c r="AE1615" i="17"/>
  <c r="AD1615" i="17"/>
  <c r="CA1614" i="17"/>
  <c r="BZ1614" i="17"/>
  <c r="BY1614" i="17"/>
  <c r="BP1614" i="17"/>
  <c r="BO1614" i="17" s="1"/>
  <c r="BM1614" i="17"/>
  <c r="BN1614" i="17" s="1"/>
  <c r="BC1614" i="17"/>
  <c r="BB1614" i="17"/>
  <c r="AZ1614" i="17"/>
  <c r="BA1614" i="17" s="1"/>
  <c r="AQ1614" i="17"/>
  <c r="AP1614" i="17"/>
  <c r="AO1614" i="17"/>
  <c r="AF1614" i="17"/>
  <c r="AD1614" i="17"/>
  <c r="AE1614" i="17" s="1"/>
  <c r="CA1613" i="17"/>
  <c r="BY1613" i="17"/>
  <c r="BZ1613" i="17" s="1"/>
  <c r="BP1613" i="17"/>
  <c r="BO1613" i="17" s="1"/>
  <c r="BM1613" i="17"/>
  <c r="BN1613" i="17" s="1"/>
  <c r="BC1613" i="17"/>
  <c r="BB1613" i="17" s="1"/>
  <c r="AZ1613" i="17"/>
  <c r="BA1613" i="17" s="1"/>
  <c r="AO1613" i="17"/>
  <c r="AP1613" i="17" s="1"/>
  <c r="AQ1613" i="17" s="1"/>
  <c r="AF1613" i="17"/>
  <c r="AD1613" i="17"/>
  <c r="AE1613" i="17" s="1"/>
  <c r="BY1612" i="17"/>
  <c r="BZ1612" i="17" s="1"/>
  <c r="CA1612" i="17" s="1"/>
  <c r="BP1612" i="17"/>
  <c r="BO1612" i="17" s="1"/>
  <c r="BM1612" i="17"/>
  <c r="BN1612" i="17" s="1"/>
  <c r="BC1612" i="17"/>
  <c r="BB1612" i="17" s="1"/>
  <c r="AZ1612" i="17"/>
  <c r="BA1612" i="17" s="1"/>
  <c r="AQ1612" i="17"/>
  <c r="AP1612" i="17"/>
  <c r="AO1612" i="17"/>
  <c r="AF1612" i="17"/>
  <c r="AD1612" i="17"/>
  <c r="AE1612" i="17" s="1"/>
  <c r="CA1611" i="17"/>
  <c r="BZ1611" i="17"/>
  <c r="BY1611" i="17"/>
  <c r="BP1611" i="17"/>
  <c r="BO1611" i="17" s="1"/>
  <c r="BN1611" i="17"/>
  <c r="BM1611" i="17"/>
  <c r="BC1611" i="17"/>
  <c r="BB1611" i="17" s="1"/>
  <c r="BA1611" i="17"/>
  <c r="AZ1611" i="17"/>
  <c r="AQ1611" i="17"/>
  <c r="AO1611" i="17"/>
  <c r="AP1611" i="17" s="1"/>
  <c r="AF1611" i="17"/>
  <c r="AD1611" i="17"/>
  <c r="AE1611" i="17" s="1"/>
  <c r="CA1610" i="17"/>
  <c r="BY1610" i="17"/>
  <c r="BZ1610" i="17" s="1"/>
  <c r="BP1610" i="17"/>
  <c r="BO1610" i="17" s="1"/>
  <c r="BN1610" i="17"/>
  <c r="BM1610" i="17"/>
  <c r="BC1610" i="17"/>
  <c r="BB1610" i="17" s="1"/>
  <c r="AZ1610" i="17"/>
  <c r="BA1610" i="17" s="1"/>
  <c r="AQ1610" i="17"/>
  <c r="AO1610" i="17"/>
  <c r="AP1610" i="17" s="1"/>
  <c r="AF1610" i="17"/>
  <c r="AD1610" i="17"/>
  <c r="AE1610" i="17" s="1"/>
  <c r="CA1609" i="17"/>
  <c r="BY1609" i="17"/>
  <c r="BZ1609" i="17" s="1"/>
  <c r="BP1609" i="17"/>
  <c r="BO1609" i="17" s="1"/>
  <c r="BM1609" i="17"/>
  <c r="BN1609" i="17" s="1"/>
  <c r="BC1609" i="17"/>
  <c r="BB1609" i="17" s="1"/>
  <c r="AZ1609" i="17"/>
  <c r="BA1609" i="17" s="1"/>
  <c r="AQ1609" i="17"/>
  <c r="AP1609" i="17"/>
  <c r="AO1609" i="17"/>
  <c r="AF1609" i="17"/>
  <c r="AE1609" i="17"/>
  <c r="AD1609" i="17"/>
  <c r="CA1608" i="17"/>
  <c r="BY1608" i="17"/>
  <c r="BZ1608" i="17" s="1"/>
  <c r="BP1608" i="17"/>
  <c r="BO1608" i="17" s="1"/>
  <c r="BM1608" i="17"/>
  <c r="BN1608" i="17" s="1"/>
  <c r="BC1608" i="17"/>
  <c r="BB1608" i="17"/>
  <c r="AZ1608" i="17"/>
  <c r="BA1608" i="17" s="1"/>
  <c r="AQ1608" i="17"/>
  <c r="AO1608" i="17"/>
  <c r="AP1608" i="17" s="1"/>
  <c r="AF1608" i="17"/>
  <c r="AD1608" i="17"/>
  <c r="AE1608" i="17" s="1"/>
  <c r="CA1607" i="17"/>
  <c r="BY1607" i="17"/>
  <c r="BZ1607" i="17" s="1"/>
  <c r="BP1607" i="17"/>
  <c r="BN1607" i="17"/>
  <c r="BM1607" i="17"/>
  <c r="BC1607" i="17"/>
  <c r="BB1607" i="17" s="1"/>
  <c r="AZ1607" i="17"/>
  <c r="BA1607" i="17" s="1"/>
  <c r="AQ1607" i="17"/>
  <c r="AO1607" i="17"/>
  <c r="AP1607" i="17" s="1"/>
  <c r="AF1607" i="17"/>
  <c r="AE1607" i="17"/>
  <c r="AD1607" i="17"/>
  <c r="CA1606" i="17"/>
  <c r="BZ1606" i="17"/>
  <c r="BY1606" i="17"/>
  <c r="BP1606" i="17"/>
  <c r="BO1606" i="17"/>
  <c r="BM1606" i="17"/>
  <c r="BN1606" i="17" s="1"/>
  <c r="BC1606" i="17"/>
  <c r="BB1606" i="17" s="1"/>
  <c r="BA1606" i="17"/>
  <c r="AZ1606" i="17"/>
  <c r="AQ1606" i="17"/>
  <c r="AP1606" i="17"/>
  <c r="AO1606" i="17"/>
  <c r="AF1606" i="17"/>
  <c r="AD1606" i="17"/>
  <c r="AE1606" i="17" s="1"/>
  <c r="CA1605" i="17"/>
  <c r="BY1605" i="17"/>
  <c r="BZ1605" i="17" s="1"/>
  <c r="BP1605" i="17"/>
  <c r="BO1605" i="17" s="1"/>
  <c r="BN1605" i="17"/>
  <c r="BM1605" i="17"/>
  <c r="BC1605" i="17"/>
  <c r="BB1605" i="17" s="1"/>
  <c r="AZ1605" i="17"/>
  <c r="BA1605" i="17" s="1"/>
  <c r="AQ1605" i="17"/>
  <c r="AO1605" i="17"/>
  <c r="AP1605" i="17" s="1"/>
  <c r="AF1605" i="17"/>
  <c r="AD1605" i="17"/>
  <c r="AE1605" i="17" s="1"/>
  <c r="CA1604" i="17"/>
  <c r="BY1604" i="17"/>
  <c r="BZ1604" i="17" s="1"/>
  <c r="BP1604" i="17"/>
  <c r="BO1604" i="17"/>
  <c r="BM1604" i="17"/>
  <c r="BN1604" i="17" s="1"/>
  <c r="BC1604" i="17"/>
  <c r="BB1604" i="17" s="1"/>
  <c r="AZ1604" i="17"/>
  <c r="BA1604" i="17" s="1"/>
  <c r="AQ1604" i="17"/>
  <c r="AP1604" i="17"/>
  <c r="AO1604" i="17"/>
  <c r="AF1604" i="17"/>
  <c r="AE1604" i="17"/>
  <c r="AD1604" i="17"/>
  <c r="CA1603" i="17"/>
  <c r="BY1603" i="17"/>
  <c r="BZ1603" i="17" s="1"/>
  <c r="BP1603" i="17"/>
  <c r="BO1603" i="17" s="1"/>
  <c r="BM1603" i="17"/>
  <c r="BN1603" i="17" s="1"/>
  <c r="BC1603" i="17"/>
  <c r="BB1603" i="17"/>
  <c r="BA1603" i="17"/>
  <c r="AZ1603" i="17"/>
  <c r="AO1603" i="17"/>
  <c r="AP1603" i="17" s="1"/>
  <c r="AQ1603" i="17" s="1"/>
  <c r="AF1603" i="17"/>
  <c r="AD1603" i="17"/>
  <c r="AE1603" i="17" s="1"/>
  <c r="BY1602" i="17"/>
  <c r="BZ1602" i="17" s="1"/>
  <c r="CA1602" i="17" s="1"/>
  <c r="BP1602" i="17"/>
  <c r="BO1602" i="17" s="1"/>
  <c r="BN1602" i="17"/>
  <c r="BM1602" i="17"/>
  <c r="BC1602" i="17"/>
  <c r="BB1602" i="17" s="1"/>
  <c r="AZ1602" i="17"/>
  <c r="BA1602" i="17" s="1"/>
  <c r="AQ1602" i="17"/>
  <c r="AP1602" i="17"/>
  <c r="AO1602" i="17"/>
  <c r="AF1602" i="17"/>
  <c r="AD1602" i="17"/>
  <c r="AE1602" i="17" s="1"/>
  <c r="CA1601" i="17"/>
  <c r="BY1601" i="17"/>
  <c r="BZ1601" i="17" s="1"/>
  <c r="BP1601" i="17"/>
  <c r="BO1601" i="17" s="1"/>
  <c r="BM1601" i="17"/>
  <c r="BN1601" i="17" s="1"/>
  <c r="BC1601" i="17"/>
  <c r="BB1601" i="17" s="1"/>
  <c r="AZ1601" i="17"/>
  <c r="BA1601" i="17" s="1"/>
  <c r="AQ1601" i="17"/>
  <c r="AO1601" i="17"/>
  <c r="AP1601" i="17" s="1"/>
  <c r="AF1601" i="17"/>
  <c r="AE1601" i="17"/>
  <c r="AD1601" i="17"/>
  <c r="CA1600" i="17"/>
  <c r="BY1600" i="17"/>
  <c r="BZ1600" i="17" s="1"/>
  <c r="BP1600" i="17"/>
  <c r="BO1600" i="17" s="1"/>
  <c r="BM1600" i="17"/>
  <c r="BN1600" i="17" s="1"/>
  <c r="BC1600" i="17"/>
  <c r="BB1600" i="17" s="1"/>
  <c r="AZ1600" i="17"/>
  <c r="BA1600" i="17" s="1"/>
  <c r="AQ1600" i="17"/>
  <c r="AO1600" i="17"/>
  <c r="AP1600" i="17" s="1"/>
  <c r="AF1600" i="17"/>
  <c r="AD1600" i="17"/>
  <c r="AE1600" i="17" s="1"/>
  <c r="CA1599" i="17"/>
  <c r="BZ1599" i="17"/>
  <c r="BY1599" i="17"/>
  <c r="BP1599" i="17"/>
  <c r="BM1599" i="17"/>
  <c r="BN1599" i="17" s="1"/>
  <c r="BO1599" i="17" s="1"/>
  <c r="BC1599" i="17"/>
  <c r="BB1599" i="17" s="1"/>
  <c r="BA1599" i="17"/>
  <c r="AZ1599" i="17"/>
  <c r="AQ1599" i="17"/>
  <c r="AO1599" i="17"/>
  <c r="AP1599" i="17" s="1"/>
  <c r="AF1599" i="17"/>
  <c r="AD1599" i="17"/>
  <c r="AE1599" i="17" s="1"/>
  <c r="CA1598" i="17"/>
  <c r="BY1598" i="17"/>
  <c r="BZ1598" i="17" s="1"/>
  <c r="BP1598" i="17"/>
  <c r="BM1598" i="17"/>
  <c r="BN1598" i="17" s="1"/>
  <c r="BO1598" i="17" s="1"/>
  <c r="BC1598" i="17"/>
  <c r="BB1598" i="17" s="1"/>
  <c r="BA1598" i="17"/>
  <c r="AZ1598" i="17"/>
  <c r="AQ1598" i="17"/>
  <c r="AO1598" i="17"/>
  <c r="AP1598" i="17" s="1"/>
  <c r="AF1598" i="17"/>
  <c r="AD1598" i="17"/>
  <c r="AE1598" i="17" s="1"/>
  <c r="CA1597" i="17"/>
  <c r="BY1597" i="17"/>
  <c r="BZ1597" i="17" s="1"/>
  <c r="BP1597" i="17"/>
  <c r="BO1597" i="17" s="1"/>
  <c r="BN1597" i="17"/>
  <c r="BM1597" i="17"/>
  <c r="BC1597" i="17"/>
  <c r="BB1597" i="17" s="1"/>
  <c r="AZ1597" i="17"/>
  <c r="BA1597" i="17" s="1"/>
  <c r="AQ1597" i="17"/>
  <c r="AO1597" i="17"/>
  <c r="AP1597" i="17" s="1"/>
  <c r="AF1597" i="17"/>
  <c r="AE1597" i="17"/>
  <c r="AD1597" i="17"/>
  <c r="CA1596" i="17"/>
  <c r="BY1596" i="17"/>
  <c r="BZ1596" i="17" s="1"/>
  <c r="BP1596" i="17"/>
  <c r="BM1596" i="17"/>
  <c r="BN1596" i="17" s="1"/>
  <c r="BC1596" i="17"/>
  <c r="BB1596" i="17" s="1"/>
  <c r="AZ1596" i="17"/>
  <c r="BA1596" i="17" s="1"/>
  <c r="AQ1596" i="17"/>
  <c r="AP1596" i="17"/>
  <c r="AO1596" i="17"/>
  <c r="AF1596" i="17"/>
  <c r="AE1596" i="17"/>
  <c r="AD1596" i="17"/>
  <c r="CA1595" i="17"/>
  <c r="BY1595" i="17"/>
  <c r="BZ1595" i="17" s="1"/>
  <c r="BP1595" i="17"/>
  <c r="BO1595" i="17" s="1"/>
  <c r="BM1595" i="17"/>
  <c r="BN1595" i="17" s="1"/>
  <c r="BC1595" i="17"/>
  <c r="BB1595" i="17"/>
  <c r="AZ1595" i="17"/>
  <c r="BA1595" i="17" s="1"/>
  <c r="AQ1595" i="17"/>
  <c r="AO1595" i="17"/>
  <c r="AP1595" i="17" s="1"/>
  <c r="AF1595" i="17"/>
  <c r="AD1595" i="17"/>
  <c r="AE1595" i="17" s="1"/>
  <c r="CA1594" i="17"/>
  <c r="BY1594" i="17"/>
  <c r="BZ1594" i="17" s="1"/>
  <c r="BP1594" i="17"/>
  <c r="BO1594" i="17"/>
  <c r="BN1594" i="17"/>
  <c r="BM1594" i="17"/>
  <c r="BC1594" i="17"/>
  <c r="BB1594" i="17"/>
  <c r="AZ1594" i="17"/>
  <c r="BA1594" i="17" s="1"/>
  <c r="AQ1594" i="17"/>
  <c r="AP1594" i="17"/>
  <c r="AO1594" i="17"/>
  <c r="AF1594" i="17"/>
  <c r="AD1594" i="17"/>
  <c r="AE1594" i="17" s="1"/>
  <c r="CA1593" i="17"/>
  <c r="BZ1593" i="17"/>
  <c r="BY1593" i="17"/>
  <c r="BP1593" i="17"/>
  <c r="BO1593" i="17" s="1"/>
  <c r="BM1593" i="17"/>
  <c r="BN1593" i="17" s="1"/>
  <c r="BC1593" i="17"/>
  <c r="BB1593" i="17" s="1"/>
  <c r="AZ1593" i="17"/>
  <c r="BA1593" i="17" s="1"/>
  <c r="AQ1593" i="17"/>
  <c r="AP1593" i="17"/>
  <c r="AO1593" i="17"/>
  <c r="AF1593" i="17"/>
  <c r="AD1593" i="17"/>
  <c r="AE1593" i="17" s="1"/>
  <c r="BY1592" i="17"/>
  <c r="BZ1592" i="17" s="1"/>
  <c r="CA1592" i="17" s="1"/>
  <c r="BP1592" i="17"/>
  <c r="BO1592" i="17" s="1"/>
  <c r="BM1592" i="17"/>
  <c r="BN1592" i="17" s="1"/>
  <c r="BC1592" i="17"/>
  <c r="BB1592" i="17"/>
  <c r="AZ1592" i="17"/>
  <c r="BA1592" i="17" s="1"/>
  <c r="AQ1592" i="17"/>
  <c r="AO1592" i="17"/>
  <c r="AP1592" i="17" s="1"/>
  <c r="AF1592" i="17"/>
  <c r="AD1592" i="17"/>
  <c r="AE1592" i="17" s="1"/>
  <c r="CA1591" i="17"/>
  <c r="BZ1591" i="17"/>
  <c r="BY1591" i="17"/>
  <c r="BP1591" i="17"/>
  <c r="BO1591" i="17" s="1"/>
  <c r="BM1591" i="17"/>
  <c r="BN1591" i="17" s="1"/>
  <c r="BC1591" i="17"/>
  <c r="BB1591" i="17" s="1"/>
  <c r="AZ1591" i="17"/>
  <c r="BA1591" i="17" s="1"/>
  <c r="AQ1591" i="17"/>
  <c r="AO1591" i="17"/>
  <c r="AP1591" i="17" s="1"/>
  <c r="AF1591" i="17"/>
  <c r="AE1591" i="17"/>
  <c r="AD1591" i="17"/>
  <c r="CA1590" i="17"/>
  <c r="BY1590" i="17"/>
  <c r="BZ1590" i="17" s="1"/>
  <c r="BP1590" i="17"/>
  <c r="BO1590" i="17"/>
  <c r="BM1590" i="17"/>
  <c r="BN1590" i="17" s="1"/>
  <c r="BC1590" i="17"/>
  <c r="BB1590" i="17"/>
  <c r="BA1590" i="17"/>
  <c r="AZ1590" i="17"/>
  <c r="AQ1590" i="17"/>
  <c r="AO1590" i="17"/>
  <c r="AP1590" i="17" s="1"/>
  <c r="AF1590" i="17"/>
  <c r="AD1590" i="17"/>
  <c r="AE1590" i="17" s="1"/>
  <c r="CA1589" i="17"/>
  <c r="BY1589" i="17"/>
  <c r="BZ1589" i="17" s="1"/>
  <c r="BP1589" i="17"/>
  <c r="BO1589" i="17" s="1"/>
  <c r="BN1589" i="17"/>
  <c r="BM1589" i="17"/>
  <c r="BC1589" i="17"/>
  <c r="BB1589" i="17" s="1"/>
  <c r="AZ1589" i="17"/>
  <c r="BA1589" i="17" s="1"/>
  <c r="AQ1589" i="17"/>
  <c r="AO1589" i="17"/>
  <c r="AP1589" i="17" s="1"/>
  <c r="AF1589" i="17"/>
  <c r="AD1589" i="17"/>
  <c r="AE1589" i="17" s="1"/>
  <c r="CA1588" i="17"/>
  <c r="BY1588" i="17"/>
  <c r="BZ1588" i="17" s="1"/>
  <c r="BP1588" i="17"/>
  <c r="BM1588" i="17"/>
  <c r="BN1588" i="17" s="1"/>
  <c r="BO1588" i="17" s="1"/>
  <c r="BC1588" i="17"/>
  <c r="BB1588" i="17" s="1"/>
  <c r="AZ1588" i="17"/>
  <c r="BA1588" i="17" s="1"/>
  <c r="AQ1588" i="17"/>
  <c r="AP1588" i="17"/>
  <c r="AO1588" i="17"/>
  <c r="AF1588" i="17"/>
  <c r="AD1588" i="17"/>
  <c r="AE1588" i="17" s="1"/>
  <c r="CA1587" i="17"/>
  <c r="BY1587" i="17"/>
  <c r="BZ1587" i="17" s="1"/>
  <c r="BP1587" i="17"/>
  <c r="BM1587" i="17"/>
  <c r="BN1587" i="17" s="1"/>
  <c r="BC1587" i="17"/>
  <c r="BB1587" i="17"/>
  <c r="BA1587" i="17"/>
  <c r="AZ1587" i="17"/>
  <c r="AQ1587" i="17"/>
  <c r="AO1587" i="17"/>
  <c r="AP1587" i="17" s="1"/>
  <c r="AF1587" i="17"/>
  <c r="AD1587" i="17"/>
  <c r="AE1587" i="17" s="1"/>
  <c r="CA1586" i="17"/>
  <c r="BY1586" i="17"/>
  <c r="BZ1586" i="17" s="1"/>
  <c r="BP1586" i="17"/>
  <c r="BO1586" i="17"/>
  <c r="BM1586" i="17"/>
  <c r="BN1586" i="17" s="1"/>
  <c r="BC1586" i="17"/>
  <c r="BB1586" i="17"/>
  <c r="AZ1586" i="17"/>
  <c r="BA1586" i="17" s="1"/>
  <c r="AQ1586" i="17"/>
  <c r="AO1586" i="17"/>
  <c r="AP1586" i="17" s="1"/>
  <c r="AF1586" i="17"/>
  <c r="AD1586" i="17"/>
  <c r="AE1586" i="17" s="1"/>
  <c r="CA1585" i="17"/>
  <c r="BZ1585" i="17"/>
  <c r="BY1585" i="17"/>
  <c r="BP1585" i="17"/>
  <c r="BM1585" i="17"/>
  <c r="BN1585" i="17" s="1"/>
  <c r="BC1585" i="17"/>
  <c r="BB1585" i="17" s="1"/>
  <c r="AZ1585" i="17"/>
  <c r="BA1585" i="17" s="1"/>
  <c r="AQ1585" i="17"/>
  <c r="AO1585" i="17"/>
  <c r="AP1585" i="17" s="1"/>
  <c r="AF1585" i="17"/>
  <c r="AE1585" i="17"/>
  <c r="AD1585" i="17"/>
  <c r="CA1584" i="17"/>
  <c r="BY1584" i="17"/>
  <c r="BZ1584" i="17" s="1"/>
  <c r="BP1584" i="17"/>
  <c r="BO1584" i="17" s="1"/>
  <c r="BM1584" i="17"/>
  <c r="BN1584" i="17" s="1"/>
  <c r="BC1584" i="17"/>
  <c r="BB1584" i="17"/>
  <c r="AZ1584" i="17"/>
  <c r="BA1584" i="17" s="1"/>
  <c r="AQ1584" i="17"/>
  <c r="AO1584" i="17"/>
  <c r="AP1584" i="17" s="1"/>
  <c r="AF1584" i="17"/>
  <c r="AD1584" i="17"/>
  <c r="AE1584" i="17" s="1"/>
  <c r="CA1583" i="17"/>
  <c r="BY1583" i="17"/>
  <c r="BZ1583" i="17" s="1"/>
  <c r="BP1583" i="17"/>
  <c r="BO1583" i="17" s="1"/>
  <c r="BN1583" i="17"/>
  <c r="BM1583" i="17"/>
  <c r="BC1583" i="17"/>
  <c r="BB1583" i="17" s="1"/>
  <c r="BA1583" i="17"/>
  <c r="AZ1583" i="17"/>
  <c r="AO1583" i="17"/>
  <c r="AP1583" i="17" s="1"/>
  <c r="AQ1583" i="17" s="1"/>
  <c r="AF1583" i="17"/>
  <c r="AE1583" i="17"/>
  <c r="AD1583" i="17"/>
  <c r="BZ1582" i="17"/>
  <c r="CA1582" i="17" s="1"/>
  <c r="BY1582" i="17"/>
  <c r="BP1582" i="17"/>
  <c r="BO1582" i="17"/>
  <c r="BM1582" i="17"/>
  <c r="BN1582" i="17" s="1"/>
  <c r="BC1582" i="17"/>
  <c r="BB1582" i="17" s="1"/>
  <c r="BA1582" i="17"/>
  <c r="AZ1582" i="17"/>
  <c r="AQ1582" i="17"/>
  <c r="AO1582" i="17"/>
  <c r="AP1582" i="17" s="1"/>
  <c r="AF1582" i="17"/>
  <c r="AD1582" i="17"/>
  <c r="AE1582" i="17" s="1"/>
  <c r="CA1581" i="17"/>
  <c r="BY1581" i="17"/>
  <c r="BZ1581" i="17" s="1"/>
  <c r="BP1581" i="17"/>
  <c r="BO1581" i="17" s="1"/>
  <c r="BN1581" i="17"/>
  <c r="BM1581" i="17"/>
  <c r="BC1581" i="17"/>
  <c r="BB1581" i="17" s="1"/>
  <c r="AZ1581" i="17"/>
  <c r="BA1581" i="17" s="1"/>
  <c r="AQ1581" i="17"/>
  <c r="AO1581" i="17"/>
  <c r="AP1581" i="17" s="1"/>
  <c r="AF1581" i="17"/>
  <c r="AD1581" i="17"/>
  <c r="AE1581" i="17" s="1"/>
  <c r="CA1580" i="17"/>
  <c r="BY1580" i="17"/>
  <c r="BZ1580" i="17" s="1"/>
  <c r="BP1580" i="17"/>
  <c r="BO1580" i="17" s="1"/>
  <c r="BM1580" i="17"/>
  <c r="BN1580" i="17" s="1"/>
  <c r="BC1580" i="17"/>
  <c r="BB1580" i="17" s="1"/>
  <c r="AZ1580" i="17"/>
  <c r="BA1580" i="17" s="1"/>
  <c r="AQ1580" i="17"/>
  <c r="AO1580" i="17"/>
  <c r="AP1580" i="17" s="1"/>
  <c r="AF1580" i="17"/>
  <c r="AE1580" i="17"/>
  <c r="AD1580" i="17"/>
  <c r="CA1579" i="17"/>
  <c r="BZ1579" i="17"/>
  <c r="BY1579" i="17"/>
  <c r="BP1579" i="17"/>
  <c r="BO1579" i="17" s="1"/>
  <c r="BN1579" i="17"/>
  <c r="BM1579" i="17"/>
  <c r="BC1579" i="17"/>
  <c r="BB1579" i="17" s="1"/>
  <c r="AZ1579" i="17"/>
  <c r="BA1579" i="17" s="1"/>
  <c r="AQ1579" i="17"/>
  <c r="AO1579" i="17"/>
  <c r="AP1579" i="17" s="1"/>
  <c r="AF1579" i="17"/>
  <c r="AD1579" i="17"/>
  <c r="AE1579" i="17" s="1"/>
  <c r="CA1578" i="17"/>
  <c r="BY1578" i="17"/>
  <c r="BZ1578" i="17" s="1"/>
  <c r="BP1578" i="17"/>
  <c r="BO1578" i="17" s="1"/>
  <c r="BN1578" i="17"/>
  <c r="BM1578" i="17"/>
  <c r="BC1578" i="17"/>
  <c r="BB1578" i="17"/>
  <c r="AZ1578" i="17"/>
  <c r="BA1578" i="17" s="1"/>
  <c r="AQ1578" i="17"/>
  <c r="AP1578" i="17"/>
  <c r="AO1578" i="17"/>
  <c r="AF1578" i="17"/>
  <c r="AD1578" i="17"/>
  <c r="AE1578" i="17" s="1"/>
  <c r="CA1577" i="17"/>
  <c r="BZ1577" i="17"/>
  <c r="BY1577" i="17"/>
  <c r="BP1577" i="17"/>
  <c r="BM1577" i="17"/>
  <c r="BN1577" i="17" s="1"/>
  <c r="BC1577" i="17"/>
  <c r="BB1577" i="17" s="1"/>
  <c r="BA1577" i="17"/>
  <c r="AZ1577" i="17"/>
  <c r="AQ1577" i="17"/>
  <c r="AO1577" i="17"/>
  <c r="AP1577" i="17" s="1"/>
  <c r="AF1577" i="17"/>
  <c r="AE1577" i="17"/>
  <c r="AD1577" i="17"/>
  <c r="CA1576" i="17"/>
  <c r="BY1576" i="17"/>
  <c r="BZ1576" i="17" s="1"/>
  <c r="BP1576" i="17"/>
  <c r="BM1576" i="17"/>
  <c r="BN1576" i="17" s="1"/>
  <c r="BC1576" i="17"/>
  <c r="BB1576" i="17" s="1"/>
  <c r="AZ1576" i="17"/>
  <c r="BA1576" i="17" s="1"/>
  <c r="AQ1576" i="17"/>
  <c r="AO1576" i="17"/>
  <c r="AP1576" i="17" s="1"/>
  <c r="AF1576" i="17"/>
  <c r="AD1576" i="17"/>
  <c r="AE1576" i="17" s="1"/>
  <c r="CA1575" i="17"/>
  <c r="BZ1575" i="17"/>
  <c r="BY1575" i="17"/>
  <c r="BP1575" i="17"/>
  <c r="BM1575" i="17"/>
  <c r="BN1575" i="17" s="1"/>
  <c r="BO1575" i="17" s="1"/>
  <c r="BC1575" i="17"/>
  <c r="BB1575" i="17" s="1"/>
  <c r="AZ1575" i="17"/>
  <c r="BA1575" i="17" s="1"/>
  <c r="AQ1575" i="17"/>
  <c r="AO1575" i="17"/>
  <c r="AP1575" i="17" s="1"/>
  <c r="AF1575" i="17"/>
  <c r="AE1575" i="17"/>
  <c r="AD1575" i="17"/>
  <c r="CA1574" i="17"/>
  <c r="BZ1574" i="17"/>
  <c r="BY1574" i="17"/>
  <c r="BP1574" i="17"/>
  <c r="BM1574" i="17"/>
  <c r="BN1574" i="17" s="1"/>
  <c r="BC1574" i="17"/>
  <c r="BB1574" i="17"/>
  <c r="AZ1574" i="17"/>
  <c r="BA1574" i="17" s="1"/>
  <c r="AQ1574" i="17"/>
  <c r="AP1574" i="17"/>
  <c r="AO1574" i="17"/>
  <c r="AF1574" i="17"/>
  <c r="AD1574" i="17"/>
  <c r="AE1574" i="17" s="1"/>
  <c r="CA1573" i="17"/>
  <c r="BY1573" i="17"/>
  <c r="BZ1573" i="17" s="1"/>
  <c r="BP1573" i="17"/>
  <c r="BO1573" i="17" s="1"/>
  <c r="BM1573" i="17"/>
  <c r="BN1573" i="17" s="1"/>
  <c r="BC1573" i="17"/>
  <c r="BB1573" i="17" s="1"/>
  <c r="AZ1573" i="17"/>
  <c r="BA1573" i="17" s="1"/>
  <c r="AO1573" i="17"/>
  <c r="AP1573" i="17" s="1"/>
  <c r="AQ1573" i="17" s="1"/>
  <c r="AF1573" i="17"/>
  <c r="AE1573" i="17"/>
  <c r="AD1573" i="17"/>
  <c r="BY1572" i="17"/>
  <c r="BZ1572" i="17" s="1"/>
  <c r="CA1572" i="17" s="1"/>
  <c r="BP1572" i="17"/>
  <c r="BO1572" i="17"/>
  <c r="BN1572" i="17"/>
  <c r="BM1572" i="17"/>
  <c r="BC1572" i="17"/>
  <c r="BB1572" i="17" s="1"/>
  <c r="AZ1572" i="17"/>
  <c r="BA1572" i="17" s="1"/>
  <c r="AQ1572" i="17"/>
  <c r="AP1572" i="17"/>
  <c r="AO1572" i="17"/>
  <c r="AF1572" i="17"/>
  <c r="AD1572" i="17"/>
  <c r="AE1572" i="17" s="1"/>
  <c r="CA1571" i="17"/>
  <c r="BZ1571" i="17"/>
  <c r="BY1571" i="17"/>
  <c r="BP1571" i="17"/>
  <c r="BO1571" i="17" s="1"/>
  <c r="BM1571" i="17"/>
  <c r="BN1571" i="17" s="1"/>
  <c r="BC1571" i="17"/>
  <c r="BB1571" i="17"/>
  <c r="BA1571" i="17"/>
  <c r="AZ1571" i="17"/>
  <c r="AQ1571" i="17"/>
  <c r="AO1571" i="17"/>
  <c r="AP1571" i="17" s="1"/>
  <c r="AF1571" i="17"/>
  <c r="AD1571" i="17"/>
  <c r="AE1571" i="17" s="1"/>
  <c r="CA1570" i="17"/>
  <c r="BY1570" i="17"/>
  <c r="BZ1570" i="17" s="1"/>
  <c r="BP1570" i="17"/>
  <c r="BO1570" i="17"/>
  <c r="BM1570" i="17"/>
  <c r="BN1570" i="17" s="1"/>
  <c r="BC1570" i="17"/>
  <c r="BB1570" i="17" s="1"/>
  <c r="AZ1570" i="17"/>
  <c r="BA1570" i="17" s="1"/>
  <c r="AQ1570" i="17"/>
  <c r="AP1570" i="17"/>
  <c r="AO1570" i="17"/>
  <c r="AF1570" i="17"/>
  <c r="AD1570" i="17"/>
  <c r="AE1570" i="17" s="1"/>
  <c r="CA1569" i="17"/>
  <c r="BZ1569" i="17"/>
  <c r="BY1569" i="17"/>
  <c r="BP1569" i="17"/>
  <c r="BO1569" i="17" s="1"/>
  <c r="BM1569" i="17"/>
  <c r="BN1569" i="17" s="1"/>
  <c r="BC1569" i="17"/>
  <c r="BB1569" i="17" s="1"/>
  <c r="AZ1569" i="17"/>
  <c r="BA1569" i="17" s="1"/>
  <c r="AQ1569" i="17"/>
  <c r="AP1569" i="17"/>
  <c r="AO1569" i="17"/>
  <c r="AF1569" i="17"/>
  <c r="AD1569" i="17"/>
  <c r="AE1569" i="17" s="1"/>
  <c r="CA1568" i="17"/>
  <c r="BY1568" i="17"/>
  <c r="BZ1568" i="17" s="1"/>
  <c r="BP1568" i="17"/>
  <c r="BO1568" i="17" s="1"/>
  <c r="BM1568" i="17"/>
  <c r="BN1568" i="17" s="1"/>
  <c r="BC1568" i="17"/>
  <c r="BB1568" i="17"/>
  <c r="AZ1568" i="17"/>
  <c r="BA1568" i="17" s="1"/>
  <c r="AQ1568" i="17"/>
  <c r="AO1568" i="17"/>
  <c r="AP1568" i="17" s="1"/>
  <c r="AF1568" i="17"/>
  <c r="AD1568" i="17"/>
  <c r="AE1568" i="17" s="1"/>
  <c r="CA1567" i="17"/>
  <c r="BZ1567" i="17"/>
  <c r="BY1567" i="17"/>
  <c r="BP1567" i="17"/>
  <c r="BO1567" i="17" s="1"/>
  <c r="BM1567" i="17"/>
  <c r="BN1567" i="17" s="1"/>
  <c r="BC1567" i="17"/>
  <c r="BB1567" i="17" s="1"/>
  <c r="BA1567" i="17"/>
  <c r="AZ1567" i="17"/>
  <c r="AQ1567" i="17"/>
  <c r="AO1567" i="17"/>
  <c r="AP1567" i="17" s="1"/>
  <c r="AF1567" i="17"/>
  <c r="AD1567" i="17"/>
  <c r="AE1567" i="17" s="1"/>
  <c r="CA1566" i="17"/>
  <c r="BZ1566" i="17"/>
  <c r="BY1566" i="17"/>
  <c r="BP1566" i="17"/>
  <c r="BM1566" i="17"/>
  <c r="BN1566" i="17" s="1"/>
  <c r="BC1566" i="17"/>
  <c r="BB1566" i="17" s="1"/>
  <c r="BA1566" i="17"/>
  <c r="AZ1566" i="17"/>
  <c r="AQ1566" i="17"/>
  <c r="AO1566" i="17"/>
  <c r="AP1566" i="17" s="1"/>
  <c r="AF1566" i="17"/>
  <c r="AD1566" i="17"/>
  <c r="AE1566" i="17" s="1"/>
  <c r="CA1565" i="17"/>
  <c r="BY1565" i="17"/>
  <c r="BZ1565" i="17" s="1"/>
  <c r="BP1565" i="17"/>
  <c r="BO1565" i="17" s="1"/>
  <c r="BN1565" i="17"/>
  <c r="BM1565" i="17"/>
  <c r="BC1565" i="17"/>
  <c r="BB1565" i="17" s="1"/>
  <c r="AZ1565" i="17"/>
  <c r="BA1565" i="17" s="1"/>
  <c r="AQ1565" i="17"/>
  <c r="AO1565" i="17"/>
  <c r="AP1565" i="17" s="1"/>
  <c r="AF1565" i="17"/>
  <c r="AE1565" i="17"/>
  <c r="AD1565" i="17"/>
  <c r="CA1564" i="17"/>
  <c r="BY1564" i="17"/>
  <c r="BZ1564" i="17" s="1"/>
  <c r="BP1564" i="17"/>
  <c r="BM1564" i="17"/>
  <c r="BN1564" i="17" s="1"/>
  <c r="BC1564" i="17"/>
  <c r="BB1564" i="17" s="1"/>
  <c r="AZ1564" i="17"/>
  <c r="BA1564" i="17" s="1"/>
  <c r="AQ1564" i="17"/>
  <c r="AP1564" i="17"/>
  <c r="AO1564" i="17"/>
  <c r="AF1564" i="17"/>
  <c r="AE1564" i="17"/>
  <c r="AD1564" i="17"/>
  <c r="CA1563" i="17"/>
  <c r="BZ1563" i="17"/>
  <c r="BY1563" i="17"/>
  <c r="BP1563" i="17"/>
  <c r="BM1563" i="17"/>
  <c r="BN1563" i="17" s="1"/>
  <c r="BC1563" i="17"/>
  <c r="BB1563" i="17"/>
  <c r="AZ1563" i="17"/>
  <c r="BA1563" i="17" s="1"/>
  <c r="AO1563" i="17"/>
  <c r="AP1563" i="17" s="1"/>
  <c r="AQ1563" i="17" s="1"/>
  <c r="AF1563" i="17"/>
  <c r="AD1563" i="17"/>
  <c r="AE1563" i="17" s="1"/>
  <c r="BY1562" i="17"/>
  <c r="BZ1562" i="17" s="1"/>
  <c r="CA1562" i="17" s="1"/>
  <c r="BP1562" i="17"/>
  <c r="BO1562" i="17" s="1"/>
  <c r="BM1562" i="17"/>
  <c r="BN1562" i="17" s="1"/>
  <c r="BC1562" i="17"/>
  <c r="BB1562" i="17"/>
  <c r="AZ1562" i="17"/>
  <c r="BA1562" i="17" s="1"/>
  <c r="AQ1562" i="17"/>
  <c r="AP1562" i="17"/>
  <c r="AO1562" i="17"/>
  <c r="AF1562" i="17"/>
  <c r="AD1562" i="17"/>
  <c r="AE1562" i="17" s="1"/>
  <c r="CA1561" i="17"/>
  <c r="BZ1561" i="17"/>
  <c r="BY1561" i="17"/>
  <c r="BP1561" i="17"/>
  <c r="BO1561" i="17" s="1"/>
  <c r="BN1561" i="17"/>
  <c r="BM1561" i="17"/>
  <c r="BC1561" i="17"/>
  <c r="BB1561" i="17" s="1"/>
  <c r="AZ1561" i="17"/>
  <c r="BA1561" i="17" s="1"/>
  <c r="AQ1561" i="17"/>
  <c r="AO1561" i="17"/>
  <c r="AP1561" i="17" s="1"/>
  <c r="AF1561" i="17"/>
  <c r="AE1561" i="17"/>
  <c r="AD1561" i="17"/>
  <c r="CA1560" i="17"/>
  <c r="BY1560" i="17"/>
  <c r="BZ1560" i="17" s="1"/>
  <c r="BP1560" i="17"/>
  <c r="BO1560" i="17" s="1"/>
  <c r="BM1560" i="17"/>
  <c r="BN1560" i="17" s="1"/>
  <c r="BC1560" i="17"/>
  <c r="BB1560" i="17"/>
  <c r="AZ1560" i="17"/>
  <c r="BA1560" i="17" s="1"/>
  <c r="AQ1560" i="17"/>
  <c r="AO1560" i="17"/>
  <c r="AP1560" i="17" s="1"/>
  <c r="AF1560" i="17"/>
  <c r="AD1560" i="17"/>
  <c r="AE1560" i="17" s="1"/>
  <c r="CA1559" i="17"/>
  <c r="BY1559" i="17"/>
  <c r="BZ1559" i="17" s="1"/>
  <c r="BP1559" i="17"/>
  <c r="BO1559" i="17"/>
  <c r="BM1559" i="17"/>
  <c r="BN1559" i="17" s="1"/>
  <c r="BC1559" i="17"/>
  <c r="BB1559" i="17" s="1"/>
  <c r="AZ1559" i="17"/>
  <c r="BA1559" i="17" s="1"/>
  <c r="AQ1559" i="17"/>
  <c r="AO1559" i="17"/>
  <c r="AP1559" i="17" s="1"/>
  <c r="AF1559" i="17"/>
  <c r="AE1559" i="17"/>
  <c r="AD1559" i="17"/>
  <c r="CA1558" i="17"/>
  <c r="BY1558" i="17"/>
  <c r="BZ1558" i="17" s="1"/>
  <c r="BP1558" i="17"/>
  <c r="BO1558" i="17"/>
  <c r="BM1558" i="17"/>
  <c r="BN1558" i="17" s="1"/>
  <c r="BC1558" i="17"/>
  <c r="BB1558" i="17"/>
  <c r="BA1558" i="17"/>
  <c r="AZ1558" i="17"/>
  <c r="AQ1558" i="17"/>
  <c r="AO1558" i="17"/>
  <c r="AP1558" i="17" s="1"/>
  <c r="AF1558" i="17"/>
  <c r="AD1558" i="17"/>
  <c r="AE1558" i="17" s="1"/>
  <c r="CA1557" i="17"/>
  <c r="BY1557" i="17"/>
  <c r="BZ1557" i="17" s="1"/>
  <c r="BP1557" i="17"/>
  <c r="BO1557" i="17" s="1"/>
  <c r="BM1557" i="17"/>
  <c r="BN1557" i="17" s="1"/>
  <c r="BC1557" i="17"/>
  <c r="BB1557" i="17" s="1"/>
  <c r="AZ1557" i="17"/>
  <c r="BA1557" i="17" s="1"/>
  <c r="AQ1557" i="17"/>
  <c r="AO1557" i="17"/>
  <c r="AP1557" i="17" s="1"/>
  <c r="AF1557" i="17"/>
  <c r="AD1557" i="17"/>
  <c r="AE1557" i="17" s="1"/>
  <c r="CA1556" i="17"/>
  <c r="BY1556" i="17"/>
  <c r="BZ1556" i="17" s="1"/>
  <c r="BP1556" i="17"/>
  <c r="BO1556" i="17"/>
  <c r="BM1556" i="17"/>
  <c r="BN1556" i="17" s="1"/>
  <c r="BC1556" i="17"/>
  <c r="BB1556" i="17" s="1"/>
  <c r="AZ1556" i="17"/>
  <c r="BA1556" i="17" s="1"/>
  <c r="AQ1556" i="17"/>
  <c r="AO1556" i="17"/>
  <c r="AP1556" i="17" s="1"/>
  <c r="AF1556" i="17"/>
  <c r="AE1556" i="17"/>
  <c r="AD1556" i="17"/>
  <c r="CA1555" i="17"/>
  <c r="BY1555" i="17"/>
  <c r="BZ1555" i="17" s="1"/>
  <c r="BP1555" i="17"/>
  <c r="BM1555" i="17"/>
  <c r="BN1555" i="17" s="1"/>
  <c r="BC1555" i="17"/>
  <c r="BB1555" i="17" s="1"/>
  <c r="AZ1555" i="17"/>
  <c r="BA1555" i="17" s="1"/>
  <c r="AQ1555" i="17"/>
  <c r="AO1555" i="17"/>
  <c r="AP1555" i="17" s="1"/>
  <c r="AF1555" i="17"/>
  <c r="AD1555" i="17"/>
  <c r="AE1555" i="17" s="1"/>
  <c r="CA1554" i="17"/>
  <c r="BY1554" i="17"/>
  <c r="BZ1554" i="17" s="1"/>
  <c r="BP1554" i="17"/>
  <c r="BO1554" i="17"/>
  <c r="BN1554" i="17"/>
  <c r="BM1554" i="17"/>
  <c r="BC1554" i="17"/>
  <c r="BB1554" i="17"/>
  <c r="AZ1554" i="17"/>
  <c r="BA1554" i="17" s="1"/>
  <c r="AQ1554" i="17"/>
  <c r="AP1554" i="17"/>
  <c r="AO1554" i="17"/>
  <c r="AF1554" i="17"/>
  <c r="AD1554" i="17"/>
  <c r="AE1554" i="17" s="1"/>
  <c r="CA1553" i="17"/>
  <c r="BZ1553" i="17"/>
  <c r="BY1553" i="17"/>
  <c r="BP1553" i="17"/>
  <c r="BO1553" i="17" s="1"/>
  <c r="BM1553" i="17"/>
  <c r="BN1553" i="17" s="1"/>
  <c r="BC1553" i="17"/>
  <c r="BB1553" i="17" s="1"/>
  <c r="AZ1553" i="17"/>
  <c r="BA1553" i="17" s="1"/>
  <c r="AO1553" i="17"/>
  <c r="AP1553" i="17" s="1"/>
  <c r="AQ1553" i="17" s="1"/>
  <c r="AF1553" i="17"/>
  <c r="AD1553" i="17"/>
  <c r="AE1553" i="17" s="1"/>
  <c r="BY1552" i="17"/>
  <c r="BZ1552" i="17" s="1"/>
  <c r="CA1552" i="17" s="1"/>
  <c r="BP1552" i="17"/>
  <c r="BO1552" i="17" s="1"/>
  <c r="BM1552" i="17"/>
  <c r="BN1552" i="17" s="1"/>
  <c r="BC1552" i="17"/>
  <c r="BB1552" i="17"/>
  <c r="AZ1552" i="17"/>
  <c r="BA1552" i="17" s="1"/>
  <c r="AQ1552" i="17"/>
  <c r="AO1552" i="17"/>
  <c r="AP1552" i="17" s="1"/>
  <c r="AF1552" i="17"/>
  <c r="AD1552" i="17"/>
  <c r="AE1552" i="17" s="1"/>
  <c r="CA1551" i="17"/>
  <c r="BY1551" i="17"/>
  <c r="BZ1551" i="17" s="1"/>
  <c r="BP1551" i="17"/>
  <c r="BO1551" i="17" s="1"/>
  <c r="BM1551" i="17"/>
  <c r="BN1551" i="17" s="1"/>
  <c r="BC1551" i="17"/>
  <c r="BB1551" i="17" s="1"/>
  <c r="BA1551" i="17"/>
  <c r="AZ1551" i="17"/>
  <c r="AQ1551" i="17"/>
  <c r="AO1551" i="17"/>
  <c r="AP1551" i="17" s="1"/>
  <c r="AF1551" i="17"/>
  <c r="AD1551" i="17"/>
  <c r="AE1551" i="17" s="1"/>
  <c r="U1551" i="17"/>
  <c r="T1551" i="17"/>
  <c r="S1551" i="17"/>
  <c r="CA1550" i="17"/>
  <c r="BY1550" i="17"/>
  <c r="BZ1550" i="17" s="1"/>
  <c r="BP1550" i="17"/>
  <c r="BO1550" i="17" s="1"/>
  <c r="BN1550" i="17"/>
  <c r="BM1550" i="17"/>
  <c r="BC1550" i="17"/>
  <c r="BB1550" i="17"/>
  <c r="BA1550" i="17"/>
  <c r="AZ1550" i="17"/>
  <c r="AQ1550" i="17"/>
  <c r="AO1550" i="17"/>
  <c r="AP1550" i="17" s="1"/>
  <c r="AF1550" i="17"/>
  <c r="AD1550" i="17"/>
  <c r="AE1550" i="17" s="1"/>
  <c r="U1550" i="17"/>
  <c r="S1550" i="17"/>
  <c r="T1550" i="17" s="1"/>
  <c r="CA1549" i="17"/>
  <c r="BZ1549" i="17"/>
  <c r="BY1549" i="17"/>
  <c r="BP1549" i="17"/>
  <c r="BO1549" i="17"/>
  <c r="BN1549" i="17"/>
  <c r="BM1549" i="17"/>
  <c r="BC1549" i="17"/>
  <c r="BB1549" i="17" s="1"/>
  <c r="BA1549" i="17"/>
  <c r="AZ1549" i="17"/>
  <c r="AQ1549" i="17"/>
  <c r="AO1549" i="17"/>
  <c r="AP1549" i="17" s="1"/>
  <c r="AF1549" i="17"/>
  <c r="AE1549" i="17"/>
  <c r="AD1549" i="17"/>
  <c r="U1549" i="17"/>
  <c r="T1549" i="17"/>
  <c r="S1549" i="17"/>
  <c r="CA1548" i="17"/>
  <c r="BY1548" i="17"/>
  <c r="BZ1548" i="17" s="1"/>
  <c r="BP1548" i="17"/>
  <c r="BO1548" i="17" s="1"/>
  <c r="BN1548" i="17"/>
  <c r="BM1548" i="17"/>
  <c r="BC1548" i="17"/>
  <c r="BB1548" i="17"/>
  <c r="AZ1548" i="17"/>
  <c r="BA1548" i="17" s="1"/>
  <c r="AQ1548" i="17"/>
  <c r="AO1548" i="17"/>
  <c r="AP1548" i="17" s="1"/>
  <c r="AF1548" i="17"/>
  <c r="AD1548" i="17"/>
  <c r="AE1548" i="17" s="1"/>
  <c r="U1548" i="17"/>
  <c r="S1548" i="17"/>
  <c r="T1548" i="17" s="1"/>
  <c r="CA1547" i="17"/>
  <c r="BY1547" i="17"/>
  <c r="BZ1547" i="17" s="1"/>
  <c r="BP1547" i="17"/>
  <c r="BO1547" i="17"/>
  <c r="BM1547" i="17"/>
  <c r="BN1547" i="17" s="1"/>
  <c r="BC1547" i="17"/>
  <c r="BB1547" i="17" s="1"/>
  <c r="BA1547" i="17"/>
  <c r="AZ1547" i="17"/>
  <c r="AQ1547" i="17"/>
  <c r="AO1547" i="17"/>
  <c r="AP1547" i="17" s="1"/>
  <c r="AF1547" i="17"/>
  <c r="AD1547" i="17"/>
  <c r="AE1547" i="17" s="1"/>
  <c r="U1547" i="17"/>
  <c r="S1547" i="17"/>
  <c r="T1547" i="17" s="1"/>
  <c r="CA1546" i="17"/>
  <c r="BY1546" i="17"/>
  <c r="BZ1546" i="17" s="1"/>
  <c r="BP1546" i="17"/>
  <c r="BO1546" i="17" s="1"/>
  <c r="BN1546" i="17"/>
  <c r="BM1546" i="17"/>
  <c r="BC1546" i="17"/>
  <c r="BB1546" i="17" s="1"/>
  <c r="AZ1546" i="17"/>
  <c r="BA1546" i="17" s="1"/>
  <c r="AQ1546" i="17"/>
  <c r="AO1546" i="17"/>
  <c r="AP1546" i="17" s="1"/>
  <c r="AF1546" i="17"/>
  <c r="AD1546" i="17"/>
  <c r="AE1546" i="17" s="1"/>
  <c r="U1546" i="17"/>
  <c r="S1546" i="17"/>
  <c r="T1546" i="17" s="1"/>
  <c r="CA1545" i="17"/>
  <c r="BZ1545" i="17"/>
  <c r="BY1545" i="17"/>
  <c r="BP1545" i="17"/>
  <c r="BO1545" i="17"/>
  <c r="BM1545" i="17"/>
  <c r="BN1545" i="17" s="1"/>
  <c r="BC1545" i="17"/>
  <c r="BB1545" i="17" s="1"/>
  <c r="AZ1545" i="17"/>
  <c r="BA1545" i="17" s="1"/>
  <c r="AQ1545" i="17"/>
  <c r="AO1545" i="17"/>
  <c r="AP1545" i="17" s="1"/>
  <c r="AF1545" i="17"/>
  <c r="AE1545" i="17"/>
  <c r="AD1545" i="17"/>
  <c r="U1545" i="17"/>
  <c r="S1545" i="17"/>
  <c r="T1545" i="17" s="1"/>
  <c r="CA1544" i="17"/>
  <c r="BY1544" i="17"/>
  <c r="BZ1544" i="17" s="1"/>
  <c r="BP1544" i="17"/>
  <c r="BM1544" i="17"/>
  <c r="BN1544" i="17" s="1"/>
  <c r="BC1544" i="17"/>
  <c r="BB1544" i="17"/>
  <c r="AZ1544" i="17"/>
  <c r="BA1544" i="17" s="1"/>
  <c r="AQ1544" i="17"/>
  <c r="AO1544" i="17"/>
  <c r="AP1544" i="17" s="1"/>
  <c r="AF1544" i="17"/>
  <c r="AD1544" i="17"/>
  <c r="AE1544" i="17" s="1"/>
  <c r="U1544" i="17"/>
  <c r="S1544" i="17"/>
  <c r="T1544" i="17" s="1"/>
  <c r="CA1543" i="17"/>
  <c r="BY1543" i="17"/>
  <c r="BZ1543" i="17" s="1"/>
  <c r="BP1543" i="17"/>
  <c r="BM1543" i="17"/>
  <c r="BN1543" i="17" s="1"/>
  <c r="BO1543" i="17" s="1"/>
  <c r="BC1543" i="17"/>
  <c r="BB1543" i="17" s="1"/>
  <c r="BA1543" i="17"/>
  <c r="AZ1543" i="17"/>
  <c r="AO1543" i="17"/>
  <c r="AP1543" i="17" s="1"/>
  <c r="AQ1543" i="17" s="1"/>
  <c r="AF1543" i="17"/>
  <c r="AD1543" i="17"/>
  <c r="AE1543" i="17" s="1"/>
  <c r="U1543" i="17"/>
  <c r="S1543" i="17"/>
  <c r="T1543" i="17" s="1"/>
  <c r="BY1542" i="17"/>
  <c r="BZ1542" i="17" s="1"/>
  <c r="CA1542" i="17" s="1"/>
  <c r="BP1542" i="17"/>
  <c r="BN1542" i="17"/>
  <c r="BM1542" i="17"/>
  <c r="BC1542" i="17"/>
  <c r="BB1542" i="17" s="1"/>
  <c r="AZ1542" i="17"/>
  <c r="BA1542" i="17" s="1"/>
  <c r="AQ1542" i="17"/>
  <c r="AO1542" i="17"/>
  <c r="AP1542" i="17" s="1"/>
  <c r="AF1542" i="17"/>
  <c r="AD1542" i="17"/>
  <c r="AE1542" i="17" s="1"/>
  <c r="U1542" i="17"/>
  <c r="S1542" i="17"/>
  <c r="T1542" i="17" s="1"/>
  <c r="CA1541" i="17"/>
  <c r="BZ1541" i="17"/>
  <c r="BY1541" i="17"/>
  <c r="BP1541" i="17"/>
  <c r="BM1541" i="17"/>
  <c r="BN1541" i="17" s="1"/>
  <c r="BO1541" i="17" s="1"/>
  <c r="BC1541" i="17"/>
  <c r="BB1541" i="17" s="1"/>
  <c r="BA1541" i="17"/>
  <c r="AZ1541" i="17"/>
  <c r="AQ1541" i="17"/>
  <c r="AO1541" i="17"/>
  <c r="AP1541" i="17" s="1"/>
  <c r="AF1541" i="17"/>
  <c r="AD1541" i="17"/>
  <c r="AE1541" i="17" s="1"/>
  <c r="U1541" i="17"/>
  <c r="T1541" i="17"/>
  <c r="S1541" i="17"/>
  <c r="CA1540" i="17"/>
  <c r="BY1540" i="17"/>
  <c r="BZ1540" i="17" s="1"/>
  <c r="BP1540" i="17"/>
  <c r="BO1540" i="17" s="1"/>
  <c r="BM1540" i="17"/>
  <c r="BN1540" i="17" s="1"/>
  <c r="BC1540" i="17"/>
  <c r="BB1540" i="17" s="1"/>
  <c r="AZ1540" i="17"/>
  <c r="BA1540" i="17" s="1"/>
  <c r="AQ1540" i="17"/>
  <c r="AO1540" i="17"/>
  <c r="AP1540" i="17" s="1"/>
  <c r="AF1540" i="17"/>
  <c r="AD1540" i="17"/>
  <c r="AE1540" i="17" s="1"/>
  <c r="U1540" i="17"/>
  <c r="S1540" i="17"/>
  <c r="T1540" i="17" s="1"/>
  <c r="CA1539" i="17"/>
  <c r="BY1539" i="17"/>
  <c r="BZ1539" i="17" s="1"/>
  <c r="BP1539" i="17"/>
  <c r="BO1539" i="17"/>
  <c r="BN1539" i="17"/>
  <c r="BM1539" i="17"/>
  <c r="BC1539" i="17"/>
  <c r="BB1539" i="17" s="1"/>
  <c r="AZ1539" i="17"/>
  <c r="BA1539" i="17" s="1"/>
  <c r="AQ1539" i="17"/>
  <c r="AO1539" i="17"/>
  <c r="AP1539" i="17" s="1"/>
  <c r="AF1539" i="17"/>
  <c r="AD1539" i="17"/>
  <c r="AE1539" i="17" s="1"/>
  <c r="U1539" i="17"/>
  <c r="S1539" i="17"/>
  <c r="T1539" i="17" s="1"/>
  <c r="CA1538" i="17"/>
  <c r="BY1538" i="17"/>
  <c r="BZ1538" i="17" s="1"/>
  <c r="BP1538" i="17"/>
  <c r="BO1538" i="17" s="1"/>
  <c r="BN1538" i="17"/>
  <c r="BM1538" i="17"/>
  <c r="BC1538" i="17"/>
  <c r="BB1538" i="17" s="1"/>
  <c r="AZ1538" i="17"/>
  <c r="BA1538" i="17" s="1"/>
  <c r="AQ1538" i="17"/>
  <c r="AO1538" i="17"/>
  <c r="AP1538" i="17" s="1"/>
  <c r="AF1538" i="17"/>
  <c r="AD1538" i="17"/>
  <c r="AE1538" i="17" s="1"/>
  <c r="U1538" i="17"/>
  <c r="T1538" i="17"/>
  <c r="S1538" i="17"/>
  <c r="CA1537" i="17"/>
  <c r="BY1537" i="17"/>
  <c r="BZ1537" i="17" s="1"/>
  <c r="BP1537" i="17"/>
  <c r="BO1537" i="17"/>
  <c r="BM1537" i="17"/>
  <c r="BN1537" i="17" s="1"/>
  <c r="BC1537" i="17"/>
  <c r="BB1537" i="17" s="1"/>
  <c r="AZ1537" i="17"/>
  <c r="BA1537" i="17" s="1"/>
  <c r="AQ1537" i="17"/>
  <c r="AO1537" i="17"/>
  <c r="AP1537" i="17" s="1"/>
  <c r="AF1537" i="17"/>
  <c r="AE1537" i="17"/>
  <c r="AD1537" i="17"/>
  <c r="U1537" i="17"/>
  <c r="S1537" i="17"/>
  <c r="T1537" i="17" s="1"/>
  <c r="CA1536" i="17"/>
  <c r="BY1536" i="17"/>
  <c r="BZ1536" i="17" s="1"/>
  <c r="BP1536" i="17"/>
  <c r="BO1536" i="17" s="1"/>
  <c r="BN1536" i="17"/>
  <c r="BM1536" i="17"/>
  <c r="BC1536" i="17"/>
  <c r="BB1536" i="17" s="1"/>
  <c r="AZ1536" i="17"/>
  <c r="BA1536" i="17" s="1"/>
  <c r="AQ1536" i="17"/>
  <c r="AO1536" i="17"/>
  <c r="AP1536" i="17" s="1"/>
  <c r="AF1536" i="17"/>
  <c r="AD1536" i="17"/>
  <c r="AE1536" i="17" s="1"/>
  <c r="U1536" i="17"/>
  <c r="S1536" i="17"/>
  <c r="T1536" i="17" s="1"/>
  <c r="CA1535" i="17"/>
  <c r="BZ1535" i="17"/>
  <c r="BY1535" i="17"/>
  <c r="BP1535" i="17"/>
  <c r="BO1535" i="17"/>
  <c r="BM1535" i="17"/>
  <c r="BN1535" i="17" s="1"/>
  <c r="BC1535" i="17"/>
  <c r="BB1535" i="17" s="1"/>
  <c r="AZ1535" i="17"/>
  <c r="BA1535" i="17" s="1"/>
  <c r="AQ1535" i="17"/>
  <c r="AO1535" i="17"/>
  <c r="AP1535" i="17" s="1"/>
  <c r="AF1535" i="17"/>
  <c r="AE1535" i="17"/>
  <c r="AD1535" i="17"/>
  <c r="U1535" i="17"/>
  <c r="S1535" i="17"/>
  <c r="T1535" i="17" s="1"/>
  <c r="CA1534" i="17"/>
  <c r="BY1534" i="17"/>
  <c r="BZ1534" i="17" s="1"/>
  <c r="BP1534" i="17"/>
  <c r="BO1534" i="17" s="1"/>
  <c r="BM1534" i="17"/>
  <c r="BN1534" i="17" s="1"/>
  <c r="BC1534" i="17"/>
  <c r="BB1534" i="17"/>
  <c r="AZ1534" i="17"/>
  <c r="BA1534" i="17" s="1"/>
  <c r="AQ1534" i="17"/>
  <c r="AO1534" i="17"/>
  <c r="AP1534" i="17" s="1"/>
  <c r="AF1534" i="17"/>
  <c r="AD1534" i="17"/>
  <c r="AE1534" i="17" s="1"/>
  <c r="U1534" i="17"/>
  <c r="T1534" i="17"/>
  <c r="S1534" i="17"/>
  <c r="CA1533" i="17"/>
  <c r="BZ1533" i="17"/>
  <c r="BY1533" i="17"/>
  <c r="BP1533" i="17"/>
  <c r="BM1533" i="17"/>
  <c r="BN1533" i="17" s="1"/>
  <c r="BO1533" i="17" s="1"/>
  <c r="BC1533" i="17"/>
  <c r="BB1533" i="17" s="1"/>
  <c r="BA1533" i="17"/>
  <c r="AZ1533" i="17"/>
  <c r="AO1533" i="17"/>
  <c r="AP1533" i="17" s="1"/>
  <c r="AQ1533" i="17" s="1"/>
  <c r="AF1533" i="17"/>
  <c r="AE1533" i="17"/>
  <c r="AD1533" i="17"/>
  <c r="U1533" i="17"/>
  <c r="T1533" i="17"/>
  <c r="S1533" i="17"/>
  <c r="BY1532" i="17"/>
  <c r="BZ1532" i="17" s="1"/>
  <c r="CA1532" i="17" s="1"/>
  <c r="BP1532" i="17"/>
  <c r="BO1532" i="17" s="1"/>
  <c r="BN1532" i="17"/>
  <c r="BM1532" i="17"/>
  <c r="BC1532" i="17"/>
  <c r="BB1532" i="17"/>
  <c r="AZ1532" i="17"/>
  <c r="BA1532" i="17" s="1"/>
  <c r="AQ1532" i="17"/>
  <c r="AO1532" i="17"/>
  <c r="AP1532" i="17" s="1"/>
  <c r="AF1532" i="17"/>
  <c r="AD1532" i="17"/>
  <c r="AE1532" i="17" s="1"/>
  <c r="U1532" i="17"/>
  <c r="S1532" i="17"/>
  <c r="T1532" i="17" s="1"/>
  <c r="CA1531" i="17"/>
  <c r="BZ1531" i="17"/>
  <c r="BY1531" i="17"/>
  <c r="BP1531" i="17"/>
  <c r="BM1531" i="17"/>
  <c r="BN1531" i="17" s="1"/>
  <c r="BO1531" i="17" s="1"/>
  <c r="BC1531" i="17"/>
  <c r="BB1531" i="17" s="1"/>
  <c r="BA1531" i="17"/>
  <c r="AZ1531" i="17"/>
  <c r="AQ1531" i="17"/>
  <c r="AO1531" i="17"/>
  <c r="AP1531" i="17" s="1"/>
  <c r="AF1531" i="17"/>
  <c r="AD1531" i="17"/>
  <c r="AE1531" i="17" s="1"/>
  <c r="U1531" i="17"/>
  <c r="T1531" i="17"/>
  <c r="S1531" i="17"/>
  <c r="CA1530" i="17"/>
  <c r="BY1530" i="17"/>
  <c r="BZ1530" i="17" s="1"/>
  <c r="BP1530" i="17"/>
  <c r="BM1530" i="17"/>
  <c r="BN1530" i="17" s="1"/>
  <c r="BC1530" i="17"/>
  <c r="BB1530" i="17" s="1"/>
  <c r="AZ1530" i="17"/>
  <c r="BA1530" i="17" s="1"/>
  <c r="AQ1530" i="17"/>
  <c r="AO1530" i="17"/>
  <c r="AP1530" i="17" s="1"/>
  <c r="AF1530" i="17"/>
  <c r="AD1530" i="17"/>
  <c r="AE1530" i="17" s="1"/>
  <c r="U1530" i="17"/>
  <c r="S1530" i="17"/>
  <c r="T1530" i="17" s="1"/>
  <c r="CA1529" i="17"/>
  <c r="BY1529" i="17"/>
  <c r="BZ1529" i="17" s="1"/>
  <c r="BP1529" i="17"/>
  <c r="BO1529" i="17"/>
  <c r="BM1529" i="17"/>
  <c r="BN1529" i="17" s="1"/>
  <c r="BC1529" i="17"/>
  <c r="BB1529" i="17" s="1"/>
  <c r="AZ1529" i="17"/>
  <c r="BA1529" i="17" s="1"/>
  <c r="AQ1529" i="17"/>
  <c r="AO1529" i="17"/>
  <c r="AP1529" i="17" s="1"/>
  <c r="AF1529" i="17"/>
  <c r="AE1529" i="17"/>
  <c r="AD1529" i="17"/>
  <c r="U1529" i="17"/>
  <c r="S1529" i="17"/>
  <c r="T1529" i="17" s="1"/>
  <c r="CA1528" i="17"/>
  <c r="BY1528" i="17"/>
  <c r="BZ1528" i="17" s="1"/>
  <c r="BP1528" i="17"/>
  <c r="BO1528" i="17" s="1"/>
  <c r="BN1528" i="17"/>
  <c r="BM1528" i="17"/>
  <c r="BC1528" i="17"/>
  <c r="BB1528" i="17" s="1"/>
  <c r="AZ1528" i="17"/>
  <c r="BA1528" i="17" s="1"/>
  <c r="AQ1528" i="17"/>
  <c r="AO1528" i="17"/>
  <c r="AP1528" i="17" s="1"/>
  <c r="AF1528" i="17"/>
  <c r="AD1528" i="17"/>
  <c r="AE1528" i="17" s="1"/>
  <c r="U1528" i="17"/>
  <c r="S1528" i="17"/>
  <c r="T1528" i="17" s="1"/>
  <c r="CA1527" i="17"/>
  <c r="BY1527" i="17"/>
  <c r="BZ1527" i="17" s="1"/>
  <c r="BP1527" i="17"/>
  <c r="BO1527" i="17" s="1"/>
  <c r="BM1527" i="17"/>
  <c r="BN1527" i="17" s="1"/>
  <c r="BC1527" i="17"/>
  <c r="BB1527" i="17" s="1"/>
  <c r="AZ1527" i="17"/>
  <c r="BA1527" i="17" s="1"/>
  <c r="AQ1527" i="17"/>
  <c r="AO1527" i="17"/>
  <c r="AP1527" i="17" s="1"/>
  <c r="AF1527" i="17"/>
  <c r="AE1527" i="17"/>
  <c r="AD1527" i="17"/>
  <c r="U1527" i="17"/>
  <c r="T1527" i="17"/>
  <c r="S1527" i="17"/>
  <c r="CA1526" i="17"/>
  <c r="BY1526" i="17"/>
  <c r="BZ1526" i="17" s="1"/>
  <c r="BP1526" i="17"/>
  <c r="BO1526" i="17" s="1"/>
  <c r="BM1526" i="17"/>
  <c r="BN1526" i="17" s="1"/>
  <c r="BC1526" i="17"/>
  <c r="BB1526" i="17" s="1"/>
  <c r="AZ1526" i="17"/>
  <c r="BA1526" i="17" s="1"/>
  <c r="AQ1526" i="17"/>
  <c r="AO1526" i="17"/>
  <c r="AP1526" i="17" s="1"/>
  <c r="AF1526" i="17"/>
  <c r="AD1526" i="17"/>
  <c r="AE1526" i="17" s="1"/>
  <c r="U1526" i="17"/>
  <c r="S1526" i="17"/>
  <c r="T1526" i="17" s="1"/>
  <c r="CA1525" i="17"/>
  <c r="BY1525" i="17"/>
  <c r="BZ1525" i="17" s="1"/>
  <c r="BP1525" i="17"/>
  <c r="BO1525" i="17"/>
  <c r="BM1525" i="17"/>
  <c r="BN1525" i="17" s="1"/>
  <c r="BC1525" i="17"/>
  <c r="BB1525" i="17" s="1"/>
  <c r="AZ1525" i="17"/>
  <c r="BA1525" i="17" s="1"/>
  <c r="AQ1525" i="17"/>
  <c r="AO1525" i="17"/>
  <c r="AP1525" i="17" s="1"/>
  <c r="AF1525" i="17"/>
  <c r="AE1525" i="17"/>
  <c r="AD1525" i="17"/>
  <c r="U1525" i="17"/>
  <c r="T1525" i="17"/>
  <c r="S1525" i="17"/>
  <c r="CA1524" i="17"/>
  <c r="BY1524" i="17"/>
  <c r="BZ1524" i="17" s="1"/>
  <c r="BP1524" i="17"/>
  <c r="BO1524" i="17" s="1"/>
  <c r="BM1524" i="17"/>
  <c r="BN1524" i="17" s="1"/>
  <c r="BC1524" i="17"/>
  <c r="BB1524" i="17"/>
  <c r="AZ1524" i="17"/>
  <c r="BA1524" i="17" s="1"/>
  <c r="AQ1524" i="17"/>
  <c r="AO1524" i="17"/>
  <c r="AP1524" i="17" s="1"/>
  <c r="AF1524" i="17"/>
  <c r="AD1524" i="17"/>
  <c r="AE1524" i="17" s="1"/>
  <c r="U1524" i="17"/>
  <c r="S1524" i="17"/>
  <c r="T1524" i="17" s="1"/>
  <c r="CA1523" i="17"/>
  <c r="BY1523" i="17"/>
  <c r="BZ1523" i="17" s="1"/>
  <c r="BP1523" i="17"/>
  <c r="BO1523" i="17" s="1"/>
  <c r="BM1523" i="17"/>
  <c r="BN1523" i="17" s="1"/>
  <c r="BC1523" i="17"/>
  <c r="BB1523" i="17" s="1"/>
  <c r="AZ1523" i="17"/>
  <c r="BA1523" i="17" s="1"/>
  <c r="AO1523" i="17"/>
  <c r="AP1523" i="17" s="1"/>
  <c r="AQ1523" i="17" s="1"/>
  <c r="AF1523" i="17"/>
  <c r="AE1523" i="17"/>
  <c r="AD1523" i="17"/>
  <c r="U1523" i="17"/>
  <c r="S1523" i="17"/>
  <c r="T1523" i="17" s="1"/>
  <c r="BY1522" i="17"/>
  <c r="BZ1522" i="17" s="1"/>
  <c r="CA1522" i="17" s="1"/>
  <c r="BP1522" i="17"/>
  <c r="BM1522" i="17"/>
  <c r="BN1522" i="17" s="1"/>
  <c r="BC1522" i="17"/>
  <c r="BB1522" i="17" s="1"/>
  <c r="AZ1522" i="17"/>
  <c r="BA1522" i="17" s="1"/>
  <c r="AQ1522" i="17"/>
  <c r="AO1522" i="17"/>
  <c r="AP1522" i="17" s="1"/>
  <c r="AF1522" i="17"/>
  <c r="AD1522" i="17"/>
  <c r="AE1522" i="17" s="1"/>
  <c r="U1522" i="17"/>
  <c r="S1522" i="17"/>
  <c r="T1522" i="17" s="1"/>
  <c r="CA1521" i="17"/>
  <c r="BY1521" i="17"/>
  <c r="BZ1521" i="17" s="1"/>
  <c r="BP1521" i="17"/>
  <c r="BM1521" i="17"/>
  <c r="BN1521" i="17" s="1"/>
  <c r="BC1521" i="17"/>
  <c r="BB1521" i="17" s="1"/>
  <c r="AZ1521" i="17"/>
  <c r="BA1521" i="17" s="1"/>
  <c r="AQ1521" i="17"/>
  <c r="AO1521" i="17"/>
  <c r="AP1521" i="17" s="1"/>
  <c r="AF1521" i="17"/>
  <c r="AD1521" i="17"/>
  <c r="AE1521" i="17" s="1"/>
  <c r="U1521" i="17"/>
  <c r="S1521" i="17"/>
  <c r="T1521" i="17" s="1"/>
  <c r="CA1520" i="17"/>
  <c r="BY1520" i="17"/>
  <c r="BZ1520" i="17" s="1"/>
  <c r="BP1520" i="17"/>
  <c r="BM1520" i="17"/>
  <c r="BN1520" i="17" s="1"/>
  <c r="BC1520" i="17"/>
  <c r="BB1520" i="17" s="1"/>
  <c r="AZ1520" i="17"/>
  <c r="BA1520" i="17" s="1"/>
  <c r="AQ1520" i="17"/>
  <c r="AO1520" i="17"/>
  <c r="AP1520" i="17" s="1"/>
  <c r="AF1520" i="17"/>
  <c r="AD1520" i="17"/>
  <c r="AE1520" i="17" s="1"/>
  <c r="U1520" i="17"/>
  <c r="T1520" i="17"/>
  <c r="S1520" i="17"/>
  <c r="CA1519" i="17"/>
  <c r="BY1519" i="17"/>
  <c r="BZ1519" i="17" s="1"/>
  <c r="BP1519" i="17"/>
  <c r="BM1519" i="17"/>
  <c r="BN1519" i="17" s="1"/>
  <c r="BC1519" i="17"/>
  <c r="BB1519" i="17" s="1"/>
  <c r="AZ1519" i="17"/>
  <c r="BA1519" i="17" s="1"/>
  <c r="AQ1519" i="17"/>
  <c r="AO1519" i="17"/>
  <c r="AP1519" i="17" s="1"/>
  <c r="AF1519" i="17"/>
  <c r="AE1519" i="17"/>
  <c r="AD1519" i="17"/>
  <c r="U1519" i="17"/>
  <c r="S1519" i="17"/>
  <c r="T1519" i="17" s="1"/>
  <c r="CA1518" i="17"/>
  <c r="BY1518" i="17"/>
  <c r="BZ1518" i="17" s="1"/>
  <c r="BP1518" i="17"/>
  <c r="BO1518" i="17" s="1"/>
  <c r="BM1518" i="17"/>
  <c r="BN1518" i="17" s="1"/>
  <c r="BC1518" i="17"/>
  <c r="BB1518" i="17"/>
  <c r="AZ1518" i="17"/>
  <c r="BA1518" i="17" s="1"/>
  <c r="AQ1518" i="17"/>
  <c r="AO1518" i="17"/>
  <c r="AP1518" i="17" s="1"/>
  <c r="AF1518" i="17"/>
  <c r="AD1518" i="17"/>
  <c r="AE1518" i="17" s="1"/>
  <c r="U1518" i="17"/>
  <c r="T1518" i="17"/>
  <c r="S1518" i="17"/>
  <c r="CA1517" i="17"/>
  <c r="BZ1517" i="17"/>
  <c r="BY1517" i="17"/>
  <c r="BP1517" i="17"/>
  <c r="BO1517" i="17"/>
  <c r="BN1517" i="17"/>
  <c r="BM1517" i="17"/>
  <c r="BC1517" i="17"/>
  <c r="BB1517" i="17" s="1"/>
  <c r="AZ1517" i="17"/>
  <c r="BA1517" i="17" s="1"/>
  <c r="AQ1517" i="17"/>
  <c r="AO1517" i="17"/>
  <c r="AP1517" i="17" s="1"/>
  <c r="AF1517" i="17"/>
  <c r="AD1517" i="17"/>
  <c r="AE1517" i="17" s="1"/>
  <c r="U1517" i="17"/>
  <c r="S1517" i="17"/>
  <c r="T1517" i="17" s="1"/>
  <c r="CA1516" i="17"/>
  <c r="BY1516" i="17"/>
  <c r="BZ1516" i="17" s="1"/>
  <c r="BP1516" i="17"/>
  <c r="BO1516" i="17" s="1"/>
  <c r="BM1516" i="17"/>
  <c r="BN1516" i="17" s="1"/>
  <c r="BC1516" i="17"/>
  <c r="BB1516" i="17"/>
  <c r="AZ1516" i="17"/>
  <c r="BA1516" i="17" s="1"/>
  <c r="AQ1516" i="17"/>
  <c r="AO1516" i="17"/>
  <c r="AP1516" i="17" s="1"/>
  <c r="AF1516" i="17"/>
  <c r="AD1516" i="17"/>
  <c r="AE1516" i="17" s="1"/>
  <c r="U1516" i="17"/>
  <c r="T1516" i="17"/>
  <c r="S1516" i="17"/>
  <c r="CA1515" i="17"/>
  <c r="BY1515" i="17"/>
  <c r="BZ1515" i="17" s="1"/>
  <c r="BP1515" i="17"/>
  <c r="BO1515" i="17"/>
  <c r="BM1515" i="17"/>
  <c r="BN1515" i="17" s="1"/>
  <c r="BC1515" i="17"/>
  <c r="BB1515" i="17" s="1"/>
  <c r="AZ1515" i="17"/>
  <c r="BA1515" i="17" s="1"/>
  <c r="AQ1515" i="17"/>
  <c r="AO1515" i="17"/>
  <c r="AP1515" i="17" s="1"/>
  <c r="AF1515" i="17"/>
  <c r="AE1515" i="17"/>
  <c r="AD1515" i="17"/>
  <c r="U1515" i="17"/>
  <c r="T1515" i="17"/>
  <c r="S1515" i="17"/>
  <c r="CA1514" i="17"/>
  <c r="BY1514" i="17"/>
  <c r="BZ1514" i="17" s="1"/>
  <c r="BP1514" i="17"/>
  <c r="BO1514" i="17" s="1"/>
  <c r="BM1514" i="17"/>
  <c r="BN1514" i="17" s="1"/>
  <c r="BC1514" i="17"/>
  <c r="BB1514" i="17"/>
  <c r="AZ1514" i="17"/>
  <c r="BA1514" i="17" s="1"/>
  <c r="AQ1514" i="17"/>
  <c r="AO1514" i="17"/>
  <c r="AP1514" i="17" s="1"/>
  <c r="AF1514" i="17"/>
  <c r="AD1514" i="17"/>
  <c r="AE1514" i="17" s="1"/>
  <c r="U1514" i="17"/>
  <c r="T1514" i="17"/>
  <c r="S1514" i="17"/>
  <c r="CA1513" i="17"/>
  <c r="BY1513" i="17"/>
  <c r="BZ1513" i="17" s="1"/>
  <c r="BP1513" i="17"/>
  <c r="BO1513" i="17"/>
  <c r="BM1513" i="17"/>
  <c r="BN1513" i="17" s="1"/>
  <c r="BC1513" i="17"/>
  <c r="BB1513" i="17" s="1"/>
  <c r="AZ1513" i="17"/>
  <c r="BA1513" i="17" s="1"/>
  <c r="AO1513" i="17"/>
  <c r="AP1513" i="17" s="1"/>
  <c r="AQ1513" i="17" s="1"/>
  <c r="AF1513" i="17"/>
  <c r="AD1513" i="17"/>
  <c r="AE1513" i="17" s="1"/>
  <c r="U1513" i="17"/>
  <c r="S1513" i="17"/>
  <c r="T1513" i="17" s="1"/>
  <c r="BY1512" i="17"/>
  <c r="BZ1512" i="17" s="1"/>
  <c r="CA1512" i="17" s="1"/>
  <c r="BP1512" i="17"/>
  <c r="BO1512" i="17" s="1"/>
  <c r="BM1512" i="17"/>
  <c r="BN1512" i="17" s="1"/>
  <c r="BC1512" i="17"/>
  <c r="BB1512" i="17" s="1"/>
  <c r="AZ1512" i="17"/>
  <c r="BA1512" i="17" s="1"/>
  <c r="AQ1512" i="17"/>
  <c r="AO1512" i="17"/>
  <c r="AP1512" i="17" s="1"/>
  <c r="AF1512" i="17"/>
  <c r="AD1512" i="17"/>
  <c r="AE1512" i="17" s="1"/>
  <c r="U1512" i="17"/>
  <c r="S1512" i="17"/>
  <c r="T1512" i="17" s="1"/>
  <c r="CA1511" i="17"/>
  <c r="BY1511" i="17"/>
  <c r="BZ1511" i="17" s="1"/>
  <c r="BP1511" i="17"/>
  <c r="BM1511" i="17"/>
  <c r="BN1511" i="17" s="1"/>
  <c r="BC1511" i="17"/>
  <c r="BB1511" i="17" s="1"/>
  <c r="AZ1511" i="17"/>
  <c r="BA1511" i="17" s="1"/>
  <c r="AQ1511" i="17"/>
  <c r="AO1511" i="17"/>
  <c r="AP1511" i="17" s="1"/>
  <c r="AF1511" i="17"/>
  <c r="AD1511" i="17"/>
  <c r="AE1511" i="17" s="1"/>
  <c r="U1511" i="17"/>
  <c r="S1511" i="17"/>
  <c r="T1511" i="17" s="1"/>
  <c r="CA1510" i="17"/>
  <c r="BY1510" i="17"/>
  <c r="BZ1510" i="17" s="1"/>
  <c r="BP1510" i="17"/>
  <c r="BM1510" i="17"/>
  <c r="BN1510" i="17" s="1"/>
  <c r="BC1510" i="17"/>
  <c r="BB1510" i="17" s="1"/>
  <c r="AZ1510" i="17"/>
  <c r="BA1510" i="17" s="1"/>
  <c r="AQ1510" i="17"/>
  <c r="AO1510" i="17"/>
  <c r="AP1510" i="17" s="1"/>
  <c r="AF1510" i="17"/>
  <c r="AD1510" i="17"/>
  <c r="AE1510" i="17" s="1"/>
  <c r="U1510" i="17"/>
  <c r="T1510" i="17"/>
  <c r="S1510" i="17"/>
  <c r="CA1509" i="17"/>
  <c r="BY1509" i="17"/>
  <c r="BZ1509" i="17" s="1"/>
  <c r="BP1509" i="17"/>
  <c r="BM1509" i="17"/>
  <c r="BN1509" i="17" s="1"/>
  <c r="BC1509" i="17"/>
  <c r="BB1509" i="17" s="1"/>
  <c r="AZ1509" i="17"/>
  <c r="BA1509" i="17" s="1"/>
  <c r="AQ1509" i="17"/>
  <c r="AO1509" i="17"/>
  <c r="AP1509" i="17" s="1"/>
  <c r="AF1509" i="17"/>
  <c r="AE1509" i="17"/>
  <c r="AD1509" i="17"/>
  <c r="U1509" i="17"/>
  <c r="S1509" i="17"/>
  <c r="T1509" i="17" s="1"/>
  <c r="CA1508" i="17"/>
  <c r="BY1508" i="17"/>
  <c r="BZ1508" i="17" s="1"/>
  <c r="BP1508" i="17"/>
  <c r="BM1508" i="17"/>
  <c r="BN1508" i="17" s="1"/>
  <c r="BC1508" i="17"/>
  <c r="BB1508" i="17"/>
  <c r="AZ1508" i="17"/>
  <c r="BA1508" i="17" s="1"/>
  <c r="AQ1508" i="17"/>
  <c r="AO1508" i="17"/>
  <c r="AP1508" i="17" s="1"/>
  <c r="AF1508" i="17"/>
  <c r="AD1508" i="17"/>
  <c r="AE1508" i="17" s="1"/>
  <c r="U1508" i="17"/>
  <c r="T1508" i="17"/>
  <c r="S1508" i="17"/>
  <c r="CA1507" i="17"/>
  <c r="BZ1507" i="17"/>
  <c r="BY1507" i="17"/>
  <c r="BP1507" i="17"/>
  <c r="BO1507" i="17"/>
  <c r="BM1507" i="17"/>
  <c r="BN1507" i="17" s="1"/>
  <c r="BC1507" i="17"/>
  <c r="BB1507" i="17" s="1"/>
  <c r="AZ1507" i="17"/>
  <c r="BA1507" i="17" s="1"/>
  <c r="AQ1507" i="17"/>
  <c r="AO1507" i="17"/>
  <c r="AP1507" i="17" s="1"/>
  <c r="AF1507" i="17"/>
  <c r="AD1507" i="17"/>
  <c r="AE1507" i="17" s="1"/>
  <c r="U1507" i="17"/>
  <c r="S1507" i="17"/>
  <c r="T1507" i="17" s="1"/>
  <c r="CA1506" i="17"/>
  <c r="BY1506" i="17"/>
  <c r="BZ1506" i="17" s="1"/>
  <c r="BP1506" i="17"/>
  <c r="BO1506" i="17" s="1"/>
  <c r="BN1506" i="17"/>
  <c r="BM1506" i="17"/>
  <c r="BC1506" i="17"/>
  <c r="BB1506" i="17" s="1"/>
  <c r="AZ1506" i="17"/>
  <c r="BA1506" i="17" s="1"/>
  <c r="AQ1506" i="17"/>
  <c r="AO1506" i="17"/>
  <c r="AP1506" i="17" s="1"/>
  <c r="AF1506" i="17"/>
  <c r="AD1506" i="17"/>
  <c r="AE1506" i="17" s="1"/>
  <c r="U1506" i="17"/>
  <c r="T1506" i="17"/>
  <c r="S1506" i="17"/>
  <c r="CA1505" i="17"/>
  <c r="BY1505" i="17"/>
  <c r="BZ1505" i="17" s="1"/>
  <c r="BP1505" i="17"/>
  <c r="BO1505" i="17"/>
  <c r="BM1505" i="17"/>
  <c r="BN1505" i="17" s="1"/>
  <c r="BC1505" i="17"/>
  <c r="BB1505" i="17" s="1"/>
  <c r="AZ1505" i="17"/>
  <c r="BA1505" i="17" s="1"/>
  <c r="AQ1505" i="17"/>
  <c r="AO1505" i="17"/>
  <c r="AP1505" i="17" s="1"/>
  <c r="AF1505" i="17"/>
  <c r="AE1505" i="17"/>
  <c r="AD1505" i="17"/>
  <c r="U1505" i="17"/>
  <c r="S1505" i="17"/>
  <c r="T1505" i="17" s="1"/>
  <c r="CA1504" i="17"/>
  <c r="BY1504" i="17"/>
  <c r="BZ1504" i="17" s="1"/>
  <c r="BP1504" i="17"/>
  <c r="BO1504" i="17" s="1"/>
  <c r="BN1504" i="17"/>
  <c r="BM1504" i="17"/>
  <c r="BC1504" i="17"/>
  <c r="BB1504" i="17" s="1"/>
  <c r="AZ1504" i="17"/>
  <c r="BA1504" i="17" s="1"/>
  <c r="AQ1504" i="17"/>
  <c r="AO1504" i="17"/>
  <c r="AP1504" i="17" s="1"/>
  <c r="AF1504" i="17"/>
  <c r="AD1504" i="17"/>
  <c r="AE1504" i="17" s="1"/>
  <c r="U1504" i="17"/>
  <c r="T1504" i="17"/>
  <c r="S1504" i="17"/>
  <c r="CA1503" i="17"/>
  <c r="BZ1503" i="17"/>
  <c r="BY1503" i="17"/>
  <c r="BP1503" i="17"/>
  <c r="BO1503" i="17"/>
  <c r="BM1503" i="17"/>
  <c r="BN1503" i="17" s="1"/>
  <c r="BC1503" i="17"/>
  <c r="BB1503" i="17" s="1"/>
  <c r="AZ1503" i="17"/>
  <c r="BA1503" i="17" s="1"/>
  <c r="AO1503" i="17"/>
  <c r="AP1503" i="17" s="1"/>
  <c r="AQ1503" i="17" s="1"/>
  <c r="AF1503" i="17"/>
  <c r="AD1503" i="17"/>
  <c r="AE1503" i="17" s="1"/>
  <c r="U1503" i="17"/>
  <c r="T1503" i="17"/>
  <c r="S1503" i="17"/>
  <c r="BY1502" i="17"/>
  <c r="BZ1502" i="17" s="1"/>
  <c r="CA1502" i="17" s="1"/>
  <c r="BP1502" i="17"/>
  <c r="BO1502" i="17" s="1"/>
  <c r="BM1502" i="17"/>
  <c r="BN1502" i="17" s="1"/>
  <c r="BC1502" i="17"/>
  <c r="BB1502" i="17"/>
  <c r="BA1502" i="17"/>
  <c r="AZ1502" i="17"/>
  <c r="AQ1502" i="17"/>
  <c r="AO1502" i="17"/>
  <c r="AP1502" i="17" s="1"/>
  <c r="AF1502" i="17"/>
  <c r="AD1502" i="17"/>
  <c r="AE1502" i="17" s="1"/>
  <c r="U1502" i="17"/>
  <c r="T1502" i="17"/>
  <c r="S1502" i="17"/>
  <c r="CA1501" i="17"/>
  <c r="BY1501" i="17"/>
  <c r="BZ1501" i="17" s="1"/>
  <c r="BP1501" i="17"/>
  <c r="BO1501" i="17" s="1"/>
  <c r="BM1501" i="17"/>
  <c r="BN1501" i="17" s="1"/>
  <c r="BC1501" i="17"/>
  <c r="BB1501" i="17" s="1"/>
  <c r="AZ1501" i="17"/>
  <c r="BA1501" i="17" s="1"/>
  <c r="AQ1501" i="17"/>
  <c r="AO1501" i="17"/>
  <c r="AP1501" i="17" s="1"/>
  <c r="AF1501" i="17"/>
  <c r="AD1501" i="17"/>
  <c r="AE1501" i="17" s="1"/>
  <c r="U1501" i="17"/>
  <c r="S1501" i="17"/>
  <c r="T1501" i="17" s="1"/>
  <c r="CA1500" i="17"/>
  <c r="BY1500" i="17"/>
  <c r="BZ1500" i="17" s="1"/>
  <c r="BP1500" i="17"/>
  <c r="BN1500" i="17"/>
  <c r="BM1500" i="17"/>
  <c r="BC1500" i="17"/>
  <c r="BB1500" i="17"/>
  <c r="AZ1500" i="17"/>
  <c r="BA1500" i="17" s="1"/>
  <c r="AQ1500" i="17"/>
  <c r="AO1500" i="17"/>
  <c r="AP1500" i="17" s="1"/>
  <c r="AF1500" i="17"/>
  <c r="AD1500" i="17"/>
  <c r="AE1500" i="17" s="1"/>
  <c r="U1500" i="17"/>
  <c r="T1500" i="17"/>
  <c r="S1500" i="17"/>
  <c r="CA1499" i="17"/>
  <c r="BY1499" i="17"/>
  <c r="BZ1499" i="17" s="1"/>
  <c r="BP1499" i="17"/>
  <c r="BN1499" i="17"/>
  <c r="BO1499" i="17" s="1"/>
  <c r="BM1499" i="17"/>
  <c r="BC1499" i="17"/>
  <c r="BB1499" i="17" s="1"/>
  <c r="BA1499" i="17"/>
  <c r="AZ1499" i="17"/>
  <c r="AQ1499" i="17"/>
  <c r="AO1499" i="17"/>
  <c r="AP1499" i="17" s="1"/>
  <c r="AF1499" i="17"/>
  <c r="AE1499" i="17"/>
  <c r="AD1499" i="17"/>
  <c r="U1499" i="17"/>
  <c r="S1499" i="17"/>
  <c r="T1499" i="17" s="1"/>
  <c r="CA1498" i="17"/>
  <c r="BY1498" i="17"/>
  <c r="BZ1498" i="17" s="1"/>
  <c r="BP1498" i="17"/>
  <c r="BM1498" i="17"/>
  <c r="BN1498" i="17" s="1"/>
  <c r="BC1498" i="17"/>
  <c r="BB1498" i="17"/>
  <c r="BA1498" i="17"/>
  <c r="AZ1498" i="17"/>
  <c r="AQ1498" i="17"/>
  <c r="AO1498" i="17"/>
  <c r="AP1498" i="17" s="1"/>
  <c r="AF1498" i="17"/>
  <c r="AD1498" i="17"/>
  <c r="AE1498" i="17" s="1"/>
  <c r="U1498" i="17"/>
  <c r="S1498" i="17"/>
  <c r="T1498" i="17" s="1"/>
  <c r="CA1497" i="17"/>
  <c r="BY1497" i="17"/>
  <c r="BZ1497" i="17" s="1"/>
  <c r="BP1497" i="17"/>
  <c r="BN1497" i="17"/>
  <c r="BO1497" i="17" s="1"/>
  <c r="BM1497" i="17"/>
  <c r="BC1497" i="17"/>
  <c r="BB1497" i="17" s="1"/>
  <c r="AZ1497" i="17"/>
  <c r="BA1497" i="17" s="1"/>
  <c r="AQ1497" i="17"/>
  <c r="AO1497" i="17"/>
  <c r="AP1497" i="17" s="1"/>
  <c r="AF1497" i="17"/>
  <c r="AD1497" i="17"/>
  <c r="AE1497" i="17" s="1"/>
  <c r="U1497" i="17"/>
  <c r="S1497" i="17"/>
  <c r="T1497" i="17" s="1"/>
  <c r="CA1496" i="17"/>
  <c r="BZ1496" i="17"/>
  <c r="BY1496" i="17"/>
  <c r="BP1496" i="17"/>
  <c r="BO1496" i="17" s="1"/>
  <c r="BM1496" i="17"/>
  <c r="BN1496" i="17" s="1"/>
  <c r="BC1496" i="17"/>
  <c r="BB1496" i="17"/>
  <c r="AZ1496" i="17"/>
  <c r="BA1496" i="17" s="1"/>
  <c r="AQ1496" i="17"/>
  <c r="AO1496" i="17"/>
  <c r="AP1496" i="17" s="1"/>
  <c r="AF1496" i="17"/>
  <c r="AD1496" i="17"/>
  <c r="AE1496" i="17" s="1"/>
  <c r="U1496" i="17"/>
  <c r="S1496" i="17"/>
  <c r="T1496" i="17" s="1"/>
  <c r="CA1495" i="17"/>
  <c r="BY1495" i="17"/>
  <c r="BZ1495" i="17" s="1"/>
  <c r="BP1495" i="17"/>
  <c r="BO1495" i="17"/>
  <c r="BN1495" i="17"/>
  <c r="BM1495" i="17"/>
  <c r="BC1495" i="17"/>
  <c r="BB1495" i="17" s="1"/>
  <c r="BA1495" i="17"/>
  <c r="AZ1495" i="17"/>
  <c r="AQ1495" i="17"/>
  <c r="AO1495" i="17"/>
  <c r="AP1495" i="17" s="1"/>
  <c r="AF1495" i="17"/>
  <c r="AD1495" i="17"/>
  <c r="AE1495" i="17" s="1"/>
  <c r="U1495" i="17"/>
  <c r="S1495" i="17"/>
  <c r="T1495" i="17" s="1"/>
  <c r="CA1494" i="17"/>
  <c r="BY1494" i="17"/>
  <c r="BZ1494" i="17" s="1"/>
  <c r="BP1494" i="17"/>
  <c r="BO1494" i="17" s="1"/>
  <c r="BN1494" i="17"/>
  <c r="BM1494" i="17"/>
  <c r="BC1494" i="17"/>
  <c r="BB1494" i="17" s="1"/>
  <c r="BA1494" i="17"/>
  <c r="AZ1494" i="17"/>
  <c r="AQ1494" i="17"/>
  <c r="AO1494" i="17"/>
  <c r="AP1494" i="17" s="1"/>
  <c r="AF1494" i="17"/>
  <c r="AD1494" i="17"/>
  <c r="AE1494" i="17" s="1"/>
  <c r="U1494" i="17"/>
  <c r="S1494" i="17"/>
  <c r="T1494" i="17" s="1"/>
  <c r="CA1493" i="17"/>
  <c r="BY1493" i="17"/>
  <c r="BZ1493" i="17" s="1"/>
  <c r="BP1493" i="17"/>
  <c r="BO1493" i="17" s="1"/>
  <c r="BN1493" i="17"/>
  <c r="BM1493" i="17"/>
  <c r="BC1493" i="17"/>
  <c r="BB1493" i="17" s="1"/>
  <c r="BA1493" i="17"/>
  <c r="AZ1493" i="17"/>
  <c r="AO1493" i="17"/>
  <c r="AP1493" i="17" s="1"/>
  <c r="AQ1493" i="17" s="1"/>
  <c r="AF1493" i="17"/>
  <c r="AE1493" i="17"/>
  <c r="AD1493" i="17"/>
  <c r="U1493" i="17"/>
  <c r="T1493" i="17"/>
  <c r="S1493" i="17"/>
  <c r="BY1492" i="17"/>
  <c r="BZ1492" i="17" s="1"/>
  <c r="CA1492" i="17" s="1"/>
  <c r="BP1492" i="17"/>
  <c r="BO1492" i="17" s="1"/>
  <c r="BM1492" i="17"/>
  <c r="BN1492" i="17" s="1"/>
  <c r="BC1492" i="17"/>
  <c r="BB1492" i="17" s="1"/>
  <c r="AZ1492" i="17"/>
  <c r="BA1492" i="17" s="1"/>
  <c r="AQ1492" i="17"/>
  <c r="AO1492" i="17"/>
  <c r="AP1492" i="17" s="1"/>
  <c r="AF1492" i="17"/>
  <c r="AD1492" i="17"/>
  <c r="AE1492" i="17" s="1"/>
  <c r="U1492" i="17"/>
  <c r="T1492" i="17"/>
  <c r="S1492" i="17"/>
  <c r="CA1491" i="17"/>
  <c r="BZ1491" i="17"/>
  <c r="BY1491" i="17"/>
  <c r="BP1491" i="17"/>
  <c r="BO1491" i="17"/>
  <c r="BM1491" i="17"/>
  <c r="BN1491" i="17" s="1"/>
  <c r="BC1491" i="17"/>
  <c r="BB1491" i="17" s="1"/>
  <c r="AZ1491" i="17"/>
  <c r="BA1491" i="17" s="1"/>
  <c r="AQ1491" i="17"/>
  <c r="AO1491" i="17"/>
  <c r="AP1491" i="17" s="1"/>
  <c r="AF1491" i="17"/>
  <c r="AD1491" i="17"/>
  <c r="AE1491" i="17" s="1"/>
  <c r="U1491" i="17"/>
  <c r="T1491" i="17"/>
  <c r="S1491" i="17"/>
  <c r="CA1490" i="17"/>
  <c r="BY1490" i="17"/>
  <c r="BZ1490" i="17" s="1"/>
  <c r="BP1490" i="17"/>
  <c r="BO1490" i="17" s="1"/>
  <c r="BM1490" i="17"/>
  <c r="BN1490" i="17" s="1"/>
  <c r="BC1490" i="17"/>
  <c r="BB1490" i="17"/>
  <c r="AZ1490" i="17"/>
  <c r="BA1490" i="17" s="1"/>
  <c r="AQ1490" i="17"/>
  <c r="AO1490" i="17"/>
  <c r="AP1490" i="17" s="1"/>
  <c r="AF1490" i="17"/>
  <c r="AD1490" i="17"/>
  <c r="AE1490" i="17" s="1"/>
  <c r="U1490" i="17"/>
  <c r="T1490" i="17"/>
  <c r="S1490" i="17"/>
  <c r="CA1489" i="17"/>
  <c r="BY1489" i="17"/>
  <c r="BZ1489" i="17" s="1"/>
  <c r="BP1489" i="17"/>
  <c r="BM1489" i="17"/>
  <c r="BN1489" i="17" s="1"/>
  <c r="BO1489" i="17" s="1"/>
  <c r="BC1489" i="17"/>
  <c r="BB1489" i="17" s="1"/>
  <c r="AZ1489" i="17"/>
  <c r="BA1489" i="17" s="1"/>
  <c r="AQ1489" i="17"/>
  <c r="AO1489" i="17"/>
  <c r="AP1489" i="17" s="1"/>
  <c r="AF1489" i="17"/>
  <c r="AE1489" i="17"/>
  <c r="AD1489" i="17"/>
  <c r="U1489" i="17"/>
  <c r="S1489" i="17"/>
  <c r="T1489" i="17" s="1"/>
  <c r="CA1488" i="17"/>
  <c r="BY1488" i="17"/>
  <c r="BZ1488" i="17" s="1"/>
  <c r="BP1488" i="17"/>
  <c r="BM1488" i="17"/>
  <c r="BN1488" i="17" s="1"/>
  <c r="BC1488" i="17"/>
  <c r="BB1488" i="17" s="1"/>
  <c r="AZ1488" i="17"/>
  <c r="BA1488" i="17" s="1"/>
  <c r="AQ1488" i="17"/>
  <c r="AO1488" i="17"/>
  <c r="AP1488" i="17" s="1"/>
  <c r="AF1488" i="17"/>
  <c r="AD1488" i="17"/>
  <c r="AE1488" i="17" s="1"/>
  <c r="U1488" i="17"/>
  <c r="S1488" i="17"/>
  <c r="T1488" i="17" s="1"/>
  <c r="CA1487" i="17"/>
  <c r="BZ1487" i="17"/>
  <c r="BY1487" i="17"/>
  <c r="BP1487" i="17"/>
  <c r="BM1487" i="17"/>
  <c r="BN1487" i="17" s="1"/>
  <c r="BO1487" i="17" s="1"/>
  <c r="BC1487" i="17"/>
  <c r="BB1487" i="17" s="1"/>
  <c r="BA1487" i="17"/>
  <c r="AZ1487" i="17"/>
  <c r="AQ1487" i="17"/>
  <c r="AO1487" i="17"/>
  <c r="AP1487" i="17" s="1"/>
  <c r="AF1487" i="17"/>
  <c r="AD1487" i="17"/>
  <c r="AE1487" i="17" s="1"/>
  <c r="U1487" i="17"/>
  <c r="T1487" i="17"/>
  <c r="S1487" i="17"/>
  <c r="CA1486" i="17"/>
  <c r="BY1486" i="17"/>
  <c r="BZ1486" i="17" s="1"/>
  <c r="BP1486" i="17"/>
  <c r="BM1486" i="17"/>
  <c r="BN1486" i="17" s="1"/>
  <c r="BC1486" i="17"/>
  <c r="BB1486" i="17" s="1"/>
  <c r="BA1486" i="17"/>
  <c r="AZ1486" i="17"/>
  <c r="AQ1486" i="17"/>
  <c r="AO1486" i="17"/>
  <c r="AP1486" i="17" s="1"/>
  <c r="AF1486" i="17"/>
  <c r="AD1486" i="17"/>
  <c r="AE1486" i="17" s="1"/>
  <c r="U1486" i="17"/>
  <c r="S1486" i="17"/>
  <c r="T1486" i="17" s="1"/>
  <c r="CA1485" i="17"/>
  <c r="BY1485" i="17"/>
  <c r="BZ1485" i="17" s="1"/>
  <c r="BP1485" i="17"/>
  <c r="BO1485" i="17" s="1"/>
  <c r="BN1485" i="17"/>
  <c r="BM1485" i="17"/>
  <c r="BC1485" i="17"/>
  <c r="BB1485" i="17" s="1"/>
  <c r="AZ1485" i="17"/>
  <c r="BA1485" i="17" s="1"/>
  <c r="AQ1485" i="17"/>
  <c r="AO1485" i="17"/>
  <c r="AP1485" i="17" s="1"/>
  <c r="AF1485" i="17"/>
  <c r="AD1485" i="17"/>
  <c r="AE1485" i="17" s="1"/>
  <c r="U1485" i="17"/>
  <c r="S1485" i="17"/>
  <c r="T1485" i="17" s="1"/>
  <c r="CA1484" i="17"/>
  <c r="BZ1484" i="17"/>
  <c r="BY1484" i="17"/>
  <c r="BP1484" i="17"/>
  <c r="BO1484" i="17" s="1"/>
  <c r="BN1484" i="17"/>
  <c r="BM1484" i="17"/>
  <c r="BC1484" i="17"/>
  <c r="BB1484" i="17"/>
  <c r="BA1484" i="17"/>
  <c r="AZ1484" i="17"/>
  <c r="AQ1484" i="17"/>
  <c r="AO1484" i="17"/>
  <c r="AP1484" i="17" s="1"/>
  <c r="AF1484" i="17"/>
  <c r="AD1484" i="17"/>
  <c r="AE1484" i="17" s="1"/>
  <c r="U1484" i="17"/>
  <c r="S1484" i="17"/>
  <c r="T1484" i="17" s="1"/>
  <c r="CA1483" i="17"/>
  <c r="BY1483" i="17"/>
  <c r="BZ1483" i="17" s="1"/>
  <c r="BP1483" i="17"/>
  <c r="BO1483" i="17"/>
  <c r="BN1483" i="17"/>
  <c r="BM1483" i="17"/>
  <c r="BC1483" i="17"/>
  <c r="BB1483" i="17" s="1"/>
  <c r="AZ1483" i="17"/>
  <c r="BA1483" i="17" s="1"/>
  <c r="AP1483" i="17"/>
  <c r="AQ1483" i="17" s="1"/>
  <c r="AO1483" i="17"/>
  <c r="AF1483" i="17"/>
  <c r="AE1483" i="17"/>
  <c r="AD1483" i="17"/>
  <c r="U1483" i="17"/>
  <c r="S1483" i="17"/>
  <c r="T1483" i="17" s="1"/>
  <c r="BY1482" i="17"/>
  <c r="BZ1482" i="17" s="1"/>
  <c r="CA1482" i="17" s="1"/>
  <c r="BP1482" i="17"/>
  <c r="BO1482" i="17" s="1"/>
  <c r="BM1482" i="17"/>
  <c r="BN1482" i="17" s="1"/>
  <c r="BC1482" i="17"/>
  <c r="BB1482" i="17" s="1"/>
  <c r="BA1482" i="17"/>
  <c r="AZ1482" i="17"/>
  <c r="AQ1482" i="17"/>
  <c r="AO1482" i="17"/>
  <c r="AP1482" i="17" s="1"/>
  <c r="AF1482" i="17"/>
  <c r="AD1482" i="17"/>
  <c r="AE1482" i="17" s="1"/>
  <c r="U1482" i="17"/>
  <c r="T1482" i="17"/>
  <c r="S1482" i="17"/>
  <c r="CA1481" i="17"/>
  <c r="BZ1481" i="17"/>
  <c r="BY1481" i="17"/>
  <c r="BP1481" i="17"/>
  <c r="BO1481" i="17" s="1"/>
  <c r="BM1481" i="17"/>
  <c r="BN1481" i="17" s="1"/>
  <c r="BC1481" i="17"/>
  <c r="BB1481" i="17" s="1"/>
  <c r="AZ1481" i="17"/>
  <c r="BA1481" i="17" s="1"/>
  <c r="AQ1481" i="17"/>
  <c r="AO1481" i="17"/>
  <c r="AP1481" i="17" s="1"/>
  <c r="AF1481" i="17"/>
  <c r="AE1481" i="17"/>
  <c r="AD1481" i="17"/>
  <c r="U1481" i="17"/>
  <c r="T1481" i="17"/>
  <c r="S1481" i="17"/>
  <c r="CA1480" i="17"/>
  <c r="BZ1480" i="17"/>
  <c r="BY1480" i="17"/>
  <c r="BP1480" i="17"/>
  <c r="BO1480" i="17" s="1"/>
  <c r="BM1480" i="17"/>
  <c r="BN1480" i="17" s="1"/>
  <c r="BC1480" i="17"/>
  <c r="BB1480" i="17" s="1"/>
  <c r="AZ1480" i="17"/>
  <c r="BA1480" i="17" s="1"/>
  <c r="AQ1480" i="17"/>
  <c r="AO1480" i="17"/>
  <c r="AP1480" i="17" s="1"/>
  <c r="AF1480" i="17"/>
  <c r="AD1480" i="17"/>
  <c r="AE1480" i="17" s="1"/>
  <c r="U1480" i="17"/>
  <c r="S1480" i="17"/>
  <c r="T1480" i="17" s="1"/>
  <c r="CA1479" i="17"/>
  <c r="BY1479" i="17"/>
  <c r="BZ1479" i="17" s="1"/>
  <c r="BP1479" i="17"/>
  <c r="BO1479" i="17" s="1"/>
  <c r="BM1479" i="17"/>
  <c r="BN1479" i="17" s="1"/>
  <c r="BC1479" i="17"/>
  <c r="BB1479" i="17" s="1"/>
  <c r="BA1479" i="17"/>
  <c r="AZ1479" i="17"/>
  <c r="AQ1479" i="17"/>
  <c r="AO1479" i="17"/>
  <c r="AP1479" i="17" s="1"/>
  <c r="AF1479" i="17"/>
  <c r="AD1479" i="17"/>
  <c r="AE1479" i="17" s="1"/>
  <c r="U1479" i="17"/>
  <c r="S1479" i="17"/>
  <c r="T1479" i="17" s="1"/>
  <c r="CA1478" i="17"/>
  <c r="BY1478" i="17"/>
  <c r="BZ1478" i="17" s="1"/>
  <c r="BP1478" i="17"/>
  <c r="BM1478" i="17"/>
  <c r="BN1478" i="17" s="1"/>
  <c r="BC1478" i="17"/>
  <c r="BB1478" i="17"/>
  <c r="AZ1478" i="17"/>
  <c r="BA1478" i="17" s="1"/>
  <c r="AQ1478" i="17"/>
  <c r="AO1478" i="17"/>
  <c r="AP1478" i="17" s="1"/>
  <c r="AF1478" i="17"/>
  <c r="AD1478" i="17"/>
  <c r="AE1478" i="17" s="1"/>
  <c r="U1478" i="17"/>
  <c r="T1478" i="17"/>
  <c r="S1478" i="17"/>
  <c r="CA1477" i="17"/>
  <c r="BY1477" i="17"/>
  <c r="BZ1477" i="17" s="1"/>
  <c r="BP1477" i="17"/>
  <c r="BM1477" i="17"/>
  <c r="BN1477" i="17" s="1"/>
  <c r="BO1477" i="17" s="1"/>
  <c r="BC1477" i="17"/>
  <c r="BB1477" i="17" s="1"/>
  <c r="AZ1477" i="17"/>
  <c r="BA1477" i="17" s="1"/>
  <c r="AQ1477" i="17"/>
  <c r="AO1477" i="17"/>
  <c r="AP1477" i="17" s="1"/>
  <c r="AF1477" i="17"/>
  <c r="AE1477" i="17"/>
  <c r="AD1477" i="17"/>
  <c r="U1477" i="17"/>
  <c r="S1477" i="17"/>
  <c r="T1477" i="17" s="1"/>
  <c r="CA1476" i="17"/>
  <c r="BY1476" i="17"/>
  <c r="BZ1476" i="17" s="1"/>
  <c r="BP1476" i="17"/>
  <c r="BM1476" i="17"/>
  <c r="BN1476" i="17" s="1"/>
  <c r="BC1476" i="17"/>
  <c r="BB1476" i="17" s="1"/>
  <c r="AZ1476" i="17"/>
  <c r="BA1476" i="17" s="1"/>
  <c r="AQ1476" i="17"/>
  <c r="AO1476" i="17"/>
  <c r="AP1476" i="17" s="1"/>
  <c r="AF1476" i="17"/>
  <c r="AD1476" i="17"/>
  <c r="AE1476" i="17" s="1"/>
  <c r="U1476" i="17"/>
  <c r="T1476" i="17"/>
  <c r="S1476" i="17"/>
  <c r="CA1475" i="17"/>
  <c r="BY1475" i="17"/>
  <c r="BZ1475" i="17" s="1"/>
  <c r="BP1475" i="17"/>
  <c r="BN1475" i="17"/>
  <c r="BM1475" i="17"/>
  <c r="BC1475" i="17"/>
  <c r="BB1475" i="17" s="1"/>
  <c r="AZ1475" i="17"/>
  <c r="BA1475" i="17" s="1"/>
  <c r="AQ1475" i="17"/>
  <c r="AO1475" i="17"/>
  <c r="AP1475" i="17" s="1"/>
  <c r="AF1475" i="17"/>
  <c r="AE1475" i="17"/>
  <c r="AD1475" i="17"/>
  <c r="U1475" i="17"/>
  <c r="T1475" i="17"/>
  <c r="S1475" i="17"/>
  <c r="CA1474" i="17"/>
  <c r="BY1474" i="17"/>
  <c r="BZ1474" i="17" s="1"/>
  <c r="BP1474" i="17"/>
  <c r="BO1474" i="17" s="1"/>
  <c r="BM1474" i="17"/>
  <c r="BN1474" i="17" s="1"/>
  <c r="BC1474" i="17"/>
  <c r="BB1474" i="17"/>
  <c r="AZ1474" i="17"/>
  <c r="BA1474" i="17" s="1"/>
  <c r="AQ1474" i="17"/>
  <c r="AO1474" i="17"/>
  <c r="AP1474" i="17" s="1"/>
  <c r="AF1474" i="17"/>
  <c r="AD1474" i="17"/>
  <c r="AE1474" i="17" s="1"/>
  <c r="U1474" i="17"/>
  <c r="S1474" i="17"/>
  <c r="T1474" i="17" s="1"/>
  <c r="CA1473" i="17"/>
  <c r="BZ1473" i="17"/>
  <c r="BY1473" i="17"/>
  <c r="BP1473" i="17"/>
  <c r="BO1473" i="17"/>
  <c r="BN1473" i="17"/>
  <c r="BM1473" i="17"/>
  <c r="BC1473" i="17"/>
  <c r="BB1473" i="17" s="1"/>
  <c r="BA1473" i="17"/>
  <c r="AZ1473" i="17"/>
  <c r="AO1473" i="17"/>
  <c r="AP1473" i="17" s="1"/>
  <c r="AQ1473" i="17" s="1"/>
  <c r="AF1473" i="17"/>
  <c r="AE1473" i="17"/>
  <c r="AD1473" i="17"/>
  <c r="U1473" i="17"/>
  <c r="T1473" i="17"/>
  <c r="S1473" i="17"/>
  <c r="BY1472" i="17"/>
  <c r="BZ1472" i="17" s="1"/>
  <c r="CA1472" i="17" s="1"/>
  <c r="BP1472" i="17"/>
  <c r="BO1472" i="17" s="1"/>
  <c r="BN1472" i="17"/>
  <c r="BM1472" i="17"/>
  <c r="BC1472" i="17"/>
  <c r="BB1472" i="17"/>
  <c r="AZ1472" i="17"/>
  <c r="BA1472" i="17" s="1"/>
  <c r="AQ1472" i="17"/>
  <c r="AO1472" i="17"/>
  <c r="AP1472" i="17" s="1"/>
  <c r="AF1472" i="17"/>
  <c r="AD1472" i="17"/>
  <c r="AE1472" i="17" s="1"/>
  <c r="U1472" i="17"/>
  <c r="T1472" i="17"/>
  <c r="S1472" i="17"/>
  <c r="CA1471" i="17"/>
  <c r="BY1471" i="17"/>
  <c r="BZ1471" i="17" s="1"/>
  <c r="BP1471" i="17"/>
  <c r="BO1471" i="17"/>
  <c r="BM1471" i="17"/>
  <c r="BN1471" i="17" s="1"/>
  <c r="BC1471" i="17"/>
  <c r="BB1471" i="17" s="1"/>
  <c r="AZ1471" i="17"/>
  <c r="BA1471" i="17" s="1"/>
  <c r="AQ1471" i="17"/>
  <c r="AO1471" i="17"/>
  <c r="AP1471" i="17" s="1"/>
  <c r="AF1471" i="17"/>
  <c r="AE1471" i="17"/>
  <c r="AD1471" i="17"/>
  <c r="U1471" i="17"/>
  <c r="S1471" i="17"/>
  <c r="T1471" i="17" s="1"/>
  <c r="CA1470" i="17"/>
  <c r="BY1470" i="17"/>
  <c r="BZ1470" i="17" s="1"/>
  <c r="BP1470" i="17"/>
  <c r="BO1470" i="17" s="1"/>
  <c r="BM1470" i="17"/>
  <c r="BN1470" i="17" s="1"/>
  <c r="BC1470" i="17"/>
  <c r="BB1470" i="17"/>
  <c r="AZ1470" i="17"/>
  <c r="BA1470" i="17" s="1"/>
  <c r="AQ1470" i="17"/>
  <c r="AO1470" i="17"/>
  <c r="AP1470" i="17" s="1"/>
  <c r="AF1470" i="17"/>
  <c r="AD1470" i="17"/>
  <c r="AE1470" i="17" s="1"/>
  <c r="U1470" i="17"/>
  <c r="S1470" i="17"/>
  <c r="T1470" i="17" s="1"/>
  <c r="CA1469" i="17"/>
  <c r="BZ1469" i="17"/>
  <c r="BY1469" i="17"/>
  <c r="BP1469" i="17"/>
  <c r="BO1469" i="17" s="1"/>
  <c r="BN1469" i="17"/>
  <c r="BM1469" i="17"/>
  <c r="BC1469" i="17"/>
  <c r="BB1469" i="17" s="1"/>
  <c r="BA1469" i="17"/>
  <c r="AZ1469" i="17"/>
  <c r="AQ1469" i="17"/>
  <c r="AO1469" i="17"/>
  <c r="AP1469" i="17" s="1"/>
  <c r="AF1469" i="17"/>
  <c r="AD1469" i="17"/>
  <c r="AE1469" i="17" s="1"/>
  <c r="U1469" i="17"/>
  <c r="T1469" i="17"/>
  <c r="S1469" i="17"/>
  <c r="CA1468" i="17"/>
  <c r="BZ1468" i="17"/>
  <c r="BY1468" i="17"/>
  <c r="BP1468" i="17"/>
  <c r="BO1468" i="17" s="1"/>
  <c r="BM1468" i="17"/>
  <c r="BN1468" i="17" s="1"/>
  <c r="BC1468" i="17"/>
  <c r="BB1468" i="17" s="1"/>
  <c r="BA1468" i="17"/>
  <c r="AZ1468" i="17"/>
  <c r="AQ1468" i="17"/>
  <c r="AO1468" i="17"/>
  <c r="AP1468" i="17" s="1"/>
  <c r="AF1468" i="17"/>
  <c r="AD1468" i="17"/>
  <c r="AE1468" i="17" s="1"/>
  <c r="U1468" i="17"/>
  <c r="S1468" i="17"/>
  <c r="T1468" i="17" s="1"/>
  <c r="CA1467" i="17"/>
  <c r="BY1467" i="17"/>
  <c r="BZ1467" i="17" s="1"/>
  <c r="BP1467" i="17"/>
  <c r="BM1467" i="17"/>
  <c r="BN1467" i="17" s="1"/>
  <c r="BC1467" i="17"/>
  <c r="BB1467" i="17" s="1"/>
  <c r="BA1467" i="17"/>
  <c r="AZ1467" i="17"/>
  <c r="AQ1467" i="17"/>
  <c r="AO1467" i="17"/>
  <c r="AP1467" i="17" s="1"/>
  <c r="AF1467" i="17"/>
  <c r="AE1467" i="17"/>
  <c r="AD1467" i="17"/>
  <c r="U1467" i="17"/>
  <c r="T1467" i="17"/>
  <c r="S1467" i="17"/>
  <c r="CA1466" i="17"/>
  <c r="BY1466" i="17"/>
  <c r="BZ1466" i="17" s="1"/>
  <c r="BP1466" i="17"/>
  <c r="BN1466" i="17"/>
  <c r="BM1466" i="17"/>
  <c r="BC1466" i="17"/>
  <c r="BB1466" i="17"/>
  <c r="AZ1466" i="17"/>
  <c r="BA1466" i="17" s="1"/>
  <c r="AQ1466" i="17"/>
  <c r="AO1466" i="17"/>
  <c r="AP1466" i="17" s="1"/>
  <c r="AF1466" i="17"/>
  <c r="AD1466" i="17"/>
  <c r="AE1466" i="17" s="1"/>
  <c r="U1466" i="17"/>
  <c r="S1466" i="17"/>
  <c r="T1466" i="17" s="1"/>
  <c r="CA1465" i="17"/>
  <c r="BY1465" i="17"/>
  <c r="BZ1465" i="17" s="1"/>
  <c r="BP1465" i="17"/>
  <c r="BM1465" i="17"/>
  <c r="BN1465" i="17" s="1"/>
  <c r="BO1465" i="17" s="1"/>
  <c r="BC1465" i="17"/>
  <c r="BB1465" i="17" s="1"/>
  <c r="AZ1465" i="17"/>
  <c r="BA1465" i="17" s="1"/>
  <c r="AQ1465" i="17"/>
  <c r="AO1465" i="17"/>
  <c r="AP1465" i="17" s="1"/>
  <c r="AF1465" i="17"/>
  <c r="AD1465" i="17"/>
  <c r="AE1465" i="17" s="1"/>
  <c r="U1465" i="17"/>
  <c r="T1465" i="17"/>
  <c r="S1465" i="17"/>
  <c r="CA1464" i="17"/>
  <c r="BZ1464" i="17"/>
  <c r="BY1464" i="17"/>
  <c r="BP1464" i="17"/>
  <c r="BM1464" i="17"/>
  <c r="BN1464" i="17" s="1"/>
  <c r="BC1464" i="17"/>
  <c r="BB1464" i="17" s="1"/>
  <c r="AZ1464" i="17"/>
  <c r="BA1464" i="17" s="1"/>
  <c r="AQ1464" i="17"/>
  <c r="AP1464" i="17"/>
  <c r="AO1464" i="17"/>
  <c r="AF1464" i="17"/>
  <c r="AD1464" i="17"/>
  <c r="AE1464" i="17" s="1"/>
  <c r="U1464" i="17"/>
  <c r="S1464" i="17"/>
  <c r="T1464" i="17" s="1"/>
  <c r="CA1463" i="17"/>
  <c r="BZ1463" i="17"/>
  <c r="BY1463" i="17"/>
  <c r="BP1463" i="17"/>
  <c r="BO1463" i="17" s="1"/>
  <c r="BM1463" i="17"/>
  <c r="BN1463" i="17" s="1"/>
  <c r="BC1463" i="17"/>
  <c r="BB1463" i="17"/>
  <c r="AZ1463" i="17"/>
  <c r="BA1463" i="17" s="1"/>
  <c r="AP1463" i="17"/>
  <c r="AQ1463" i="17" s="1"/>
  <c r="AO1463" i="17"/>
  <c r="AF1463" i="17"/>
  <c r="AE1463" i="17"/>
  <c r="AD1463" i="17"/>
  <c r="U1463" i="17"/>
  <c r="S1463" i="17"/>
  <c r="T1463" i="17" s="1"/>
  <c r="BZ1462" i="17"/>
  <c r="CA1462" i="17" s="1"/>
  <c r="BY1462" i="17"/>
  <c r="BP1462" i="17"/>
  <c r="BO1462" i="17" s="1"/>
  <c r="BN1462" i="17"/>
  <c r="BM1462" i="17"/>
  <c r="BC1462" i="17"/>
  <c r="BB1462" i="17"/>
  <c r="BA1462" i="17"/>
  <c r="AZ1462" i="17"/>
  <c r="AQ1462" i="17"/>
  <c r="AO1462" i="17"/>
  <c r="AP1462" i="17" s="1"/>
  <c r="AF1462" i="17"/>
  <c r="AD1462" i="17"/>
  <c r="AE1462" i="17" s="1"/>
  <c r="U1462" i="17"/>
  <c r="S1462" i="17"/>
  <c r="T1462" i="17" s="1"/>
  <c r="CA1461" i="17"/>
  <c r="BZ1461" i="17"/>
  <c r="BY1461" i="17"/>
  <c r="BP1461" i="17"/>
  <c r="BO1461" i="17" s="1"/>
  <c r="BN1461" i="17"/>
  <c r="BM1461" i="17"/>
  <c r="BC1461" i="17"/>
  <c r="BB1461" i="17" s="1"/>
  <c r="AZ1461" i="17"/>
  <c r="BA1461" i="17" s="1"/>
  <c r="AQ1461" i="17"/>
  <c r="AO1461" i="17"/>
  <c r="AP1461" i="17" s="1"/>
  <c r="AF1461" i="17"/>
  <c r="AD1461" i="17"/>
  <c r="AE1461" i="17" s="1"/>
  <c r="U1461" i="17"/>
  <c r="T1461" i="17"/>
  <c r="S1461" i="17"/>
  <c r="CA1460" i="17"/>
  <c r="BY1460" i="17"/>
  <c r="BZ1460" i="17" s="1"/>
  <c r="BP1460" i="17"/>
  <c r="BO1460" i="17" s="1"/>
  <c r="BM1460" i="17"/>
  <c r="BN1460" i="17" s="1"/>
  <c r="BC1460" i="17"/>
  <c r="BB1460" i="17" s="1"/>
  <c r="BA1460" i="17"/>
  <c r="AZ1460" i="17"/>
  <c r="AQ1460" i="17"/>
  <c r="AO1460" i="17"/>
  <c r="AP1460" i="17" s="1"/>
  <c r="AF1460" i="17"/>
  <c r="AD1460" i="17"/>
  <c r="AE1460" i="17" s="1"/>
  <c r="U1460" i="17"/>
  <c r="S1460" i="17"/>
  <c r="T1460" i="17" s="1"/>
  <c r="CA1459" i="17"/>
  <c r="BZ1459" i="17"/>
  <c r="BY1459" i="17"/>
  <c r="BP1459" i="17"/>
  <c r="BO1459" i="17"/>
  <c r="BN1459" i="17"/>
  <c r="BM1459" i="17"/>
  <c r="BC1459" i="17"/>
  <c r="BB1459" i="17" s="1"/>
  <c r="BA1459" i="17"/>
  <c r="AZ1459" i="17"/>
  <c r="AQ1459" i="17"/>
  <c r="AO1459" i="17"/>
  <c r="AP1459" i="17" s="1"/>
  <c r="AF1459" i="17"/>
  <c r="AE1459" i="17"/>
  <c r="AD1459" i="17"/>
  <c r="U1459" i="17"/>
  <c r="T1459" i="17"/>
  <c r="S1459" i="17"/>
  <c r="CA1458" i="17"/>
  <c r="BZ1458" i="17"/>
  <c r="BY1458" i="17"/>
  <c r="BP1458" i="17"/>
  <c r="BO1458" i="17" s="1"/>
  <c r="BM1458" i="17"/>
  <c r="BN1458" i="17" s="1"/>
  <c r="BC1458" i="17"/>
  <c r="BB1458" i="17"/>
  <c r="BA1458" i="17"/>
  <c r="AZ1458" i="17"/>
  <c r="AQ1458" i="17"/>
  <c r="AO1458" i="17"/>
  <c r="AP1458" i="17" s="1"/>
  <c r="AF1458" i="17"/>
  <c r="AD1458" i="17"/>
  <c r="AE1458" i="17" s="1"/>
  <c r="U1458" i="17"/>
  <c r="S1458" i="17"/>
  <c r="T1458" i="17" s="1"/>
  <c r="CA1457" i="17"/>
  <c r="BY1457" i="17"/>
  <c r="BZ1457" i="17" s="1"/>
  <c r="BP1457" i="17"/>
  <c r="BO1457" i="17"/>
  <c r="BN1457" i="17"/>
  <c r="BM1457" i="17"/>
  <c r="BC1457" i="17"/>
  <c r="BB1457" i="17" s="1"/>
  <c r="AZ1457" i="17"/>
  <c r="BA1457" i="17" s="1"/>
  <c r="AQ1457" i="17"/>
  <c r="AO1457" i="17"/>
  <c r="AP1457" i="17" s="1"/>
  <c r="AF1457" i="17"/>
  <c r="AE1457" i="17"/>
  <c r="AD1457" i="17"/>
  <c r="U1457" i="17"/>
  <c r="T1457" i="17"/>
  <c r="S1457" i="17"/>
  <c r="CA1456" i="17"/>
  <c r="BZ1456" i="17"/>
  <c r="BY1456" i="17"/>
  <c r="BP1456" i="17"/>
  <c r="BO1456" i="17" s="1"/>
  <c r="BM1456" i="17"/>
  <c r="BN1456" i="17" s="1"/>
  <c r="BC1456" i="17"/>
  <c r="BB1456" i="17" s="1"/>
  <c r="BA1456" i="17"/>
  <c r="AZ1456" i="17"/>
  <c r="AQ1456" i="17"/>
  <c r="AO1456" i="17"/>
  <c r="AP1456" i="17" s="1"/>
  <c r="AF1456" i="17"/>
  <c r="AD1456" i="17"/>
  <c r="AE1456" i="17" s="1"/>
  <c r="U1456" i="17"/>
  <c r="S1456" i="17"/>
  <c r="T1456" i="17" s="1"/>
  <c r="CA1455" i="17"/>
  <c r="BY1455" i="17"/>
  <c r="BZ1455" i="17" s="1"/>
  <c r="BP1455" i="17"/>
  <c r="BO1455" i="17" s="1"/>
  <c r="BN1455" i="17"/>
  <c r="BM1455" i="17"/>
  <c r="BC1455" i="17"/>
  <c r="BB1455" i="17" s="1"/>
  <c r="AZ1455" i="17"/>
  <c r="BA1455" i="17" s="1"/>
  <c r="AQ1455" i="17"/>
  <c r="AO1455" i="17"/>
  <c r="AP1455" i="17" s="1"/>
  <c r="AF1455" i="17"/>
  <c r="AE1455" i="17"/>
  <c r="AD1455" i="17"/>
  <c r="U1455" i="17"/>
  <c r="S1455" i="17"/>
  <c r="T1455" i="17" s="1"/>
  <c r="CA1454" i="17"/>
  <c r="BY1454" i="17"/>
  <c r="BZ1454" i="17" s="1"/>
  <c r="BP1454" i="17"/>
  <c r="BO1454" i="17" s="1"/>
  <c r="BM1454" i="17"/>
  <c r="BN1454" i="17" s="1"/>
  <c r="BC1454" i="17"/>
  <c r="BB1454" i="17" s="1"/>
  <c r="BA1454" i="17"/>
  <c r="AZ1454" i="17"/>
  <c r="AQ1454" i="17"/>
  <c r="AO1454" i="17"/>
  <c r="AP1454" i="17" s="1"/>
  <c r="AF1454" i="17"/>
  <c r="AD1454" i="17"/>
  <c r="AE1454" i="17" s="1"/>
  <c r="U1454" i="17"/>
  <c r="S1454" i="17"/>
  <c r="T1454" i="17" s="1"/>
  <c r="CA1453" i="17"/>
  <c r="BY1453" i="17"/>
  <c r="BZ1453" i="17" s="1"/>
  <c r="BP1453" i="17"/>
  <c r="BO1453" i="17" s="1"/>
  <c r="BM1453" i="17"/>
  <c r="BN1453" i="17" s="1"/>
  <c r="BC1453" i="17"/>
  <c r="BB1453" i="17" s="1"/>
  <c r="AZ1453" i="17"/>
  <c r="BA1453" i="17" s="1"/>
  <c r="AP1453" i="17"/>
  <c r="AQ1453" i="17" s="1"/>
  <c r="AO1453" i="17"/>
  <c r="AF1453" i="17"/>
  <c r="AE1453" i="17"/>
  <c r="AD1453" i="17"/>
  <c r="U1453" i="17"/>
  <c r="T1453" i="17"/>
  <c r="S1453" i="17"/>
  <c r="BY1452" i="17"/>
  <c r="BZ1452" i="17" s="1"/>
  <c r="CA1452" i="17" s="1"/>
  <c r="BP1452" i="17"/>
  <c r="BO1452" i="17" s="1"/>
  <c r="BM1452" i="17"/>
  <c r="BN1452" i="17" s="1"/>
  <c r="BC1452" i="17"/>
  <c r="BB1452" i="17"/>
  <c r="BA1452" i="17"/>
  <c r="AZ1452" i="17"/>
  <c r="AQ1452" i="17"/>
  <c r="AO1452" i="17"/>
  <c r="AP1452" i="17" s="1"/>
  <c r="AF1452" i="17"/>
  <c r="AD1452" i="17"/>
  <c r="AE1452" i="17" s="1"/>
  <c r="U1452" i="17"/>
  <c r="S1452" i="17"/>
  <c r="T1452" i="17" s="1"/>
  <c r="CA1451" i="17"/>
  <c r="BY1451" i="17"/>
  <c r="BZ1451" i="17" s="1"/>
  <c r="BP1451" i="17"/>
  <c r="BO1451" i="17"/>
  <c r="BN1451" i="17"/>
  <c r="BM1451" i="17"/>
  <c r="BC1451" i="17"/>
  <c r="BB1451" i="17" s="1"/>
  <c r="BA1451" i="17"/>
  <c r="AZ1451" i="17"/>
  <c r="AQ1451" i="17"/>
  <c r="AO1451" i="17"/>
  <c r="AP1451" i="17" s="1"/>
  <c r="AF1451" i="17"/>
  <c r="AE1451" i="17"/>
  <c r="AD1451" i="17"/>
  <c r="U1451" i="17"/>
  <c r="T1451" i="17"/>
  <c r="S1451" i="17"/>
  <c r="CA1450" i="17"/>
  <c r="BY1450" i="17"/>
  <c r="BZ1450" i="17" s="1"/>
  <c r="BP1450" i="17"/>
  <c r="BO1450" i="17" s="1"/>
  <c r="BN1450" i="17"/>
  <c r="BM1450" i="17"/>
  <c r="BC1450" i="17"/>
  <c r="BB1450" i="17" s="1"/>
  <c r="AZ1450" i="17"/>
  <c r="BA1450" i="17" s="1"/>
  <c r="AQ1450" i="17"/>
  <c r="AO1450" i="17"/>
  <c r="AP1450" i="17" s="1"/>
  <c r="AF1450" i="17"/>
  <c r="AD1450" i="17"/>
  <c r="AE1450" i="17" s="1"/>
  <c r="U1450" i="17"/>
  <c r="S1450" i="17"/>
  <c r="T1450" i="17" s="1"/>
  <c r="CA1449" i="17"/>
  <c r="BY1449" i="17"/>
  <c r="BZ1449" i="17" s="1"/>
  <c r="BP1449" i="17"/>
  <c r="BO1449" i="17"/>
  <c r="BM1449" i="17"/>
  <c r="BN1449" i="17" s="1"/>
  <c r="BC1449" i="17"/>
  <c r="BB1449" i="17" s="1"/>
  <c r="AZ1449" i="17"/>
  <c r="BA1449" i="17" s="1"/>
  <c r="AQ1449" i="17"/>
  <c r="AP1449" i="17"/>
  <c r="AO1449" i="17"/>
  <c r="AF1449" i="17"/>
  <c r="AE1449" i="17"/>
  <c r="AD1449" i="17"/>
  <c r="U1449" i="17"/>
  <c r="S1449" i="17"/>
  <c r="T1449" i="17" s="1"/>
  <c r="CA1448" i="17"/>
  <c r="BY1448" i="17"/>
  <c r="BZ1448" i="17" s="1"/>
  <c r="BP1448" i="17"/>
  <c r="BO1448" i="17" s="1"/>
  <c r="BM1448" i="17"/>
  <c r="BN1448" i="17" s="1"/>
  <c r="BC1448" i="17"/>
  <c r="BB1448" i="17" s="1"/>
  <c r="AZ1448" i="17"/>
  <c r="BA1448" i="17" s="1"/>
  <c r="AQ1448" i="17"/>
  <c r="AO1448" i="17"/>
  <c r="AP1448" i="17" s="1"/>
  <c r="AF1448" i="17"/>
  <c r="AD1448" i="17"/>
  <c r="AE1448" i="17" s="1"/>
  <c r="U1448" i="17"/>
  <c r="S1448" i="17"/>
  <c r="T1448" i="17" s="1"/>
  <c r="CA1447" i="17"/>
  <c r="BY1447" i="17"/>
  <c r="BZ1447" i="17" s="1"/>
  <c r="BP1447" i="17"/>
  <c r="BO1447" i="17" s="1"/>
  <c r="BM1447" i="17"/>
  <c r="BN1447" i="17" s="1"/>
  <c r="BC1447" i="17"/>
  <c r="BB1447" i="17" s="1"/>
  <c r="AZ1447" i="17"/>
  <c r="BA1447" i="17" s="1"/>
  <c r="AQ1447" i="17"/>
  <c r="AO1447" i="17"/>
  <c r="AP1447" i="17" s="1"/>
  <c r="AF1447" i="17"/>
  <c r="AE1447" i="17"/>
  <c r="AD1447" i="17"/>
  <c r="U1447" i="17"/>
  <c r="T1447" i="17"/>
  <c r="S1447" i="17"/>
  <c r="CA1446" i="17"/>
  <c r="BY1446" i="17"/>
  <c r="BZ1446" i="17" s="1"/>
  <c r="BP1446" i="17"/>
  <c r="BO1446" i="17" s="1"/>
  <c r="BM1446" i="17"/>
  <c r="BN1446" i="17" s="1"/>
  <c r="BC1446" i="17"/>
  <c r="BB1446" i="17"/>
  <c r="AZ1446" i="17"/>
  <c r="BA1446" i="17" s="1"/>
  <c r="AQ1446" i="17"/>
  <c r="AO1446" i="17"/>
  <c r="AP1446" i="17" s="1"/>
  <c r="AF1446" i="17"/>
  <c r="AD1446" i="17"/>
  <c r="AE1446" i="17" s="1"/>
  <c r="U1446" i="17"/>
  <c r="S1446" i="17"/>
  <c r="T1446" i="17" s="1"/>
  <c r="CA1445" i="17"/>
  <c r="BY1445" i="17"/>
  <c r="BZ1445" i="17" s="1"/>
  <c r="BP1445" i="17"/>
  <c r="BO1445" i="17"/>
  <c r="BM1445" i="17"/>
  <c r="BN1445" i="17" s="1"/>
  <c r="BC1445" i="17"/>
  <c r="BB1445" i="17" s="1"/>
  <c r="AZ1445" i="17"/>
  <c r="BA1445" i="17" s="1"/>
  <c r="AQ1445" i="17"/>
  <c r="AP1445" i="17"/>
  <c r="AO1445" i="17"/>
  <c r="AF1445" i="17"/>
  <c r="AE1445" i="17"/>
  <c r="AD1445" i="17"/>
  <c r="U1445" i="17"/>
  <c r="S1445" i="17"/>
  <c r="T1445" i="17" s="1"/>
  <c r="CA1444" i="17"/>
  <c r="BY1444" i="17"/>
  <c r="BZ1444" i="17" s="1"/>
  <c r="BP1444" i="17"/>
  <c r="BM1444" i="17"/>
  <c r="BN1444" i="17" s="1"/>
  <c r="BC1444" i="17"/>
  <c r="BB1444" i="17" s="1"/>
  <c r="AZ1444" i="17"/>
  <c r="BA1444" i="17" s="1"/>
  <c r="AQ1444" i="17"/>
  <c r="AO1444" i="17"/>
  <c r="AP1444" i="17" s="1"/>
  <c r="AF1444" i="17"/>
  <c r="AD1444" i="17"/>
  <c r="AE1444" i="17" s="1"/>
  <c r="U1444" i="17"/>
  <c r="S1444" i="17"/>
  <c r="T1444" i="17" s="1"/>
  <c r="CA1443" i="17"/>
  <c r="BY1443" i="17"/>
  <c r="BZ1443" i="17" s="1"/>
  <c r="BP1443" i="17"/>
  <c r="BM1443" i="17"/>
  <c r="BN1443" i="17" s="1"/>
  <c r="BC1443" i="17"/>
  <c r="BB1443" i="17" s="1"/>
  <c r="AZ1443" i="17"/>
  <c r="BA1443" i="17" s="1"/>
  <c r="AP1443" i="17"/>
  <c r="AQ1443" i="17" s="1"/>
  <c r="AO1443" i="17"/>
  <c r="AF1443" i="17"/>
  <c r="AE1443" i="17"/>
  <c r="AD1443" i="17"/>
  <c r="U1443" i="17"/>
  <c r="S1443" i="17"/>
  <c r="T1443" i="17" s="1"/>
  <c r="BY1442" i="17"/>
  <c r="BZ1442" i="17" s="1"/>
  <c r="CA1442" i="17" s="1"/>
  <c r="BP1442" i="17"/>
  <c r="BM1442" i="17"/>
  <c r="BN1442" i="17" s="1"/>
  <c r="BC1442" i="17"/>
  <c r="BB1442" i="17" s="1"/>
  <c r="AZ1442" i="17"/>
  <c r="BA1442" i="17" s="1"/>
  <c r="AQ1442" i="17"/>
  <c r="AO1442" i="17"/>
  <c r="AP1442" i="17" s="1"/>
  <c r="AF1442" i="17"/>
  <c r="AD1442" i="17"/>
  <c r="AE1442" i="17" s="1"/>
  <c r="U1442" i="17"/>
  <c r="S1442" i="17"/>
  <c r="T1442" i="17" s="1"/>
  <c r="CA1441" i="17"/>
  <c r="BY1441" i="17"/>
  <c r="BZ1441" i="17" s="1"/>
  <c r="BP1441" i="17"/>
  <c r="BM1441" i="17"/>
  <c r="BN1441" i="17" s="1"/>
  <c r="BC1441" i="17"/>
  <c r="BB1441" i="17" s="1"/>
  <c r="AZ1441" i="17"/>
  <c r="BA1441" i="17" s="1"/>
  <c r="AQ1441" i="17"/>
  <c r="AO1441" i="17"/>
  <c r="AP1441" i="17" s="1"/>
  <c r="AF1441" i="17"/>
  <c r="AD1441" i="17"/>
  <c r="AE1441" i="17" s="1"/>
  <c r="U1441" i="17"/>
  <c r="S1441" i="17"/>
  <c r="T1441" i="17" s="1"/>
  <c r="CA1440" i="17"/>
  <c r="BY1440" i="17"/>
  <c r="BZ1440" i="17" s="1"/>
  <c r="BP1440" i="17"/>
  <c r="BO1440" i="17" s="1"/>
  <c r="BN1440" i="17"/>
  <c r="BM1440" i="17"/>
  <c r="BC1440" i="17"/>
  <c r="BB1440" i="17" s="1"/>
  <c r="BA1440" i="17"/>
  <c r="AZ1440" i="17"/>
  <c r="AQ1440" i="17"/>
  <c r="AO1440" i="17"/>
  <c r="AP1440" i="17" s="1"/>
  <c r="AF1440" i="17"/>
  <c r="AD1440" i="17"/>
  <c r="AE1440" i="17" s="1"/>
  <c r="U1440" i="17"/>
  <c r="S1440" i="17"/>
  <c r="T1440" i="17" s="1"/>
  <c r="CA1439" i="17"/>
  <c r="BY1439" i="17"/>
  <c r="BZ1439" i="17" s="1"/>
  <c r="BP1439" i="17"/>
  <c r="BO1439" i="17"/>
  <c r="BN1439" i="17"/>
  <c r="BM1439" i="17"/>
  <c r="BC1439" i="17"/>
  <c r="BB1439" i="17" s="1"/>
  <c r="AZ1439" i="17"/>
  <c r="BA1439" i="17" s="1"/>
  <c r="AQ1439" i="17"/>
  <c r="AP1439" i="17"/>
  <c r="AO1439" i="17"/>
  <c r="AF1439" i="17"/>
  <c r="AD1439" i="17"/>
  <c r="AE1439" i="17" s="1"/>
  <c r="U1439" i="17"/>
  <c r="S1439" i="17"/>
  <c r="T1439" i="17" s="1"/>
  <c r="CA1438" i="17"/>
  <c r="BY1438" i="17"/>
  <c r="BZ1438" i="17" s="1"/>
  <c r="BP1438" i="17"/>
  <c r="BO1438" i="17" s="1"/>
  <c r="BM1438" i="17"/>
  <c r="BN1438" i="17" s="1"/>
  <c r="BC1438" i="17"/>
  <c r="BB1438" i="17" s="1"/>
  <c r="AZ1438" i="17"/>
  <c r="BA1438" i="17" s="1"/>
  <c r="AQ1438" i="17"/>
  <c r="AO1438" i="17"/>
  <c r="AP1438" i="17" s="1"/>
  <c r="AF1438" i="17"/>
  <c r="AD1438" i="17"/>
  <c r="AE1438" i="17" s="1"/>
  <c r="U1438" i="17"/>
  <c r="S1438" i="17"/>
  <c r="T1438" i="17" s="1"/>
  <c r="CA1437" i="17"/>
  <c r="BY1437" i="17"/>
  <c r="BZ1437" i="17" s="1"/>
  <c r="BP1437" i="17"/>
  <c r="BO1437" i="17" s="1"/>
  <c r="BM1437" i="17"/>
  <c r="BN1437" i="17" s="1"/>
  <c r="BC1437" i="17"/>
  <c r="BB1437" i="17" s="1"/>
  <c r="AZ1437" i="17"/>
  <c r="BA1437" i="17" s="1"/>
  <c r="AQ1437" i="17"/>
  <c r="AO1437" i="17"/>
  <c r="AP1437" i="17" s="1"/>
  <c r="AF1437" i="17"/>
  <c r="AD1437" i="17"/>
  <c r="AE1437" i="17" s="1"/>
  <c r="U1437" i="17"/>
  <c r="T1437" i="17"/>
  <c r="S1437" i="17"/>
  <c r="CA1436" i="17"/>
  <c r="BY1436" i="17"/>
  <c r="BZ1436" i="17" s="1"/>
  <c r="BP1436" i="17"/>
  <c r="BO1436" i="17" s="1"/>
  <c r="BM1436" i="17"/>
  <c r="BN1436" i="17" s="1"/>
  <c r="BC1436" i="17"/>
  <c r="BB1436" i="17"/>
  <c r="AZ1436" i="17"/>
  <c r="BA1436" i="17" s="1"/>
  <c r="AQ1436" i="17"/>
  <c r="AO1436" i="17"/>
  <c r="AP1436" i="17" s="1"/>
  <c r="AF1436" i="17"/>
  <c r="AD1436" i="17"/>
  <c r="AE1436" i="17" s="1"/>
  <c r="U1436" i="17"/>
  <c r="T1436" i="17"/>
  <c r="S1436" i="17"/>
  <c r="CA1435" i="17"/>
  <c r="BY1435" i="17"/>
  <c r="BZ1435" i="17" s="1"/>
  <c r="BP1435" i="17"/>
  <c r="BO1435" i="17"/>
  <c r="BM1435" i="17"/>
  <c r="BN1435" i="17" s="1"/>
  <c r="BC1435" i="17"/>
  <c r="BB1435" i="17" s="1"/>
  <c r="AZ1435" i="17"/>
  <c r="BA1435" i="17" s="1"/>
  <c r="AQ1435" i="17"/>
  <c r="AP1435" i="17"/>
  <c r="AO1435" i="17"/>
  <c r="AF1435" i="17"/>
  <c r="AD1435" i="17"/>
  <c r="AE1435" i="17" s="1"/>
  <c r="U1435" i="17"/>
  <c r="S1435" i="17"/>
  <c r="T1435" i="17" s="1"/>
  <c r="CA1434" i="17"/>
  <c r="BY1434" i="17"/>
  <c r="BZ1434" i="17" s="1"/>
  <c r="BP1434" i="17"/>
  <c r="BO1434" i="17" s="1"/>
  <c r="BM1434" i="17"/>
  <c r="BN1434" i="17" s="1"/>
  <c r="BC1434" i="17"/>
  <c r="BB1434" i="17" s="1"/>
  <c r="AZ1434" i="17"/>
  <c r="BA1434" i="17" s="1"/>
  <c r="AQ1434" i="17"/>
  <c r="AO1434" i="17"/>
  <c r="AP1434" i="17" s="1"/>
  <c r="AF1434" i="17"/>
  <c r="AD1434" i="17"/>
  <c r="AE1434" i="17" s="1"/>
  <c r="U1434" i="17"/>
  <c r="T1434" i="17"/>
  <c r="S1434" i="17"/>
  <c r="CA1433" i="17"/>
  <c r="BY1433" i="17"/>
  <c r="BZ1433" i="17" s="1"/>
  <c r="BP1433" i="17"/>
  <c r="BM1433" i="17"/>
  <c r="BN1433" i="17" s="1"/>
  <c r="BC1433" i="17"/>
  <c r="BB1433" i="17" s="1"/>
  <c r="AZ1433" i="17"/>
  <c r="BA1433" i="17" s="1"/>
  <c r="AP1433" i="17"/>
  <c r="AQ1433" i="17" s="1"/>
  <c r="AO1433" i="17"/>
  <c r="AF1433" i="17"/>
  <c r="AE1433" i="17"/>
  <c r="AD1433" i="17"/>
  <c r="U1433" i="17"/>
  <c r="T1433" i="17"/>
  <c r="S1433" i="17"/>
  <c r="BY1432" i="17"/>
  <c r="BZ1432" i="17" s="1"/>
  <c r="CA1432" i="17" s="1"/>
  <c r="BP1432" i="17"/>
  <c r="BM1432" i="17"/>
  <c r="BN1432" i="17" s="1"/>
  <c r="BC1432" i="17"/>
  <c r="BB1432" i="17"/>
  <c r="AZ1432" i="17"/>
  <c r="BA1432" i="17" s="1"/>
  <c r="AQ1432" i="17"/>
  <c r="AO1432" i="17"/>
  <c r="AP1432" i="17" s="1"/>
  <c r="AF1432" i="17"/>
  <c r="AD1432" i="17"/>
  <c r="AE1432" i="17" s="1"/>
  <c r="U1432" i="17"/>
  <c r="T1432" i="17"/>
  <c r="S1432" i="17"/>
  <c r="CA1431" i="17"/>
  <c r="BY1431" i="17"/>
  <c r="BZ1431" i="17" s="1"/>
  <c r="BP1431" i="17"/>
  <c r="BM1431" i="17"/>
  <c r="BN1431" i="17" s="1"/>
  <c r="BO1431" i="17" s="1"/>
  <c r="BC1431" i="17"/>
  <c r="BB1431" i="17" s="1"/>
  <c r="AZ1431" i="17"/>
  <c r="BA1431" i="17" s="1"/>
  <c r="AQ1431" i="17"/>
  <c r="AO1431" i="17"/>
  <c r="AP1431" i="17" s="1"/>
  <c r="AF1431" i="17"/>
  <c r="AE1431" i="17"/>
  <c r="AD1431" i="17"/>
  <c r="U1431" i="17"/>
  <c r="T1431" i="17"/>
  <c r="S1431" i="17"/>
  <c r="CA1430" i="17"/>
  <c r="BY1430" i="17"/>
  <c r="BZ1430" i="17" s="1"/>
  <c r="BP1430" i="17"/>
  <c r="BM1430" i="17"/>
  <c r="BN1430" i="17" s="1"/>
  <c r="BC1430" i="17"/>
  <c r="BB1430" i="17"/>
  <c r="AZ1430" i="17"/>
  <c r="BA1430" i="17" s="1"/>
  <c r="AQ1430" i="17"/>
  <c r="AO1430" i="17"/>
  <c r="AP1430" i="17" s="1"/>
  <c r="AF1430" i="17"/>
  <c r="AD1430" i="17"/>
  <c r="AE1430" i="17" s="1"/>
  <c r="U1430" i="17"/>
  <c r="T1430" i="17"/>
  <c r="S1430" i="17"/>
  <c r="CA1429" i="17"/>
  <c r="BY1429" i="17"/>
  <c r="BZ1429" i="17" s="1"/>
  <c r="BP1429" i="17"/>
  <c r="BO1429" i="17"/>
  <c r="BN1429" i="17"/>
  <c r="BM1429" i="17"/>
  <c r="BC1429" i="17"/>
  <c r="BB1429" i="17" s="1"/>
  <c r="BA1429" i="17"/>
  <c r="AZ1429" i="17"/>
  <c r="AQ1429" i="17"/>
  <c r="AP1429" i="17"/>
  <c r="AO1429" i="17"/>
  <c r="AF1429" i="17"/>
  <c r="AE1429" i="17"/>
  <c r="AD1429" i="17"/>
  <c r="U1429" i="17"/>
  <c r="T1429" i="17"/>
  <c r="S1429" i="17"/>
  <c r="CA1428" i="17"/>
  <c r="BY1428" i="17"/>
  <c r="BZ1428" i="17" s="1"/>
  <c r="BP1428" i="17"/>
  <c r="BO1428" i="17" s="1"/>
  <c r="BN1428" i="17"/>
  <c r="BM1428" i="17"/>
  <c r="BC1428" i="17"/>
  <c r="BB1428" i="17"/>
  <c r="AZ1428" i="17"/>
  <c r="BA1428" i="17" s="1"/>
  <c r="AQ1428" i="17"/>
  <c r="AO1428" i="17"/>
  <c r="AP1428" i="17" s="1"/>
  <c r="AF1428" i="17"/>
  <c r="AD1428" i="17"/>
  <c r="AE1428" i="17" s="1"/>
  <c r="U1428" i="17"/>
  <c r="S1428" i="17"/>
  <c r="T1428" i="17" s="1"/>
  <c r="CA1427" i="17"/>
  <c r="BY1427" i="17"/>
  <c r="BZ1427" i="17" s="1"/>
  <c r="BP1427" i="17"/>
  <c r="BO1427" i="17"/>
  <c r="BM1427" i="17"/>
  <c r="BN1427" i="17" s="1"/>
  <c r="BC1427" i="17"/>
  <c r="BB1427" i="17" s="1"/>
  <c r="AZ1427" i="17"/>
  <c r="BA1427" i="17" s="1"/>
  <c r="AQ1427" i="17"/>
  <c r="AP1427" i="17"/>
  <c r="AO1427" i="17"/>
  <c r="AF1427" i="17"/>
  <c r="AE1427" i="17"/>
  <c r="AD1427" i="17"/>
  <c r="U1427" i="17"/>
  <c r="S1427" i="17"/>
  <c r="T1427" i="17" s="1"/>
  <c r="CA1426" i="17"/>
  <c r="BY1426" i="17"/>
  <c r="BZ1426" i="17" s="1"/>
  <c r="BP1426" i="17"/>
  <c r="BO1426" i="17" s="1"/>
  <c r="BM1426" i="17"/>
  <c r="BN1426" i="17" s="1"/>
  <c r="BC1426" i="17"/>
  <c r="BB1426" i="17" s="1"/>
  <c r="AZ1426" i="17"/>
  <c r="BA1426" i="17" s="1"/>
  <c r="AQ1426" i="17"/>
  <c r="AO1426" i="17"/>
  <c r="AP1426" i="17" s="1"/>
  <c r="AF1426" i="17"/>
  <c r="AD1426" i="17"/>
  <c r="AE1426" i="17" s="1"/>
  <c r="U1426" i="17"/>
  <c r="T1426" i="17"/>
  <c r="S1426" i="17"/>
  <c r="CA1425" i="17"/>
  <c r="BY1425" i="17"/>
  <c r="BZ1425" i="17" s="1"/>
  <c r="BP1425" i="17"/>
  <c r="BO1425" i="17" s="1"/>
  <c r="BM1425" i="17"/>
  <c r="BN1425" i="17" s="1"/>
  <c r="BC1425" i="17"/>
  <c r="BB1425" i="17" s="1"/>
  <c r="AZ1425" i="17"/>
  <c r="BA1425" i="17" s="1"/>
  <c r="AQ1425" i="17"/>
  <c r="AO1425" i="17"/>
  <c r="AP1425" i="17" s="1"/>
  <c r="AF1425" i="17"/>
  <c r="AD1425" i="17"/>
  <c r="AE1425" i="17" s="1"/>
  <c r="U1425" i="17"/>
  <c r="T1425" i="17"/>
  <c r="S1425" i="17"/>
  <c r="CA1424" i="17"/>
  <c r="BY1424" i="17"/>
  <c r="BZ1424" i="17" s="1"/>
  <c r="BP1424" i="17"/>
  <c r="BO1424" i="17" s="1"/>
  <c r="BM1424" i="17"/>
  <c r="BN1424" i="17" s="1"/>
  <c r="BC1424" i="17"/>
  <c r="BB1424" i="17"/>
  <c r="AZ1424" i="17"/>
  <c r="BA1424" i="17" s="1"/>
  <c r="AQ1424" i="17"/>
  <c r="AO1424" i="17"/>
  <c r="AP1424" i="17" s="1"/>
  <c r="AF1424" i="17"/>
  <c r="AD1424" i="17"/>
  <c r="AE1424" i="17" s="1"/>
  <c r="U1424" i="17"/>
  <c r="S1424" i="17"/>
  <c r="T1424" i="17" s="1"/>
  <c r="CA1423" i="17"/>
  <c r="BY1423" i="17"/>
  <c r="BZ1423" i="17" s="1"/>
  <c r="BP1423" i="17"/>
  <c r="BO1423" i="17"/>
  <c r="BM1423" i="17"/>
  <c r="BN1423" i="17" s="1"/>
  <c r="BC1423" i="17"/>
  <c r="BB1423" i="17" s="1"/>
  <c r="AZ1423" i="17"/>
  <c r="BA1423" i="17" s="1"/>
  <c r="AP1423" i="17"/>
  <c r="AQ1423" i="17" s="1"/>
  <c r="AO1423" i="17"/>
  <c r="AF1423" i="17"/>
  <c r="AD1423" i="17"/>
  <c r="AE1423" i="17" s="1"/>
  <c r="U1423" i="17"/>
  <c r="T1423" i="17"/>
  <c r="S1423" i="17"/>
  <c r="BY1422" i="17"/>
  <c r="BZ1422" i="17" s="1"/>
  <c r="CA1422" i="17" s="1"/>
  <c r="BP1422" i="17"/>
  <c r="BM1422" i="17"/>
  <c r="BN1422" i="17" s="1"/>
  <c r="BC1422" i="17"/>
  <c r="BB1422" i="17"/>
  <c r="AZ1422" i="17"/>
  <c r="BA1422" i="17" s="1"/>
  <c r="AQ1422" i="17"/>
  <c r="AO1422" i="17"/>
  <c r="AP1422" i="17" s="1"/>
  <c r="AF1422" i="17"/>
  <c r="AD1422" i="17"/>
  <c r="AE1422" i="17" s="1"/>
  <c r="U1422" i="17"/>
  <c r="S1422" i="17"/>
  <c r="T1422" i="17" s="1"/>
  <c r="CA1421" i="17"/>
  <c r="BY1421" i="17"/>
  <c r="BZ1421" i="17" s="1"/>
  <c r="BP1421" i="17"/>
  <c r="BM1421" i="17"/>
  <c r="BN1421" i="17" s="1"/>
  <c r="BO1421" i="17" s="1"/>
  <c r="BC1421" i="17"/>
  <c r="BB1421" i="17" s="1"/>
  <c r="AZ1421" i="17"/>
  <c r="BA1421" i="17" s="1"/>
  <c r="AQ1421" i="17"/>
  <c r="AP1421" i="17"/>
  <c r="AO1421" i="17"/>
  <c r="AF1421" i="17"/>
  <c r="AD1421" i="17"/>
  <c r="AE1421" i="17" s="1"/>
  <c r="U1421" i="17"/>
  <c r="S1421" i="17"/>
  <c r="T1421" i="17" s="1"/>
  <c r="CA1420" i="17"/>
  <c r="BY1420" i="17"/>
  <c r="BZ1420" i="17" s="1"/>
  <c r="BP1420" i="17"/>
  <c r="BM1420" i="17"/>
  <c r="BN1420" i="17" s="1"/>
  <c r="BC1420" i="17"/>
  <c r="BB1420" i="17" s="1"/>
  <c r="AZ1420" i="17"/>
  <c r="BA1420" i="17" s="1"/>
  <c r="AQ1420" i="17"/>
  <c r="AO1420" i="17"/>
  <c r="AP1420" i="17" s="1"/>
  <c r="AF1420" i="17"/>
  <c r="AD1420" i="17"/>
  <c r="AE1420" i="17" s="1"/>
  <c r="U1420" i="17"/>
  <c r="T1420" i="17"/>
  <c r="S1420" i="17"/>
  <c r="CA1419" i="17"/>
  <c r="BY1419" i="17"/>
  <c r="BZ1419" i="17" s="1"/>
  <c r="BP1419" i="17"/>
  <c r="BM1419" i="17"/>
  <c r="BN1419" i="17" s="1"/>
  <c r="BC1419" i="17"/>
  <c r="BB1419" i="17" s="1"/>
  <c r="AZ1419" i="17"/>
  <c r="BA1419" i="17" s="1"/>
  <c r="AQ1419" i="17"/>
  <c r="AP1419" i="17"/>
  <c r="AO1419" i="17"/>
  <c r="AF1419" i="17"/>
  <c r="AE1419" i="17"/>
  <c r="AD1419" i="17"/>
  <c r="U1419" i="17"/>
  <c r="S1419" i="17"/>
  <c r="T1419" i="17" s="1"/>
  <c r="CA1418" i="17"/>
  <c r="BY1418" i="17"/>
  <c r="BZ1418" i="17" s="1"/>
  <c r="BP1418" i="17"/>
  <c r="BO1418" i="17" s="1"/>
  <c r="BN1418" i="17"/>
  <c r="BM1418" i="17"/>
  <c r="BC1418" i="17"/>
  <c r="BB1418" i="17" s="1"/>
  <c r="BA1418" i="17"/>
  <c r="AZ1418" i="17"/>
  <c r="AQ1418" i="17"/>
  <c r="AO1418" i="17"/>
  <c r="AP1418" i="17" s="1"/>
  <c r="AF1418" i="17"/>
  <c r="AD1418" i="17"/>
  <c r="AE1418" i="17" s="1"/>
  <c r="U1418" i="17"/>
  <c r="S1418" i="17"/>
  <c r="T1418" i="17" s="1"/>
  <c r="CA1417" i="17"/>
  <c r="BY1417" i="17"/>
  <c r="BZ1417" i="17" s="1"/>
  <c r="BP1417" i="17"/>
  <c r="BO1417" i="17"/>
  <c r="BN1417" i="17"/>
  <c r="BM1417" i="17"/>
  <c r="BC1417" i="17"/>
  <c r="BB1417" i="17" s="1"/>
  <c r="AZ1417" i="17"/>
  <c r="BA1417" i="17" s="1"/>
  <c r="AQ1417" i="17"/>
  <c r="AP1417" i="17"/>
  <c r="AO1417" i="17"/>
  <c r="AF1417" i="17"/>
  <c r="AE1417" i="17"/>
  <c r="AD1417" i="17"/>
  <c r="U1417" i="17"/>
  <c r="T1417" i="17"/>
  <c r="S1417" i="17"/>
  <c r="CA1416" i="17"/>
  <c r="BY1416" i="17"/>
  <c r="BZ1416" i="17" s="1"/>
  <c r="BP1416" i="17"/>
  <c r="BO1416" i="17" s="1"/>
  <c r="BM1416" i="17"/>
  <c r="BN1416" i="17" s="1"/>
  <c r="BC1416" i="17"/>
  <c r="BB1416" i="17" s="1"/>
  <c r="AZ1416" i="17"/>
  <c r="BA1416" i="17" s="1"/>
  <c r="AQ1416" i="17"/>
  <c r="AO1416" i="17"/>
  <c r="AP1416" i="17" s="1"/>
  <c r="AF1416" i="17"/>
  <c r="AD1416" i="17"/>
  <c r="AE1416" i="17" s="1"/>
  <c r="U1416" i="17"/>
  <c r="S1416" i="17"/>
  <c r="T1416" i="17" s="1"/>
  <c r="CA1415" i="17"/>
  <c r="BY1415" i="17"/>
  <c r="BZ1415" i="17" s="1"/>
  <c r="BP1415" i="17"/>
  <c r="BO1415" i="17" s="1"/>
  <c r="BM1415" i="17"/>
  <c r="BN1415" i="17" s="1"/>
  <c r="BC1415" i="17"/>
  <c r="BB1415" i="17" s="1"/>
  <c r="AZ1415" i="17"/>
  <c r="BA1415" i="17" s="1"/>
  <c r="AQ1415" i="17"/>
  <c r="AP1415" i="17"/>
  <c r="AO1415" i="17"/>
  <c r="AF1415" i="17"/>
  <c r="AD1415" i="17"/>
  <c r="AE1415" i="17" s="1"/>
  <c r="U1415" i="17"/>
  <c r="T1415" i="17"/>
  <c r="S1415" i="17"/>
  <c r="CA1414" i="17"/>
  <c r="BY1414" i="17"/>
  <c r="BZ1414" i="17" s="1"/>
  <c r="BP1414" i="17"/>
  <c r="BO1414" i="17" s="1"/>
  <c r="BM1414" i="17"/>
  <c r="BN1414" i="17" s="1"/>
  <c r="BC1414" i="17"/>
  <c r="BB1414" i="17" s="1"/>
  <c r="AZ1414" i="17"/>
  <c r="BA1414" i="17" s="1"/>
  <c r="AQ1414" i="17"/>
  <c r="AO1414" i="17"/>
  <c r="AP1414" i="17" s="1"/>
  <c r="AF1414" i="17"/>
  <c r="AD1414" i="17"/>
  <c r="AE1414" i="17" s="1"/>
  <c r="U1414" i="17"/>
  <c r="S1414" i="17"/>
  <c r="T1414" i="17" s="1"/>
  <c r="CA1413" i="17"/>
  <c r="BY1413" i="17"/>
  <c r="BZ1413" i="17" s="1"/>
  <c r="BP1413" i="17"/>
  <c r="BO1413" i="17" s="1"/>
  <c r="BM1413" i="17"/>
  <c r="BN1413" i="17" s="1"/>
  <c r="BC1413" i="17"/>
  <c r="BB1413" i="17" s="1"/>
  <c r="AZ1413" i="17"/>
  <c r="BA1413" i="17" s="1"/>
  <c r="AO1413" i="17"/>
  <c r="AP1413" i="17" s="1"/>
  <c r="AQ1413" i="17" s="1"/>
  <c r="AF1413" i="17"/>
  <c r="AD1413" i="17"/>
  <c r="AE1413" i="17" s="1"/>
  <c r="U1413" i="17"/>
  <c r="S1413" i="17"/>
  <c r="T1413" i="17" s="1"/>
  <c r="BY1412" i="17"/>
  <c r="BZ1412" i="17" s="1"/>
  <c r="CA1412" i="17" s="1"/>
  <c r="BP1412" i="17"/>
  <c r="BO1412" i="17" s="1"/>
  <c r="BM1412" i="17"/>
  <c r="BN1412" i="17" s="1"/>
  <c r="BC1412" i="17"/>
  <c r="BB1412" i="17" s="1"/>
  <c r="AZ1412" i="17"/>
  <c r="BA1412" i="17" s="1"/>
  <c r="AQ1412" i="17"/>
  <c r="AO1412" i="17"/>
  <c r="AP1412" i="17" s="1"/>
  <c r="AF1412" i="17"/>
  <c r="AD1412" i="17"/>
  <c r="AE1412" i="17" s="1"/>
  <c r="U1412" i="17"/>
  <c r="T1412" i="17"/>
  <c r="S1412" i="17"/>
  <c r="CA1411" i="17"/>
  <c r="BY1411" i="17"/>
  <c r="BZ1411" i="17" s="1"/>
  <c r="BP1411" i="17"/>
  <c r="BM1411" i="17"/>
  <c r="BN1411" i="17" s="1"/>
  <c r="BC1411" i="17"/>
  <c r="BB1411" i="17" s="1"/>
  <c r="AZ1411" i="17"/>
  <c r="BA1411" i="17" s="1"/>
  <c r="AQ1411" i="17"/>
  <c r="AP1411" i="17"/>
  <c r="AO1411" i="17"/>
  <c r="AF1411" i="17"/>
  <c r="AE1411" i="17"/>
  <c r="AD1411" i="17"/>
  <c r="U1411" i="17"/>
  <c r="S1411" i="17"/>
  <c r="T1411" i="17" s="1"/>
  <c r="CA1410" i="17"/>
  <c r="BY1410" i="17"/>
  <c r="BZ1410" i="17" s="1"/>
  <c r="BP1410" i="17"/>
  <c r="BM1410" i="17"/>
  <c r="BN1410" i="17" s="1"/>
  <c r="BC1410" i="17"/>
  <c r="BB1410" i="17" s="1"/>
  <c r="AZ1410" i="17"/>
  <c r="BA1410" i="17" s="1"/>
  <c r="AQ1410" i="17"/>
  <c r="AO1410" i="17"/>
  <c r="AP1410" i="17" s="1"/>
  <c r="AF1410" i="17"/>
  <c r="AD1410" i="17"/>
  <c r="AE1410" i="17" s="1"/>
  <c r="U1410" i="17"/>
  <c r="S1410" i="17"/>
  <c r="T1410" i="17" s="1"/>
  <c r="CA1409" i="17"/>
  <c r="BY1409" i="17"/>
  <c r="BZ1409" i="17" s="1"/>
  <c r="BP1409" i="17"/>
  <c r="BM1409" i="17"/>
  <c r="BN1409" i="17" s="1"/>
  <c r="BC1409" i="17"/>
  <c r="BB1409" i="17" s="1"/>
  <c r="AZ1409" i="17"/>
  <c r="BA1409" i="17" s="1"/>
  <c r="AQ1409" i="17"/>
  <c r="AO1409" i="17"/>
  <c r="AP1409" i="17" s="1"/>
  <c r="AF1409" i="17"/>
  <c r="AE1409" i="17"/>
  <c r="AD1409" i="17"/>
  <c r="U1409" i="17"/>
  <c r="S1409" i="17"/>
  <c r="T1409" i="17" s="1"/>
  <c r="CA1408" i="17"/>
  <c r="BY1408" i="17"/>
  <c r="BZ1408" i="17" s="1"/>
  <c r="BP1408" i="17"/>
  <c r="BM1408" i="17"/>
  <c r="BN1408" i="17" s="1"/>
  <c r="BC1408" i="17"/>
  <c r="BB1408" i="17" s="1"/>
  <c r="AZ1408" i="17"/>
  <c r="BA1408" i="17" s="1"/>
  <c r="AQ1408" i="17"/>
  <c r="AO1408" i="17"/>
  <c r="AP1408" i="17" s="1"/>
  <c r="AF1408" i="17"/>
  <c r="AD1408" i="17"/>
  <c r="AE1408" i="17" s="1"/>
  <c r="U1408" i="17"/>
  <c r="S1408" i="17"/>
  <c r="T1408" i="17" s="1"/>
  <c r="CA1407" i="17"/>
  <c r="BY1407" i="17"/>
  <c r="BZ1407" i="17" s="1"/>
  <c r="BP1407" i="17"/>
  <c r="BO1407" i="17" s="1"/>
  <c r="BN1407" i="17"/>
  <c r="BM1407" i="17"/>
  <c r="BC1407" i="17"/>
  <c r="BB1407" i="17" s="1"/>
  <c r="BA1407" i="17"/>
  <c r="AZ1407" i="17"/>
  <c r="AQ1407" i="17"/>
  <c r="AO1407" i="17"/>
  <c r="AP1407" i="17" s="1"/>
  <c r="AF1407" i="17"/>
  <c r="AD1407" i="17"/>
  <c r="AE1407" i="17" s="1"/>
  <c r="U1407" i="17"/>
  <c r="S1407" i="17"/>
  <c r="T1407" i="17" s="1"/>
  <c r="CA1406" i="17"/>
  <c r="BY1406" i="17"/>
  <c r="BZ1406" i="17" s="1"/>
  <c r="BP1406" i="17"/>
  <c r="BO1406" i="17" s="1"/>
  <c r="BN1406" i="17"/>
  <c r="BM1406" i="17"/>
  <c r="BC1406" i="17"/>
  <c r="BB1406" i="17" s="1"/>
  <c r="AZ1406" i="17"/>
  <c r="BA1406" i="17" s="1"/>
  <c r="AQ1406" i="17"/>
  <c r="AO1406" i="17"/>
  <c r="AP1406" i="17" s="1"/>
  <c r="AF1406" i="17"/>
  <c r="AD1406" i="17"/>
  <c r="AE1406" i="17" s="1"/>
  <c r="U1406" i="17"/>
  <c r="S1406" i="17"/>
  <c r="T1406" i="17" s="1"/>
  <c r="CA1405" i="17"/>
  <c r="BY1405" i="17"/>
  <c r="BZ1405" i="17" s="1"/>
  <c r="BP1405" i="17"/>
  <c r="BO1405" i="17" s="1"/>
  <c r="BM1405" i="17"/>
  <c r="BN1405" i="17" s="1"/>
  <c r="BC1405" i="17"/>
  <c r="BB1405" i="17" s="1"/>
  <c r="AZ1405" i="17"/>
  <c r="BA1405" i="17" s="1"/>
  <c r="AQ1405" i="17"/>
  <c r="AO1405" i="17"/>
  <c r="AP1405" i="17" s="1"/>
  <c r="AF1405" i="17"/>
  <c r="AD1405" i="17"/>
  <c r="AE1405" i="17" s="1"/>
  <c r="U1405" i="17"/>
  <c r="S1405" i="17"/>
  <c r="T1405" i="17" s="1"/>
  <c r="CA1404" i="17"/>
  <c r="BY1404" i="17"/>
  <c r="BZ1404" i="17" s="1"/>
  <c r="BP1404" i="17"/>
  <c r="BO1404" i="17" s="1"/>
  <c r="BM1404" i="17"/>
  <c r="BN1404" i="17" s="1"/>
  <c r="BC1404" i="17"/>
  <c r="BB1404" i="17"/>
  <c r="AZ1404" i="17"/>
  <c r="BA1404" i="17" s="1"/>
  <c r="AQ1404" i="17"/>
  <c r="AO1404" i="17"/>
  <c r="AP1404" i="17" s="1"/>
  <c r="AF1404" i="17"/>
  <c r="AD1404" i="17"/>
  <c r="AE1404" i="17" s="1"/>
  <c r="U1404" i="17"/>
  <c r="T1404" i="17"/>
  <c r="S1404" i="17"/>
  <c r="CA1403" i="17"/>
  <c r="BY1403" i="17"/>
  <c r="BZ1403" i="17" s="1"/>
  <c r="BP1403" i="17"/>
  <c r="BO1403" i="17"/>
  <c r="BM1403" i="17"/>
  <c r="BN1403" i="17" s="1"/>
  <c r="BC1403" i="17"/>
  <c r="BB1403" i="17" s="1"/>
  <c r="AZ1403" i="17"/>
  <c r="BA1403" i="17" s="1"/>
  <c r="AO1403" i="17"/>
  <c r="AP1403" i="17" s="1"/>
  <c r="AQ1403" i="17" s="1"/>
  <c r="AF1403" i="17"/>
  <c r="AE1403" i="17"/>
  <c r="AD1403" i="17"/>
  <c r="U1403" i="17"/>
  <c r="S1403" i="17"/>
  <c r="T1403" i="17" s="1"/>
  <c r="BY1402" i="17"/>
  <c r="BZ1402" i="17" s="1"/>
  <c r="CA1402" i="17" s="1"/>
  <c r="BP1402" i="17"/>
  <c r="BO1402" i="17" s="1"/>
  <c r="BM1402" i="17"/>
  <c r="BN1402" i="17" s="1"/>
  <c r="BC1402" i="17"/>
  <c r="BB1402" i="17"/>
  <c r="AZ1402" i="17"/>
  <c r="BA1402" i="17" s="1"/>
  <c r="AQ1402" i="17"/>
  <c r="AO1402" i="17"/>
  <c r="AP1402" i="17" s="1"/>
  <c r="AF1402" i="17"/>
  <c r="AD1402" i="17"/>
  <c r="AE1402" i="17" s="1"/>
  <c r="U1402" i="17"/>
  <c r="T1402" i="17"/>
  <c r="S1402" i="17"/>
  <c r="CA1401" i="17"/>
  <c r="BY1401" i="17"/>
  <c r="BZ1401" i="17" s="1"/>
  <c r="BP1401" i="17"/>
  <c r="BO1401" i="17"/>
  <c r="BM1401" i="17"/>
  <c r="BN1401" i="17" s="1"/>
  <c r="BC1401" i="17"/>
  <c r="BB1401" i="17" s="1"/>
  <c r="AZ1401" i="17"/>
  <c r="BA1401" i="17" s="1"/>
  <c r="AQ1401" i="17"/>
  <c r="AO1401" i="17"/>
  <c r="AP1401" i="17" s="1"/>
  <c r="AF1401" i="17"/>
  <c r="AE1401" i="17"/>
  <c r="AD1401" i="17"/>
  <c r="U1401" i="17"/>
  <c r="T1401" i="17"/>
  <c r="S1401" i="17"/>
  <c r="CA1400" i="17"/>
  <c r="BY1400" i="17"/>
  <c r="BZ1400" i="17" s="1"/>
  <c r="BP1400" i="17"/>
  <c r="BM1400" i="17"/>
  <c r="BN1400" i="17" s="1"/>
  <c r="BC1400" i="17"/>
  <c r="BB1400" i="17"/>
  <c r="AZ1400" i="17"/>
  <c r="BA1400" i="17" s="1"/>
  <c r="AQ1400" i="17"/>
  <c r="AO1400" i="17"/>
  <c r="AP1400" i="17" s="1"/>
  <c r="AF1400" i="17"/>
  <c r="AD1400" i="17"/>
  <c r="AE1400" i="17" s="1"/>
  <c r="U1400" i="17"/>
  <c r="T1400" i="17"/>
  <c r="S1400" i="17"/>
  <c r="CA1399" i="17"/>
  <c r="BY1399" i="17"/>
  <c r="BZ1399" i="17" s="1"/>
  <c r="BP1399" i="17"/>
  <c r="BM1399" i="17"/>
  <c r="BN1399" i="17" s="1"/>
  <c r="BO1399" i="17" s="1"/>
  <c r="BC1399" i="17"/>
  <c r="BB1399" i="17" s="1"/>
  <c r="AZ1399" i="17"/>
  <c r="BA1399" i="17" s="1"/>
  <c r="AQ1399" i="17"/>
  <c r="AO1399" i="17"/>
  <c r="AP1399" i="17" s="1"/>
  <c r="AF1399" i="17"/>
  <c r="AD1399" i="17"/>
  <c r="AE1399" i="17" s="1"/>
  <c r="U1399" i="17"/>
  <c r="S1399" i="17"/>
  <c r="T1399" i="17" s="1"/>
  <c r="CA1398" i="17"/>
  <c r="BY1398" i="17"/>
  <c r="BZ1398" i="17" s="1"/>
  <c r="BP1398" i="17"/>
  <c r="BM1398" i="17"/>
  <c r="BN1398" i="17" s="1"/>
  <c r="BC1398" i="17"/>
  <c r="BB1398" i="17"/>
  <c r="AZ1398" i="17"/>
  <c r="BA1398" i="17" s="1"/>
  <c r="AQ1398" i="17"/>
  <c r="AO1398" i="17"/>
  <c r="AP1398" i="17" s="1"/>
  <c r="AF1398" i="17"/>
  <c r="AD1398" i="17"/>
  <c r="AE1398" i="17" s="1"/>
  <c r="U1398" i="17"/>
  <c r="S1398" i="17"/>
  <c r="T1398" i="17" s="1"/>
  <c r="CA1397" i="17"/>
  <c r="BY1397" i="17"/>
  <c r="BZ1397" i="17" s="1"/>
  <c r="BP1397" i="17"/>
  <c r="BM1397" i="17"/>
  <c r="BN1397" i="17" s="1"/>
  <c r="BO1397" i="17" s="1"/>
  <c r="BC1397" i="17"/>
  <c r="BB1397" i="17" s="1"/>
  <c r="AZ1397" i="17"/>
  <c r="BA1397" i="17" s="1"/>
  <c r="AQ1397" i="17"/>
  <c r="AO1397" i="17"/>
  <c r="AP1397" i="17" s="1"/>
  <c r="AF1397" i="17"/>
  <c r="AE1397" i="17"/>
  <c r="AD1397" i="17"/>
  <c r="U1397" i="17"/>
  <c r="S1397" i="17"/>
  <c r="T1397" i="17" s="1"/>
  <c r="CA1396" i="17"/>
  <c r="BY1396" i="17"/>
  <c r="BZ1396" i="17" s="1"/>
  <c r="BP1396" i="17"/>
  <c r="BO1396" i="17" s="1"/>
  <c r="BN1396" i="17"/>
  <c r="BM1396" i="17"/>
  <c r="BC1396" i="17"/>
  <c r="BB1396" i="17"/>
  <c r="BA1396" i="17"/>
  <c r="AZ1396" i="17"/>
  <c r="AQ1396" i="17"/>
  <c r="AO1396" i="17"/>
  <c r="AP1396" i="17" s="1"/>
  <c r="AF1396" i="17"/>
  <c r="AD1396" i="17"/>
  <c r="AE1396" i="17" s="1"/>
  <c r="U1396" i="17"/>
  <c r="T1396" i="17"/>
  <c r="S1396" i="17"/>
  <c r="CA1395" i="17"/>
  <c r="BY1395" i="17"/>
  <c r="BZ1395" i="17" s="1"/>
  <c r="BP1395" i="17"/>
  <c r="BO1395" i="17"/>
  <c r="BN1395" i="17"/>
  <c r="BM1395" i="17"/>
  <c r="BC1395" i="17"/>
  <c r="BB1395" i="17" s="1"/>
  <c r="AZ1395" i="17"/>
  <c r="BA1395" i="17" s="1"/>
  <c r="AQ1395" i="17"/>
  <c r="AO1395" i="17"/>
  <c r="AP1395" i="17" s="1"/>
  <c r="AF1395" i="17"/>
  <c r="AD1395" i="17"/>
  <c r="AE1395" i="17" s="1"/>
  <c r="U1395" i="17"/>
  <c r="S1395" i="17"/>
  <c r="T1395" i="17" s="1"/>
  <c r="CA1394" i="17"/>
  <c r="BZ1394" i="17"/>
  <c r="BY1394" i="17"/>
  <c r="BP1394" i="17"/>
  <c r="BO1394" i="17" s="1"/>
  <c r="BM1394" i="17"/>
  <c r="BN1394" i="17" s="1"/>
  <c r="BC1394" i="17"/>
  <c r="BB1394" i="17"/>
  <c r="AZ1394" i="17"/>
  <c r="BA1394" i="17" s="1"/>
  <c r="AQ1394" i="17"/>
  <c r="AO1394" i="17"/>
  <c r="AP1394" i="17" s="1"/>
  <c r="AF1394" i="17"/>
  <c r="AD1394" i="17"/>
  <c r="AE1394" i="17" s="1"/>
  <c r="U1394" i="17"/>
  <c r="T1394" i="17"/>
  <c r="S1394" i="17"/>
  <c r="CA1393" i="17"/>
  <c r="BY1393" i="17"/>
  <c r="BZ1393" i="17" s="1"/>
  <c r="BP1393" i="17"/>
  <c r="BO1393" i="17"/>
  <c r="BM1393" i="17"/>
  <c r="BN1393" i="17" s="1"/>
  <c r="BC1393" i="17"/>
  <c r="BB1393" i="17" s="1"/>
  <c r="AZ1393" i="17"/>
  <c r="BA1393" i="17" s="1"/>
  <c r="AO1393" i="17"/>
  <c r="AP1393" i="17" s="1"/>
  <c r="AQ1393" i="17" s="1"/>
  <c r="AF1393" i="17"/>
  <c r="AD1393" i="17"/>
  <c r="AE1393" i="17" s="1"/>
  <c r="U1393" i="17"/>
  <c r="T1393" i="17"/>
  <c r="S1393" i="17"/>
  <c r="BY1392" i="17"/>
  <c r="BZ1392" i="17" s="1"/>
  <c r="CA1392" i="17" s="1"/>
  <c r="BP1392" i="17"/>
  <c r="BO1392" i="17" s="1"/>
  <c r="BM1392" i="17"/>
  <c r="BN1392" i="17" s="1"/>
  <c r="BC1392" i="17"/>
  <c r="BB1392" i="17"/>
  <c r="AZ1392" i="17"/>
  <c r="BA1392" i="17" s="1"/>
  <c r="AQ1392" i="17"/>
  <c r="AO1392" i="17"/>
  <c r="AP1392" i="17" s="1"/>
  <c r="AF1392" i="17"/>
  <c r="AD1392" i="17"/>
  <c r="AE1392" i="17" s="1"/>
  <c r="U1392" i="17"/>
  <c r="S1392" i="17"/>
  <c r="T1392" i="17" s="1"/>
  <c r="CA1391" i="17"/>
  <c r="BY1391" i="17"/>
  <c r="BZ1391" i="17" s="1"/>
  <c r="BP1391" i="17"/>
  <c r="BO1391" i="17"/>
  <c r="BN1391" i="17"/>
  <c r="BM1391" i="17"/>
  <c r="BC1391" i="17"/>
  <c r="BB1391" i="17" s="1"/>
  <c r="AZ1391" i="17"/>
  <c r="BA1391" i="17" s="1"/>
  <c r="AQ1391" i="17"/>
  <c r="AO1391" i="17"/>
  <c r="AP1391" i="17" s="1"/>
  <c r="AF1391" i="17"/>
  <c r="AD1391" i="17"/>
  <c r="AE1391" i="17" s="1"/>
  <c r="U1391" i="17"/>
  <c r="S1391" i="17"/>
  <c r="T1391" i="17" s="1"/>
  <c r="CA1390" i="17"/>
  <c r="BY1390" i="17"/>
  <c r="BZ1390" i="17" s="1"/>
  <c r="BP1390" i="17"/>
  <c r="BO1390" i="17" s="1"/>
  <c r="BM1390" i="17"/>
  <c r="BN1390" i="17" s="1"/>
  <c r="BC1390" i="17"/>
  <c r="BB1390" i="17"/>
  <c r="AZ1390" i="17"/>
  <c r="BA1390" i="17" s="1"/>
  <c r="AQ1390" i="17"/>
  <c r="AO1390" i="17"/>
  <c r="AP1390" i="17" s="1"/>
  <c r="AF1390" i="17"/>
  <c r="AD1390" i="17"/>
  <c r="AE1390" i="17" s="1"/>
  <c r="U1390" i="17"/>
  <c r="S1390" i="17"/>
  <c r="T1390" i="17" s="1"/>
  <c r="CA1389" i="17"/>
  <c r="BZ1389" i="17"/>
  <c r="BY1389" i="17"/>
  <c r="BP1389" i="17"/>
  <c r="BM1389" i="17"/>
  <c r="BN1389" i="17" s="1"/>
  <c r="BO1389" i="17" s="1"/>
  <c r="BC1389" i="17"/>
  <c r="BB1389" i="17" s="1"/>
  <c r="AZ1389" i="17"/>
  <c r="BA1389" i="17" s="1"/>
  <c r="AQ1389" i="17"/>
  <c r="AO1389" i="17"/>
  <c r="AP1389" i="17" s="1"/>
  <c r="AF1389" i="17"/>
  <c r="AD1389" i="17"/>
  <c r="AE1389" i="17" s="1"/>
  <c r="U1389" i="17"/>
  <c r="T1389" i="17"/>
  <c r="S1389" i="17"/>
  <c r="CA1388" i="17"/>
  <c r="BZ1388" i="17"/>
  <c r="BY1388" i="17"/>
  <c r="BP1388" i="17"/>
  <c r="BM1388" i="17"/>
  <c r="BN1388" i="17" s="1"/>
  <c r="BC1388" i="17"/>
  <c r="BB1388" i="17"/>
  <c r="AZ1388" i="17"/>
  <c r="BA1388" i="17" s="1"/>
  <c r="AQ1388" i="17"/>
  <c r="AO1388" i="17"/>
  <c r="AP1388" i="17" s="1"/>
  <c r="AF1388" i="17"/>
  <c r="AD1388" i="17"/>
  <c r="AE1388" i="17" s="1"/>
  <c r="U1388" i="17"/>
  <c r="T1388" i="17"/>
  <c r="S1388" i="17"/>
  <c r="CA1387" i="17"/>
  <c r="BY1387" i="17"/>
  <c r="BZ1387" i="17" s="1"/>
  <c r="BP1387" i="17"/>
  <c r="BN1387" i="17"/>
  <c r="BO1387" i="17" s="1"/>
  <c r="BM1387" i="17"/>
  <c r="BC1387" i="17"/>
  <c r="BB1387" i="17" s="1"/>
  <c r="AZ1387" i="17"/>
  <c r="BA1387" i="17" s="1"/>
  <c r="AQ1387" i="17"/>
  <c r="AO1387" i="17"/>
  <c r="AP1387" i="17" s="1"/>
  <c r="AF1387" i="17"/>
  <c r="AD1387" i="17"/>
  <c r="AE1387" i="17" s="1"/>
  <c r="U1387" i="17"/>
  <c r="S1387" i="17"/>
  <c r="T1387" i="17" s="1"/>
  <c r="CA1386" i="17"/>
  <c r="BY1386" i="17"/>
  <c r="BZ1386" i="17" s="1"/>
  <c r="BP1386" i="17"/>
  <c r="BM1386" i="17"/>
  <c r="BN1386" i="17" s="1"/>
  <c r="BC1386" i="17"/>
  <c r="BB1386" i="17"/>
  <c r="AZ1386" i="17"/>
  <c r="BA1386" i="17" s="1"/>
  <c r="AQ1386" i="17"/>
  <c r="AO1386" i="17"/>
  <c r="AP1386" i="17" s="1"/>
  <c r="AF1386" i="17"/>
  <c r="AD1386" i="17"/>
  <c r="AE1386" i="17" s="1"/>
  <c r="U1386" i="17"/>
  <c r="S1386" i="17"/>
  <c r="T1386" i="17" s="1"/>
  <c r="CA1385" i="17"/>
  <c r="BZ1385" i="17"/>
  <c r="BY1385" i="17"/>
  <c r="BP1385" i="17"/>
  <c r="BO1385" i="17"/>
  <c r="BN1385" i="17"/>
  <c r="BM1385" i="17"/>
  <c r="BC1385" i="17"/>
  <c r="BB1385" i="17" s="1"/>
  <c r="BA1385" i="17"/>
  <c r="AZ1385" i="17"/>
  <c r="AQ1385" i="17"/>
  <c r="AO1385" i="17"/>
  <c r="AP1385" i="17" s="1"/>
  <c r="AF1385" i="17"/>
  <c r="AE1385" i="17"/>
  <c r="AD1385" i="17"/>
  <c r="U1385" i="17"/>
  <c r="T1385" i="17"/>
  <c r="S1385" i="17"/>
  <c r="CA1384" i="17"/>
  <c r="BY1384" i="17"/>
  <c r="BZ1384" i="17" s="1"/>
  <c r="BP1384" i="17"/>
  <c r="BO1384" i="17" s="1"/>
  <c r="BN1384" i="17"/>
  <c r="BM1384" i="17"/>
  <c r="BC1384" i="17"/>
  <c r="BB1384" i="17"/>
  <c r="AZ1384" i="17"/>
  <c r="BA1384" i="17" s="1"/>
  <c r="AQ1384" i="17"/>
  <c r="AO1384" i="17"/>
  <c r="AP1384" i="17" s="1"/>
  <c r="AF1384" i="17"/>
  <c r="AD1384" i="17"/>
  <c r="AE1384" i="17" s="1"/>
  <c r="U1384" i="17"/>
  <c r="S1384" i="17"/>
  <c r="T1384" i="17" s="1"/>
  <c r="CA1383" i="17"/>
  <c r="BY1383" i="17"/>
  <c r="BZ1383" i="17" s="1"/>
  <c r="BP1383" i="17"/>
  <c r="BO1383" i="17"/>
  <c r="BM1383" i="17"/>
  <c r="BN1383" i="17" s="1"/>
  <c r="BC1383" i="17"/>
  <c r="BB1383" i="17" s="1"/>
  <c r="AZ1383" i="17"/>
  <c r="BA1383" i="17" s="1"/>
  <c r="AO1383" i="17"/>
  <c r="AP1383" i="17" s="1"/>
  <c r="AQ1383" i="17" s="1"/>
  <c r="AF1383" i="17"/>
  <c r="AD1383" i="17"/>
  <c r="AE1383" i="17" s="1"/>
  <c r="U1383" i="17"/>
  <c r="T1383" i="17"/>
  <c r="S1383" i="17"/>
  <c r="BY1382" i="17"/>
  <c r="BZ1382" i="17" s="1"/>
  <c r="CA1382" i="17" s="1"/>
  <c r="BP1382" i="17"/>
  <c r="BO1382" i="17" s="1"/>
  <c r="BM1382" i="17"/>
  <c r="BN1382" i="17" s="1"/>
  <c r="BC1382" i="17"/>
  <c r="BB1382" i="17"/>
  <c r="BA1382" i="17"/>
  <c r="AZ1382" i="17"/>
  <c r="AQ1382" i="17"/>
  <c r="AO1382" i="17"/>
  <c r="AP1382" i="17" s="1"/>
  <c r="AF1382" i="17"/>
  <c r="AD1382" i="17"/>
  <c r="AE1382" i="17" s="1"/>
  <c r="U1382" i="17"/>
  <c r="S1382" i="17"/>
  <c r="T1382" i="17" s="1"/>
  <c r="CA1381" i="17"/>
  <c r="BY1381" i="17"/>
  <c r="BZ1381" i="17" s="1"/>
  <c r="BP1381" i="17"/>
  <c r="BO1381" i="17"/>
  <c r="BN1381" i="17"/>
  <c r="BM1381" i="17"/>
  <c r="BC1381" i="17"/>
  <c r="BB1381" i="17" s="1"/>
  <c r="AZ1381" i="17"/>
  <c r="BA1381" i="17" s="1"/>
  <c r="AQ1381" i="17"/>
  <c r="AO1381" i="17"/>
  <c r="AP1381" i="17" s="1"/>
  <c r="AF1381" i="17"/>
  <c r="AE1381" i="17"/>
  <c r="AD1381" i="17"/>
  <c r="U1381" i="17"/>
  <c r="S1381" i="17"/>
  <c r="T1381" i="17" s="1"/>
  <c r="CA1380" i="17"/>
  <c r="BY1380" i="17"/>
  <c r="BZ1380" i="17" s="1"/>
  <c r="BP1380" i="17"/>
  <c r="BO1380" i="17" s="1"/>
  <c r="BM1380" i="17"/>
  <c r="BN1380" i="17" s="1"/>
  <c r="BC1380" i="17"/>
  <c r="BB1380" i="17"/>
  <c r="AZ1380" i="17"/>
  <c r="BA1380" i="17" s="1"/>
  <c r="AQ1380" i="17"/>
  <c r="AO1380" i="17"/>
  <c r="AP1380" i="17" s="1"/>
  <c r="AF1380" i="17"/>
  <c r="AD1380" i="17"/>
  <c r="AE1380" i="17" s="1"/>
  <c r="U1380" i="17"/>
  <c r="S1380" i="17"/>
  <c r="T1380" i="17" s="1"/>
  <c r="CA1379" i="17"/>
  <c r="BZ1379" i="17"/>
  <c r="BY1379" i="17"/>
  <c r="BP1379" i="17"/>
  <c r="BO1379" i="17"/>
  <c r="BM1379" i="17"/>
  <c r="BN1379" i="17" s="1"/>
  <c r="BC1379" i="17"/>
  <c r="BB1379" i="17" s="1"/>
  <c r="AZ1379" i="17"/>
  <c r="BA1379" i="17" s="1"/>
  <c r="AQ1379" i="17"/>
  <c r="AO1379" i="17"/>
  <c r="AP1379" i="17" s="1"/>
  <c r="AF1379" i="17"/>
  <c r="AD1379" i="17"/>
  <c r="AE1379" i="17" s="1"/>
  <c r="U1379" i="17"/>
  <c r="S1379" i="17"/>
  <c r="T1379" i="17" s="1"/>
  <c r="CA1378" i="17"/>
  <c r="BY1378" i="17"/>
  <c r="BZ1378" i="17" s="1"/>
  <c r="BP1378" i="17"/>
  <c r="BM1378" i="17"/>
  <c r="BN1378" i="17" s="1"/>
  <c r="BC1378" i="17"/>
  <c r="BB1378" i="17"/>
  <c r="BA1378" i="17"/>
  <c r="AZ1378" i="17"/>
  <c r="AQ1378" i="17"/>
  <c r="AO1378" i="17"/>
  <c r="AP1378" i="17" s="1"/>
  <c r="AF1378" i="17"/>
  <c r="AD1378" i="17"/>
  <c r="AE1378" i="17" s="1"/>
  <c r="U1378" i="17"/>
  <c r="S1378" i="17"/>
  <c r="T1378" i="17" s="1"/>
  <c r="CA1377" i="17"/>
  <c r="BY1377" i="17"/>
  <c r="BZ1377" i="17" s="1"/>
  <c r="BP1377" i="17"/>
  <c r="BM1377" i="17"/>
  <c r="BN1377" i="17" s="1"/>
  <c r="BO1377" i="17" s="1"/>
  <c r="BC1377" i="17"/>
  <c r="BB1377" i="17" s="1"/>
  <c r="AZ1377" i="17"/>
  <c r="BA1377" i="17" s="1"/>
  <c r="AQ1377" i="17"/>
  <c r="AO1377" i="17"/>
  <c r="AP1377" i="17" s="1"/>
  <c r="AF1377" i="17"/>
  <c r="AD1377" i="17"/>
  <c r="AE1377" i="17" s="1"/>
  <c r="U1377" i="17"/>
  <c r="S1377" i="17"/>
  <c r="T1377" i="17" s="1"/>
  <c r="CA1376" i="17"/>
  <c r="BY1376" i="17"/>
  <c r="BZ1376" i="17" s="1"/>
  <c r="BP1376" i="17"/>
  <c r="BN1376" i="17"/>
  <c r="BM1376" i="17"/>
  <c r="BC1376" i="17"/>
  <c r="BB1376" i="17"/>
  <c r="AZ1376" i="17"/>
  <c r="BA1376" i="17" s="1"/>
  <c r="AQ1376" i="17"/>
  <c r="AO1376" i="17"/>
  <c r="AP1376" i="17" s="1"/>
  <c r="AF1376" i="17"/>
  <c r="AD1376" i="17"/>
  <c r="AE1376" i="17" s="1"/>
  <c r="U1376" i="17"/>
  <c r="T1376" i="17"/>
  <c r="S1376" i="17"/>
  <c r="CA1375" i="17"/>
  <c r="BY1375" i="17"/>
  <c r="BZ1375" i="17" s="1"/>
  <c r="BP1375" i="17"/>
  <c r="BM1375" i="17"/>
  <c r="BN1375" i="17" s="1"/>
  <c r="BC1375" i="17"/>
  <c r="BB1375" i="17" s="1"/>
  <c r="AZ1375" i="17"/>
  <c r="BA1375" i="17" s="1"/>
  <c r="AQ1375" i="17"/>
  <c r="AO1375" i="17"/>
  <c r="AP1375" i="17" s="1"/>
  <c r="AF1375" i="17"/>
  <c r="AD1375" i="17"/>
  <c r="AE1375" i="17" s="1"/>
  <c r="U1375" i="17"/>
  <c r="S1375" i="17"/>
  <c r="T1375" i="17" s="1"/>
  <c r="CA1374" i="17"/>
  <c r="BY1374" i="17"/>
  <c r="BZ1374" i="17" s="1"/>
  <c r="BP1374" i="17"/>
  <c r="BO1374" i="17" s="1"/>
  <c r="BN1374" i="17"/>
  <c r="BM1374" i="17"/>
  <c r="BC1374" i="17"/>
  <c r="BB1374" i="17"/>
  <c r="BA1374" i="17"/>
  <c r="AZ1374" i="17"/>
  <c r="AQ1374" i="17"/>
  <c r="AO1374" i="17"/>
  <c r="AP1374" i="17" s="1"/>
  <c r="AF1374" i="17"/>
  <c r="AD1374" i="17"/>
  <c r="AE1374" i="17" s="1"/>
  <c r="U1374" i="17"/>
  <c r="S1374" i="17"/>
  <c r="T1374" i="17" s="1"/>
  <c r="CA1373" i="17"/>
  <c r="BY1373" i="17"/>
  <c r="BZ1373" i="17" s="1"/>
  <c r="BP1373" i="17"/>
  <c r="BO1373" i="17"/>
  <c r="BN1373" i="17"/>
  <c r="BM1373" i="17"/>
  <c r="BC1373" i="17"/>
  <c r="BB1373" i="17" s="1"/>
  <c r="AZ1373" i="17"/>
  <c r="BA1373" i="17" s="1"/>
  <c r="AP1373" i="17"/>
  <c r="AQ1373" i="17" s="1"/>
  <c r="AO1373" i="17"/>
  <c r="AF1373" i="17"/>
  <c r="AD1373" i="17"/>
  <c r="AE1373" i="17" s="1"/>
  <c r="U1373" i="17"/>
  <c r="S1373" i="17"/>
  <c r="T1373" i="17" s="1"/>
  <c r="BY1372" i="17"/>
  <c r="BZ1372" i="17" s="1"/>
  <c r="CA1372" i="17" s="1"/>
  <c r="BP1372" i="17"/>
  <c r="BO1372" i="17" s="1"/>
  <c r="BM1372" i="17"/>
  <c r="BN1372" i="17" s="1"/>
  <c r="BC1372" i="17"/>
  <c r="BB1372" i="17"/>
  <c r="AZ1372" i="17"/>
  <c r="BA1372" i="17" s="1"/>
  <c r="AQ1372" i="17"/>
  <c r="AO1372" i="17"/>
  <c r="AP1372" i="17" s="1"/>
  <c r="AF1372" i="17"/>
  <c r="AD1372" i="17"/>
  <c r="AE1372" i="17" s="1"/>
  <c r="U1372" i="17"/>
  <c r="S1372" i="17"/>
  <c r="T1372" i="17" s="1"/>
  <c r="CA1371" i="17"/>
  <c r="BY1371" i="17"/>
  <c r="BZ1371" i="17" s="1"/>
  <c r="BP1371" i="17"/>
  <c r="BO1371" i="17"/>
  <c r="BM1371" i="17"/>
  <c r="BN1371" i="17" s="1"/>
  <c r="BC1371" i="17"/>
  <c r="BB1371" i="17" s="1"/>
  <c r="AZ1371" i="17"/>
  <c r="BA1371" i="17" s="1"/>
  <c r="AQ1371" i="17"/>
  <c r="AO1371" i="17"/>
  <c r="AP1371" i="17" s="1"/>
  <c r="AF1371" i="17"/>
  <c r="AE1371" i="17"/>
  <c r="AD1371" i="17"/>
  <c r="U1371" i="17"/>
  <c r="S1371" i="17"/>
  <c r="T1371" i="17" s="1"/>
  <c r="CA1370" i="17"/>
  <c r="BY1370" i="17"/>
  <c r="BZ1370" i="17" s="1"/>
  <c r="BP1370" i="17"/>
  <c r="BO1370" i="17" s="1"/>
  <c r="BM1370" i="17"/>
  <c r="BN1370" i="17" s="1"/>
  <c r="BC1370" i="17"/>
  <c r="BB1370" i="17"/>
  <c r="AZ1370" i="17"/>
  <c r="BA1370" i="17" s="1"/>
  <c r="AQ1370" i="17"/>
  <c r="AO1370" i="17"/>
  <c r="AP1370" i="17" s="1"/>
  <c r="AF1370" i="17"/>
  <c r="AD1370" i="17"/>
  <c r="AE1370" i="17" s="1"/>
  <c r="U1370" i="17"/>
  <c r="T1370" i="17"/>
  <c r="S1370" i="17"/>
  <c r="CA1369" i="17"/>
  <c r="BY1369" i="17"/>
  <c r="BZ1369" i="17" s="1"/>
  <c r="BP1369" i="17"/>
  <c r="BO1369" i="17"/>
  <c r="BM1369" i="17"/>
  <c r="BN1369" i="17" s="1"/>
  <c r="BC1369" i="17"/>
  <c r="BB1369" i="17" s="1"/>
  <c r="AZ1369" i="17"/>
  <c r="BA1369" i="17" s="1"/>
  <c r="AQ1369" i="17"/>
  <c r="AO1369" i="17"/>
  <c r="AP1369" i="17" s="1"/>
  <c r="AF1369" i="17"/>
  <c r="AD1369" i="17"/>
  <c r="AE1369" i="17" s="1"/>
  <c r="U1369" i="17"/>
  <c r="T1369" i="17"/>
  <c r="S1369" i="17"/>
  <c r="CA1368" i="17"/>
  <c r="BY1368" i="17"/>
  <c r="BZ1368" i="17" s="1"/>
  <c r="BP1368" i="17"/>
  <c r="BO1368" i="17" s="1"/>
  <c r="BM1368" i="17"/>
  <c r="BN1368" i="17" s="1"/>
  <c r="BC1368" i="17"/>
  <c r="BB1368" i="17"/>
  <c r="AZ1368" i="17"/>
  <c r="BA1368" i="17" s="1"/>
  <c r="AQ1368" i="17"/>
  <c r="AO1368" i="17"/>
  <c r="AP1368" i="17" s="1"/>
  <c r="AF1368" i="17"/>
  <c r="AD1368" i="17"/>
  <c r="AE1368" i="17" s="1"/>
  <c r="U1368" i="17"/>
  <c r="S1368" i="17"/>
  <c r="T1368" i="17" s="1"/>
  <c r="CA1367" i="17"/>
  <c r="BY1367" i="17"/>
  <c r="BZ1367" i="17" s="1"/>
  <c r="BP1367" i="17"/>
  <c r="BM1367" i="17"/>
  <c r="BN1367" i="17" s="1"/>
  <c r="BO1367" i="17" s="1"/>
  <c r="BC1367" i="17"/>
  <c r="BB1367" i="17" s="1"/>
  <c r="AZ1367" i="17"/>
  <c r="BA1367" i="17" s="1"/>
  <c r="AQ1367" i="17"/>
  <c r="AO1367" i="17"/>
  <c r="AP1367" i="17" s="1"/>
  <c r="AF1367" i="17"/>
  <c r="AD1367" i="17"/>
  <c r="AE1367" i="17" s="1"/>
  <c r="U1367" i="17"/>
  <c r="S1367" i="17"/>
  <c r="T1367" i="17" s="1"/>
  <c r="CA1366" i="17"/>
  <c r="BZ1366" i="17"/>
  <c r="BY1366" i="17"/>
  <c r="BP1366" i="17"/>
  <c r="BN1366" i="17"/>
  <c r="BM1366" i="17"/>
  <c r="BC1366" i="17"/>
  <c r="BB1366" i="17" s="1"/>
  <c r="AZ1366" i="17"/>
  <c r="BA1366" i="17" s="1"/>
  <c r="AQ1366" i="17"/>
  <c r="AO1366" i="17"/>
  <c r="AP1366" i="17" s="1"/>
  <c r="AF1366" i="17"/>
  <c r="AD1366" i="17"/>
  <c r="AE1366" i="17" s="1"/>
  <c r="U1366" i="17"/>
  <c r="S1366" i="17"/>
  <c r="T1366" i="17" s="1"/>
  <c r="CA1365" i="17"/>
  <c r="BY1365" i="17"/>
  <c r="BZ1365" i="17" s="1"/>
  <c r="BP1365" i="17"/>
  <c r="BM1365" i="17"/>
  <c r="BN1365" i="17" s="1"/>
  <c r="BC1365" i="17"/>
  <c r="BB1365" i="17" s="1"/>
  <c r="AZ1365" i="17"/>
  <c r="BA1365" i="17" s="1"/>
  <c r="AQ1365" i="17"/>
  <c r="AO1365" i="17"/>
  <c r="AP1365" i="17" s="1"/>
  <c r="AF1365" i="17"/>
  <c r="AD1365" i="17"/>
  <c r="AE1365" i="17" s="1"/>
  <c r="U1365" i="17"/>
  <c r="T1365" i="17"/>
  <c r="S1365" i="17"/>
  <c r="CA1364" i="17"/>
  <c r="BY1364" i="17"/>
  <c r="BZ1364" i="17" s="1"/>
  <c r="BP1364" i="17"/>
  <c r="BM1364" i="17"/>
  <c r="BN1364" i="17" s="1"/>
  <c r="BC1364" i="17"/>
  <c r="BB1364" i="17"/>
  <c r="AZ1364" i="17"/>
  <c r="BA1364" i="17" s="1"/>
  <c r="AQ1364" i="17"/>
  <c r="AO1364" i="17"/>
  <c r="AP1364" i="17" s="1"/>
  <c r="AF1364" i="17"/>
  <c r="AD1364" i="17"/>
  <c r="AE1364" i="17" s="1"/>
  <c r="U1364" i="17"/>
  <c r="S1364" i="17"/>
  <c r="T1364" i="17" s="1"/>
  <c r="CA1363" i="17"/>
  <c r="BZ1363" i="17"/>
  <c r="BY1363" i="17"/>
  <c r="BP1363" i="17"/>
  <c r="BO1363" i="17"/>
  <c r="BN1363" i="17"/>
  <c r="BM1363" i="17"/>
  <c r="BC1363" i="17"/>
  <c r="BB1363" i="17"/>
  <c r="BA1363" i="17"/>
  <c r="AZ1363" i="17"/>
  <c r="AP1363" i="17"/>
  <c r="AQ1363" i="17" s="1"/>
  <c r="AO1363" i="17"/>
  <c r="AF1363" i="17"/>
  <c r="AD1363" i="17"/>
  <c r="AE1363" i="17" s="1"/>
  <c r="U1363" i="17"/>
  <c r="S1363" i="17"/>
  <c r="T1363" i="17" s="1"/>
  <c r="BY1362" i="17"/>
  <c r="BZ1362" i="17" s="1"/>
  <c r="CA1362" i="17" s="1"/>
  <c r="BP1362" i="17"/>
  <c r="BO1362" i="17" s="1"/>
  <c r="BN1362" i="17"/>
  <c r="BM1362" i="17"/>
  <c r="BC1362" i="17"/>
  <c r="BB1362" i="17" s="1"/>
  <c r="AZ1362" i="17"/>
  <c r="BA1362" i="17" s="1"/>
  <c r="AQ1362" i="17"/>
  <c r="AO1362" i="17"/>
  <c r="AP1362" i="17" s="1"/>
  <c r="AF1362" i="17"/>
  <c r="AD1362" i="17"/>
  <c r="AE1362" i="17" s="1"/>
  <c r="U1362" i="17"/>
  <c r="S1362" i="17"/>
  <c r="T1362" i="17" s="1"/>
  <c r="CA1361" i="17"/>
  <c r="BY1361" i="17"/>
  <c r="BZ1361" i="17" s="1"/>
  <c r="BP1361" i="17"/>
  <c r="BO1361" i="17"/>
  <c r="BM1361" i="17"/>
  <c r="BN1361" i="17" s="1"/>
  <c r="BC1361" i="17"/>
  <c r="BB1361" i="17"/>
  <c r="AZ1361" i="17"/>
  <c r="BA1361" i="17" s="1"/>
  <c r="AQ1361" i="17"/>
  <c r="AO1361" i="17"/>
  <c r="AP1361" i="17" s="1"/>
  <c r="AF1361" i="17"/>
  <c r="AD1361" i="17"/>
  <c r="AE1361" i="17" s="1"/>
  <c r="U1361" i="17"/>
  <c r="S1361" i="17"/>
  <c r="T1361" i="17" s="1"/>
  <c r="CA1360" i="17"/>
  <c r="BY1360" i="17"/>
  <c r="BZ1360" i="17" s="1"/>
  <c r="BP1360" i="17"/>
  <c r="BO1360" i="17"/>
  <c r="BM1360" i="17"/>
  <c r="BN1360" i="17" s="1"/>
  <c r="BC1360" i="17"/>
  <c r="BB1360" i="17" s="1"/>
  <c r="BA1360" i="17"/>
  <c r="AZ1360" i="17"/>
  <c r="AQ1360" i="17"/>
  <c r="AO1360" i="17"/>
  <c r="AP1360" i="17" s="1"/>
  <c r="AF1360" i="17"/>
  <c r="AD1360" i="17"/>
  <c r="AE1360" i="17" s="1"/>
  <c r="U1360" i="17"/>
  <c r="S1360" i="17"/>
  <c r="T1360" i="17" s="1"/>
  <c r="CA1359" i="17"/>
  <c r="BY1359" i="17"/>
  <c r="BZ1359" i="17" s="1"/>
  <c r="BP1359" i="17"/>
  <c r="BO1359" i="17" s="1"/>
  <c r="BM1359" i="17"/>
  <c r="BN1359" i="17" s="1"/>
  <c r="BC1359" i="17"/>
  <c r="BB1359" i="17"/>
  <c r="AZ1359" i="17"/>
  <c r="BA1359" i="17" s="1"/>
  <c r="AQ1359" i="17"/>
  <c r="AO1359" i="17"/>
  <c r="AP1359" i="17" s="1"/>
  <c r="AF1359" i="17"/>
  <c r="AD1359" i="17"/>
  <c r="AE1359" i="17" s="1"/>
  <c r="U1359" i="17"/>
  <c r="S1359" i="17"/>
  <c r="T1359" i="17" s="1"/>
  <c r="CA1358" i="17"/>
  <c r="BY1358" i="17"/>
  <c r="BZ1358" i="17" s="1"/>
  <c r="BP1358" i="17"/>
  <c r="BO1358" i="17"/>
  <c r="BM1358" i="17"/>
  <c r="BN1358" i="17" s="1"/>
  <c r="BC1358" i="17"/>
  <c r="BB1358" i="17" s="1"/>
  <c r="BA1358" i="17"/>
  <c r="AZ1358" i="17"/>
  <c r="AQ1358" i="17"/>
  <c r="AP1358" i="17"/>
  <c r="AO1358" i="17"/>
  <c r="AF1358" i="17"/>
  <c r="AD1358" i="17"/>
  <c r="AE1358" i="17" s="1"/>
  <c r="U1358" i="17"/>
  <c r="S1358" i="17"/>
  <c r="T1358" i="17" s="1"/>
  <c r="CA1357" i="17"/>
  <c r="BY1357" i="17"/>
  <c r="BZ1357" i="17" s="1"/>
  <c r="BP1357" i="17"/>
  <c r="BO1357" i="17" s="1"/>
  <c r="BM1357" i="17"/>
  <c r="BN1357" i="17" s="1"/>
  <c r="BC1357" i="17"/>
  <c r="BB1357" i="17" s="1"/>
  <c r="AZ1357" i="17"/>
  <c r="BA1357" i="17" s="1"/>
  <c r="AQ1357" i="17"/>
  <c r="AO1357" i="17"/>
  <c r="AP1357" i="17" s="1"/>
  <c r="AF1357" i="17"/>
  <c r="AD1357" i="17"/>
  <c r="AE1357" i="17" s="1"/>
  <c r="U1357" i="17"/>
  <c r="S1357" i="17"/>
  <c r="T1357" i="17" s="1"/>
  <c r="CA1356" i="17"/>
  <c r="BY1356" i="17"/>
  <c r="BZ1356" i="17" s="1"/>
  <c r="BP1356" i="17"/>
  <c r="BM1356" i="17"/>
  <c r="BN1356" i="17" s="1"/>
  <c r="BO1356" i="17" s="1"/>
  <c r="BC1356" i="17"/>
  <c r="BB1356" i="17" s="1"/>
  <c r="BA1356" i="17"/>
  <c r="AZ1356" i="17"/>
  <c r="AQ1356" i="17"/>
  <c r="AP1356" i="17"/>
  <c r="AO1356" i="17"/>
  <c r="AF1356" i="17"/>
  <c r="AD1356" i="17"/>
  <c r="AE1356" i="17" s="1"/>
  <c r="U1356" i="17"/>
  <c r="S1356" i="17"/>
  <c r="T1356" i="17" s="1"/>
  <c r="CA1355" i="17"/>
  <c r="BY1355" i="17"/>
  <c r="BZ1355" i="17" s="1"/>
  <c r="BP1355" i="17"/>
  <c r="BM1355" i="17"/>
  <c r="BN1355" i="17" s="1"/>
  <c r="BC1355" i="17"/>
  <c r="BB1355" i="17" s="1"/>
  <c r="AZ1355" i="17"/>
  <c r="BA1355" i="17" s="1"/>
  <c r="AQ1355" i="17"/>
  <c r="AO1355" i="17"/>
  <c r="AP1355" i="17" s="1"/>
  <c r="AF1355" i="17"/>
  <c r="AD1355" i="17"/>
  <c r="AE1355" i="17" s="1"/>
  <c r="U1355" i="17"/>
  <c r="S1355" i="17"/>
  <c r="T1355" i="17" s="1"/>
  <c r="CA1354" i="17"/>
  <c r="BY1354" i="17"/>
  <c r="BZ1354" i="17" s="1"/>
  <c r="BP1354" i="17"/>
  <c r="BM1354" i="17"/>
  <c r="BN1354" i="17" s="1"/>
  <c r="BO1354" i="17" s="1"/>
  <c r="BC1354" i="17"/>
  <c r="BB1354" i="17" s="1"/>
  <c r="AZ1354" i="17"/>
  <c r="BA1354" i="17" s="1"/>
  <c r="AQ1354" i="17"/>
  <c r="AO1354" i="17"/>
  <c r="AP1354" i="17" s="1"/>
  <c r="AF1354" i="17"/>
  <c r="AE1354" i="17"/>
  <c r="AD1354" i="17"/>
  <c r="U1354" i="17"/>
  <c r="S1354" i="17"/>
  <c r="T1354" i="17" s="1"/>
  <c r="CA1353" i="17"/>
  <c r="BY1353" i="17"/>
  <c r="BZ1353" i="17" s="1"/>
  <c r="BP1353" i="17"/>
  <c r="BM1353" i="17"/>
  <c r="BN1353" i="17" s="1"/>
  <c r="BC1353" i="17"/>
  <c r="BB1353" i="17" s="1"/>
  <c r="AZ1353" i="17"/>
  <c r="BA1353" i="17" s="1"/>
  <c r="AO1353" i="17"/>
  <c r="AP1353" i="17" s="1"/>
  <c r="AQ1353" i="17" s="1"/>
  <c r="AF1353" i="17"/>
  <c r="AD1353" i="17"/>
  <c r="AE1353" i="17" s="1"/>
  <c r="U1353" i="17"/>
  <c r="T1353" i="17"/>
  <c r="S1353" i="17"/>
  <c r="BY1352" i="17"/>
  <c r="BZ1352" i="17" s="1"/>
  <c r="CA1352" i="17" s="1"/>
  <c r="BP1352" i="17"/>
  <c r="BO1352" i="17"/>
  <c r="BN1352" i="17"/>
  <c r="BM1352" i="17"/>
  <c r="BC1352" i="17"/>
  <c r="BB1352" i="17" s="1"/>
  <c r="BA1352" i="17"/>
  <c r="AZ1352" i="17"/>
  <c r="AQ1352" i="17"/>
  <c r="AO1352" i="17"/>
  <c r="AP1352" i="17" s="1"/>
  <c r="AF1352" i="17"/>
  <c r="AE1352" i="17"/>
  <c r="AD1352" i="17"/>
  <c r="U1352" i="17"/>
  <c r="S1352" i="17"/>
  <c r="T1352" i="17" s="1"/>
  <c r="CA1351" i="17"/>
  <c r="BY1351" i="17"/>
  <c r="BZ1351" i="17" s="1"/>
  <c r="BP1351" i="17"/>
  <c r="BO1351" i="17" s="1"/>
  <c r="BM1351" i="17"/>
  <c r="BN1351" i="17" s="1"/>
  <c r="BC1351" i="17"/>
  <c r="BB1351" i="17"/>
  <c r="AZ1351" i="17"/>
  <c r="BA1351" i="17" s="1"/>
  <c r="AQ1351" i="17"/>
  <c r="AO1351" i="17"/>
  <c r="AP1351" i="17" s="1"/>
  <c r="AF1351" i="17"/>
  <c r="AD1351" i="17"/>
  <c r="AE1351" i="17" s="1"/>
  <c r="U1351" i="17"/>
  <c r="T1351" i="17"/>
  <c r="S1351" i="17"/>
  <c r="CA1350" i="17"/>
  <c r="BY1350" i="17"/>
  <c r="BZ1350" i="17" s="1"/>
  <c r="BP1350" i="17"/>
  <c r="BO1350" i="17"/>
  <c r="BM1350" i="17"/>
  <c r="BN1350" i="17" s="1"/>
  <c r="BC1350" i="17"/>
  <c r="BB1350" i="17" s="1"/>
  <c r="AZ1350" i="17"/>
  <c r="BA1350" i="17" s="1"/>
  <c r="AQ1350" i="17"/>
  <c r="AO1350" i="17"/>
  <c r="AP1350" i="17" s="1"/>
  <c r="AF1350" i="17"/>
  <c r="AD1350" i="17"/>
  <c r="AE1350" i="17" s="1"/>
  <c r="U1350" i="17"/>
  <c r="S1350" i="17"/>
  <c r="T1350" i="17" s="1"/>
  <c r="CA1349" i="17"/>
  <c r="BY1349" i="17"/>
  <c r="BZ1349" i="17" s="1"/>
  <c r="BP1349" i="17"/>
  <c r="BO1349" i="17" s="1"/>
  <c r="BM1349" i="17"/>
  <c r="BN1349" i="17" s="1"/>
  <c r="BC1349" i="17"/>
  <c r="BB1349" i="17"/>
  <c r="AZ1349" i="17"/>
  <c r="BA1349" i="17" s="1"/>
  <c r="AQ1349" i="17"/>
  <c r="AO1349" i="17"/>
  <c r="AP1349" i="17" s="1"/>
  <c r="AF1349" i="17"/>
  <c r="AD1349" i="17"/>
  <c r="AE1349" i="17" s="1"/>
  <c r="U1349" i="17"/>
  <c r="S1349" i="17"/>
  <c r="T1349" i="17" s="1"/>
  <c r="CA1348" i="17"/>
  <c r="BY1348" i="17"/>
  <c r="BZ1348" i="17" s="1"/>
  <c r="BP1348" i="17"/>
  <c r="BO1348" i="17"/>
  <c r="BM1348" i="17"/>
  <c r="BN1348" i="17" s="1"/>
  <c r="BC1348" i="17"/>
  <c r="BB1348" i="17" s="1"/>
  <c r="AZ1348" i="17"/>
  <c r="BA1348" i="17" s="1"/>
  <c r="AQ1348" i="17"/>
  <c r="AO1348" i="17"/>
  <c r="AP1348" i="17" s="1"/>
  <c r="AF1348" i="17"/>
  <c r="AE1348" i="17"/>
  <c r="AD1348" i="17"/>
  <c r="U1348" i="17"/>
  <c r="S1348" i="17"/>
  <c r="T1348" i="17" s="1"/>
  <c r="CA1347" i="17"/>
  <c r="BY1347" i="17"/>
  <c r="BZ1347" i="17" s="1"/>
  <c r="BP1347" i="17"/>
  <c r="BO1347" i="17" s="1"/>
  <c r="BM1347" i="17"/>
  <c r="BN1347" i="17" s="1"/>
  <c r="BC1347" i="17"/>
  <c r="BB1347" i="17"/>
  <c r="AZ1347" i="17"/>
  <c r="BA1347" i="17" s="1"/>
  <c r="AQ1347" i="17"/>
  <c r="AO1347" i="17"/>
  <c r="AP1347" i="17" s="1"/>
  <c r="AF1347" i="17"/>
  <c r="AD1347" i="17"/>
  <c r="AE1347" i="17" s="1"/>
  <c r="U1347" i="17"/>
  <c r="T1347" i="17"/>
  <c r="S1347" i="17"/>
  <c r="CA1346" i="17"/>
  <c r="BY1346" i="17"/>
  <c r="BZ1346" i="17" s="1"/>
  <c r="BP1346" i="17"/>
  <c r="BO1346" i="17"/>
  <c r="BM1346" i="17"/>
  <c r="BN1346" i="17" s="1"/>
  <c r="BC1346" i="17"/>
  <c r="BB1346" i="17" s="1"/>
  <c r="AZ1346" i="17"/>
  <c r="BA1346" i="17" s="1"/>
  <c r="AQ1346" i="17"/>
  <c r="AO1346" i="17"/>
  <c r="AP1346" i="17" s="1"/>
  <c r="AF1346" i="17"/>
  <c r="AD1346" i="17"/>
  <c r="AE1346" i="17" s="1"/>
  <c r="U1346" i="17"/>
  <c r="S1346" i="17"/>
  <c r="T1346" i="17" s="1"/>
  <c r="CA1345" i="17"/>
  <c r="BY1345" i="17"/>
  <c r="BZ1345" i="17" s="1"/>
  <c r="BP1345" i="17"/>
  <c r="BM1345" i="17"/>
  <c r="BN1345" i="17" s="1"/>
  <c r="BC1345" i="17"/>
  <c r="BB1345" i="17"/>
  <c r="AZ1345" i="17"/>
  <c r="BA1345" i="17" s="1"/>
  <c r="AQ1345" i="17"/>
  <c r="AO1345" i="17"/>
  <c r="AP1345" i="17" s="1"/>
  <c r="AF1345" i="17"/>
  <c r="AD1345" i="17"/>
  <c r="AE1345" i="17" s="1"/>
  <c r="U1345" i="17"/>
  <c r="S1345" i="17"/>
  <c r="T1345" i="17" s="1"/>
  <c r="CA1344" i="17"/>
  <c r="BY1344" i="17"/>
  <c r="BZ1344" i="17" s="1"/>
  <c r="BP1344" i="17"/>
  <c r="BM1344" i="17"/>
  <c r="BN1344" i="17" s="1"/>
  <c r="BO1344" i="17" s="1"/>
  <c r="BC1344" i="17"/>
  <c r="BB1344" i="17" s="1"/>
  <c r="AZ1344" i="17"/>
  <c r="BA1344" i="17" s="1"/>
  <c r="AQ1344" i="17"/>
  <c r="AO1344" i="17"/>
  <c r="AP1344" i="17" s="1"/>
  <c r="AF1344" i="17"/>
  <c r="AE1344" i="17"/>
  <c r="AD1344" i="17"/>
  <c r="U1344" i="17"/>
  <c r="S1344" i="17"/>
  <c r="T1344" i="17" s="1"/>
  <c r="CA1343" i="17"/>
  <c r="BY1343" i="17"/>
  <c r="BZ1343" i="17" s="1"/>
  <c r="BP1343" i="17"/>
  <c r="BO1343" i="17" s="1"/>
  <c r="BM1343" i="17"/>
  <c r="BN1343" i="17" s="1"/>
  <c r="BC1343" i="17"/>
  <c r="BB1343" i="17"/>
  <c r="AZ1343" i="17"/>
  <c r="BA1343" i="17" s="1"/>
  <c r="AO1343" i="17"/>
  <c r="AP1343" i="17" s="1"/>
  <c r="AQ1343" i="17" s="1"/>
  <c r="AF1343" i="17"/>
  <c r="AD1343" i="17"/>
  <c r="AE1343" i="17" s="1"/>
  <c r="U1343" i="17"/>
  <c r="S1343" i="17"/>
  <c r="T1343" i="17" s="1"/>
  <c r="BY1342" i="17"/>
  <c r="BZ1342" i="17" s="1"/>
  <c r="CA1342" i="17" s="1"/>
  <c r="BP1342" i="17"/>
  <c r="BM1342" i="17"/>
  <c r="BN1342" i="17" s="1"/>
  <c r="BC1342" i="17"/>
  <c r="BB1342" i="17" s="1"/>
  <c r="AZ1342" i="17"/>
  <c r="BA1342" i="17" s="1"/>
  <c r="AQ1342" i="17"/>
  <c r="AP1342" i="17"/>
  <c r="AO1342" i="17"/>
  <c r="AF1342" i="17"/>
  <c r="AD1342" i="17"/>
  <c r="AE1342" i="17" s="1"/>
  <c r="U1342" i="17"/>
  <c r="S1342" i="17"/>
  <c r="T1342" i="17" s="1"/>
  <c r="CA1341" i="17"/>
  <c r="BY1341" i="17"/>
  <c r="BZ1341" i="17" s="1"/>
  <c r="BP1341" i="17"/>
  <c r="BO1341" i="17" s="1"/>
  <c r="BN1341" i="17"/>
  <c r="BM1341" i="17"/>
  <c r="BC1341" i="17"/>
  <c r="BB1341" i="17"/>
  <c r="BA1341" i="17"/>
  <c r="AZ1341" i="17"/>
  <c r="AQ1341" i="17"/>
  <c r="AO1341" i="17"/>
  <c r="AP1341" i="17" s="1"/>
  <c r="AF1341" i="17"/>
  <c r="AD1341" i="17"/>
  <c r="AE1341" i="17" s="1"/>
  <c r="U1341" i="17"/>
  <c r="T1341" i="17"/>
  <c r="S1341" i="17"/>
  <c r="CA1340" i="17"/>
  <c r="BY1340" i="17"/>
  <c r="BZ1340" i="17" s="1"/>
  <c r="BP1340" i="17"/>
  <c r="BO1340" i="17"/>
  <c r="BM1340" i="17"/>
  <c r="BN1340" i="17" s="1"/>
  <c r="BC1340" i="17"/>
  <c r="BB1340" i="17" s="1"/>
  <c r="AZ1340" i="17"/>
  <c r="BA1340" i="17" s="1"/>
  <c r="AQ1340" i="17"/>
  <c r="AP1340" i="17"/>
  <c r="AO1340" i="17"/>
  <c r="AF1340" i="17"/>
  <c r="AD1340" i="17"/>
  <c r="AE1340" i="17" s="1"/>
  <c r="U1340" i="17"/>
  <c r="S1340" i="17"/>
  <c r="T1340" i="17" s="1"/>
  <c r="CA1339" i="17"/>
  <c r="BY1339" i="17"/>
  <c r="BZ1339" i="17" s="1"/>
  <c r="BP1339" i="17"/>
  <c r="BO1339" i="17" s="1"/>
  <c r="BM1339" i="17"/>
  <c r="BN1339" i="17" s="1"/>
  <c r="BC1339" i="17"/>
  <c r="BB1339" i="17" s="1"/>
  <c r="AZ1339" i="17"/>
  <c r="BA1339" i="17" s="1"/>
  <c r="AQ1339" i="17"/>
  <c r="AO1339" i="17"/>
  <c r="AP1339" i="17" s="1"/>
  <c r="AF1339" i="17"/>
  <c r="AD1339" i="17"/>
  <c r="AE1339" i="17" s="1"/>
  <c r="U1339" i="17"/>
  <c r="S1339" i="17"/>
  <c r="T1339" i="17" s="1"/>
  <c r="CA1338" i="17"/>
  <c r="BY1338" i="17"/>
  <c r="BZ1338" i="17" s="1"/>
  <c r="BP1338" i="17"/>
  <c r="BO1338" i="17" s="1"/>
  <c r="BM1338" i="17"/>
  <c r="BN1338" i="17" s="1"/>
  <c r="BC1338" i="17"/>
  <c r="BB1338" i="17" s="1"/>
  <c r="AZ1338" i="17"/>
  <c r="BA1338" i="17" s="1"/>
  <c r="AQ1338" i="17"/>
  <c r="AO1338" i="17"/>
  <c r="AP1338" i="17" s="1"/>
  <c r="AF1338" i="17"/>
  <c r="AE1338" i="17"/>
  <c r="AD1338" i="17"/>
  <c r="U1338" i="17"/>
  <c r="T1338" i="17"/>
  <c r="S1338" i="17"/>
  <c r="CA1337" i="17"/>
  <c r="BY1337" i="17"/>
  <c r="BZ1337" i="17" s="1"/>
  <c r="BP1337" i="17"/>
  <c r="BO1337" i="17" s="1"/>
  <c r="BM1337" i="17"/>
  <c r="BN1337" i="17" s="1"/>
  <c r="BC1337" i="17"/>
  <c r="BB1337" i="17"/>
  <c r="AZ1337" i="17"/>
  <c r="BA1337" i="17" s="1"/>
  <c r="AQ1337" i="17"/>
  <c r="AO1337" i="17"/>
  <c r="AP1337" i="17" s="1"/>
  <c r="AF1337" i="17"/>
  <c r="AD1337" i="17"/>
  <c r="AE1337" i="17" s="1"/>
  <c r="U1337" i="17"/>
  <c r="T1337" i="17"/>
  <c r="S1337" i="17"/>
  <c r="CA1336" i="17"/>
  <c r="BY1336" i="17"/>
  <c r="BZ1336" i="17" s="1"/>
  <c r="BP1336" i="17"/>
  <c r="BO1336" i="17"/>
  <c r="BM1336" i="17"/>
  <c r="BN1336" i="17" s="1"/>
  <c r="BC1336" i="17"/>
  <c r="BB1336" i="17" s="1"/>
  <c r="AZ1336" i="17"/>
  <c r="BA1336" i="17" s="1"/>
  <c r="AQ1336" i="17"/>
  <c r="AP1336" i="17"/>
  <c r="AO1336" i="17"/>
  <c r="AF1336" i="17"/>
  <c r="AD1336" i="17"/>
  <c r="AE1336" i="17" s="1"/>
  <c r="U1336" i="17"/>
  <c r="S1336" i="17"/>
  <c r="T1336" i="17" s="1"/>
  <c r="CA1335" i="17"/>
  <c r="BY1335" i="17"/>
  <c r="BZ1335" i="17" s="1"/>
  <c r="BP1335" i="17"/>
  <c r="BO1335" i="17" s="1"/>
  <c r="BM1335" i="17"/>
  <c r="BN1335" i="17" s="1"/>
  <c r="BC1335" i="17"/>
  <c r="BB1335" i="17" s="1"/>
  <c r="AZ1335" i="17"/>
  <c r="BA1335" i="17" s="1"/>
  <c r="AQ1335" i="17"/>
  <c r="AO1335" i="17"/>
  <c r="AP1335" i="17" s="1"/>
  <c r="AF1335" i="17"/>
  <c r="AD1335" i="17"/>
  <c r="AE1335" i="17" s="1"/>
  <c r="U1335" i="17"/>
  <c r="S1335" i="17"/>
  <c r="T1335" i="17" s="1"/>
  <c r="CA1334" i="17"/>
  <c r="BY1334" i="17"/>
  <c r="BZ1334" i="17" s="1"/>
  <c r="BP1334" i="17"/>
  <c r="BM1334" i="17"/>
  <c r="BN1334" i="17" s="1"/>
  <c r="BO1334" i="17" s="1"/>
  <c r="BC1334" i="17"/>
  <c r="BB1334" i="17" s="1"/>
  <c r="AZ1334" i="17"/>
  <c r="BA1334" i="17" s="1"/>
  <c r="AQ1334" i="17"/>
  <c r="AO1334" i="17"/>
  <c r="AP1334" i="17" s="1"/>
  <c r="AF1334" i="17"/>
  <c r="AD1334" i="17"/>
  <c r="AE1334" i="17" s="1"/>
  <c r="U1334" i="17"/>
  <c r="T1334" i="17"/>
  <c r="S1334" i="17"/>
  <c r="CA1333" i="17"/>
  <c r="BY1333" i="17"/>
  <c r="BZ1333" i="17" s="1"/>
  <c r="BP1333" i="17"/>
  <c r="BM1333" i="17"/>
  <c r="BN1333" i="17" s="1"/>
  <c r="BC1333" i="17"/>
  <c r="BB1333" i="17"/>
  <c r="AZ1333" i="17"/>
  <c r="BA1333" i="17" s="1"/>
  <c r="AO1333" i="17"/>
  <c r="AP1333" i="17" s="1"/>
  <c r="AQ1333" i="17" s="1"/>
  <c r="AF1333" i="17"/>
  <c r="AD1333" i="17"/>
  <c r="AE1333" i="17" s="1"/>
  <c r="U1333" i="17"/>
  <c r="S1333" i="17"/>
  <c r="T1333" i="17" s="1"/>
  <c r="BY1332" i="17"/>
  <c r="BZ1332" i="17" s="1"/>
  <c r="CA1332" i="17" s="1"/>
  <c r="BP1332" i="17"/>
  <c r="BO1332" i="17"/>
  <c r="BM1332" i="17"/>
  <c r="BN1332" i="17" s="1"/>
  <c r="BC1332" i="17"/>
  <c r="BB1332" i="17" s="1"/>
  <c r="AZ1332" i="17"/>
  <c r="BA1332" i="17" s="1"/>
  <c r="AQ1332" i="17"/>
  <c r="AP1332" i="17"/>
  <c r="AO1332" i="17"/>
  <c r="AF1332" i="17"/>
  <c r="AD1332" i="17"/>
  <c r="AE1332" i="17" s="1"/>
  <c r="U1332" i="17"/>
  <c r="S1332" i="17"/>
  <c r="T1332" i="17" s="1"/>
  <c r="CA1331" i="17"/>
  <c r="BY1331" i="17"/>
  <c r="BZ1331" i="17" s="1"/>
  <c r="BP1331" i="17"/>
  <c r="BM1331" i="17"/>
  <c r="BN1331" i="17" s="1"/>
  <c r="BC1331" i="17"/>
  <c r="BB1331" i="17" s="1"/>
  <c r="AZ1331" i="17"/>
  <c r="BA1331" i="17" s="1"/>
  <c r="AQ1331" i="17"/>
  <c r="AO1331" i="17"/>
  <c r="AP1331" i="17" s="1"/>
  <c r="AF1331" i="17"/>
  <c r="AD1331" i="17"/>
  <c r="AE1331" i="17" s="1"/>
  <c r="U1331" i="17"/>
  <c r="S1331" i="17"/>
  <c r="T1331" i="17" s="1"/>
  <c r="CA1330" i="17"/>
  <c r="BY1330" i="17"/>
  <c r="BZ1330" i="17" s="1"/>
  <c r="BP1330" i="17"/>
  <c r="BO1330" i="17" s="1"/>
  <c r="BN1330" i="17"/>
  <c r="BM1330" i="17"/>
  <c r="BC1330" i="17"/>
  <c r="BB1330" i="17" s="1"/>
  <c r="BA1330" i="17"/>
  <c r="AZ1330" i="17"/>
  <c r="AQ1330" i="17"/>
  <c r="AO1330" i="17"/>
  <c r="AP1330" i="17" s="1"/>
  <c r="AF1330" i="17"/>
  <c r="AD1330" i="17"/>
  <c r="AE1330" i="17" s="1"/>
  <c r="U1330" i="17"/>
  <c r="T1330" i="17"/>
  <c r="S1330" i="17"/>
  <c r="CA1329" i="17"/>
  <c r="BY1329" i="17"/>
  <c r="BZ1329" i="17" s="1"/>
  <c r="BP1329" i="17"/>
  <c r="BO1329" i="17" s="1"/>
  <c r="BM1329" i="17"/>
  <c r="BN1329" i="17" s="1"/>
  <c r="BC1329" i="17"/>
  <c r="BB1329" i="17"/>
  <c r="AZ1329" i="17"/>
  <c r="BA1329" i="17" s="1"/>
  <c r="AQ1329" i="17"/>
  <c r="AO1329" i="17"/>
  <c r="AP1329" i="17" s="1"/>
  <c r="AF1329" i="17"/>
  <c r="AD1329" i="17"/>
  <c r="AE1329" i="17" s="1"/>
  <c r="U1329" i="17"/>
  <c r="S1329" i="17"/>
  <c r="T1329" i="17" s="1"/>
  <c r="CA1328" i="17"/>
  <c r="BY1328" i="17"/>
  <c r="BZ1328" i="17" s="1"/>
  <c r="BP1328" i="17"/>
  <c r="BO1328" i="17"/>
  <c r="BM1328" i="17"/>
  <c r="BN1328" i="17" s="1"/>
  <c r="BC1328" i="17"/>
  <c r="BB1328" i="17" s="1"/>
  <c r="AZ1328" i="17"/>
  <c r="BA1328" i="17" s="1"/>
  <c r="AQ1328" i="17"/>
  <c r="AP1328" i="17"/>
  <c r="AO1328" i="17"/>
  <c r="AF1328" i="17"/>
  <c r="AE1328" i="17"/>
  <c r="AD1328" i="17"/>
  <c r="U1328" i="17"/>
  <c r="S1328" i="17"/>
  <c r="T1328" i="17" s="1"/>
  <c r="CA1327" i="17"/>
  <c r="BY1327" i="17"/>
  <c r="BZ1327" i="17" s="1"/>
  <c r="BP1327" i="17"/>
  <c r="BO1327" i="17" s="1"/>
  <c r="BM1327" i="17"/>
  <c r="BN1327" i="17" s="1"/>
  <c r="BC1327" i="17"/>
  <c r="BB1327" i="17" s="1"/>
  <c r="AZ1327" i="17"/>
  <c r="BA1327" i="17" s="1"/>
  <c r="AQ1327" i="17"/>
  <c r="AO1327" i="17"/>
  <c r="AP1327" i="17" s="1"/>
  <c r="AF1327" i="17"/>
  <c r="AD1327" i="17"/>
  <c r="AE1327" i="17" s="1"/>
  <c r="U1327" i="17"/>
  <c r="S1327" i="17"/>
  <c r="T1327" i="17" s="1"/>
  <c r="CA1326" i="17"/>
  <c r="BY1326" i="17"/>
  <c r="BZ1326" i="17" s="1"/>
  <c r="BP1326" i="17"/>
  <c r="BO1326" i="17" s="1"/>
  <c r="BM1326" i="17"/>
  <c r="BN1326" i="17" s="1"/>
  <c r="BC1326" i="17"/>
  <c r="BB1326" i="17" s="1"/>
  <c r="AZ1326" i="17"/>
  <c r="BA1326" i="17" s="1"/>
  <c r="AQ1326" i="17"/>
  <c r="AO1326" i="17"/>
  <c r="AP1326" i="17" s="1"/>
  <c r="AF1326" i="17"/>
  <c r="AD1326" i="17"/>
  <c r="AE1326" i="17" s="1"/>
  <c r="U1326" i="17"/>
  <c r="T1326" i="17"/>
  <c r="S1326" i="17"/>
  <c r="CA1325" i="17"/>
  <c r="BY1325" i="17"/>
  <c r="BZ1325" i="17" s="1"/>
  <c r="BP1325" i="17"/>
  <c r="BO1325" i="17" s="1"/>
  <c r="BM1325" i="17"/>
  <c r="BN1325" i="17" s="1"/>
  <c r="BC1325" i="17"/>
  <c r="BB1325" i="17"/>
  <c r="AZ1325" i="17"/>
  <c r="BA1325" i="17" s="1"/>
  <c r="AQ1325" i="17"/>
  <c r="AO1325" i="17"/>
  <c r="AP1325" i="17" s="1"/>
  <c r="AF1325" i="17"/>
  <c r="AD1325" i="17"/>
  <c r="AE1325" i="17" s="1"/>
  <c r="U1325" i="17"/>
  <c r="S1325" i="17"/>
  <c r="T1325" i="17" s="1"/>
  <c r="CA1324" i="17"/>
  <c r="BY1324" i="17"/>
  <c r="BZ1324" i="17" s="1"/>
  <c r="BP1324" i="17"/>
  <c r="BO1324" i="17"/>
  <c r="BM1324" i="17"/>
  <c r="BN1324" i="17" s="1"/>
  <c r="BC1324" i="17"/>
  <c r="BB1324" i="17" s="1"/>
  <c r="AZ1324" i="17"/>
  <c r="BA1324" i="17" s="1"/>
  <c r="AQ1324" i="17"/>
  <c r="AP1324" i="17"/>
  <c r="AO1324" i="17"/>
  <c r="AF1324" i="17"/>
  <c r="AE1324" i="17"/>
  <c r="AD1324" i="17"/>
  <c r="U1324" i="17"/>
  <c r="S1324" i="17"/>
  <c r="T1324" i="17" s="1"/>
  <c r="CA1323" i="17"/>
  <c r="BY1323" i="17"/>
  <c r="BZ1323" i="17" s="1"/>
  <c r="BP1323" i="17"/>
  <c r="BM1323" i="17"/>
  <c r="BN1323" i="17" s="1"/>
  <c r="BC1323" i="17"/>
  <c r="BB1323" i="17" s="1"/>
  <c r="AZ1323" i="17"/>
  <c r="BA1323" i="17" s="1"/>
  <c r="AO1323" i="17"/>
  <c r="AP1323" i="17" s="1"/>
  <c r="AQ1323" i="17" s="1"/>
  <c r="AF1323" i="17"/>
  <c r="AD1323" i="17"/>
  <c r="AE1323" i="17" s="1"/>
  <c r="U1323" i="17"/>
  <c r="S1323" i="17"/>
  <c r="T1323" i="17" s="1"/>
  <c r="BY1322" i="17"/>
  <c r="BZ1322" i="17" s="1"/>
  <c r="CA1322" i="17" s="1"/>
  <c r="BP1322" i="17"/>
  <c r="BO1322" i="17" s="1"/>
  <c r="BM1322" i="17"/>
  <c r="BN1322" i="17" s="1"/>
  <c r="BC1322" i="17"/>
  <c r="BB1322" i="17" s="1"/>
  <c r="AZ1322" i="17"/>
  <c r="BA1322" i="17" s="1"/>
  <c r="AQ1322" i="17"/>
  <c r="AO1322" i="17"/>
  <c r="AP1322" i="17" s="1"/>
  <c r="AF1322" i="17"/>
  <c r="AD1322" i="17"/>
  <c r="AE1322" i="17" s="1"/>
  <c r="U1322" i="17"/>
  <c r="T1322" i="17"/>
  <c r="S1322" i="17"/>
  <c r="CA1321" i="17"/>
  <c r="BY1321" i="17"/>
  <c r="BZ1321" i="17" s="1"/>
  <c r="BP1321" i="17"/>
  <c r="BM1321" i="17"/>
  <c r="BN1321" i="17" s="1"/>
  <c r="BC1321" i="17"/>
  <c r="BB1321" i="17"/>
  <c r="AZ1321" i="17"/>
  <c r="BA1321" i="17" s="1"/>
  <c r="AQ1321" i="17"/>
  <c r="AO1321" i="17"/>
  <c r="AP1321" i="17" s="1"/>
  <c r="AF1321" i="17"/>
  <c r="AD1321" i="17"/>
  <c r="AE1321" i="17" s="1"/>
  <c r="U1321" i="17"/>
  <c r="T1321" i="17"/>
  <c r="S1321" i="17"/>
  <c r="CA1320" i="17"/>
  <c r="BY1320" i="17"/>
  <c r="BZ1320" i="17" s="1"/>
  <c r="BP1320" i="17"/>
  <c r="BM1320" i="17"/>
  <c r="BN1320" i="17" s="1"/>
  <c r="BO1320" i="17" s="1"/>
  <c r="BC1320" i="17"/>
  <c r="BB1320" i="17" s="1"/>
  <c r="AZ1320" i="17"/>
  <c r="BA1320" i="17" s="1"/>
  <c r="AQ1320" i="17"/>
  <c r="AO1320" i="17"/>
  <c r="AP1320" i="17" s="1"/>
  <c r="AF1320" i="17"/>
  <c r="AE1320" i="17"/>
  <c r="AD1320" i="17"/>
  <c r="U1320" i="17"/>
  <c r="T1320" i="17"/>
  <c r="S1320" i="17"/>
  <c r="CA1319" i="17"/>
  <c r="BY1319" i="17"/>
  <c r="BZ1319" i="17" s="1"/>
  <c r="BP1319" i="17"/>
  <c r="BO1319" i="17" s="1"/>
  <c r="BN1319" i="17"/>
  <c r="BM1319" i="17"/>
  <c r="BC1319" i="17"/>
  <c r="BB1319" i="17" s="1"/>
  <c r="BA1319" i="17"/>
  <c r="AZ1319" i="17"/>
  <c r="AQ1319" i="17"/>
  <c r="AO1319" i="17"/>
  <c r="AP1319" i="17" s="1"/>
  <c r="AF1319" i="17"/>
  <c r="AD1319" i="17"/>
  <c r="AE1319" i="17" s="1"/>
  <c r="U1319" i="17"/>
  <c r="S1319" i="17"/>
  <c r="T1319" i="17" s="1"/>
  <c r="CA1318" i="17"/>
  <c r="BY1318" i="17"/>
  <c r="BZ1318" i="17" s="1"/>
  <c r="BP1318" i="17"/>
  <c r="BO1318" i="17"/>
  <c r="BM1318" i="17"/>
  <c r="BN1318" i="17" s="1"/>
  <c r="BC1318" i="17"/>
  <c r="BB1318" i="17" s="1"/>
  <c r="AZ1318" i="17"/>
  <c r="BA1318" i="17" s="1"/>
  <c r="AQ1318" i="17"/>
  <c r="AP1318" i="17"/>
  <c r="AO1318" i="17"/>
  <c r="AF1318" i="17"/>
  <c r="AD1318" i="17"/>
  <c r="AE1318" i="17" s="1"/>
  <c r="U1318" i="17"/>
  <c r="S1318" i="17"/>
  <c r="T1318" i="17" s="1"/>
  <c r="CA1317" i="17"/>
  <c r="BY1317" i="17"/>
  <c r="BZ1317" i="17" s="1"/>
  <c r="BP1317" i="17"/>
  <c r="BO1317" i="17" s="1"/>
  <c r="BM1317" i="17"/>
  <c r="BN1317" i="17" s="1"/>
  <c r="BC1317" i="17"/>
  <c r="BB1317" i="17" s="1"/>
  <c r="AZ1317" i="17"/>
  <c r="BA1317" i="17" s="1"/>
  <c r="AQ1317" i="17"/>
  <c r="AO1317" i="17"/>
  <c r="AP1317" i="17" s="1"/>
  <c r="AF1317" i="17"/>
  <c r="AD1317" i="17"/>
  <c r="AE1317" i="17" s="1"/>
  <c r="U1317" i="17"/>
  <c r="S1317" i="17"/>
  <c r="T1317" i="17" s="1"/>
  <c r="CA1316" i="17"/>
  <c r="BY1316" i="17"/>
  <c r="BZ1316" i="17" s="1"/>
  <c r="BP1316" i="17"/>
  <c r="BO1316" i="17" s="1"/>
  <c r="BM1316" i="17"/>
  <c r="BN1316" i="17" s="1"/>
  <c r="BC1316" i="17"/>
  <c r="BB1316" i="17" s="1"/>
  <c r="AZ1316" i="17"/>
  <c r="BA1316" i="17" s="1"/>
  <c r="AQ1316" i="17"/>
  <c r="AO1316" i="17"/>
  <c r="AP1316" i="17" s="1"/>
  <c r="AF1316" i="17"/>
  <c r="AD1316" i="17"/>
  <c r="AE1316" i="17" s="1"/>
  <c r="U1316" i="17"/>
  <c r="S1316" i="17"/>
  <c r="T1316" i="17" s="1"/>
  <c r="CA1315" i="17"/>
  <c r="BY1315" i="17"/>
  <c r="BZ1315" i="17" s="1"/>
  <c r="BP1315" i="17"/>
  <c r="BO1315" i="17"/>
  <c r="BM1315" i="17"/>
  <c r="BN1315" i="17" s="1"/>
  <c r="BC1315" i="17"/>
  <c r="BB1315" i="17" s="1"/>
  <c r="AZ1315" i="17"/>
  <c r="BA1315" i="17" s="1"/>
  <c r="AQ1315" i="17"/>
  <c r="AO1315" i="17"/>
  <c r="AP1315" i="17" s="1"/>
  <c r="AF1315" i="17"/>
  <c r="AD1315" i="17"/>
  <c r="AE1315" i="17" s="1"/>
  <c r="U1315" i="17"/>
  <c r="S1315" i="17"/>
  <c r="T1315" i="17" s="1"/>
  <c r="CA1314" i="17"/>
  <c r="BY1314" i="17"/>
  <c r="BZ1314" i="17" s="1"/>
  <c r="BP1314" i="17"/>
  <c r="BO1314" i="17" s="1"/>
  <c r="BM1314" i="17"/>
  <c r="BN1314" i="17" s="1"/>
  <c r="BC1314" i="17"/>
  <c r="BB1314" i="17" s="1"/>
  <c r="AZ1314" i="17"/>
  <c r="BA1314" i="17" s="1"/>
  <c r="AQ1314" i="17"/>
  <c r="AO1314" i="17"/>
  <c r="AP1314" i="17" s="1"/>
  <c r="AF1314" i="17"/>
  <c r="AD1314" i="17"/>
  <c r="AE1314" i="17" s="1"/>
  <c r="U1314" i="17"/>
  <c r="S1314" i="17"/>
  <c r="T1314" i="17" s="1"/>
  <c r="CA1313" i="17"/>
  <c r="BY1313" i="17"/>
  <c r="BZ1313" i="17" s="1"/>
  <c r="BP1313" i="17"/>
  <c r="BO1313" i="17" s="1"/>
  <c r="BM1313" i="17"/>
  <c r="BN1313" i="17" s="1"/>
  <c r="BC1313" i="17"/>
  <c r="BB1313" i="17" s="1"/>
  <c r="AZ1313" i="17"/>
  <c r="BA1313" i="17" s="1"/>
  <c r="AO1313" i="17"/>
  <c r="AP1313" i="17" s="1"/>
  <c r="AQ1313" i="17" s="1"/>
  <c r="AF1313" i="17"/>
  <c r="AD1313" i="17"/>
  <c r="AE1313" i="17" s="1"/>
  <c r="U1313" i="17"/>
  <c r="S1313" i="17"/>
  <c r="T1313" i="17" s="1"/>
  <c r="BY1312" i="17"/>
  <c r="BZ1312" i="17" s="1"/>
  <c r="CA1312" i="17" s="1"/>
  <c r="BP1312" i="17"/>
  <c r="BO1312" i="17"/>
  <c r="BM1312" i="17"/>
  <c r="BN1312" i="17" s="1"/>
  <c r="BC1312" i="17"/>
  <c r="BB1312" i="17" s="1"/>
  <c r="AZ1312" i="17"/>
  <c r="BA1312" i="17" s="1"/>
  <c r="AQ1312" i="17"/>
  <c r="AP1312" i="17"/>
  <c r="AO1312" i="17"/>
  <c r="AF1312" i="17"/>
  <c r="AD1312" i="17"/>
  <c r="AE1312" i="17" s="1"/>
  <c r="U1312" i="17"/>
  <c r="S1312" i="17"/>
  <c r="T1312" i="17" s="1"/>
  <c r="CA1311" i="17"/>
  <c r="BY1311" i="17"/>
  <c r="BZ1311" i="17" s="1"/>
  <c r="BP1311" i="17"/>
  <c r="BM1311" i="17"/>
  <c r="BN1311" i="17" s="1"/>
  <c r="BO1311" i="17" s="1"/>
  <c r="BC1311" i="17"/>
  <c r="BB1311" i="17" s="1"/>
  <c r="AZ1311" i="17"/>
  <c r="BA1311" i="17" s="1"/>
  <c r="AQ1311" i="17"/>
  <c r="AO1311" i="17"/>
  <c r="AP1311" i="17" s="1"/>
  <c r="AF1311" i="17"/>
  <c r="AD1311" i="17"/>
  <c r="AE1311" i="17" s="1"/>
  <c r="U1311" i="17"/>
  <c r="S1311" i="17"/>
  <c r="T1311" i="17" s="1"/>
  <c r="CA1310" i="17"/>
  <c r="BY1310" i="17"/>
  <c r="BZ1310" i="17" s="1"/>
  <c r="BP1310" i="17"/>
  <c r="BO1310" i="17" s="1"/>
  <c r="BM1310" i="17"/>
  <c r="BN1310" i="17" s="1"/>
  <c r="BC1310" i="17"/>
  <c r="BB1310" i="17" s="1"/>
  <c r="AZ1310" i="17"/>
  <c r="BA1310" i="17" s="1"/>
  <c r="AQ1310" i="17"/>
  <c r="AO1310" i="17"/>
  <c r="AP1310" i="17" s="1"/>
  <c r="AF1310" i="17"/>
  <c r="AD1310" i="17"/>
  <c r="AE1310" i="17" s="1"/>
  <c r="U1310" i="17"/>
  <c r="S1310" i="17"/>
  <c r="T1310" i="17" s="1"/>
  <c r="CA1309" i="17"/>
  <c r="BY1309" i="17"/>
  <c r="BZ1309" i="17" s="1"/>
  <c r="BP1309" i="17"/>
  <c r="BM1309" i="17"/>
  <c r="BN1309" i="17" s="1"/>
  <c r="BC1309" i="17"/>
  <c r="BB1309" i="17" s="1"/>
  <c r="AZ1309" i="17"/>
  <c r="BA1309" i="17" s="1"/>
  <c r="AQ1309" i="17"/>
  <c r="AO1309" i="17"/>
  <c r="AP1309" i="17" s="1"/>
  <c r="AF1309" i="17"/>
  <c r="AD1309" i="17"/>
  <c r="AE1309" i="17" s="1"/>
  <c r="U1309" i="17"/>
  <c r="T1309" i="17"/>
  <c r="S1309" i="17"/>
  <c r="CA1308" i="17"/>
  <c r="BY1308" i="17"/>
  <c r="BZ1308" i="17" s="1"/>
  <c r="BP1308" i="17"/>
  <c r="BO1308" i="17" s="1"/>
  <c r="BN1308" i="17"/>
  <c r="BM1308" i="17"/>
  <c r="BC1308" i="17"/>
  <c r="BB1308" i="17" s="1"/>
  <c r="BA1308" i="17"/>
  <c r="AZ1308" i="17"/>
  <c r="AQ1308" i="17"/>
  <c r="AO1308" i="17"/>
  <c r="AP1308" i="17" s="1"/>
  <c r="AF1308" i="17"/>
  <c r="AD1308" i="17"/>
  <c r="AE1308" i="17" s="1"/>
  <c r="U1308" i="17"/>
  <c r="S1308" i="17"/>
  <c r="T1308" i="17" s="1"/>
  <c r="CA1307" i="17"/>
  <c r="BY1307" i="17"/>
  <c r="BZ1307" i="17" s="1"/>
  <c r="BP1307" i="17"/>
  <c r="BO1307" i="17" s="1"/>
  <c r="BM1307" i="17"/>
  <c r="BN1307" i="17" s="1"/>
  <c r="BC1307" i="17"/>
  <c r="BB1307" i="17" s="1"/>
  <c r="AZ1307" i="17"/>
  <c r="BA1307" i="17" s="1"/>
  <c r="AQ1307" i="17"/>
  <c r="AO1307" i="17"/>
  <c r="AP1307" i="17" s="1"/>
  <c r="AF1307" i="17"/>
  <c r="AD1307" i="17"/>
  <c r="AE1307" i="17" s="1"/>
  <c r="U1307" i="17"/>
  <c r="S1307" i="17"/>
  <c r="T1307" i="17" s="1"/>
  <c r="CA1306" i="17"/>
  <c r="BY1306" i="17"/>
  <c r="BZ1306" i="17" s="1"/>
  <c r="BP1306" i="17"/>
  <c r="BO1306" i="17" s="1"/>
  <c r="BM1306" i="17"/>
  <c r="BN1306" i="17" s="1"/>
  <c r="BC1306" i="17"/>
  <c r="BB1306" i="17" s="1"/>
  <c r="AZ1306" i="17"/>
  <c r="BA1306" i="17" s="1"/>
  <c r="AQ1306" i="17"/>
  <c r="AP1306" i="17"/>
  <c r="AO1306" i="17"/>
  <c r="AF1306" i="17"/>
  <c r="AD1306" i="17"/>
  <c r="AE1306" i="17" s="1"/>
  <c r="U1306" i="17"/>
  <c r="T1306" i="17"/>
  <c r="S1306" i="17"/>
  <c r="CA1305" i="17"/>
  <c r="BY1305" i="17"/>
  <c r="BZ1305" i="17" s="1"/>
  <c r="BP1305" i="17"/>
  <c r="BO1305" i="17" s="1"/>
  <c r="BM1305" i="17"/>
  <c r="BN1305" i="17" s="1"/>
  <c r="BC1305" i="17"/>
  <c r="BB1305" i="17"/>
  <c r="AZ1305" i="17"/>
  <c r="BA1305" i="17" s="1"/>
  <c r="AQ1305" i="17"/>
  <c r="AO1305" i="17"/>
  <c r="AP1305" i="17" s="1"/>
  <c r="AF1305" i="17"/>
  <c r="AE1305" i="17"/>
  <c r="AD1305" i="17"/>
  <c r="U1305" i="17"/>
  <c r="S1305" i="17"/>
  <c r="T1305" i="17" s="1"/>
  <c r="CA1304" i="17"/>
  <c r="BY1304" i="17"/>
  <c r="BZ1304" i="17" s="1"/>
  <c r="BP1304" i="17"/>
  <c r="BO1304" i="17" s="1"/>
  <c r="BM1304" i="17"/>
  <c r="BN1304" i="17" s="1"/>
  <c r="BC1304" i="17"/>
  <c r="BB1304" i="17" s="1"/>
  <c r="AZ1304" i="17"/>
  <c r="BA1304" i="17" s="1"/>
  <c r="AQ1304" i="17"/>
  <c r="AO1304" i="17"/>
  <c r="AP1304" i="17" s="1"/>
  <c r="AF1304" i="17"/>
  <c r="AD1304" i="17"/>
  <c r="AE1304" i="17" s="1"/>
  <c r="U1304" i="17"/>
  <c r="S1304" i="17"/>
  <c r="T1304" i="17" s="1"/>
  <c r="CA1303" i="17"/>
  <c r="BY1303" i="17"/>
  <c r="BZ1303" i="17" s="1"/>
  <c r="BP1303" i="17"/>
  <c r="BO1303" i="17"/>
  <c r="BM1303" i="17"/>
  <c r="BN1303" i="17" s="1"/>
  <c r="BC1303" i="17"/>
  <c r="BB1303" i="17" s="1"/>
  <c r="AZ1303" i="17"/>
  <c r="BA1303" i="17" s="1"/>
  <c r="AO1303" i="17"/>
  <c r="AP1303" i="17" s="1"/>
  <c r="AQ1303" i="17" s="1"/>
  <c r="AF1303" i="17"/>
  <c r="AD1303" i="17"/>
  <c r="AE1303" i="17" s="1"/>
  <c r="U1303" i="17"/>
  <c r="T1303" i="17"/>
  <c r="S1303" i="17"/>
  <c r="BY1302" i="17"/>
  <c r="BZ1302" i="17" s="1"/>
  <c r="CA1302" i="17" s="1"/>
  <c r="BP1302" i="17"/>
  <c r="BO1302" i="17" s="1"/>
  <c r="BM1302" i="17"/>
  <c r="BN1302" i="17" s="1"/>
  <c r="BC1302" i="17"/>
  <c r="BB1302" i="17" s="1"/>
  <c r="AZ1302" i="17"/>
  <c r="BA1302" i="17" s="1"/>
  <c r="AQ1302" i="17"/>
  <c r="AO1302" i="17"/>
  <c r="AP1302" i="17" s="1"/>
  <c r="AF1302" i="17"/>
  <c r="AD1302" i="17"/>
  <c r="AE1302" i="17" s="1"/>
  <c r="U1302" i="17"/>
  <c r="S1302" i="17"/>
  <c r="T1302" i="17" s="1"/>
  <c r="CA1301" i="17"/>
  <c r="BY1301" i="17"/>
  <c r="BZ1301" i="17" s="1"/>
  <c r="BP1301" i="17"/>
  <c r="BM1301" i="17"/>
  <c r="BN1301" i="17" s="1"/>
  <c r="BC1301" i="17"/>
  <c r="BB1301" i="17"/>
  <c r="AZ1301" i="17"/>
  <c r="BA1301" i="17" s="1"/>
  <c r="AQ1301" i="17"/>
  <c r="AO1301" i="17"/>
  <c r="AP1301" i="17" s="1"/>
  <c r="AF1301" i="17"/>
  <c r="AD1301" i="17"/>
  <c r="AE1301" i="17" s="1"/>
  <c r="U1301" i="17"/>
  <c r="S1301" i="17"/>
  <c r="T1301" i="17" s="1"/>
  <c r="CA1300" i="17"/>
  <c r="BY1300" i="17"/>
  <c r="BZ1300" i="17" s="1"/>
  <c r="BP1300" i="17"/>
  <c r="BM1300" i="17"/>
  <c r="BN1300" i="17" s="1"/>
  <c r="BO1300" i="17" s="1"/>
  <c r="BC1300" i="17"/>
  <c r="BB1300" i="17" s="1"/>
  <c r="AZ1300" i="17"/>
  <c r="BA1300" i="17" s="1"/>
  <c r="AQ1300" i="17"/>
  <c r="AO1300" i="17"/>
  <c r="AP1300" i="17" s="1"/>
  <c r="AF1300" i="17"/>
  <c r="AD1300" i="17"/>
  <c r="AE1300" i="17" s="1"/>
  <c r="U1300" i="17"/>
  <c r="S1300" i="17"/>
  <c r="T1300" i="17" s="1"/>
  <c r="CA1299" i="17"/>
  <c r="BY1299" i="17"/>
  <c r="BZ1299" i="17" s="1"/>
  <c r="BP1299" i="17"/>
  <c r="BO1299" i="17" s="1"/>
  <c r="BM1299" i="17"/>
  <c r="BN1299" i="17" s="1"/>
  <c r="BC1299" i="17"/>
  <c r="BB1299" i="17"/>
  <c r="AZ1299" i="17"/>
  <c r="BA1299" i="17" s="1"/>
  <c r="AQ1299" i="17"/>
  <c r="AO1299" i="17"/>
  <c r="AP1299" i="17" s="1"/>
  <c r="AF1299" i="17"/>
  <c r="AD1299" i="17"/>
  <c r="AE1299" i="17" s="1"/>
  <c r="U1299" i="17"/>
  <c r="S1299" i="17"/>
  <c r="T1299" i="17" s="1"/>
  <c r="CA1298" i="17"/>
  <c r="BY1298" i="17"/>
  <c r="BZ1298" i="17" s="1"/>
  <c r="BP1298" i="17"/>
  <c r="BO1298" i="17" s="1"/>
  <c r="BM1298" i="17"/>
  <c r="BN1298" i="17" s="1"/>
  <c r="BC1298" i="17"/>
  <c r="BB1298" i="17" s="1"/>
  <c r="AZ1298" i="17"/>
  <c r="BA1298" i="17" s="1"/>
  <c r="AQ1298" i="17"/>
  <c r="AO1298" i="17"/>
  <c r="AP1298" i="17" s="1"/>
  <c r="AF1298" i="17"/>
  <c r="AD1298" i="17"/>
  <c r="AE1298" i="17" s="1"/>
  <c r="U1298" i="17"/>
  <c r="S1298" i="17"/>
  <c r="T1298" i="17" s="1"/>
  <c r="CA1297" i="17"/>
  <c r="BY1297" i="17"/>
  <c r="BZ1297" i="17" s="1"/>
  <c r="BP1297" i="17"/>
  <c r="BO1297" i="17" s="1"/>
  <c r="BN1297" i="17"/>
  <c r="BM1297" i="17"/>
  <c r="BC1297" i="17"/>
  <c r="BB1297" i="17" s="1"/>
  <c r="BA1297" i="17"/>
  <c r="AZ1297" i="17"/>
  <c r="AQ1297" i="17"/>
  <c r="AO1297" i="17"/>
  <c r="AP1297" i="17" s="1"/>
  <c r="AF1297" i="17"/>
  <c r="AD1297" i="17"/>
  <c r="AE1297" i="17" s="1"/>
  <c r="U1297" i="17"/>
  <c r="S1297" i="17"/>
  <c r="T1297" i="17" s="1"/>
  <c r="CA1296" i="17"/>
  <c r="BY1296" i="17"/>
  <c r="BZ1296" i="17" s="1"/>
  <c r="BP1296" i="17"/>
  <c r="BO1296" i="17" s="1"/>
  <c r="BM1296" i="17"/>
  <c r="BN1296" i="17" s="1"/>
  <c r="BC1296" i="17"/>
  <c r="BB1296" i="17" s="1"/>
  <c r="AZ1296" i="17"/>
  <c r="BA1296" i="17" s="1"/>
  <c r="AQ1296" i="17"/>
  <c r="AO1296" i="17"/>
  <c r="AP1296" i="17" s="1"/>
  <c r="AF1296" i="17"/>
  <c r="AD1296" i="17"/>
  <c r="AE1296" i="17" s="1"/>
  <c r="U1296" i="17"/>
  <c r="S1296" i="17"/>
  <c r="T1296" i="17" s="1"/>
  <c r="CA1295" i="17"/>
  <c r="BY1295" i="17"/>
  <c r="BZ1295" i="17" s="1"/>
  <c r="BP1295" i="17"/>
  <c r="BO1295" i="17" s="1"/>
  <c r="BM1295" i="17"/>
  <c r="BN1295" i="17" s="1"/>
  <c r="BC1295" i="17"/>
  <c r="BB1295" i="17"/>
  <c r="AZ1295" i="17"/>
  <c r="BA1295" i="17" s="1"/>
  <c r="AQ1295" i="17"/>
  <c r="AO1295" i="17"/>
  <c r="AP1295" i="17" s="1"/>
  <c r="AF1295" i="17"/>
  <c r="AD1295" i="17"/>
  <c r="AE1295" i="17" s="1"/>
  <c r="U1295" i="17"/>
  <c r="S1295" i="17"/>
  <c r="T1295" i="17" s="1"/>
  <c r="CA1294" i="17"/>
  <c r="BY1294" i="17"/>
  <c r="BZ1294" i="17" s="1"/>
  <c r="BP1294" i="17"/>
  <c r="BO1294" i="17" s="1"/>
  <c r="BM1294" i="17"/>
  <c r="BN1294" i="17" s="1"/>
  <c r="BC1294" i="17"/>
  <c r="BB1294" i="17" s="1"/>
  <c r="AZ1294" i="17"/>
  <c r="BA1294" i="17" s="1"/>
  <c r="AQ1294" i="17"/>
  <c r="AO1294" i="17"/>
  <c r="AP1294" i="17" s="1"/>
  <c r="AF1294" i="17"/>
  <c r="AD1294" i="17"/>
  <c r="AE1294" i="17" s="1"/>
  <c r="U1294" i="17"/>
  <c r="T1294" i="17"/>
  <c r="S1294" i="17"/>
  <c r="CA1293" i="17"/>
  <c r="BY1293" i="17"/>
  <c r="BZ1293" i="17" s="1"/>
  <c r="BP1293" i="17"/>
  <c r="BO1293" i="17" s="1"/>
  <c r="BM1293" i="17"/>
  <c r="BN1293" i="17" s="1"/>
  <c r="BC1293" i="17"/>
  <c r="BB1293" i="17" s="1"/>
  <c r="AZ1293" i="17"/>
  <c r="BA1293" i="17" s="1"/>
  <c r="AO1293" i="17"/>
  <c r="AP1293" i="17" s="1"/>
  <c r="AQ1293" i="17" s="1"/>
  <c r="AF1293" i="17"/>
  <c r="AD1293" i="17"/>
  <c r="AE1293" i="17" s="1"/>
  <c r="U1293" i="17"/>
  <c r="T1293" i="17"/>
  <c r="S1293" i="17"/>
  <c r="BY1292" i="17"/>
  <c r="BZ1292" i="17" s="1"/>
  <c r="CA1292" i="17" s="1"/>
  <c r="BP1292" i="17"/>
  <c r="BO1292" i="17"/>
  <c r="BM1292" i="17"/>
  <c r="BN1292" i="17" s="1"/>
  <c r="BC1292" i="17"/>
  <c r="BB1292" i="17" s="1"/>
  <c r="AZ1292" i="17"/>
  <c r="BA1292" i="17" s="1"/>
  <c r="AQ1292" i="17"/>
  <c r="AO1292" i="17"/>
  <c r="AP1292" i="17" s="1"/>
  <c r="AF1292" i="17"/>
  <c r="AE1292" i="17"/>
  <c r="AD1292" i="17"/>
  <c r="U1292" i="17"/>
  <c r="S1292" i="17"/>
  <c r="T1292" i="17" s="1"/>
  <c r="CA1291" i="17"/>
  <c r="BY1291" i="17"/>
  <c r="BZ1291" i="17" s="1"/>
  <c r="BP1291" i="17"/>
  <c r="BO1291" i="17" s="1"/>
  <c r="BM1291" i="17"/>
  <c r="BN1291" i="17" s="1"/>
  <c r="BC1291" i="17"/>
  <c r="BB1291" i="17"/>
  <c r="AZ1291" i="17"/>
  <c r="BA1291" i="17" s="1"/>
  <c r="AQ1291" i="17"/>
  <c r="AO1291" i="17"/>
  <c r="AP1291" i="17" s="1"/>
  <c r="AF1291" i="17"/>
  <c r="AD1291" i="17"/>
  <c r="AE1291" i="17" s="1"/>
  <c r="U1291" i="17"/>
  <c r="S1291" i="17"/>
  <c r="T1291" i="17" s="1"/>
  <c r="CA1290" i="17"/>
  <c r="BY1290" i="17"/>
  <c r="BZ1290" i="17" s="1"/>
  <c r="BP1290" i="17"/>
  <c r="BM1290" i="17"/>
  <c r="BN1290" i="17" s="1"/>
  <c r="BC1290" i="17"/>
  <c r="BB1290" i="17" s="1"/>
  <c r="AZ1290" i="17"/>
  <c r="BA1290" i="17" s="1"/>
  <c r="AQ1290" i="17"/>
  <c r="AO1290" i="17"/>
  <c r="AP1290" i="17" s="1"/>
  <c r="AF1290" i="17"/>
  <c r="AD1290" i="17"/>
  <c r="AE1290" i="17" s="1"/>
  <c r="U1290" i="17"/>
  <c r="T1290" i="17"/>
  <c r="S1290" i="17"/>
  <c r="CA1289" i="17"/>
  <c r="BY1289" i="17"/>
  <c r="BZ1289" i="17" s="1"/>
  <c r="BP1289" i="17"/>
  <c r="BO1289" i="17" s="1"/>
  <c r="BM1289" i="17"/>
  <c r="BN1289" i="17" s="1"/>
  <c r="BC1289" i="17"/>
  <c r="BB1289" i="17" s="1"/>
  <c r="AZ1289" i="17"/>
  <c r="BA1289" i="17" s="1"/>
  <c r="AQ1289" i="17"/>
  <c r="AO1289" i="17"/>
  <c r="AP1289" i="17" s="1"/>
  <c r="AF1289" i="17"/>
  <c r="AD1289" i="17"/>
  <c r="AE1289" i="17" s="1"/>
  <c r="U1289" i="17"/>
  <c r="S1289" i="17"/>
  <c r="T1289" i="17" s="1"/>
  <c r="CA1288" i="17"/>
  <c r="BY1288" i="17"/>
  <c r="BZ1288" i="17" s="1"/>
  <c r="BP1288" i="17"/>
  <c r="BO1288" i="17"/>
  <c r="BM1288" i="17"/>
  <c r="BN1288" i="17" s="1"/>
  <c r="BC1288" i="17"/>
  <c r="BB1288" i="17" s="1"/>
  <c r="AZ1288" i="17"/>
  <c r="BA1288" i="17" s="1"/>
  <c r="AQ1288" i="17"/>
  <c r="AP1288" i="17"/>
  <c r="AO1288" i="17"/>
  <c r="AF1288" i="17"/>
  <c r="AD1288" i="17"/>
  <c r="AE1288" i="17" s="1"/>
  <c r="U1288" i="17"/>
  <c r="S1288" i="17"/>
  <c r="T1288" i="17" s="1"/>
  <c r="CA1287" i="17"/>
  <c r="BY1287" i="17"/>
  <c r="BZ1287" i="17" s="1"/>
  <c r="BP1287" i="17"/>
  <c r="BM1287" i="17"/>
  <c r="BN1287" i="17" s="1"/>
  <c r="BC1287" i="17"/>
  <c r="BB1287" i="17"/>
  <c r="AZ1287" i="17"/>
  <c r="BA1287" i="17" s="1"/>
  <c r="AQ1287" i="17"/>
  <c r="AO1287" i="17"/>
  <c r="AP1287" i="17" s="1"/>
  <c r="AF1287" i="17"/>
  <c r="AD1287" i="17"/>
  <c r="AE1287" i="17" s="1"/>
  <c r="U1287" i="17"/>
  <c r="T1287" i="17"/>
  <c r="S1287" i="17"/>
  <c r="CA1286" i="17"/>
  <c r="BY1286" i="17"/>
  <c r="BZ1286" i="17" s="1"/>
  <c r="BP1286" i="17"/>
  <c r="BO1286" i="17" s="1"/>
  <c r="BN1286" i="17"/>
  <c r="BM1286" i="17"/>
  <c r="BC1286" i="17"/>
  <c r="BB1286" i="17" s="1"/>
  <c r="BA1286" i="17"/>
  <c r="AZ1286" i="17"/>
  <c r="AQ1286" i="17"/>
  <c r="AO1286" i="17"/>
  <c r="AP1286" i="17" s="1"/>
  <c r="AF1286" i="17"/>
  <c r="AD1286" i="17"/>
  <c r="AE1286" i="17" s="1"/>
  <c r="U1286" i="17"/>
  <c r="S1286" i="17"/>
  <c r="T1286" i="17" s="1"/>
  <c r="CA1285" i="17"/>
  <c r="BY1285" i="17"/>
  <c r="BZ1285" i="17" s="1"/>
  <c r="BP1285" i="17"/>
  <c r="BO1285" i="17" s="1"/>
  <c r="BM1285" i="17"/>
  <c r="BN1285" i="17" s="1"/>
  <c r="BC1285" i="17"/>
  <c r="BB1285" i="17" s="1"/>
  <c r="AZ1285" i="17"/>
  <c r="BA1285" i="17" s="1"/>
  <c r="AQ1285" i="17"/>
  <c r="AO1285" i="17"/>
  <c r="AP1285" i="17" s="1"/>
  <c r="AF1285" i="17"/>
  <c r="AD1285" i="17"/>
  <c r="AE1285" i="17" s="1"/>
  <c r="U1285" i="17"/>
  <c r="T1285" i="17"/>
  <c r="S1285" i="17"/>
  <c r="CA1284" i="17"/>
  <c r="BY1284" i="17"/>
  <c r="BZ1284" i="17" s="1"/>
  <c r="BP1284" i="17"/>
  <c r="BO1284" i="17" s="1"/>
  <c r="BM1284" i="17"/>
  <c r="BN1284" i="17" s="1"/>
  <c r="BC1284" i="17"/>
  <c r="BB1284" i="17" s="1"/>
  <c r="AZ1284" i="17"/>
  <c r="BA1284" i="17" s="1"/>
  <c r="AQ1284" i="17"/>
  <c r="AO1284" i="17"/>
  <c r="AP1284" i="17" s="1"/>
  <c r="AF1284" i="17"/>
  <c r="AD1284" i="17"/>
  <c r="AE1284" i="17" s="1"/>
  <c r="U1284" i="17"/>
  <c r="S1284" i="17"/>
  <c r="T1284" i="17" s="1"/>
  <c r="CA1283" i="17"/>
  <c r="BY1283" i="17"/>
  <c r="BZ1283" i="17" s="1"/>
  <c r="BP1283" i="17"/>
  <c r="BO1283" i="17" s="1"/>
  <c r="BM1283" i="17"/>
  <c r="BN1283" i="17" s="1"/>
  <c r="BC1283" i="17"/>
  <c r="BB1283" i="17" s="1"/>
  <c r="AZ1283" i="17"/>
  <c r="BA1283" i="17" s="1"/>
  <c r="AO1283" i="17"/>
  <c r="AP1283" i="17" s="1"/>
  <c r="AQ1283" i="17" s="1"/>
  <c r="AF1283" i="17"/>
  <c r="AE1283" i="17"/>
  <c r="AD1283" i="17"/>
  <c r="U1283" i="17"/>
  <c r="S1283" i="17"/>
  <c r="T1283" i="17" s="1"/>
  <c r="BY1282" i="17"/>
  <c r="BZ1282" i="17" s="1"/>
  <c r="CA1282" i="17" s="1"/>
  <c r="BP1282" i="17"/>
  <c r="BO1282" i="17" s="1"/>
  <c r="BM1282" i="17"/>
  <c r="BN1282" i="17" s="1"/>
  <c r="BC1282" i="17"/>
  <c r="BB1282" i="17" s="1"/>
  <c r="AZ1282" i="17"/>
  <c r="BA1282" i="17" s="1"/>
  <c r="AQ1282" i="17"/>
  <c r="AO1282" i="17"/>
  <c r="AP1282" i="17" s="1"/>
  <c r="AF1282" i="17"/>
  <c r="AD1282" i="17"/>
  <c r="AE1282" i="17" s="1"/>
  <c r="U1282" i="17"/>
  <c r="S1282" i="17"/>
  <c r="T1282" i="17" s="1"/>
  <c r="CA1281" i="17"/>
  <c r="BY1281" i="17"/>
  <c r="BZ1281" i="17" s="1"/>
  <c r="BP1281" i="17"/>
  <c r="BO1281" i="17" s="1"/>
  <c r="BM1281" i="17"/>
  <c r="BN1281" i="17" s="1"/>
  <c r="BC1281" i="17"/>
  <c r="BB1281" i="17"/>
  <c r="AZ1281" i="17"/>
  <c r="BA1281" i="17" s="1"/>
  <c r="AQ1281" i="17"/>
  <c r="AO1281" i="17"/>
  <c r="AP1281" i="17" s="1"/>
  <c r="AF1281" i="17"/>
  <c r="AD1281" i="17"/>
  <c r="AE1281" i="17" s="1"/>
  <c r="U1281" i="17"/>
  <c r="T1281" i="17"/>
  <c r="S1281" i="17"/>
  <c r="CA1280" i="17"/>
  <c r="BY1280" i="17"/>
  <c r="BZ1280" i="17" s="1"/>
  <c r="BP1280" i="17"/>
  <c r="BO1280" i="17" s="1"/>
  <c r="BM1280" i="17"/>
  <c r="BN1280" i="17" s="1"/>
  <c r="BC1280" i="17"/>
  <c r="BB1280" i="17" s="1"/>
  <c r="AZ1280" i="17"/>
  <c r="BA1280" i="17" s="1"/>
  <c r="AQ1280" i="17"/>
  <c r="AO1280" i="17"/>
  <c r="AP1280" i="17" s="1"/>
  <c r="AF1280" i="17"/>
  <c r="AD1280" i="17"/>
  <c r="AE1280" i="17" s="1"/>
  <c r="U1280" i="17"/>
  <c r="S1280" i="17"/>
  <c r="T1280" i="17" s="1"/>
  <c r="CA1279" i="17"/>
  <c r="BY1279" i="17"/>
  <c r="BZ1279" i="17" s="1"/>
  <c r="BP1279" i="17"/>
  <c r="BM1279" i="17"/>
  <c r="BN1279" i="17" s="1"/>
  <c r="BC1279" i="17"/>
  <c r="BB1279" i="17" s="1"/>
  <c r="AZ1279" i="17"/>
  <c r="BA1279" i="17" s="1"/>
  <c r="AQ1279" i="17"/>
  <c r="AO1279" i="17"/>
  <c r="AP1279" i="17" s="1"/>
  <c r="AF1279" i="17"/>
  <c r="AD1279" i="17"/>
  <c r="AE1279" i="17" s="1"/>
  <c r="U1279" i="17"/>
  <c r="S1279" i="17"/>
  <c r="T1279" i="17" s="1"/>
  <c r="CA1278" i="17"/>
  <c r="BY1278" i="17"/>
  <c r="BZ1278" i="17" s="1"/>
  <c r="BP1278" i="17"/>
  <c r="BO1278" i="17" s="1"/>
  <c r="BM1278" i="17"/>
  <c r="BN1278" i="17" s="1"/>
  <c r="BC1278" i="17"/>
  <c r="BB1278" i="17" s="1"/>
  <c r="AZ1278" i="17"/>
  <c r="BA1278" i="17" s="1"/>
  <c r="AQ1278" i="17"/>
  <c r="AP1278" i="17"/>
  <c r="AO1278" i="17"/>
  <c r="AF1278" i="17"/>
  <c r="AD1278" i="17"/>
  <c r="AE1278" i="17" s="1"/>
  <c r="U1278" i="17"/>
  <c r="S1278" i="17"/>
  <c r="T1278" i="17" s="1"/>
  <c r="CA1277" i="17"/>
  <c r="BY1277" i="17"/>
  <c r="BZ1277" i="17" s="1"/>
  <c r="BP1277" i="17"/>
  <c r="BM1277" i="17"/>
  <c r="BN1277" i="17" s="1"/>
  <c r="BO1277" i="17" s="1"/>
  <c r="BC1277" i="17"/>
  <c r="BB1277" i="17"/>
  <c r="AZ1277" i="17"/>
  <c r="BA1277" i="17" s="1"/>
  <c r="AQ1277" i="17"/>
  <c r="AO1277" i="17"/>
  <c r="AP1277" i="17" s="1"/>
  <c r="AF1277" i="17"/>
  <c r="AD1277" i="17"/>
  <c r="AE1277" i="17" s="1"/>
  <c r="U1277" i="17"/>
  <c r="S1277" i="17"/>
  <c r="T1277" i="17" s="1"/>
  <c r="CA1276" i="17"/>
  <c r="BY1276" i="17"/>
  <c r="BZ1276" i="17" s="1"/>
  <c r="BP1276" i="17"/>
  <c r="BM1276" i="17"/>
  <c r="BN1276" i="17" s="1"/>
  <c r="BC1276" i="17"/>
  <c r="BB1276" i="17" s="1"/>
  <c r="AZ1276" i="17"/>
  <c r="BA1276" i="17" s="1"/>
  <c r="AQ1276" i="17"/>
  <c r="AO1276" i="17"/>
  <c r="AP1276" i="17" s="1"/>
  <c r="AF1276" i="17"/>
  <c r="AD1276" i="17"/>
  <c r="AE1276" i="17" s="1"/>
  <c r="U1276" i="17"/>
  <c r="S1276" i="17"/>
  <c r="T1276" i="17" s="1"/>
  <c r="CA1275" i="17"/>
  <c r="BY1275" i="17"/>
  <c r="BZ1275" i="17" s="1"/>
  <c r="BP1275" i="17"/>
  <c r="BO1275" i="17" s="1"/>
  <c r="BN1275" i="17"/>
  <c r="BM1275" i="17"/>
  <c r="BC1275" i="17"/>
  <c r="BB1275" i="17" s="1"/>
  <c r="BA1275" i="17"/>
  <c r="AZ1275" i="17"/>
  <c r="AQ1275" i="17"/>
  <c r="AO1275" i="17"/>
  <c r="AP1275" i="17" s="1"/>
  <c r="AF1275" i="17"/>
  <c r="AD1275" i="17"/>
  <c r="AE1275" i="17" s="1"/>
  <c r="U1275" i="17"/>
  <c r="S1275" i="17"/>
  <c r="T1275" i="17" s="1"/>
  <c r="CA1274" i="17"/>
  <c r="BY1274" i="17"/>
  <c r="BZ1274" i="17" s="1"/>
  <c r="BP1274" i="17"/>
  <c r="BO1274" i="17" s="1"/>
  <c r="BM1274" i="17"/>
  <c r="BN1274" i="17" s="1"/>
  <c r="BC1274" i="17"/>
  <c r="BB1274" i="17" s="1"/>
  <c r="AZ1274" i="17"/>
  <c r="BA1274" i="17" s="1"/>
  <c r="AQ1274" i="17"/>
  <c r="AP1274" i="17"/>
  <c r="AO1274" i="17"/>
  <c r="AF1274" i="17"/>
  <c r="AD1274" i="17"/>
  <c r="AE1274" i="17" s="1"/>
  <c r="U1274" i="17"/>
  <c r="S1274" i="17"/>
  <c r="T1274" i="17" s="1"/>
  <c r="CA1273" i="17"/>
  <c r="BY1273" i="17"/>
  <c r="BZ1273" i="17" s="1"/>
  <c r="BP1273" i="17"/>
  <c r="BO1273" i="17"/>
  <c r="BM1273" i="17"/>
  <c r="BN1273" i="17" s="1"/>
  <c r="BC1273" i="17"/>
  <c r="BB1273" i="17" s="1"/>
  <c r="AZ1273" i="17"/>
  <c r="BA1273" i="17" s="1"/>
  <c r="AO1273" i="17"/>
  <c r="AP1273" i="17" s="1"/>
  <c r="AQ1273" i="17" s="1"/>
  <c r="AF1273" i="17"/>
  <c r="AD1273" i="17"/>
  <c r="AE1273" i="17" s="1"/>
  <c r="U1273" i="17"/>
  <c r="T1273" i="17"/>
  <c r="S1273" i="17"/>
  <c r="BY1272" i="17"/>
  <c r="BZ1272" i="17" s="1"/>
  <c r="CA1272" i="17" s="1"/>
  <c r="BP1272" i="17"/>
  <c r="BO1272" i="17"/>
  <c r="BM1272" i="17"/>
  <c r="BN1272" i="17" s="1"/>
  <c r="BC1272" i="17"/>
  <c r="BB1272" i="17" s="1"/>
  <c r="AZ1272" i="17"/>
  <c r="BA1272" i="17" s="1"/>
  <c r="AQ1272" i="17"/>
  <c r="AO1272" i="17"/>
  <c r="AP1272" i="17" s="1"/>
  <c r="AF1272" i="17"/>
  <c r="AD1272" i="17"/>
  <c r="AE1272" i="17" s="1"/>
  <c r="U1272" i="17"/>
  <c r="T1272" i="17"/>
  <c r="S1272" i="17"/>
  <c r="CA1271" i="17"/>
  <c r="BY1271" i="17"/>
  <c r="BZ1271" i="17" s="1"/>
  <c r="BP1271" i="17"/>
  <c r="BO1271" i="17" s="1"/>
  <c r="BM1271" i="17"/>
  <c r="BN1271" i="17" s="1"/>
  <c r="BC1271" i="17"/>
  <c r="BB1271" i="17" s="1"/>
  <c r="AZ1271" i="17"/>
  <c r="BA1271" i="17" s="1"/>
  <c r="AQ1271" i="17"/>
  <c r="AO1271" i="17"/>
  <c r="AP1271" i="17" s="1"/>
  <c r="AF1271" i="17"/>
  <c r="AD1271" i="17"/>
  <c r="AE1271" i="17" s="1"/>
  <c r="U1271" i="17"/>
  <c r="S1271" i="17"/>
  <c r="T1271" i="17" s="1"/>
  <c r="CA1270" i="17"/>
  <c r="BY1270" i="17"/>
  <c r="BZ1270" i="17" s="1"/>
  <c r="BP1270" i="17"/>
  <c r="BO1270" i="17"/>
  <c r="BM1270" i="17"/>
  <c r="BN1270" i="17" s="1"/>
  <c r="BC1270" i="17"/>
  <c r="BB1270" i="17" s="1"/>
  <c r="AZ1270" i="17"/>
  <c r="BA1270" i="17" s="1"/>
  <c r="AQ1270" i="17"/>
  <c r="AP1270" i="17"/>
  <c r="AO1270" i="17"/>
  <c r="AF1270" i="17"/>
  <c r="AD1270" i="17"/>
  <c r="AE1270" i="17" s="1"/>
  <c r="U1270" i="17"/>
  <c r="T1270" i="17"/>
  <c r="S1270" i="17"/>
  <c r="CA1269" i="17"/>
  <c r="BY1269" i="17"/>
  <c r="BZ1269" i="17" s="1"/>
  <c r="BP1269" i="17"/>
  <c r="BO1269" i="17" s="1"/>
  <c r="BM1269" i="17"/>
  <c r="BN1269" i="17" s="1"/>
  <c r="BC1269" i="17"/>
  <c r="BB1269" i="17" s="1"/>
  <c r="AZ1269" i="17"/>
  <c r="BA1269" i="17" s="1"/>
  <c r="AQ1269" i="17"/>
  <c r="AO1269" i="17"/>
  <c r="AP1269" i="17" s="1"/>
  <c r="AF1269" i="17"/>
  <c r="AD1269" i="17"/>
  <c r="AE1269" i="17" s="1"/>
  <c r="U1269" i="17"/>
  <c r="S1269" i="17"/>
  <c r="T1269" i="17" s="1"/>
  <c r="CA1268" i="17"/>
  <c r="BY1268" i="17"/>
  <c r="BZ1268" i="17" s="1"/>
  <c r="BP1268" i="17"/>
  <c r="BO1268" i="17" s="1"/>
  <c r="BM1268" i="17"/>
  <c r="BN1268" i="17" s="1"/>
  <c r="BC1268" i="17"/>
  <c r="BB1268" i="17"/>
  <c r="AZ1268" i="17"/>
  <c r="BA1268" i="17" s="1"/>
  <c r="AQ1268" i="17"/>
  <c r="AO1268" i="17"/>
  <c r="AP1268" i="17" s="1"/>
  <c r="AF1268" i="17"/>
  <c r="AD1268" i="17"/>
  <c r="AE1268" i="17" s="1"/>
  <c r="U1268" i="17"/>
  <c r="S1268" i="17"/>
  <c r="T1268" i="17" s="1"/>
  <c r="CA1267" i="17"/>
  <c r="BY1267" i="17"/>
  <c r="BZ1267" i="17" s="1"/>
  <c r="BP1267" i="17"/>
  <c r="BM1267" i="17"/>
  <c r="BN1267" i="17" s="1"/>
  <c r="BC1267" i="17"/>
  <c r="BB1267" i="17" s="1"/>
  <c r="AZ1267" i="17"/>
  <c r="BA1267" i="17" s="1"/>
  <c r="AQ1267" i="17"/>
  <c r="AO1267" i="17"/>
  <c r="AP1267" i="17" s="1"/>
  <c r="AF1267" i="17"/>
  <c r="AD1267" i="17"/>
  <c r="AE1267" i="17" s="1"/>
  <c r="U1267" i="17"/>
  <c r="S1267" i="17"/>
  <c r="T1267" i="17" s="1"/>
  <c r="CA1266" i="17"/>
  <c r="BY1266" i="17"/>
  <c r="BZ1266" i="17" s="1"/>
  <c r="BP1266" i="17"/>
  <c r="BO1266" i="17" s="1"/>
  <c r="BM1266" i="17"/>
  <c r="BN1266" i="17" s="1"/>
  <c r="BC1266" i="17"/>
  <c r="BB1266" i="17"/>
  <c r="AZ1266" i="17"/>
  <c r="BA1266" i="17" s="1"/>
  <c r="AQ1266" i="17"/>
  <c r="AP1266" i="17"/>
  <c r="AO1266" i="17"/>
  <c r="AF1266" i="17"/>
  <c r="AD1266" i="17"/>
  <c r="AE1266" i="17" s="1"/>
  <c r="U1266" i="17"/>
  <c r="S1266" i="17"/>
  <c r="T1266" i="17" s="1"/>
  <c r="CA1265" i="17"/>
  <c r="BY1265" i="17"/>
  <c r="BZ1265" i="17" s="1"/>
  <c r="BP1265" i="17"/>
  <c r="BM1265" i="17"/>
  <c r="BN1265" i="17" s="1"/>
  <c r="BO1265" i="17" s="1"/>
  <c r="BC1265" i="17"/>
  <c r="BB1265" i="17" s="1"/>
  <c r="AZ1265" i="17"/>
  <c r="BA1265" i="17" s="1"/>
  <c r="AQ1265" i="17"/>
  <c r="AO1265" i="17"/>
  <c r="AP1265" i="17" s="1"/>
  <c r="AF1265" i="17"/>
  <c r="AD1265" i="17"/>
  <c r="AE1265" i="17" s="1"/>
  <c r="U1265" i="17"/>
  <c r="S1265" i="17"/>
  <c r="T1265" i="17" s="1"/>
  <c r="CA1264" i="17"/>
  <c r="BY1264" i="17"/>
  <c r="BZ1264" i="17" s="1"/>
  <c r="BP1264" i="17"/>
  <c r="BO1264" i="17" s="1"/>
  <c r="BN1264" i="17"/>
  <c r="BM1264" i="17"/>
  <c r="BC1264" i="17"/>
  <c r="BB1264" i="17"/>
  <c r="BA1264" i="17"/>
  <c r="AZ1264" i="17"/>
  <c r="AQ1264" i="17"/>
  <c r="AO1264" i="17"/>
  <c r="AP1264" i="17" s="1"/>
  <c r="AF1264" i="17"/>
  <c r="AD1264" i="17"/>
  <c r="AE1264" i="17" s="1"/>
  <c r="U1264" i="17"/>
  <c r="S1264" i="17"/>
  <c r="T1264" i="17" s="1"/>
  <c r="CA1263" i="17"/>
  <c r="BY1263" i="17"/>
  <c r="BZ1263" i="17" s="1"/>
  <c r="BP1263" i="17"/>
  <c r="BO1263" i="17" s="1"/>
  <c r="BM1263" i="17"/>
  <c r="BN1263" i="17" s="1"/>
  <c r="BC1263" i="17"/>
  <c r="BB1263" i="17"/>
  <c r="AZ1263" i="17"/>
  <c r="BA1263" i="17" s="1"/>
  <c r="AO1263" i="17"/>
  <c r="AP1263" i="17" s="1"/>
  <c r="AQ1263" i="17" s="1"/>
  <c r="AF1263" i="17"/>
  <c r="AD1263" i="17"/>
  <c r="AE1263" i="17" s="1"/>
  <c r="U1263" i="17"/>
  <c r="S1263" i="17"/>
  <c r="T1263" i="17" s="1"/>
  <c r="BY1262" i="17"/>
  <c r="BZ1262" i="17" s="1"/>
  <c r="CA1262" i="17" s="1"/>
  <c r="BP1262" i="17"/>
  <c r="BO1262" i="17" s="1"/>
  <c r="BM1262" i="17"/>
  <c r="BN1262" i="17" s="1"/>
  <c r="BC1262" i="17"/>
  <c r="BB1262" i="17"/>
  <c r="AZ1262" i="17"/>
  <c r="BA1262" i="17" s="1"/>
  <c r="AQ1262" i="17"/>
  <c r="AO1262" i="17"/>
  <c r="AP1262" i="17" s="1"/>
  <c r="AF1262" i="17"/>
  <c r="AD1262" i="17"/>
  <c r="AE1262" i="17" s="1"/>
  <c r="U1262" i="17"/>
  <c r="S1262" i="17"/>
  <c r="T1262" i="17" s="1"/>
  <c r="CA1261" i="17"/>
  <c r="BY1261" i="17"/>
  <c r="BZ1261" i="17" s="1"/>
  <c r="BP1261" i="17"/>
  <c r="BO1261" i="17"/>
  <c r="BM1261" i="17"/>
  <c r="BN1261" i="17" s="1"/>
  <c r="BC1261" i="17"/>
  <c r="BB1261" i="17"/>
  <c r="AZ1261" i="17"/>
  <c r="BA1261" i="17" s="1"/>
  <c r="AQ1261" i="17"/>
  <c r="AO1261" i="17"/>
  <c r="AP1261" i="17" s="1"/>
  <c r="AF1261" i="17"/>
  <c r="AD1261" i="17"/>
  <c r="AE1261" i="17" s="1"/>
  <c r="U1261" i="17"/>
  <c r="S1261" i="17"/>
  <c r="T1261" i="17" s="1"/>
  <c r="CA1260" i="17"/>
  <c r="BY1260" i="17"/>
  <c r="BZ1260" i="17" s="1"/>
  <c r="BP1260" i="17"/>
  <c r="BO1260" i="17" s="1"/>
  <c r="BM1260" i="17"/>
  <c r="BN1260" i="17" s="1"/>
  <c r="BC1260" i="17"/>
  <c r="BB1260" i="17"/>
  <c r="AZ1260" i="17"/>
  <c r="BA1260" i="17" s="1"/>
  <c r="AQ1260" i="17"/>
  <c r="AP1260" i="17"/>
  <c r="AO1260" i="17"/>
  <c r="AF1260" i="17"/>
  <c r="AD1260" i="17"/>
  <c r="AE1260" i="17" s="1"/>
  <c r="U1260" i="17"/>
  <c r="T1260" i="17"/>
  <c r="S1260" i="17"/>
  <c r="CA1259" i="17"/>
  <c r="BY1259" i="17"/>
  <c r="BZ1259" i="17" s="1"/>
  <c r="BP1259" i="17"/>
  <c r="BO1259" i="17"/>
  <c r="BM1259" i="17"/>
  <c r="BN1259" i="17" s="1"/>
  <c r="BC1259" i="17"/>
  <c r="BB1259" i="17" s="1"/>
  <c r="AZ1259" i="17"/>
  <c r="BA1259" i="17" s="1"/>
  <c r="AQ1259" i="17"/>
  <c r="AO1259" i="17"/>
  <c r="AP1259" i="17" s="1"/>
  <c r="AF1259" i="17"/>
  <c r="AD1259" i="17"/>
  <c r="AE1259" i="17" s="1"/>
  <c r="U1259" i="17"/>
  <c r="S1259" i="17"/>
  <c r="T1259" i="17" s="1"/>
  <c r="CA1258" i="17"/>
  <c r="BY1258" i="17"/>
  <c r="BZ1258" i="17" s="1"/>
  <c r="BP1258" i="17"/>
  <c r="BO1258" i="17" s="1"/>
  <c r="BM1258" i="17"/>
  <c r="BN1258" i="17" s="1"/>
  <c r="BC1258" i="17"/>
  <c r="BB1258" i="17"/>
  <c r="AZ1258" i="17"/>
  <c r="BA1258" i="17" s="1"/>
  <c r="AQ1258" i="17"/>
  <c r="AO1258" i="17"/>
  <c r="AP1258" i="17" s="1"/>
  <c r="AF1258" i="17"/>
  <c r="AD1258" i="17"/>
  <c r="AE1258" i="17" s="1"/>
  <c r="U1258" i="17"/>
  <c r="S1258" i="17"/>
  <c r="T1258" i="17" s="1"/>
  <c r="CA1257" i="17"/>
  <c r="BY1257" i="17"/>
  <c r="BZ1257" i="17" s="1"/>
  <c r="BP1257" i="17"/>
  <c r="BM1257" i="17"/>
  <c r="BN1257" i="17" s="1"/>
  <c r="BO1257" i="17" s="1"/>
  <c r="BC1257" i="17"/>
  <c r="BB1257" i="17" s="1"/>
  <c r="AZ1257" i="17"/>
  <c r="BA1257" i="17" s="1"/>
  <c r="AQ1257" i="17"/>
  <c r="AO1257" i="17"/>
  <c r="AP1257" i="17" s="1"/>
  <c r="AF1257" i="17"/>
  <c r="AD1257" i="17"/>
  <c r="AE1257" i="17" s="1"/>
  <c r="U1257" i="17"/>
  <c r="S1257" i="17"/>
  <c r="T1257" i="17" s="1"/>
  <c r="CA1256" i="17"/>
  <c r="BY1256" i="17"/>
  <c r="BZ1256" i="17" s="1"/>
  <c r="BP1256" i="17"/>
  <c r="BM1256" i="17"/>
  <c r="BN1256" i="17" s="1"/>
  <c r="BC1256" i="17"/>
  <c r="BB1256" i="17" s="1"/>
  <c r="AZ1256" i="17"/>
  <c r="BA1256" i="17" s="1"/>
  <c r="AQ1256" i="17"/>
  <c r="AO1256" i="17"/>
  <c r="AP1256" i="17" s="1"/>
  <c r="AF1256" i="17"/>
  <c r="AD1256" i="17"/>
  <c r="AE1256" i="17" s="1"/>
  <c r="U1256" i="17"/>
  <c r="T1256" i="17"/>
  <c r="S1256" i="17"/>
  <c r="CA1255" i="17"/>
  <c r="BY1255" i="17"/>
  <c r="BZ1255" i="17" s="1"/>
  <c r="BP1255" i="17"/>
  <c r="BM1255" i="17"/>
  <c r="BN1255" i="17" s="1"/>
  <c r="BC1255" i="17"/>
  <c r="BB1255" i="17"/>
  <c r="AZ1255" i="17"/>
  <c r="BA1255" i="17" s="1"/>
  <c r="AQ1255" i="17"/>
  <c r="AO1255" i="17"/>
  <c r="AP1255" i="17" s="1"/>
  <c r="AF1255" i="17"/>
  <c r="AD1255" i="17"/>
  <c r="AE1255" i="17" s="1"/>
  <c r="U1255" i="17"/>
  <c r="T1255" i="17"/>
  <c r="S1255" i="17"/>
  <c r="CA1254" i="17"/>
  <c r="BY1254" i="17"/>
  <c r="BZ1254" i="17" s="1"/>
  <c r="BP1254" i="17"/>
  <c r="BM1254" i="17"/>
  <c r="BN1254" i="17" s="1"/>
  <c r="BO1254" i="17" s="1"/>
  <c r="BC1254" i="17"/>
  <c r="BB1254" i="17" s="1"/>
  <c r="AZ1254" i="17"/>
  <c r="BA1254" i="17" s="1"/>
  <c r="AQ1254" i="17"/>
  <c r="AP1254" i="17"/>
  <c r="AO1254" i="17"/>
  <c r="AF1254" i="17"/>
  <c r="AE1254" i="17"/>
  <c r="AD1254" i="17"/>
  <c r="U1254" i="17"/>
  <c r="T1254" i="17"/>
  <c r="S1254" i="17"/>
  <c r="CA1253" i="17"/>
  <c r="BY1253" i="17"/>
  <c r="BZ1253" i="17" s="1"/>
  <c r="BP1253" i="17"/>
  <c r="BO1253" i="17" s="1"/>
  <c r="BN1253" i="17"/>
  <c r="BM1253" i="17"/>
  <c r="BC1253" i="17"/>
  <c r="BB1253" i="17" s="1"/>
  <c r="BA1253" i="17"/>
  <c r="AZ1253" i="17"/>
  <c r="AO1253" i="17"/>
  <c r="AP1253" i="17" s="1"/>
  <c r="AQ1253" i="17" s="1"/>
  <c r="AF1253" i="17"/>
  <c r="AD1253" i="17"/>
  <c r="AE1253" i="17" s="1"/>
  <c r="U1253" i="17"/>
  <c r="S1253" i="17"/>
  <c r="T1253" i="17" s="1"/>
  <c r="BY1252" i="17"/>
  <c r="BZ1252" i="17" s="1"/>
  <c r="CA1252" i="17" s="1"/>
  <c r="BP1252" i="17"/>
  <c r="BO1252" i="17" s="1"/>
  <c r="BM1252" i="17"/>
  <c r="BN1252" i="17" s="1"/>
  <c r="BC1252" i="17"/>
  <c r="BB1252" i="17" s="1"/>
  <c r="AZ1252" i="17"/>
  <c r="BA1252" i="17" s="1"/>
  <c r="AQ1252" i="17"/>
  <c r="AP1252" i="17"/>
  <c r="AO1252" i="17"/>
  <c r="AF1252" i="17"/>
  <c r="AD1252" i="17"/>
  <c r="AE1252" i="17" s="1"/>
  <c r="U1252" i="17"/>
  <c r="T1252" i="17"/>
  <c r="S1252" i="17"/>
  <c r="CA1251" i="17"/>
  <c r="BY1251" i="17"/>
  <c r="BZ1251" i="17" s="1"/>
  <c r="BP1251" i="17"/>
  <c r="BO1251" i="17" s="1"/>
  <c r="BM1251" i="17"/>
  <c r="BN1251" i="17" s="1"/>
  <c r="BC1251" i="17"/>
  <c r="BB1251" i="17" s="1"/>
  <c r="AZ1251" i="17"/>
  <c r="BA1251" i="17" s="1"/>
  <c r="AQ1251" i="17"/>
  <c r="AO1251" i="17"/>
  <c r="AP1251" i="17" s="1"/>
  <c r="AF1251" i="17"/>
  <c r="AD1251" i="17"/>
  <c r="AE1251" i="17" s="1"/>
  <c r="U1251" i="17"/>
  <c r="S1251" i="17"/>
  <c r="T1251" i="17" s="1"/>
  <c r="CA1250" i="17"/>
  <c r="BY1250" i="17"/>
  <c r="BZ1250" i="17" s="1"/>
  <c r="BP1250" i="17"/>
  <c r="BO1250" i="17" s="1"/>
  <c r="BM1250" i="17"/>
  <c r="BN1250" i="17" s="1"/>
  <c r="BC1250" i="17"/>
  <c r="BB1250" i="17" s="1"/>
  <c r="AZ1250" i="17"/>
  <c r="BA1250" i="17" s="1"/>
  <c r="AQ1250" i="17"/>
  <c r="AP1250" i="17"/>
  <c r="AO1250" i="17"/>
  <c r="AF1250" i="17"/>
  <c r="AE1250" i="17"/>
  <c r="AD1250" i="17"/>
  <c r="U1250" i="17"/>
  <c r="T1250" i="17"/>
  <c r="S1250" i="17"/>
  <c r="CA1249" i="17"/>
  <c r="BY1249" i="17"/>
  <c r="BZ1249" i="17" s="1"/>
  <c r="BP1249" i="17"/>
  <c r="BO1249" i="17" s="1"/>
  <c r="BM1249" i="17"/>
  <c r="BN1249" i="17" s="1"/>
  <c r="BC1249" i="17"/>
  <c r="BB1249" i="17" s="1"/>
  <c r="AZ1249" i="17"/>
  <c r="BA1249" i="17" s="1"/>
  <c r="AQ1249" i="17"/>
  <c r="AO1249" i="17"/>
  <c r="AP1249" i="17" s="1"/>
  <c r="AF1249" i="17"/>
  <c r="AD1249" i="17"/>
  <c r="AE1249" i="17" s="1"/>
  <c r="U1249" i="17"/>
  <c r="T1249" i="17"/>
  <c r="S1249" i="17"/>
  <c r="CA1248" i="17"/>
  <c r="BY1248" i="17"/>
  <c r="BZ1248" i="17" s="1"/>
  <c r="BP1248" i="17"/>
  <c r="BO1248" i="17" s="1"/>
  <c r="BM1248" i="17"/>
  <c r="BN1248" i="17" s="1"/>
  <c r="BC1248" i="17"/>
  <c r="BB1248" i="17" s="1"/>
  <c r="AZ1248" i="17"/>
  <c r="BA1248" i="17" s="1"/>
  <c r="AQ1248" i="17"/>
  <c r="AP1248" i="17"/>
  <c r="AO1248" i="17"/>
  <c r="AF1248" i="17"/>
  <c r="AD1248" i="17"/>
  <c r="AE1248" i="17" s="1"/>
  <c r="U1248" i="17"/>
  <c r="T1248" i="17"/>
  <c r="S1248" i="17"/>
  <c r="CA1247" i="17"/>
  <c r="BY1247" i="17"/>
  <c r="BZ1247" i="17" s="1"/>
  <c r="BP1247" i="17"/>
  <c r="BO1247" i="17" s="1"/>
  <c r="BM1247" i="17"/>
  <c r="BN1247" i="17" s="1"/>
  <c r="BC1247" i="17"/>
  <c r="BB1247" i="17" s="1"/>
  <c r="AZ1247" i="17"/>
  <c r="BA1247" i="17" s="1"/>
  <c r="AQ1247" i="17"/>
  <c r="AO1247" i="17"/>
  <c r="AP1247" i="17" s="1"/>
  <c r="AF1247" i="17"/>
  <c r="AD1247" i="17"/>
  <c r="AE1247" i="17" s="1"/>
  <c r="U1247" i="17"/>
  <c r="S1247" i="17"/>
  <c r="T1247" i="17" s="1"/>
  <c r="CA1246" i="17"/>
  <c r="BY1246" i="17"/>
  <c r="BZ1246" i="17" s="1"/>
  <c r="BP1246" i="17"/>
  <c r="BM1246" i="17"/>
  <c r="BN1246" i="17" s="1"/>
  <c r="BC1246" i="17"/>
  <c r="BB1246" i="17" s="1"/>
  <c r="AZ1246" i="17"/>
  <c r="BA1246" i="17" s="1"/>
  <c r="AQ1246" i="17"/>
  <c r="AO1246" i="17"/>
  <c r="AP1246" i="17" s="1"/>
  <c r="AF1246" i="17"/>
  <c r="AD1246" i="17"/>
  <c r="AE1246" i="17" s="1"/>
  <c r="U1246" i="17"/>
  <c r="S1246" i="17"/>
  <c r="T1246" i="17" s="1"/>
  <c r="CA1245" i="17"/>
  <c r="BY1245" i="17"/>
  <c r="BZ1245" i="17" s="1"/>
  <c r="BP1245" i="17"/>
  <c r="BO1245" i="17" s="1"/>
  <c r="BM1245" i="17"/>
  <c r="BN1245" i="17" s="1"/>
  <c r="BC1245" i="17"/>
  <c r="BB1245" i="17"/>
  <c r="AZ1245" i="17"/>
  <c r="BA1245" i="17" s="1"/>
  <c r="AQ1245" i="17"/>
  <c r="AO1245" i="17"/>
  <c r="AP1245" i="17" s="1"/>
  <c r="AF1245" i="17"/>
  <c r="AD1245" i="17"/>
  <c r="AE1245" i="17" s="1"/>
  <c r="U1245" i="17"/>
  <c r="T1245" i="17"/>
  <c r="S1245" i="17"/>
  <c r="CA1244" i="17"/>
  <c r="BY1244" i="17"/>
  <c r="BZ1244" i="17" s="1"/>
  <c r="BP1244" i="17"/>
  <c r="BM1244" i="17"/>
  <c r="BN1244" i="17" s="1"/>
  <c r="BO1244" i="17" s="1"/>
  <c r="BC1244" i="17"/>
  <c r="BB1244" i="17" s="1"/>
  <c r="AZ1244" i="17"/>
  <c r="BA1244" i="17" s="1"/>
  <c r="AQ1244" i="17"/>
  <c r="AP1244" i="17"/>
  <c r="AO1244" i="17"/>
  <c r="AF1244" i="17"/>
  <c r="AD1244" i="17"/>
  <c r="AE1244" i="17" s="1"/>
  <c r="U1244" i="17"/>
  <c r="T1244" i="17"/>
  <c r="S1244" i="17"/>
  <c r="CA1243" i="17"/>
  <c r="BY1243" i="17"/>
  <c r="BZ1243" i="17" s="1"/>
  <c r="BP1243" i="17"/>
  <c r="BM1243" i="17"/>
  <c r="BN1243" i="17" s="1"/>
  <c r="BC1243" i="17"/>
  <c r="BB1243" i="17"/>
  <c r="AZ1243" i="17"/>
  <c r="BA1243" i="17" s="1"/>
  <c r="AO1243" i="17"/>
  <c r="AP1243" i="17" s="1"/>
  <c r="AQ1243" i="17" s="1"/>
  <c r="AF1243" i="17"/>
  <c r="AD1243" i="17"/>
  <c r="AE1243" i="17" s="1"/>
  <c r="U1243" i="17"/>
  <c r="S1243" i="17"/>
  <c r="T1243" i="17" s="1"/>
  <c r="BY1242" i="17"/>
  <c r="BZ1242" i="17" s="1"/>
  <c r="CA1242" i="17" s="1"/>
  <c r="BP1242" i="17"/>
  <c r="BO1242" i="17" s="1"/>
  <c r="BN1242" i="17"/>
  <c r="BM1242" i="17"/>
  <c r="BC1242" i="17"/>
  <c r="BB1242" i="17" s="1"/>
  <c r="BA1242" i="17"/>
  <c r="AZ1242" i="17"/>
  <c r="AQ1242" i="17"/>
  <c r="AP1242" i="17"/>
  <c r="AO1242" i="17"/>
  <c r="AF1242" i="17"/>
  <c r="AD1242" i="17"/>
  <c r="AE1242" i="17" s="1"/>
  <c r="U1242" i="17"/>
  <c r="T1242" i="17"/>
  <c r="S1242" i="17"/>
  <c r="CA1241" i="17"/>
  <c r="BY1241" i="17"/>
  <c r="BZ1241" i="17" s="1"/>
  <c r="BP1241" i="17"/>
  <c r="BO1241" i="17" s="1"/>
  <c r="BM1241" i="17"/>
  <c r="BN1241" i="17" s="1"/>
  <c r="BC1241" i="17"/>
  <c r="BB1241" i="17"/>
  <c r="AZ1241" i="17"/>
  <c r="BA1241" i="17" s="1"/>
  <c r="AQ1241" i="17"/>
  <c r="AO1241" i="17"/>
  <c r="AP1241" i="17" s="1"/>
  <c r="AF1241" i="17"/>
  <c r="AD1241" i="17"/>
  <c r="AE1241" i="17" s="1"/>
  <c r="U1241" i="17"/>
  <c r="T1241" i="17"/>
  <c r="S1241" i="17"/>
  <c r="CA1240" i="17"/>
  <c r="BY1240" i="17"/>
  <c r="BZ1240" i="17" s="1"/>
  <c r="BP1240" i="17"/>
  <c r="BO1240" i="17"/>
  <c r="BM1240" i="17"/>
  <c r="BN1240" i="17" s="1"/>
  <c r="BC1240" i="17"/>
  <c r="BB1240" i="17" s="1"/>
  <c r="AZ1240" i="17"/>
  <c r="BA1240" i="17" s="1"/>
  <c r="AQ1240" i="17"/>
  <c r="AP1240" i="17"/>
  <c r="AO1240" i="17"/>
  <c r="AF1240" i="17"/>
  <c r="AD1240" i="17"/>
  <c r="AE1240" i="17" s="1"/>
  <c r="U1240" i="17"/>
  <c r="T1240" i="17"/>
  <c r="S1240" i="17"/>
  <c r="CA1239" i="17"/>
  <c r="BY1239" i="17"/>
  <c r="BZ1239" i="17" s="1"/>
  <c r="BP1239" i="17"/>
  <c r="BO1239" i="17" s="1"/>
  <c r="BM1239" i="17"/>
  <c r="BN1239" i="17" s="1"/>
  <c r="BC1239" i="17"/>
  <c r="BB1239" i="17" s="1"/>
  <c r="AZ1239" i="17"/>
  <c r="BA1239" i="17" s="1"/>
  <c r="AQ1239" i="17"/>
  <c r="AO1239" i="17"/>
  <c r="AP1239" i="17" s="1"/>
  <c r="AF1239" i="17"/>
  <c r="AD1239" i="17"/>
  <c r="AE1239" i="17" s="1"/>
  <c r="U1239" i="17"/>
  <c r="T1239" i="17"/>
  <c r="S1239" i="17"/>
  <c r="CA1238" i="17"/>
  <c r="BY1238" i="17"/>
  <c r="BZ1238" i="17" s="1"/>
  <c r="BP1238" i="17"/>
  <c r="BO1238" i="17" s="1"/>
  <c r="BM1238" i="17"/>
  <c r="BN1238" i="17" s="1"/>
  <c r="BC1238" i="17"/>
  <c r="BB1238" i="17" s="1"/>
  <c r="AZ1238" i="17"/>
  <c r="BA1238" i="17" s="1"/>
  <c r="AQ1238" i="17"/>
  <c r="AO1238" i="17"/>
  <c r="AP1238" i="17" s="1"/>
  <c r="AF1238" i="17"/>
  <c r="AD1238" i="17"/>
  <c r="AE1238" i="17" s="1"/>
  <c r="U1238" i="17"/>
  <c r="T1238" i="17"/>
  <c r="S1238" i="17"/>
  <c r="CA1237" i="17"/>
  <c r="BY1237" i="17"/>
  <c r="BZ1237" i="17" s="1"/>
  <c r="BP1237" i="17"/>
  <c r="BO1237" i="17"/>
  <c r="BM1237" i="17"/>
  <c r="BN1237" i="17" s="1"/>
  <c r="BC1237" i="17"/>
  <c r="BB1237" i="17"/>
  <c r="AZ1237" i="17"/>
  <c r="BA1237" i="17" s="1"/>
  <c r="AQ1237" i="17"/>
  <c r="AO1237" i="17"/>
  <c r="AP1237" i="17" s="1"/>
  <c r="AF1237" i="17"/>
  <c r="AD1237" i="17"/>
  <c r="AE1237" i="17" s="1"/>
  <c r="U1237" i="17"/>
  <c r="T1237" i="17"/>
  <c r="S1237" i="17"/>
  <c r="CA1236" i="17"/>
  <c r="BY1236" i="17"/>
  <c r="BZ1236" i="17" s="1"/>
  <c r="BP1236" i="17"/>
  <c r="BO1236" i="17"/>
  <c r="BM1236" i="17"/>
  <c r="BN1236" i="17" s="1"/>
  <c r="BC1236" i="17"/>
  <c r="BB1236" i="17"/>
  <c r="AZ1236" i="17"/>
  <c r="BA1236" i="17" s="1"/>
  <c r="AQ1236" i="17"/>
  <c r="AO1236" i="17"/>
  <c r="AP1236" i="17" s="1"/>
  <c r="AF1236" i="17"/>
  <c r="AD1236" i="17"/>
  <c r="AE1236" i="17" s="1"/>
  <c r="U1236" i="17"/>
  <c r="S1236" i="17"/>
  <c r="T1236" i="17" s="1"/>
  <c r="CA1235" i="17"/>
  <c r="BY1235" i="17"/>
  <c r="BZ1235" i="17" s="1"/>
  <c r="BP1235" i="17"/>
  <c r="BM1235" i="17"/>
  <c r="BN1235" i="17" s="1"/>
  <c r="BO1235" i="17" s="1"/>
  <c r="BC1235" i="17"/>
  <c r="BB1235" i="17"/>
  <c r="AZ1235" i="17"/>
  <c r="BA1235" i="17" s="1"/>
  <c r="AQ1235" i="17"/>
  <c r="AO1235" i="17"/>
  <c r="AP1235" i="17" s="1"/>
  <c r="AF1235" i="17"/>
  <c r="AD1235" i="17"/>
  <c r="AE1235" i="17" s="1"/>
  <c r="U1235" i="17"/>
  <c r="S1235" i="17"/>
  <c r="T1235" i="17" s="1"/>
  <c r="CA1234" i="17"/>
  <c r="BY1234" i="17"/>
  <c r="BZ1234" i="17" s="1"/>
  <c r="BP1234" i="17"/>
  <c r="BM1234" i="17"/>
  <c r="BN1234" i="17" s="1"/>
  <c r="BO1234" i="17" s="1"/>
  <c r="BC1234" i="17"/>
  <c r="BB1234" i="17" s="1"/>
  <c r="AZ1234" i="17"/>
  <c r="BA1234" i="17" s="1"/>
  <c r="AQ1234" i="17"/>
  <c r="AO1234" i="17"/>
  <c r="AP1234" i="17" s="1"/>
  <c r="AF1234" i="17"/>
  <c r="AD1234" i="17"/>
  <c r="AE1234" i="17" s="1"/>
  <c r="U1234" i="17"/>
  <c r="T1234" i="17"/>
  <c r="S1234" i="17"/>
  <c r="CA1233" i="17"/>
  <c r="BY1233" i="17"/>
  <c r="BZ1233" i="17" s="1"/>
  <c r="BP1233" i="17"/>
  <c r="BM1233" i="17"/>
  <c r="BN1233" i="17" s="1"/>
  <c r="BO1233" i="17" s="1"/>
  <c r="BC1233" i="17"/>
  <c r="BB1233" i="17" s="1"/>
  <c r="AZ1233" i="17"/>
  <c r="BA1233" i="17" s="1"/>
  <c r="AO1233" i="17"/>
  <c r="AP1233" i="17" s="1"/>
  <c r="AQ1233" i="17" s="1"/>
  <c r="AF1233" i="17"/>
  <c r="AD1233" i="17"/>
  <c r="AE1233" i="17" s="1"/>
  <c r="U1233" i="17"/>
  <c r="S1233" i="17"/>
  <c r="T1233" i="17" s="1"/>
  <c r="BY1232" i="17"/>
  <c r="BZ1232" i="17" s="1"/>
  <c r="CA1232" i="17" s="1"/>
  <c r="BP1232" i="17"/>
  <c r="BM1232" i="17"/>
  <c r="BN1232" i="17" s="1"/>
  <c r="BO1232" i="17" s="1"/>
  <c r="BC1232" i="17"/>
  <c r="BB1232" i="17" s="1"/>
  <c r="AZ1232" i="17"/>
  <c r="BA1232" i="17" s="1"/>
  <c r="AQ1232" i="17"/>
  <c r="AO1232" i="17"/>
  <c r="AP1232" i="17" s="1"/>
  <c r="AF1232" i="17"/>
  <c r="AD1232" i="17"/>
  <c r="AE1232" i="17" s="1"/>
  <c r="U1232" i="17"/>
  <c r="S1232" i="17"/>
  <c r="T1232" i="17" s="1"/>
  <c r="CA1231" i="17"/>
  <c r="BY1231" i="17"/>
  <c r="BZ1231" i="17" s="1"/>
  <c r="BP1231" i="17"/>
  <c r="BO1231" i="17" s="1"/>
  <c r="BN1231" i="17"/>
  <c r="BM1231" i="17"/>
  <c r="BC1231" i="17"/>
  <c r="BB1231" i="17"/>
  <c r="BA1231" i="17"/>
  <c r="AZ1231" i="17"/>
  <c r="AQ1231" i="17"/>
  <c r="AO1231" i="17"/>
  <c r="AP1231" i="17" s="1"/>
  <c r="AF1231" i="17"/>
  <c r="AD1231" i="17"/>
  <c r="AE1231" i="17" s="1"/>
  <c r="U1231" i="17"/>
  <c r="S1231" i="17"/>
  <c r="T1231" i="17" s="1"/>
  <c r="CA1230" i="17"/>
  <c r="BY1230" i="17"/>
  <c r="BZ1230" i="17" s="1"/>
  <c r="BP1230" i="17"/>
  <c r="BO1230" i="17"/>
  <c r="BM1230" i="17"/>
  <c r="BN1230" i="17" s="1"/>
  <c r="BC1230" i="17"/>
  <c r="BB1230" i="17" s="1"/>
  <c r="AZ1230" i="17"/>
  <c r="BA1230" i="17" s="1"/>
  <c r="AQ1230" i="17"/>
  <c r="AO1230" i="17"/>
  <c r="AP1230" i="17" s="1"/>
  <c r="AF1230" i="17"/>
  <c r="AD1230" i="17"/>
  <c r="AE1230" i="17" s="1"/>
  <c r="U1230" i="17"/>
  <c r="S1230" i="17"/>
  <c r="T1230" i="17" s="1"/>
  <c r="CA1229" i="17"/>
  <c r="BY1229" i="17"/>
  <c r="BZ1229" i="17" s="1"/>
  <c r="BP1229" i="17"/>
  <c r="BO1229" i="17"/>
  <c r="BM1229" i="17"/>
  <c r="BN1229" i="17" s="1"/>
  <c r="BC1229" i="17"/>
  <c r="BB1229" i="17"/>
  <c r="AZ1229" i="17"/>
  <c r="BA1229" i="17" s="1"/>
  <c r="AQ1229" i="17"/>
  <c r="AO1229" i="17"/>
  <c r="AP1229" i="17" s="1"/>
  <c r="AF1229" i="17"/>
  <c r="AD1229" i="17"/>
  <c r="AE1229" i="17" s="1"/>
  <c r="U1229" i="17"/>
  <c r="T1229" i="17"/>
  <c r="S1229" i="17"/>
  <c r="CA1228" i="17"/>
  <c r="BY1228" i="17"/>
  <c r="BZ1228" i="17" s="1"/>
  <c r="BP1228" i="17"/>
  <c r="BO1228" i="17"/>
  <c r="BM1228" i="17"/>
  <c r="BN1228" i="17" s="1"/>
  <c r="BC1228" i="17"/>
  <c r="BB1228" i="17" s="1"/>
  <c r="AZ1228" i="17"/>
  <c r="BA1228" i="17" s="1"/>
  <c r="AQ1228" i="17"/>
  <c r="AO1228" i="17"/>
  <c r="AP1228" i="17" s="1"/>
  <c r="AF1228" i="17"/>
  <c r="AD1228" i="17"/>
  <c r="AE1228" i="17" s="1"/>
  <c r="U1228" i="17"/>
  <c r="S1228" i="17"/>
  <c r="T1228" i="17" s="1"/>
  <c r="CA1227" i="17"/>
  <c r="BY1227" i="17"/>
  <c r="BZ1227" i="17" s="1"/>
  <c r="BP1227" i="17"/>
  <c r="BO1227" i="17" s="1"/>
  <c r="BM1227" i="17"/>
  <c r="BN1227" i="17" s="1"/>
  <c r="BC1227" i="17"/>
  <c r="BB1227" i="17"/>
  <c r="AZ1227" i="17"/>
  <c r="BA1227" i="17" s="1"/>
  <c r="AQ1227" i="17"/>
  <c r="AO1227" i="17"/>
  <c r="AP1227" i="17" s="1"/>
  <c r="AF1227" i="17"/>
  <c r="AD1227" i="17"/>
  <c r="AE1227" i="17" s="1"/>
  <c r="U1227" i="17"/>
  <c r="T1227" i="17"/>
  <c r="S1227" i="17"/>
  <c r="CA1226" i="17"/>
  <c r="BY1226" i="17"/>
  <c r="BZ1226" i="17" s="1"/>
  <c r="BP1226" i="17"/>
  <c r="BO1226" i="17"/>
  <c r="BM1226" i="17"/>
  <c r="BN1226" i="17" s="1"/>
  <c r="BC1226" i="17"/>
  <c r="BB1226" i="17" s="1"/>
  <c r="AZ1226" i="17"/>
  <c r="BA1226" i="17" s="1"/>
  <c r="AQ1226" i="17"/>
  <c r="AO1226" i="17"/>
  <c r="AP1226" i="17" s="1"/>
  <c r="AF1226" i="17"/>
  <c r="AD1226" i="17"/>
  <c r="AE1226" i="17" s="1"/>
  <c r="U1226" i="17"/>
  <c r="S1226" i="17"/>
  <c r="T1226" i="17" s="1"/>
  <c r="CA1225" i="17"/>
  <c r="BY1225" i="17"/>
  <c r="BZ1225" i="17" s="1"/>
  <c r="BP1225" i="17"/>
  <c r="BO1225" i="17" s="1"/>
  <c r="BM1225" i="17"/>
  <c r="BN1225" i="17" s="1"/>
  <c r="BC1225" i="17"/>
  <c r="BB1225" i="17" s="1"/>
  <c r="AZ1225" i="17"/>
  <c r="BA1225" i="17" s="1"/>
  <c r="AQ1225" i="17"/>
  <c r="AO1225" i="17"/>
  <c r="AP1225" i="17" s="1"/>
  <c r="AF1225" i="17"/>
  <c r="AD1225" i="17"/>
  <c r="AE1225" i="17" s="1"/>
  <c r="U1225" i="17"/>
  <c r="S1225" i="17"/>
  <c r="T1225" i="17" s="1"/>
  <c r="CA1224" i="17"/>
  <c r="BY1224" i="17"/>
  <c r="BZ1224" i="17" s="1"/>
  <c r="BP1224" i="17"/>
  <c r="BM1224" i="17"/>
  <c r="BN1224" i="17" s="1"/>
  <c r="BC1224" i="17"/>
  <c r="BB1224" i="17" s="1"/>
  <c r="AZ1224" i="17"/>
  <c r="BA1224" i="17" s="1"/>
  <c r="AQ1224" i="17"/>
  <c r="AP1224" i="17"/>
  <c r="AO1224" i="17"/>
  <c r="AF1224" i="17"/>
  <c r="AD1224" i="17"/>
  <c r="AE1224" i="17" s="1"/>
  <c r="U1224" i="17"/>
  <c r="S1224" i="17"/>
  <c r="T1224" i="17" s="1"/>
  <c r="CA1223" i="17"/>
  <c r="BY1223" i="17"/>
  <c r="BZ1223" i="17" s="1"/>
  <c r="BP1223" i="17"/>
  <c r="BM1223" i="17"/>
  <c r="BN1223" i="17" s="1"/>
  <c r="BC1223" i="17"/>
  <c r="BB1223" i="17"/>
  <c r="AZ1223" i="17"/>
  <c r="BA1223" i="17" s="1"/>
  <c r="AO1223" i="17"/>
  <c r="AP1223" i="17" s="1"/>
  <c r="AQ1223" i="17" s="1"/>
  <c r="AF1223" i="17"/>
  <c r="AD1223" i="17"/>
  <c r="AE1223" i="17" s="1"/>
  <c r="U1223" i="17"/>
  <c r="S1223" i="17"/>
  <c r="T1223" i="17" s="1"/>
  <c r="BY1222" i="17"/>
  <c r="BZ1222" i="17" s="1"/>
  <c r="CA1222" i="17" s="1"/>
  <c r="BP1222" i="17"/>
  <c r="BM1222" i="17"/>
  <c r="BN1222" i="17" s="1"/>
  <c r="BO1222" i="17" s="1"/>
  <c r="BC1222" i="17"/>
  <c r="BB1222" i="17" s="1"/>
  <c r="AZ1222" i="17"/>
  <c r="BA1222" i="17" s="1"/>
  <c r="AQ1222" i="17"/>
  <c r="AO1222" i="17"/>
  <c r="AP1222" i="17" s="1"/>
  <c r="AF1222" i="17"/>
  <c r="AD1222" i="17"/>
  <c r="AE1222" i="17" s="1"/>
  <c r="U1222" i="17"/>
  <c r="T1222" i="17"/>
  <c r="S1222" i="17"/>
  <c r="CA1221" i="17"/>
  <c r="BY1221" i="17"/>
  <c r="BZ1221" i="17" s="1"/>
  <c r="BP1221" i="17"/>
  <c r="BM1221" i="17"/>
  <c r="BN1221" i="17" s="1"/>
  <c r="BO1221" i="17" s="1"/>
  <c r="BC1221" i="17"/>
  <c r="BB1221" i="17"/>
  <c r="AZ1221" i="17"/>
  <c r="BA1221" i="17" s="1"/>
  <c r="AQ1221" i="17"/>
  <c r="AO1221" i="17"/>
  <c r="AP1221" i="17" s="1"/>
  <c r="AF1221" i="17"/>
  <c r="AD1221" i="17"/>
  <c r="AE1221" i="17" s="1"/>
  <c r="U1221" i="17"/>
  <c r="S1221" i="17"/>
  <c r="T1221" i="17" s="1"/>
  <c r="CA1220" i="17"/>
  <c r="BY1220" i="17"/>
  <c r="BZ1220" i="17" s="1"/>
  <c r="BP1220" i="17"/>
  <c r="BO1220" i="17"/>
  <c r="BN1220" i="17"/>
  <c r="BM1220" i="17"/>
  <c r="BC1220" i="17"/>
  <c r="BB1220" i="17" s="1"/>
  <c r="BA1220" i="17"/>
  <c r="AZ1220" i="17"/>
  <c r="AQ1220" i="17"/>
  <c r="AO1220" i="17"/>
  <c r="AP1220" i="17" s="1"/>
  <c r="AF1220" i="17"/>
  <c r="AD1220" i="17"/>
  <c r="AE1220" i="17" s="1"/>
  <c r="U1220" i="17"/>
  <c r="S1220" i="17"/>
  <c r="T1220" i="17" s="1"/>
  <c r="CA1219" i="17"/>
  <c r="BY1219" i="17"/>
  <c r="BZ1219" i="17" s="1"/>
  <c r="BP1219" i="17"/>
  <c r="BO1219" i="17"/>
  <c r="BM1219" i="17"/>
  <c r="BN1219" i="17" s="1"/>
  <c r="BC1219" i="17"/>
  <c r="BB1219" i="17"/>
  <c r="AZ1219" i="17"/>
  <c r="BA1219" i="17" s="1"/>
  <c r="AQ1219" i="17"/>
  <c r="AO1219" i="17"/>
  <c r="AP1219" i="17" s="1"/>
  <c r="AF1219" i="17"/>
  <c r="AD1219" i="17"/>
  <c r="AE1219" i="17" s="1"/>
  <c r="U1219" i="17"/>
  <c r="S1219" i="17"/>
  <c r="T1219" i="17" s="1"/>
  <c r="CA1218" i="17"/>
  <c r="BY1218" i="17"/>
  <c r="BZ1218" i="17" s="1"/>
  <c r="BP1218" i="17"/>
  <c r="BO1218" i="17"/>
  <c r="BM1218" i="17"/>
  <c r="BN1218" i="17" s="1"/>
  <c r="BC1218" i="17"/>
  <c r="BB1218" i="17" s="1"/>
  <c r="AZ1218" i="17"/>
  <c r="BA1218" i="17" s="1"/>
  <c r="AQ1218" i="17"/>
  <c r="AO1218" i="17"/>
  <c r="AP1218" i="17" s="1"/>
  <c r="AF1218" i="17"/>
  <c r="AD1218" i="17"/>
  <c r="AE1218" i="17" s="1"/>
  <c r="U1218" i="17"/>
  <c r="S1218" i="17"/>
  <c r="T1218" i="17" s="1"/>
  <c r="CA1217" i="17"/>
  <c r="BY1217" i="17"/>
  <c r="BZ1217" i="17" s="1"/>
  <c r="BP1217" i="17"/>
  <c r="BO1217" i="17" s="1"/>
  <c r="BM1217" i="17"/>
  <c r="BN1217" i="17" s="1"/>
  <c r="BC1217" i="17"/>
  <c r="BB1217" i="17"/>
  <c r="AZ1217" i="17"/>
  <c r="BA1217" i="17" s="1"/>
  <c r="AQ1217" i="17"/>
  <c r="AO1217" i="17"/>
  <c r="AP1217" i="17" s="1"/>
  <c r="AF1217" i="17"/>
  <c r="AD1217" i="17"/>
  <c r="AE1217" i="17" s="1"/>
  <c r="U1217" i="17"/>
  <c r="S1217" i="17"/>
  <c r="T1217" i="17" s="1"/>
  <c r="CA1216" i="17"/>
  <c r="BY1216" i="17"/>
  <c r="BZ1216" i="17" s="1"/>
  <c r="BP1216" i="17"/>
  <c r="BO1216" i="17"/>
  <c r="BM1216" i="17"/>
  <c r="BN1216" i="17" s="1"/>
  <c r="BC1216" i="17"/>
  <c r="BB1216" i="17" s="1"/>
  <c r="AZ1216" i="17"/>
  <c r="BA1216" i="17" s="1"/>
  <c r="AQ1216" i="17"/>
  <c r="AO1216" i="17"/>
  <c r="AP1216" i="17" s="1"/>
  <c r="AF1216" i="17"/>
  <c r="AD1216" i="17"/>
  <c r="AE1216" i="17" s="1"/>
  <c r="U1216" i="17"/>
  <c r="S1216" i="17"/>
  <c r="T1216" i="17" s="1"/>
  <c r="CA1215" i="17"/>
  <c r="BY1215" i="17"/>
  <c r="BZ1215" i="17" s="1"/>
  <c r="BP1215" i="17"/>
  <c r="BO1215" i="17"/>
  <c r="BM1215" i="17"/>
  <c r="BN1215" i="17" s="1"/>
  <c r="BC1215" i="17"/>
  <c r="BB1215" i="17"/>
  <c r="AZ1215" i="17"/>
  <c r="BA1215" i="17" s="1"/>
  <c r="AQ1215" i="17"/>
  <c r="AO1215" i="17"/>
  <c r="AP1215" i="17" s="1"/>
  <c r="AF1215" i="17"/>
  <c r="AD1215" i="17"/>
  <c r="AE1215" i="17" s="1"/>
  <c r="U1215" i="17"/>
  <c r="T1215" i="17"/>
  <c r="S1215" i="17"/>
  <c r="CA1214" i="17"/>
  <c r="BY1214" i="17"/>
  <c r="BZ1214" i="17" s="1"/>
  <c r="BP1214" i="17"/>
  <c r="BO1214" i="17"/>
  <c r="BM1214" i="17"/>
  <c r="BN1214" i="17" s="1"/>
  <c r="BC1214" i="17"/>
  <c r="BB1214" i="17" s="1"/>
  <c r="AZ1214" i="17"/>
  <c r="BA1214" i="17" s="1"/>
  <c r="AQ1214" i="17"/>
  <c r="AO1214" i="17"/>
  <c r="AP1214" i="17" s="1"/>
  <c r="AF1214" i="17"/>
  <c r="AD1214" i="17"/>
  <c r="AE1214" i="17" s="1"/>
  <c r="U1214" i="17"/>
  <c r="T1214" i="17"/>
  <c r="S1214" i="17"/>
  <c r="CA1213" i="17"/>
  <c r="BY1213" i="17"/>
  <c r="BZ1213" i="17" s="1"/>
  <c r="BP1213" i="17"/>
  <c r="BM1213" i="17"/>
  <c r="BN1213" i="17" s="1"/>
  <c r="BO1213" i="17" s="1"/>
  <c r="BC1213" i="17"/>
  <c r="BB1213" i="17"/>
  <c r="AZ1213" i="17"/>
  <c r="BA1213" i="17" s="1"/>
  <c r="AO1213" i="17"/>
  <c r="AP1213" i="17" s="1"/>
  <c r="AQ1213" i="17" s="1"/>
  <c r="AF1213" i="17"/>
  <c r="AD1213" i="17"/>
  <c r="AE1213" i="17" s="1"/>
  <c r="U1213" i="17"/>
  <c r="S1213" i="17"/>
  <c r="T1213" i="17" s="1"/>
  <c r="BY1212" i="17"/>
  <c r="BZ1212" i="17" s="1"/>
  <c r="CA1212" i="17" s="1"/>
  <c r="BP1212" i="17"/>
  <c r="BM1212" i="17"/>
  <c r="BN1212" i="17" s="1"/>
  <c r="BO1212" i="17" s="1"/>
  <c r="BC1212" i="17"/>
  <c r="BB1212" i="17" s="1"/>
  <c r="AZ1212" i="17"/>
  <c r="BA1212" i="17" s="1"/>
  <c r="AQ1212" i="17"/>
  <c r="AO1212" i="17"/>
  <c r="AP1212" i="17" s="1"/>
  <c r="AF1212" i="17"/>
  <c r="AD1212" i="17"/>
  <c r="AE1212" i="17" s="1"/>
  <c r="U1212" i="17"/>
  <c r="S1212" i="17"/>
  <c r="T1212" i="17" s="1"/>
  <c r="CA1211" i="17"/>
  <c r="BY1211" i="17"/>
  <c r="BZ1211" i="17" s="1"/>
  <c r="BP1211" i="17"/>
  <c r="BM1211" i="17"/>
  <c r="BN1211" i="17" s="1"/>
  <c r="BC1211" i="17"/>
  <c r="BB1211" i="17"/>
  <c r="AZ1211" i="17"/>
  <c r="BA1211" i="17" s="1"/>
  <c r="AQ1211" i="17"/>
  <c r="AO1211" i="17"/>
  <c r="AP1211" i="17" s="1"/>
  <c r="AF1211" i="17"/>
  <c r="AD1211" i="17"/>
  <c r="AE1211" i="17" s="1"/>
  <c r="U1211" i="17"/>
  <c r="T1211" i="17"/>
  <c r="S1211" i="17"/>
  <c r="CA1210" i="17"/>
  <c r="BY1210" i="17"/>
  <c r="BZ1210" i="17" s="1"/>
  <c r="BP1210" i="17"/>
  <c r="BM1210" i="17"/>
  <c r="BN1210" i="17" s="1"/>
  <c r="BO1210" i="17" s="1"/>
  <c r="BC1210" i="17"/>
  <c r="BB1210" i="17" s="1"/>
  <c r="AZ1210" i="17"/>
  <c r="BA1210" i="17" s="1"/>
  <c r="AQ1210" i="17"/>
  <c r="AO1210" i="17"/>
  <c r="AP1210" i="17" s="1"/>
  <c r="AF1210" i="17"/>
  <c r="AD1210" i="17"/>
  <c r="AE1210" i="17" s="1"/>
  <c r="U1210" i="17"/>
  <c r="S1210" i="17"/>
  <c r="T1210" i="17" s="1"/>
  <c r="CA1209" i="17"/>
  <c r="BY1209" i="17"/>
  <c r="BZ1209" i="17" s="1"/>
  <c r="BP1209" i="17"/>
  <c r="BO1209" i="17" s="1"/>
  <c r="BN1209" i="17"/>
  <c r="BM1209" i="17"/>
  <c r="BC1209" i="17"/>
  <c r="BB1209" i="17"/>
  <c r="BA1209" i="17"/>
  <c r="AZ1209" i="17"/>
  <c r="AQ1209" i="17"/>
  <c r="AO1209" i="17"/>
  <c r="AP1209" i="17" s="1"/>
  <c r="AF1209" i="17"/>
  <c r="AD1209" i="17"/>
  <c r="AE1209" i="17" s="1"/>
  <c r="U1209" i="17"/>
  <c r="S1209" i="17"/>
  <c r="T1209" i="17" s="1"/>
  <c r="CA1208" i="17"/>
  <c r="BY1208" i="17"/>
  <c r="BZ1208" i="17" s="1"/>
  <c r="BP1208" i="17"/>
  <c r="BO1208" i="17" s="1"/>
  <c r="BM1208" i="17"/>
  <c r="BN1208" i="17" s="1"/>
  <c r="BC1208" i="17"/>
  <c r="BB1208" i="17" s="1"/>
  <c r="AZ1208" i="17"/>
  <c r="BA1208" i="17" s="1"/>
  <c r="AQ1208" i="17"/>
  <c r="AO1208" i="17"/>
  <c r="AP1208" i="17" s="1"/>
  <c r="AF1208" i="17"/>
  <c r="AD1208" i="17"/>
  <c r="AE1208" i="17" s="1"/>
  <c r="U1208" i="17"/>
  <c r="S1208" i="17"/>
  <c r="T1208" i="17" s="1"/>
  <c r="CA1207" i="17"/>
  <c r="BY1207" i="17"/>
  <c r="BZ1207" i="17" s="1"/>
  <c r="BP1207" i="17"/>
  <c r="BO1207" i="17"/>
  <c r="BM1207" i="17"/>
  <c r="BN1207" i="17" s="1"/>
  <c r="BC1207" i="17"/>
  <c r="BB1207" i="17" s="1"/>
  <c r="AZ1207" i="17"/>
  <c r="BA1207" i="17" s="1"/>
  <c r="AQ1207" i="17"/>
  <c r="AO1207" i="17"/>
  <c r="AP1207" i="17" s="1"/>
  <c r="AF1207" i="17"/>
  <c r="AD1207" i="17"/>
  <c r="AE1207" i="17" s="1"/>
  <c r="U1207" i="17"/>
  <c r="S1207" i="17"/>
  <c r="T1207" i="17" s="1"/>
  <c r="CA1206" i="17"/>
  <c r="BY1206" i="17"/>
  <c r="BZ1206" i="17" s="1"/>
  <c r="BP1206" i="17"/>
  <c r="BO1206" i="17" s="1"/>
  <c r="BM1206" i="17"/>
  <c r="BN1206" i="17" s="1"/>
  <c r="BC1206" i="17"/>
  <c r="BB1206" i="17" s="1"/>
  <c r="AZ1206" i="17"/>
  <c r="BA1206" i="17" s="1"/>
  <c r="AQ1206" i="17"/>
  <c r="AO1206" i="17"/>
  <c r="AP1206" i="17" s="1"/>
  <c r="AF1206" i="17"/>
  <c r="AD1206" i="17"/>
  <c r="AE1206" i="17" s="1"/>
  <c r="U1206" i="17"/>
  <c r="T1206" i="17"/>
  <c r="S1206" i="17"/>
  <c r="CA1205" i="17"/>
  <c r="BY1205" i="17"/>
  <c r="BZ1205" i="17" s="1"/>
  <c r="BP1205" i="17"/>
  <c r="BO1205" i="17"/>
  <c r="BM1205" i="17"/>
  <c r="BN1205" i="17" s="1"/>
  <c r="BC1205" i="17"/>
  <c r="BB1205" i="17"/>
  <c r="AZ1205" i="17"/>
  <c r="BA1205" i="17" s="1"/>
  <c r="AQ1205" i="17"/>
  <c r="AO1205" i="17"/>
  <c r="AP1205" i="17" s="1"/>
  <c r="AF1205" i="17"/>
  <c r="AD1205" i="17"/>
  <c r="AE1205" i="17" s="1"/>
  <c r="U1205" i="17"/>
  <c r="S1205" i="17"/>
  <c r="T1205" i="17" s="1"/>
  <c r="CA1204" i="17"/>
  <c r="BY1204" i="17"/>
  <c r="BZ1204" i="17" s="1"/>
  <c r="BP1204" i="17"/>
  <c r="BO1204" i="17"/>
  <c r="BM1204" i="17"/>
  <c r="BN1204" i="17" s="1"/>
  <c r="BC1204" i="17"/>
  <c r="BB1204" i="17" s="1"/>
  <c r="AZ1204" i="17"/>
  <c r="BA1204" i="17" s="1"/>
  <c r="AQ1204" i="17"/>
  <c r="AO1204" i="17"/>
  <c r="AP1204" i="17" s="1"/>
  <c r="AF1204" i="17"/>
  <c r="AD1204" i="17"/>
  <c r="AE1204" i="17" s="1"/>
  <c r="U1204" i="17"/>
  <c r="S1204" i="17"/>
  <c r="T1204" i="17" s="1"/>
  <c r="CA1203" i="17"/>
  <c r="BY1203" i="17"/>
  <c r="BZ1203" i="17" s="1"/>
  <c r="BP1203" i="17"/>
  <c r="BO1203" i="17" s="1"/>
  <c r="BM1203" i="17"/>
  <c r="BN1203" i="17" s="1"/>
  <c r="BC1203" i="17"/>
  <c r="BB1203" i="17" s="1"/>
  <c r="AZ1203" i="17"/>
  <c r="BA1203" i="17" s="1"/>
  <c r="AO1203" i="17"/>
  <c r="AP1203" i="17" s="1"/>
  <c r="AQ1203" i="17" s="1"/>
  <c r="AF1203" i="17"/>
  <c r="AD1203" i="17"/>
  <c r="AE1203" i="17" s="1"/>
  <c r="U1203" i="17"/>
  <c r="S1203" i="17"/>
  <c r="T1203" i="17" s="1"/>
  <c r="BY1202" i="17"/>
  <c r="BZ1202" i="17" s="1"/>
  <c r="CA1202" i="17" s="1"/>
  <c r="BP1202" i="17"/>
  <c r="BM1202" i="17"/>
  <c r="BN1202" i="17" s="1"/>
  <c r="BO1202" i="17" s="1"/>
  <c r="BC1202" i="17"/>
  <c r="BB1202" i="17" s="1"/>
  <c r="AZ1202" i="17"/>
  <c r="BA1202" i="17" s="1"/>
  <c r="AQ1202" i="17"/>
  <c r="AO1202" i="17"/>
  <c r="AP1202" i="17" s="1"/>
  <c r="AF1202" i="17"/>
  <c r="AD1202" i="17"/>
  <c r="AE1202" i="17" s="1"/>
  <c r="U1202" i="17"/>
  <c r="S1202" i="17"/>
  <c r="T1202" i="17" s="1"/>
  <c r="CA1201" i="17"/>
  <c r="BY1201" i="17"/>
  <c r="BZ1201" i="17" s="1"/>
  <c r="BP1201" i="17"/>
  <c r="BM1201" i="17"/>
  <c r="BN1201" i="17" s="1"/>
  <c r="BO1201" i="17" s="1"/>
  <c r="BC1201" i="17"/>
  <c r="BB1201" i="17"/>
  <c r="AZ1201" i="17"/>
  <c r="BA1201" i="17" s="1"/>
  <c r="AQ1201" i="17"/>
  <c r="AO1201" i="17"/>
  <c r="AP1201" i="17" s="1"/>
  <c r="AF1201" i="17"/>
  <c r="AD1201" i="17"/>
  <c r="AE1201" i="17" s="1"/>
  <c r="U1201" i="17"/>
  <c r="T1201" i="17"/>
  <c r="S1201" i="17"/>
  <c r="CA1200" i="17"/>
  <c r="BY1200" i="17"/>
  <c r="BZ1200" i="17" s="1"/>
  <c r="BP1200" i="17"/>
  <c r="BM1200" i="17"/>
  <c r="BN1200" i="17" s="1"/>
  <c r="BO1200" i="17" s="1"/>
  <c r="BC1200" i="17"/>
  <c r="BB1200" i="17" s="1"/>
  <c r="AZ1200" i="17"/>
  <c r="BA1200" i="17" s="1"/>
  <c r="AQ1200" i="17"/>
  <c r="AO1200" i="17"/>
  <c r="AP1200" i="17" s="1"/>
  <c r="AF1200" i="17"/>
  <c r="AD1200" i="17"/>
  <c r="AE1200" i="17" s="1"/>
  <c r="U1200" i="17"/>
  <c r="S1200" i="17"/>
  <c r="T1200" i="17" s="1"/>
  <c r="CA1199" i="17"/>
  <c r="BY1199" i="17"/>
  <c r="BZ1199" i="17" s="1"/>
  <c r="BP1199" i="17"/>
  <c r="BM1199" i="17"/>
  <c r="BN1199" i="17" s="1"/>
  <c r="BC1199" i="17"/>
  <c r="BB1199" i="17"/>
  <c r="AZ1199" i="17"/>
  <c r="BA1199" i="17" s="1"/>
  <c r="AQ1199" i="17"/>
  <c r="AO1199" i="17"/>
  <c r="AP1199" i="17" s="1"/>
  <c r="AF1199" i="17"/>
  <c r="AD1199" i="17"/>
  <c r="AE1199" i="17" s="1"/>
  <c r="U1199" i="17"/>
  <c r="T1199" i="17"/>
  <c r="S1199" i="17"/>
  <c r="CA1198" i="17"/>
  <c r="BY1198" i="17"/>
  <c r="BZ1198" i="17" s="1"/>
  <c r="BP1198" i="17"/>
  <c r="BO1198" i="17"/>
  <c r="BN1198" i="17"/>
  <c r="BM1198" i="17"/>
  <c r="BC1198" i="17"/>
  <c r="BB1198" i="17" s="1"/>
  <c r="BA1198" i="17"/>
  <c r="AZ1198" i="17"/>
  <c r="AQ1198" i="17"/>
  <c r="AO1198" i="17"/>
  <c r="AP1198" i="17" s="1"/>
  <c r="AF1198" i="17"/>
  <c r="AD1198" i="17"/>
  <c r="AE1198" i="17" s="1"/>
  <c r="U1198" i="17"/>
  <c r="S1198" i="17"/>
  <c r="T1198" i="17" s="1"/>
  <c r="CA1197" i="17"/>
  <c r="BY1197" i="17"/>
  <c r="BZ1197" i="17" s="1"/>
  <c r="BP1197" i="17"/>
  <c r="BO1197" i="17" s="1"/>
  <c r="BM1197" i="17"/>
  <c r="BN1197" i="17" s="1"/>
  <c r="BC1197" i="17"/>
  <c r="BB1197" i="17"/>
  <c r="AZ1197" i="17"/>
  <c r="BA1197" i="17" s="1"/>
  <c r="AQ1197" i="17"/>
  <c r="AO1197" i="17"/>
  <c r="AP1197" i="17" s="1"/>
  <c r="AF1197" i="17"/>
  <c r="AD1197" i="17"/>
  <c r="AE1197" i="17" s="1"/>
  <c r="U1197" i="17"/>
  <c r="S1197" i="17"/>
  <c r="T1197" i="17" s="1"/>
  <c r="CA1196" i="17"/>
  <c r="BY1196" i="17"/>
  <c r="BZ1196" i="17" s="1"/>
  <c r="BP1196" i="17"/>
  <c r="BO1196" i="17"/>
  <c r="BM1196" i="17"/>
  <c r="BN1196" i="17" s="1"/>
  <c r="BC1196" i="17"/>
  <c r="BB1196" i="17" s="1"/>
  <c r="AZ1196" i="17"/>
  <c r="BA1196" i="17" s="1"/>
  <c r="AQ1196" i="17"/>
  <c r="AO1196" i="17"/>
  <c r="AP1196" i="17" s="1"/>
  <c r="AF1196" i="17"/>
  <c r="AD1196" i="17"/>
  <c r="AE1196" i="17" s="1"/>
  <c r="U1196" i="17"/>
  <c r="T1196" i="17"/>
  <c r="S1196" i="17"/>
  <c r="CA1195" i="17"/>
  <c r="BY1195" i="17"/>
  <c r="BZ1195" i="17" s="1"/>
  <c r="BP1195" i="17"/>
  <c r="BO1195" i="17"/>
  <c r="BM1195" i="17"/>
  <c r="BN1195" i="17" s="1"/>
  <c r="BC1195" i="17"/>
  <c r="BB1195" i="17"/>
  <c r="AZ1195" i="17"/>
  <c r="BA1195" i="17" s="1"/>
  <c r="AQ1195" i="17"/>
  <c r="AO1195" i="17"/>
  <c r="AP1195" i="17" s="1"/>
  <c r="AF1195" i="17"/>
  <c r="AD1195" i="17"/>
  <c r="AE1195" i="17" s="1"/>
  <c r="U1195" i="17"/>
  <c r="T1195" i="17"/>
  <c r="S1195" i="17"/>
  <c r="CA1194" i="17"/>
  <c r="BY1194" i="17"/>
  <c r="BZ1194" i="17" s="1"/>
  <c r="BP1194" i="17"/>
  <c r="BO1194" i="17"/>
  <c r="BM1194" i="17"/>
  <c r="BN1194" i="17" s="1"/>
  <c r="BC1194" i="17"/>
  <c r="BB1194" i="17" s="1"/>
  <c r="AZ1194" i="17"/>
  <c r="BA1194" i="17" s="1"/>
  <c r="AQ1194" i="17"/>
  <c r="AO1194" i="17"/>
  <c r="AP1194" i="17" s="1"/>
  <c r="AF1194" i="17"/>
  <c r="AD1194" i="17"/>
  <c r="AE1194" i="17" s="1"/>
  <c r="U1194" i="17"/>
  <c r="T1194" i="17"/>
  <c r="S1194" i="17"/>
  <c r="CA1193" i="17"/>
  <c r="BY1193" i="17"/>
  <c r="BZ1193" i="17" s="1"/>
  <c r="BP1193" i="17"/>
  <c r="BO1193" i="17" s="1"/>
  <c r="BM1193" i="17"/>
  <c r="BN1193" i="17" s="1"/>
  <c r="BC1193" i="17"/>
  <c r="BB1193" i="17" s="1"/>
  <c r="AZ1193" i="17"/>
  <c r="BA1193" i="17" s="1"/>
  <c r="AO1193" i="17"/>
  <c r="AP1193" i="17" s="1"/>
  <c r="AQ1193" i="17" s="1"/>
  <c r="AF1193" i="17"/>
  <c r="AD1193" i="17"/>
  <c r="AE1193" i="17" s="1"/>
  <c r="U1193" i="17"/>
  <c r="S1193" i="17"/>
  <c r="T1193" i="17" s="1"/>
  <c r="BY1192" i="17"/>
  <c r="BZ1192" i="17" s="1"/>
  <c r="CA1192" i="17" s="1"/>
  <c r="BP1192" i="17"/>
  <c r="BO1192" i="17"/>
  <c r="BM1192" i="17"/>
  <c r="BN1192" i="17" s="1"/>
  <c r="BC1192" i="17"/>
  <c r="BB1192" i="17" s="1"/>
  <c r="AZ1192" i="17"/>
  <c r="BA1192" i="17" s="1"/>
  <c r="AQ1192" i="17"/>
  <c r="AO1192" i="17"/>
  <c r="AP1192" i="17" s="1"/>
  <c r="AF1192" i="17"/>
  <c r="AD1192" i="17"/>
  <c r="AE1192" i="17" s="1"/>
  <c r="U1192" i="17"/>
  <c r="S1192" i="17"/>
  <c r="T1192" i="17" s="1"/>
  <c r="CA1191" i="17"/>
  <c r="BY1191" i="17"/>
  <c r="BZ1191" i="17" s="1"/>
  <c r="BP1191" i="17"/>
  <c r="BM1191" i="17"/>
  <c r="BN1191" i="17" s="1"/>
  <c r="BC1191" i="17"/>
  <c r="BB1191" i="17"/>
  <c r="AZ1191" i="17"/>
  <c r="BA1191" i="17" s="1"/>
  <c r="AQ1191" i="17"/>
  <c r="AO1191" i="17"/>
  <c r="AP1191" i="17" s="1"/>
  <c r="AF1191" i="17"/>
  <c r="AD1191" i="17"/>
  <c r="AE1191" i="17" s="1"/>
  <c r="U1191" i="17"/>
  <c r="S1191" i="17"/>
  <c r="T1191" i="17" s="1"/>
  <c r="CA1190" i="17"/>
  <c r="BY1190" i="17"/>
  <c r="BZ1190" i="17" s="1"/>
  <c r="BP1190" i="17"/>
  <c r="BM1190" i="17"/>
  <c r="BN1190" i="17" s="1"/>
  <c r="BO1190" i="17" s="1"/>
  <c r="BC1190" i="17"/>
  <c r="BB1190" i="17"/>
  <c r="AZ1190" i="17"/>
  <c r="BA1190" i="17" s="1"/>
  <c r="AQ1190" i="17"/>
  <c r="AO1190" i="17"/>
  <c r="AP1190" i="17" s="1"/>
  <c r="AF1190" i="17"/>
  <c r="AD1190" i="17"/>
  <c r="AE1190" i="17" s="1"/>
  <c r="U1190" i="17"/>
  <c r="T1190" i="17"/>
  <c r="S1190" i="17"/>
  <c r="CA1189" i="17"/>
  <c r="BY1189" i="17"/>
  <c r="BZ1189" i="17" s="1"/>
  <c r="BP1189" i="17"/>
  <c r="BM1189" i="17"/>
  <c r="BN1189" i="17" s="1"/>
  <c r="BO1189" i="17" s="1"/>
  <c r="BC1189" i="17"/>
  <c r="BB1189" i="17"/>
  <c r="AZ1189" i="17"/>
  <c r="BA1189" i="17" s="1"/>
  <c r="AQ1189" i="17"/>
  <c r="AO1189" i="17"/>
  <c r="AP1189" i="17" s="1"/>
  <c r="AF1189" i="17"/>
  <c r="AD1189" i="17"/>
  <c r="AE1189" i="17" s="1"/>
  <c r="U1189" i="17"/>
  <c r="S1189" i="17"/>
  <c r="T1189" i="17" s="1"/>
  <c r="CA1188" i="17"/>
  <c r="BY1188" i="17"/>
  <c r="BZ1188" i="17" s="1"/>
  <c r="BP1188" i="17"/>
  <c r="BM1188" i="17"/>
  <c r="BN1188" i="17" s="1"/>
  <c r="BO1188" i="17" s="1"/>
  <c r="BC1188" i="17"/>
  <c r="BB1188" i="17" s="1"/>
  <c r="AZ1188" i="17"/>
  <c r="BA1188" i="17" s="1"/>
  <c r="AQ1188" i="17"/>
  <c r="AO1188" i="17"/>
  <c r="AP1188" i="17" s="1"/>
  <c r="AF1188" i="17"/>
  <c r="AD1188" i="17"/>
  <c r="AE1188" i="17" s="1"/>
  <c r="U1188" i="17"/>
  <c r="S1188" i="17"/>
  <c r="T1188" i="17" s="1"/>
  <c r="CA1187" i="17"/>
  <c r="BY1187" i="17"/>
  <c r="BZ1187" i="17" s="1"/>
  <c r="BP1187" i="17"/>
  <c r="BO1187" i="17"/>
  <c r="BN1187" i="17"/>
  <c r="BM1187" i="17"/>
  <c r="BC1187" i="17"/>
  <c r="BB1187" i="17" s="1"/>
  <c r="BA1187" i="17"/>
  <c r="AZ1187" i="17"/>
  <c r="AQ1187" i="17"/>
  <c r="AO1187" i="17"/>
  <c r="AP1187" i="17" s="1"/>
  <c r="AF1187" i="17"/>
  <c r="AD1187" i="17"/>
  <c r="AE1187" i="17" s="1"/>
  <c r="U1187" i="17"/>
  <c r="T1187" i="17"/>
  <c r="S1187" i="17"/>
  <c r="CA1186" i="17"/>
  <c r="BY1186" i="17"/>
  <c r="BZ1186" i="17" s="1"/>
  <c r="BP1186" i="17"/>
  <c r="BO1186" i="17"/>
  <c r="BM1186" i="17"/>
  <c r="BN1186" i="17" s="1"/>
  <c r="BC1186" i="17"/>
  <c r="BB1186" i="17"/>
  <c r="AZ1186" i="17"/>
  <c r="BA1186" i="17" s="1"/>
  <c r="AQ1186" i="17"/>
  <c r="AO1186" i="17"/>
  <c r="AP1186" i="17" s="1"/>
  <c r="AF1186" i="17"/>
  <c r="AD1186" i="17"/>
  <c r="AE1186" i="17" s="1"/>
  <c r="U1186" i="17"/>
  <c r="T1186" i="17"/>
  <c r="S1186" i="17"/>
  <c r="CA1185" i="17"/>
  <c r="BY1185" i="17"/>
  <c r="BZ1185" i="17" s="1"/>
  <c r="BP1185" i="17"/>
  <c r="BO1185" i="17"/>
  <c r="BM1185" i="17"/>
  <c r="BN1185" i="17" s="1"/>
  <c r="BC1185" i="17"/>
  <c r="BB1185" i="17"/>
  <c r="AZ1185" i="17"/>
  <c r="BA1185" i="17" s="1"/>
  <c r="AQ1185" i="17"/>
  <c r="AO1185" i="17"/>
  <c r="AP1185" i="17" s="1"/>
  <c r="AF1185" i="17"/>
  <c r="AD1185" i="17"/>
  <c r="AE1185" i="17" s="1"/>
  <c r="U1185" i="17"/>
  <c r="T1185" i="17"/>
  <c r="S1185" i="17"/>
  <c r="CA1184" i="17"/>
  <c r="BY1184" i="17"/>
  <c r="BZ1184" i="17" s="1"/>
  <c r="BP1184" i="17"/>
  <c r="BO1184" i="17"/>
  <c r="BM1184" i="17"/>
  <c r="BN1184" i="17" s="1"/>
  <c r="BC1184" i="17"/>
  <c r="BB1184" i="17" s="1"/>
  <c r="AZ1184" i="17"/>
  <c r="BA1184" i="17" s="1"/>
  <c r="AQ1184" i="17"/>
  <c r="AO1184" i="17"/>
  <c r="AP1184" i="17" s="1"/>
  <c r="AF1184" i="17"/>
  <c r="AD1184" i="17"/>
  <c r="AE1184" i="17" s="1"/>
  <c r="U1184" i="17"/>
  <c r="S1184" i="17"/>
  <c r="T1184" i="17" s="1"/>
  <c r="CA1183" i="17"/>
  <c r="BY1183" i="17"/>
  <c r="BZ1183" i="17" s="1"/>
  <c r="BP1183" i="17"/>
  <c r="BO1183" i="17"/>
  <c r="BM1183" i="17"/>
  <c r="BN1183" i="17" s="1"/>
  <c r="BC1183" i="17"/>
  <c r="BB1183" i="17"/>
  <c r="AZ1183" i="17"/>
  <c r="BA1183" i="17" s="1"/>
  <c r="AO1183" i="17"/>
  <c r="AP1183" i="17" s="1"/>
  <c r="AQ1183" i="17" s="1"/>
  <c r="AF1183" i="17"/>
  <c r="AD1183" i="17"/>
  <c r="AE1183" i="17" s="1"/>
  <c r="U1183" i="17"/>
  <c r="S1183" i="17"/>
  <c r="T1183" i="17" s="1"/>
  <c r="BY1182" i="17"/>
  <c r="BZ1182" i="17" s="1"/>
  <c r="CA1182" i="17" s="1"/>
  <c r="BP1182" i="17"/>
  <c r="BO1182" i="17" s="1"/>
  <c r="BM1182" i="17"/>
  <c r="BN1182" i="17" s="1"/>
  <c r="BC1182" i="17"/>
  <c r="BB1182" i="17"/>
  <c r="AZ1182" i="17"/>
  <c r="BA1182" i="17" s="1"/>
  <c r="AQ1182" i="17"/>
  <c r="AO1182" i="17"/>
  <c r="AP1182" i="17" s="1"/>
  <c r="AF1182" i="17"/>
  <c r="AD1182" i="17"/>
  <c r="AE1182" i="17" s="1"/>
  <c r="U1182" i="17"/>
  <c r="S1182" i="17"/>
  <c r="T1182" i="17" s="1"/>
  <c r="CA1181" i="17"/>
  <c r="BY1181" i="17"/>
  <c r="BZ1181" i="17" s="1"/>
  <c r="BP1181" i="17"/>
  <c r="BO1181" i="17"/>
  <c r="BM1181" i="17"/>
  <c r="BN1181" i="17" s="1"/>
  <c r="BC1181" i="17"/>
  <c r="BB1181" i="17" s="1"/>
  <c r="AZ1181" i="17"/>
  <c r="BA1181" i="17" s="1"/>
  <c r="AQ1181" i="17"/>
  <c r="AO1181" i="17"/>
  <c r="AP1181" i="17" s="1"/>
  <c r="AF1181" i="17"/>
  <c r="AD1181" i="17"/>
  <c r="AE1181" i="17" s="1"/>
  <c r="U1181" i="17"/>
  <c r="S1181" i="17"/>
  <c r="T1181" i="17" s="1"/>
  <c r="CA1180" i="17"/>
  <c r="BY1180" i="17"/>
  <c r="BZ1180" i="17" s="1"/>
  <c r="BP1180" i="17"/>
  <c r="BM1180" i="17"/>
  <c r="BN1180" i="17" s="1"/>
  <c r="BC1180" i="17"/>
  <c r="BB1180" i="17"/>
  <c r="AZ1180" i="17"/>
  <c r="BA1180" i="17" s="1"/>
  <c r="AQ1180" i="17"/>
  <c r="AO1180" i="17"/>
  <c r="AP1180" i="17" s="1"/>
  <c r="AF1180" i="17"/>
  <c r="AD1180" i="17"/>
  <c r="AE1180" i="17" s="1"/>
  <c r="U1180" i="17"/>
  <c r="T1180" i="17"/>
  <c r="S1180" i="17"/>
  <c r="CA1179" i="17"/>
  <c r="BY1179" i="17"/>
  <c r="BZ1179" i="17" s="1"/>
  <c r="BP1179" i="17"/>
  <c r="BM1179" i="17"/>
  <c r="BN1179" i="17" s="1"/>
  <c r="BO1179" i="17" s="1"/>
  <c r="BC1179" i="17"/>
  <c r="BB1179" i="17"/>
  <c r="AZ1179" i="17"/>
  <c r="BA1179" i="17" s="1"/>
  <c r="AQ1179" i="17"/>
  <c r="AO1179" i="17"/>
  <c r="AP1179" i="17" s="1"/>
  <c r="AF1179" i="17"/>
  <c r="AD1179" i="17"/>
  <c r="AE1179" i="17" s="1"/>
  <c r="U1179" i="17"/>
  <c r="T1179" i="17"/>
  <c r="S1179" i="17"/>
  <c r="CA1178" i="17"/>
  <c r="BY1178" i="17"/>
  <c r="BZ1178" i="17" s="1"/>
  <c r="BP1178" i="17"/>
  <c r="BM1178" i="17"/>
  <c r="BN1178" i="17" s="1"/>
  <c r="BO1178" i="17" s="1"/>
  <c r="BC1178" i="17"/>
  <c r="BB1178" i="17" s="1"/>
  <c r="AZ1178" i="17"/>
  <c r="BA1178" i="17" s="1"/>
  <c r="AQ1178" i="17"/>
  <c r="AO1178" i="17"/>
  <c r="AP1178" i="17" s="1"/>
  <c r="AF1178" i="17"/>
  <c r="AD1178" i="17"/>
  <c r="AE1178" i="17" s="1"/>
  <c r="U1178" i="17"/>
  <c r="S1178" i="17"/>
  <c r="T1178" i="17" s="1"/>
  <c r="CA1177" i="17"/>
  <c r="BY1177" i="17"/>
  <c r="BZ1177" i="17" s="1"/>
  <c r="BP1177" i="17"/>
  <c r="BM1177" i="17"/>
  <c r="BN1177" i="17" s="1"/>
  <c r="BO1177" i="17" s="1"/>
  <c r="BC1177" i="17"/>
  <c r="BB1177" i="17" s="1"/>
  <c r="AZ1177" i="17"/>
  <c r="BA1177" i="17" s="1"/>
  <c r="AQ1177" i="17"/>
  <c r="AO1177" i="17"/>
  <c r="AP1177" i="17" s="1"/>
  <c r="AF1177" i="17"/>
  <c r="AD1177" i="17"/>
  <c r="AE1177" i="17" s="1"/>
  <c r="U1177" i="17"/>
  <c r="S1177" i="17"/>
  <c r="T1177" i="17" s="1"/>
  <c r="CA1176" i="17"/>
  <c r="BY1176" i="17"/>
  <c r="BZ1176" i="17" s="1"/>
  <c r="BP1176" i="17"/>
  <c r="BO1176" i="17" s="1"/>
  <c r="BN1176" i="17"/>
  <c r="BM1176" i="17"/>
  <c r="BC1176" i="17"/>
  <c r="BB1176" i="17" s="1"/>
  <c r="BA1176" i="17"/>
  <c r="AZ1176" i="17"/>
  <c r="AQ1176" i="17"/>
  <c r="AO1176" i="17"/>
  <c r="AP1176" i="17" s="1"/>
  <c r="AF1176" i="17"/>
  <c r="AD1176" i="17"/>
  <c r="AE1176" i="17" s="1"/>
  <c r="U1176" i="17"/>
  <c r="S1176" i="17"/>
  <c r="T1176" i="17" s="1"/>
  <c r="CA1175" i="17"/>
  <c r="BY1175" i="17"/>
  <c r="BZ1175" i="17" s="1"/>
  <c r="BP1175" i="17"/>
  <c r="BO1175" i="17"/>
  <c r="BM1175" i="17"/>
  <c r="BN1175" i="17" s="1"/>
  <c r="BC1175" i="17"/>
  <c r="BB1175" i="17" s="1"/>
  <c r="AZ1175" i="17"/>
  <c r="BA1175" i="17" s="1"/>
  <c r="AQ1175" i="17"/>
  <c r="AO1175" i="17"/>
  <c r="AP1175" i="17" s="1"/>
  <c r="AF1175" i="17"/>
  <c r="AD1175" i="17"/>
  <c r="AE1175" i="17" s="1"/>
  <c r="U1175" i="17"/>
  <c r="T1175" i="17"/>
  <c r="S1175" i="17"/>
  <c r="CA1174" i="17"/>
  <c r="BY1174" i="17"/>
  <c r="BZ1174" i="17" s="1"/>
  <c r="BP1174" i="17"/>
  <c r="BO1174" i="17" s="1"/>
  <c r="BM1174" i="17"/>
  <c r="BN1174" i="17" s="1"/>
  <c r="BC1174" i="17"/>
  <c r="BB1174" i="17" s="1"/>
  <c r="AZ1174" i="17"/>
  <c r="BA1174" i="17" s="1"/>
  <c r="AQ1174" i="17"/>
  <c r="AO1174" i="17"/>
  <c r="AP1174" i="17" s="1"/>
  <c r="AF1174" i="17"/>
  <c r="AD1174" i="17"/>
  <c r="AE1174" i="17" s="1"/>
  <c r="U1174" i="17"/>
  <c r="T1174" i="17"/>
  <c r="S1174" i="17"/>
  <c r="CA1173" i="17"/>
  <c r="BY1173" i="17"/>
  <c r="BZ1173" i="17" s="1"/>
  <c r="BP1173" i="17"/>
  <c r="BO1173" i="17" s="1"/>
  <c r="BM1173" i="17"/>
  <c r="BN1173" i="17" s="1"/>
  <c r="BC1173" i="17"/>
  <c r="BB1173" i="17" s="1"/>
  <c r="AZ1173" i="17"/>
  <c r="BA1173" i="17" s="1"/>
  <c r="AO1173" i="17"/>
  <c r="AP1173" i="17" s="1"/>
  <c r="AQ1173" i="17" s="1"/>
  <c r="AF1173" i="17"/>
  <c r="AD1173" i="17"/>
  <c r="AE1173" i="17" s="1"/>
  <c r="U1173" i="17"/>
  <c r="T1173" i="17"/>
  <c r="S1173" i="17"/>
  <c r="BY1172" i="17"/>
  <c r="BZ1172" i="17" s="1"/>
  <c r="CA1172" i="17" s="1"/>
  <c r="BP1172" i="17"/>
  <c r="BO1172" i="17" s="1"/>
  <c r="BM1172" i="17"/>
  <c r="BN1172" i="17" s="1"/>
  <c r="BC1172" i="17"/>
  <c r="BB1172" i="17"/>
  <c r="AZ1172" i="17"/>
  <c r="BA1172" i="17" s="1"/>
  <c r="AQ1172" i="17"/>
  <c r="AO1172" i="17"/>
  <c r="AP1172" i="17" s="1"/>
  <c r="AF1172" i="17"/>
  <c r="AD1172" i="17"/>
  <c r="AE1172" i="17" s="1"/>
  <c r="U1172" i="17"/>
  <c r="T1172" i="17"/>
  <c r="S1172" i="17"/>
  <c r="CA1171" i="17"/>
  <c r="BY1171" i="17"/>
  <c r="BZ1171" i="17" s="1"/>
  <c r="BP1171" i="17"/>
  <c r="BO1171" i="17"/>
  <c r="BM1171" i="17"/>
  <c r="BN1171" i="17" s="1"/>
  <c r="BC1171" i="17"/>
  <c r="BB1171" i="17"/>
  <c r="AZ1171" i="17"/>
  <c r="BA1171" i="17" s="1"/>
  <c r="AQ1171" i="17"/>
  <c r="AO1171" i="17"/>
  <c r="AP1171" i="17" s="1"/>
  <c r="AF1171" i="17"/>
  <c r="AD1171" i="17"/>
  <c r="AE1171" i="17" s="1"/>
  <c r="U1171" i="17"/>
  <c r="T1171" i="17"/>
  <c r="S1171" i="17"/>
  <c r="CA1170" i="17"/>
  <c r="BY1170" i="17"/>
  <c r="BZ1170" i="17" s="1"/>
  <c r="BP1170" i="17"/>
  <c r="BO1170" i="17"/>
  <c r="BM1170" i="17"/>
  <c r="BN1170" i="17" s="1"/>
  <c r="BC1170" i="17"/>
  <c r="BB1170" i="17" s="1"/>
  <c r="AZ1170" i="17"/>
  <c r="BA1170" i="17" s="1"/>
  <c r="AQ1170" i="17"/>
  <c r="AO1170" i="17"/>
  <c r="AP1170" i="17" s="1"/>
  <c r="AF1170" i="17"/>
  <c r="AD1170" i="17"/>
  <c r="AE1170" i="17" s="1"/>
  <c r="U1170" i="17"/>
  <c r="S1170" i="17"/>
  <c r="T1170" i="17" s="1"/>
  <c r="CA1169" i="17"/>
  <c r="BY1169" i="17"/>
  <c r="BZ1169" i="17" s="1"/>
  <c r="BP1169" i="17"/>
  <c r="BM1169" i="17"/>
  <c r="BN1169" i="17" s="1"/>
  <c r="BO1169" i="17" s="1"/>
  <c r="BC1169" i="17"/>
  <c r="BB1169" i="17" s="1"/>
  <c r="AZ1169" i="17"/>
  <c r="BA1169" i="17" s="1"/>
  <c r="AQ1169" i="17"/>
  <c r="AO1169" i="17"/>
  <c r="AP1169" i="17" s="1"/>
  <c r="AF1169" i="17"/>
  <c r="AD1169" i="17"/>
  <c r="AE1169" i="17" s="1"/>
  <c r="U1169" i="17"/>
  <c r="S1169" i="17"/>
  <c r="T1169" i="17" s="1"/>
  <c r="CA1168" i="17"/>
  <c r="BY1168" i="17"/>
  <c r="BZ1168" i="17" s="1"/>
  <c r="BP1168" i="17"/>
  <c r="BM1168" i="17"/>
  <c r="BN1168" i="17" s="1"/>
  <c r="BC1168" i="17"/>
  <c r="BB1168" i="17"/>
  <c r="AZ1168" i="17"/>
  <c r="BA1168" i="17" s="1"/>
  <c r="AQ1168" i="17"/>
  <c r="AO1168" i="17"/>
  <c r="AP1168" i="17" s="1"/>
  <c r="AF1168" i="17"/>
  <c r="AD1168" i="17"/>
  <c r="AE1168" i="17" s="1"/>
  <c r="U1168" i="17"/>
  <c r="T1168" i="17"/>
  <c r="S1168" i="17"/>
  <c r="CA1167" i="17"/>
  <c r="BY1167" i="17"/>
  <c r="BZ1167" i="17" s="1"/>
  <c r="BP1167" i="17"/>
  <c r="BM1167" i="17"/>
  <c r="BN1167" i="17" s="1"/>
  <c r="BO1167" i="17" s="1"/>
  <c r="BC1167" i="17"/>
  <c r="BB1167" i="17"/>
  <c r="AZ1167" i="17"/>
  <c r="BA1167" i="17" s="1"/>
  <c r="AQ1167" i="17"/>
  <c r="AO1167" i="17"/>
  <c r="AP1167" i="17" s="1"/>
  <c r="AF1167" i="17"/>
  <c r="AD1167" i="17"/>
  <c r="AE1167" i="17" s="1"/>
  <c r="U1167" i="17"/>
  <c r="T1167" i="17"/>
  <c r="S1167" i="17"/>
  <c r="CA1166" i="17"/>
  <c r="BY1166" i="17"/>
  <c r="BZ1166" i="17" s="1"/>
  <c r="BP1166" i="17"/>
  <c r="BM1166" i="17"/>
  <c r="BN1166" i="17" s="1"/>
  <c r="BO1166" i="17" s="1"/>
  <c r="BC1166" i="17"/>
  <c r="BB1166" i="17"/>
  <c r="AZ1166" i="17"/>
  <c r="BA1166" i="17" s="1"/>
  <c r="AQ1166" i="17"/>
  <c r="AO1166" i="17"/>
  <c r="AP1166" i="17" s="1"/>
  <c r="AF1166" i="17"/>
  <c r="AD1166" i="17"/>
  <c r="AE1166" i="17" s="1"/>
  <c r="U1166" i="17"/>
  <c r="S1166" i="17"/>
  <c r="T1166" i="17" s="1"/>
  <c r="CA1165" i="17"/>
  <c r="BY1165" i="17"/>
  <c r="BZ1165" i="17" s="1"/>
  <c r="BP1165" i="17"/>
  <c r="BO1165" i="17"/>
  <c r="BN1165" i="17"/>
  <c r="BM1165" i="17"/>
  <c r="BC1165" i="17"/>
  <c r="BB1165" i="17"/>
  <c r="BA1165" i="17"/>
  <c r="AZ1165" i="17"/>
  <c r="AQ1165" i="17"/>
  <c r="AO1165" i="17"/>
  <c r="AP1165" i="17" s="1"/>
  <c r="AF1165" i="17"/>
  <c r="AD1165" i="17"/>
  <c r="AE1165" i="17" s="1"/>
  <c r="U1165" i="17"/>
  <c r="S1165" i="17"/>
  <c r="T1165" i="17" s="1"/>
  <c r="CA1164" i="17"/>
  <c r="BY1164" i="17"/>
  <c r="BZ1164" i="17" s="1"/>
  <c r="BP1164" i="17"/>
  <c r="BO1164" i="17"/>
  <c r="BM1164" i="17"/>
  <c r="BN1164" i="17" s="1"/>
  <c r="BC1164" i="17"/>
  <c r="BB1164" i="17"/>
  <c r="AZ1164" i="17"/>
  <c r="BA1164" i="17" s="1"/>
  <c r="AQ1164" i="17"/>
  <c r="AO1164" i="17"/>
  <c r="AP1164" i="17" s="1"/>
  <c r="AF1164" i="17"/>
  <c r="AD1164" i="17"/>
  <c r="AE1164" i="17" s="1"/>
  <c r="U1164" i="17"/>
  <c r="S1164" i="17"/>
  <c r="T1164" i="17" s="1"/>
  <c r="CA1163" i="17"/>
  <c r="BY1163" i="17"/>
  <c r="BZ1163" i="17" s="1"/>
  <c r="BP1163" i="17"/>
  <c r="BO1163" i="17"/>
  <c r="BM1163" i="17"/>
  <c r="BN1163" i="17" s="1"/>
  <c r="BC1163" i="17"/>
  <c r="BB1163" i="17" s="1"/>
  <c r="AZ1163" i="17"/>
  <c r="BA1163" i="17" s="1"/>
  <c r="AO1163" i="17"/>
  <c r="AP1163" i="17" s="1"/>
  <c r="AQ1163" i="17" s="1"/>
  <c r="AF1163" i="17"/>
  <c r="AD1163" i="17"/>
  <c r="AE1163" i="17" s="1"/>
  <c r="U1163" i="17"/>
  <c r="T1163" i="17"/>
  <c r="S1163" i="17"/>
  <c r="BY1162" i="17"/>
  <c r="BZ1162" i="17" s="1"/>
  <c r="CA1162" i="17" s="1"/>
  <c r="BP1162" i="17"/>
  <c r="BO1162" i="17" s="1"/>
  <c r="BM1162" i="17"/>
  <c r="BN1162" i="17" s="1"/>
  <c r="BC1162" i="17"/>
  <c r="BB1162" i="17"/>
  <c r="AZ1162" i="17"/>
  <c r="BA1162" i="17" s="1"/>
  <c r="AQ1162" i="17"/>
  <c r="AO1162" i="17"/>
  <c r="AP1162" i="17" s="1"/>
  <c r="AF1162" i="17"/>
  <c r="AD1162" i="17"/>
  <c r="AE1162" i="17" s="1"/>
  <c r="U1162" i="17"/>
  <c r="S1162" i="17"/>
  <c r="T1162" i="17" s="1"/>
  <c r="CA1161" i="17"/>
  <c r="BY1161" i="17"/>
  <c r="BZ1161" i="17" s="1"/>
  <c r="BP1161" i="17"/>
  <c r="BO1161" i="17"/>
  <c r="BM1161" i="17"/>
  <c r="BN1161" i="17" s="1"/>
  <c r="BC1161" i="17"/>
  <c r="BB1161" i="17"/>
  <c r="AZ1161" i="17"/>
  <c r="BA1161" i="17" s="1"/>
  <c r="AQ1161" i="17"/>
  <c r="AO1161" i="17"/>
  <c r="AP1161" i="17" s="1"/>
  <c r="AF1161" i="17"/>
  <c r="AD1161" i="17"/>
  <c r="AE1161" i="17" s="1"/>
  <c r="U1161" i="17"/>
  <c r="T1161" i="17"/>
  <c r="S1161" i="17"/>
  <c r="CA1160" i="17"/>
  <c r="BY1160" i="17"/>
  <c r="BZ1160" i="17" s="1"/>
  <c r="BP1160" i="17"/>
  <c r="BO1160" i="17"/>
  <c r="BM1160" i="17"/>
  <c r="BN1160" i="17" s="1"/>
  <c r="BC1160" i="17"/>
  <c r="BB1160" i="17" s="1"/>
  <c r="AZ1160" i="17"/>
  <c r="BA1160" i="17" s="1"/>
  <c r="AQ1160" i="17"/>
  <c r="AO1160" i="17"/>
  <c r="AP1160" i="17" s="1"/>
  <c r="AF1160" i="17"/>
  <c r="AD1160" i="17"/>
  <c r="AE1160" i="17" s="1"/>
  <c r="U1160" i="17"/>
  <c r="S1160" i="17"/>
  <c r="T1160" i="17" s="1"/>
  <c r="CA1159" i="17"/>
  <c r="BY1159" i="17"/>
  <c r="BZ1159" i="17" s="1"/>
  <c r="BP1159" i="17"/>
  <c r="BO1159" i="17" s="1"/>
  <c r="BM1159" i="17"/>
  <c r="BN1159" i="17" s="1"/>
  <c r="BC1159" i="17"/>
  <c r="BB1159" i="17" s="1"/>
  <c r="AZ1159" i="17"/>
  <c r="BA1159" i="17" s="1"/>
  <c r="AQ1159" i="17"/>
  <c r="AO1159" i="17"/>
  <c r="AP1159" i="17" s="1"/>
  <c r="AF1159" i="17"/>
  <c r="AD1159" i="17"/>
  <c r="AE1159" i="17" s="1"/>
  <c r="U1159" i="17"/>
  <c r="T1159" i="17"/>
  <c r="S1159" i="17"/>
  <c r="CA1158" i="17"/>
  <c r="BY1158" i="17"/>
  <c r="BZ1158" i="17" s="1"/>
  <c r="BP1158" i="17"/>
  <c r="BM1158" i="17"/>
  <c r="BN1158" i="17" s="1"/>
  <c r="BC1158" i="17"/>
  <c r="BB1158" i="17" s="1"/>
  <c r="AZ1158" i="17"/>
  <c r="BA1158" i="17" s="1"/>
  <c r="AQ1158" i="17"/>
  <c r="AO1158" i="17"/>
  <c r="AP1158" i="17" s="1"/>
  <c r="AF1158" i="17"/>
  <c r="AD1158" i="17"/>
  <c r="AE1158" i="17" s="1"/>
  <c r="U1158" i="17"/>
  <c r="T1158" i="17"/>
  <c r="S1158" i="17"/>
  <c r="CA1157" i="17"/>
  <c r="BY1157" i="17"/>
  <c r="BZ1157" i="17" s="1"/>
  <c r="BP1157" i="17"/>
  <c r="BM1157" i="17"/>
  <c r="BN1157" i="17" s="1"/>
  <c r="BC1157" i="17"/>
  <c r="BB1157" i="17"/>
  <c r="AZ1157" i="17"/>
  <c r="BA1157" i="17" s="1"/>
  <c r="AQ1157" i="17"/>
  <c r="AO1157" i="17"/>
  <c r="AP1157" i="17" s="1"/>
  <c r="AF1157" i="17"/>
  <c r="AD1157" i="17"/>
  <c r="AE1157" i="17" s="1"/>
  <c r="U1157" i="17"/>
  <c r="T1157" i="17"/>
  <c r="S1157" i="17"/>
  <c r="CA1156" i="17"/>
  <c r="BY1156" i="17"/>
  <c r="BZ1156" i="17" s="1"/>
  <c r="BP1156" i="17"/>
  <c r="BM1156" i="17"/>
  <c r="BN1156" i="17" s="1"/>
  <c r="BO1156" i="17" s="1"/>
  <c r="BC1156" i="17"/>
  <c r="BB1156" i="17" s="1"/>
  <c r="AZ1156" i="17"/>
  <c r="BA1156" i="17" s="1"/>
  <c r="AQ1156" i="17"/>
  <c r="AO1156" i="17"/>
  <c r="AP1156" i="17" s="1"/>
  <c r="AF1156" i="17"/>
  <c r="AD1156" i="17"/>
  <c r="AE1156" i="17" s="1"/>
  <c r="U1156" i="17"/>
  <c r="T1156" i="17"/>
  <c r="S1156" i="17"/>
  <c r="CA1155" i="17"/>
  <c r="BY1155" i="17"/>
  <c r="BZ1155" i="17" s="1"/>
  <c r="BP1155" i="17"/>
  <c r="BM1155" i="17"/>
  <c r="BN1155" i="17" s="1"/>
  <c r="BC1155" i="17"/>
  <c r="BB1155" i="17"/>
  <c r="AZ1155" i="17"/>
  <c r="BA1155" i="17" s="1"/>
  <c r="AQ1155" i="17"/>
  <c r="AO1155" i="17"/>
  <c r="AP1155" i="17" s="1"/>
  <c r="AF1155" i="17"/>
  <c r="AD1155" i="17"/>
  <c r="AE1155" i="17" s="1"/>
  <c r="U1155" i="17"/>
  <c r="S1155" i="17"/>
  <c r="T1155" i="17" s="1"/>
  <c r="CA1154" i="17"/>
  <c r="BY1154" i="17"/>
  <c r="BZ1154" i="17" s="1"/>
  <c r="BP1154" i="17"/>
  <c r="BO1154" i="17" s="1"/>
  <c r="BN1154" i="17"/>
  <c r="BM1154" i="17"/>
  <c r="BC1154" i="17"/>
  <c r="BB1154" i="17" s="1"/>
  <c r="BA1154" i="17"/>
  <c r="AZ1154" i="17"/>
  <c r="AQ1154" i="17"/>
  <c r="AO1154" i="17"/>
  <c r="AP1154" i="17" s="1"/>
  <c r="AF1154" i="17"/>
  <c r="AD1154" i="17"/>
  <c r="AE1154" i="17" s="1"/>
  <c r="U1154" i="17"/>
  <c r="T1154" i="17"/>
  <c r="S1154" i="17"/>
  <c r="CA1153" i="17"/>
  <c r="BY1153" i="17"/>
  <c r="BZ1153" i="17" s="1"/>
  <c r="BP1153" i="17"/>
  <c r="BO1153" i="17"/>
  <c r="BM1153" i="17"/>
  <c r="BN1153" i="17" s="1"/>
  <c r="BC1153" i="17"/>
  <c r="BB1153" i="17"/>
  <c r="AZ1153" i="17"/>
  <c r="BA1153" i="17" s="1"/>
  <c r="AO1153" i="17"/>
  <c r="AP1153" i="17" s="1"/>
  <c r="AQ1153" i="17" s="1"/>
  <c r="AF1153" i="17"/>
  <c r="AD1153" i="17"/>
  <c r="AE1153" i="17" s="1"/>
  <c r="U1153" i="17"/>
  <c r="S1153" i="17"/>
  <c r="T1153" i="17" s="1"/>
  <c r="BY1152" i="17"/>
  <c r="BZ1152" i="17" s="1"/>
  <c r="CA1152" i="17" s="1"/>
  <c r="BP1152" i="17"/>
  <c r="BO1152" i="17" s="1"/>
  <c r="BM1152" i="17"/>
  <c r="BN1152" i="17" s="1"/>
  <c r="BC1152" i="17"/>
  <c r="BB1152" i="17"/>
  <c r="AZ1152" i="17"/>
  <c r="BA1152" i="17" s="1"/>
  <c r="AQ1152" i="17"/>
  <c r="AO1152" i="17"/>
  <c r="AP1152" i="17" s="1"/>
  <c r="AF1152" i="17"/>
  <c r="AD1152" i="17"/>
  <c r="AE1152" i="17" s="1"/>
  <c r="U1152" i="17"/>
  <c r="S1152" i="17"/>
  <c r="T1152" i="17" s="1"/>
  <c r="CA1151" i="17"/>
  <c r="BY1151" i="17"/>
  <c r="BZ1151" i="17" s="1"/>
  <c r="BP1151" i="17"/>
  <c r="BO1151" i="17"/>
  <c r="BM1151" i="17"/>
  <c r="BN1151" i="17" s="1"/>
  <c r="BC1151" i="17"/>
  <c r="BB1151" i="17"/>
  <c r="AZ1151" i="17"/>
  <c r="BA1151" i="17" s="1"/>
  <c r="AQ1151" i="17"/>
  <c r="AO1151" i="17"/>
  <c r="AP1151" i="17" s="1"/>
  <c r="AF1151" i="17"/>
  <c r="AD1151" i="17"/>
  <c r="AE1151" i="17" s="1"/>
  <c r="U1151" i="17"/>
  <c r="S1151" i="17"/>
  <c r="T1151" i="17" s="1"/>
  <c r="CA1150" i="17"/>
  <c r="BY1150" i="17"/>
  <c r="BZ1150" i="17" s="1"/>
  <c r="BP1150" i="17"/>
  <c r="BO1150" i="17" s="1"/>
  <c r="BM1150" i="17"/>
  <c r="BN1150" i="17" s="1"/>
  <c r="BC1150" i="17"/>
  <c r="BB1150" i="17"/>
  <c r="AZ1150" i="17"/>
  <c r="BA1150" i="17" s="1"/>
  <c r="AQ1150" i="17"/>
  <c r="AO1150" i="17"/>
  <c r="AP1150" i="17" s="1"/>
  <c r="AF1150" i="17"/>
  <c r="AD1150" i="17"/>
  <c r="AE1150" i="17" s="1"/>
  <c r="U1150" i="17"/>
  <c r="S1150" i="17"/>
  <c r="T1150" i="17" s="1"/>
  <c r="CA1149" i="17"/>
  <c r="BY1149" i="17"/>
  <c r="BZ1149" i="17" s="1"/>
  <c r="BP1149" i="17"/>
  <c r="BO1149" i="17"/>
  <c r="BM1149" i="17"/>
  <c r="BN1149" i="17" s="1"/>
  <c r="BC1149" i="17"/>
  <c r="BB1149" i="17" s="1"/>
  <c r="AZ1149" i="17"/>
  <c r="BA1149" i="17" s="1"/>
  <c r="AQ1149" i="17"/>
  <c r="AO1149" i="17"/>
  <c r="AP1149" i="17" s="1"/>
  <c r="AF1149" i="17"/>
  <c r="AD1149" i="17"/>
  <c r="AE1149" i="17" s="1"/>
  <c r="U1149" i="17"/>
  <c r="T1149" i="17"/>
  <c r="S1149" i="17"/>
  <c r="CA1148" i="17"/>
  <c r="BY1148" i="17"/>
  <c r="BZ1148" i="17" s="1"/>
  <c r="BP1148" i="17"/>
  <c r="BO1148" i="17" s="1"/>
  <c r="BM1148" i="17"/>
  <c r="BN1148" i="17" s="1"/>
  <c r="BC1148" i="17"/>
  <c r="BB1148" i="17" s="1"/>
  <c r="AZ1148" i="17"/>
  <c r="BA1148" i="17" s="1"/>
  <c r="AQ1148" i="17"/>
  <c r="AO1148" i="17"/>
  <c r="AP1148" i="17" s="1"/>
  <c r="AF1148" i="17"/>
  <c r="AD1148" i="17"/>
  <c r="AE1148" i="17" s="1"/>
  <c r="U1148" i="17"/>
  <c r="S1148" i="17"/>
  <c r="T1148" i="17" s="1"/>
  <c r="CA1147" i="17"/>
  <c r="BY1147" i="17"/>
  <c r="BZ1147" i="17" s="1"/>
  <c r="BP1147" i="17"/>
  <c r="BM1147" i="17"/>
  <c r="BN1147" i="17" s="1"/>
  <c r="BO1147" i="17" s="1"/>
  <c r="BC1147" i="17"/>
  <c r="BB1147" i="17"/>
  <c r="AZ1147" i="17"/>
  <c r="BA1147" i="17" s="1"/>
  <c r="AQ1147" i="17"/>
  <c r="AO1147" i="17"/>
  <c r="AP1147" i="17" s="1"/>
  <c r="AF1147" i="17"/>
  <c r="AD1147" i="17"/>
  <c r="AE1147" i="17" s="1"/>
  <c r="U1147" i="17"/>
  <c r="S1147" i="17"/>
  <c r="T1147" i="17" s="1"/>
  <c r="CA1146" i="17"/>
  <c r="BY1146" i="17"/>
  <c r="BZ1146" i="17" s="1"/>
  <c r="BP1146" i="17"/>
  <c r="BM1146" i="17"/>
  <c r="BN1146" i="17" s="1"/>
  <c r="BC1146" i="17"/>
  <c r="BB1146" i="17" s="1"/>
  <c r="AZ1146" i="17"/>
  <c r="BA1146" i="17" s="1"/>
  <c r="AQ1146" i="17"/>
  <c r="AO1146" i="17"/>
  <c r="AP1146" i="17" s="1"/>
  <c r="AF1146" i="17"/>
  <c r="AD1146" i="17"/>
  <c r="AE1146" i="17" s="1"/>
  <c r="U1146" i="17"/>
  <c r="T1146" i="17"/>
  <c r="S1146" i="17"/>
  <c r="CA1145" i="17"/>
  <c r="BY1145" i="17"/>
  <c r="BZ1145" i="17" s="1"/>
  <c r="BP1145" i="17"/>
  <c r="BM1145" i="17"/>
  <c r="BN1145" i="17" s="1"/>
  <c r="BC1145" i="17"/>
  <c r="BB1145" i="17"/>
  <c r="AZ1145" i="17"/>
  <c r="BA1145" i="17" s="1"/>
  <c r="AQ1145" i="17"/>
  <c r="AO1145" i="17"/>
  <c r="AP1145" i="17" s="1"/>
  <c r="AF1145" i="17"/>
  <c r="AD1145" i="17"/>
  <c r="AE1145" i="17" s="1"/>
  <c r="U1145" i="17"/>
  <c r="S1145" i="17"/>
  <c r="T1145" i="17" s="1"/>
  <c r="CA1144" i="17"/>
  <c r="BY1144" i="17"/>
  <c r="BZ1144" i="17" s="1"/>
  <c r="BP1144" i="17"/>
  <c r="BM1144" i="17"/>
  <c r="BN1144" i="17" s="1"/>
  <c r="BO1144" i="17" s="1"/>
  <c r="BC1144" i="17"/>
  <c r="BB1144" i="17"/>
  <c r="AZ1144" i="17"/>
  <c r="BA1144" i="17" s="1"/>
  <c r="AQ1144" i="17"/>
  <c r="AO1144" i="17"/>
  <c r="AP1144" i="17" s="1"/>
  <c r="AF1144" i="17"/>
  <c r="AD1144" i="17"/>
  <c r="AE1144" i="17" s="1"/>
  <c r="U1144" i="17"/>
  <c r="T1144" i="17"/>
  <c r="S1144" i="17"/>
  <c r="CA1143" i="17"/>
  <c r="BZ1143" i="17"/>
  <c r="BY1143" i="17"/>
  <c r="BP1143" i="17"/>
  <c r="BO1143" i="17" s="1"/>
  <c r="BN1143" i="17"/>
  <c r="BM1143" i="17"/>
  <c r="BC1143" i="17"/>
  <c r="BB1143" i="17" s="1"/>
  <c r="BA1143" i="17"/>
  <c r="AZ1143" i="17"/>
  <c r="AO1143" i="17"/>
  <c r="AP1143" i="17" s="1"/>
  <c r="AQ1143" i="17" s="1"/>
  <c r="AF1143" i="17"/>
  <c r="AD1143" i="17"/>
  <c r="AE1143" i="17" s="1"/>
  <c r="U1143" i="17"/>
  <c r="T1143" i="17"/>
  <c r="S1143" i="17"/>
  <c r="BY1142" i="17"/>
  <c r="BZ1142" i="17" s="1"/>
  <c r="CA1142" i="17" s="1"/>
  <c r="BP1142" i="17"/>
  <c r="BO1142" i="17"/>
  <c r="BN1142" i="17"/>
  <c r="BM1142" i="17"/>
  <c r="BC1142" i="17"/>
  <c r="BB1142" i="17" s="1"/>
  <c r="AZ1142" i="17"/>
  <c r="BA1142" i="17" s="1"/>
  <c r="AQ1142" i="17"/>
  <c r="AO1142" i="17"/>
  <c r="AP1142" i="17" s="1"/>
  <c r="AF1142" i="17"/>
  <c r="AD1142" i="17"/>
  <c r="AE1142" i="17" s="1"/>
  <c r="U1142" i="17"/>
  <c r="T1142" i="17"/>
  <c r="S1142" i="17"/>
  <c r="CA1141" i="17"/>
  <c r="BY1141" i="17"/>
  <c r="BZ1141" i="17" s="1"/>
  <c r="BP1141" i="17"/>
  <c r="BO1141" i="17" s="1"/>
  <c r="BM1141" i="17"/>
  <c r="BN1141" i="17" s="1"/>
  <c r="BC1141" i="17"/>
  <c r="BB1141" i="17"/>
  <c r="AZ1141" i="17"/>
  <c r="BA1141" i="17" s="1"/>
  <c r="AQ1141" i="17"/>
  <c r="AO1141" i="17"/>
  <c r="AP1141" i="17" s="1"/>
  <c r="AF1141" i="17"/>
  <c r="AD1141" i="17"/>
  <c r="AE1141" i="17" s="1"/>
  <c r="U1141" i="17"/>
  <c r="T1141" i="17"/>
  <c r="S1141" i="17"/>
  <c r="CA1140" i="17"/>
  <c r="BY1140" i="17"/>
  <c r="BZ1140" i="17" s="1"/>
  <c r="BP1140" i="17"/>
  <c r="BO1140" i="17"/>
  <c r="BM1140" i="17"/>
  <c r="BN1140" i="17" s="1"/>
  <c r="BC1140" i="17"/>
  <c r="BB1140" i="17"/>
  <c r="AZ1140" i="17"/>
  <c r="BA1140" i="17" s="1"/>
  <c r="AQ1140" i="17"/>
  <c r="AO1140" i="17"/>
  <c r="AP1140" i="17" s="1"/>
  <c r="AF1140" i="17"/>
  <c r="AD1140" i="17"/>
  <c r="AE1140" i="17" s="1"/>
  <c r="U1140" i="17"/>
  <c r="T1140" i="17"/>
  <c r="S1140" i="17"/>
  <c r="CA1139" i="17"/>
  <c r="BY1139" i="17"/>
  <c r="BZ1139" i="17" s="1"/>
  <c r="BP1139" i="17"/>
  <c r="BO1139" i="17"/>
  <c r="BM1139" i="17"/>
  <c r="BN1139" i="17" s="1"/>
  <c r="BC1139" i="17"/>
  <c r="BB1139" i="17"/>
  <c r="BA1139" i="17"/>
  <c r="AZ1139" i="17"/>
  <c r="AQ1139" i="17"/>
  <c r="AO1139" i="17"/>
  <c r="AP1139" i="17" s="1"/>
  <c r="AF1139" i="17"/>
  <c r="AD1139" i="17"/>
  <c r="AE1139" i="17" s="1"/>
  <c r="U1139" i="17"/>
  <c r="S1139" i="17"/>
  <c r="T1139" i="17" s="1"/>
  <c r="CA1138" i="17"/>
  <c r="BY1138" i="17"/>
  <c r="BZ1138" i="17" s="1"/>
  <c r="BP1138" i="17"/>
  <c r="BO1138" i="17"/>
  <c r="BM1138" i="17"/>
  <c r="BN1138" i="17" s="1"/>
  <c r="BC1138" i="17"/>
  <c r="BB1138" i="17"/>
  <c r="AZ1138" i="17"/>
  <c r="BA1138" i="17" s="1"/>
  <c r="AQ1138" i="17"/>
  <c r="AO1138" i="17"/>
  <c r="AP1138" i="17" s="1"/>
  <c r="AF1138" i="17"/>
  <c r="AD1138" i="17"/>
  <c r="AE1138" i="17" s="1"/>
  <c r="U1138" i="17"/>
  <c r="T1138" i="17"/>
  <c r="S1138" i="17"/>
  <c r="CA1137" i="17"/>
  <c r="BY1137" i="17"/>
  <c r="BZ1137" i="17" s="1"/>
  <c r="BP1137" i="17"/>
  <c r="BO1137" i="17"/>
  <c r="BM1137" i="17"/>
  <c r="BN1137" i="17" s="1"/>
  <c r="BC1137" i="17"/>
  <c r="BB1137" i="17" s="1"/>
  <c r="AZ1137" i="17"/>
  <c r="BA1137" i="17" s="1"/>
  <c r="AQ1137" i="17"/>
  <c r="AO1137" i="17"/>
  <c r="AP1137" i="17" s="1"/>
  <c r="AF1137" i="17"/>
  <c r="AD1137" i="17"/>
  <c r="AE1137" i="17" s="1"/>
  <c r="U1137" i="17"/>
  <c r="T1137" i="17"/>
  <c r="S1137" i="17"/>
  <c r="CA1136" i="17"/>
  <c r="BY1136" i="17"/>
  <c r="BZ1136" i="17" s="1"/>
  <c r="BP1136" i="17"/>
  <c r="BM1136" i="17"/>
  <c r="BN1136" i="17" s="1"/>
  <c r="BC1136" i="17"/>
  <c r="BB1136" i="17"/>
  <c r="AZ1136" i="17"/>
  <c r="BA1136" i="17" s="1"/>
  <c r="AQ1136" i="17"/>
  <c r="AO1136" i="17"/>
  <c r="AP1136" i="17" s="1"/>
  <c r="AF1136" i="17"/>
  <c r="AD1136" i="17"/>
  <c r="AE1136" i="17" s="1"/>
  <c r="U1136" i="17"/>
  <c r="T1136" i="17"/>
  <c r="S1136" i="17"/>
  <c r="CA1135" i="17"/>
  <c r="BY1135" i="17"/>
  <c r="BZ1135" i="17" s="1"/>
  <c r="BP1135" i="17"/>
  <c r="BM1135" i="17"/>
  <c r="BN1135" i="17" s="1"/>
  <c r="BO1135" i="17" s="1"/>
  <c r="BC1135" i="17"/>
  <c r="BB1135" i="17" s="1"/>
  <c r="AZ1135" i="17"/>
  <c r="BA1135" i="17" s="1"/>
  <c r="AQ1135" i="17"/>
  <c r="AO1135" i="17"/>
  <c r="AP1135" i="17" s="1"/>
  <c r="AF1135" i="17"/>
  <c r="AD1135" i="17"/>
  <c r="AE1135" i="17" s="1"/>
  <c r="U1135" i="17"/>
  <c r="T1135" i="17"/>
  <c r="S1135" i="17"/>
  <c r="CA1134" i="17"/>
  <c r="BY1134" i="17"/>
  <c r="BZ1134" i="17" s="1"/>
  <c r="BP1134" i="17"/>
  <c r="BM1134" i="17"/>
  <c r="BN1134" i="17" s="1"/>
  <c r="BC1134" i="17"/>
  <c r="BB1134" i="17"/>
  <c r="AZ1134" i="17"/>
  <c r="BA1134" i="17" s="1"/>
  <c r="AQ1134" i="17"/>
  <c r="AO1134" i="17"/>
  <c r="AP1134" i="17" s="1"/>
  <c r="AF1134" i="17"/>
  <c r="AD1134" i="17"/>
  <c r="AE1134" i="17" s="1"/>
  <c r="U1134" i="17"/>
  <c r="S1134" i="17"/>
  <c r="T1134" i="17" s="1"/>
  <c r="CA1133" i="17"/>
  <c r="BY1133" i="17"/>
  <c r="BZ1133" i="17" s="1"/>
  <c r="BP1133" i="17"/>
  <c r="BM1133" i="17"/>
  <c r="BN1133" i="17" s="1"/>
  <c r="BC1133" i="17"/>
  <c r="BB1133" i="17" s="1"/>
  <c r="AZ1133" i="17"/>
  <c r="BA1133" i="17" s="1"/>
  <c r="AO1133" i="17"/>
  <c r="AP1133" i="17" s="1"/>
  <c r="AQ1133" i="17" s="1"/>
  <c r="AF1133" i="17"/>
  <c r="AD1133" i="17"/>
  <c r="AE1133" i="17" s="1"/>
  <c r="U1133" i="17"/>
  <c r="S1133" i="17"/>
  <c r="T1133" i="17" s="1"/>
  <c r="BY1132" i="17"/>
  <c r="BZ1132" i="17" s="1"/>
  <c r="CA1132" i="17" s="1"/>
  <c r="BP1132" i="17"/>
  <c r="BO1132" i="17" s="1"/>
  <c r="BN1132" i="17"/>
  <c r="BM1132" i="17"/>
  <c r="BC1132" i="17"/>
  <c r="BB1132" i="17" s="1"/>
  <c r="BA1132" i="17"/>
  <c r="AZ1132" i="17"/>
  <c r="AQ1132" i="17"/>
  <c r="AO1132" i="17"/>
  <c r="AP1132" i="17" s="1"/>
  <c r="AF1132" i="17"/>
  <c r="AD1132" i="17"/>
  <c r="AE1132" i="17" s="1"/>
  <c r="U1132" i="17"/>
  <c r="T1132" i="17"/>
  <c r="S1132" i="17"/>
  <c r="CA1131" i="17"/>
  <c r="BY1131" i="17"/>
  <c r="BZ1131" i="17" s="1"/>
  <c r="BP1131" i="17"/>
  <c r="BO1131" i="17"/>
  <c r="BM1131" i="17"/>
  <c r="BN1131" i="17" s="1"/>
  <c r="BC1131" i="17"/>
  <c r="BB1131" i="17" s="1"/>
  <c r="AZ1131" i="17"/>
  <c r="BA1131" i="17" s="1"/>
  <c r="AQ1131" i="17"/>
  <c r="AO1131" i="17"/>
  <c r="AP1131" i="17" s="1"/>
  <c r="AF1131" i="17"/>
  <c r="AE1131" i="17"/>
  <c r="AD1131" i="17"/>
  <c r="U1131" i="17"/>
  <c r="T1131" i="17"/>
  <c r="S1131" i="17"/>
  <c r="CA1130" i="17"/>
  <c r="BY1130" i="17"/>
  <c r="BZ1130" i="17" s="1"/>
  <c r="BP1130" i="17"/>
  <c r="BO1130" i="17" s="1"/>
  <c r="BM1130" i="17"/>
  <c r="BN1130" i="17" s="1"/>
  <c r="BC1130" i="17"/>
  <c r="BB1130" i="17" s="1"/>
  <c r="AZ1130" i="17"/>
  <c r="BA1130" i="17" s="1"/>
  <c r="AQ1130" i="17"/>
  <c r="AO1130" i="17"/>
  <c r="AP1130" i="17" s="1"/>
  <c r="AF1130" i="17"/>
  <c r="AD1130" i="17"/>
  <c r="AE1130" i="17" s="1"/>
  <c r="U1130" i="17"/>
  <c r="T1130" i="17"/>
  <c r="S1130" i="17"/>
  <c r="CA1129" i="17"/>
  <c r="BY1129" i="17"/>
  <c r="BZ1129" i="17" s="1"/>
  <c r="BP1129" i="17"/>
  <c r="BO1129" i="17" s="1"/>
  <c r="BM1129" i="17"/>
  <c r="BN1129" i="17" s="1"/>
  <c r="BC1129" i="17"/>
  <c r="BB1129" i="17" s="1"/>
  <c r="AZ1129" i="17"/>
  <c r="BA1129" i="17" s="1"/>
  <c r="AQ1129" i="17"/>
  <c r="AO1129" i="17"/>
  <c r="AP1129" i="17" s="1"/>
  <c r="AF1129" i="17"/>
  <c r="AE1129" i="17"/>
  <c r="AD1129" i="17"/>
  <c r="U1129" i="17"/>
  <c r="S1129" i="17"/>
  <c r="T1129" i="17" s="1"/>
  <c r="CA1128" i="17"/>
  <c r="BY1128" i="17"/>
  <c r="BZ1128" i="17" s="1"/>
  <c r="BP1128" i="17"/>
  <c r="BO1128" i="17" s="1"/>
  <c r="BM1128" i="17"/>
  <c r="BN1128" i="17" s="1"/>
  <c r="BC1128" i="17"/>
  <c r="BB1128" i="17"/>
  <c r="AZ1128" i="17"/>
  <c r="BA1128" i="17" s="1"/>
  <c r="AQ1128" i="17"/>
  <c r="AO1128" i="17"/>
  <c r="AP1128" i="17" s="1"/>
  <c r="AF1128" i="17"/>
  <c r="AD1128" i="17"/>
  <c r="AE1128" i="17" s="1"/>
  <c r="U1128" i="17"/>
  <c r="S1128" i="17"/>
  <c r="T1128" i="17" s="1"/>
  <c r="CA1127" i="17"/>
  <c r="BY1127" i="17"/>
  <c r="BZ1127" i="17" s="1"/>
  <c r="BP1127" i="17"/>
  <c r="BO1127" i="17"/>
  <c r="BM1127" i="17"/>
  <c r="BN1127" i="17" s="1"/>
  <c r="BC1127" i="17"/>
  <c r="BB1127" i="17" s="1"/>
  <c r="AZ1127" i="17"/>
  <c r="BA1127" i="17" s="1"/>
  <c r="AQ1127" i="17"/>
  <c r="AO1127" i="17"/>
  <c r="AP1127" i="17" s="1"/>
  <c r="AF1127" i="17"/>
  <c r="AD1127" i="17"/>
  <c r="AE1127" i="17" s="1"/>
  <c r="U1127" i="17"/>
  <c r="T1127" i="17"/>
  <c r="S1127" i="17"/>
  <c r="CA1126" i="17"/>
  <c r="BY1126" i="17"/>
  <c r="BZ1126" i="17" s="1"/>
  <c r="BP1126" i="17"/>
  <c r="BO1126" i="17" s="1"/>
  <c r="BM1126" i="17"/>
  <c r="BN1126" i="17" s="1"/>
  <c r="BC1126" i="17"/>
  <c r="BB1126" i="17"/>
  <c r="AZ1126" i="17"/>
  <c r="BA1126" i="17" s="1"/>
  <c r="AQ1126" i="17"/>
  <c r="AO1126" i="17"/>
  <c r="AP1126" i="17" s="1"/>
  <c r="AF1126" i="17"/>
  <c r="AD1126" i="17"/>
  <c r="AE1126" i="17" s="1"/>
  <c r="U1126" i="17"/>
  <c r="T1126" i="17"/>
  <c r="S1126" i="17"/>
  <c r="CA1125" i="17"/>
  <c r="BY1125" i="17"/>
  <c r="BZ1125" i="17" s="1"/>
  <c r="BP1125" i="17"/>
  <c r="BM1125" i="17"/>
  <c r="BN1125" i="17" s="1"/>
  <c r="BO1125" i="17" s="1"/>
  <c r="BC1125" i="17"/>
  <c r="BB1125" i="17" s="1"/>
  <c r="AZ1125" i="17"/>
  <c r="BA1125" i="17" s="1"/>
  <c r="AQ1125" i="17"/>
  <c r="AO1125" i="17"/>
  <c r="AP1125" i="17" s="1"/>
  <c r="AF1125" i="17"/>
  <c r="AD1125" i="17"/>
  <c r="AE1125" i="17" s="1"/>
  <c r="U1125" i="17"/>
  <c r="T1125" i="17"/>
  <c r="S1125" i="17"/>
  <c r="CA1124" i="17"/>
  <c r="BY1124" i="17"/>
  <c r="BZ1124" i="17" s="1"/>
  <c r="BP1124" i="17"/>
  <c r="BM1124" i="17"/>
  <c r="BN1124" i="17" s="1"/>
  <c r="BC1124" i="17"/>
  <c r="BB1124" i="17"/>
  <c r="AZ1124" i="17"/>
  <c r="BA1124" i="17" s="1"/>
  <c r="AQ1124" i="17"/>
  <c r="AO1124" i="17"/>
  <c r="AP1124" i="17" s="1"/>
  <c r="AF1124" i="17"/>
  <c r="AD1124" i="17"/>
  <c r="AE1124" i="17" s="1"/>
  <c r="U1124" i="17"/>
  <c r="T1124" i="17"/>
  <c r="S1124" i="17"/>
  <c r="CA1123" i="17"/>
  <c r="BZ1123" i="17"/>
  <c r="BY1123" i="17"/>
  <c r="BP1123" i="17"/>
  <c r="BM1123" i="17"/>
  <c r="BN1123" i="17" s="1"/>
  <c r="BC1123" i="17"/>
  <c r="BB1123" i="17" s="1"/>
  <c r="BA1123" i="17"/>
  <c r="AZ1123" i="17"/>
  <c r="AO1123" i="17"/>
  <c r="AP1123" i="17" s="1"/>
  <c r="AQ1123" i="17" s="1"/>
  <c r="AF1123" i="17"/>
  <c r="AE1123" i="17"/>
  <c r="AD1123" i="17"/>
  <c r="U1123" i="17"/>
  <c r="T1123" i="17"/>
  <c r="S1123" i="17"/>
  <c r="BY1122" i="17"/>
  <c r="BZ1122" i="17" s="1"/>
  <c r="CA1122" i="17" s="1"/>
  <c r="BP1122" i="17"/>
  <c r="BM1122" i="17"/>
  <c r="BN1122" i="17" s="1"/>
  <c r="BC1122" i="17"/>
  <c r="BB1122" i="17"/>
  <c r="AZ1122" i="17"/>
  <c r="BA1122" i="17" s="1"/>
  <c r="AQ1122" i="17"/>
  <c r="AO1122" i="17"/>
  <c r="AP1122" i="17" s="1"/>
  <c r="AF1122" i="17"/>
  <c r="AD1122" i="17"/>
  <c r="AE1122" i="17" s="1"/>
  <c r="U1122" i="17"/>
  <c r="T1122" i="17"/>
  <c r="S1122" i="17"/>
  <c r="CA1121" i="17"/>
  <c r="BZ1121" i="17"/>
  <c r="BY1121" i="17"/>
  <c r="BP1121" i="17"/>
  <c r="BO1121" i="17" s="1"/>
  <c r="BN1121" i="17"/>
  <c r="BM1121" i="17"/>
  <c r="BC1121" i="17"/>
  <c r="BB1121" i="17" s="1"/>
  <c r="BA1121" i="17"/>
  <c r="AZ1121" i="17"/>
  <c r="AQ1121" i="17"/>
  <c r="AO1121" i="17"/>
  <c r="AP1121" i="17" s="1"/>
  <c r="AF1121" i="17"/>
  <c r="AE1121" i="17"/>
  <c r="AD1121" i="17"/>
  <c r="U1121" i="17"/>
  <c r="S1121" i="17"/>
  <c r="T1121" i="17" s="1"/>
  <c r="CA1120" i="17"/>
  <c r="BY1120" i="17"/>
  <c r="BZ1120" i="17" s="1"/>
  <c r="BP1120" i="17"/>
  <c r="BO1120" i="17" s="1"/>
  <c r="BM1120" i="17"/>
  <c r="BN1120" i="17" s="1"/>
  <c r="BC1120" i="17"/>
  <c r="BB1120" i="17" s="1"/>
  <c r="AZ1120" i="17"/>
  <c r="BA1120" i="17" s="1"/>
  <c r="AQ1120" i="17"/>
  <c r="AO1120" i="17"/>
  <c r="AP1120" i="17" s="1"/>
  <c r="AF1120" i="17"/>
  <c r="AD1120" i="17"/>
  <c r="AE1120" i="17" s="1"/>
  <c r="U1120" i="17"/>
  <c r="S1120" i="17"/>
  <c r="T1120" i="17" s="1"/>
  <c r="CA1119" i="17"/>
  <c r="BY1119" i="17"/>
  <c r="BZ1119" i="17" s="1"/>
  <c r="BP1119" i="17"/>
  <c r="BO1119" i="17" s="1"/>
  <c r="BM1119" i="17"/>
  <c r="BN1119" i="17" s="1"/>
  <c r="BC1119" i="17"/>
  <c r="BB1119" i="17" s="1"/>
  <c r="AZ1119" i="17"/>
  <c r="BA1119" i="17" s="1"/>
  <c r="AQ1119" i="17"/>
  <c r="AO1119" i="17"/>
  <c r="AP1119" i="17" s="1"/>
  <c r="AF1119" i="17"/>
  <c r="AD1119" i="17"/>
  <c r="AE1119" i="17" s="1"/>
  <c r="U1119" i="17"/>
  <c r="S1119" i="17"/>
  <c r="T1119" i="17" s="1"/>
  <c r="CA1118" i="17"/>
  <c r="BY1118" i="17"/>
  <c r="BZ1118" i="17" s="1"/>
  <c r="BP1118" i="17"/>
  <c r="BO1118" i="17" s="1"/>
  <c r="BM1118" i="17"/>
  <c r="BN1118" i="17" s="1"/>
  <c r="BC1118" i="17"/>
  <c r="BB1118" i="17" s="1"/>
  <c r="AZ1118" i="17"/>
  <c r="BA1118" i="17" s="1"/>
  <c r="AQ1118" i="17"/>
  <c r="AO1118" i="17"/>
  <c r="AP1118" i="17" s="1"/>
  <c r="AF1118" i="17"/>
  <c r="AD1118" i="17"/>
  <c r="AE1118" i="17" s="1"/>
  <c r="U1118" i="17"/>
  <c r="T1118" i="17"/>
  <c r="S1118" i="17"/>
  <c r="CA1117" i="17"/>
  <c r="BY1117" i="17"/>
  <c r="BZ1117" i="17" s="1"/>
  <c r="BP1117" i="17"/>
  <c r="BO1117" i="17" s="1"/>
  <c r="BM1117" i="17"/>
  <c r="BN1117" i="17" s="1"/>
  <c r="BC1117" i="17"/>
  <c r="BB1117" i="17" s="1"/>
  <c r="AZ1117" i="17"/>
  <c r="BA1117" i="17" s="1"/>
  <c r="AQ1117" i="17"/>
  <c r="AO1117" i="17"/>
  <c r="AP1117" i="17" s="1"/>
  <c r="AF1117" i="17"/>
  <c r="AD1117" i="17"/>
  <c r="AE1117" i="17" s="1"/>
  <c r="U1117" i="17"/>
  <c r="T1117" i="17"/>
  <c r="S1117" i="17"/>
  <c r="CA1116" i="17"/>
  <c r="BY1116" i="17"/>
  <c r="BZ1116" i="17" s="1"/>
  <c r="BP1116" i="17"/>
  <c r="BO1116" i="17" s="1"/>
  <c r="BM1116" i="17"/>
  <c r="BN1116" i="17" s="1"/>
  <c r="BC1116" i="17"/>
  <c r="BB1116" i="17"/>
  <c r="AZ1116" i="17"/>
  <c r="BA1116" i="17" s="1"/>
  <c r="AQ1116" i="17"/>
  <c r="AO1116" i="17"/>
  <c r="AP1116" i="17" s="1"/>
  <c r="AF1116" i="17"/>
  <c r="AD1116" i="17"/>
  <c r="AE1116" i="17" s="1"/>
  <c r="U1116" i="17"/>
  <c r="S1116" i="17"/>
  <c r="T1116" i="17" s="1"/>
  <c r="CA1115" i="17"/>
  <c r="BY1115" i="17"/>
  <c r="BZ1115" i="17" s="1"/>
  <c r="BP1115" i="17"/>
  <c r="BO1115" i="17"/>
  <c r="BM1115" i="17"/>
  <c r="BN1115" i="17" s="1"/>
  <c r="BC1115" i="17"/>
  <c r="BB1115" i="17" s="1"/>
  <c r="AZ1115" i="17"/>
  <c r="BA1115" i="17" s="1"/>
  <c r="AQ1115" i="17"/>
  <c r="AO1115" i="17"/>
  <c r="AP1115" i="17" s="1"/>
  <c r="AF1115" i="17"/>
  <c r="AD1115" i="17"/>
  <c r="AE1115" i="17" s="1"/>
  <c r="U1115" i="17"/>
  <c r="S1115" i="17"/>
  <c r="T1115" i="17" s="1"/>
  <c r="CA1114" i="17"/>
  <c r="BY1114" i="17"/>
  <c r="BZ1114" i="17" s="1"/>
  <c r="BP1114" i="17"/>
  <c r="BM1114" i="17"/>
  <c r="BN1114" i="17" s="1"/>
  <c r="BC1114" i="17"/>
  <c r="BB1114" i="17" s="1"/>
  <c r="AZ1114" i="17"/>
  <c r="BA1114" i="17" s="1"/>
  <c r="AQ1114" i="17"/>
  <c r="AO1114" i="17"/>
  <c r="AP1114" i="17" s="1"/>
  <c r="AF1114" i="17"/>
  <c r="AD1114" i="17"/>
  <c r="AE1114" i="17" s="1"/>
  <c r="U1114" i="17"/>
  <c r="T1114" i="17"/>
  <c r="S1114" i="17"/>
  <c r="CA1113" i="17"/>
  <c r="BY1113" i="17"/>
  <c r="BZ1113" i="17" s="1"/>
  <c r="BP1113" i="17"/>
  <c r="BM1113" i="17"/>
  <c r="BN1113" i="17" s="1"/>
  <c r="BC1113" i="17"/>
  <c r="BB1113" i="17" s="1"/>
  <c r="AZ1113" i="17"/>
  <c r="BA1113" i="17" s="1"/>
  <c r="AO1113" i="17"/>
  <c r="AP1113" i="17" s="1"/>
  <c r="AQ1113" i="17" s="1"/>
  <c r="AF1113" i="17"/>
  <c r="AD1113" i="17"/>
  <c r="AE1113" i="17" s="1"/>
  <c r="U1113" i="17"/>
  <c r="T1113" i="17"/>
  <c r="S1113" i="17"/>
  <c r="BY1112" i="17"/>
  <c r="BZ1112" i="17" s="1"/>
  <c r="CA1112" i="17" s="1"/>
  <c r="BP1112" i="17"/>
  <c r="BM1112" i="17"/>
  <c r="BN1112" i="17" s="1"/>
  <c r="BO1112" i="17" s="1"/>
  <c r="BC1112" i="17"/>
  <c r="BB1112" i="17"/>
  <c r="AZ1112" i="17"/>
  <c r="BA1112" i="17" s="1"/>
  <c r="AQ1112" i="17"/>
  <c r="AO1112" i="17"/>
  <c r="AP1112" i="17" s="1"/>
  <c r="AF1112" i="17"/>
  <c r="AD1112" i="17"/>
  <c r="AE1112" i="17" s="1"/>
  <c r="U1112" i="17"/>
  <c r="T1112" i="17"/>
  <c r="S1112" i="17"/>
  <c r="CA1111" i="17"/>
  <c r="BY1111" i="17"/>
  <c r="BZ1111" i="17" s="1"/>
  <c r="BP1111" i="17"/>
  <c r="BM1111" i="17"/>
  <c r="BN1111" i="17" s="1"/>
  <c r="BO1111" i="17" s="1"/>
  <c r="BC1111" i="17"/>
  <c r="BB1111" i="17" s="1"/>
  <c r="AZ1111" i="17"/>
  <c r="BA1111" i="17" s="1"/>
  <c r="AQ1111" i="17"/>
  <c r="AO1111" i="17"/>
  <c r="AP1111" i="17" s="1"/>
  <c r="AF1111" i="17"/>
  <c r="AD1111" i="17"/>
  <c r="AE1111" i="17" s="1"/>
  <c r="U1111" i="17"/>
  <c r="T1111" i="17"/>
  <c r="S1111" i="17"/>
  <c r="CA1110" i="17"/>
  <c r="BY1110" i="17"/>
  <c r="BZ1110" i="17" s="1"/>
  <c r="BP1110" i="17"/>
  <c r="BO1110" i="17" s="1"/>
  <c r="BN1110" i="17"/>
  <c r="BM1110" i="17"/>
  <c r="BC1110" i="17"/>
  <c r="BB1110" i="17"/>
  <c r="BA1110" i="17"/>
  <c r="AZ1110" i="17"/>
  <c r="AQ1110" i="17"/>
  <c r="AO1110" i="17"/>
  <c r="AP1110" i="17" s="1"/>
  <c r="AF1110" i="17"/>
  <c r="AD1110" i="17"/>
  <c r="AE1110" i="17" s="1"/>
  <c r="U1110" i="17"/>
  <c r="S1110" i="17"/>
  <c r="T1110" i="17" s="1"/>
  <c r="CA1109" i="17"/>
  <c r="BY1109" i="17"/>
  <c r="BZ1109" i="17" s="1"/>
  <c r="BP1109" i="17"/>
  <c r="BO1109" i="17"/>
  <c r="BM1109" i="17"/>
  <c r="BN1109" i="17" s="1"/>
  <c r="BC1109" i="17"/>
  <c r="BB1109" i="17" s="1"/>
  <c r="AZ1109" i="17"/>
  <c r="BA1109" i="17" s="1"/>
  <c r="AQ1109" i="17"/>
  <c r="AO1109" i="17"/>
  <c r="AP1109" i="17" s="1"/>
  <c r="AF1109" i="17"/>
  <c r="AD1109" i="17"/>
  <c r="AE1109" i="17" s="1"/>
  <c r="U1109" i="17"/>
  <c r="S1109" i="17"/>
  <c r="T1109" i="17" s="1"/>
  <c r="CA1108" i="17"/>
  <c r="BZ1108" i="17"/>
  <c r="BY1108" i="17"/>
  <c r="BP1108" i="17"/>
  <c r="BO1108" i="17"/>
  <c r="BM1108" i="17"/>
  <c r="BN1108" i="17" s="1"/>
  <c r="BC1108" i="17"/>
  <c r="BB1108" i="17" s="1"/>
  <c r="AZ1108" i="17"/>
  <c r="BA1108" i="17" s="1"/>
  <c r="AQ1108" i="17"/>
  <c r="AO1108" i="17"/>
  <c r="AP1108" i="17" s="1"/>
  <c r="AF1108" i="17"/>
  <c r="AD1108" i="17"/>
  <c r="AE1108" i="17" s="1"/>
  <c r="U1108" i="17"/>
  <c r="S1108" i="17"/>
  <c r="T1108" i="17" s="1"/>
  <c r="CA1107" i="17"/>
  <c r="BY1107" i="17"/>
  <c r="BZ1107" i="17" s="1"/>
  <c r="BP1107" i="17"/>
  <c r="BO1107" i="17"/>
  <c r="BM1107" i="17"/>
  <c r="BN1107" i="17" s="1"/>
  <c r="BC1107" i="17"/>
  <c r="BB1107" i="17" s="1"/>
  <c r="AZ1107" i="17"/>
  <c r="BA1107" i="17" s="1"/>
  <c r="AQ1107" i="17"/>
  <c r="AO1107" i="17"/>
  <c r="AP1107" i="17" s="1"/>
  <c r="AF1107" i="17"/>
  <c r="AD1107" i="17"/>
  <c r="AE1107" i="17" s="1"/>
  <c r="U1107" i="17"/>
  <c r="T1107" i="17"/>
  <c r="S1107" i="17"/>
  <c r="CA1106" i="17"/>
  <c r="BY1106" i="17"/>
  <c r="BZ1106" i="17" s="1"/>
  <c r="BP1106" i="17"/>
  <c r="BO1106" i="17" s="1"/>
  <c r="BM1106" i="17"/>
  <c r="BN1106" i="17" s="1"/>
  <c r="BC1106" i="17"/>
  <c r="BB1106" i="17" s="1"/>
  <c r="AZ1106" i="17"/>
  <c r="BA1106" i="17" s="1"/>
  <c r="AQ1106" i="17"/>
  <c r="AO1106" i="17"/>
  <c r="AP1106" i="17" s="1"/>
  <c r="AF1106" i="17"/>
  <c r="AD1106" i="17"/>
  <c r="AE1106" i="17" s="1"/>
  <c r="U1106" i="17"/>
  <c r="S1106" i="17"/>
  <c r="T1106" i="17" s="1"/>
  <c r="CA1105" i="17"/>
  <c r="BY1105" i="17"/>
  <c r="BZ1105" i="17" s="1"/>
  <c r="BP1105" i="17"/>
  <c r="BO1105" i="17" s="1"/>
  <c r="BM1105" i="17"/>
  <c r="BN1105" i="17" s="1"/>
  <c r="BC1105" i="17"/>
  <c r="BB1105" i="17"/>
  <c r="AZ1105" i="17"/>
  <c r="BA1105" i="17" s="1"/>
  <c r="AQ1105" i="17"/>
  <c r="AO1105" i="17"/>
  <c r="AP1105" i="17" s="1"/>
  <c r="AF1105" i="17"/>
  <c r="AD1105" i="17"/>
  <c r="AE1105" i="17" s="1"/>
  <c r="U1105" i="17"/>
  <c r="T1105" i="17"/>
  <c r="S1105" i="17"/>
  <c r="CA1104" i="17"/>
  <c r="BZ1104" i="17"/>
  <c r="BY1104" i="17"/>
  <c r="BP1104" i="17"/>
  <c r="BO1104" i="17" s="1"/>
  <c r="BM1104" i="17"/>
  <c r="BN1104" i="17" s="1"/>
  <c r="BC1104" i="17"/>
  <c r="BB1104" i="17"/>
  <c r="BA1104" i="17"/>
  <c r="AZ1104" i="17"/>
  <c r="AQ1104" i="17"/>
  <c r="AO1104" i="17"/>
  <c r="AP1104" i="17" s="1"/>
  <c r="AF1104" i="17"/>
  <c r="AD1104" i="17"/>
  <c r="AE1104" i="17" s="1"/>
  <c r="U1104" i="17"/>
  <c r="T1104" i="17"/>
  <c r="S1104" i="17"/>
  <c r="CA1103" i="17"/>
  <c r="BY1103" i="17"/>
  <c r="BZ1103" i="17" s="1"/>
  <c r="BP1103" i="17"/>
  <c r="BN1103" i="17"/>
  <c r="BO1103" i="17" s="1"/>
  <c r="BM1103" i="17"/>
  <c r="BC1103" i="17"/>
  <c r="BB1103" i="17" s="1"/>
  <c r="AZ1103" i="17"/>
  <c r="BA1103" i="17" s="1"/>
  <c r="AO1103" i="17"/>
  <c r="AP1103" i="17" s="1"/>
  <c r="AQ1103" i="17" s="1"/>
  <c r="AF1103" i="17"/>
  <c r="AD1103" i="17"/>
  <c r="AE1103" i="17" s="1"/>
  <c r="U1103" i="17"/>
  <c r="S1103" i="17"/>
  <c r="T1103" i="17" s="1"/>
  <c r="BY1102" i="17"/>
  <c r="BZ1102" i="17" s="1"/>
  <c r="CA1102" i="17" s="1"/>
  <c r="BP1102" i="17"/>
  <c r="BM1102" i="17"/>
  <c r="BN1102" i="17" s="1"/>
  <c r="BO1102" i="17" s="1"/>
  <c r="BC1102" i="17"/>
  <c r="BB1102" i="17" s="1"/>
  <c r="AZ1102" i="17"/>
  <c r="BA1102" i="17" s="1"/>
  <c r="AQ1102" i="17"/>
  <c r="AO1102" i="17"/>
  <c r="AP1102" i="17" s="1"/>
  <c r="AF1102" i="17"/>
  <c r="AD1102" i="17"/>
  <c r="AE1102" i="17" s="1"/>
  <c r="U1102" i="17"/>
  <c r="S1102" i="17"/>
  <c r="T1102" i="17" s="1"/>
  <c r="CA1101" i="17"/>
  <c r="BY1101" i="17"/>
  <c r="BZ1101" i="17" s="1"/>
  <c r="BP1101" i="17"/>
  <c r="BM1101" i="17"/>
  <c r="BN1101" i="17" s="1"/>
  <c r="BO1101" i="17" s="1"/>
  <c r="BC1101" i="17"/>
  <c r="BB1101" i="17" s="1"/>
  <c r="BA1101" i="17"/>
  <c r="AZ1101" i="17"/>
  <c r="AQ1101" i="17"/>
  <c r="AO1101" i="17"/>
  <c r="AP1101" i="17" s="1"/>
  <c r="AF1101" i="17"/>
  <c r="AD1101" i="17"/>
  <c r="AE1101" i="17" s="1"/>
  <c r="U1101" i="17"/>
  <c r="T1101" i="17"/>
  <c r="S1101" i="17"/>
  <c r="CA1100" i="17"/>
  <c r="BY1100" i="17"/>
  <c r="BZ1100" i="17" s="1"/>
  <c r="BP1100" i="17"/>
  <c r="BN1100" i="17"/>
  <c r="BO1100" i="17" s="1"/>
  <c r="BM1100" i="17"/>
  <c r="BC1100" i="17"/>
  <c r="BB1100" i="17" s="1"/>
  <c r="AZ1100" i="17"/>
  <c r="BA1100" i="17" s="1"/>
  <c r="AQ1100" i="17"/>
  <c r="AO1100" i="17"/>
  <c r="AP1100" i="17" s="1"/>
  <c r="AF1100" i="17"/>
  <c r="AD1100" i="17"/>
  <c r="AE1100" i="17" s="1"/>
  <c r="U1100" i="17"/>
  <c r="T1100" i="17"/>
  <c r="S1100" i="17"/>
  <c r="CA1099" i="17"/>
  <c r="BY1099" i="17"/>
  <c r="BZ1099" i="17" s="1"/>
  <c r="BP1099" i="17"/>
  <c r="BO1099" i="17" s="1"/>
  <c r="BN1099" i="17"/>
  <c r="BM1099" i="17"/>
  <c r="BC1099" i="17"/>
  <c r="BB1099" i="17" s="1"/>
  <c r="BA1099" i="17"/>
  <c r="AZ1099" i="17"/>
  <c r="AQ1099" i="17"/>
  <c r="AO1099" i="17"/>
  <c r="AP1099" i="17" s="1"/>
  <c r="AF1099" i="17"/>
  <c r="AD1099" i="17"/>
  <c r="AE1099" i="17" s="1"/>
  <c r="U1099" i="17"/>
  <c r="T1099" i="17"/>
  <c r="S1099" i="17"/>
  <c r="CA1098" i="17"/>
  <c r="BZ1098" i="17"/>
  <c r="BY1098" i="17"/>
  <c r="BP1098" i="17"/>
  <c r="BO1098" i="17" s="1"/>
  <c r="BN1098" i="17"/>
  <c r="BM1098" i="17"/>
  <c r="BC1098" i="17"/>
  <c r="BB1098" i="17" s="1"/>
  <c r="AZ1098" i="17"/>
  <c r="BA1098" i="17" s="1"/>
  <c r="AQ1098" i="17"/>
  <c r="AO1098" i="17"/>
  <c r="AP1098" i="17" s="1"/>
  <c r="AF1098" i="17"/>
  <c r="AD1098" i="17"/>
  <c r="AE1098" i="17" s="1"/>
  <c r="U1098" i="17"/>
  <c r="T1098" i="17"/>
  <c r="S1098" i="17"/>
  <c r="CA1097" i="17"/>
  <c r="BY1097" i="17"/>
  <c r="BZ1097" i="17" s="1"/>
  <c r="BP1097" i="17"/>
  <c r="BO1097" i="17" s="1"/>
  <c r="BM1097" i="17"/>
  <c r="BN1097" i="17" s="1"/>
  <c r="BC1097" i="17"/>
  <c r="BB1097" i="17" s="1"/>
  <c r="AZ1097" i="17"/>
  <c r="BA1097" i="17" s="1"/>
  <c r="AQ1097" i="17"/>
  <c r="AO1097" i="17"/>
  <c r="AP1097" i="17" s="1"/>
  <c r="AF1097" i="17"/>
  <c r="AD1097" i="17"/>
  <c r="AE1097" i="17" s="1"/>
  <c r="U1097" i="17"/>
  <c r="T1097" i="17"/>
  <c r="S1097" i="17"/>
  <c r="CA1096" i="17"/>
  <c r="BY1096" i="17"/>
  <c r="BZ1096" i="17" s="1"/>
  <c r="BP1096" i="17"/>
  <c r="BO1096" i="17" s="1"/>
  <c r="BM1096" i="17"/>
  <c r="BN1096" i="17" s="1"/>
  <c r="BC1096" i="17"/>
  <c r="BB1096" i="17" s="1"/>
  <c r="AZ1096" i="17"/>
  <c r="BA1096" i="17" s="1"/>
  <c r="AQ1096" i="17"/>
  <c r="AO1096" i="17"/>
  <c r="AP1096" i="17" s="1"/>
  <c r="AF1096" i="17"/>
  <c r="AD1096" i="17"/>
  <c r="AE1096" i="17" s="1"/>
  <c r="U1096" i="17"/>
  <c r="S1096" i="17"/>
  <c r="T1096" i="17" s="1"/>
  <c r="CA1095" i="17"/>
  <c r="BY1095" i="17"/>
  <c r="BZ1095" i="17" s="1"/>
  <c r="BP1095" i="17"/>
  <c r="BO1095" i="17" s="1"/>
  <c r="BM1095" i="17"/>
  <c r="BN1095" i="17" s="1"/>
  <c r="BC1095" i="17"/>
  <c r="BB1095" i="17" s="1"/>
  <c r="BA1095" i="17"/>
  <c r="AZ1095" i="17"/>
  <c r="AQ1095" i="17"/>
  <c r="AO1095" i="17"/>
  <c r="AP1095" i="17" s="1"/>
  <c r="AF1095" i="17"/>
  <c r="AE1095" i="17"/>
  <c r="AD1095" i="17"/>
  <c r="U1095" i="17"/>
  <c r="T1095" i="17"/>
  <c r="S1095" i="17"/>
  <c r="CA1094" i="17"/>
  <c r="BY1094" i="17"/>
  <c r="BZ1094" i="17" s="1"/>
  <c r="BP1094" i="17"/>
  <c r="BO1094" i="17" s="1"/>
  <c r="BM1094" i="17"/>
  <c r="BN1094" i="17" s="1"/>
  <c r="BC1094" i="17"/>
  <c r="BB1094" i="17" s="1"/>
  <c r="AZ1094" i="17"/>
  <c r="BA1094" i="17" s="1"/>
  <c r="AQ1094" i="17"/>
  <c r="AO1094" i="17"/>
  <c r="AP1094" i="17" s="1"/>
  <c r="AF1094" i="17"/>
  <c r="AD1094" i="17"/>
  <c r="AE1094" i="17" s="1"/>
  <c r="U1094" i="17"/>
  <c r="S1094" i="17"/>
  <c r="T1094" i="17" s="1"/>
  <c r="CA1093" i="17"/>
  <c r="BY1093" i="17"/>
  <c r="BZ1093" i="17" s="1"/>
  <c r="BP1093" i="17"/>
  <c r="BO1093" i="17"/>
  <c r="BM1093" i="17"/>
  <c r="BN1093" i="17" s="1"/>
  <c r="BC1093" i="17"/>
  <c r="BB1093" i="17" s="1"/>
  <c r="BA1093" i="17"/>
  <c r="AZ1093" i="17"/>
  <c r="AO1093" i="17"/>
  <c r="AP1093" i="17" s="1"/>
  <c r="AQ1093" i="17" s="1"/>
  <c r="AF1093" i="17"/>
  <c r="AD1093" i="17"/>
  <c r="AE1093" i="17" s="1"/>
  <c r="U1093" i="17"/>
  <c r="T1093" i="17"/>
  <c r="S1093" i="17"/>
  <c r="BY1092" i="17"/>
  <c r="BZ1092" i="17" s="1"/>
  <c r="CA1092" i="17" s="1"/>
  <c r="BP1092" i="17"/>
  <c r="BM1092" i="17"/>
  <c r="BN1092" i="17" s="1"/>
  <c r="BC1092" i="17"/>
  <c r="BB1092" i="17" s="1"/>
  <c r="AZ1092" i="17"/>
  <c r="BA1092" i="17" s="1"/>
  <c r="AQ1092" i="17"/>
  <c r="AO1092" i="17"/>
  <c r="AP1092" i="17" s="1"/>
  <c r="AF1092" i="17"/>
  <c r="AD1092" i="17"/>
  <c r="AE1092" i="17" s="1"/>
  <c r="U1092" i="17"/>
  <c r="S1092" i="17"/>
  <c r="T1092" i="17" s="1"/>
  <c r="CA1091" i="17"/>
  <c r="BZ1091" i="17"/>
  <c r="BY1091" i="17"/>
  <c r="BP1091" i="17"/>
  <c r="BM1091" i="17"/>
  <c r="BN1091" i="17" s="1"/>
  <c r="BO1091" i="17" s="1"/>
  <c r="BC1091" i="17"/>
  <c r="BB1091" i="17" s="1"/>
  <c r="BA1091" i="17"/>
  <c r="AZ1091" i="17"/>
  <c r="AQ1091" i="17"/>
  <c r="AO1091" i="17"/>
  <c r="AP1091" i="17" s="1"/>
  <c r="AF1091" i="17"/>
  <c r="AE1091" i="17"/>
  <c r="AD1091" i="17"/>
  <c r="U1091" i="17"/>
  <c r="T1091" i="17"/>
  <c r="S1091" i="17"/>
  <c r="CA1090" i="17"/>
  <c r="BY1090" i="17"/>
  <c r="BZ1090" i="17" s="1"/>
  <c r="BP1090" i="17"/>
  <c r="BM1090" i="17"/>
  <c r="BN1090" i="17" s="1"/>
  <c r="BC1090" i="17"/>
  <c r="BB1090" i="17"/>
  <c r="AZ1090" i="17"/>
  <c r="BA1090" i="17" s="1"/>
  <c r="AQ1090" i="17"/>
  <c r="AO1090" i="17"/>
  <c r="AP1090" i="17" s="1"/>
  <c r="AF1090" i="17"/>
  <c r="AD1090" i="17"/>
  <c r="AE1090" i="17" s="1"/>
  <c r="U1090" i="17"/>
  <c r="T1090" i="17"/>
  <c r="S1090" i="17"/>
  <c r="CA1089" i="17"/>
  <c r="BY1089" i="17"/>
  <c r="BZ1089" i="17" s="1"/>
  <c r="BP1089" i="17"/>
  <c r="BM1089" i="17"/>
  <c r="BN1089" i="17" s="1"/>
  <c r="BO1089" i="17" s="1"/>
  <c r="BC1089" i="17"/>
  <c r="BB1089" i="17" s="1"/>
  <c r="AZ1089" i="17"/>
  <c r="BA1089" i="17" s="1"/>
  <c r="AQ1089" i="17"/>
  <c r="AO1089" i="17"/>
  <c r="AP1089" i="17" s="1"/>
  <c r="AF1089" i="17"/>
  <c r="AE1089" i="17"/>
  <c r="AD1089" i="17"/>
  <c r="U1089" i="17"/>
  <c r="S1089" i="17"/>
  <c r="T1089" i="17" s="1"/>
  <c r="CA1088" i="17"/>
  <c r="BY1088" i="17"/>
  <c r="BZ1088" i="17" s="1"/>
  <c r="BP1088" i="17"/>
  <c r="BO1088" i="17" s="1"/>
  <c r="BN1088" i="17"/>
  <c r="BM1088" i="17"/>
  <c r="BC1088" i="17"/>
  <c r="BB1088" i="17"/>
  <c r="BA1088" i="17"/>
  <c r="AZ1088" i="17"/>
  <c r="AQ1088" i="17"/>
  <c r="AO1088" i="17"/>
  <c r="AP1088" i="17" s="1"/>
  <c r="AF1088" i="17"/>
  <c r="AD1088" i="17"/>
  <c r="AE1088" i="17" s="1"/>
  <c r="U1088" i="17"/>
  <c r="S1088" i="17"/>
  <c r="T1088" i="17" s="1"/>
  <c r="CA1087" i="17"/>
  <c r="BY1087" i="17"/>
  <c r="BZ1087" i="17" s="1"/>
  <c r="BP1087" i="17"/>
  <c r="BO1087" i="17"/>
  <c r="BM1087" i="17"/>
  <c r="BN1087" i="17" s="1"/>
  <c r="BC1087" i="17"/>
  <c r="BB1087" i="17" s="1"/>
  <c r="AZ1087" i="17"/>
  <c r="BA1087" i="17" s="1"/>
  <c r="AQ1087" i="17"/>
  <c r="AO1087" i="17"/>
  <c r="AP1087" i="17" s="1"/>
  <c r="AF1087" i="17"/>
  <c r="AE1087" i="17"/>
  <c r="AD1087" i="17"/>
  <c r="U1087" i="17"/>
  <c r="T1087" i="17"/>
  <c r="S1087" i="17"/>
  <c r="CA1086" i="17"/>
  <c r="BY1086" i="17"/>
  <c r="BZ1086" i="17" s="1"/>
  <c r="BP1086" i="17"/>
  <c r="BO1086" i="17" s="1"/>
  <c r="BM1086" i="17"/>
  <c r="BN1086" i="17" s="1"/>
  <c r="BC1086" i="17"/>
  <c r="BB1086" i="17"/>
  <c r="AZ1086" i="17"/>
  <c r="BA1086" i="17" s="1"/>
  <c r="AQ1086" i="17"/>
  <c r="AO1086" i="17"/>
  <c r="AP1086" i="17" s="1"/>
  <c r="AF1086" i="17"/>
  <c r="AD1086" i="17"/>
  <c r="AE1086" i="17" s="1"/>
  <c r="U1086" i="17"/>
  <c r="T1086" i="17"/>
  <c r="S1086" i="17"/>
  <c r="CA1085" i="17"/>
  <c r="BZ1085" i="17"/>
  <c r="BY1085" i="17"/>
  <c r="BP1085" i="17"/>
  <c r="BO1085" i="17"/>
  <c r="BM1085" i="17"/>
  <c r="BN1085" i="17" s="1"/>
  <c r="BC1085" i="17"/>
  <c r="BB1085" i="17" s="1"/>
  <c r="AZ1085" i="17"/>
  <c r="BA1085" i="17" s="1"/>
  <c r="AQ1085" i="17"/>
  <c r="AO1085" i="17"/>
  <c r="AP1085" i="17" s="1"/>
  <c r="AF1085" i="17"/>
  <c r="AD1085" i="17"/>
  <c r="AE1085" i="17" s="1"/>
  <c r="U1085" i="17"/>
  <c r="T1085" i="17"/>
  <c r="S1085" i="17"/>
  <c r="CA1084" i="17"/>
  <c r="BZ1084" i="17"/>
  <c r="BY1084" i="17"/>
  <c r="BP1084" i="17"/>
  <c r="BO1084" i="17" s="1"/>
  <c r="BM1084" i="17"/>
  <c r="BN1084" i="17" s="1"/>
  <c r="BC1084" i="17"/>
  <c r="BB1084" i="17"/>
  <c r="AZ1084" i="17"/>
  <c r="BA1084" i="17" s="1"/>
  <c r="AQ1084" i="17"/>
  <c r="AO1084" i="17"/>
  <c r="AP1084" i="17" s="1"/>
  <c r="AF1084" i="17"/>
  <c r="AD1084" i="17"/>
  <c r="AE1084" i="17" s="1"/>
  <c r="U1084" i="17"/>
  <c r="S1084" i="17"/>
  <c r="T1084" i="17" s="1"/>
  <c r="CA1083" i="17"/>
  <c r="BY1083" i="17"/>
  <c r="BZ1083" i="17" s="1"/>
  <c r="BP1083" i="17"/>
  <c r="BO1083" i="17" s="1"/>
  <c r="BN1083" i="17"/>
  <c r="BM1083" i="17"/>
  <c r="BC1083" i="17"/>
  <c r="BB1083" i="17" s="1"/>
  <c r="BA1083" i="17"/>
  <c r="AZ1083" i="17"/>
  <c r="AP1083" i="17"/>
  <c r="AQ1083" i="17" s="1"/>
  <c r="AO1083" i="17"/>
  <c r="AF1083" i="17"/>
  <c r="AE1083" i="17"/>
  <c r="AD1083" i="17"/>
  <c r="U1083" i="17"/>
  <c r="S1083" i="17"/>
  <c r="T1083" i="17" s="1"/>
  <c r="BY1082" i="17"/>
  <c r="BZ1082" i="17" s="1"/>
  <c r="CA1082" i="17" s="1"/>
  <c r="BP1082" i="17"/>
  <c r="BO1082" i="17" s="1"/>
  <c r="BM1082" i="17"/>
  <c r="BN1082" i="17" s="1"/>
  <c r="BC1082" i="17"/>
  <c r="BB1082" i="17" s="1"/>
  <c r="BA1082" i="17"/>
  <c r="AZ1082" i="17"/>
  <c r="AQ1082" i="17"/>
  <c r="AO1082" i="17"/>
  <c r="AP1082" i="17" s="1"/>
  <c r="AF1082" i="17"/>
  <c r="AD1082" i="17"/>
  <c r="AE1082" i="17" s="1"/>
  <c r="U1082" i="17"/>
  <c r="S1082" i="17"/>
  <c r="T1082" i="17" s="1"/>
  <c r="CA1081" i="17"/>
  <c r="BY1081" i="17"/>
  <c r="BZ1081" i="17" s="1"/>
  <c r="BP1081" i="17"/>
  <c r="BM1081" i="17"/>
  <c r="BN1081" i="17" s="1"/>
  <c r="BO1081" i="17" s="1"/>
  <c r="BC1081" i="17"/>
  <c r="BB1081" i="17" s="1"/>
  <c r="AZ1081" i="17"/>
  <c r="BA1081" i="17" s="1"/>
  <c r="AQ1081" i="17"/>
  <c r="AO1081" i="17"/>
  <c r="AP1081" i="17" s="1"/>
  <c r="AF1081" i="17"/>
  <c r="AD1081" i="17"/>
  <c r="AE1081" i="17" s="1"/>
  <c r="U1081" i="17"/>
  <c r="T1081" i="17"/>
  <c r="S1081" i="17"/>
  <c r="CA1080" i="17"/>
  <c r="BY1080" i="17"/>
  <c r="BZ1080" i="17" s="1"/>
  <c r="BP1080" i="17"/>
  <c r="BN1080" i="17"/>
  <c r="BM1080" i="17"/>
  <c r="BC1080" i="17"/>
  <c r="BB1080" i="17" s="1"/>
  <c r="AZ1080" i="17"/>
  <c r="BA1080" i="17" s="1"/>
  <c r="AQ1080" i="17"/>
  <c r="AO1080" i="17"/>
  <c r="AP1080" i="17" s="1"/>
  <c r="AF1080" i="17"/>
  <c r="AD1080" i="17"/>
  <c r="AE1080" i="17" s="1"/>
  <c r="U1080" i="17"/>
  <c r="S1080" i="17"/>
  <c r="T1080" i="17" s="1"/>
  <c r="CA1079" i="17"/>
  <c r="BY1079" i="17"/>
  <c r="BZ1079" i="17" s="1"/>
  <c r="BP1079" i="17"/>
  <c r="BM1079" i="17"/>
  <c r="BN1079" i="17" s="1"/>
  <c r="BO1079" i="17" s="1"/>
  <c r="BC1079" i="17"/>
  <c r="BB1079" i="17" s="1"/>
  <c r="AZ1079" i="17"/>
  <c r="BA1079" i="17" s="1"/>
  <c r="AQ1079" i="17"/>
  <c r="AO1079" i="17"/>
  <c r="AP1079" i="17" s="1"/>
  <c r="AF1079" i="17"/>
  <c r="AE1079" i="17"/>
  <c r="AD1079" i="17"/>
  <c r="U1079" i="17"/>
  <c r="T1079" i="17"/>
  <c r="S1079" i="17"/>
  <c r="CA1078" i="17"/>
  <c r="BY1078" i="17"/>
  <c r="BZ1078" i="17" s="1"/>
  <c r="BP1078" i="17"/>
  <c r="BM1078" i="17"/>
  <c r="BN1078" i="17" s="1"/>
  <c r="BC1078" i="17"/>
  <c r="BB1078" i="17"/>
  <c r="AZ1078" i="17"/>
  <c r="BA1078" i="17" s="1"/>
  <c r="AQ1078" i="17"/>
  <c r="AO1078" i="17"/>
  <c r="AP1078" i="17" s="1"/>
  <c r="AF1078" i="17"/>
  <c r="AD1078" i="17"/>
  <c r="AE1078" i="17" s="1"/>
  <c r="U1078" i="17"/>
  <c r="S1078" i="17"/>
  <c r="T1078" i="17" s="1"/>
  <c r="CA1077" i="17"/>
  <c r="BY1077" i="17"/>
  <c r="BZ1077" i="17" s="1"/>
  <c r="BP1077" i="17"/>
  <c r="BO1077" i="17" s="1"/>
  <c r="BN1077" i="17"/>
  <c r="BM1077" i="17"/>
  <c r="BC1077" i="17"/>
  <c r="BB1077" i="17" s="1"/>
  <c r="BA1077" i="17"/>
  <c r="AZ1077" i="17"/>
  <c r="AQ1077" i="17"/>
  <c r="AO1077" i="17"/>
  <c r="AP1077" i="17" s="1"/>
  <c r="AF1077" i="17"/>
  <c r="AD1077" i="17"/>
  <c r="AE1077" i="17" s="1"/>
  <c r="U1077" i="17"/>
  <c r="T1077" i="17"/>
  <c r="S1077" i="17"/>
  <c r="CA1076" i="17"/>
  <c r="BZ1076" i="17"/>
  <c r="BY1076" i="17"/>
  <c r="BP1076" i="17"/>
  <c r="BO1076" i="17"/>
  <c r="BM1076" i="17"/>
  <c r="BN1076" i="17" s="1"/>
  <c r="BC1076" i="17"/>
  <c r="BB1076" i="17" s="1"/>
  <c r="AZ1076" i="17"/>
  <c r="BA1076" i="17" s="1"/>
  <c r="AQ1076" i="17"/>
  <c r="AP1076" i="17"/>
  <c r="AO1076" i="17"/>
  <c r="AF1076" i="17"/>
  <c r="AE1076" i="17"/>
  <c r="AD1076" i="17"/>
  <c r="U1076" i="17"/>
  <c r="S1076" i="17"/>
  <c r="T1076" i="17" s="1"/>
  <c r="CA1075" i="17"/>
  <c r="BY1075" i="17"/>
  <c r="BZ1075" i="17" s="1"/>
  <c r="BP1075" i="17"/>
  <c r="BO1075" i="17" s="1"/>
  <c r="BN1075" i="17"/>
  <c r="BM1075" i="17"/>
  <c r="BC1075" i="17"/>
  <c r="BB1075" i="17" s="1"/>
  <c r="AZ1075" i="17"/>
  <c r="BA1075" i="17" s="1"/>
  <c r="AQ1075" i="17"/>
  <c r="AO1075" i="17"/>
  <c r="AP1075" i="17" s="1"/>
  <c r="AF1075" i="17"/>
  <c r="AD1075" i="17"/>
  <c r="AE1075" i="17" s="1"/>
  <c r="U1075" i="17"/>
  <c r="S1075" i="17"/>
  <c r="T1075" i="17" s="1"/>
  <c r="CA1074" i="17"/>
  <c r="BZ1074" i="17"/>
  <c r="BY1074" i="17"/>
  <c r="BP1074" i="17"/>
  <c r="BO1074" i="17" s="1"/>
  <c r="BM1074" i="17"/>
  <c r="BN1074" i="17" s="1"/>
  <c r="BC1074" i="17"/>
  <c r="BB1074" i="17" s="1"/>
  <c r="BA1074" i="17"/>
  <c r="AZ1074" i="17"/>
  <c r="AQ1074" i="17"/>
  <c r="AO1074" i="17"/>
  <c r="AP1074" i="17" s="1"/>
  <c r="AF1074" i="17"/>
  <c r="AD1074" i="17"/>
  <c r="AE1074" i="17" s="1"/>
  <c r="U1074" i="17"/>
  <c r="S1074" i="17"/>
  <c r="T1074" i="17" s="1"/>
  <c r="CA1073" i="17"/>
  <c r="BY1073" i="17"/>
  <c r="BZ1073" i="17" s="1"/>
  <c r="BP1073" i="17"/>
  <c r="BO1073" i="17" s="1"/>
  <c r="BM1073" i="17"/>
  <c r="BN1073" i="17" s="1"/>
  <c r="BC1073" i="17"/>
  <c r="BB1073" i="17"/>
  <c r="AZ1073" i="17"/>
  <c r="BA1073" i="17" s="1"/>
  <c r="AQ1073" i="17"/>
  <c r="AO1073" i="17"/>
  <c r="AP1073" i="17" s="1"/>
  <c r="AF1073" i="17"/>
  <c r="AD1073" i="17"/>
  <c r="AE1073" i="17" s="1"/>
  <c r="U1073" i="17"/>
  <c r="S1073" i="17"/>
  <c r="T1073" i="17" s="1"/>
  <c r="BZ1072" i="17"/>
  <c r="CA1072" i="17" s="1"/>
  <c r="BY1072" i="17"/>
  <c r="BP1072" i="17"/>
  <c r="BO1072" i="17" s="1"/>
  <c r="BM1072" i="17"/>
  <c r="BN1072" i="17" s="1"/>
  <c r="BC1072" i="17"/>
  <c r="BB1072" i="17" s="1"/>
  <c r="AZ1072" i="17"/>
  <c r="BA1072" i="17" s="1"/>
  <c r="AQ1072" i="17"/>
  <c r="AP1072" i="17"/>
  <c r="AO1072" i="17"/>
  <c r="AF1072" i="17"/>
  <c r="AE1072" i="17"/>
  <c r="AD1072" i="17"/>
  <c r="U1072" i="17"/>
  <c r="S1072" i="17"/>
  <c r="T1072" i="17" s="1"/>
  <c r="CA1071" i="17"/>
  <c r="BY1071" i="17"/>
  <c r="BZ1071" i="17" s="1"/>
  <c r="BP1071" i="17"/>
  <c r="BO1071" i="17" s="1"/>
  <c r="BN1071" i="17"/>
  <c r="BM1071" i="17"/>
  <c r="BC1071" i="17"/>
  <c r="BB1071" i="17" s="1"/>
  <c r="AZ1071" i="17"/>
  <c r="BA1071" i="17" s="1"/>
  <c r="AQ1071" i="17"/>
  <c r="AO1071" i="17"/>
  <c r="AP1071" i="17" s="1"/>
  <c r="AF1071" i="17"/>
  <c r="AD1071" i="17"/>
  <c r="AE1071" i="17" s="1"/>
  <c r="U1071" i="17"/>
  <c r="S1071" i="17"/>
  <c r="T1071" i="17" s="1"/>
  <c r="CA1070" i="17"/>
  <c r="BZ1070" i="17"/>
  <c r="BY1070" i="17"/>
  <c r="BP1070" i="17"/>
  <c r="BM1070" i="17"/>
  <c r="BN1070" i="17" s="1"/>
  <c r="BC1070" i="17"/>
  <c r="BB1070" i="17" s="1"/>
  <c r="BA1070" i="17"/>
  <c r="AZ1070" i="17"/>
  <c r="AQ1070" i="17"/>
  <c r="AO1070" i="17"/>
  <c r="AP1070" i="17" s="1"/>
  <c r="AF1070" i="17"/>
  <c r="AD1070" i="17"/>
  <c r="AE1070" i="17" s="1"/>
  <c r="U1070" i="17"/>
  <c r="S1070" i="17"/>
  <c r="T1070" i="17" s="1"/>
  <c r="CA1069" i="17"/>
  <c r="BY1069" i="17"/>
  <c r="BZ1069" i="17" s="1"/>
  <c r="BP1069" i="17"/>
  <c r="BM1069" i="17"/>
  <c r="BN1069" i="17" s="1"/>
  <c r="BC1069" i="17"/>
  <c r="BB1069" i="17"/>
  <c r="AZ1069" i="17"/>
  <c r="BA1069" i="17" s="1"/>
  <c r="AQ1069" i="17"/>
  <c r="AO1069" i="17"/>
  <c r="AP1069" i="17" s="1"/>
  <c r="AF1069" i="17"/>
  <c r="AD1069" i="17"/>
  <c r="AE1069" i="17" s="1"/>
  <c r="U1069" i="17"/>
  <c r="S1069" i="17"/>
  <c r="T1069" i="17" s="1"/>
  <c r="CA1068" i="17"/>
  <c r="BY1068" i="17"/>
  <c r="BZ1068" i="17" s="1"/>
  <c r="BP1068" i="17"/>
  <c r="BM1068" i="17"/>
  <c r="BN1068" i="17" s="1"/>
  <c r="BO1068" i="17" s="1"/>
  <c r="BC1068" i="17"/>
  <c r="BB1068" i="17" s="1"/>
  <c r="AZ1068" i="17"/>
  <c r="BA1068" i="17" s="1"/>
  <c r="AQ1068" i="17"/>
  <c r="AO1068" i="17"/>
  <c r="AP1068" i="17" s="1"/>
  <c r="AF1068" i="17"/>
  <c r="AE1068" i="17"/>
  <c r="AD1068" i="17"/>
  <c r="U1068" i="17"/>
  <c r="S1068" i="17"/>
  <c r="T1068" i="17" s="1"/>
  <c r="CA1067" i="17"/>
  <c r="BY1067" i="17"/>
  <c r="BZ1067" i="17" s="1"/>
  <c r="BP1067" i="17"/>
  <c r="BN1067" i="17"/>
  <c r="BM1067" i="17"/>
  <c r="BC1067" i="17"/>
  <c r="BB1067" i="17"/>
  <c r="AZ1067" i="17"/>
  <c r="BA1067" i="17" s="1"/>
  <c r="AQ1067" i="17"/>
  <c r="AO1067" i="17"/>
  <c r="AP1067" i="17" s="1"/>
  <c r="AF1067" i="17"/>
  <c r="AD1067" i="17"/>
  <c r="AE1067" i="17" s="1"/>
  <c r="U1067" i="17"/>
  <c r="S1067" i="17"/>
  <c r="T1067" i="17" s="1"/>
  <c r="CA1066" i="17"/>
  <c r="BZ1066" i="17"/>
  <c r="BY1066" i="17"/>
  <c r="BP1066" i="17"/>
  <c r="BO1066" i="17"/>
  <c r="BN1066" i="17"/>
  <c r="BM1066" i="17"/>
  <c r="BC1066" i="17"/>
  <c r="BB1066" i="17" s="1"/>
  <c r="BA1066" i="17"/>
  <c r="AZ1066" i="17"/>
  <c r="AQ1066" i="17"/>
  <c r="AP1066" i="17"/>
  <c r="AO1066" i="17"/>
  <c r="AF1066" i="17"/>
  <c r="AD1066" i="17"/>
  <c r="AE1066" i="17" s="1"/>
  <c r="U1066" i="17"/>
  <c r="S1066" i="17"/>
  <c r="T1066" i="17" s="1"/>
  <c r="CA1065" i="17"/>
  <c r="BY1065" i="17"/>
  <c r="BZ1065" i="17" s="1"/>
  <c r="BP1065" i="17"/>
  <c r="BO1065" i="17" s="1"/>
  <c r="BM1065" i="17"/>
  <c r="BN1065" i="17" s="1"/>
  <c r="BC1065" i="17"/>
  <c r="BB1065" i="17" s="1"/>
  <c r="AZ1065" i="17"/>
  <c r="BA1065" i="17" s="1"/>
  <c r="AQ1065" i="17"/>
  <c r="AO1065" i="17"/>
  <c r="AP1065" i="17" s="1"/>
  <c r="AF1065" i="17"/>
  <c r="AD1065" i="17"/>
  <c r="AE1065" i="17" s="1"/>
  <c r="U1065" i="17"/>
  <c r="S1065" i="17"/>
  <c r="T1065" i="17" s="1"/>
  <c r="CA1064" i="17"/>
  <c r="BY1064" i="17"/>
  <c r="BZ1064" i="17" s="1"/>
  <c r="BP1064" i="17"/>
  <c r="BO1064" i="17"/>
  <c r="BM1064" i="17"/>
  <c r="BN1064" i="17" s="1"/>
  <c r="BC1064" i="17"/>
  <c r="BB1064" i="17" s="1"/>
  <c r="BA1064" i="17"/>
  <c r="AZ1064" i="17"/>
  <c r="AQ1064" i="17"/>
  <c r="AP1064" i="17"/>
  <c r="AO1064" i="17"/>
  <c r="AF1064" i="17"/>
  <c r="AD1064" i="17"/>
  <c r="AE1064" i="17" s="1"/>
  <c r="U1064" i="17"/>
  <c r="S1064" i="17"/>
  <c r="T1064" i="17" s="1"/>
  <c r="CA1063" i="17"/>
  <c r="BY1063" i="17"/>
  <c r="BZ1063" i="17" s="1"/>
  <c r="BP1063" i="17"/>
  <c r="BO1063" i="17" s="1"/>
  <c r="BN1063" i="17"/>
  <c r="BM1063" i="17"/>
  <c r="BC1063" i="17"/>
  <c r="BB1063" i="17" s="1"/>
  <c r="AZ1063" i="17"/>
  <c r="BA1063" i="17" s="1"/>
  <c r="AO1063" i="17"/>
  <c r="AP1063" i="17" s="1"/>
  <c r="AQ1063" i="17" s="1"/>
  <c r="AF1063" i="17"/>
  <c r="AD1063" i="17"/>
  <c r="AE1063" i="17" s="1"/>
  <c r="U1063" i="17"/>
  <c r="S1063" i="17"/>
  <c r="T1063" i="17" s="1"/>
  <c r="BY1062" i="17"/>
  <c r="BZ1062" i="17" s="1"/>
  <c r="CA1062" i="17" s="1"/>
  <c r="BP1062" i="17"/>
  <c r="BO1062" i="17"/>
  <c r="BM1062" i="17"/>
  <c r="BN1062" i="17" s="1"/>
  <c r="BC1062" i="17"/>
  <c r="BB1062" i="17" s="1"/>
  <c r="BA1062" i="17"/>
  <c r="AZ1062" i="17"/>
  <c r="AQ1062" i="17"/>
  <c r="AO1062" i="17"/>
  <c r="AP1062" i="17" s="1"/>
  <c r="AF1062" i="17"/>
  <c r="AD1062" i="17"/>
  <c r="AE1062" i="17" s="1"/>
  <c r="U1062" i="17"/>
  <c r="S1062" i="17"/>
  <c r="T1062" i="17" s="1"/>
  <c r="CA1061" i="17"/>
  <c r="BY1061" i="17"/>
  <c r="BZ1061" i="17" s="1"/>
  <c r="BP1061" i="17"/>
  <c r="BO1061" i="17" s="1"/>
  <c r="BM1061" i="17"/>
  <c r="BN1061" i="17" s="1"/>
  <c r="BC1061" i="17"/>
  <c r="BB1061" i="17" s="1"/>
  <c r="AZ1061" i="17"/>
  <c r="BA1061" i="17" s="1"/>
  <c r="AQ1061" i="17"/>
  <c r="AO1061" i="17"/>
  <c r="AP1061" i="17" s="1"/>
  <c r="AF1061" i="17"/>
  <c r="AD1061" i="17"/>
  <c r="AE1061" i="17" s="1"/>
  <c r="U1061" i="17"/>
  <c r="S1061" i="17"/>
  <c r="T1061" i="17" s="1"/>
  <c r="CA1060" i="17"/>
  <c r="BY1060" i="17"/>
  <c r="BZ1060" i="17" s="1"/>
  <c r="BP1060" i="17"/>
  <c r="BO1060" i="17"/>
  <c r="BM1060" i="17"/>
  <c r="BN1060" i="17" s="1"/>
  <c r="BC1060" i="17"/>
  <c r="BB1060" i="17" s="1"/>
  <c r="AZ1060" i="17"/>
  <c r="BA1060" i="17" s="1"/>
  <c r="AQ1060" i="17"/>
  <c r="AP1060" i="17"/>
  <c r="AO1060" i="17"/>
  <c r="AF1060" i="17"/>
  <c r="AD1060" i="17"/>
  <c r="AE1060" i="17" s="1"/>
  <c r="U1060" i="17"/>
  <c r="S1060" i="17"/>
  <c r="T1060" i="17" s="1"/>
  <c r="CA1059" i="17"/>
  <c r="BY1059" i="17"/>
  <c r="BZ1059" i="17" s="1"/>
  <c r="BP1059" i="17"/>
  <c r="BM1059" i="17"/>
  <c r="BN1059" i="17" s="1"/>
  <c r="BC1059" i="17"/>
  <c r="BB1059" i="17" s="1"/>
  <c r="AZ1059" i="17"/>
  <c r="BA1059" i="17" s="1"/>
  <c r="AQ1059" i="17"/>
  <c r="AO1059" i="17"/>
  <c r="AP1059" i="17" s="1"/>
  <c r="AF1059" i="17"/>
  <c r="AD1059" i="17"/>
  <c r="AE1059" i="17" s="1"/>
  <c r="U1059" i="17"/>
  <c r="S1059" i="17"/>
  <c r="T1059" i="17" s="1"/>
  <c r="CA1058" i="17"/>
  <c r="BZ1058" i="17"/>
  <c r="BY1058" i="17"/>
  <c r="BP1058" i="17"/>
  <c r="BM1058" i="17"/>
  <c r="BN1058" i="17" s="1"/>
  <c r="BC1058" i="17"/>
  <c r="BB1058" i="17" s="1"/>
  <c r="AZ1058" i="17"/>
  <c r="BA1058" i="17" s="1"/>
  <c r="AQ1058" i="17"/>
  <c r="AO1058" i="17"/>
  <c r="AP1058" i="17" s="1"/>
  <c r="AF1058" i="17"/>
  <c r="AE1058" i="17"/>
  <c r="AD1058" i="17"/>
  <c r="U1058" i="17"/>
  <c r="T1058" i="17"/>
  <c r="S1058" i="17"/>
  <c r="CA1057" i="17"/>
  <c r="BY1057" i="17"/>
  <c r="BZ1057" i="17" s="1"/>
  <c r="BP1057" i="17"/>
  <c r="BN1057" i="17"/>
  <c r="BM1057" i="17"/>
  <c r="BC1057" i="17"/>
  <c r="BB1057" i="17" s="1"/>
  <c r="AZ1057" i="17"/>
  <c r="BA1057" i="17" s="1"/>
  <c r="AQ1057" i="17"/>
  <c r="AO1057" i="17"/>
  <c r="AP1057" i="17" s="1"/>
  <c r="AF1057" i="17"/>
  <c r="AD1057" i="17"/>
  <c r="AE1057" i="17" s="1"/>
  <c r="U1057" i="17"/>
  <c r="S1057" i="17"/>
  <c r="T1057" i="17" s="1"/>
  <c r="CA1056" i="17"/>
  <c r="BY1056" i="17"/>
  <c r="BZ1056" i="17" s="1"/>
  <c r="BP1056" i="17"/>
  <c r="BM1056" i="17"/>
  <c r="BN1056" i="17" s="1"/>
  <c r="BC1056" i="17"/>
  <c r="BB1056" i="17" s="1"/>
  <c r="AZ1056" i="17"/>
  <c r="BA1056" i="17" s="1"/>
  <c r="AQ1056" i="17"/>
  <c r="AO1056" i="17"/>
  <c r="AP1056" i="17" s="1"/>
  <c r="AF1056" i="17"/>
  <c r="AD1056" i="17"/>
  <c r="AE1056" i="17" s="1"/>
  <c r="U1056" i="17"/>
  <c r="S1056" i="17"/>
  <c r="T1056" i="17" s="1"/>
  <c r="CA1055" i="17"/>
  <c r="BY1055" i="17"/>
  <c r="BZ1055" i="17" s="1"/>
  <c r="BP1055" i="17"/>
  <c r="BO1055" i="17" s="1"/>
  <c r="BN1055" i="17"/>
  <c r="BM1055" i="17"/>
  <c r="BC1055" i="17"/>
  <c r="BB1055" i="17" s="1"/>
  <c r="BA1055" i="17"/>
  <c r="AZ1055" i="17"/>
  <c r="AQ1055" i="17"/>
  <c r="AO1055" i="17"/>
  <c r="AP1055" i="17" s="1"/>
  <c r="AF1055" i="17"/>
  <c r="AD1055" i="17"/>
  <c r="AE1055" i="17" s="1"/>
  <c r="U1055" i="17"/>
  <c r="S1055" i="17"/>
  <c r="T1055" i="17" s="1"/>
  <c r="CA1054" i="17"/>
  <c r="BY1054" i="17"/>
  <c r="BZ1054" i="17" s="1"/>
  <c r="BP1054" i="17"/>
  <c r="BO1054" i="17"/>
  <c r="BM1054" i="17"/>
  <c r="BN1054" i="17" s="1"/>
  <c r="BC1054" i="17"/>
  <c r="BB1054" i="17" s="1"/>
  <c r="BA1054" i="17"/>
  <c r="AZ1054" i="17"/>
  <c r="AQ1054" i="17"/>
  <c r="AP1054" i="17"/>
  <c r="AO1054" i="17"/>
  <c r="AF1054" i="17"/>
  <c r="AD1054" i="17"/>
  <c r="AE1054" i="17" s="1"/>
  <c r="U1054" i="17"/>
  <c r="S1054" i="17"/>
  <c r="T1054" i="17" s="1"/>
  <c r="CA1053" i="17"/>
  <c r="BY1053" i="17"/>
  <c r="BZ1053" i="17" s="1"/>
  <c r="BP1053" i="17"/>
  <c r="BO1053" i="17" s="1"/>
  <c r="BN1053" i="17"/>
  <c r="BM1053" i="17"/>
  <c r="BC1053" i="17"/>
  <c r="BB1053" i="17" s="1"/>
  <c r="AZ1053" i="17"/>
  <c r="BA1053" i="17" s="1"/>
  <c r="AQ1053" i="17"/>
  <c r="AO1053" i="17"/>
  <c r="AP1053" i="17" s="1"/>
  <c r="AF1053" i="17"/>
  <c r="AD1053" i="17"/>
  <c r="AE1053" i="17" s="1"/>
  <c r="U1053" i="17"/>
  <c r="S1053" i="17"/>
  <c r="T1053" i="17" s="1"/>
  <c r="BZ1052" i="17"/>
  <c r="CA1052" i="17" s="1"/>
  <c r="BY1052" i="17"/>
  <c r="BP1052" i="17"/>
  <c r="BO1052" i="17"/>
  <c r="BM1052" i="17"/>
  <c r="BN1052" i="17" s="1"/>
  <c r="BC1052" i="17"/>
  <c r="BB1052" i="17" s="1"/>
  <c r="BA1052" i="17"/>
  <c r="AZ1052" i="17"/>
  <c r="AQ1052" i="17"/>
  <c r="AP1052" i="17"/>
  <c r="AO1052" i="17"/>
  <c r="AF1052" i="17"/>
  <c r="AE1052" i="17"/>
  <c r="AD1052" i="17"/>
  <c r="U1052" i="17"/>
  <c r="T1052" i="17"/>
  <c r="S1052" i="17"/>
  <c r="CA1051" i="17"/>
  <c r="BY1051" i="17"/>
  <c r="BZ1051" i="17" s="1"/>
  <c r="BP1051" i="17"/>
  <c r="BO1051" i="17" s="1"/>
  <c r="BM1051" i="17"/>
  <c r="BN1051" i="17" s="1"/>
  <c r="BC1051" i="17"/>
  <c r="BB1051" i="17" s="1"/>
  <c r="AZ1051" i="17"/>
  <c r="BA1051" i="17" s="1"/>
  <c r="AQ1051" i="17"/>
  <c r="AO1051" i="17"/>
  <c r="AP1051" i="17" s="1"/>
  <c r="AF1051" i="17"/>
  <c r="AD1051" i="17"/>
  <c r="AE1051" i="17" s="1"/>
  <c r="U1051" i="17"/>
  <c r="S1051" i="17"/>
  <c r="T1051" i="17" s="1"/>
  <c r="CA1050" i="17"/>
  <c r="BY1050" i="17"/>
  <c r="BZ1050" i="17" s="1"/>
  <c r="BP1050" i="17"/>
  <c r="BO1050" i="17" s="1"/>
  <c r="BM1050" i="17"/>
  <c r="BN1050" i="17" s="1"/>
  <c r="BC1050" i="17"/>
  <c r="BB1050" i="17" s="1"/>
  <c r="AZ1050" i="17"/>
  <c r="BA1050" i="17" s="1"/>
  <c r="AQ1050" i="17"/>
  <c r="AP1050" i="17"/>
  <c r="AO1050" i="17"/>
  <c r="AF1050" i="17"/>
  <c r="AD1050" i="17"/>
  <c r="AE1050" i="17" s="1"/>
  <c r="U1050" i="17"/>
  <c r="S1050" i="17"/>
  <c r="T1050" i="17" s="1"/>
  <c r="CA1049" i="17"/>
  <c r="BY1049" i="17"/>
  <c r="BZ1049" i="17" s="1"/>
  <c r="BP1049" i="17"/>
  <c r="BO1049" i="17" s="1"/>
  <c r="BM1049" i="17"/>
  <c r="BN1049" i="17" s="1"/>
  <c r="BC1049" i="17"/>
  <c r="BB1049" i="17" s="1"/>
  <c r="AZ1049" i="17"/>
  <c r="BA1049" i="17" s="1"/>
  <c r="AQ1049" i="17"/>
  <c r="AO1049" i="17"/>
  <c r="AP1049" i="17" s="1"/>
  <c r="AF1049" i="17"/>
  <c r="AD1049" i="17"/>
  <c r="AE1049" i="17" s="1"/>
  <c r="U1049" i="17"/>
  <c r="S1049" i="17"/>
  <c r="T1049" i="17" s="1"/>
  <c r="CA1048" i="17"/>
  <c r="BZ1048" i="17"/>
  <c r="BY1048" i="17"/>
  <c r="BP1048" i="17"/>
  <c r="BM1048" i="17"/>
  <c r="BN1048" i="17" s="1"/>
  <c r="BC1048" i="17"/>
  <c r="BB1048" i="17" s="1"/>
  <c r="AZ1048" i="17"/>
  <c r="BA1048" i="17" s="1"/>
  <c r="AQ1048" i="17"/>
  <c r="AO1048" i="17"/>
  <c r="AP1048" i="17" s="1"/>
  <c r="AF1048" i="17"/>
  <c r="AD1048" i="17"/>
  <c r="AE1048" i="17" s="1"/>
  <c r="U1048" i="17"/>
  <c r="T1048" i="17"/>
  <c r="S1048" i="17"/>
  <c r="CA1047" i="17"/>
  <c r="BY1047" i="17"/>
  <c r="BZ1047" i="17" s="1"/>
  <c r="BP1047" i="17"/>
  <c r="BO1047" i="17" s="1"/>
  <c r="BN1047" i="17"/>
  <c r="BM1047" i="17"/>
  <c r="BC1047" i="17"/>
  <c r="BB1047" i="17" s="1"/>
  <c r="AZ1047" i="17"/>
  <c r="BA1047" i="17" s="1"/>
  <c r="AQ1047" i="17"/>
  <c r="AO1047" i="17"/>
  <c r="AP1047" i="17" s="1"/>
  <c r="AF1047" i="17"/>
  <c r="AD1047" i="17"/>
  <c r="AE1047" i="17" s="1"/>
  <c r="U1047" i="17"/>
  <c r="S1047" i="17"/>
  <c r="T1047" i="17" s="1"/>
  <c r="CA1046" i="17"/>
  <c r="BZ1046" i="17"/>
  <c r="BY1046" i="17"/>
  <c r="BP1046" i="17"/>
  <c r="BM1046" i="17"/>
  <c r="BN1046" i="17" s="1"/>
  <c r="BC1046" i="17"/>
  <c r="BB1046" i="17" s="1"/>
  <c r="BA1046" i="17"/>
  <c r="AZ1046" i="17"/>
  <c r="AQ1046" i="17"/>
  <c r="AO1046" i="17"/>
  <c r="AP1046" i="17" s="1"/>
  <c r="AF1046" i="17"/>
  <c r="AD1046" i="17"/>
  <c r="AE1046" i="17" s="1"/>
  <c r="U1046" i="17"/>
  <c r="S1046" i="17"/>
  <c r="T1046" i="17" s="1"/>
  <c r="CA1045" i="17"/>
  <c r="BY1045" i="17"/>
  <c r="BZ1045" i="17" s="1"/>
  <c r="BP1045" i="17"/>
  <c r="BN1045" i="17"/>
  <c r="BM1045" i="17"/>
  <c r="BC1045" i="17"/>
  <c r="BB1045" i="17"/>
  <c r="AZ1045" i="17"/>
  <c r="BA1045" i="17" s="1"/>
  <c r="AQ1045" i="17"/>
  <c r="AO1045" i="17"/>
  <c r="AP1045" i="17" s="1"/>
  <c r="AF1045" i="17"/>
  <c r="AD1045" i="17"/>
  <c r="AE1045" i="17" s="1"/>
  <c r="U1045" i="17"/>
  <c r="S1045" i="17"/>
  <c r="T1045" i="17" s="1"/>
  <c r="CA1044" i="17"/>
  <c r="BY1044" i="17"/>
  <c r="BZ1044" i="17" s="1"/>
  <c r="BP1044" i="17"/>
  <c r="BO1044" i="17"/>
  <c r="BN1044" i="17"/>
  <c r="BM1044" i="17"/>
  <c r="BC1044" i="17"/>
  <c r="BB1044" i="17" s="1"/>
  <c r="BA1044" i="17"/>
  <c r="AZ1044" i="17"/>
  <c r="AQ1044" i="17"/>
  <c r="AO1044" i="17"/>
  <c r="AP1044" i="17" s="1"/>
  <c r="AF1044" i="17"/>
  <c r="AE1044" i="17"/>
  <c r="AD1044" i="17"/>
  <c r="U1044" i="17"/>
  <c r="S1044" i="17"/>
  <c r="T1044" i="17" s="1"/>
  <c r="CA1043" i="17"/>
  <c r="BY1043" i="17"/>
  <c r="BZ1043" i="17" s="1"/>
  <c r="BP1043" i="17"/>
  <c r="BO1043" i="17" s="1"/>
  <c r="BM1043" i="17"/>
  <c r="BN1043" i="17" s="1"/>
  <c r="BC1043" i="17"/>
  <c r="BB1043" i="17" s="1"/>
  <c r="AZ1043" i="17"/>
  <c r="BA1043" i="17" s="1"/>
  <c r="AO1043" i="17"/>
  <c r="AP1043" i="17" s="1"/>
  <c r="AQ1043" i="17" s="1"/>
  <c r="AF1043" i="17"/>
  <c r="AD1043" i="17"/>
  <c r="AE1043" i="17" s="1"/>
  <c r="U1043" i="17"/>
  <c r="S1043" i="17"/>
  <c r="T1043" i="17" s="1"/>
  <c r="BY1042" i="17"/>
  <c r="BZ1042" i="17" s="1"/>
  <c r="CA1042" i="17" s="1"/>
  <c r="BP1042" i="17"/>
  <c r="BO1042" i="17"/>
  <c r="BM1042" i="17"/>
  <c r="BN1042" i="17" s="1"/>
  <c r="BC1042" i="17"/>
  <c r="BB1042" i="17" s="1"/>
  <c r="BA1042" i="17"/>
  <c r="AZ1042" i="17"/>
  <c r="AQ1042" i="17"/>
  <c r="AO1042" i="17"/>
  <c r="AP1042" i="17" s="1"/>
  <c r="AF1042" i="17"/>
  <c r="AD1042" i="17"/>
  <c r="AE1042" i="17" s="1"/>
  <c r="U1042" i="17"/>
  <c r="S1042" i="17"/>
  <c r="T1042" i="17" s="1"/>
  <c r="CA1041" i="17"/>
  <c r="BY1041" i="17"/>
  <c r="BZ1041" i="17" s="1"/>
  <c r="BP1041" i="17"/>
  <c r="BO1041" i="17" s="1"/>
  <c r="BN1041" i="17"/>
  <c r="BM1041" i="17"/>
  <c r="BC1041" i="17"/>
  <c r="BB1041" i="17" s="1"/>
  <c r="AZ1041" i="17"/>
  <c r="BA1041" i="17" s="1"/>
  <c r="AQ1041" i="17"/>
  <c r="AO1041" i="17"/>
  <c r="AP1041" i="17" s="1"/>
  <c r="AF1041" i="17"/>
  <c r="AD1041" i="17"/>
  <c r="AE1041" i="17" s="1"/>
  <c r="U1041" i="17"/>
  <c r="S1041" i="17"/>
  <c r="T1041" i="17" s="1"/>
  <c r="CA1040" i="17"/>
  <c r="BZ1040" i="17"/>
  <c r="BY1040" i="17"/>
  <c r="BP1040" i="17"/>
  <c r="BO1040" i="17" s="1"/>
  <c r="BM1040" i="17"/>
  <c r="BN1040" i="17" s="1"/>
  <c r="BC1040" i="17"/>
  <c r="BB1040" i="17" s="1"/>
  <c r="AZ1040" i="17"/>
  <c r="BA1040" i="17" s="1"/>
  <c r="AQ1040" i="17"/>
  <c r="AO1040" i="17"/>
  <c r="AP1040" i="17" s="1"/>
  <c r="AF1040" i="17"/>
  <c r="AE1040" i="17"/>
  <c r="AD1040" i="17"/>
  <c r="U1040" i="17"/>
  <c r="T1040" i="17"/>
  <c r="S1040" i="17"/>
  <c r="CA1039" i="17"/>
  <c r="BY1039" i="17"/>
  <c r="BZ1039" i="17" s="1"/>
  <c r="BP1039" i="17"/>
  <c r="BO1039" i="17" s="1"/>
  <c r="BN1039" i="17"/>
  <c r="BM1039" i="17"/>
  <c r="BC1039" i="17"/>
  <c r="BB1039" i="17" s="1"/>
  <c r="AZ1039" i="17"/>
  <c r="BA1039" i="17" s="1"/>
  <c r="AQ1039" i="17"/>
  <c r="AO1039" i="17"/>
  <c r="AP1039" i="17" s="1"/>
  <c r="AF1039" i="17"/>
  <c r="AD1039" i="17"/>
  <c r="AE1039" i="17" s="1"/>
  <c r="U1039" i="17"/>
  <c r="S1039" i="17"/>
  <c r="T1039" i="17" s="1"/>
  <c r="CA1038" i="17"/>
  <c r="BZ1038" i="17"/>
  <c r="BY1038" i="17"/>
  <c r="BP1038" i="17"/>
  <c r="BO1038" i="17" s="1"/>
  <c r="BM1038" i="17"/>
  <c r="BN1038" i="17" s="1"/>
  <c r="BC1038" i="17"/>
  <c r="BB1038" i="17" s="1"/>
  <c r="BA1038" i="17"/>
  <c r="AZ1038" i="17"/>
  <c r="AQ1038" i="17"/>
  <c r="AP1038" i="17"/>
  <c r="AO1038" i="17"/>
  <c r="AF1038" i="17"/>
  <c r="AE1038" i="17"/>
  <c r="AD1038" i="17"/>
  <c r="U1038" i="17"/>
  <c r="S1038" i="17"/>
  <c r="T1038" i="17" s="1"/>
  <c r="CA1037" i="17"/>
  <c r="BY1037" i="17"/>
  <c r="BZ1037" i="17" s="1"/>
  <c r="BP1037" i="17"/>
  <c r="BM1037" i="17"/>
  <c r="BN1037" i="17" s="1"/>
  <c r="BC1037" i="17"/>
  <c r="BB1037" i="17" s="1"/>
  <c r="AZ1037" i="17"/>
  <c r="BA1037" i="17" s="1"/>
  <c r="AQ1037" i="17"/>
  <c r="AO1037" i="17"/>
  <c r="AP1037" i="17" s="1"/>
  <c r="AF1037" i="17"/>
  <c r="AD1037" i="17"/>
  <c r="AE1037" i="17" s="1"/>
  <c r="U1037" i="17"/>
  <c r="S1037" i="17"/>
  <c r="T1037" i="17" s="1"/>
  <c r="CA1036" i="17"/>
  <c r="BY1036" i="17"/>
  <c r="BZ1036" i="17" s="1"/>
  <c r="BP1036" i="17"/>
  <c r="BM1036" i="17"/>
  <c r="BN1036" i="17" s="1"/>
  <c r="BO1036" i="17" s="1"/>
  <c r="BC1036" i="17"/>
  <c r="BB1036" i="17" s="1"/>
  <c r="AZ1036" i="17"/>
  <c r="BA1036" i="17" s="1"/>
  <c r="AQ1036" i="17"/>
  <c r="AP1036" i="17"/>
  <c r="AO1036" i="17"/>
  <c r="AF1036" i="17"/>
  <c r="AE1036" i="17"/>
  <c r="AD1036" i="17"/>
  <c r="U1036" i="17"/>
  <c r="S1036" i="17"/>
  <c r="T1036" i="17" s="1"/>
  <c r="CA1035" i="17"/>
  <c r="BY1035" i="17"/>
  <c r="BZ1035" i="17" s="1"/>
  <c r="BP1035" i="17"/>
  <c r="BM1035" i="17"/>
  <c r="BN1035" i="17" s="1"/>
  <c r="BC1035" i="17"/>
  <c r="BB1035" i="17"/>
  <c r="AZ1035" i="17"/>
  <c r="BA1035" i="17" s="1"/>
  <c r="AQ1035" i="17"/>
  <c r="AO1035" i="17"/>
  <c r="AP1035" i="17" s="1"/>
  <c r="AF1035" i="17"/>
  <c r="AD1035" i="17"/>
  <c r="AE1035" i="17" s="1"/>
  <c r="U1035" i="17"/>
  <c r="S1035" i="17"/>
  <c r="T1035" i="17" s="1"/>
  <c r="CA1034" i="17"/>
  <c r="BY1034" i="17"/>
  <c r="BZ1034" i="17" s="1"/>
  <c r="BP1034" i="17"/>
  <c r="BO1034" i="17"/>
  <c r="BM1034" i="17"/>
  <c r="BN1034" i="17" s="1"/>
  <c r="BC1034" i="17"/>
  <c r="BB1034" i="17" s="1"/>
  <c r="BA1034" i="17"/>
  <c r="AZ1034" i="17"/>
  <c r="AQ1034" i="17"/>
  <c r="AP1034" i="17"/>
  <c r="AO1034" i="17"/>
  <c r="AF1034" i="17"/>
  <c r="AD1034" i="17"/>
  <c r="AE1034" i="17" s="1"/>
  <c r="U1034" i="17"/>
  <c r="T1034" i="17"/>
  <c r="S1034" i="17"/>
  <c r="CA1033" i="17"/>
  <c r="BY1033" i="17"/>
  <c r="BZ1033" i="17" s="1"/>
  <c r="BP1033" i="17"/>
  <c r="BO1033" i="17" s="1"/>
  <c r="BN1033" i="17"/>
  <c r="BM1033" i="17"/>
  <c r="BC1033" i="17"/>
  <c r="BB1033" i="17"/>
  <c r="BA1033" i="17"/>
  <c r="AZ1033" i="17"/>
  <c r="AO1033" i="17"/>
  <c r="AP1033" i="17" s="1"/>
  <c r="AQ1033" i="17" s="1"/>
  <c r="AF1033" i="17"/>
  <c r="AD1033" i="17"/>
  <c r="AE1033" i="17" s="1"/>
  <c r="U1033" i="17"/>
  <c r="S1033" i="17"/>
  <c r="T1033" i="17" s="1"/>
  <c r="BY1032" i="17"/>
  <c r="BZ1032" i="17" s="1"/>
  <c r="CA1032" i="17" s="1"/>
  <c r="BP1032" i="17"/>
  <c r="BO1032" i="17" s="1"/>
  <c r="BM1032" i="17"/>
  <c r="BN1032" i="17" s="1"/>
  <c r="BC1032" i="17"/>
  <c r="BB1032" i="17" s="1"/>
  <c r="BA1032" i="17"/>
  <c r="AZ1032" i="17"/>
  <c r="AQ1032" i="17"/>
  <c r="AP1032" i="17"/>
  <c r="AO1032" i="17"/>
  <c r="AF1032" i="17"/>
  <c r="AD1032" i="17"/>
  <c r="AE1032" i="17" s="1"/>
  <c r="U1032" i="17"/>
  <c r="S1032" i="17"/>
  <c r="T1032" i="17" s="1"/>
  <c r="CA1031" i="17"/>
  <c r="BY1031" i="17"/>
  <c r="BZ1031" i="17" s="1"/>
  <c r="BP1031" i="17"/>
  <c r="BO1031" i="17" s="1"/>
  <c r="BN1031" i="17"/>
  <c r="BM1031" i="17"/>
  <c r="BC1031" i="17"/>
  <c r="BB1031" i="17"/>
  <c r="AZ1031" i="17"/>
  <c r="BA1031" i="17" s="1"/>
  <c r="AQ1031" i="17"/>
  <c r="AO1031" i="17"/>
  <c r="AP1031" i="17" s="1"/>
  <c r="AF1031" i="17"/>
  <c r="AD1031" i="17"/>
  <c r="AE1031" i="17" s="1"/>
  <c r="U1031" i="17"/>
  <c r="S1031" i="17"/>
  <c r="T1031" i="17" s="1"/>
  <c r="CA1030" i="17"/>
  <c r="BZ1030" i="17"/>
  <c r="BY1030" i="17"/>
  <c r="BP1030" i="17"/>
  <c r="BO1030" i="17"/>
  <c r="BM1030" i="17"/>
  <c r="BN1030" i="17" s="1"/>
  <c r="BC1030" i="17"/>
  <c r="BB1030" i="17" s="1"/>
  <c r="BA1030" i="17"/>
  <c r="AZ1030" i="17"/>
  <c r="AQ1030" i="17"/>
  <c r="AO1030" i="17"/>
  <c r="AP1030" i="17" s="1"/>
  <c r="AF1030" i="17"/>
  <c r="AE1030" i="17"/>
  <c r="AD1030" i="17"/>
  <c r="U1030" i="17"/>
  <c r="T1030" i="17"/>
  <c r="S1030" i="17"/>
  <c r="CA1029" i="17"/>
  <c r="BY1029" i="17"/>
  <c r="BZ1029" i="17" s="1"/>
  <c r="BP1029" i="17"/>
  <c r="BO1029" i="17" s="1"/>
  <c r="BN1029" i="17"/>
  <c r="BM1029" i="17"/>
  <c r="BC1029" i="17"/>
  <c r="BB1029" i="17" s="1"/>
  <c r="AZ1029" i="17"/>
  <c r="BA1029" i="17" s="1"/>
  <c r="AQ1029" i="17"/>
  <c r="AO1029" i="17"/>
  <c r="AP1029" i="17" s="1"/>
  <c r="AF1029" i="17"/>
  <c r="AD1029" i="17"/>
  <c r="AE1029" i="17" s="1"/>
  <c r="U1029" i="17"/>
  <c r="S1029" i="17"/>
  <c r="T1029" i="17" s="1"/>
  <c r="CA1028" i="17"/>
  <c r="BZ1028" i="17"/>
  <c r="BY1028" i="17"/>
  <c r="BP1028" i="17"/>
  <c r="BO1028" i="17" s="1"/>
  <c r="BM1028" i="17"/>
  <c r="BN1028" i="17" s="1"/>
  <c r="BC1028" i="17"/>
  <c r="BB1028" i="17" s="1"/>
  <c r="AZ1028" i="17"/>
  <c r="BA1028" i="17" s="1"/>
  <c r="AQ1028" i="17"/>
  <c r="AO1028" i="17"/>
  <c r="AP1028" i="17" s="1"/>
  <c r="AF1028" i="17"/>
  <c r="AE1028" i="17"/>
  <c r="AD1028" i="17"/>
  <c r="U1028" i="17"/>
  <c r="S1028" i="17"/>
  <c r="T1028" i="17" s="1"/>
  <c r="CA1027" i="17"/>
  <c r="BY1027" i="17"/>
  <c r="BZ1027" i="17" s="1"/>
  <c r="BP1027" i="17"/>
  <c r="BO1027" i="17" s="1"/>
  <c r="BM1027" i="17"/>
  <c r="BN1027" i="17" s="1"/>
  <c r="BC1027" i="17"/>
  <c r="BB1027" i="17" s="1"/>
  <c r="AZ1027" i="17"/>
  <c r="BA1027" i="17" s="1"/>
  <c r="AQ1027" i="17"/>
  <c r="AO1027" i="17"/>
  <c r="AP1027" i="17" s="1"/>
  <c r="AF1027" i="17"/>
  <c r="AD1027" i="17"/>
  <c r="AE1027" i="17" s="1"/>
  <c r="U1027" i="17"/>
  <c r="S1027" i="17"/>
  <c r="T1027" i="17" s="1"/>
  <c r="CA1026" i="17"/>
  <c r="BY1026" i="17"/>
  <c r="BZ1026" i="17" s="1"/>
  <c r="BP1026" i="17"/>
  <c r="BM1026" i="17"/>
  <c r="BN1026" i="17" s="1"/>
  <c r="BO1026" i="17" s="1"/>
  <c r="BC1026" i="17"/>
  <c r="BB1026" i="17" s="1"/>
  <c r="AZ1026" i="17"/>
  <c r="BA1026" i="17" s="1"/>
  <c r="AQ1026" i="17"/>
  <c r="AP1026" i="17"/>
  <c r="AO1026" i="17"/>
  <c r="AF1026" i="17"/>
  <c r="AE1026" i="17"/>
  <c r="AD1026" i="17"/>
  <c r="U1026" i="17"/>
  <c r="S1026" i="17"/>
  <c r="T1026" i="17" s="1"/>
  <c r="CA1025" i="17"/>
  <c r="BY1025" i="17"/>
  <c r="BZ1025" i="17" s="1"/>
  <c r="BP1025" i="17"/>
  <c r="BM1025" i="17"/>
  <c r="BN1025" i="17" s="1"/>
  <c r="BC1025" i="17"/>
  <c r="BB1025" i="17" s="1"/>
  <c r="AZ1025" i="17"/>
  <c r="BA1025" i="17" s="1"/>
  <c r="AQ1025" i="17"/>
  <c r="AO1025" i="17"/>
  <c r="AP1025" i="17" s="1"/>
  <c r="AF1025" i="17"/>
  <c r="AD1025" i="17"/>
  <c r="AE1025" i="17" s="1"/>
  <c r="U1025" i="17"/>
  <c r="S1025" i="17"/>
  <c r="T1025" i="17" s="1"/>
  <c r="CA1024" i="17"/>
  <c r="BY1024" i="17"/>
  <c r="BZ1024" i="17" s="1"/>
  <c r="BP1024" i="17"/>
  <c r="BM1024" i="17"/>
  <c r="BN1024" i="17" s="1"/>
  <c r="BO1024" i="17" s="1"/>
  <c r="BC1024" i="17"/>
  <c r="BB1024" i="17" s="1"/>
  <c r="BA1024" i="17"/>
  <c r="AZ1024" i="17"/>
  <c r="AQ1024" i="17"/>
  <c r="AP1024" i="17"/>
  <c r="AO1024" i="17"/>
  <c r="AF1024" i="17"/>
  <c r="AE1024" i="17"/>
  <c r="AD1024" i="17"/>
  <c r="U1024" i="17"/>
  <c r="S1024" i="17"/>
  <c r="T1024" i="17" s="1"/>
  <c r="CA1023" i="17"/>
  <c r="BY1023" i="17"/>
  <c r="BZ1023" i="17" s="1"/>
  <c r="BP1023" i="17"/>
  <c r="BM1023" i="17"/>
  <c r="BN1023" i="17" s="1"/>
  <c r="BC1023" i="17"/>
  <c r="BB1023" i="17" s="1"/>
  <c r="AZ1023" i="17"/>
  <c r="BA1023" i="17" s="1"/>
  <c r="AO1023" i="17"/>
  <c r="AP1023" i="17" s="1"/>
  <c r="AQ1023" i="17" s="1"/>
  <c r="AF1023" i="17"/>
  <c r="AD1023" i="17"/>
  <c r="AE1023" i="17" s="1"/>
  <c r="U1023" i="17"/>
  <c r="T1023" i="17"/>
  <c r="S1023" i="17"/>
  <c r="BY1022" i="17"/>
  <c r="BZ1022" i="17" s="1"/>
  <c r="CA1022" i="17" s="1"/>
  <c r="BP1022" i="17"/>
  <c r="BO1022" i="17" s="1"/>
  <c r="BN1022" i="17"/>
  <c r="BM1022" i="17"/>
  <c r="BC1022" i="17"/>
  <c r="BB1022" i="17" s="1"/>
  <c r="BA1022" i="17"/>
  <c r="AZ1022" i="17"/>
  <c r="AQ1022" i="17"/>
  <c r="AO1022" i="17"/>
  <c r="AP1022" i="17" s="1"/>
  <c r="AF1022" i="17"/>
  <c r="AD1022" i="17"/>
  <c r="AE1022" i="17" s="1"/>
  <c r="U1022" i="17"/>
  <c r="S1022" i="17"/>
  <c r="T1022" i="17" s="1"/>
  <c r="CA1021" i="17"/>
  <c r="BY1021" i="17"/>
  <c r="BZ1021" i="17" s="1"/>
  <c r="BP1021" i="17"/>
  <c r="BO1021" i="17" s="1"/>
  <c r="BM1021" i="17"/>
  <c r="BN1021" i="17" s="1"/>
  <c r="BC1021" i="17"/>
  <c r="BB1021" i="17"/>
  <c r="AZ1021" i="17"/>
  <c r="BA1021" i="17" s="1"/>
  <c r="AQ1021" i="17"/>
  <c r="AO1021" i="17"/>
  <c r="AP1021" i="17" s="1"/>
  <c r="AF1021" i="17"/>
  <c r="AD1021" i="17"/>
  <c r="AE1021" i="17" s="1"/>
  <c r="U1021" i="17"/>
  <c r="S1021" i="17"/>
  <c r="T1021" i="17" s="1"/>
  <c r="CA1020" i="17"/>
  <c r="BY1020" i="17"/>
  <c r="BZ1020" i="17" s="1"/>
  <c r="BP1020" i="17"/>
  <c r="BO1020" i="17" s="1"/>
  <c r="BM1020" i="17"/>
  <c r="BN1020" i="17" s="1"/>
  <c r="BC1020" i="17"/>
  <c r="BB1020" i="17" s="1"/>
  <c r="AZ1020" i="17"/>
  <c r="BA1020" i="17" s="1"/>
  <c r="AQ1020" i="17"/>
  <c r="AO1020" i="17"/>
  <c r="AP1020" i="17" s="1"/>
  <c r="AF1020" i="17"/>
  <c r="AD1020" i="17"/>
  <c r="AE1020" i="17" s="1"/>
  <c r="U1020" i="17"/>
  <c r="T1020" i="17"/>
  <c r="S1020" i="17"/>
  <c r="CA1019" i="17"/>
  <c r="BY1019" i="17"/>
  <c r="BZ1019" i="17" s="1"/>
  <c r="BP1019" i="17"/>
  <c r="BO1019" i="17" s="1"/>
  <c r="BN1019" i="17"/>
  <c r="BM1019" i="17"/>
  <c r="BC1019" i="17"/>
  <c r="BB1019" i="17"/>
  <c r="AZ1019" i="17"/>
  <c r="BA1019" i="17" s="1"/>
  <c r="AQ1019" i="17"/>
  <c r="AO1019" i="17"/>
  <c r="AP1019" i="17" s="1"/>
  <c r="AF1019" i="17"/>
  <c r="AD1019" i="17"/>
  <c r="AE1019" i="17" s="1"/>
  <c r="U1019" i="17"/>
  <c r="S1019" i="17"/>
  <c r="T1019" i="17" s="1"/>
  <c r="CA1018" i="17"/>
  <c r="BY1018" i="17"/>
  <c r="BZ1018" i="17" s="1"/>
  <c r="BP1018" i="17"/>
  <c r="BO1018" i="17" s="1"/>
  <c r="BM1018" i="17"/>
  <c r="BN1018" i="17" s="1"/>
  <c r="BC1018" i="17"/>
  <c r="BB1018" i="17" s="1"/>
  <c r="BA1018" i="17"/>
  <c r="AZ1018" i="17"/>
  <c r="AQ1018" i="17"/>
  <c r="AO1018" i="17"/>
  <c r="AP1018" i="17" s="1"/>
  <c r="AF1018" i="17"/>
  <c r="AD1018" i="17"/>
  <c r="AE1018" i="17" s="1"/>
  <c r="U1018" i="17"/>
  <c r="S1018" i="17"/>
  <c r="T1018" i="17" s="1"/>
  <c r="CA1017" i="17"/>
  <c r="BY1017" i="17"/>
  <c r="BZ1017" i="17" s="1"/>
  <c r="BP1017" i="17"/>
  <c r="BO1017" i="17" s="1"/>
  <c r="BM1017" i="17"/>
  <c r="BN1017" i="17" s="1"/>
  <c r="BC1017" i="17"/>
  <c r="BB1017" i="17"/>
  <c r="AZ1017" i="17"/>
  <c r="BA1017" i="17" s="1"/>
  <c r="AQ1017" i="17"/>
  <c r="AO1017" i="17"/>
  <c r="AP1017" i="17" s="1"/>
  <c r="AF1017" i="17"/>
  <c r="AD1017" i="17"/>
  <c r="AE1017" i="17" s="1"/>
  <c r="U1017" i="17"/>
  <c r="S1017" i="17"/>
  <c r="T1017" i="17" s="1"/>
  <c r="CA1016" i="17"/>
  <c r="BY1016" i="17"/>
  <c r="BZ1016" i="17" s="1"/>
  <c r="BP1016" i="17"/>
  <c r="BO1016" i="17"/>
  <c r="BM1016" i="17"/>
  <c r="BN1016" i="17" s="1"/>
  <c r="BC1016" i="17"/>
  <c r="BB1016" i="17" s="1"/>
  <c r="AZ1016" i="17"/>
  <c r="BA1016" i="17" s="1"/>
  <c r="AQ1016" i="17"/>
  <c r="AO1016" i="17"/>
  <c r="AP1016" i="17" s="1"/>
  <c r="AF1016" i="17"/>
  <c r="AE1016" i="17"/>
  <c r="AD1016" i="17"/>
  <c r="U1016" i="17"/>
  <c r="S1016" i="17"/>
  <c r="T1016" i="17" s="1"/>
  <c r="CA1015" i="17"/>
  <c r="BY1015" i="17"/>
  <c r="BZ1015" i="17" s="1"/>
  <c r="BP1015" i="17"/>
  <c r="BM1015" i="17"/>
  <c r="BN1015" i="17" s="1"/>
  <c r="BC1015" i="17"/>
  <c r="BB1015" i="17"/>
  <c r="AZ1015" i="17"/>
  <c r="BA1015" i="17" s="1"/>
  <c r="AQ1015" i="17"/>
  <c r="AO1015" i="17"/>
  <c r="AP1015" i="17" s="1"/>
  <c r="AF1015" i="17"/>
  <c r="AD1015" i="17"/>
  <c r="AE1015" i="17" s="1"/>
  <c r="U1015" i="17"/>
  <c r="S1015" i="17"/>
  <c r="T1015" i="17" s="1"/>
  <c r="CA1014" i="17"/>
  <c r="BY1014" i="17"/>
  <c r="BZ1014" i="17" s="1"/>
  <c r="BP1014" i="17"/>
  <c r="BM1014" i="17"/>
  <c r="BN1014" i="17" s="1"/>
  <c r="BC1014" i="17"/>
  <c r="BB1014" i="17" s="1"/>
  <c r="AZ1014" i="17"/>
  <c r="BA1014" i="17" s="1"/>
  <c r="AQ1014" i="17"/>
  <c r="AO1014" i="17"/>
  <c r="AP1014" i="17" s="1"/>
  <c r="AF1014" i="17"/>
  <c r="AE1014" i="17"/>
  <c r="AD1014" i="17"/>
  <c r="U1014" i="17"/>
  <c r="T1014" i="17"/>
  <c r="S1014" i="17"/>
  <c r="CA1013" i="17"/>
  <c r="BY1013" i="17"/>
  <c r="BZ1013" i="17" s="1"/>
  <c r="BP1013" i="17"/>
  <c r="BN1013" i="17"/>
  <c r="BM1013" i="17"/>
  <c r="BC1013" i="17"/>
  <c r="BB1013" i="17" s="1"/>
  <c r="AZ1013" i="17"/>
  <c r="BA1013" i="17" s="1"/>
  <c r="AQ1013" i="17"/>
  <c r="AO1013" i="17"/>
  <c r="AP1013" i="17" s="1"/>
  <c r="AF1013" i="17"/>
  <c r="AD1013" i="17"/>
  <c r="AE1013" i="17" s="1"/>
  <c r="U1013" i="17"/>
  <c r="S1013" i="17"/>
  <c r="T1013" i="17" s="1"/>
  <c r="BY1012" i="17"/>
  <c r="BZ1012" i="17" s="1"/>
  <c r="CA1012" i="17" s="1"/>
  <c r="BP1012" i="17"/>
  <c r="BM1012" i="17"/>
  <c r="BN1012" i="17" s="1"/>
  <c r="BC1012" i="17"/>
  <c r="BB1012" i="17" s="1"/>
  <c r="AZ1012" i="17"/>
  <c r="BA1012" i="17" s="1"/>
  <c r="AQ1012" i="17"/>
  <c r="AP1012" i="17"/>
  <c r="AO1012" i="17"/>
  <c r="AF1012" i="17"/>
  <c r="AE1012" i="17"/>
  <c r="AD1012" i="17"/>
  <c r="U1012" i="17"/>
  <c r="S1012" i="17"/>
  <c r="T1012" i="17" s="1"/>
  <c r="CA1011" i="17"/>
  <c r="BY1011" i="17"/>
  <c r="BZ1011" i="17" s="1"/>
  <c r="BP1011" i="17"/>
  <c r="BO1011" i="17" s="1"/>
  <c r="BN1011" i="17"/>
  <c r="BM1011" i="17"/>
  <c r="BC1011" i="17"/>
  <c r="BB1011" i="17"/>
  <c r="BA1011" i="17"/>
  <c r="AZ1011" i="17"/>
  <c r="AQ1011" i="17"/>
  <c r="AO1011" i="17"/>
  <c r="AP1011" i="17" s="1"/>
  <c r="AF1011" i="17"/>
  <c r="AD1011" i="17"/>
  <c r="AE1011" i="17" s="1"/>
  <c r="U1011" i="17"/>
  <c r="S1011" i="17"/>
  <c r="T1011" i="17" s="1"/>
  <c r="CA1010" i="17"/>
  <c r="BY1010" i="17"/>
  <c r="BZ1010" i="17" s="1"/>
  <c r="BP1010" i="17"/>
  <c r="BO1010" i="17" s="1"/>
  <c r="BM1010" i="17"/>
  <c r="BN1010" i="17" s="1"/>
  <c r="BC1010" i="17"/>
  <c r="BB1010" i="17" s="1"/>
  <c r="AZ1010" i="17"/>
  <c r="BA1010" i="17" s="1"/>
  <c r="AQ1010" i="17"/>
  <c r="AO1010" i="17"/>
  <c r="AP1010" i="17" s="1"/>
  <c r="AF1010" i="17"/>
  <c r="AE1010" i="17"/>
  <c r="AD1010" i="17"/>
  <c r="U1010" i="17"/>
  <c r="T1010" i="17"/>
  <c r="S1010" i="17"/>
  <c r="CA1009" i="17"/>
  <c r="BY1009" i="17"/>
  <c r="BZ1009" i="17" s="1"/>
  <c r="BP1009" i="17"/>
  <c r="BO1009" i="17" s="1"/>
  <c r="BM1009" i="17"/>
  <c r="BN1009" i="17" s="1"/>
  <c r="BC1009" i="17"/>
  <c r="BB1009" i="17"/>
  <c r="AZ1009" i="17"/>
  <c r="BA1009" i="17" s="1"/>
  <c r="AQ1009" i="17"/>
  <c r="AO1009" i="17"/>
  <c r="AP1009" i="17" s="1"/>
  <c r="AF1009" i="17"/>
  <c r="AD1009" i="17"/>
  <c r="AE1009" i="17" s="1"/>
  <c r="U1009" i="17"/>
  <c r="S1009" i="17"/>
  <c r="T1009" i="17" s="1"/>
  <c r="CA1008" i="17"/>
  <c r="BY1008" i="17"/>
  <c r="BZ1008" i="17" s="1"/>
  <c r="BP1008" i="17"/>
  <c r="BO1008" i="17" s="1"/>
  <c r="BM1008" i="17"/>
  <c r="BN1008" i="17" s="1"/>
  <c r="BC1008" i="17"/>
  <c r="BB1008" i="17" s="1"/>
  <c r="BA1008" i="17"/>
  <c r="AZ1008" i="17"/>
  <c r="AQ1008" i="17"/>
  <c r="AP1008" i="17"/>
  <c r="AO1008" i="17"/>
  <c r="AF1008" i="17"/>
  <c r="AE1008" i="17"/>
  <c r="AD1008" i="17"/>
  <c r="U1008" i="17"/>
  <c r="S1008" i="17"/>
  <c r="T1008" i="17" s="1"/>
  <c r="CA1007" i="17"/>
  <c r="BY1007" i="17"/>
  <c r="BZ1007" i="17" s="1"/>
  <c r="BP1007" i="17"/>
  <c r="BO1007" i="17" s="1"/>
  <c r="BM1007" i="17"/>
  <c r="BN1007" i="17" s="1"/>
  <c r="BC1007" i="17"/>
  <c r="BB1007" i="17"/>
  <c r="AZ1007" i="17"/>
  <c r="BA1007" i="17" s="1"/>
  <c r="AQ1007" i="17"/>
  <c r="AO1007" i="17"/>
  <c r="AP1007" i="17" s="1"/>
  <c r="AF1007" i="17"/>
  <c r="AD1007" i="17"/>
  <c r="AE1007" i="17" s="1"/>
  <c r="U1007" i="17"/>
  <c r="T1007" i="17"/>
  <c r="S1007" i="17"/>
  <c r="CA1006" i="17"/>
  <c r="BZ1006" i="17"/>
  <c r="BY1006" i="17"/>
  <c r="BP1006" i="17"/>
  <c r="BO1006" i="17"/>
  <c r="BM1006" i="17"/>
  <c r="BN1006" i="17" s="1"/>
  <c r="BC1006" i="17"/>
  <c r="BB1006" i="17" s="1"/>
  <c r="AZ1006" i="17"/>
  <c r="BA1006" i="17" s="1"/>
  <c r="AQ1006" i="17"/>
  <c r="AO1006" i="17"/>
  <c r="AP1006" i="17" s="1"/>
  <c r="AF1006" i="17"/>
  <c r="AD1006" i="17"/>
  <c r="AE1006" i="17" s="1"/>
  <c r="U1006" i="17"/>
  <c r="S1006" i="17"/>
  <c r="T1006" i="17" s="1"/>
  <c r="CA1005" i="17"/>
  <c r="BY1005" i="17"/>
  <c r="BZ1005" i="17" s="1"/>
  <c r="BP1005" i="17"/>
  <c r="BO1005" i="17" s="1"/>
  <c r="BM1005" i="17"/>
  <c r="BN1005" i="17" s="1"/>
  <c r="BC1005" i="17"/>
  <c r="BB1005" i="17"/>
  <c r="AZ1005" i="17"/>
  <c r="BA1005" i="17" s="1"/>
  <c r="AQ1005" i="17"/>
  <c r="AO1005" i="17"/>
  <c r="AP1005" i="17" s="1"/>
  <c r="AF1005" i="17"/>
  <c r="AD1005" i="17"/>
  <c r="AE1005" i="17" s="1"/>
  <c r="U1005" i="17"/>
  <c r="S1005" i="17"/>
  <c r="T1005" i="17" s="1"/>
  <c r="CA1004" i="17"/>
  <c r="BY1004" i="17"/>
  <c r="BZ1004" i="17" s="1"/>
  <c r="BP1004" i="17"/>
  <c r="BM1004" i="17"/>
  <c r="BN1004" i="17" s="1"/>
  <c r="BC1004" i="17"/>
  <c r="BB1004" i="17" s="1"/>
  <c r="AZ1004" i="17"/>
  <c r="BA1004" i="17" s="1"/>
  <c r="AQ1004" i="17"/>
  <c r="AP1004" i="17"/>
  <c r="AO1004" i="17"/>
  <c r="AF1004" i="17"/>
  <c r="AE1004" i="17"/>
  <c r="AD1004" i="17"/>
  <c r="U1004" i="17"/>
  <c r="S1004" i="17"/>
  <c r="T1004" i="17" s="1"/>
  <c r="CA1003" i="17"/>
  <c r="BY1003" i="17"/>
  <c r="BZ1003" i="17" s="1"/>
  <c r="BP1003" i="17"/>
  <c r="BM1003" i="17"/>
  <c r="BN1003" i="17" s="1"/>
  <c r="BC1003" i="17"/>
  <c r="BB1003" i="17" s="1"/>
  <c r="AZ1003" i="17"/>
  <c r="BA1003" i="17" s="1"/>
  <c r="AO1003" i="17"/>
  <c r="AP1003" i="17" s="1"/>
  <c r="AQ1003" i="17" s="1"/>
  <c r="AF1003" i="17"/>
  <c r="AD1003" i="17"/>
  <c r="AE1003" i="17" s="1"/>
  <c r="U1003" i="17"/>
  <c r="S1003" i="17"/>
  <c r="T1003" i="17" s="1"/>
  <c r="BY1002" i="17"/>
  <c r="BZ1002" i="17" s="1"/>
  <c r="CA1002" i="17" s="1"/>
  <c r="BP1002" i="17"/>
  <c r="BM1002" i="17"/>
  <c r="BN1002" i="17" s="1"/>
  <c r="BC1002" i="17"/>
  <c r="BB1002" i="17" s="1"/>
  <c r="AZ1002" i="17"/>
  <c r="BA1002" i="17" s="1"/>
  <c r="AQ1002" i="17"/>
  <c r="AP1002" i="17"/>
  <c r="AO1002" i="17"/>
  <c r="AF1002" i="17"/>
  <c r="AD1002" i="17"/>
  <c r="AE1002" i="17" s="1"/>
  <c r="U1002" i="17"/>
  <c r="T1002" i="17"/>
  <c r="S1002" i="17"/>
  <c r="CA1001" i="17"/>
  <c r="BY1001" i="17"/>
  <c r="BZ1001" i="17" s="1"/>
  <c r="BP1001" i="17"/>
  <c r="BM1001" i="17"/>
  <c r="BN1001" i="17" s="1"/>
  <c r="BC1001" i="17"/>
  <c r="BB1001" i="17"/>
  <c r="AZ1001" i="17"/>
  <c r="BA1001" i="17" s="1"/>
  <c r="AQ1001" i="17"/>
  <c r="AO1001" i="17"/>
  <c r="AP1001" i="17" s="1"/>
  <c r="AF1001" i="17"/>
  <c r="AD1001" i="17"/>
  <c r="AE1001" i="17" s="1"/>
  <c r="U1001" i="17"/>
  <c r="S1001" i="17"/>
  <c r="T1001" i="17" s="1"/>
  <c r="CA1000" i="17"/>
  <c r="BY1000" i="17"/>
  <c r="BZ1000" i="17" s="1"/>
  <c r="BP1000" i="17"/>
  <c r="BO1000" i="17" s="1"/>
  <c r="BN1000" i="17"/>
  <c r="BM1000" i="17"/>
  <c r="BC1000" i="17"/>
  <c r="BB1000" i="17" s="1"/>
  <c r="BA1000" i="17"/>
  <c r="AZ1000" i="17"/>
  <c r="AQ1000" i="17"/>
  <c r="AO1000" i="17"/>
  <c r="AP1000" i="17" s="1"/>
  <c r="AF1000" i="17"/>
  <c r="AD1000" i="17"/>
  <c r="AE1000" i="17" s="1"/>
  <c r="U1000" i="17"/>
  <c r="T1000" i="17"/>
  <c r="S1000" i="17"/>
  <c r="CA999" i="17"/>
  <c r="BY999" i="17"/>
  <c r="BZ999" i="17" s="1"/>
  <c r="BP999" i="17"/>
  <c r="BO999" i="17" s="1"/>
  <c r="BM999" i="17"/>
  <c r="BN999" i="17" s="1"/>
  <c r="BC999" i="17"/>
  <c r="BB999" i="17"/>
  <c r="AZ999" i="17"/>
  <c r="BA999" i="17" s="1"/>
  <c r="AQ999" i="17"/>
  <c r="AO999" i="17"/>
  <c r="AP999" i="17" s="1"/>
  <c r="AF999" i="17"/>
  <c r="AD999" i="17"/>
  <c r="AE999" i="17" s="1"/>
  <c r="U999" i="17"/>
  <c r="S999" i="17"/>
  <c r="T999" i="17" s="1"/>
  <c r="CA998" i="17"/>
  <c r="BY998" i="17"/>
  <c r="BZ998" i="17" s="1"/>
  <c r="BP998" i="17"/>
  <c r="BO998" i="17" s="1"/>
  <c r="BM998" i="17"/>
  <c r="BN998" i="17" s="1"/>
  <c r="BC998" i="17"/>
  <c r="BB998" i="17" s="1"/>
  <c r="AZ998" i="17"/>
  <c r="BA998" i="17" s="1"/>
  <c r="AQ998" i="17"/>
  <c r="AO998" i="17"/>
  <c r="AP998" i="17" s="1"/>
  <c r="AF998" i="17"/>
  <c r="AE998" i="17"/>
  <c r="AD998" i="17"/>
  <c r="U998" i="17"/>
  <c r="T998" i="17"/>
  <c r="S998" i="17"/>
  <c r="CA997" i="17"/>
  <c r="BY997" i="17"/>
  <c r="BZ997" i="17" s="1"/>
  <c r="BP997" i="17"/>
  <c r="BO997" i="17" s="1"/>
  <c r="BN997" i="17"/>
  <c r="BM997" i="17"/>
  <c r="BC997" i="17"/>
  <c r="BB997" i="17" s="1"/>
  <c r="AZ997" i="17"/>
  <c r="BA997" i="17" s="1"/>
  <c r="AQ997" i="17"/>
  <c r="AO997" i="17"/>
  <c r="AP997" i="17" s="1"/>
  <c r="AF997" i="17"/>
  <c r="AD997" i="17"/>
  <c r="AE997" i="17" s="1"/>
  <c r="U997" i="17"/>
  <c r="S997" i="17"/>
  <c r="T997" i="17" s="1"/>
  <c r="CA996" i="17"/>
  <c r="BZ996" i="17"/>
  <c r="BY996" i="17"/>
  <c r="BP996" i="17"/>
  <c r="BO996" i="17" s="1"/>
  <c r="BM996" i="17"/>
  <c r="BN996" i="17" s="1"/>
  <c r="BC996" i="17"/>
  <c r="BB996" i="17" s="1"/>
  <c r="BA996" i="17"/>
  <c r="AZ996" i="17"/>
  <c r="AQ996" i="17"/>
  <c r="AP996" i="17"/>
  <c r="AO996" i="17"/>
  <c r="AF996" i="17"/>
  <c r="AE996" i="17"/>
  <c r="AD996" i="17"/>
  <c r="U996" i="17"/>
  <c r="S996" i="17"/>
  <c r="T996" i="17" s="1"/>
  <c r="CA995" i="17"/>
  <c r="BY995" i="17"/>
  <c r="BZ995" i="17" s="1"/>
  <c r="BP995" i="17"/>
  <c r="BO995" i="17" s="1"/>
  <c r="BM995" i="17"/>
  <c r="BN995" i="17" s="1"/>
  <c r="BC995" i="17"/>
  <c r="BB995" i="17" s="1"/>
  <c r="AZ995" i="17"/>
  <c r="BA995" i="17" s="1"/>
  <c r="AQ995" i="17"/>
  <c r="AO995" i="17"/>
  <c r="AP995" i="17" s="1"/>
  <c r="AF995" i="17"/>
  <c r="AD995" i="17"/>
  <c r="AE995" i="17" s="1"/>
  <c r="U995" i="17"/>
  <c r="S995" i="17"/>
  <c r="T995" i="17" s="1"/>
  <c r="CA994" i="17"/>
  <c r="BY994" i="17"/>
  <c r="BZ994" i="17" s="1"/>
  <c r="BP994" i="17"/>
  <c r="BO994" i="17" s="1"/>
  <c r="BM994" i="17"/>
  <c r="BN994" i="17" s="1"/>
  <c r="BC994" i="17"/>
  <c r="BB994" i="17" s="1"/>
  <c r="AZ994" i="17"/>
  <c r="BA994" i="17" s="1"/>
  <c r="AQ994" i="17"/>
  <c r="AO994" i="17"/>
  <c r="AP994" i="17" s="1"/>
  <c r="AF994" i="17"/>
  <c r="AE994" i="17"/>
  <c r="AD994" i="17"/>
  <c r="U994" i="17"/>
  <c r="T994" i="17"/>
  <c r="S994" i="17"/>
  <c r="CA993" i="17"/>
  <c r="BY993" i="17"/>
  <c r="BZ993" i="17" s="1"/>
  <c r="BP993" i="17"/>
  <c r="BM993" i="17"/>
  <c r="BN993" i="17" s="1"/>
  <c r="BC993" i="17"/>
  <c r="BB993" i="17"/>
  <c r="AZ993" i="17"/>
  <c r="BA993" i="17" s="1"/>
  <c r="AO993" i="17"/>
  <c r="AP993" i="17" s="1"/>
  <c r="AQ993" i="17" s="1"/>
  <c r="AF993" i="17"/>
  <c r="AD993" i="17"/>
  <c r="AE993" i="17" s="1"/>
  <c r="U993" i="17"/>
  <c r="S993" i="17"/>
  <c r="T993" i="17" s="1"/>
  <c r="BY992" i="17"/>
  <c r="BZ992" i="17" s="1"/>
  <c r="CA992" i="17" s="1"/>
  <c r="BP992" i="17"/>
  <c r="BM992" i="17"/>
  <c r="BN992" i="17" s="1"/>
  <c r="BC992" i="17"/>
  <c r="BB992" i="17" s="1"/>
  <c r="AZ992" i="17"/>
  <c r="BA992" i="17" s="1"/>
  <c r="AQ992" i="17"/>
  <c r="AO992" i="17"/>
  <c r="AP992" i="17" s="1"/>
  <c r="AF992" i="17"/>
  <c r="AD992" i="17"/>
  <c r="AE992" i="17" s="1"/>
  <c r="U992" i="17"/>
  <c r="S992" i="17"/>
  <c r="T992" i="17" s="1"/>
  <c r="CA991" i="17"/>
  <c r="BY991" i="17"/>
  <c r="BZ991" i="17" s="1"/>
  <c r="BP991" i="17"/>
  <c r="BM991" i="17"/>
  <c r="BN991" i="17" s="1"/>
  <c r="BC991" i="17"/>
  <c r="BB991" i="17"/>
  <c r="AZ991" i="17"/>
  <c r="BA991" i="17" s="1"/>
  <c r="AQ991" i="17"/>
  <c r="AO991" i="17"/>
  <c r="AP991" i="17" s="1"/>
  <c r="AF991" i="17"/>
  <c r="AD991" i="17"/>
  <c r="AE991" i="17" s="1"/>
  <c r="U991" i="17"/>
  <c r="S991" i="17"/>
  <c r="T991" i="17" s="1"/>
  <c r="CA990" i="17"/>
  <c r="BY990" i="17"/>
  <c r="BZ990" i="17" s="1"/>
  <c r="BP990" i="17"/>
  <c r="BM990" i="17"/>
  <c r="BN990" i="17" s="1"/>
  <c r="BC990" i="17"/>
  <c r="BB990" i="17" s="1"/>
  <c r="BA990" i="17"/>
  <c r="AZ990" i="17"/>
  <c r="AQ990" i="17"/>
  <c r="AO990" i="17"/>
  <c r="AP990" i="17" s="1"/>
  <c r="AF990" i="17"/>
  <c r="AD990" i="17"/>
  <c r="AE990" i="17" s="1"/>
  <c r="U990" i="17"/>
  <c r="T990" i="17"/>
  <c r="S990" i="17"/>
  <c r="CA989" i="17"/>
  <c r="BY989" i="17"/>
  <c r="BZ989" i="17" s="1"/>
  <c r="BP989" i="17"/>
  <c r="BO989" i="17" s="1"/>
  <c r="BN989" i="17"/>
  <c r="BM989" i="17"/>
  <c r="BC989" i="17"/>
  <c r="BB989" i="17"/>
  <c r="BA989" i="17"/>
  <c r="AZ989" i="17"/>
  <c r="AQ989" i="17"/>
  <c r="AO989" i="17"/>
  <c r="AP989" i="17" s="1"/>
  <c r="AF989" i="17"/>
  <c r="AD989" i="17"/>
  <c r="AE989" i="17" s="1"/>
  <c r="U989" i="17"/>
  <c r="S989" i="17"/>
  <c r="T989" i="17" s="1"/>
  <c r="CA988" i="17"/>
  <c r="BY988" i="17"/>
  <c r="BZ988" i="17" s="1"/>
  <c r="BP988" i="17"/>
  <c r="BO988" i="17"/>
  <c r="BM988" i="17"/>
  <c r="BN988" i="17" s="1"/>
  <c r="BC988" i="17"/>
  <c r="BB988" i="17" s="1"/>
  <c r="AZ988" i="17"/>
  <c r="BA988" i="17" s="1"/>
  <c r="AQ988" i="17"/>
  <c r="AO988" i="17"/>
  <c r="AP988" i="17" s="1"/>
  <c r="AF988" i="17"/>
  <c r="AD988" i="17"/>
  <c r="AE988" i="17" s="1"/>
  <c r="U988" i="17"/>
  <c r="S988" i="17"/>
  <c r="T988" i="17" s="1"/>
  <c r="CA987" i="17"/>
  <c r="BY987" i="17"/>
  <c r="BZ987" i="17" s="1"/>
  <c r="BP987" i="17"/>
  <c r="BO987" i="17" s="1"/>
  <c r="BN987" i="17"/>
  <c r="BM987" i="17"/>
  <c r="BC987" i="17"/>
  <c r="BB987" i="17" s="1"/>
  <c r="AZ987" i="17"/>
  <c r="BA987" i="17" s="1"/>
  <c r="AQ987" i="17"/>
  <c r="AO987" i="17"/>
  <c r="AP987" i="17" s="1"/>
  <c r="AF987" i="17"/>
  <c r="AD987" i="17"/>
  <c r="AE987" i="17" s="1"/>
  <c r="U987" i="17"/>
  <c r="S987" i="17"/>
  <c r="T987" i="17" s="1"/>
  <c r="CA986" i="17"/>
  <c r="BZ986" i="17"/>
  <c r="BY986" i="17"/>
  <c r="BP986" i="17"/>
  <c r="BO986" i="17"/>
  <c r="BM986" i="17"/>
  <c r="BN986" i="17" s="1"/>
  <c r="BC986" i="17"/>
  <c r="BB986" i="17" s="1"/>
  <c r="AZ986" i="17"/>
  <c r="BA986" i="17" s="1"/>
  <c r="AQ986" i="17"/>
  <c r="AP986" i="17"/>
  <c r="AO986" i="17"/>
  <c r="AF986" i="17"/>
  <c r="AD986" i="17"/>
  <c r="AE986" i="17" s="1"/>
  <c r="U986" i="17"/>
  <c r="S986" i="17"/>
  <c r="T986" i="17" s="1"/>
  <c r="CA985" i="17"/>
  <c r="BY985" i="17"/>
  <c r="BZ985" i="17" s="1"/>
  <c r="BP985" i="17"/>
  <c r="BO985" i="17" s="1"/>
  <c r="BM985" i="17"/>
  <c r="BN985" i="17" s="1"/>
  <c r="BC985" i="17"/>
  <c r="BB985" i="17"/>
  <c r="AZ985" i="17"/>
  <c r="BA985" i="17" s="1"/>
  <c r="AQ985" i="17"/>
  <c r="AO985" i="17"/>
  <c r="AP985" i="17" s="1"/>
  <c r="AF985" i="17"/>
  <c r="AD985" i="17"/>
  <c r="AE985" i="17" s="1"/>
  <c r="U985" i="17"/>
  <c r="S985" i="17"/>
  <c r="T985" i="17" s="1"/>
  <c r="CA984" i="17"/>
  <c r="BY984" i="17"/>
  <c r="BZ984" i="17" s="1"/>
  <c r="BP984" i="17"/>
  <c r="BO984" i="17" s="1"/>
  <c r="BM984" i="17"/>
  <c r="BN984" i="17" s="1"/>
  <c r="BC984" i="17"/>
  <c r="BB984" i="17"/>
  <c r="BA984" i="17"/>
  <c r="AZ984" i="17"/>
  <c r="AQ984" i="17"/>
  <c r="AO984" i="17"/>
  <c r="AP984" i="17" s="1"/>
  <c r="AF984" i="17"/>
  <c r="AD984" i="17"/>
  <c r="AE984" i="17" s="1"/>
  <c r="U984" i="17"/>
  <c r="S984" i="17"/>
  <c r="T984" i="17" s="1"/>
  <c r="CA983" i="17"/>
  <c r="BY983" i="17"/>
  <c r="BZ983" i="17" s="1"/>
  <c r="BP983" i="17"/>
  <c r="BO983" i="17" s="1"/>
  <c r="BM983" i="17"/>
  <c r="BN983" i="17" s="1"/>
  <c r="BC983" i="17"/>
  <c r="BB983" i="17"/>
  <c r="AZ983" i="17"/>
  <c r="BA983" i="17" s="1"/>
  <c r="AO983" i="17"/>
  <c r="AP983" i="17" s="1"/>
  <c r="AQ983" i="17" s="1"/>
  <c r="AF983" i="17"/>
  <c r="AD983" i="17"/>
  <c r="AE983" i="17" s="1"/>
  <c r="U983" i="17"/>
  <c r="T983" i="17"/>
  <c r="S983" i="17"/>
  <c r="BY982" i="17"/>
  <c r="BZ982" i="17" s="1"/>
  <c r="CA982" i="17" s="1"/>
  <c r="BP982" i="17"/>
  <c r="BM982" i="17"/>
  <c r="BN982" i="17" s="1"/>
  <c r="BO982" i="17" s="1"/>
  <c r="BC982" i="17"/>
  <c r="BB982" i="17" s="1"/>
  <c r="AZ982" i="17"/>
  <c r="BA982" i="17" s="1"/>
  <c r="AQ982" i="17"/>
  <c r="AP982" i="17"/>
  <c r="AO982" i="17"/>
  <c r="AF982" i="17"/>
  <c r="AE982" i="17"/>
  <c r="AD982" i="17"/>
  <c r="U982" i="17"/>
  <c r="S982" i="17"/>
  <c r="T982" i="17" s="1"/>
  <c r="CA981" i="17"/>
  <c r="BY981" i="17"/>
  <c r="BZ981" i="17" s="1"/>
  <c r="BP981" i="17"/>
  <c r="BO981" i="17" s="1"/>
  <c r="BM981" i="17"/>
  <c r="BN981" i="17" s="1"/>
  <c r="BC981" i="17"/>
  <c r="BB981" i="17"/>
  <c r="AZ981" i="17"/>
  <c r="BA981" i="17" s="1"/>
  <c r="AQ981" i="17"/>
  <c r="AO981" i="17"/>
  <c r="AP981" i="17" s="1"/>
  <c r="AF981" i="17"/>
  <c r="AD981" i="17"/>
  <c r="AE981" i="17" s="1"/>
  <c r="U981" i="17"/>
  <c r="S981" i="17"/>
  <c r="T981" i="17" s="1"/>
  <c r="CA980" i="17"/>
  <c r="BY980" i="17"/>
  <c r="BZ980" i="17" s="1"/>
  <c r="BP980" i="17"/>
  <c r="BM980" i="17"/>
  <c r="BN980" i="17" s="1"/>
  <c r="BC980" i="17"/>
  <c r="BB980" i="17" s="1"/>
  <c r="AZ980" i="17"/>
  <c r="BA980" i="17" s="1"/>
  <c r="AQ980" i="17"/>
  <c r="AO980" i="17"/>
  <c r="AP980" i="17" s="1"/>
  <c r="AF980" i="17"/>
  <c r="AD980" i="17"/>
  <c r="AE980" i="17" s="1"/>
  <c r="U980" i="17"/>
  <c r="T980" i="17"/>
  <c r="S980" i="17"/>
  <c r="CA979" i="17"/>
  <c r="BY979" i="17"/>
  <c r="BZ979" i="17" s="1"/>
  <c r="BP979" i="17"/>
  <c r="BN979" i="17"/>
  <c r="BM979" i="17"/>
  <c r="BC979" i="17"/>
  <c r="BB979" i="17"/>
  <c r="AZ979" i="17"/>
  <c r="BA979" i="17" s="1"/>
  <c r="AQ979" i="17"/>
  <c r="AO979" i="17"/>
  <c r="AP979" i="17" s="1"/>
  <c r="AF979" i="17"/>
  <c r="AD979" i="17"/>
  <c r="AE979" i="17" s="1"/>
  <c r="U979" i="17"/>
  <c r="S979" i="17"/>
  <c r="T979" i="17" s="1"/>
  <c r="CA978" i="17"/>
  <c r="BY978" i="17"/>
  <c r="BZ978" i="17" s="1"/>
  <c r="BP978" i="17"/>
  <c r="BO978" i="17"/>
  <c r="BN978" i="17"/>
  <c r="BM978" i="17"/>
  <c r="BC978" i="17"/>
  <c r="BB978" i="17"/>
  <c r="BA978" i="17"/>
  <c r="AZ978" i="17"/>
  <c r="AQ978" i="17"/>
  <c r="AO978" i="17"/>
  <c r="AP978" i="17" s="1"/>
  <c r="AF978" i="17"/>
  <c r="AD978" i="17"/>
  <c r="AE978" i="17" s="1"/>
  <c r="U978" i="17"/>
  <c r="S978" i="17"/>
  <c r="T978" i="17" s="1"/>
  <c r="CA977" i="17"/>
  <c r="BY977" i="17"/>
  <c r="BZ977" i="17" s="1"/>
  <c r="BP977" i="17"/>
  <c r="BO977" i="17" s="1"/>
  <c r="BM977" i="17"/>
  <c r="BN977" i="17" s="1"/>
  <c r="BC977" i="17"/>
  <c r="BB977" i="17" s="1"/>
  <c r="AZ977" i="17"/>
  <c r="BA977" i="17" s="1"/>
  <c r="AQ977" i="17"/>
  <c r="AO977" i="17"/>
  <c r="AP977" i="17" s="1"/>
  <c r="AF977" i="17"/>
  <c r="AD977" i="17"/>
  <c r="AE977" i="17" s="1"/>
  <c r="U977" i="17"/>
  <c r="T977" i="17"/>
  <c r="S977" i="17"/>
  <c r="CA976" i="17"/>
  <c r="BZ976" i="17"/>
  <c r="BY976" i="17"/>
  <c r="BP976" i="17"/>
  <c r="BO976" i="17"/>
  <c r="BM976" i="17"/>
  <c r="BN976" i="17" s="1"/>
  <c r="BC976" i="17"/>
  <c r="BB976" i="17" s="1"/>
  <c r="AZ976" i="17"/>
  <c r="BA976" i="17" s="1"/>
  <c r="AQ976" i="17"/>
  <c r="AO976" i="17"/>
  <c r="AP976" i="17" s="1"/>
  <c r="AF976" i="17"/>
  <c r="AD976" i="17"/>
  <c r="AE976" i="17" s="1"/>
  <c r="U976" i="17"/>
  <c r="S976" i="17"/>
  <c r="T976" i="17" s="1"/>
  <c r="CA975" i="17"/>
  <c r="BY975" i="17"/>
  <c r="BZ975" i="17" s="1"/>
  <c r="BP975" i="17"/>
  <c r="BO975" i="17"/>
  <c r="BM975" i="17"/>
  <c r="BN975" i="17" s="1"/>
  <c r="BC975" i="17"/>
  <c r="BB975" i="17" s="1"/>
  <c r="AZ975" i="17"/>
  <c r="BA975" i="17" s="1"/>
  <c r="AQ975" i="17"/>
  <c r="AO975" i="17"/>
  <c r="AP975" i="17" s="1"/>
  <c r="AF975" i="17"/>
  <c r="AD975" i="17"/>
  <c r="AE975" i="17" s="1"/>
  <c r="U975" i="17"/>
  <c r="S975" i="17"/>
  <c r="T975" i="17" s="1"/>
  <c r="CA974" i="17"/>
  <c r="BY974" i="17"/>
  <c r="BZ974" i="17" s="1"/>
  <c r="BP974" i="17"/>
  <c r="BO974" i="17" s="1"/>
  <c r="BM974" i="17"/>
  <c r="BN974" i="17" s="1"/>
  <c r="BC974" i="17"/>
  <c r="BB974" i="17" s="1"/>
  <c r="AZ974" i="17"/>
  <c r="BA974" i="17" s="1"/>
  <c r="AQ974" i="17"/>
  <c r="AP974" i="17"/>
  <c r="AO974" i="17"/>
  <c r="AF974" i="17"/>
  <c r="AD974" i="17"/>
  <c r="AE974" i="17" s="1"/>
  <c r="U974" i="17"/>
  <c r="T974" i="17"/>
  <c r="S974" i="17"/>
  <c r="CA973" i="17"/>
  <c r="BY973" i="17"/>
  <c r="BZ973" i="17" s="1"/>
  <c r="BP973" i="17"/>
  <c r="BO973" i="17" s="1"/>
  <c r="BM973" i="17"/>
  <c r="BN973" i="17" s="1"/>
  <c r="BC973" i="17"/>
  <c r="BB973" i="17"/>
  <c r="AZ973" i="17"/>
  <c r="BA973" i="17" s="1"/>
  <c r="AP973" i="17"/>
  <c r="AQ973" i="17" s="1"/>
  <c r="AO973" i="17"/>
  <c r="AF973" i="17"/>
  <c r="AD973" i="17"/>
  <c r="AE973" i="17" s="1"/>
  <c r="U973" i="17"/>
  <c r="T973" i="17"/>
  <c r="S973" i="17"/>
  <c r="BY972" i="17"/>
  <c r="BZ972" i="17" s="1"/>
  <c r="CA972" i="17" s="1"/>
  <c r="BP972" i="17"/>
  <c r="BO972" i="17"/>
  <c r="BM972" i="17"/>
  <c r="BN972" i="17" s="1"/>
  <c r="BC972" i="17"/>
  <c r="BB972" i="17" s="1"/>
  <c r="AZ972" i="17"/>
  <c r="BA972" i="17" s="1"/>
  <c r="AQ972" i="17"/>
  <c r="AP972" i="17"/>
  <c r="AO972" i="17"/>
  <c r="AF972" i="17"/>
  <c r="AD972" i="17"/>
  <c r="AE972" i="17" s="1"/>
  <c r="U972" i="17"/>
  <c r="S972" i="17"/>
  <c r="T972" i="17" s="1"/>
  <c r="CA971" i="17"/>
  <c r="BY971" i="17"/>
  <c r="BZ971" i="17" s="1"/>
  <c r="BP971" i="17"/>
  <c r="BO971" i="17"/>
  <c r="BN971" i="17"/>
  <c r="BM971" i="17"/>
  <c r="BC971" i="17"/>
  <c r="BB971" i="17" s="1"/>
  <c r="AZ971" i="17"/>
  <c r="BA971" i="17" s="1"/>
  <c r="AQ971" i="17"/>
  <c r="AO971" i="17"/>
  <c r="AP971" i="17" s="1"/>
  <c r="AF971" i="17"/>
  <c r="AD971" i="17"/>
  <c r="AE971" i="17" s="1"/>
  <c r="U971" i="17"/>
  <c r="S971" i="17"/>
  <c r="T971" i="17" s="1"/>
  <c r="CA970" i="17"/>
  <c r="BY970" i="17"/>
  <c r="BZ970" i="17" s="1"/>
  <c r="BP970" i="17"/>
  <c r="BM970" i="17"/>
  <c r="BN970" i="17" s="1"/>
  <c r="BO970" i="17" s="1"/>
  <c r="BC970" i="17"/>
  <c r="BB970" i="17"/>
  <c r="BA970" i="17"/>
  <c r="AZ970" i="17"/>
  <c r="AQ970" i="17"/>
  <c r="AO970" i="17"/>
  <c r="AP970" i="17" s="1"/>
  <c r="AF970" i="17"/>
  <c r="AD970" i="17"/>
  <c r="AE970" i="17" s="1"/>
  <c r="U970" i="17"/>
  <c r="S970" i="17"/>
  <c r="T970" i="17" s="1"/>
  <c r="CA969" i="17"/>
  <c r="BY969" i="17"/>
  <c r="BZ969" i="17" s="1"/>
  <c r="BP969" i="17"/>
  <c r="BM969" i="17"/>
  <c r="BN969" i="17" s="1"/>
  <c r="BC969" i="17"/>
  <c r="BB969" i="17" s="1"/>
  <c r="AZ969" i="17"/>
  <c r="BA969" i="17" s="1"/>
  <c r="AQ969" i="17"/>
  <c r="AP969" i="17"/>
  <c r="AO969" i="17"/>
  <c r="AF969" i="17"/>
  <c r="AD969" i="17"/>
  <c r="AE969" i="17" s="1"/>
  <c r="U969" i="17"/>
  <c r="S969" i="17"/>
  <c r="T969" i="17" s="1"/>
  <c r="CA968" i="17"/>
  <c r="BZ968" i="17"/>
  <c r="BY968" i="17"/>
  <c r="BP968" i="17"/>
  <c r="BO968" i="17" s="1"/>
  <c r="BM968" i="17"/>
  <c r="BN968" i="17" s="1"/>
  <c r="BC968" i="17"/>
  <c r="BB968" i="17" s="1"/>
  <c r="AZ968" i="17"/>
  <c r="BA968" i="17" s="1"/>
  <c r="AQ968" i="17"/>
  <c r="AO968" i="17"/>
  <c r="AP968" i="17" s="1"/>
  <c r="AF968" i="17"/>
  <c r="AD968" i="17"/>
  <c r="AE968" i="17" s="1"/>
  <c r="U968" i="17"/>
  <c r="T968" i="17"/>
  <c r="S968" i="17"/>
  <c r="CA967" i="17"/>
  <c r="BY967" i="17"/>
  <c r="BZ967" i="17" s="1"/>
  <c r="BP967" i="17"/>
  <c r="BO967" i="17"/>
  <c r="BN967" i="17"/>
  <c r="BM967" i="17"/>
  <c r="BC967" i="17"/>
  <c r="BB967" i="17" s="1"/>
  <c r="BA967" i="17"/>
  <c r="AZ967" i="17"/>
  <c r="AQ967" i="17"/>
  <c r="AO967" i="17"/>
  <c r="AP967" i="17" s="1"/>
  <c r="AF967" i="17"/>
  <c r="AD967" i="17"/>
  <c r="AE967" i="17" s="1"/>
  <c r="U967" i="17"/>
  <c r="S967" i="17"/>
  <c r="T967" i="17" s="1"/>
  <c r="CA966" i="17"/>
  <c r="BZ966" i="17"/>
  <c r="BY966" i="17"/>
  <c r="BP966" i="17"/>
  <c r="BO966" i="17" s="1"/>
  <c r="BM966" i="17"/>
  <c r="BN966" i="17" s="1"/>
  <c r="BC966" i="17"/>
  <c r="BB966" i="17"/>
  <c r="AZ966" i="17"/>
  <c r="BA966" i="17" s="1"/>
  <c r="AQ966" i="17"/>
  <c r="AP966" i="17"/>
  <c r="AO966" i="17"/>
  <c r="AF966" i="17"/>
  <c r="AD966" i="17"/>
  <c r="AE966" i="17" s="1"/>
  <c r="U966" i="17"/>
  <c r="T966" i="17"/>
  <c r="S966" i="17"/>
  <c r="CA965" i="17"/>
  <c r="BY965" i="17"/>
  <c r="BZ965" i="17" s="1"/>
  <c r="BP965" i="17"/>
  <c r="BO965" i="17" s="1"/>
  <c r="BM965" i="17"/>
  <c r="BN965" i="17" s="1"/>
  <c r="BC965" i="17"/>
  <c r="BB965" i="17"/>
  <c r="AZ965" i="17"/>
  <c r="BA965" i="17" s="1"/>
  <c r="AQ965" i="17"/>
  <c r="AO965" i="17"/>
  <c r="AP965" i="17" s="1"/>
  <c r="AF965" i="17"/>
  <c r="AD965" i="17"/>
  <c r="AE965" i="17" s="1"/>
  <c r="U965" i="17"/>
  <c r="T965" i="17"/>
  <c r="S965" i="17"/>
  <c r="CA964" i="17"/>
  <c r="BY964" i="17"/>
  <c r="BZ964" i="17" s="1"/>
  <c r="BP964" i="17"/>
  <c r="BO964" i="17"/>
  <c r="BM964" i="17"/>
  <c r="BN964" i="17" s="1"/>
  <c r="BC964" i="17"/>
  <c r="BB964" i="17" s="1"/>
  <c r="BA964" i="17"/>
  <c r="AZ964" i="17"/>
  <c r="AQ964" i="17"/>
  <c r="AO964" i="17"/>
  <c r="AP964" i="17" s="1"/>
  <c r="AF964" i="17"/>
  <c r="AD964" i="17"/>
  <c r="AE964" i="17" s="1"/>
  <c r="U964" i="17"/>
  <c r="S964" i="17"/>
  <c r="T964" i="17" s="1"/>
  <c r="CA963" i="17"/>
  <c r="BY963" i="17"/>
  <c r="BZ963" i="17" s="1"/>
  <c r="BP963" i="17"/>
  <c r="BO963" i="17" s="1"/>
  <c r="BM963" i="17"/>
  <c r="BN963" i="17" s="1"/>
  <c r="BC963" i="17"/>
  <c r="BB963" i="17"/>
  <c r="AZ963" i="17"/>
  <c r="BA963" i="17" s="1"/>
  <c r="AO963" i="17"/>
  <c r="AP963" i="17" s="1"/>
  <c r="AQ963" i="17" s="1"/>
  <c r="AF963" i="17"/>
  <c r="AD963" i="17"/>
  <c r="AE963" i="17" s="1"/>
  <c r="U963" i="17"/>
  <c r="S963" i="17"/>
  <c r="T963" i="17" s="1"/>
  <c r="BZ962" i="17"/>
  <c r="CA962" i="17" s="1"/>
  <c r="BY962" i="17"/>
  <c r="BP962" i="17"/>
  <c r="BO962" i="17" s="1"/>
  <c r="BM962" i="17"/>
  <c r="BN962" i="17" s="1"/>
  <c r="BC962" i="17"/>
  <c r="BB962" i="17" s="1"/>
  <c r="AZ962" i="17"/>
  <c r="BA962" i="17" s="1"/>
  <c r="AQ962" i="17"/>
  <c r="AO962" i="17"/>
  <c r="AP962" i="17" s="1"/>
  <c r="AF962" i="17"/>
  <c r="AD962" i="17"/>
  <c r="AE962" i="17" s="1"/>
  <c r="U962" i="17"/>
  <c r="T962" i="17"/>
  <c r="S962" i="17"/>
  <c r="CA961" i="17"/>
  <c r="BY961" i="17"/>
  <c r="BZ961" i="17" s="1"/>
  <c r="BP961" i="17"/>
  <c r="BO961" i="17"/>
  <c r="BM961" i="17"/>
  <c r="BN961" i="17" s="1"/>
  <c r="BC961" i="17"/>
  <c r="BB961" i="17" s="1"/>
  <c r="AZ961" i="17"/>
  <c r="BA961" i="17" s="1"/>
  <c r="AQ961" i="17"/>
  <c r="AO961" i="17"/>
  <c r="AP961" i="17" s="1"/>
  <c r="AF961" i="17"/>
  <c r="AD961" i="17"/>
  <c r="AE961" i="17" s="1"/>
  <c r="U961" i="17"/>
  <c r="S961" i="17"/>
  <c r="T961" i="17" s="1"/>
  <c r="CA960" i="17"/>
  <c r="BY960" i="17"/>
  <c r="BZ960" i="17" s="1"/>
  <c r="BP960" i="17"/>
  <c r="BM960" i="17"/>
  <c r="BN960" i="17" s="1"/>
  <c r="BC960" i="17"/>
  <c r="BB960" i="17" s="1"/>
  <c r="AZ960" i="17"/>
  <c r="BA960" i="17" s="1"/>
  <c r="AQ960" i="17"/>
  <c r="AO960" i="17"/>
  <c r="AP960" i="17" s="1"/>
  <c r="AF960" i="17"/>
  <c r="AE960" i="17"/>
  <c r="AD960" i="17"/>
  <c r="U960" i="17"/>
  <c r="T960" i="17"/>
  <c r="S960" i="17"/>
  <c r="CA959" i="17"/>
  <c r="BY959" i="17"/>
  <c r="BZ959" i="17" s="1"/>
  <c r="BP959" i="17"/>
  <c r="BM959" i="17"/>
  <c r="BN959" i="17" s="1"/>
  <c r="BC959" i="17"/>
  <c r="BB959" i="17"/>
  <c r="AZ959" i="17"/>
  <c r="BA959" i="17" s="1"/>
  <c r="AQ959" i="17"/>
  <c r="AO959" i="17"/>
  <c r="AP959" i="17" s="1"/>
  <c r="AF959" i="17"/>
  <c r="AD959" i="17"/>
  <c r="AE959" i="17" s="1"/>
  <c r="U959" i="17"/>
  <c r="T959" i="17"/>
  <c r="S959" i="17"/>
  <c r="CA958" i="17"/>
  <c r="BZ958" i="17"/>
  <c r="BY958" i="17"/>
  <c r="BP958" i="17"/>
  <c r="BO958" i="17" s="1"/>
  <c r="BM958" i="17"/>
  <c r="BN958" i="17" s="1"/>
  <c r="BC958" i="17"/>
  <c r="BB958" i="17" s="1"/>
  <c r="BA958" i="17"/>
  <c r="AZ958" i="17"/>
  <c r="AQ958" i="17"/>
  <c r="AO958" i="17"/>
  <c r="AP958" i="17" s="1"/>
  <c r="AF958" i="17"/>
  <c r="AD958" i="17"/>
  <c r="AE958" i="17" s="1"/>
  <c r="U958" i="17"/>
  <c r="T958" i="17"/>
  <c r="S958" i="17"/>
  <c r="CA957" i="17"/>
  <c r="BY957" i="17"/>
  <c r="BZ957" i="17" s="1"/>
  <c r="BP957" i="17"/>
  <c r="BM957" i="17"/>
  <c r="BN957" i="17" s="1"/>
  <c r="BO957" i="17" s="1"/>
  <c r="BC957" i="17"/>
  <c r="BB957" i="17" s="1"/>
  <c r="AZ957" i="17"/>
  <c r="BA957" i="17" s="1"/>
  <c r="AQ957" i="17"/>
  <c r="AO957" i="17"/>
  <c r="AP957" i="17" s="1"/>
  <c r="AF957" i="17"/>
  <c r="AD957" i="17"/>
  <c r="AE957" i="17" s="1"/>
  <c r="U957" i="17"/>
  <c r="S957" i="17"/>
  <c r="T957" i="17" s="1"/>
  <c r="CA956" i="17"/>
  <c r="BZ956" i="17"/>
  <c r="BY956" i="17"/>
  <c r="BP956" i="17"/>
  <c r="BO956" i="17" s="1"/>
  <c r="BN956" i="17"/>
  <c r="BM956" i="17"/>
  <c r="BC956" i="17"/>
  <c r="BB956" i="17" s="1"/>
  <c r="BA956" i="17"/>
  <c r="AZ956" i="17"/>
  <c r="AQ956" i="17"/>
  <c r="AP956" i="17"/>
  <c r="AO956" i="17"/>
  <c r="AF956" i="17"/>
  <c r="AD956" i="17"/>
  <c r="AE956" i="17" s="1"/>
  <c r="U956" i="17"/>
  <c r="S956" i="17"/>
  <c r="T956" i="17" s="1"/>
  <c r="CA955" i="17"/>
  <c r="BY955" i="17"/>
  <c r="BZ955" i="17" s="1"/>
  <c r="BP955" i="17"/>
  <c r="BO955" i="17" s="1"/>
  <c r="BM955" i="17"/>
  <c r="BN955" i="17" s="1"/>
  <c r="BC955" i="17"/>
  <c r="BB955" i="17"/>
  <c r="AZ955" i="17"/>
  <c r="BA955" i="17" s="1"/>
  <c r="AQ955" i="17"/>
  <c r="AP955" i="17"/>
  <c r="AO955" i="17"/>
  <c r="AF955" i="17"/>
  <c r="AD955" i="17"/>
  <c r="AE955" i="17" s="1"/>
  <c r="U955" i="17"/>
  <c r="S955" i="17"/>
  <c r="T955" i="17" s="1"/>
  <c r="CA954" i="17"/>
  <c r="BY954" i="17"/>
  <c r="BZ954" i="17" s="1"/>
  <c r="BP954" i="17"/>
  <c r="BO954" i="17" s="1"/>
  <c r="BM954" i="17"/>
  <c r="BN954" i="17" s="1"/>
  <c r="BC954" i="17"/>
  <c r="BB954" i="17" s="1"/>
  <c r="AZ954" i="17"/>
  <c r="BA954" i="17" s="1"/>
  <c r="AQ954" i="17"/>
  <c r="AP954" i="17"/>
  <c r="AO954" i="17"/>
  <c r="AF954" i="17"/>
  <c r="AE954" i="17"/>
  <c r="AD954" i="17"/>
  <c r="U954" i="17"/>
  <c r="S954" i="17"/>
  <c r="T954" i="17" s="1"/>
  <c r="CA953" i="17"/>
  <c r="BY953" i="17"/>
  <c r="BZ953" i="17" s="1"/>
  <c r="BP953" i="17"/>
  <c r="BO953" i="17" s="1"/>
  <c r="BN953" i="17"/>
  <c r="BM953" i="17"/>
  <c r="BC953" i="17"/>
  <c r="BB953" i="17" s="1"/>
  <c r="AZ953" i="17"/>
  <c r="BA953" i="17" s="1"/>
  <c r="AO953" i="17"/>
  <c r="AP953" i="17" s="1"/>
  <c r="AQ953" i="17" s="1"/>
  <c r="AF953" i="17"/>
  <c r="AD953" i="17"/>
  <c r="AE953" i="17" s="1"/>
  <c r="U953" i="17"/>
  <c r="S953" i="17"/>
  <c r="T953" i="17" s="1"/>
  <c r="BY952" i="17"/>
  <c r="BZ952" i="17" s="1"/>
  <c r="CA952" i="17" s="1"/>
  <c r="BP952" i="17"/>
  <c r="BO952" i="17"/>
  <c r="BM952" i="17"/>
  <c r="BN952" i="17" s="1"/>
  <c r="BC952" i="17"/>
  <c r="BB952" i="17" s="1"/>
  <c r="BA952" i="17"/>
  <c r="AZ952" i="17"/>
  <c r="AQ952" i="17"/>
  <c r="AP952" i="17"/>
  <c r="AO952" i="17"/>
  <c r="AF952" i="17"/>
  <c r="AD952" i="17"/>
  <c r="AE952" i="17" s="1"/>
  <c r="U952" i="17"/>
  <c r="S952" i="17"/>
  <c r="T952" i="17" s="1"/>
  <c r="CA951" i="17"/>
  <c r="BY951" i="17"/>
  <c r="BZ951" i="17" s="1"/>
  <c r="BP951" i="17"/>
  <c r="BO951" i="17" s="1"/>
  <c r="BM951" i="17"/>
  <c r="BN951" i="17" s="1"/>
  <c r="BC951" i="17"/>
  <c r="BB951" i="17" s="1"/>
  <c r="AZ951" i="17"/>
  <c r="BA951" i="17" s="1"/>
  <c r="AQ951" i="17"/>
  <c r="AO951" i="17"/>
  <c r="AP951" i="17" s="1"/>
  <c r="AF951" i="17"/>
  <c r="AD951" i="17"/>
  <c r="AE951" i="17" s="1"/>
  <c r="U951" i="17"/>
  <c r="S951" i="17"/>
  <c r="T951" i="17" s="1"/>
  <c r="CA950" i="17"/>
  <c r="BY950" i="17"/>
  <c r="BZ950" i="17" s="1"/>
  <c r="BP950" i="17"/>
  <c r="BO950" i="17"/>
  <c r="BM950" i="17"/>
  <c r="BN950" i="17" s="1"/>
  <c r="BC950" i="17"/>
  <c r="BB950" i="17" s="1"/>
  <c r="AZ950" i="17"/>
  <c r="BA950" i="17" s="1"/>
  <c r="AQ950" i="17"/>
  <c r="AO950" i="17"/>
  <c r="AP950" i="17" s="1"/>
  <c r="AF950" i="17"/>
  <c r="AD950" i="17"/>
  <c r="AE950" i="17" s="1"/>
  <c r="U950" i="17"/>
  <c r="T950" i="17"/>
  <c r="S950" i="17"/>
  <c r="CA949" i="17"/>
  <c r="BY949" i="17"/>
  <c r="BZ949" i="17" s="1"/>
  <c r="BP949" i="17"/>
  <c r="BN949" i="17"/>
  <c r="BM949" i="17"/>
  <c r="BC949" i="17"/>
  <c r="BB949" i="17" s="1"/>
  <c r="AZ949" i="17"/>
  <c r="BA949" i="17" s="1"/>
  <c r="AQ949" i="17"/>
  <c r="AO949" i="17"/>
  <c r="AP949" i="17" s="1"/>
  <c r="AF949" i="17"/>
  <c r="AD949" i="17"/>
  <c r="AE949" i="17" s="1"/>
  <c r="U949" i="17"/>
  <c r="S949" i="17"/>
  <c r="T949" i="17" s="1"/>
  <c r="CA948" i="17"/>
  <c r="BY948" i="17"/>
  <c r="BZ948" i="17" s="1"/>
  <c r="BP948" i="17"/>
  <c r="BM948" i="17"/>
  <c r="BN948" i="17" s="1"/>
  <c r="BO948" i="17" s="1"/>
  <c r="BC948" i="17"/>
  <c r="BB948" i="17" s="1"/>
  <c r="AZ948" i="17"/>
  <c r="BA948" i="17" s="1"/>
  <c r="AQ948" i="17"/>
  <c r="AP948" i="17"/>
  <c r="AO948" i="17"/>
  <c r="AF948" i="17"/>
  <c r="AE948" i="17"/>
  <c r="AD948" i="17"/>
  <c r="U948" i="17"/>
  <c r="S948" i="17"/>
  <c r="T948" i="17" s="1"/>
  <c r="CA947" i="17"/>
  <c r="BY947" i="17"/>
  <c r="BZ947" i="17" s="1"/>
  <c r="BP947" i="17"/>
  <c r="BM947" i="17"/>
  <c r="BN947" i="17" s="1"/>
  <c r="BC947" i="17"/>
  <c r="BB947" i="17"/>
  <c r="AZ947" i="17"/>
  <c r="BA947" i="17" s="1"/>
  <c r="AQ947" i="17"/>
  <c r="AO947" i="17"/>
  <c r="AP947" i="17" s="1"/>
  <c r="AF947" i="17"/>
  <c r="AD947" i="17"/>
  <c r="AE947" i="17" s="1"/>
  <c r="U947" i="17"/>
  <c r="S947" i="17"/>
  <c r="T947" i="17" s="1"/>
  <c r="CA946" i="17"/>
  <c r="BZ946" i="17"/>
  <c r="BY946" i="17"/>
  <c r="BP946" i="17"/>
  <c r="BM946" i="17"/>
  <c r="BN946" i="17" s="1"/>
  <c r="BC946" i="17"/>
  <c r="BB946" i="17" s="1"/>
  <c r="BA946" i="17"/>
  <c r="AZ946" i="17"/>
  <c r="AQ946" i="17"/>
  <c r="AP946" i="17"/>
  <c r="AO946" i="17"/>
  <c r="AF946" i="17"/>
  <c r="AD946" i="17"/>
  <c r="AE946" i="17" s="1"/>
  <c r="U946" i="17"/>
  <c r="T946" i="17"/>
  <c r="S946" i="17"/>
  <c r="CA945" i="17"/>
  <c r="BY945" i="17"/>
  <c r="BZ945" i="17" s="1"/>
  <c r="BP945" i="17"/>
  <c r="BO945" i="17" s="1"/>
  <c r="BN945" i="17"/>
  <c r="BM945" i="17"/>
  <c r="BC945" i="17"/>
  <c r="BB945" i="17"/>
  <c r="BA945" i="17"/>
  <c r="AZ945" i="17"/>
  <c r="AQ945" i="17"/>
  <c r="AO945" i="17"/>
  <c r="AP945" i="17" s="1"/>
  <c r="AF945" i="17"/>
  <c r="AD945" i="17"/>
  <c r="AE945" i="17" s="1"/>
  <c r="U945" i="17"/>
  <c r="S945" i="17"/>
  <c r="T945" i="17" s="1"/>
  <c r="CA944" i="17"/>
  <c r="BY944" i="17"/>
  <c r="BZ944" i="17" s="1"/>
  <c r="BP944" i="17"/>
  <c r="BO944" i="17"/>
  <c r="BM944" i="17"/>
  <c r="BN944" i="17" s="1"/>
  <c r="BC944" i="17"/>
  <c r="BB944" i="17" s="1"/>
  <c r="BA944" i="17"/>
  <c r="AZ944" i="17"/>
  <c r="AQ944" i="17"/>
  <c r="AO944" i="17"/>
  <c r="AP944" i="17" s="1"/>
  <c r="AF944" i="17"/>
  <c r="AD944" i="17"/>
  <c r="AE944" i="17" s="1"/>
  <c r="U944" i="17"/>
  <c r="T944" i="17"/>
  <c r="S944" i="17"/>
  <c r="CA943" i="17"/>
  <c r="BY943" i="17"/>
  <c r="BZ943" i="17" s="1"/>
  <c r="BP943" i="17"/>
  <c r="BO943" i="17" s="1"/>
  <c r="BN943" i="17"/>
  <c r="BM943" i="17"/>
  <c r="BC943" i="17"/>
  <c r="BB943" i="17"/>
  <c r="AZ943" i="17"/>
  <c r="BA943" i="17" s="1"/>
  <c r="AO943" i="17"/>
  <c r="AP943" i="17" s="1"/>
  <c r="AQ943" i="17" s="1"/>
  <c r="AF943" i="17"/>
  <c r="AD943" i="17"/>
  <c r="AE943" i="17" s="1"/>
  <c r="U943" i="17"/>
  <c r="T943" i="17"/>
  <c r="S943" i="17"/>
  <c r="BY942" i="17"/>
  <c r="BZ942" i="17" s="1"/>
  <c r="CA942" i="17" s="1"/>
  <c r="BP942" i="17"/>
  <c r="BO942" i="17"/>
  <c r="BM942" i="17"/>
  <c r="BN942" i="17" s="1"/>
  <c r="BC942" i="17"/>
  <c r="BB942" i="17" s="1"/>
  <c r="AZ942" i="17"/>
  <c r="BA942" i="17" s="1"/>
  <c r="AQ942" i="17"/>
  <c r="AO942" i="17"/>
  <c r="AP942" i="17" s="1"/>
  <c r="AF942" i="17"/>
  <c r="AD942" i="17"/>
  <c r="AE942" i="17" s="1"/>
  <c r="U942" i="17"/>
  <c r="S942" i="17"/>
  <c r="T942" i="17" s="1"/>
  <c r="CA941" i="17"/>
  <c r="BY941" i="17"/>
  <c r="BZ941" i="17" s="1"/>
  <c r="BP941" i="17"/>
  <c r="BO941" i="17" s="1"/>
  <c r="BN941" i="17"/>
  <c r="BM941" i="17"/>
  <c r="BC941" i="17"/>
  <c r="BB941" i="17" s="1"/>
  <c r="AZ941" i="17"/>
  <c r="BA941" i="17" s="1"/>
  <c r="AQ941" i="17"/>
  <c r="AO941" i="17"/>
  <c r="AP941" i="17" s="1"/>
  <c r="AF941" i="17"/>
  <c r="AD941" i="17"/>
  <c r="AE941" i="17" s="1"/>
  <c r="U941" i="17"/>
  <c r="T941" i="17"/>
  <c r="S941" i="17"/>
  <c r="CA940" i="17"/>
  <c r="BY940" i="17"/>
  <c r="BZ940" i="17" s="1"/>
  <c r="BP940" i="17"/>
  <c r="BO940" i="17" s="1"/>
  <c r="BM940" i="17"/>
  <c r="BN940" i="17" s="1"/>
  <c r="BC940" i="17"/>
  <c r="BB940" i="17" s="1"/>
  <c r="AZ940" i="17"/>
  <c r="BA940" i="17" s="1"/>
  <c r="AQ940" i="17"/>
  <c r="AO940" i="17"/>
  <c r="AP940" i="17" s="1"/>
  <c r="AF940" i="17"/>
  <c r="AD940" i="17"/>
  <c r="AE940" i="17" s="1"/>
  <c r="U940" i="17"/>
  <c r="S940" i="17"/>
  <c r="T940" i="17" s="1"/>
  <c r="CA939" i="17"/>
  <c r="BY939" i="17"/>
  <c r="BZ939" i="17" s="1"/>
  <c r="BP939" i="17"/>
  <c r="BO939" i="17" s="1"/>
  <c r="BM939" i="17"/>
  <c r="BN939" i="17" s="1"/>
  <c r="BC939" i="17"/>
  <c r="BB939" i="17"/>
  <c r="AZ939" i="17"/>
  <c r="BA939" i="17" s="1"/>
  <c r="AQ939" i="17"/>
  <c r="AO939" i="17"/>
  <c r="AP939" i="17" s="1"/>
  <c r="AF939" i="17"/>
  <c r="AD939" i="17"/>
  <c r="AE939" i="17" s="1"/>
  <c r="U939" i="17"/>
  <c r="S939" i="17"/>
  <c r="T939" i="17" s="1"/>
  <c r="CA938" i="17"/>
  <c r="BY938" i="17"/>
  <c r="BZ938" i="17" s="1"/>
  <c r="BP938" i="17"/>
  <c r="BM938" i="17"/>
  <c r="BN938" i="17" s="1"/>
  <c r="BC938" i="17"/>
  <c r="BB938" i="17" s="1"/>
  <c r="BA938" i="17"/>
  <c r="AZ938" i="17"/>
  <c r="AQ938" i="17"/>
  <c r="AO938" i="17"/>
  <c r="AP938" i="17" s="1"/>
  <c r="AF938" i="17"/>
  <c r="AD938" i="17"/>
  <c r="AE938" i="17" s="1"/>
  <c r="U938" i="17"/>
  <c r="T938" i="17"/>
  <c r="S938" i="17"/>
  <c r="CA937" i="17"/>
  <c r="BY937" i="17"/>
  <c r="BZ937" i="17" s="1"/>
  <c r="BP937" i="17"/>
  <c r="BN937" i="17"/>
  <c r="BM937" i="17"/>
  <c r="BC937" i="17"/>
  <c r="BB937" i="17"/>
  <c r="AZ937" i="17"/>
  <c r="BA937" i="17" s="1"/>
  <c r="AQ937" i="17"/>
  <c r="AO937" i="17"/>
  <c r="AP937" i="17" s="1"/>
  <c r="AF937" i="17"/>
  <c r="AD937" i="17"/>
  <c r="AE937" i="17" s="1"/>
  <c r="U937" i="17"/>
  <c r="T937" i="17"/>
  <c r="S937" i="17"/>
  <c r="CA936" i="17"/>
  <c r="BY936" i="17"/>
  <c r="BZ936" i="17" s="1"/>
  <c r="BP936" i="17"/>
  <c r="BM936" i="17"/>
  <c r="BN936" i="17" s="1"/>
  <c r="BC936" i="17"/>
  <c r="BB936" i="17" s="1"/>
  <c r="AZ936" i="17"/>
  <c r="BA936" i="17" s="1"/>
  <c r="AQ936" i="17"/>
  <c r="AO936" i="17"/>
  <c r="AP936" i="17" s="1"/>
  <c r="AF936" i="17"/>
  <c r="AE936" i="17"/>
  <c r="AD936" i="17"/>
  <c r="U936" i="17"/>
  <c r="T936" i="17"/>
  <c r="S936" i="17"/>
  <c r="CA935" i="17"/>
  <c r="BY935" i="17"/>
  <c r="BZ935" i="17" s="1"/>
  <c r="BP935" i="17"/>
  <c r="BM935" i="17"/>
  <c r="BN935" i="17" s="1"/>
  <c r="BC935" i="17"/>
  <c r="BB935" i="17" s="1"/>
  <c r="AZ935" i="17"/>
  <c r="BA935" i="17" s="1"/>
  <c r="AQ935" i="17"/>
  <c r="AO935" i="17"/>
  <c r="AP935" i="17" s="1"/>
  <c r="AF935" i="17"/>
  <c r="AD935" i="17"/>
  <c r="AE935" i="17" s="1"/>
  <c r="U935" i="17"/>
  <c r="T935" i="17"/>
  <c r="S935" i="17"/>
  <c r="CA934" i="17"/>
  <c r="BZ934" i="17"/>
  <c r="BY934" i="17"/>
  <c r="BP934" i="17"/>
  <c r="BO934" i="17"/>
  <c r="BN934" i="17"/>
  <c r="BM934" i="17"/>
  <c r="BC934" i="17"/>
  <c r="BB934" i="17" s="1"/>
  <c r="BA934" i="17"/>
  <c r="AZ934" i="17"/>
  <c r="AQ934" i="17"/>
  <c r="AO934" i="17"/>
  <c r="AP934" i="17" s="1"/>
  <c r="AF934" i="17"/>
  <c r="AE934" i="17"/>
  <c r="AD934" i="17"/>
  <c r="U934" i="17"/>
  <c r="S934" i="17"/>
  <c r="T934" i="17" s="1"/>
  <c r="CA933" i="17"/>
  <c r="BY933" i="17"/>
  <c r="BZ933" i="17" s="1"/>
  <c r="BP933" i="17"/>
  <c r="BO933" i="17" s="1"/>
  <c r="BN933" i="17"/>
  <c r="BM933" i="17"/>
  <c r="BC933" i="17"/>
  <c r="BB933" i="17"/>
  <c r="AZ933" i="17"/>
  <c r="BA933" i="17" s="1"/>
  <c r="AO933" i="17"/>
  <c r="AP933" i="17" s="1"/>
  <c r="AQ933" i="17" s="1"/>
  <c r="AF933" i="17"/>
  <c r="AD933" i="17"/>
  <c r="AE933" i="17" s="1"/>
  <c r="U933" i="17"/>
  <c r="T933" i="17"/>
  <c r="S933" i="17"/>
  <c r="BY932" i="17"/>
  <c r="BZ932" i="17" s="1"/>
  <c r="CA932" i="17" s="1"/>
  <c r="BP932" i="17"/>
  <c r="BO932" i="17" s="1"/>
  <c r="BM932" i="17"/>
  <c r="BN932" i="17" s="1"/>
  <c r="BC932" i="17"/>
  <c r="BB932" i="17" s="1"/>
  <c r="AZ932" i="17"/>
  <c r="BA932" i="17" s="1"/>
  <c r="AQ932" i="17"/>
  <c r="AO932" i="17"/>
  <c r="AP932" i="17" s="1"/>
  <c r="AF932" i="17"/>
  <c r="AD932" i="17"/>
  <c r="AE932" i="17" s="1"/>
  <c r="U932" i="17"/>
  <c r="T932" i="17"/>
  <c r="S932" i="17"/>
  <c r="CA931" i="17"/>
  <c r="BY931" i="17"/>
  <c r="BZ931" i="17" s="1"/>
  <c r="BP931" i="17"/>
  <c r="BO931" i="17" s="1"/>
  <c r="BM931" i="17"/>
  <c r="BN931" i="17" s="1"/>
  <c r="BC931" i="17"/>
  <c r="BB931" i="17" s="1"/>
  <c r="AZ931" i="17"/>
  <c r="BA931" i="17" s="1"/>
  <c r="AQ931" i="17"/>
  <c r="AO931" i="17"/>
  <c r="AP931" i="17" s="1"/>
  <c r="AF931" i="17"/>
  <c r="AD931" i="17"/>
  <c r="AE931" i="17" s="1"/>
  <c r="U931" i="17"/>
  <c r="S931" i="17"/>
  <c r="T931" i="17" s="1"/>
  <c r="CA930" i="17"/>
  <c r="BY930" i="17"/>
  <c r="BZ930" i="17" s="1"/>
  <c r="BP930" i="17"/>
  <c r="BO930" i="17"/>
  <c r="BM930" i="17"/>
  <c r="BN930" i="17" s="1"/>
  <c r="BC930" i="17"/>
  <c r="BB930" i="17" s="1"/>
  <c r="BA930" i="17"/>
  <c r="AZ930" i="17"/>
  <c r="AQ930" i="17"/>
  <c r="AO930" i="17"/>
  <c r="AP930" i="17" s="1"/>
  <c r="AF930" i="17"/>
  <c r="AD930" i="17"/>
  <c r="AE930" i="17" s="1"/>
  <c r="U930" i="17"/>
  <c r="S930" i="17"/>
  <c r="T930" i="17" s="1"/>
  <c r="CA929" i="17"/>
  <c r="BY929" i="17"/>
  <c r="BZ929" i="17" s="1"/>
  <c r="BP929" i="17"/>
  <c r="BO929" i="17" s="1"/>
  <c r="BN929" i="17"/>
  <c r="BM929" i="17"/>
  <c r="BC929" i="17"/>
  <c r="BB929" i="17" s="1"/>
  <c r="AZ929" i="17"/>
  <c r="BA929" i="17" s="1"/>
  <c r="AQ929" i="17"/>
  <c r="AO929" i="17"/>
  <c r="AP929" i="17" s="1"/>
  <c r="AF929" i="17"/>
  <c r="AD929" i="17"/>
  <c r="AE929" i="17" s="1"/>
  <c r="U929" i="17"/>
  <c r="S929" i="17"/>
  <c r="T929" i="17" s="1"/>
  <c r="CA928" i="17"/>
  <c r="BY928" i="17"/>
  <c r="BZ928" i="17" s="1"/>
  <c r="BP928" i="17"/>
  <c r="BO928" i="17"/>
  <c r="BM928" i="17"/>
  <c r="BN928" i="17" s="1"/>
  <c r="BC928" i="17"/>
  <c r="BB928" i="17" s="1"/>
  <c r="BA928" i="17"/>
  <c r="AZ928" i="17"/>
  <c r="AQ928" i="17"/>
  <c r="AP928" i="17"/>
  <c r="AO928" i="17"/>
  <c r="AF928" i="17"/>
  <c r="AD928" i="17"/>
  <c r="AE928" i="17" s="1"/>
  <c r="U928" i="17"/>
  <c r="S928" i="17"/>
  <c r="T928" i="17" s="1"/>
  <c r="CA927" i="17"/>
  <c r="BY927" i="17"/>
  <c r="BZ927" i="17" s="1"/>
  <c r="BP927" i="17"/>
  <c r="BO927" i="17" s="1"/>
  <c r="BN927" i="17"/>
  <c r="BM927" i="17"/>
  <c r="BC927" i="17"/>
  <c r="BB927" i="17"/>
  <c r="AZ927" i="17"/>
  <c r="BA927" i="17" s="1"/>
  <c r="AQ927" i="17"/>
  <c r="AO927" i="17"/>
  <c r="AP927" i="17" s="1"/>
  <c r="AF927" i="17"/>
  <c r="AD927" i="17"/>
  <c r="AE927" i="17" s="1"/>
  <c r="U927" i="17"/>
  <c r="T927" i="17"/>
  <c r="S927" i="17"/>
  <c r="CA926" i="17"/>
  <c r="BY926" i="17"/>
  <c r="BZ926" i="17" s="1"/>
  <c r="BP926" i="17"/>
  <c r="BM926" i="17"/>
  <c r="BN926" i="17" s="1"/>
  <c r="BC926" i="17"/>
  <c r="BB926" i="17" s="1"/>
  <c r="AZ926" i="17"/>
  <c r="BA926" i="17" s="1"/>
  <c r="AQ926" i="17"/>
  <c r="AO926" i="17"/>
  <c r="AP926" i="17" s="1"/>
  <c r="AF926" i="17"/>
  <c r="AE926" i="17"/>
  <c r="AD926" i="17"/>
  <c r="U926" i="17"/>
  <c r="T926" i="17"/>
  <c r="S926" i="17"/>
  <c r="CA925" i="17"/>
  <c r="BY925" i="17"/>
  <c r="BZ925" i="17" s="1"/>
  <c r="BP925" i="17"/>
  <c r="BN925" i="17"/>
  <c r="BM925" i="17"/>
  <c r="BC925" i="17"/>
  <c r="BB925" i="17"/>
  <c r="AZ925" i="17"/>
  <c r="BA925" i="17" s="1"/>
  <c r="AQ925" i="17"/>
  <c r="AO925" i="17"/>
  <c r="AP925" i="17" s="1"/>
  <c r="AF925" i="17"/>
  <c r="AD925" i="17"/>
  <c r="AE925" i="17" s="1"/>
  <c r="U925" i="17"/>
  <c r="S925" i="17"/>
  <c r="T925" i="17" s="1"/>
  <c r="CA924" i="17"/>
  <c r="BY924" i="17"/>
  <c r="BZ924" i="17" s="1"/>
  <c r="BP924" i="17"/>
  <c r="BM924" i="17"/>
  <c r="BN924" i="17" s="1"/>
  <c r="BC924" i="17"/>
  <c r="BB924" i="17" s="1"/>
  <c r="BA924" i="17"/>
  <c r="AZ924" i="17"/>
  <c r="AQ924" i="17"/>
  <c r="AP924" i="17"/>
  <c r="AO924" i="17"/>
  <c r="AF924" i="17"/>
  <c r="AE924" i="17"/>
  <c r="AD924" i="17"/>
  <c r="U924" i="17"/>
  <c r="T924" i="17"/>
  <c r="S924" i="17"/>
  <c r="CA923" i="17"/>
  <c r="BY923" i="17"/>
  <c r="BZ923" i="17" s="1"/>
  <c r="BP923" i="17"/>
  <c r="BO923" i="17" s="1"/>
  <c r="BN923" i="17"/>
  <c r="BM923" i="17"/>
  <c r="BC923" i="17"/>
  <c r="BB923" i="17"/>
  <c r="BA923" i="17"/>
  <c r="AZ923" i="17"/>
  <c r="AO923" i="17"/>
  <c r="AP923" i="17" s="1"/>
  <c r="AQ923" i="17" s="1"/>
  <c r="AF923" i="17"/>
  <c r="AD923" i="17"/>
  <c r="AE923" i="17" s="1"/>
  <c r="U923" i="17"/>
  <c r="T923" i="17"/>
  <c r="S923" i="17"/>
  <c r="BY922" i="17"/>
  <c r="BZ922" i="17" s="1"/>
  <c r="CA922" i="17" s="1"/>
  <c r="BP922" i="17"/>
  <c r="BO922" i="17"/>
  <c r="BM922" i="17"/>
  <c r="BN922" i="17" s="1"/>
  <c r="BC922" i="17"/>
  <c r="BB922" i="17" s="1"/>
  <c r="AZ922" i="17"/>
  <c r="BA922" i="17" s="1"/>
  <c r="AQ922" i="17"/>
  <c r="AO922" i="17"/>
  <c r="AP922" i="17" s="1"/>
  <c r="AF922" i="17"/>
  <c r="AD922" i="17"/>
  <c r="AE922" i="17" s="1"/>
  <c r="U922" i="17"/>
  <c r="S922" i="17"/>
  <c r="T922" i="17" s="1"/>
  <c r="CA921" i="17"/>
  <c r="BY921" i="17"/>
  <c r="BZ921" i="17" s="1"/>
  <c r="BP921" i="17"/>
  <c r="BO921" i="17" s="1"/>
  <c r="BM921" i="17"/>
  <c r="BN921" i="17" s="1"/>
  <c r="BC921" i="17"/>
  <c r="BB921" i="17" s="1"/>
  <c r="AZ921" i="17"/>
  <c r="BA921" i="17" s="1"/>
  <c r="AQ921" i="17"/>
  <c r="AO921" i="17"/>
  <c r="AP921" i="17" s="1"/>
  <c r="AF921" i="17"/>
  <c r="AD921" i="17"/>
  <c r="AE921" i="17" s="1"/>
  <c r="U921" i="17"/>
  <c r="T921" i="17"/>
  <c r="S921" i="17"/>
  <c r="CA920" i="17"/>
  <c r="BZ920" i="17"/>
  <c r="BY920" i="17"/>
  <c r="BP920" i="17"/>
  <c r="BO920" i="17" s="1"/>
  <c r="BM920" i="17"/>
  <c r="BN920" i="17" s="1"/>
  <c r="BC920" i="17"/>
  <c r="BB920" i="17" s="1"/>
  <c r="AZ920" i="17"/>
  <c r="BA920" i="17" s="1"/>
  <c r="AQ920" i="17"/>
  <c r="AO920" i="17"/>
  <c r="AP920" i="17" s="1"/>
  <c r="AF920" i="17"/>
  <c r="AD920" i="17"/>
  <c r="AE920" i="17" s="1"/>
  <c r="U920" i="17"/>
  <c r="S920" i="17"/>
  <c r="T920" i="17" s="1"/>
  <c r="CA919" i="17"/>
  <c r="BY919" i="17"/>
  <c r="BZ919" i="17" s="1"/>
  <c r="BP919" i="17"/>
  <c r="BO919" i="17" s="1"/>
  <c r="BM919" i="17"/>
  <c r="BN919" i="17" s="1"/>
  <c r="BC919" i="17"/>
  <c r="BB919" i="17" s="1"/>
  <c r="AZ919" i="17"/>
  <c r="BA919" i="17" s="1"/>
  <c r="AQ919" i="17"/>
  <c r="AO919" i="17"/>
  <c r="AP919" i="17" s="1"/>
  <c r="AF919" i="17"/>
  <c r="AD919" i="17"/>
  <c r="AE919" i="17" s="1"/>
  <c r="U919" i="17"/>
  <c r="S919" i="17"/>
  <c r="T919" i="17" s="1"/>
  <c r="CA918" i="17"/>
  <c r="BY918" i="17"/>
  <c r="BZ918" i="17" s="1"/>
  <c r="BP918" i="17"/>
  <c r="BO918" i="17" s="1"/>
  <c r="BM918" i="17"/>
  <c r="BN918" i="17" s="1"/>
  <c r="BC918" i="17"/>
  <c r="BB918" i="17" s="1"/>
  <c r="AZ918" i="17"/>
  <c r="BA918" i="17" s="1"/>
  <c r="AQ918" i="17"/>
  <c r="AO918" i="17"/>
  <c r="AP918" i="17" s="1"/>
  <c r="AF918" i="17"/>
  <c r="AD918" i="17"/>
  <c r="AE918" i="17" s="1"/>
  <c r="U918" i="17"/>
  <c r="T918" i="17"/>
  <c r="S918" i="17"/>
  <c r="CA917" i="17"/>
  <c r="BY917" i="17"/>
  <c r="BZ917" i="17" s="1"/>
  <c r="BP917" i="17"/>
  <c r="BO917" i="17" s="1"/>
  <c r="BM917" i="17"/>
  <c r="BN917" i="17" s="1"/>
  <c r="BC917" i="17"/>
  <c r="BB917" i="17" s="1"/>
  <c r="AZ917" i="17"/>
  <c r="BA917" i="17" s="1"/>
  <c r="AQ917" i="17"/>
  <c r="AO917" i="17"/>
  <c r="AP917" i="17" s="1"/>
  <c r="AF917" i="17"/>
  <c r="AD917" i="17"/>
  <c r="AE917" i="17" s="1"/>
  <c r="U917" i="17"/>
  <c r="S917" i="17"/>
  <c r="T917" i="17" s="1"/>
  <c r="CA916" i="17"/>
  <c r="BY916" i="17"/>
  <c r="BZ916" i="17" s="1"/>
  <c r="BP916" i="17"/>
  <c r="BM916" i="17"/>
  <c r="BN916" i="17" s="1"/>
  <c r="BO916" i="17" s="1"/>
  <c r="BC916" i="17"/>
  <c r="BB916" i="17" s="1"/>
  <c r="BA916" i="17"/>
  <c r="AZ916" i="17"/>
  <c r="AQ916" i="17"/>
  <c r="AP916" i="17"/>
  <c r="AO916" i="17"/>
  <c r="AF916" i="17"/>
  <c r="AD916" i="17"/>
  <c r="AE916" i="17" s="1"/>
  <c r="U916" i="17"/>
  <c r="S916" i="17"/>
  <c r="T916" i="17" s="1"/>
  <c r="CA915" i="17"/>
  <c r="BY915" i="17"/>
  <c r="BZ915" i="17" s="1"/>
  <c r="BP915" i="17"/>
  <c r="BN915" i="17"/>
  <c r="BM915" i="17"/>
  <c r="BC915" i="17"/>
  <c r="BB915" i="17"/>
  <c r="AZ915" i="17"/>
  <c r="BA915" i="17" s="1"/>
  <c r="AQ915" i="17"/>
  <c r="AO915" i="17"/>
  <c r="AP915" i="17" s="1"/>
  <c r="AF915" i="17"/>
  <c r="AD915" i="17"/>
  <c r="AE915" i="17" s="1"/>
  <c r="U915" i="17"/>
  <c r="T915" i="17"/>
  <c r="S915" i="17"/>
  <c r="CA914" i="17"/>
  <c r="BZ914" i="17"/>
  <c r="BY914" i="17"/>
  <c r="BP914" i="17"/>
  <c r="BM914" i="17"/>
  <c r="BN914" i="17" s="1"/>
  <c r="BC914" i="17"/>
  <c r="BB914" i="17" s="1"/>
  <c r="BA914" i="17"/>
  <c r="AZ914" i="17"/>
  <c r="AQ914" i="17"/>
  <c r="AP914" i="17"/>
  <c r="AO914" i="17"/>
  <c r="AF914" i="17"/>
  <c r="AE914" i="17"/>
  <c r="AD914" i="17"/>
  <c r="U914" i="17"/>
  <c r="T914" i="17"/>
  <c r="S914" i="17"/>
  <c r="CA913" i="17"/>
  <c r="BY913" i="17"/>
  <c r="BZ913" i="17" s="1"/>
  <c r="BP913" i="17"/>
  <c r="BN913" i="17"/>
  <c r="BM913" i="17"/>
  <c r="BC913" i="17"/>
  <c r="BB913" i="17" s="1"/>
  <c r="AZ913" i="17"/>
  <c r="BA913" i="17" s="1"/>
  <c r="AO913" i="17"/>
  <c r="AP913" i="17" s="1"/>
  <c r="AQ913" i="17" s="1"/>
  <c r="AF913" i="17"/>
  <c r="AD913" i="17"/>
  <c r="AE913" i="17" s="1"/>
  <c r="U913" i="17"/>
  <c r="S913" i="17"/>
  <c r="T913" i="17" s="1"/>
  <c r="BY912" i="17"/>
  <c r="BZ912" i="17" s="1"/>
  <c r="CA912" i="17" s="1"/>
  <c r="BP912" i="17"/>
  <c r="BO912" i="17"/>
  <c r="BN912" i="17"/>
  <c r="BM912" i="17"/>
  <c r="BC912" i="17"/>
  <c r="BB912" i="17" s="1"/>
  <c r="BA912" i="17"/>
  <c r="AZ912" i="17"/>
  <c r="AQ912" i="17"/>
  <c r="AO912" i="17"/>
  <c r="AP912" i="17" s="1"/>
  <c r="AF912" i="17"/>
  <c r="AE912" i="17"/>
  <c r="AD912" i="17"/>
  <c r="U912" i="17"/>
  <c r="S912" i="17"/>
  <c r="T912" i="17" s="1"/>
  <c r="CA911" i="17"/>
  <c r="BY911" i="17"/>
  <c r="BZ911" i="17" s="1"/>
  <c r="BP911" i="17"/>
  <c r="BO911" i="17" s="1"/>
  <c r="BM911" i="17"/>
  <c r="BN911" i="17" s="1"/>
  <c r="BC911" i="17"/>
  <c r="BB911" i="17" s="1"/>
  <c r="AZ911" i="17"/>
  <c r="BA911" i="17" s="1"/>
  <c r="AQ911" i="17"/>
  <c r="AO911" i="17"/>
  <c r="AP911" i="17" s="1"/>
  <c r="AF911" i="17"/>
  <c r="AD911" i="17"/>
  <c r="AE911" i="17" s="1"/>
  <c r="U911" i="17"/>
  <c r="S911" i="17"/>
  <c r="T911" i="17" s="1"/>
  <c r="CA910" i="17"/>
  <c r="BY910" i="17"/>
  <c r="BZ910" i="17" s="1"/>
  <c r="BP910" i="17"/>
  <c r="BO910" i="17"/>
  <c r="BM910" i="17"/>
  <c r="BN910" i="17" s="1"/>
  <c r="BC910" i="17"/>
  <c r="BB910" i="17" s="1"/>
  <c r="AZ910" i="17"/>
  <c r="BA910" i="17" s="1"/>
  <c r="AQ910" i="17"/>
  <c r="AO910" i="17"/>
  <c r="AP910" i="17" s="1"/>
  <c r="AF910" i="17"/>
  <c r="AD910" i="17"/>
  <c r="AE910" i="17" s="1"/>
  <c r="U910" i="17"/>
  <c r="S910" i="17"/>
  <c r="T910" i="17" s="1"/>
  <c r="CA909" i="17"/>
  <c r="BY909" i="17"/>
  <c r="BZ909" i="17" s="1"/>
  <c r="BP909" i="17"/>
  <c r="BO909" i="17" s="1"/>
  <c r="BN909" i="17"/>
  <c r="BM909" i="17"/>
  <c r="BC909" i="17"/>
  <c r="BB909" i="17" s="1"/>
  <c r="AZ909" i="17"/>
  <c r="BA909" i="17" s="1"/>
  <c r="AQ909" i="17"/>
  <c r="AO909" i="17"/>
  <c r="AP909" i="17" s="1"/>
  <c r="AF909" i="17"/>
  <c r="AD909" i="17"/>
  <c r="AE909" i="17" s="1"/>
  <c r="U909" i="17"/>
  <c r="T909" i="17"/>
  <c r="S909" i="17"/>
  <c r="CA908" i="17"/>
  <c r="BY908" i="17"/>
  <c r="BZ908" i="17" s="1"/>
  <c r="BP908" i="17"/>
  <c r="BO908" i="17"/>
  <c r="BM908" i="17"/>
  <c r="BN908" i="17" s="1"/>
  <c r="BC908" i="17"/>
  <c r="BB908" i="17" s="1"/>
  <c r="BA908" i="17"/>
  <c r="AZ908" i="17"/>
  <c r="AQ908" i="17"/>
  <c r="AO908" i="17"/>
  <c r="AP908" i="17" s="1"/>
  <c r="AF908" i="17"/>
  <c r="AD908" i="17"/>
  <c r="AE908" i="17" s="1"/>
  <c r="U908" i="17"/>
  <c r="S908" i="17"/>
  <c r="T908" i="17" s="1"/>
  <c r="CA907" i="17"/>
  <c r="BY907" i="17"/>
  <c r="BZ907" i="17" s="1"/>
  <c r="BP907" i="17"/>
  <c r="BO907" i="17" s="1"/>
  <c r="BN907" i="17"/>
  <c r="BM907" i="17"/>
  <c r="BC907" i="17"/>
  <c r="BB907" i="17"/>
  <c r="AZ907" i="17"/>
  <c r="BA907" i="17" s="1"/>
  <c r="AQ907" i="17"/>
  <c r="AO907" i="17"/>
  <c r="AP907" i="17" s="1"/>
  <c r="AF907" i="17"/>
  <c r="AD907" i="17"/>
  <c r="AE907" i="17" s="1"/>
  <c r="U907" i="17"/>
  <c r="S907" i="17"/>
  <c r="T907" i="17" s="1"/>
  <c r="CA906" i="17"/>
  <c r="BZ906" i="17"/>
  <c r="BY906" i="17"/>
  <c r="BP906" i="17"/>
  <c r="BO906" i="17" s="1"/>
  <c r="BM906" i="17"/>
  <c r="BN906" i="17" s="1"/>
  <c r="BC906" i="17"/>
  <c r="BB906" i="17" s="1"/>
  <c r="AZ906" i="17"/>
  <c r="BA906" i="17" s="1"/>
  <c r="AQ906" i="17"/>
  <c r="AP906" i="17"/>
  <c r="AO906" i="17"/>
  <c r="AF906" i="17"/>
  <c r="AD906" i="17"/>
  <c r="AE906" i="17" s="1"/>
  <c r="U906" i="17"/>
  <c r="S906" i="17"/>
  <c r="T906" i="17" s="1"/>
  <c r="CA905" i="17"/>
  <c r="BY905" i="17"/>
  <c r="BZ905" i="17" s="1"/>
  <c r="BP905" i="17"/>
  <c r="BM905" i="17"/>
  <c r="BN905" i="17" s="1"/>
  <c r="BC905" i="17"/>
  <c r="BB905" i="17"/>
  <c r="AZ905" i="17"/>
  <c r="BA905" i="17" s="1"/>
  <c r="AQ905" i="17"/>
  <c r="AO905" i="17"/>
  <c r="AP905" i="17" s="1"/>
  <c r="AF905" i="17"/>
  <c r="AD905" i="17"/>
  <c r="AE905" i="17" s="1"/>
  <c r="U905" i="17"/>
  <c r="S905" i="17"/>
  <c r="T905" i="17" s="1"/>
  <c r="CA904" i="17"/>
  <c r="BY904" i="17"/>
  <c r="BZ904" i="17" s="1"/>
  <c r="BP904" i="17"/>
  <c r="BM904" i="17"/>
  <c r="BN904" i="17" s="1"/>
  <c r="BO904" i="17" s="1"/>
  <c r="BC904" i="17"/>
  <c r="BB904" i="17" s="1"/>
  <c r="BA904" i="17"/>
  <c r="AZ904" i="17"/>
  <c r="AQ904" i="17"/>
  <c r="AO904" i="17"/>
  <c r="AP904" i="17" s="1"/>
  <c r="AF904" i="17"/>
  <c r="AD904" i="17"/>
  <c r="AE904" i="17" s="1"/>
  <c r="U904" i="17"/>
  <c r="S904" i="17"/>
  <c r="T904" i="17" s="1"/>
  <c r="CA903" i="17"/>
  <c r="BY903" i="17"/>
  <c r="BZ903" i="17" s="1"/>
  <c r="BP903" i="17"/>
  <c r="BN903" i="17"/>
  <c r="BM903" i="17"/>
  <c r="BC903" i="17"/>
  <c r="BB903" i="17"/>
  <c r="AZ903" i="17"/>
  <c r="BA903" i="17" s="1"/>
  <c r="AO903" i="17"/>
  <c r="AP903" i="17" s="1"/>
  <c r="AQ903" i="17" s="1"/>
  <c r="AF903" i="17"/>
  <c r="AD903" i="17"/>
  <c r="AE903" i="17" s="1"/>
  <c r="U903" i="17"/>
  <c r="S903" i="17"/>
  <c r="T903" i="17" s="1"/>
  <c r="BY902" i="17"/>
  <c r="BZ902" i="17" s="1"/>
  <c r="CA902" i="17" s="1"/>
  <c r="BP902" i="17"/>
  <c r="BM902" i="17"/>
  <c r="BN902" i="17" s="1"/>
  <c r="BO902" i="17" s="1"/>
  <c r="BC902" i="17"/>
  <c r="BB902" i="17" s="1"/>
  <c r="AZ902" i="17"/>
  <c r="BA902" i="17" s="1"/>
  <c r="AQ902" i="17"/>
  <c r="AP902" i="17"/>
  <c r="AO902" i="17"/>
  <c r="AF902" i="17"/>
  <c r="AE902" i="17"/>
  <c r="AD902" i="17"/>
  <c r="U902" i="17"/>
  <c r="S902" i="17"/>
  <c r="T902" i="17" s="1"/>
  <c r="CA901" i="17"/>
  <c r="BY901" i="17"/>
  <c r="BZ901" i="17" s="1"/>
  <c r="BP901" i="17"/>
  <c r="BO901" i="17" s="1"/>
  <c r="BN901" i="17"/>
  <c r="BM901" i="17"/>
  <c r="BC901" i="17"/>
  <c r="BB901" i="17" s="1"/>
  <c r="BA901" i="17"/>
  <c r="AZ901" i="17"/>
  <c r="AQ901" i="17"/>
  <c r="AO901" i="17"/>
  <c r="AP901" i="17" s="1"/>
  <c r="AF901" i="17"/>
  <c r="AD901" i="17"/>
  <c r="AE901" i="17" s="1"/>
  <c r="U901" i="17"/>
  <c r="T901" i="17"/>
  <c r="S901" i="17"/>
  <c r="CA900" i="17"/>
  <c r="BY900" i="17"/>
  <c r="BZ900" i="17" s="1"/>
  <c r="BP900" i="17"/>
  <c r="BO900" i="17" s="1"/>
  <c r="BM900" i="17"/>
  <c r="BN900" i="17" s="1"/>
  <c r="BC900" i="17"/>
  <c r="BB900" i="17" s="1"/>
  <c r="AZ900" i="17"/>
  <c r="BA900" i="17" s="1"/>
  <c r="AQ900" i="17"/>
  <c r="AO900" i="17"/>
  <c r="AP900" i="17" s="1"/>
  <c r="AF900" i="17"/>
  <c r="AE900" i="17"/>
  <c r="AD900" i="17"/>
  <c r="U900" i="17"/>
  <c r="S900" i="17"/>
  <c r="T900" i="17" s="1"/>
  <c r="CA899" i="17"/>
  <c r="BY899" i="17"/>
  <c r="BZ899" i="17" s="1"/>
  <c r="BP899" i="17"/>
  <c r="BO899" i="17" s="1"/>
  <c r="BM899" i="17"/>
  <c r="BN899" i="17" s="1"/>
  <c r="BC899" i="17"/>
  <c r="BB899" i="17" s="1"/>
  <c r="AZ899" i="17"/>
  <c r="BA899" i="17" s="1"/>
  <c r="AQ899" i="17"/>
  <c r="AO899" i="17"/>
  <c r="AP899" i="17" s="1"/>
  <c r="AF899" i="17"/>
  <c r="AD899" i="17"/>
  <c r="AE899" i="17" s="1"/>
  <c r="U899" i="17"/>
  <c r="S899" i="17"/>
  <c r="T899" i="17" s="1"/>
  <c r="CA898" i="17"/>
  <c r="BY898" i="17"/>
  <c r="BZ898" i="17" s="1"/>
  <c r="BP898" i="17"/>
  <c r="BO898" i="17" s="1"/>
  <c r="BM898" i="17"/>
  <c r="BN898" i="17" s="1"/>
  <c r="BC898" i="17"/>
  <c r="BB898" i="17" s="1"/>
  <c r="AZ898" i="17"/>
  <c r="BA898" i="17" s="1"/>
  <c r="AQ898" i="17"/>
  <c r="AO898" i="17"/>
  <c r="AP898" i="17" s="1"/>
  <c r="AF898" i="17"/>
  <c r="AD898" i="17"/>
  <c r="AE898" i="17" s="1"/>
  <c r="U898" i="17"/>
  <c r="T898" i="17"/>
  <c r="S898" i="17"/>
  <c r="CA897" i="17"/>
  <c r="BY897" i="17"/>
  <c r="BZ897" i="17" s="1"/>
  <c r="BP897" i="17"/>
  <c r="BO897" i="17" s="1"/>
  <c r="BM897" i="17"/>
  <c r="BN897" i="17" s="1"/>
  <c r="BC897" i="17"/>
  <c r="BB897" i="17"/>
  <c r="AZ897" i="17"/>
  <c r="BA897" i="17" s="1"/>
  <c r="AQ897" i="17"/>
  <c r="AO897" i="17"/>
  <c r="AP897" i="17" s="1"/>
  <c r="AF897" i="17"/>
  <c r="AD897" i="17"/>
  <c r="AE897" i="17" s="1"/>
  <c r="U897" i="17"/>
  <c r="T897" i="17"/>
  <c r="S897" i="17"/>
  <c r="CA896" i="17"/>
  <c r="BY896" i="17"/>
  <c r="BZ896" i="17" s="1"/>
  <c r="BP896" i="17"/>
  <c r="BO896" i="17" s="1"/>
  <c r="BM896" i="17"/>
  <c r="BN896" i="17" s="1"/>
  <c r="BC896" i="17"/>
  <c r="BB896" i="17" s="1"/>
  <c r="AZ896" i="17"/>
  <c r="BA896" i="17" s="1"/>
  <c r="AQ896" i="17"/>
  <c r="AO896" i="17"/>
  <c r="AP896" i="17" s="1"/>
  <c r="AF896" i="17"/>
  <c r="AE896" i="17"/>
  <c r="AD896" i="17"/>
  <c r="U896" i="17"/>
  <c r="T896" i="17"/>
  <c r="S896" i="17"/>
  <c r="CA895" i="17"/>
  <c r="BY895" i="17"/>
  <c r="BZ895" i="17" s="1"/>
  <c r="BP895" i="17"/>
  <c r="BO895" i="17" s="1"/>
  <c r="BN895" i="17"/>
  <c r="BM895" i="17"/>
  <c r="BC895" i="17"/>
  <c r="BB895" i="17" s="1"/>
  <c r="AZ895" i="17"/>
  <c r="BA895" i="17" s="1"/>
  <c r="AQ895" i="17"/>
  <c r="AO895" i="17"/>
  <c r="AP895" i="17" s="1"/>
  <c r="AF895" i="17"/>
  <c r="AD895" i="17"/>
  <c r="AE895" i="17" s="1"/>
  <c r="U895" i="17"/>
  <c r="T895" i="17"/>
  <c r="S895" i="17"/>
  <c r="CA894" i="17"/>
  <c r="BY894" i="17"/>
  <c r="BZ894" i="17" s="1"/>
  <c r="BP894" i="17"/>
  <c r="BM894" i="17"/>
  <c r="BN894" i="17" s="1"/>
  <c r="BC894" i="17"/>
  <c r="BB894" i="17" s="1"/>
  <c r="AZ894" i="17"/>
  <c r="BA894" i="17" s="1"/>
  <c r="AQ894" i="17"/>
  <c r="AP894" i="17"/>
  <c r="AO894" i="17"/>
  <c r="AF894" i="17"/>
  <c r="AD894" i="17"/>
  <c r="AE894" i="17" s="1"/>
  <c r="U894" i="17"/>
  <c r="T894" i="17"/>
  <c r="S894" i="17"/>
  <c r="CA893" i="17"/>
  <c r="BY893" i="17"/>
  <c r="BZ893" i="17" s="1"/>
  <c r="BP893" i="17"/>
  <c r="BM893" i="17"/>
  <c r="BN893" i="17" s="1"/>
  <c r="BC893" i="17"/>
  <c r="BB893" i="17"/>
  <c r="AZ893" i="17"/>
  <c r="BA893" i="17" s="1"/>
  <c r="AO893" i="17"/>
  <c r="AP893" i="17" s="1"/>
  <c r="AQ893" i="17" s="1"/>
  <c r="AF893" i="17"/>
  <c r="AD893" i="17"/>
  <c r="AE893" i="17" s="1"/>
  <c r="U893" i="17"/>
  <c r="S893" i="17"/>
  <c r="T893" i="17" s="1"/>
  <c r="BY892" i="17"/>
  <c r="BZ892" i="17" s="1"/>
  <c r="CA892" i="17" s="1"/>
  <c r="BP892" i="17"/>
  <c r="BM892" i="17"/>
  <c r="BN892" i="17" s="1"/>
  <c r="BO892" i="17" s="1"/>
  <c r="BC892" i="17"/>
  <c r="BB892" i="17" s="1"/>
  <c r="BA892" i="17"/>
  <c r="AZ892" i="17"/>
  <c r="AQ892" i="17"/>
  <c r="AO892" i="17"/>
  <c r="AP892" i="17" s="1"/>
  <c r="AF892" i="17"/>
  <c r="AD892" i="17"/>
  <c r="AE892" i="17" s="1"/>
  <c r="U892" i="17"/>
  <c r="S892" i="17"/>
  <c r="T892" i="17" s="1"/>
  <c r="CA891" i="17"/>
  <c r="BY891" i="17"/>
  <c r="BZ891" i="17" s="1"/>
  <c r="BP891" i="17"/>
  <c r="BN891" i="17"/>
  <c r="BM891" i="17"/>
  <c r="BC891" i="17"/>
  <c r="BB891" i="17"/>
  <c r="AZ891" i="17"/>
  <c r="BA891" i="17" s="1"/>
  <c r="AQ891" i="17"/>
  <c r="AO891" i="17"/>
  <c r="AP891" i="17" s="1"/>
  <c r="AF891" i="17"/>
  <c r="AD891" i="17"/>
  <c r="AE891" i="17" s="1"/>
  <c r="U891" i="17"/>
  <c r="S891" i="17"/>
  <c r="T891" i="17" s="1"/>
  <c r="CA890" i="17"/>
  <c r="BY890" i="17"/>
  <c r="BZ890" i="17" s="1"/>
  <c r="BP890" i="17"/>
  <c r="BO890" i="17"/>
  <c r="BN890" i="17"/>
  <c r="BM890" i="17"/>
  <c r="BC890" i="17"/>
  <c r="BB890" i="17" s="1"/>
  <c r="BA890" i="17"/>
  <c r="AZ890" i="17"/>
  <c r="AQ890" i="17"/>
  <c r="AO890" i="17"/>
  <c r="AP890" i="17" s="1"/>
  <c r="AF890" i="17"/>
  <c r="AE890" i="17"/>
  <c r="AD890" i="17"/>
  <c r="U890" i="17"/>
  <c r="S890" i="17"/>
  <c r="T890" i="17" s="1"/>
  <c r="CA889" i="17"/>
  <c r="BY889" i="17"/>
  <c r="BZ889" i="17" s="1"/>
  <c r="BP889" i="17"/>
  <c r="BO889" i="17" s="1"/>
  <c r="BM889" i="17"/>
  <c r="BN889" i="17" s="1"/>
  <c r="BC889" i="17"/>
  <c r="BB889" i="17" s="1"/>
  <c r="AZ889" i="17"/>
  <c r="BA889" i="17" s="1"/>
  <c r="AQ889" i="17"/>
  <c r="AO889" i="17"/>
  <c r="AP889" i="17" s="1"/>
  <c r="AF889" i="17"/>
  <c r="AD889" i="17"/>
  <c r="AE889" i="17" s="1"/>
  <c r="U889" i="17"/>
  <c r="S889" i="17"/>
  <c r="T889" i="17" s="1"/>
  <c r="CA888" i="17"/>
  <c r="BY888" i="17"/>
  <c r="BZ888" i="17" s="1"/>
  <c r="BP888" i="17"/>
  <c r="BO888" i="17" s="1"/>
  <c r="BM888" i="17"/>
  <c r="BN888" i="17" s="1"/>
  <c r="BC888" i="17"/>
  <c r="BB888" i="17" s="1"/>
  <c r="AZ888" i="17"/>
  <c r="BA888" i="17" s="1"/>
  <c r="AQ888" i="17"/>
  <c r="AP888" i="17"/>
  <c r="AO888" i="17"/>
  <c r="AF888" i="17"/>
  <c r="AE888" i="17"/>
  <c r="AD888" i="17"/>
  <c r="U888" i="17"/>
  <c r="T888" i="17"/>
  <c r="S888" i="17"/>
  <c r="CA887" i="17"/>
  <c r="BY887" i="17"/>
  <c r="BZ887" i="17" s="1"/>
  <c r="BP887" i="17"/>
  <c r="BO887" i="17" s="1"/>
  <c r="BN887" i="17"/>
  <c r="BM887" i="17"/>
  <c r="BC887" i="17"/>
  <c r="BB887" i="17"/>
  <c r="AZ887" i="17"/>
  <c r="BA887" i="17" s="1"/>
  <c r="AQ887" i="17"/>
  <c r="AO887" i="17"/>
  <c r="AP887" i="17" s="1"/>
  <c r="AF887" i="17"/>
  <c r="AD887" i="17"/>
  <c r="AE887" i="17" s="1"/>
  <c r="U887" i="17"/>
  <c r="T887" i="17"/>
  <c r="S887" i="17"/>
  <c r="CA886" i="17"/>
  <c r="BZ886" i="17"/>
  <c r="BY886" i="17"/>
  <c r="BP886" i="17"/>
  <c r="BO886" i="17"/>
  <c r="BM886" i="17"/>
  <c r="BN886" i="17" s="1"/>
  <c r="BC886" i="17"/>
  <c r="BB886" i="17" s="1"/>
  <c r="BA886" i="17"/>
  <c r="AZ886" i="17"/>
  <c r="AQ886" i="17"/>
  <c r="AP886" i="17"/>
  <c r="AO886" i="17"/>
  <c r="AF886" i="17"/>
  <c r="AE886" i="17"/>
  <c r="AD886" i="17"/>
  <c r="U886" i="17"/>
  <c r="T886" i="17"/>
  <c r="S886" i="17"/>
  <c r="CA885" i="17"/>
  <c r="BY885" i="17"/>
  <c r="BZ885" i="17" s="1"/>
  <c r="BP885" i="17"/>
  <c r="BO885" i="17" s="1"/>
  <c r="BM885" i="17"/>
  <c r="BN885" i="17" s="1"/>
  <c r="BC885" i="17"/>
  <c r="BB885" i="17" s="1"/>
  <c r="AZ885" i="17"/>
  <c r="BA885" i="17" s="1"/>
  <c r="AQ885" i="17"/>
  <c r="AO885" i="17"/>
  <c r="AP885" i="17" s="1"/>
  <c r="AF885" i="17"/>
  <c r="AD885" i="17"/>
  <c r="AE885" i="17" s="1"/>
  <c r="U885" i="17"/>
  <c r="S885" i="17"/>
  <c r="T885" i="17" s="1"/>
  <c r="CA884" i="17"/>
  <c r="BY884" i="17"/>
  <c r="BZ884" i="17" s="1"/>
  <c r="BP884" i="17"/>
  <c r="BO884" i="17" s="1"/>
  <c r="BM884" i="17"/>
  <c r="BN884" i="17" s="1"/>
  <c r="BC884" i="17"/>
  <c r="BB884" i="17" s="1"/>
  <c r="AZ884" i="17"/>
  <c r="BA884" i="17" s="1"/>
  <c r="AQ884" i="17"/>
  <c r="AP884" i="17"/>
  <c r="AO884" i="17"/>
  <c r="AF884" i="17"/>
  <c r="AE884" i="17"/>
  <c r="AD884" i="17"/>
  <c r="U884" i="17"/>
  <c r="T884" i="17"/>
  <c r="S884" i="17"/>
  <c r="CA883" i="17"/>
  <c r="BY883" i="17"/>
  <c r="BZ883" i="17" s="1"/>
  <c r="BP883" i="17"/>
  <c r="BM883" i="17"/>
  <c r="BN883" i="17" s="1"/>
  <c r="BC883" i="17"/>
  <c r="BB883" i="17" s="1"/>
  <c r="AZ883" i="17"/>
  <c r="BA883" i="17" s="1"/>
  <c r="AO883" i="17"/>
  <c r="AP883" i="17" s="1"/>
  <c r="AQ883" i="17" s="1"/>
  <c r="AF883" i="17"/>
  <c r="AD883" i="17"/>
  <c r="AE883" i="17" s="1"/>
  <c r="U883" i="17"/>
  <c r="T883" i="17"/>
  <c r="S883" i="17"/>
  <c r="BZ882" i="17"/>
  <c r="CA882" i="17" s="1"/>
  <c r="BY882" i="17"/>
  <c r="BP882" i="17"/>
  <c r="BM882" i="17"/>
  <c r="BN882" i="17" s="1"/>
  <c r="BO882" i="17" s="1"/>
  <c r="BC882" i="17"/>
  <c r="BB882" i="17" s="1"/>
  <c r="AZ882" i="17"/>
  <c r="BA882" i="17" s="1"/>
  <c r="AQ882" i="17"/>
  <c r="AP882" i="17"/>
  <c r="AO882" i="17"/>
  <c r="AF882" i="17"/>
  <c r="AE882" i="17"/>
  <c r="AD882" i="17"/>
  <c r="U882" i="17"/>
  <c r="S882" i="17"/>
  <c r="T882" i="17" s="1"/>
  <c r="CA881" i="17"/>
  <c r="BY881" i="17"/>
  <c r="BZ881" i="17" s="1"/>
  <c r="BP881" i="17"/>
  <c r="BN881" i="17"/>
  <c r="BM881" i="17"/>
  <c r="BC881" i="17"/>
  <c r="BB881" i="17" s="1"/>
  <c r="AZ881" i="17"/>
  <c r="BA881" i="17" s="1"/>
  <c r="AQ881" i="17"/>
  <c r="AO881" i="17"/>
  <c r="AP881" i="17" s="1"/>
  <c r="AF881" i="17"/>
  <c r="AD881" i="17"/>
  <c r="AE881" i="17" s="1"/>
  <c r="U881" i="17"/>
  <c r="S881" i="17"/>
  <c r="T881" i="17" s="1"/>
  <c r="CA880" i="17"/>
  <c r="BZ880" i="17"/>
  <c r="BY880" i="17"/>
  <c r="BP880" i="17"/>
  <c r="BM880" i="17"/>
  <c r="BN880" i="17" s="1"/>
  <c r="BC880" i="17"/>
  <c r="BB880" i="17" s="1"/>
  <c r="AZ880" i="17"/>
  <c r="BA880" i="17" s="1"/>
  <c r="AQ880" i="17"/>
  <c r="AO880" i="17"/>
  <c r="AP880" i="17" s="1"/>
  <c r="AF880" i="17"/>
  <c r="AD880" i="17"/>
  <c r="AE880" i="17" s="1"/>
  <c r="U880" i="17"/>
  <c r="T880" i="17"/>
  <c r="S880" i="17"/>
  <c r="CA879" i="17"/>
  <c r="BY879" i="17"/>
  <c r="BZ879" i="17" s="1"/>
  <c r="BP879" i="17"/>
  <c r="BO879" i="17" s="1"/>
  <c r="BN879" i="17"/>
  <c r="BM879" i="17"/>
  <c r="BC879" i="17"/>
  <c r="BB879" i="17" s="1"/>
  <c r="BA879" i="17"/>
  <c r="AZ879" i="17"/>
  <c r="AQ879" i="17"/>
  <c r="AO879" i="17"/>
  <c r="AP879" i="17" s="1"/>
  <c r="AF879" i="17"/>
  <c r="AD879" i="17"/>
  <c r="AE879" i="17" s="1"/>
  <c r="U879" i="17"/>
  <c r="T879" i="17"/>
  <c r="S879" i="17"/>
  <c r="CA878" i="17"/>
  <c r="BY878" i="17"/>
  <c r="BZ878" i="17" s="1"/>
  <c r="BP878" i="17"/>
  <c r="BO878" i="17"/>
  <c r="BM878" i="17"/>
  <c r="BN878" i="17" s="1"/>
  <c r="BC878" i="17"/>
  <c r="BB878" i="17" s="1"/>
  <c r="AZ878" i="17"/>
  <c r="BA878" i="17" s="1"/>
  <c r="AQ878" i="17"/>
  <c r="AO878" i="17"/>
  <c r="AP878" i="17" s="1"/>
  <c r="AF878" i="17"/>
  <c r="AD878" i="17"/>
  <c r="AE878" i="17" s="1"/>
  <c r="U878" i="17"/>
  <c r="S878" i="17"/>
  <c r="T878" i="17" s="1"/>
  <c r="CA877" i="17"/>
  <c r="BY877" i="17"/>
  <c r="BZ877" i="17" s="1"/>
  <c r="BP877" i="17"/>
  <c r="BO877" i="17" s="1"/>
  <c r="BM877" i="17"/>
  <c r="BN877" i="17" s="1"/>
  <c r="BC877" i="17"/>
  <c r="BB877" i="17"/>
  <c r="AZ877" i="17"/>
  <c r="BA877" i="17" s="1"/>
  <c r="AQ877" i="17"/>
  <c r="AO877" i="17"/>
  <c r="AP877" i="17" s="1"/>
  <c r="AF877" i="17"/>
  <c r="AD877" i="17"/>
  <c r="AE877" i="17" s="1"/>
  <c r="U877" i="17"/>
  <c r="T877" i="17"/>
  <c r="S877" i="17"/>
  <c r="CA876" i="17"/>
  <c r="BZ876" i="17"/>
  <c r="BY876" i="17"/>
  <c r="BP876" i="17"/>
  <c r="BO876" i="17" s="1"/>
  <c r="BM876" i="17"/>
  <c r="BN876" i="17" s="1"/>
  <c r="BC876" i="17"/>
  <c r="BB876" i="17" s="1"/>
  <c r="BA876" i="17"/>
  <c r="AZ876" i="17"/>
  <c r="AQ876" i="17"/>
  <c r="AP876" i="17"/>
  <c r="AO876" i="17"/>
  <c r="AF876" i="17"/>
  <c r="AE876" i="17"/>
  <c r="AD876" i="17"/>
  <c r="U876" i="17"/>
  <c r="T876" i="17"/>
  <c r="S876" i="17"/>
  <c r="CA875" i="17"/>
  <c r="BY875" i="17"/>
  <c r="BZ875" i="17" s="1"/>
  <c r="BP875" i="17"/>
  <c r="BO875" i="17" s="1"/>
  <c r="BN875" i="17"/>
  <c r="BM875" i="17"/>
  <c r="BC875" i="17"/>
  <c r="BB875" i="17"/>
  <c r="AZ875" i="17"/>
  <c r="BA875" i="17" s="1"/>
  <c r="AQ875" i="17"/>
  <c r="AO875" i="17"/>
  <c r="AP875" i="17" s="1"/>
  <c r="AF875" i="17"/>
  <c r="AD875" i="17"/>
  <c r="AE875" i="17" s="1"/>
  <c r="U875" i="17"/>
  <c r="S875" i="17"/>
  <c r="T875" i="17" s="1"/>
  <c r="CA874" i="17"/>
  <c r="BZ874" i="17"/>
  <c r="BY874" i="17"/>
  <c r="BP874" i="17"/>
  <c r="BO874" i="17"/>
  <c r="BM874" i="17"/>
  <c r="BN874" i="17" s="1"/>
  <c r="BC874" i="17"/>
  <c r="BB874" i="17" s="1"/>
  <c r="AZ874" i="17"/>
  <c r="BA874" i="17" s="1"/>
  <c r="AQ874" i="17"/>
  <c r="AP874" i="17"/>
  <c r="AO874" i="17"/>
  <c r="AF874" i="17"/>
  <c r="AE874" i="17"/>
  <c r="AD874" i="17"/>
  <c r="U874" i="17"/>
  <c r="S874" i="17"/>
  <c r="T874" i="17" s="1"/>
  <c r="CA873" i="17"/>
  <c r="BY873" i="17"/>
  <c r="BZ873" i="17" s="1"/>
  <c r="BP873" i="17"/>
  <c r="BO873" i="17" s="1"/>
  <c r="BM873" i="17"/>
  <c r="BN873" i="17" s="1"/>
  <c r="BC873" i="17"/>
  <c r="BB873" i="17" s="1"/>
  <c r="AZ873" i="17"/>
  <c r="BA873" i="17" s="1"/>
  <c r="AO873" i="17"/>
  <c r="AP873" i="17" s="1"/>
  <c r="AQ873" i="17" s="1"/>
  <c r="AF873" i="17"/>
  <c r="AD873" i="17"/>
  <c r="AE873" i="17" s="1"/>
  <c r="U873" i="17"/>
  <c r="T873" i="17"/>
  <c r="S873" i="17"/>
  <c r="BZ872" i="17"/>
  <c r="CA872" i="17" s="1"/>
  <c r="BY872" i="17"/>
  <c r="BP872" i="17"/>
  <c r="BM872" i="17"/>
  <c r="BN872" i="17" s="1"/>
  <c r="BO872" i="17" s="1"/>
  <c r="BC872" i="17"/>
  <c r="BB872" i="17" s="1"/>
  <c r="AZ872" i="17"/>
  <c r="BA872" i="17" s="1"/>
  <c r="AQ872" i="17"/>
  <c r="AP872" i="17"/>
  <c r="AO872" i="17"/>
  <c r="AF872" i="17"/>
  <c r="AE872" i="17"/>
  <c r="AD872" i="17"/>
  <c r="U872" i="17"/>
  <c r="T872" i="17"/>
  <c r="S872" i="17"/>
  <c r="CA871" i="17"/>
  <c r="BY871" i="17"/>
  <c r="BZ871" i="17" s="1"/>
  <c r="BP871" i="17"/>
  <c r="BM871" i="17"/>
  <c r="BN871" i="17" s="1"/>
  <c r="BC871" i="17"/>
  <c r="BB871" i="17" s="1"/>
  <c r="AZ871" i="17"/>
  <c r="BA871" i="17" s="1"/>
  <c r="AQ871" i="17"/>
  <c r="AO871" i="17"/>
  <c r="AP871" i="17" s="1"/>
  <c r="AF871" i="17"/>
  <c r="AD871" i="17"/>
  <c r="AE871" i="17" s="1"/>
  <c r="U871" i="17"/>
  <c r="T871" i="17"/>
  <c r="S871" i="17"/>
  <c r="CA870" i="17"/>
  <c r="BZ870" i="17"/>
  <c r="BY870" i="17"/>
  <c r="BP870" i="17"/>
  <c r="BM870" i="17"/>
  <c r="BN870" i="17" s="1"/>
  <c r="BO870" i="17" s="1"/>
  <c r="BC870" i="17"/>
  <c r="BB870" i="17" s="1"/>
  <c r="AZ870" i="17"/>
  <c r="BA870" i="17" s="1"/>
  <c r="AQ870" i="17"/>
  <c r="AP870" i="17"/>
  <c r="AO870" i="17"/>
  <c r="AF870" i="17"/>
  <c r="AD870" i="17"/>
  <c r="AE870" i="17" s="1"/>
  <c r="U870" i="17"/>
  <c r="T870" i="17"/>
  <c r="S870" i="17"/>
  <c r="CA869" i="17"/>
  <c r="BY869" i="17"/>
  <c r="BZ869" i="17" s="1"/>
  <c r="BP869" i="17"/>
  <c r="BM869" i="17"/>
  <c r="BN869" i="17" s="1"/>
  <c r="BC869" i="17"/>
  <c r="BB869" i="17" s="1"/>
  <c r="AZ869" i="17"/>
  <c r="BA869" i="17" s="1"/>
  <c r="AQ869" i="17"/>
  <c r="AO869" i="17"/>
  <c r="AP869" i="17" s="1"/>
  <c r="AF869" i="17"/>
  <c r="AD869" i="17"/>
  <c r="AE869" i="17" s="1"/>
  <c r="U869" i="17"/>
  <c r="S869" i="17"/>
  <c r="T869" i="17" s="1"/>
  <c r="CA868" i="17"/>
  <c r="BY868" i="17"/>
  <c r="BZ868" i="17" s="1"/>
  <c r="BP868" i="17"/>
  <c r="BO868" i="17"/>
  <c r="BN868" i="17"/>
  <c r="BM868" i="17"/>
  <c r="BC868" i="17"/>
  <c r="BB868" i="17" s="1"/>
  <c r="BA868" i="17"/>
  <c r="AZ868" i="17"/>
  <c r="AQ868" i="17"/>
  <c r="AO868" i="17"/>
  <c r="AP868" i="17" s="1"/>
  <c r="AF868" i="17"/>
  <c r="AE868" i="17"/>
  <c r="AD868" i="17"/>
  <c r="U868" i="17"/>
  <c r="T868" i="17"/>
  <c r="S868" i="17"/>
  <c r="CA867" i="17"/>
  <c r="BY867" i="17"/>
  <c r="BZ867" i="17" s="1"/>
  <c r="BP867" i="17"/>
  <c r="BO867" i="17" s="1"/>
  <c r="BM867" i="17"/>
  <c r="BN867" i="17" s="1"/>
  <c r="BC867" i="17"/>
  <c r="BB867" i="17"/>
  <c r="AZ867" i="17"/>
  <c r="BA867" i="17" s="1"/>
  <c r="AQ867" i="17"/>
  <c r="AO867" i="17"/>
  <c r="AP867" i="17" s="1"/>
  <c r="AF867" i="17"/>
  <c r="AD867" i="17"/>
  <c r="AE867" i="17" s="1"/>
  <c r="U867" i="17"/>
  <c r="S867" i="17"/>
  <c r="T867" i="17" s="1"/>
  <c r="CA866" i="17"/>
  <c r="BY866" i="17"/>
  <c r="BZ866" i="17" s="1"/>
  <c r="BP866" i="17"/>
  <c r="BO866" i="17"/>
  <c r="BM866" i="17"/>
  <c r="BN866" i="17" s="1"/>
  <c r="BC866" i="17"/>
  <c r="BB866" i="17" s="1"/>
  <c r="AZ866" i="17"/>
  <c r="BA866" i="17" s="1"/>
  <c r="AQ866" i="17"/>
  <c r="AO866" i="17"/>
  <c r="AP866" i="17" s="1"/>
  <c r="AF866" i="17"/>
  <c r="AE866" i="17"/>
  <c r="AD866" i="17"/>
  <c r="U866" i="17"/>
  <c r="S866" i="17"/>
  <c r="T866" i="17" s="1"/>
  <c r="CA865" i="17"/>
  <c r="BY865" i="17"/>
  <c r="BZ865" i="17" s="1"/>
  <c r="BP865" i="17"/>
  <c r="BO865" i="17" s="1"/>
  <c r="BN865" i="17"/>
  <c r="BM865" i="17"/>
  <c r="BC865" i="17"/>
  <c r="BB865" i="17"/>
  <c r="AZ865" i="17"/>
  <c r="BA865" i="17" s="1"/>
  <c r="AQ865" i="17"/>
  <c r="AO865" i="17"/>
  <c r="AP865" i="17" s="1"/>
  <c r="AF865" i="17"/>
  <c r="AD865" i="17"/>
  <c r="AE865" i="17" s="1"/>
  <c r="U865" i="17"/>
  <c r="S865" i="17"/>
  <c r="T865" i="17" s="1"/>
  <c r="CA864" i="17"/>
  <c r="BY864" i="17"/>
  <c r="BZ864" i="17" s="1"/>
  <c r="BP864" i="17"/>
  <c r="BO864" i="17"/>
  <c r="BM864" i="17"/>
  <c r="BN864" i="17" s="1"/>
  <c r="BC864" i="17"/>
  <c r="BB864" i="17" s="1"/>
  <c r="AZ864" i="17"/>
  <c r="BA864" i="17" s="1"/>
  <c r="AQ864" i="17"/>
  <c r="AP864" i="17"/>
  <c r="AO864" i="17"/>
  <c r="AF864" i="17"/>
  <c r="AE864" i="17"/>
  <c r="AD864" i="17"/>
  <c r="U864" i="17"/>
  <c r="T864" i="17"/>
  <c r="S864" i="17"/>
  <c r="CA863" i="17"/>
  <c r="BY863" i="17"/>
  <c r="BZ863" i="17" s="1"/>
  <c r="BP863" i="17"/>
  <c r="BO863" i="17" s="1"/>
  <c r="BM863" i="17"/>
  <c r="BN863" i="17" s="1"/>
  <c r="BC863" i="17"/>
  <c r="BB863" i="17" s="1"/>
  <c r="AZ863" i="17"/>
  <c r="BA863" i="17" s="1"/>
  <c r="AO863" i="17"/>
  <c r="AP863" i="17" s="1"/>
  <c r="AQ863" i="17" s="1"/>
  <c r="AF863" i="17"/>
  <c r="AD863" i="17"/>
  <c r="AE863" i="17" s="1"/>
  <c r="U863" i="17"/>
  <c r="T863" i="17"/>
  <c r="S863" i="17"/>
  <c r="BY862" i="17"/>
  <c r="BZ862" i="17" s="1"/>
  <c r="CA862" i="17" s="1"/>
  <c r="BP862" i="17"/>
  <c r="BO862" i="17"/>
  <c r="BM862" i="17"/>
  <c r="BN862" i="17" s="1"/>
  <c r="BC862" i="17"/>
  <c r="BB862" i="17" s="1"/>
  <c r="BA862" i="17"/>
  <c r="AZ862" i="17"/>
  <c r="AQ862" i="17"/>
  <c r="AO862" i="17"/>
  <c r="AP862" i="17" s="1"/>
  <c r="AF862" i="17"/>
  <c r="AE862" i="17"/>
  <c r="AD862" i="17"/>
  <c r="U862" i="17"/>
  <c r="S862" i="17"/>
  <c r="T862" i="17" s="1"/>
  <c r="CA861" i="17"/>
  <c r="BY861" i="17"/>
  <c r="BZ861" i="17" s="1"/>
  <c r="BP861" i="17"/>
  <c r="BM861" i="17"/>
  <c r="BN861" i="17" s="1"/>
  <c r="BC861" i="17"/>
  <c r="BB861" i="17"/>
  <c r="AZ861" i="17"/>
  <c r="BA861" i="17" s="1"/>
  <c r="AQ861" i="17"/>
  <c r="AO861" i="17"/>
  <c r="AP861" i="17" s="1"/>
  <c r="AF861" i="17"/>
  <c r="AD861" i="17"/>
  <c r="AE861" i="17" s="1"/>
  <c r="U861" i="17"/>
  <c r="T861" i="17"/>
  <c r="S861" i="17"/>
  <c r="CA860" i="17"/>
  <c r="BY860" i="17"/>
  <c r="BZ860" i="17" s="1"/>
  <c r="BP860" i="17"/>
  <c r="BM860" i="17"/>
  <c r="BN860" i="17" s="1"/>
  <c r="BO860" i="17" s="1"/>
  <c r="BC860" i="17"/>
  <c r="BB860" i="17" s="1"/>
  <c r="AZ860" i="17"/>
  <c r="BA860" i="17" s="1"/>
  <c r="AQ860" i="17"/>
  <c r="AO860" i="17"/>
  <c r="AP860" i="17" s="1"/>
  <c r="AF860" i="17"/>
  <c r="AD860" i="17"/>
  <c r="AE860" i="17" s="1"/>
  <c r="U860" i="17"/>
  <c r="T860" i="17"/>
  <c r="S860" i="17"/>
  <c r="CA859" i="17"/>
  <c r="BY859" i="17"/>
  <c r="BZ859" i="17" s="1"/>
  <c r="BP859" i="17"/>
  <c r="BN859" i="17"/>
  <c r="BM859" i="17"/>
  <c r="BC859" i="17"/>
  <c r="BB859" i="17" s="1"/>
  <c r="AZ859" i="17"/>
  <c r="BA859" i="17" s="1"/>
  <c r="AQ859" i="17"/>
  <c r="AO859" i="17"/>
  <c r="AP859" i="17" s="1"/>
  <c r="AF859" i="17"/>
  <c r="AD859" i="17"/>
  <c r="AE859" i="17" s="1"/>
  <c r="U859" i="17"/>
  <c r="T859" i="17"/>
  <c r="S859" i="17"/>
  <c r="CA858" i="17"/>
  <c r="BY858" i="17"/>
  <c r="BZ858" i="17" s="1"/>
  <c r="BP858" i="17"/>
  <c r="BM858" i="17"/>
  <c r="BN858" i="17" s="1"/>
  <c r="BO858" i="17" s="1"/>
  <c r="BC858" i="17"/>
  <c r="BB858" i="17" s="1"/>
  <c r="AZ858" i="17"/>
  <c r="BA858" i="17" s="1"/>
  <c r="AQ858" i="17"/>
  <c r="AO858" i="17"/>
  <c r="AP858" i="17" s="1"/>
  <c r="AF858" i="17"/>
  <c r="AE858" i="17"/>
  <c r="AD858" i="17"/>
  <c r="U858" i="17"/>
  <c r="T858" i="17"/>
  <c r="S858" i="17"/>
  <c r="CA857" i="17"/>
  <c r="BY857" i="17"/>
  <c r="BZ857" i="17" s="1"/>
  <c r="BP857" i="17"/>
  <c r="BO857" i="17" s="1"/>
  <c r="BN857" i="17"/>
  <c r="BM857" i="17"/>
  <c r="BC857" i="17"/>
  <c r="BB857" i="17"/>
  <c r="BA857" i="17"/>
  <c r="AZ857" i="17"/>
  <c r="AQ857" i="17"/>
  <c r="AO857" i="17"/>
  <c r="AP857" i="17" s="1"/>
  <c r="AF857" i="17"/>
  <c r="AD857" i="17"/>
  <c r="AE857" i="17" s="1"/>
  <c r="U857" i="17"/>
  <c r="S857" i="17"/>
  <c r="T857" i="17" s="1"/>
  <c r="CA856" i="17"/>
  <c r="BY856" i="17"/>
  <c r="BZ856" i="17" s="1"/>
  <c r="BP856" i="17"/>
  <c r="BO856" i="17" s="1"/>
  <c r="BM856" i="17"/>
  <c r="BN856" i="17" s="1"/>
  <c r="BC856" i="17"/>
  <c r="BB856" i="17" s="1"/>
  <c r="AZ856" i="17"/>
  <c r="BA856" i="17" s="1"/>
  <c r="AQ856" i="17"/>
  <c r="AO856" i="17"/>
  <c r="AP856" i="17" s="1"/>
  <c r="AF856" i="17"/>
  <c r="AE856" i="17"/>
  <c r="AD856" i="17"/>
  <c r="U856" i="17"/>
  <c r="T856" i="17"/>
  <c r="S856" i="17"/>
  <c r="CA855" i="17"/>
  <c r="BY855" i="17"/>
  <c r="BZ855" i="17" s="1"/>
  <c r="BP855" i="17"/>
  <c r="BO855" i="17" s="1"/>
  <c r="BM855" i="17"/>
  <c r="BN855" i="17" s="1"/>
  <c r="BC855" i="17"/>
  <c r="BB855" i="17" s="1"/>
  <c r="AZ855" i="17"/>
  <c r="BA855" i="17" s="1"/>
  <c r="AQ855" i="17"/>
  <c r="AO855" i="17"/>
  <c r="AP855" i="17" s="1"/>
  <c r="AF855" i="17"/>
  <c r="AD855" i="17"/>
  <c r="AE855" i="17" s="1"/>
  <c r="U855" i="17"/>
  <c r="S855" i="17"/>
  <c r="T855" i="17" s="1"/>
  <c r="CA854" i="17"/>
  <c r="BY854" i="17"/>
  <c r="BZ854" i="17" s="1"/>
  <c r="BP854" i="17"/>
  <c r="BO854" i="17"/>
  <c r="BM854" i="17"/>
  <c r="BN854" i="17" s="1"/>
  <c r="BC854" i="17"/>
  <c r="BB854" i="17" s="1"/>
  <c r="AZ854" i="17"/>
  <c r="BA854" i="17" s="1"/>
  <c r="AQ854" i="17"/>
  <c r="AO854" i="17"/>
  <c r="AP854" i="17" s="1"/>
  <c r="AF854" i="17"/>
  <c r="AE854" i="17"/>
  <c r="AD854" i="17"/>
  <c r="U854" i="17"/>
  <c r="T854" i="17"/>
  <c r="S854" i="17"/>
  <c r="CA853" i="17"/>
  <c r="BY853" i="17"/>
  <c r="BZ853" i="17" s="1"/>
  <c r="BP853" i="17"/>
  <c r="BO853" i="17" s="1"/>
  <c r="BN853" i="17"/>
  <c r="BM853" i="17"/>
  <c r="BC853" i="17"/>
  <c r="BB853" i="17" s="1"/>
  <c r="AZ853" i="17"/>
  <c r="BA853" i="17" s="1"/>
  <c r="AO853" i="17"/>
  <c r="AP853" i="17" s="1"/>
  <c r="AQ853" i="17" s="1"/>
  <c r="AF853" i="17"/>
  <c r="AD853" i="17"/>
  <c r="AE853" i="17" s="1"/>
  <c r="U853" i="17"/>
  <c r="T853" i="17"/>
  <c r="S853" i="17"/>
  <c r="BY852" i="17"/>
  <c r="BZ852" i="17" s="1"/>
  <c r="CA852" i="17" s="1"/>
  <c r="BP852" i="17"/>
  <c r="BO852" i="17" s="1"/>
  <c r="BM852" i="17"/>
  <c r="BN852" i="17" s="1"/>
  <c r="BC852" i="17"/>
  <c r="BB852" i="17" s="1"/>
  <c r="AZ852" i="17"/>
  <c r="BA852" i="17" s="1"/>
  <c r="AQ852" i="17"/>
  <c r="AO852" i="17"/>
  <c r="AP852" i="17" s="1"/>
  <c r="AF852" i="17"/>
  <c r="AD852" i="17"/>
  <c r="AE852" i="17" s="1"/>
  <c r="U852" i="17"/>
  <c r="S852" i="17"/>
  <c r="T852" i="17" s="1"/>
  <c r="CA851" i="17"/>
  <c r="BY851" i="17"/>
  <c r="BZ851" i="17" s="1"/>
  <c r="BP851" i="17"/>
  <c r="BO851" i="17" s="1"/>
  <c r="BN851" i="17"/>
  <c r="BM851" i="17"/>
  <c r="BC851" i="17"/>
  <c r="BB851" i="17" s="1"/>
  <c r="AZ851" i="17"/>
  <c r="BA851" i="17" s="1"/>
  <c r="AQ851" i="17"/>
  <c r="AO851" i="17"/>
  <c r="AP851" i="17" s="1"/>
  <c r="AF851" i="17"/>
  <c r="AD851" i="17"/>
  <c r="AE851" i="17" s="1"/>
  <c r="U851" i="17"/>
  <c r="T851" i="17"/>
  <c r="S851" i="17"/>
  <c r="CA850" i="17"/>
  <c r="BY850" i="17"/>
  <c r="BZ850" i="17" s="1"/>
  <c r="BP850" i="17"/>
  <c r="BM850" i="17"/>
  <c r="BN850" i="17" s="1"/>
  <c r="BO850" i="17" s="1"/>
  <c r="BC850" i="17"/>
  <c r="BB850" i="17" s="1"/>
  <c r="BA850" i="17"/>
  <c r="AZ850" i="17"/>
  <c r="AQ850" i="17"/>
  <c r="AO850" i="17"/>
  <c r="AP850" i="17" s="1"/>
  <c r="AF850" i="17"/>
  <c r="AE850" i="17"/>
  <c r="AD850" i="17"/>
  <c r="U850" i="17"/>
  <c r="S850" i="17"/>
  <c r="T850" i="17" s="1"/>
  <c r="CA849" i="17"/>
  <c r="BY849" i="17"/>
  <c r="BZ849" i="17" s="1"/>
  <c r="BP849" i="17"/>
  <c r="BO849" i="17" s="1"/>
  <c r="BN849" i="17"/>
  <c r="BM849" i="17"/>
  <c r="BC849" i="17"/>
  <c r="BB849" i="17" s="1"/>
  <c r="AZ849" i="17"/>
  <c r="BA849" i="17" s="1"/>
  <c r="AQ849" i="17"/>
  <c r="AO849" i="17"/>
  <c r="AP849" i="17" s="1"/>
  <c r="AF849" i="17"/>
  <c r="AD849" i="17"/>
  <c r="AE849" i="17" s="1"/>
  <c r="U849" i="17"/>
  <c r="S849" i="17"/>
  <c r="T849" i="17" s="1"/>
  <c r="CA848" i="17"/>
  <c r="BY848" i="17"/>
  <c r="BZ848" i="17" s="1"/>
  <c r="BP848" i="17"/>
  <c r="BM848" i="17"/>
  <c r="BN848" i="17" s="1"/>
  <c r="BC848" i="17"/>
  <c r="BB848" i="17" s="1"/>
  <c r="AZ848" i="17"/>
  <c r="BA848" i="17" s="1"/>
  <c r="AQ848" i="17"/>
  <c r="AO848" i="17"/>
  <c r="AP848" i="17" s="1"/>
  <c r="AF848" i="17"/>
  <c r="AD848" i="17"/>
  <c r="AE848" i="17" s="1"/>
  <c r="U848" i="17"/>
  <c r="S848" i="17"/>
  <c r="T848" i="17" s="1"/>
  <c r="CA847" i="17"/>
  <c r="BY847" i="17"/>
  <c r="BZ847" i="17" s="1"/>
  <c r="BP847" i="17"/>
  <c r="BN847" i="17"/>
  <c r="BM847" i="17"/>
  <c r="BC847" i="17"/>
  <c r="BB847" i="17" s="1"/>
  <c r="AZ847" i="17"/>
  <c r="BA847" i="17" s="1"/>
  <c r="AQ847" i="17"/>
  <c r="AO847" i="17"/>
  <c r="AP847" i="17" s="1"/>
  <c r="AF847" i="17"/>
  <c r="AD847" i="17"/>
  <c r="AE847" i="17" s="1"/>
  <c r="U847" i="17"/>
  <c r="T847" i="17"/>
  <c r="S847" i="17"/>
  <c r="CA846" i="17"/>
  <c r="BY846" i="17"/>
  <c r="BZ846" i="17" s="1"/>
  <c r="BP846" i="17"/>
  <c r="BO846" i="17" s="1"/>
  <c r="BN846" i="17"/>
  <c r="BM846" i="17"/>
  <c r="BC846" i="17"/>
  <c r="BB846" i="17" s="1"/>
  <c r="BA846" i="17"/>
  <c r="AZ846" i="17"/>
  <c r="AQ846" i="17"/>
  <c r="AO846" i="17"/>
  <c r="AP846" i="17" s="1"/>
  <c r="AF846" i="17"/>
  <c r="AD846" i="17"/>
  <c r="AE846" i="17" s="1"/>
  <c r="U846" i="17"/>
  <c r="T846" i="17"/>
  <c r="S846" i="17"/>
  <c r="CA845" i="17"/>
  <c r="BY845" i="17"/>
  <c r="BZ845" i="17" s="1"/>
  <c r="BP845" i="17"/>
  <c r="BO845" i="17" s="1"/>
  <c r="BN845" i="17"/>
  <c r="BM845" i="17"/>
  <c r="BC845" i="17"/>
  <c r="BB845" i="17" s="1"/>
  <c r="AZ845" i="17"/>
  <c r="BA845" i="17" s="1"/>
  <c r="AQ845" i="17"/>
  <c r="AO845" i="17"/>
  <c r="AP845" i="17" s="1"/>
  <c r="AF845" i="17"/>
  <c r="AD845" i="17"/>
  <c r="AE845" i="17" s="1"/>
  <c r="U845" i="17"/>
  <c r="T845" i="17"/>
  <c r="S845" i="17"/>
  <c r="CA844" i="17"/>
  <c r="BZ844" i="17"/>
  <c r="BY844" i="17"/>
  <c r="BP844" i="17"/>
  <c r="BO844" i="17"/>
  <c r="BM844" i="17"/>
  <c r="BN844" i="17" s="1"/>
  <c r="BC844" i="17"/>
  <c r="BB844" i="17" s="1"/>
  <c r="AZ844" i="17"/>
  <c r="BA844" i="17" s="1"/>
  <c r="AQ844" i="17"/>
  <c r="AO844" i="17"/>
  <c r="AP844" i="17" s="1"/>
  <c r="AF844" i="17"/>
  <c r="AE844" i="17"/>
  <c r="AD844" i="17"/>
  <c r="U844" i="17"/>
  <c r="S844" i="17"/>
  <c r="T844" i="17" s="1"/>
  <c r="CA843" i="17"/>
  <c r="BY843" i="17"/>
  <c r="BZ843" i="17" s="1"/>
  <c r="BP843" i="17"/>
  <c r="BO843" i="17" s="1"/>
  <c r="BM843" i="17"/>
  <c r="BN843" i="17" s="1"/>
  <c r="BC843" i="17"/>
  <c r="BB843" i="17" s="1"/>
  <c r="AZ843" i="17"/>
  <c r="BA843" i="17" s="1"/>
  <c r="AO843" i="17"/>
  <c r="AP843" i="17" s="1"/>
  <c r="AQ843" i="17" s="1"/>
  <c r="AF843" i="17"/>
  <c r="AD843" i="17"/>
  <c r="AE843" i="17" s="1"/>
  <c r="U843" i="17"/>
  <c r="S843" i="17"/>
  <c r="T843" i="17" s="1"/>
  <c r="BY842" i="17"/>
  <c r="BZ842" i="17" s="1"/>
  <c r="CA842" i="17" s="1"/>
  <c r="BP842" i="17"/>
  <c r="BO842" i="17" s="1"/>
  <c r="BM842" i="17"/>
  <c r="BN842" i="17" s="1"/>
  <c r="BC842" i="17"/>
  <c r="BB842" i="17" s="1"/>
  <c r="BA842" i="17"/>
  <c r="AZ842" i="17"/>
  <c r="AQ842" i="17"/>
  <c r="AO842" i="17"/>
  <c r="AP842" i="17" s="1"/>
  <c r="AF842" i="17"/>
  <c r="AE842" i="17"/>
  <c r="AD842" i="17"/>
  <c r="U842" i="17"/>
  <c r="T842" i="17"/>
  <c r="S842" i="17"/>
  <c r="CA841" i="17"/>
  <c r="BY841" i="17"/>
  <c r="BZ841" i="17" s="1"/>
  <c r="BP841" i="17"/>
  <c r="BO841" i="17" s="1"/>
  <c r="BM841" i="17"/>
  <c r="BN841" i="17" s="1"/>
  <c r="BC841" i="17"/>
  <c r="BB841" i="17"/>
  <c r="AZ841" i="17"/>
  <c r="BA841" i="17" s="1"/>
  <c r="AQ841" i="17"/>
  <c r="AO841" i="17"/>
  <c r="AP841" i="17" s="1"/>
  <c r="AF841" i="17"/>
  <c r="AD841" i="17"/>
  <c r="AE841" i="17" s="1"/>
  <c r="U841" i="17"/>
  <c r="S841" i="17"/>
  <c r="T841" i="17" s="1"/>
  <c r="CA840" i="17"/>
  <c r="BZ840" i="17"/>
  <c r="BY840" i="17"/>
  <c r="BP840" i="17"/>
  <c r="BO840" i="17"/>
  <c r="BM840" i="17"/>
  <c r="BN840" i="17" s="1"/>
  <c r="BC840" i="17"/>
  <c r="BB840" i="17" s="1"/>
  <c r="AZ840" i="17"/>
  <c r="BA840" i="17" s="1"/>
  <c r="AQ840" i="17"/>
  <c r="AO840" i="17"/>
  <c r="AP840" i="17" s="1"/>
  <c r="AF840" i="17"/>
  <c r="AE840" i="17"/>
  <c r="AD840" i="17"/>
  <c r="U840" i="17"/>
  <c r="S840" i="17"/>
  <c r="T840" i="17" s="1"/>
  <c r="CA839" i="17"/>
  <c r="BY839" i="17"/>
  <c r="BZ839" i="17" s="1"/>
  <c r="BP839" i="17"/>
  <c r="BM839" i="17"/>
  <c r="BN839" i="17" s="1"/>
  <c r="BC839" i="17"/>
  <c r="BB839" i="17" s="1"/>
  <c r="AZ839" i="17"/>
  <c r="BA839" i="17" s="1"/>
  <c r="AQ839" i="17"/>
  <c r="AO839" i="17"/>
  <c r="AP839" i="17" s="1"/>
  <c r="AF839" i="17"/>
  <c r="AD839" i="17"/>
  <c r="AE839" i="17" s="1"/>
  <c r="U839" i="17"/>
  <c r="T839" i="17"/>
  <c r="S839" i="17"/>
  <c r="CA838" i="17"/>
  <c r="BY838" i="17"/>
  <c r="BZ838" i="17" s="1"/>
  <c r="BP838" i="17"/>
  <c r="BM838" i="17"/>
  <c r="BN838" i="17" s="1"/>
  <c r="BC838" i="17"/>
  <c r="BB838" i="17" s="1"/>
  <c r="BA838" i="17"/>
  <c r="AZ838" i="17"/>
  <c r="AQ838" i="17"/>
  <c r="AO838" i="17"/>
  <c r="AP838" i="17" s="1"/>
  <c r="AF838" i="17"/>
  <c r="AE838" i="17"/>
  <c r="AD838" i="17"/>
  <c r="U838" i="17"/>
  <c r="T838" i="17"/>
  <c r="S838" i="17"/>
  <c r="CA837" i="17"/>
  <c r="BY837" i="17"/>
  <c r="BZ837" i="17" s="1"/>
  <c r="BP837" i="17"/>
  <c r="BN837" i="17"/>
  <c r="BM837" i="17"/>
  <c r="BC837" i="17"/>
  <c r="BB837" i="17" s="1"/>
  <c r="AZ837" i="17"/>
  <c r="BA837" i="17" s="1"/>
  <c r="AQ837" i="17"/>
  <c r="AO837" i="17"/>
  <c r="AP837" i="17" s="1"/>
  <c r="AF837" i="17"/>
  <c r="AD837" i="17"/>
  <c r="AE837" i="17" s="1"/>
  <c r="U837" i="17"/>
  <c r="T837" i="17"/>
  <c r="S837" i="17"/>
  <c r="CA836" i="17"/>
  <c r="BY836" i="17"/>
  <c r="BZ836" i="17" s="1"/>
  <c r="BP836" i="17"/>
  <c r="BM836" i="17"/>
  <c r="BN836" i="17" s="1"/>
  <c r="BO836" i="17" s="1"/>
  <c r="BC836" i="17"/>
  <c r="BB836" i="17" s="1"/>
  <c r="BA836" i="17"/>
  <c r="AZ836" i="17"/>
  <c r="AQ836" i="17"/>
  <c r="AO836" i="17"/>
  <c r="AP836" i="17" s="1"/>
  <c r="AF836" i="17"/>
  <c r="AE836" i="17"/>
  <c r="AD836" i="17"/>
  <c r="U836" i="17"/>
  <c r="S836" i="17"/>
  <c r="T836" i="17" s="1"/>
  <c r="CA835" i="17"/>
  <c r="BY835" i="17"/>
  <c r="BZ835" i="17" s="1"/>
  <c r="BP835" i="17"/>
  <c r="BO835" i="17" s="1"/>
  <c r="BN835" i="17"/>
  <c r="BM835" i="17"/>
  <c r="BC835" i="17"/>
  <c r="BB835" i="17" s="1"/>
  <c r="BA835" i="17"/>
  <c r="AZ835" i="17"/>
  <c r="AQ835" i="17"/>
  <c r="AO835" i="17"/>
  <c r="AP835" i="17" s="1"/>
  <c r="AF835" i="17"/>
  <c r="AD835" i="17"/>
  <c r="AE835" i="17" s="1"/>
  <c r="U835" i="17"/>
  <c r="T835" i="17"/>
  <c r="S835" i="17"/>
  <c r="CA834" i="17"/>
  <c r="BY834" i="17"/>
  <c r="BZ834" i="17" s="1"/>
  <c r="BP834" i="17"/>
  <c r="BO834" i="17"/>
  <c r="BM834" i="17"/>
  <c r="BN834" i="17" s="1"/>
  <c r="BC834" i="17"/>
  <c r="BB834" i="17" s="1"/>
  <c r="AZ834" i="17"/>
  <c r="BA834" i="17" s="1"/>
  <c r="AQ834" i="17"/>
  <c r="AO834" i="17"/>
  <c r="AP834" i="17" s="1"/>
  <c r="AF834" i="17"/>
  <c r="AD834" i="17"/>
  <c r="AE834" i="17" s="1"/>
  <c r="U834" i="17"/>
  <c r="S834" i="17"/>
  <c r="T834" i="17" s="1"/>
  <c r="CA833" i="17"/>
  <c r="BY833" i="17"/>
  <c r="BZ833" i="17" s="1"/>
  <c r="BP833" i="17"/>
  <c r="BO833" i="17" s="1"/>
  <c r="BM833" i="17"/>
  <c r="BN833" i="17" s="1"/>
  <c r="BC833" i="17"/>
  <c r="BB833" i="17" s="1"/>
  <c r="AZ833" i="17"/>
  <c r="BA833" i="17" s="1"/>
  <c r="AO833" i="17"/>
  <c r="AP833" i="17" s="1"/>
  <c r="AQ833" i="17" s="1"/>
  <c r="AF833" i="17"/>
  <c r="AD833" i="17"/>
  <c r="AE833" i="17" s="1"/>
  <c r="U833" i="17"/>
  <c r="T833" i="17"/>
  <c r="S833" i="17"/>
  <c r="BY832" i="17"/>
  <c r="BZ832" i="17" s="1"/>
  <c r="CA832" i="17" s="1"/>
  <c r="BP832" i="17"/>
  <c r="BO832" i="17"/>
  <c r="BM832" i="17"/>
  <c r="BN832" i="17" s="1"/>
  <c r="BC832" i="17"/>
  <c r="BB832" i="17" s="1"/>
  <c r="AZ832" i="17"/>
  <c r="BA832" i="17" s="1"/>
  <c r="AQ832" i="17"/>
  <c r="AO832" i="17"/>
  <c r="AP832" i="17" s="1"/>
  <c r="AF832" i="17"/>
  <c r="AE832" i="17"/>
  <c r="AD832" i="17"/>
  <c r="U832" i="17"/>
  <c r="S832" i="17"/>
  <c r="T832" i="17" s="1"/>
  <c r="CA831" i="17"/>
  <c r="BY831" i="17"/>
  <c r="BZ831" i="17" s="1"/>
  <c r="BP831" i="17"/>
  <c r="BO831" i="17" s="1"/>
  <c r="BM831" i="17"/>
  <c r="BN831" i="17" s="1"/>
  <c r="BC831" i="17"/>
  <c r="BB831" i="17" s="1"/>
  <c r="AZ831" i="17"/>
  <c r="BA831" i="17" s="1"/>
  <c r="AQ831" i="17"/>
  <c r="AO831" i="17"/>
  <c r="AP831" i="17" s="1"/>
  <c r="AF831" i="17"/>
  <c r="AD831" i="17"/>
  <c r="AE831" i="17" s="1"/>
  <c r="U831" i="17"/>
  <c r="T831" i="17"/>
  <c r="S831" i="17"/>
  <c r="CA830" i="17"/>
  <c r="BY830" i="17"/>
  <c r="BZ830" i="17" s="1"/>
  <c r="BP830" i="17"/>
  <c r="BO830" i="17" s="1"/>
  <c r="BM830" i="17"/>
  <c r="BN830" i="17" s="1"/>
  <c r="BC830" i="17"/>
  <c r="BB830" i="17" s="1"/>
  <c r="AZ830" i="17"/>
  <c r="BA830" i="17" s="1"/>
  <c r="AQ830" i="17"/>
  <c r="AO830" i="17"/>
  <c r="AP830" i="17" s="1"/>
  <c r="AF830" i="17"/>
  <c r="AE830" i="17"/>
  <c r="AD830" i="17"/>
  <c r="U830" i="17"/>
  <c r="T830" i="17"/>
  <c r="S830" i="17"/>
  <c r="CA829" i="17"/>
  <c r="BY829" i="17"/>
  <c r="BZ829" i="17" s="1"/>
  <c r="BP829" i="17"/>
  <c r="BO829" i="17" s="1"/>
  <c r="BM829" i="17"/>
  <c r="BN829" i="17" s="1"/>
  <c r="BC829" i="17"/>
  <c r="BB829" i="17"/>
  <c r="AZ829" i="17"/>
  <c r="BA829" i="17" s="1"/>
  <c r="AQ829" i="17"/>
  <c r="AO829" i="17"/>
  <c r="AP829" i="17" s="1"/>
  <c r="AF829" i="17"/>
  <c r="AD829" i="17"/>
  <c r="AE829" i="17" s="1"/>
  <c r="U829" i="17"/>
  <c r="S829" i="17"/>
  <c r="T829" i="17" s="1"/>
  <c r="CA828" i="17"/>
  <c r="BY828" i="17"/>
  <c r="BZ828" i="17" s="1"/>
  <c r="BP828" i="17"/>
  <c r="BM828" i="17"/>
  <c r="BN828" i="17" s="1"/>
  <c r="BO828" i="17" s="1"/>
  <c r="BC828" i="17"/>
  <c r="BB828" i="17" s="1"/>
  <c r="BA828" i="17"/>
  <c r="AZ828" i="17"/>
  <c r="AQ828" i="17"/>
  <c r="AO828" i="17"/>
  <c r="AP828" i="17" s="1"/>
  <c r="AF828" i="17"/>
  <c r="AD828" i="17"/>
  <c r="AE828" i="17" s="1"/>
  <c r="U828" i="17"/>
  <c r="T828" i="17"/>
  <c r="S828" i="17"/>
  <c r="CA827" i="17"/>
  <c r="BY827" i="17"/>
  <c r="BZ827" i="17" s="1"/>
  <c r="BP827" i="17"/>
  <c r="BM827" i="17"/>
  <c r="BN827" i="17" s="1"/>
  <c r="BC827" i="17"/>
  <c r="BB827" i="17"/>
  <c r="AZ827" i="17"/>
  <c r="BA827" i="17" s="1"/>
  <c r="AQ827" i="17"/>
  <c r="AO827" i="17"/>
  <c r="AP827" i="17" s="1"/>
  <c r="AF827" i="17"/>
  <c r="AD827" i="17"/>
  <c r="AE827" i="17" s="1"/>
  <c r="U827" i="17"/>
  <c r="S827" i="17"/>
  <c r="T827" i="17" s="1"/>
  <c r="CA826" i="17"/>
  <c r="BZ826" i="17"/>
  <c r="BY826" i="17"/>
  <c r="BP826" i="17"/>
  <c r="BM826" i="17"/>
  <c r="BN826" i="17" s="1"/>
  <c r="BC826" i="17"/>
  <c r="BB826" i="17" s="1"/>
  <c r="BA826" i="17"/>
  <c r="AZ826" i="17"/>
  <c r="AQ826" i="17"/>
  <c r="AO826" i="17"/>
  <c r="AP826" i="17" s="1"/>
  <c r="AF826" i="17"/>
  <c r="AD826" i="17"/>
  <c r="AE826" i="17" s="1"/>
  <c r="U826" i="17"/>
  <c r="S826" i="17"/>
  <c r="T826" i="17" s="1"/>
  <c r="CA825" i="17"/>
  <c r="BY825" i="17"/>
  <c r="BZ825" i="17" s="1"/>
  <c r="BP825" i="17"/>
  <c r="BN825" i="17"/>
  <c r="BM825" i="17"/>
  <c r="BC825" i="17"/>
  <c r="BB825" i="17"/>
  <c r="AZ825" i="17"/>
  <c r="BA825" i="17" s="1"/>
  <c r="AQ825" i="17"/>
  <c r="AO825" i="17"/>
  <c r="AP825" i="17" s="1"/>
  <c r="AF825" i="17"/>
  <c r="AD825" i="17"/>
  <c r="AE825" i="17" s="1"/>
  <c r="U825" i="17"/>
  <c r="S825" i="17"/>
  <c r="T825" i="17" s="1"/>
  <c r="CA824" i="17"/>
  <c r="BY824" i="17"/>
  <c r="BZ824" i="17" s="1"/>
  <c r="BP824" i="17"/>
  <c r="BO824" i="17"/>
  <c r="BN824" i="17"/>
  <c r="BM824" i="17"/>
  <c r="BC824" i="17"/>
  <c r="BB824" i="17" s="1"/>
  <c r="BA824" i="17"/>
  <c r="AZ824" i="17"/>
  <c r="AQ824" i="17"/>
  <c r="AO824" i="17"/>
  <c r="AP824" i="17" s="1"/>
  <c r="AF824" i="17"/>
  <c r="AE824" i="17"/>
  <c r="AD824" i="17"/>
  <c r="U824" i="17"/>
  <c r="S824" i="17"/>
  <c r="T824" i="17" s="1"/>
  <c r="CA823" i="17"/>
  <c r="BY823" i="17"/>
  <c r="BZ823" i="17" s="1"/>
  <c r="BP823" i="17"/>
  <c r="BO823" i="17" s="1"/>
  <c r="BM823" i="17"/>
  <c r="BN823" i="17" s="1"/>
  <c r="BC823" i="17"/>
  <c r="BB823" i="17" s="1"/>
  <c r="AZ823" i="17"/>
  <c r="BA823" i="17" s="1"/>
  <c r="AO823" i="17"/>
  <c r="AP823" i="17" s="1"/>
  <c r="AQ823" i="17" s="1"/>
  <c r="AF823" i="17"/>
  <c r="AD823" i="17"/>
  <c r="AE823" i="17" s="1"/>
  <c r="U823" i="17"/>
  <c r="S823" i="17"/>
  <c r="T823" i="17" s="1"/>
  <c r="BY822" i="17"/>
  <c r="BZ822" i="17" s="1"/>
  <c r="CA822" i="17" s="1"/>
  <c r="BP822" i="17"/>
  <c r="BO822" i="17"/>
  <c r="BM822" i="17"/>
  <c r="BN822" i="17" s="1"/>
  <c r="BC822" i="17"/>
  <c r="BB822" i="17" s="1"/>
  <c r="BA822" i="17"/>
  <c r="AZ822" i="17"/>
  <c r="AQ822" i="17"/>
  <c r="AO822" i="17"/>
  <c r="AP822" i="17" s="1"/>
  <c r="AF822" i="17"/>
  <c r="AD822" i="17"/>
  <c r="AE822" i="17" s="1"/>
  <c r="U822" i="17"/>
  <c r="S822" i="17"/>
  <c r="T822" i="17" s="1"/>
  <c r="CA821" i="17"/>
  <c r="BY821" i="17"/>
  <c r="BZ821" i="17" s="1"/>
  <c r="BP821" i="17"/>
  <c r="BO821" i="17" s="1"/>
  <c r="BM821" i="17"/>
  <c r="BN821" i="17" s="1"/>
  <c r="BC821" i="17"/>
  <c r="BB821" i="17" s="1"/>
  <c r="AZ821" i="17"/>
  <c r="BA821" i="17" s="1"/>
  <c r="AQ821" i="17"/>
  <c r="AO821" i="17"/>
  <c r="AP821" i="17" s="1"/>
  <c r="AF821" i="17"/>
  <c r="AD821" i="17"/>
  <c r="AE821" i="17" s="1"/>
  <c r="U821" i="17"/>
  <c r="T821" i="17"/>
  <c r="S821" i="17"/>
  <c r="CA820" i="17"/>
  <c r="BY820" i="17"/>
  <c r="BZ820" i="17" s="1"/>
  <c r="BP820" i="17"/>
  <c r="BO820" i="17" s="1"/>
  <c r="BM820" i="17"/>
  <c r="BN820" i="17" s="1"/>
  <c r="BC820" i="17"/>
  <c r="BB820" i="17" s="1"/>
  <c r="BA820" i="17"/>
  <c r="AZ820" i="17"/>
  <c r="AQ820" i="17"/>
  <c r="AO820" i="17"/>
  <c r="AP820" i="17" s="1"/>
  <c r="AF820" i="17"/>
  <c r="AD820" i="17"/>
  <c r="AE820" i="17" s="1"/>
  <c r="U820" i="17"/>
  <c r="T820" i="17"/>
  <c r="S820" i="17"/>
  <c r="CA819" i="17"/>
  <c r="BY819" i="17"/>
  <c r="BZ819" i="17" s="1"/>
  <c r="BP819" i="17"/>
  <c r="BO819" i="17" s="1"/>
  <c r="BM819" i="17"/>
  <c r="BN819" i="17" s="1"/>
  <c r="BC819" i="17"/>
  <c r="BB819" i="17"/>
  <c r="AZ819" i="17"/>
  <c r="BA819" i="17" s="1"/>
  <c r="AQ819" i="17"/>
  <c r="AO819" i="17"/>
  <c r="AP819" i="17" s="1"/>
  <c r="AF819" i="17"/>
  <c r="AD819" i="17"/>
  <c r="AE819" i="17" s="1"/>
  <c r="U819" i="17"/>
  <c r="S819" i="17"/>
  <c r="T819" i="17" s="1"/>
  <c r="CA818" i="17"/>
  <c r="BY818" i="17"/>
  <c r="BZ818" i="17" s="1"/>
  <c r="BP818" i="17"/>
  <c r="BO818" i="17"/>
  <c r="BM818" i="17"/>
  <c r="BN818" i="17" s="1"/>
  <c r="BC818" i="17"/>
  <c r="BB818" i="17" s="1"/>
  <c r="AZ818" i="17"/>
  <c r="BA818" i="17" s="1"/>
  <c r="AQ818" i="17"/>
  <c r="AO818" i="17"/>
  <c r="AP818" i="17" s="1"/>
  <c r="AF818" i="17"/>
  <c r="AD818" i="17"/>
  <c r="AE818" i="17" s="1"/>
  <c r="U818" i="17"/>
  <c r="T818" i="17"/>
  <c r="S818" i="17"/>
  <c r="CA817" i="17"/>
  <c r="BY817" i="17"/>
  <c r="BZ817" i="17" s="1"/>
  <c r="BP817" i="17"/>
  <c r="BM817" i="17"/>
  <c r="BN817" i="17" s="1"/>
  <c r="BC817" i="17"/>
  <c r="BB817" i="17" s="1"/>
  <c r="AZ817" i="17"/>
  <c r="BA817" i="17" s="1"/>
  <c r="AQ817" i="17"/>
  <c r="AO817" i="17"/>
  <c r="AP817" i="17" s="1"/>
  <c r="AF817" i="17"/>
  <c r="AD817" i="17"/>
  <c r="AE817" i="17" s="1"/>
  <c r="U817" i="17"/>
  <c r="T817" i="17"/>
  <c r="S817" i="17"/>
  <c r="CA816" i="17"/>
  <c r="BY816" i="17"/>
  <c r="BZ816" i="17" s="1"/>
  <c r="BP816" i="17"/>
  <c r="BM816" i="17"/>
  <c r="BN816" i="17" s="1"/>
  <c r="BC816" i="17"/>
  <c r="BB816" i="17" s="1"/>
  <c r="AZ816" i="17"/>
  <c r="BA816" i="17" s="1"/>
  <c r="AQ816" i="17"/>
  <c r="AO816" i="17"/>
  <c r="AP816" i="17" s="1"/>
  <c r="AF816" i="17"/>
  <c r="AD816" i="17"/>
  <c r="AE816" i="17" s="1"/>
  <c r="U816" i="17"/>
  <c r="S816" i="17"/>
  <c r="T816" i="17" s="1"/>
  <c r="CA815" i="17"/>
  <c r="BY815" i="17"/>
  <c r="BZ815" i="17" s="1"/>
  <c r="BP815" i="17"/>
  <c r="BM815" i="17"/>
  <c r="BN815" i="17" s="1"/>
  <c r="BC815" i="17"/>
  <c r="BB815" i="17"/>
  <c r="AZ815" i="17"/>
  <c r="BA815" i="17" s="1"/>
  <c r="AQ815" i="17"/>
  <c r="AO815" i="17"/>
  <c r="AP815" i="17" s="1"/>
  <c r="AF815" i="17"/>
  <c r="AD815" i="17"/>
  <c r="AE815" i="17" s="1"/>
  <c r="U815" i="17"/>
  <c r="T815" i="17"/>
  <c r="S815" i="17"/>
  <c r="CA814" i="17"/>
  <c r="BY814" i="17"/>
  <c r="BZ814" i="17" s="1"/>
  <c r="BP814" i="17"/>
  <c r="BM814" i="17"/>
  <c r="BN814" i="17" s="1"/>
  <c r="BC814" i="17"/>
  <c r="BB814" i="17" s="1"/>
  <c r="BA814" i="17"/>
  <c r="AZ814" i="17"/>
  <c r="AQ814" i="17"/>
  <c r="AO814" i="17"/>
  <c r="AP814" i="17" s="1"/>
  <c r="AF814" i="17"/>
  <c r="AD814" i="17"/>
  <c r="AE814" i="17" s="1"/>
  <c r="U814" i="17"/>
  <c r="T814" i="17"/>
  <c r="S814" i="17"/>
  <c r="CA813" i="17"/>
  <c r="BY813" i="17"/>
  <c r="BZ813" i="17" s="1"/>
  <c r="BP813" i="17"/>
  <c r="BO813" i="17" s="1"/>
  <c r="BN813" i="17"/>
  <c r="BM813" i="17"/>
  <c r="BC813" i="17"/>
  <c r="BB813" i="17" s="1"/>
  <c r="BA813" i="17"/>
  <c r="AZ813" i="17"/>
  <c r="AO813" i="17"/>
  <c r="AP813" i="17" s="1"/>
  <c r="AQ813" i="17" s="1"/>
  <c r="AF813" i="17"/>
  <c r="AD813" i="17"/>
  <c r="AE813" i="17" s="1"/>
  <c r="U813" i="17"/>
  <c r="T813" i="17"/>
  <c r="S813" i="17"/>
  <c r="BY812" i="17"/>
  <c r="BZ812" i="17" s="1"/>
  <c r="CA812" i="17" s="1"/>
  <c r="BP812" i="17"/>
  <c r="BO812" i="17" s="1"/>
  <c r="BM812" i="17"/>
  <c r="BN812" i="17" s="1"/>
  <c r="BC812" i="17"/>
  <c r="BB812" i="17" s="1"/>
  <c r="AZ812" i="17"/>
  <c r="BA812" i="17" s="1"/>
  <c r="AQ812" i="17"/>
  <c r="AO812" i="17"/>
  <c r="AP812" i="17" s="1"/>
  <c r="AF812" i="17"/>
  <c r="AD812" i="17"/>
  <c r="AE812" i="17" s="1"/>
  <c r="U812" i="17"/>
  <c r="S812" i="17"/>
  <c r="T812" i="17" s="1"/>
  <c r="CA811" i="17"/>
  <c r="BY811" i="17"/>
  <c r="BZ811" i="17" s="1"/>
  <c r="BP811" i="17"/>
  <c r="BO811" i="17" s="1"/>
  <c r="BM811" i="17"/>
  <c r="BN811" i="17" s="1"/>
  <c r="BC811" i="17"/>
  <c r="BB811" i="17"/>
  <c r="AZ811" i="17"/>
  <c r="BA811" i="17" s="1"/>
  <c r="AQ811" i="17"/>
  <c r="AO811" i="17"/>
  <c r="AP811" i="17" s="1"/>
  <c r="AF811" i="17"/>
  <c r="AD811" i="17"/>
  <c r="AE811" i="17" s="1"/>
  <c r="U811" i="17"/>
  <c r="T811" i="17"/>
  <c r="S811" i="17"/>
  <c r="CA810" i="17"/>
  <c r="BY810" i="17"/>
  <c r="BZ810" i="17" s="1"/>
  <c r="BP810" i="17"/>
  <c r="BO810" i="17"/>
  <c r="BM810" i="17"/>
  <c r="BN810" i="17" s="1"/>
  <c r="BC810" i="17"/>
  <c r="BB810" i="17" s="1"/>
  <c r="AZ810" i="17"/>
  <c r="BA810" i="17" s="1"/>
  <c r="AQ810" i="17"/>
  <c r="AO810" i="17"/>
  <c r="AP810" i="17" s="1"/>
  <c r="AF810" i="17"/>
  <c r="AE810" i="17"/>
  <c r="AD810" i="17"/>
  <c r="U810" i="17"/>
  <c r="S810" i="17"/>
  <c r="T810" i="17" s="1"/>
  <c r="CA809" i="17"/>
  <c r="BY809" i="17"/>
  <c r="BZ809" i="17" s="1"/>
  <c r="BP809" i="17"/>
  <c r="BO809" i="17" s="1"/>
  <c r="BM809" i="17"/>
  <c r="BN809" i="17" s="1"/>
  <c r="BC809" i="17"/>
  <c r="BB809" i="17" s="1"/>
  <c r="AZ809" i="17"/>
  <c r="BA809" i="17" s="1"/>
  <c r="AQ809" i="17"/>
  <c r="AO809" i="17"/>
  <c r="AP809" i="17" s="1"/>
  <c r="AF809" i="17"/>
  <c r="AD809" i="17"/>
  <c r="AE809" i="17" s="1"/>
  <c r="U809" i="17"/>
  <c r="S809" i="17"/>
  <c r="T809" i="17" s="1"/>
  <c r="CA808" i="17"/>
  <c r="BY808" i="17"/>
  <c r="BZ808" i="17" s="1"/>
  <c r="BP808" i="17"/>
  <c r="BO808" i="17" s="1"/>
  <c r="BM808" i="17"/>
  <c r="BN808" i="17" s="1"/>
  <c r="BC808" i="17"/>
  <c r="BB808" i="17" s="1"/>
  <c r="AZ808" i="17"/>
  <c r="BA808" i="17" s="1"/>
  <c r="AQ808" i="17"/>
  <c r="AO808" i="17"/>
  <c r="AP808" i="17" s="1"/>
  <c r="AF808" i="17"/>
  <c r="AD808" i="17"/>
  <c r="AE808" i="17" s="1"/>
  <c r="U808" i="17"/>
  <c r="T808" i="17"/>
  <c r="S808" i="17"/>
  <c r="CA807" i="17"/>
  <c r="BY807" i="17"/>
  <c r="BZ807" i="17" s="1"/>
  <c r="BP807" i="17"/>
  <c r="BO807" i="17" s="1"/>
  <c r="BM807" i="17"/>
  <c r="BN807" i="17" s="1"/>
  <c r="BC807" i="17"/>
  <c r="BB807" i="17"/>
  <c r="AZ807" i="17"/>
  <c r="BA807" i="17" s="1"/>
  <c r="AQ807" i="17"/>
  <c r="AO807" i="17"/>
  <c r="AP807" i="17" s="1"/>
  <c r="AF807" i="17"/>
  <c r="AD807" i="17"/>
  <c r="AE807" i="17" s="1"/>
  <c r="U807" i="17"/>
  <c r="S807" i="17"/>
  <c r="T807" i="17" s="1"/>
  <c r="CA806" i="17"/>
  <c r="BY806" i="17"/>
  <c r="BZ806" i="17" s="1"/>
  <c r="BP806" i="17"/>
  <c r="BM806" i="17"/>
  <c r="BN806" i="17" s="1"/>
  <c r="BO806" i="17" s="1"/>
  <c r="BC806" i="17"/>
  <c r="BB806" i="17" s="1"/>
  <c r="AZ806" i="17"/>
  <c r="BA806" i="17" s="1"/>
  <c r="AQ806" i="17"/>
  <c r="AO806" i="17"/>
  <c r="AP806" i="17" s="1"/>
  <c r="AF806" i="17"/>
  <c r="AD806" i="17"/>
  <c r="AE806" i="17" s="1"/>
  <c r="U806" i="17"/>
  <c r="T806" i="17"/>
  <c r="S806" i="17"/>
  <c r="CA805" i="17"/>
  <c r="BY805" i="17"/>
  <c r="BZ805" i="17" s="1"/>
  <c r="BP805" i="17"/>
  <c r="BN805" i="17"/>
  <c r="BM805" i="17"/>
  <c r="BC805" i="17"/>
  <c r="BB805" i="17" s="1"/>
  <c r="AZ805" i="17"/>
  <c r="BA805" i="17" s="1"/>
  <c r="AQ805" i="17"/>
  <c r="AO805" i="17"/>
  <c r="AP805" i="17" s="1"/>
  <c r="AF805" i="17"/>
  <c r="AD805" i="17"/>
  <c r="AE805" i="17" s="1"/>
  <c r="U805" i="17"/>
  <c r="T805" i="17"/>
  <c r="S805" i="17"/>
  <c r="CA804" i="17"/>
  <c r="BY804" i="17"/>
  <c r="BZ804" i="17" s="1"/>
  <c r="BP804" i="17"/>
  <c r="BM804" i="17"/>
  <c r="BN804" i="17" s="1"/>
  <c r="BC804" i="17"/>
  <c r="BB804" i="17" s="1"/>
  <c r="AZ804" i="17"/>
  <c r="BA804" i="17" s="1"/>
  <c r="AQ804" i="17"/>
  <c r="AO804" i="17"/>
  <c r="AP804" i="17" s="1"/>
  <c r="AF804" i="17"/>
  <c r="AE804" i="17"/>
  <c r="AD804" i="17"/>
  <c r="U804" i="17"/>
  <c r="S804" i="17"/>
  <c r="T804" i="17" s="1"/>
  <c r="CA803" i="17"/>
  <c r="BY803" i="17"/>
  <c r="BZ803" i="17" s="1"/>
  <c r="BP803" i="17"/>
  <c r="BO803" i="17" s="1"/>
  <c r="BN803" i="17"/>
  <c r="BM803" i="17"/>
  <c r="BC803" i="17"/>
  <c r="BB803" i="17" s="1"/>
  <c r="AZ803" i="17"/>
  <c r="BA803" i="17" s="1"/>
  <c r="AO803" i="17"/>
  <c r="AP803" i="17" s="1"/>
  <c r="AQ803" i="17" s="1"/>
  <c r="AF803" i="17"/>
  <c r="AD803" i="17"/>
  <c r="AE803" i="17" s="1"/>
  <c r="U803" i="17"/>
  <c r="S803" i="17"/>
  <c r="T803" i="17" s="1"/>
  <c r="BY802" i="17"/>
  <c r="BZ802" i="17" s="1"/>
  <c r="CA802" i="17" s="1"/>
  <c r="BP802" i="17"/>
  <c r="BO802" i="17" s="1"/>
  <c r="BN802" i="17"/>
  <c r="BM802" i="17"/>
  <c r="BC802" i="17"/>
  <c r="BB802" i="17" s="1"/>
  <c r="BA802" i="17"/>
  <c r="AZ802" i="17"/>
  <c r="AQ802" i="17"/>
  <c r="AO802" i="17"/>
  <c r="AP802" i="17" s="1"/>
  <c r="AF802" i="17"/>
  <c r="AE802" i="17"/>
  <c r="AD802" i="17"/>
  <c r="U802" i="17"/>
  <c r="S802" i="17"/>
  <c r="T802" i="17" s="1"/>
  <c r="CA801" i="17"/>
  <c r="BY801" i="17"/>
  <c r="BZ801" i="17" s="1"/>
  <c r="BP801" i="17"/>
  <c r="BO801" i="17" s="1"/>
  <c r="BM801" i="17"/>
  <c r="BN801" i="17" s="1"/>
  <c r="BC801" i="17"/>
  <c r="BB801" i="17" s="1"/>
  <c r="AZ801" i="17"/>
  <c r="BA801" i="17" s="1"/>
  <c r="AQ801" i="17"/>
  <c r="AO801" i="17"/>
  <c r="AP801" i="17" s="1"/>
  <c r="AF801" i="17"/>
  <c r="AD801" i="17"/>
  <c r="AE801" i="17" s="1"/>
  <c r="U801" i="17"/>
  <c r="S801" i="17"/>
  <c r="T801" i="17" s="1"/>
  <c r="CA800" i="17"/>
  <c r="BZ800" i="17"/>
  <c r="BY800" i="17"/>
  <c r="BP800" i="17"/>
  <c r="BO800" i="17"/>
  <c r="BN800" i="17"/>
  <c r="BM800" i="17"/>
  <c r="BC800" i="17"/>
  <c r="BB800" i="17" s="1"/>
  <c r="AZ800" i="17"/>
  <c r="BA800" i="17" s="1"/>
  <c r="AQ800" i="17"/>
  <c r="AO800" i="17"/>
  <c r="AP800" i="17" s="1"/>
  <c r="AF800" i="17"/>
  <c r="AD800" i="17"/>
  <c r="AE800" i="17" s="1"/>
  <c r="U800" i="17"/>
  <c r="S800" i="17"/>
  <c r="T800" i="17" s="1"/>
  <c r="CA799" i="17"/>
  <c r="BY799" i="17"/>
  <c r="BZ799" i="17" s="1"/>
  <c r="BP799" i="17"/>
  <c r="BO799" i="17" s="1"/>
  <c r="BM799" i="17"/>
  <c r="BN799" i="17" s="1"/>
  <c r="BC799" i="17"/>
  <c r="BB799" i="17"/>
  <c r="BA799" i="17"/>
  <c r="AZ799" i="17"/>
  <c r="AQ799" i="17"/>
  <c r="AO799" i="17"/>
  <c r="AP799" i="17" s="1"/>
  <c r="AF799" i="17"/>
  <c r="AD799" i="17"/>
  <c r="AE799" i="17" s="1"/>
  <c r="U799" i="17"/>
  <c r="T799" i="17"/>
  <c r="S799" i="17"/>
  <c r="CA798" i="17"/>
  <c r="BY798" i="17"/>
  <c r="BZ798" i="17" s="1"/>
  <c r="BP798" i="17"/>
  <c r="BO798" i="17"/>
  <c r="BM798" i="17"/>
  <c r="BN798" i="17" s="1"/>
  <c r="BC798" i="17"/>
  <c r="BB798" i="17" s="1"/>
  <c r="AZ798" i="17"/>
  <c r="BA798" i="17" s="1"/>
  <c r="AQ798" i="17"/>
  <c r="AO798" i="17"/>
  <c r="AP798" i="17" s="1"/>
  <c r="AF798" i="17"/>
  <c r="AE798" i="17"/>
  <c r="AD798" i="17"/>
  <c r="U798" i="17"/>
  <c r="T798" i="17"/>
  <c r="S798" i="17"/>
  <c r="CA797" i="17"/>
  <c r="BY797" i="17"/>
  <c r="BZ797" i="17" s="1"/>
  <c r="BP797" i="17"/>
  <c r="BO797" i="17" s="1"/>
  <c r="BN797" i="17"/>
  <c r="BM797" i="17"/>
  <c r="BC797" i="17"/>
  <c r="BB797" i="17" s="1"/>
  <c r="BA797" i="17"/>
  <c r="AZ797" i="17"/>
  <c r="AQ797" i="17"/>
  <c r="AO797" i="17"/>
  <c r="AP797" i="17" s="1"/>
  <c r="AF797" i="17"/>
  <c r="AD797" i="17"/>
  <c r="AE797" i="17" s="1"/>
  <c r="U797" i="17"/>
  <c r="T797" i="17"/>
  <c r="S797" i="17"/>
  <c r="CA796" i="17"/>
  <c r="BZ796" i="17"/>
  <c r="BY796" i="17"/>
  <c r="BP796" i="17"/>
  <c r="BO796" i="17" s="1"/>
  <c r="BM796" i="17"/>
  <c r="BN796" i="17" s="1"/>
  <c r="BC796" i="17"/>
  <c r="BB796" i="17" s="1"/>
  <c r="AZ796" i="17"/>
  <c r="BA796" i="17" s="1"/>
  <c r="AQ796" i="17"/>
  <c r="AO796" i="17"/>
  <c r="AP796" i="17" s="1"/>
  <c r="AF796" i="17"/>
  <c r="AD796" i="17"/>
  <c r="AE796" i="17" s="1"/>
  <c r="U796" i="17"/>
  <c r="T796" i="17"/>
  <c r="S796" i="17"/>
  <c r="CA795" i="17"/>
  <c r="BY795" i="17"/>
  <c r="BZ795" i="17" s="1"/>
  <c r="BP795" i="17"/>
  <c r="BM795" i="17"/>
  <c r="BN795" i="17" s="1"/>
  <c r="BC795" i="17"/>
  <c r="BB795" i="17" s="1"/>
  <c r="BA795" i="17"/>
  <c r="AZ795" i="17"/>
  <c r="AQ795" i="17"/>
  <c r="AO795" i="17"/>
  <c r="AP795" i="17" s="1"/>
  <c r="AF795" i="17"/>
  <c r="AD795" i="17"/>
  <c r="AE795" i="17" s="1"/>
  <c r="U795" i="17"/>
  <c r="T795" i="17"/>
  <c r="S795" i="17"/>
  <c r="CA794" i="17"/>
  <c r="BY794" i="17"/>
  <c r="BZ794" i="17" s="1"/>
  <c r="BP794" i="17"/>
  <c r="BN794" i="17"/>
  <c r="BO794" i="17" s="1"/>
  <c r="BM794" i="17"/>
  <c r="BC794" i="17"/>
  <c r="BB794" i="17" s="1"/>
  <c r="AZ794" i="17"/>
  <c r="BA794" i="17" s="1"/>
  <c r="AQ794" i="17"/>
  <c r="AO794" i="17"/>
  <c r="AP794" i="17" s="1"/>
  <c r="AF794" i="17"/>
  <c r="AE794" i="17"/>
  <c r="AD794" i="17"/>
  <c r="U794" i="17"/>
  <c r="T794" i="17"/>
  <c r="S794" i="17"/>
  <c r="CA793" i="17"/>
  <c r="BY793" i="17"/>
  <c r="BZ793" i="17" s="1"/>
  <c r="BP793" i="17"/>
  <c r="BM793" i="17"/>
  <c r="BN793" i="17" s="1"/>
  <c r="BC793" i="17"/>
  <c r="BB793" i="17" s="1"/>
  <c r="BA793" i="17"/>
  <c r="AZ793" i="17"/>
  <c r="AO793" i="17"/>
  <c r="AP793" i="17" s="1"/>
  <c r="AQ793" i="17" s="1"/>
  <c r="AF793" i="17"/>
  <c r="AD793" i="17"/>
  <c r="AE793" i="17" s="1"/>
  <c r="U793" i="17"/>
  <c r="S793" i="17"/>
  <c r="T793" i="17" s="1"/>
  <c r="BY792" i="17"/>
  <c r="BZ792" i="17" s="1"/>
  <c r="CA792" i="17" s="1"/>
  <c r="BP792" i="17"/>
  <c r="BM792" i="17"/>
  <c r="BN792" i="17" s="1"/>
  <c r="BO792" i="17" s="1"/>
  <c r="BC792" i="17"/>
  <c r="BB792" i="17" s="1"/>
  <c r="AZ792" i="17"/>
  <c r="BA792" i="17" s="1"/>
  <c r="AQ792" i="17"/>
  <c r="AP792" i="17"/>
  <c r="AO792" i="17"/>
  <c r="AF792" i="17"/>
  <c r="AE792" i="17"/>
  <c r="AD792" i="17"/>
  <c r="U792" i="17"/>
  <c r="T792" i="17"/>
  <c r="S792" i="17"/>
  <c r="CA791" i="17"/>
  <c r="BY791" i="17"/>
  <c r="BZ791" i="17" s="1"/>
  <c r="BP791" i="17"/>
  <c r="BO791" i="17" s="1"/>
  <c r="BN791" i="17"/>
  <c r="BM791" i="17"/>
  <c r="BC791" i="17"/>
  <c r="BB791" i="17" s="1"/>
  <c r="BA791" i="17"/>
  <c r="AZ791" i="17"/>
  <c r="AQ791" i="17"/>
  <c r="AO791" i="17"/>
  <c r="AP791" i="17" s="1"/>
  <c r="AF791" i="17"/>
  <c r="AD791" i="17"/>
  <c r="AE791" i="17" s="1"/>
  <c r="U791" i="17"/>
  <c r="S791" i="17"/>
  <c r="T791" i="17" s="1"/>
  <c r="CA790" i="17"/>
  <c r="BZ790" i="17"/>
  <c r="BY790" i="17"/>
  <c r="BP790" i="17"/>
  <c r="BO790" i="17" s="1"/>
  <c r="BM790" i="17"/>
  <c r="BN790" i="17" s="1"/>
  <c r="BC790" i="17"/>
  <c r="BB790" i="17" s="1"/>
  <c r="AZ790" i="17"/>
  <c r="BA790" i="17" s="1"/>
  <c r="AQ790" i="17"/>
  <c r="AO790" i="17"/>
  <c r="AP790" i="17" s="1"/>
  <c r="AF790" i="17"/>
  <c r="AE790" i="17"/>
  <c r="AD790" i="17"/>
  <c r="U790" i="17"/>
  <c r="S790" i="17"/>
  <c r="T790" i="17" s="1"/>
  <c r="CA789" i="17"/>
  <c r="BY789" i="17"/>
  <c r="BZ789" i="17" s="1"/>
  <c r="BP789" i="17"/>
  <c r="BO789" i="17" s="1"/>
  <c r="BN789" i="17"/>
  <c r="BM789" i="17"/>
  <c r="BC789" i="17"/>
  <c r="BB789" i="17"/>
  <c r="AZ789" i="17"/>
  <c r="BA789" i="17" s="1"/>
  <c r="AQ789" i="17"/>
  <c r="AO789" i="17"/>
  <c r="AP789" i="17" s="1"/>
  <c r="AF789" i="17"/>
  <c r="AD789" i="17"/>
  <c r="AE789" i="17" s="1"/>
  <c r="U789" i="17"/>
  <c r="T789" i="17"/>
  <c r="S789" i="17"/>
  <c r="CA788" i="17"/>
  <c r="BZ788" i="17"/>
  <c r="BY788" i="17"/>
  <c r="BP788" i="17"/>
  <c r="BO788" i="17" s="1"/>
  <c r="BN788" i="17"/>
  <c r="BM788" i="17"/>
  <c r="BC788" i="17"/>
  <c r="BB788" i="17" s="1"/>
  <c r="AZ788" i="17"/>
  <c r="BA788" i="17" s="1"/>
  <c r="AQ788" i="17"/>
  <c r="AP788" i="17"/>
  <c r="AO788" i="17"/>
  <c r="AF788" i="17"/>
  <c r="AE788" i="17"/>
  <c r="AD788" i="17"/>
  <c r="U788" i="17"/>
  <c r="T788" i="17"/>
  <c r="S788" i="17"/>
  <c r="CA787" i="17"/>
  <c r="BY787" i="17"/>
  <c r="BZ787" i="17" s="1"/>
  <c r="BP787" i="17"/>
  <c r="BO787" i="17" s="1"/>
  <c r="BM787" i="17"/>
  <c r="BN787" i="17" s="1"/>
  <c r="BC787" i="17"/>
  <c r="BB787" i="17" s="1"/>
  <c r="BA787" i="17"/>
  <c r="AZ787" i="17"/>
  <c r="AQ787" i="17"/>
  <c r="AO787" i="17"/>
  <c r="AP787" i="17" s="1"/>
  <c r="AF787" i="17"/>
  <c r="AD787" i="17"/>
  <c r="AE787" i="17" s="1"/>
  <c r="U787" i="17"/>
  <c r="S787" i="17"/>
  <c r="T787" i="17" s="1"/>
  <c r="CA786" i="17"/>
  <c r="BZ786" i="17"/>
  <c r="BY786" i="17"/>
  <c r="BP786" i="17"/>
  <c r="BO786" i="17" s="1"/>
  <c r="BM786" i="17"/>
  <c r="BN786" i="17" s="1"/>
  <c r="BC786" i="17"/>
  <c r="BB786" i="17" s="1"/>
  <c r="AZ786" i="17"/>
  <c r="BA786" i="17" s="1"/>
  <c r="AQ786" i="17"/>
  <c r="AO786" i="17"/>
  <c r="AP786" i="17" s="1"/>
  <c r="AF786" i="17"/>
  <c r="AD786" i="17"/>
  <c r="AE786" i="17" s="1"/>
  <c r="U786" i="17"/>
  <c r="T786" i="17"/>
  <c r="S786" i="17"/>
  <c r="CA785" i="17"/>
  <c r="BY785" i="17"/>
  <c r="BZ785" i="17" s="1"/>
  <c r="BP785" i="17"/>
  <c r="BO785" i="17" s="1"/>
  <c r="BN785" i="17"/>
  <c r="BM785" i="17"/>
  <c r="BC785" i="17"/>
  <c r="BB785" i="17"/>
  <c r="AZ785" i="17"/>
  <c r="BA785" i="17" s="1"/>
  <c r="AQ785" i="17"/>
  <c r="AO785" i="17"/>
  <c r="AP785" i="17" s="1"/>
  <c r="AF785" i="17"/>
  <c r="AD785" i="17"/>
  <c r="AE785" i="17" s="1"/>
  <c r="U785" i="17"/>
  <c r="T785" i="17"/>
  <c r="S785" i="17"/>
  <c r="CA784" i="17"/>
  <c r="BY784" i="17"/>
  <c r="BZ784" i="17" s="1"/>
  <c r="BP784" i="17"/>
  <c r="BM784" i="17"/>
  <c r="BN784" i="17" s="1"/>
  <c r="BO784" i="17" s="1"/>
  <c r="BC784" i="17"/>
  <c r="BB784" i="17" s="1"/>
  <c r="AZ784" i="17"/>
  <c r="BA784" i="17" s="1"/>
  <c r="AQ784" i="17"/>
  <c r="AO784" i="17"/>
  <c r="AP784" i="17" s="1"/>
  <c r="AF784" i="17"/>
  <c r="AE784" i="17"/>
  <c r="AD784" i="17"/>
  <c r="U784" i="17"/>
  <c r="S784" i="17"/>
  <c r="T784" i="17" s="1"/>
  <c r="CA783" i="17"/>
  <c r="BY783" i="17"/>
  <c r="BZ783" i="17" s="1"/>
  <c r="BP783" i="17"/>
  <c r="BM783" i="17"/>
  <c r="BN783" i="17" s="1"/>
  <c r="BC783" i="17"/>
  <c r="BB783" i="17"/>
  <c r="BA783" i="17"/>
  <c r="AZ783" i="17"/>
  <c r="AO783" i="17"/>
  <c r="AP783" i="17" s="1"/>
  <c r="AQ783" i="17" s="1"/>
  <c r="AF783" i="17"/>
  <c r="AD783" i="17"/>
  <c r="AE783" i="17" s="1"/>
  <c r="U783" i="17"/>
  <c r="T783" i="17"/>
  <c r="S783" i="17"/>
  <c r="BZ782" i="17"/>
  <c r="CA782" i="17" s="1"/>
  <c r="BY782" i="17"/>
  <c r="BP782" i="17"/>
  <c r="BM782" i="17"/>
  <c r="BN782" i="17" s="1"/>
  <c r="BO782" i="17" s="1"/>
  <c r="BC782" i="17"/>
  <c r="BB782" i="17" s="1"/>
  <c r="AZ782" i="17"/>
  <c r="BA782" i="17" s="1"/>
  <c r="AQ782" i="17"/>
  <c r="AO782" i="17"/>
  <c r="AP782" i="17" s="1"/>
  <c r="AF782" i="17"/>
  <c r="AE782" i="17"/>
  <c r="AD782" i="17"/>
  <c r="U782" i="17"/>
  <c r="T782" i="17"/>
  <c r="S782" i="17"/>
  <c r="CA781" i="17"/>
  <c r="BZ781" i="17"/>
  <c r="BY781" i="17"/>
  <c r="BP781" i="17"/>
  <c r="BM781" i="17"/>
  <c r="BN781" i="17" s="1"/>
  <c r="BC781" i="17"/>
  <c r="BB781" i="17"/>
  <c r="AZ781" i="17"/>
  <c r="BA781" i="17" s="1"/>
  <c r="AQ781" i="17"/>
  <c r="AO781" i="17"/>
  <c r="AP781" i="17" s="1"/>
  <c r="AF781" i="17"/>
  <c r="AD781" i="17"/>
  <c r="AE781" i="17" s="1"/>
  <c r="U781" i="17"/>
  <c r="S781" i="17"/>
  <c r="T781" i="17" s="1"/>
  <c r="CA780" i="17"/>
  <c r="BY780" i="17"/>
  <c r="BZ780" i="17" s="1"/>
  <c r="BP780" i="17"/>
  <c r="BO780" i="17" s="1"/>
  <c r="BN780" i="17"/>
  <c r="BM780" i="17"/>
  <c r="BC780" i="17"/>
  <c r="BB780" i="17" s="1"/>
  <c r="BA780" i="17"/>
  <c r="AZ780" i="17"/>
  <c r="AQ780" i="17"/>
  <c r="AO780" i="17"/>
  <c r="AP780" i="17" s="1"/>
  <c r="AF780" i="17"/>
  <c r="AD780" i="17"/>
  <c r="AE780" i="17" s="1"/>
  <c r="U780" i="17"/>
  <c r="T780" i="17"/>
  <c r="S780" i="17"/>
  <c r="CA779" i="17"/>
  <c r="BY779" i="17"/>
  <c r="BZ779" i="17" s="1"/>
  <c r="BP779" i="17"/>
  <c r="BO779" i="17" s="1"/>
  <c r="BN779" i="17"/>
  <c r="BM779" i="17"/>
  <c r="BC779" i="17"/>
  <c r="BB779" i="17"/>
  <c r="AZ779" i="17"/>
  <c r="BA779" i="17" s="1"/>
  <c r="AQ779" i="17"/>
  <c r="AO779" i="17"/>
  <c r="AP779" i="17" s="1"/>
  <c r="AF779" i="17"/>
  <c r="AD779" i="17"/>
  <c r="AE779" i="17" s="1"/>
  <c r="U779" i="17"/>
  <c r="T779" i="17"/>
  <c r="S779" i="17"/>
  <c r="CA778" i="17"/>
  <c r="BY778" i="17"/>
  <c r="BZ778" i="17" s="1"/>
  <c r="BP778" i="17"/>
  <c r="BO778" i="17"/>
  <c r="BM778" i="17"/>
  <c r="BN778" i="17" s="1"/>
  <c r="BC778" i="17"/>
  <c r="BB778" i="17" s="1"/>
  <c r="AZ778" i="17"/>
  <c r="BA778" i="17" s="1"/>
  <c r="AQ778" i="17"/>
  <c r="AP778" i="17"/>
  <c r="AO778" i="17"/>
  <c r="AF778" i="17"/>
  <c r="AD778" i="17"/>
  <c r="AE778" i="17" s="1"/>
  <c r="U778" i="17"/>
  <c r="S778" i="17"/>
  <c r="T778" i="17" s="1"/>
  <c r="CA777" i="17"/>
  <c r="BZ777" i="17"/>
  <c r="BY777" i="17"/>
  <c r="BP777" i="17"/>
  <c r="BO777" i="17" s="1"/>
  <c r="BN777" i="17"/>
  <c r="BM777" i="17"/>
  <c r="BC777" i="17"/>
  <c r="BB777" i="17" s="1"/>
  <c r="AZ777" i="17"/>
  <c r="BA777" i="17" s="1"/>
  <c r="AQ777" i="17"/>
  <c r="AO777" i="17"/>
  <c r="AP777" i="17" s="1"/>
  <c r="AF777" i="17"/>
  <c r="AD777" i="17"/>
  <c r="AE777" i="17" s="1"/>
  <c r="U777" i="17"/>
  <c r="S777" i="17"/>
  <c r="T777" i="17" s="1"/>
  <c r="CA776" i="17"/>
  <c r="BY776" i="17"/>
  <c r="BZ776" i="17" s="1"/>
  <c r="BP776" i="17"/>
  <c r="BO776" i="17"/>
  <c r="BN776" i="17"/>
  <c r="BM776" i="17"/>
  <c r="BC776" i="17"/>
  <c r="BB776" i="17" s="1"/>
  <c r="AZ776" i="17"/>
  <c r="BA776" i="17" s="1"/>
  <c r="AQ776" i="17"/>
  <c r="AO776" i="17"/>
  <c r="AP776" i="17" s="1"/>
  <c r="AF776" i="17"/>
  <c r="AE776" i="17"/>
  <c r="AD776" i="17"/>
  <c r="U776" i="17"/>
  <c r="T776" i="17"/>
  <c r="S776" i="17"/>
  <c r="CA775" i="17"/>
  <c r="BY775" i="17"/>
  <c r="BZ775" i="17" s="1"/>
  <c r="BP775" i="17"/>
  <c r="BO775" i="17" s="1"/>
  <c r="BN775" i="17"/>
  <c r="BM775" i="17"/>
  <c r="BC775" i="17"/>
  <c r="BB775" i="17" s="1"/>
  <c r="BA775" i="17"/>
  <c r="AZ775" i="17"/>
  <c r="AQ775" i="17"/>
  <c r="AO775" i="17"/>
  <c r="AP775" i="17" s="1"/>
  <c r="AF775" i="17"/>
  <c r="AD775" i="17"/>
  <c r="AE775" i="17" s="1"/>
  <c r="U775" i="17"/>
  <c r="T775" i="17"/>
  <c r="S775" i="17"/>
  <c r="CA774" i="17"/>
  <c r="BZ774" i="17"/>
  <c r="BY774" i="17"/>
  <c r="BP774" i="17"/>
  <c r="BO774" i="17" s="1"/>
  <c r="BM774" i="17"/>
  <c r="BN774" i="17" s="1"/>
  <c r="BC774" i="17"/>
  <c r="BB774" i="17" s="1"/>
  <c r="AZ774" i="17"/>
  <c r="BA774" i="17" s="1"/>
  <c r="AQ774" i="17"/>
  <c r="AO774" i="17"/>
  <c r="AP774" i="17" s="1"/>
  <c r="AF774" i="17"/>
  <c r="AD774" i="17"/>
  <c r="AE774" i="17" s="1"/>
  <c r="U774" i="17"/>
  <c r="T774" i="17"/>
  <c r="S774" i="17"/>
  <c r="CA773" i="17"/>
  <c r="BZ773" i="17"/>
  <c r="BY773" i="17"/>
  <c r="BP773" i="17"/>
  <c r="BM773" i="17"/>
  <c r="BN773" i="17" s="1"/>
  <c r="BC773" i="17"/>
  <c r="BB773" i="17" s="1"/>
  <c r="BA773" i="17"/>
  <c r="AZ773" i="17"/>
  <c r="AO773" i="17"/>
  <c r="AP773" i="17" s="1"/>
  <c r="AQ773" i="17" s="1"/>
  <c r="AF773" i="17"/>
  <c r="AD773" i="17"/>
  <c r="AE773" i="17" s="1"/>
  <c r="U773" i="17"/>
  <c r="S773" i="17"/>
  <c r="T773" i="17" s="1"/>
  <c r="BY772" i="17"/>
  <c r="BZ772" i="17" s="1"/>
  <c r="CA772" i="17" s="1"/>
  <c r="BP772" i="17"/>
  <c r="BM772" i="17"/>
  <c r="BN772" i="17" s="1"/>
  <c r="BO772" i="17" s="1"/>
  <c r="BC772" i="17"/>
  <c r="BB772" i="17" s="1"/>
  <c r="AZ772" i="17"/>
  <c r="BA772" i="17" s="1"/>
  <c r="AQ772" i="17"/>
  <c r="AO772" i="17"/>
  <c r="AP772" i="17" s="1"/>
  <c r="AF772" i="17"/>
  <c r="AD772" i="17"/>
  <c r="AE772" i="17" s="1"/>
  <c r="U772" i="17"/>
  <c r="T772" i="17"/>
  <c r="S772" i="17"/>
  <c r="CA771" i="17"/>
  <c r="BY771" i="17"/>
  <c r="BZ771" i="17" s="1"/>
  <c r="BP771" i="17"/>
  <c r="BO771" i="17" s="1"/>
  <c r="BN771" i="17"/>
  <c r="BM771" i="17"/>
  <c r="BC771" i="17"/>
  <c r="BB771" i="17" s="1"/>
  <c r="AZ771" i="17"/>
  <c r="BA771" i="17" s="1"/>
  <c r="AQ771" i="17"/>
  <c r="AO771" i="17"/>
  <c r="AP771" i="17" s="1"/>
  <c r="AF771" i="17"/>
  <c r="AD771" i="17"/>
  <c r="AE771" i="17" s="1"/>
  <c r="U771" i="17"/>
  <c r="T771" i="17"/>
  <c r="S771" i="17"/>
  <c r="CA770" i="17"/>
  <c r="BY770" i="17"/>
  <c r="BZ770" i="17" s="1"/>
  <c r="BP770" i="17"/>
  <c r="BM770" i="17"/>
  <c r="BN770" i="17" s="1"/>
  <c r="BO770" i="17" s="1"/>
  <c r="BC770" i="17"/>
  <c r="BB770" i="17" s="1"/>
  <c r="AZ770" i="17"/>
  <c r="BA770" i="17" s="1"/>
  <c r="AQ770" i="17"/>
  <c r="AO770" i="17"/>
  <c r="AP770" i="17" s="1"/>
  <c r="AF770" i="17"/>
  <c r="AE770" i="17"/>
  <c r="AD770" i="17"/>
  <c r="U770" i="17"/>
  <c r="S770" i="17"/>
  <c r="T770" i="17" s="1"/>
  <c r="CA769" i="17"/>
  <c r="BY769" i="17"/>
  <c r="BZ769" i="17" s="1"/>
  <c r="BP769" i="17"/>
  <c r="BO769" i="17" s="1"/>
  <c r="BN769" i="17"/>
  <c r="BM769" i="17"/>
  <c r="BC769" i="17"/>
  <c r="BB769" i="17" s="1"/>
  <c r="BA769" i="17"/>
  <c r="AZ769" i="17"/>
  <c r="AQ769" i="17"/>
  <c r="AO769" i="17"/>
  <c r="AP769" i="17" s="1"/>
  <c r="AF769" i="17"/>
  <c r="AD769" i="17"/>
  <c r="AE769" i="17" s="1"/>
  <c r="U769" i="17"/>
  <c r="T769" i="17"/>
  <c r="S769" i="17"/>
  <c r="CA768" i="17"/>
  <c r="BY768" i="17"/>
  <c r="BZ768" i="17" s="1"/>
  <c r="BP768" i="17"/>
  <c r="BO768" i="17" s="1"/>
  <c r="BM768" i="17"/>
  <c r="BN768" i="17" s="1"/>
  <c r="BC768" i="17"/>
  <c r="BB768" i="17" s="1"/>
  <c r="AZ768" i="17"/>
  <c r="BA768" i="17" s="1"/>
  <c r="AQ768" i="17"/>
  <c r="AO768" i="17"/>
  <c r="AP768" i="17" s="1"/>
  <c r="AF768" i="17"/>
  <c r="AE768" i="17"/>
  <c r="AD768" i="17"/>
  <c r="U768" i="17"/>
  <c r="S768" i="17"/>
  <c r="T768" i="17" s="1"/>
  <c r="CA767" i="17"/>
  <c r="BY767" i="17"/>
  <c r="BZ767" i="17" s="1"/>
  <c r="BP767" i="17"/>
  <c r="BO767" i="17" s="1"/>
  <c r="BM767" i="17"/>
  <c r="BN767" i="17" s="1"/>
  <c r="BC767" i="17"/>
  <c r="BB767" i="17" s="1"/>
  <c r="AZ767" i="17"/>
  <c r="BA767" i="17" s="1"/>
  <c r="AQ767" i="17"/>
  <c r="AO767" i="17"/>
  <c r="AP767" i="17" s="1"/>
  <c r="AF767" i="17"/>
  <c r="AD767" i="17"/>
  <c r="AE767" i="17" s="1"/>
  <c r="U767" i="17"/>
  <c r="S767" i="17"/>
  <c r="T767" i="17" s="1"/>
  <c r="CA766" i="17"/>
  <c r="BZ766" i="17"/>
  <c r="BY766" i="17"/>
  <c r="BP766" i="17"/>
  <c r="BO766" i="17"/>
  <c r="BM766" i="17"/>
  <c r="BN766" i="17" s="1"/>
  <c r="BC766" i="17"/>
  <c r="BB766" i="17" s="1"/>
  <c r="AZ766" i="17"/>
  <c r="BA766" i="17" s="1"/>
  <c r="AQ766" i="17"/>
  <c r="AO766" i="17"/>
  <c r="AP766" i="17" s="1"/>
  <c r="AF766" i="17"/>
  <c r="AD766" i="17"/>
  <c r="AE766" i="17" s="1"/>
  <c r="U766" i="17"/>
  <c r="T766" i="17"/>
  <c r="S766" i="17"/>
  <c r="CA765" i="17"/>
  <c r="BZ765" i="17"/>
  <c r="BY765" i="17"/>
  <c r="BP765" i="17"/>
  <c r="BO765" i="17" s="1"/>
  <c r="BM765" i="17"/>
  <c r="BN765" i="17" s="1"/>
  <c r="BC765" i="17"/>
  <c r="BB765" i="17" s="1"/>
  <c r="AZ765" i="17"/>
  <c r="BA765" i="17" s="1"/>
  <c r="AQ765" i="17"/>
  <c r="AO765" i="17"/>
  <c r="AP765" i="17" s="1"/>
  <c r="AF765" i="17"/>
  <c r="AE765" i="17"/>
  <c r="AD765" i="17"/>
  <c r="U765" i="17"/>
  <c r="S765" i="17"/>
  <c r="T765" i="17" s="1"/>
  <c r="CA764" i="17"/>
  <c r="BY764" i="17"/>
  <c r="BZ764" i="17" s="1"/>
  <c r="BP764" i="17"/>
  <c r="BO764" i="17" s="1"/>
  <c r="BN764" i="17"/>
  <c r="BM764" i="17"/>
  <c r="BC764" i="17"/>
  <c r="BB764" i="17" s="1"/>
  <c r="BA764" i="17"/>
  <c r="AZ764" i="17"/>
  <c r="AQ764" i="17"/>
  <c r="AO764" i="17"/>
  <c r="AP764" i="17" s="1"/>
  <c r="AF764" i="17"/>
  <c r="AD764" i="17"/>
  <c r="AE764" i="17" s="1"/>
  <c r="U764" i="17"/>
  <c r="S764" i="17"/>
  <c r="T764" i="17" s="1"/>
  <c r="CA763" i="17"/>
  <c r="BY763" i="17"/>
  <c r="BZ763" i="17" s="1"/>
  <c r="BP763" i="17"/>
  <c r="BO763" i="17" s="1"/>
  <c r="BN763" i="17"/>
  <c r="BM763" i="17"/>
  <c r="BC763" i="17"/>
  <c r="BB763" i="17" s="1"/>
  <c r="AZ763" i="17"/>
  <c r="BA763" i="17" s="1"/>
  <c r="AQ763" i="17"/>
  <c r="AO763" i="17"/>
  <c r="AP763" i="17" s="1"/>
  <c r="AF763" i="17"/>
  <c r="AD763" i="17"/>
  <c r="AE763" i="17" s="1"/>
  <c r="U763" i="17"/>
  <c r="T763" i="17"/>
  <c r="S763" i="17"/>
  <c r="BY762" i="17"/>
  <c r="BZ762" i="17" s="1"/>
  <c r="CA762" i="17" s="1"/>
  <c r="BP762" i="17"/>
  <c r="BM762" i="17"/>
  <c r="BN762" i="17" s="1"/>
  <c r="BC762" i="17"/>
  <c r="BB762" i="17" s="1"/>
  <c r="AZ762" i="17"/>
  <c r="BA762" i="17" s="1"/>
  <c r="AQ762" i="17"/>
  <c r="AO762" i="17"/>
  <c r="AP762" i="17" s="1"/>
  <c r="AF762" i="17"/>
  <c r="AE762" i="17"/>
  <c r="AD762" i="17"/>
  <c r="U762" i="17"/>
  <c r="S762" i="17"/>
  <c r="T762" i="17" s="1"/>
  <c r="CA761" i="17"/>
  <c r="BY761" i="17"/>
  <c r="BZ761" i="17" s="1"/>
  <c r="BP761" i="17"/>
  <c r="BO761" i="17" s="1"/>
  <c r="BM761" i="17"/>
  <c r="BN761" i="17" s="1"/>
  <c r="BC761" i="17"/>
  <c r="BB761" i="17" s="1"/>
  <c r="AZ761" i="17"/>
  <c r="BA761" i="17" s="1"/>
  <c r="AQ761" i="17"/>
  <c r="AO761" i="17"/>
  <c r="AP761" i="17" s="1"/>
  <c r="AF761" i="17"/>
  <c r="AD761" i="17"/>
  <c r="AE761" i="17" s="1"/>
  <c r="U761" i="17"/>
  <c r="S761" i="17"/>
  <c r="T761" i="17" s="1"/>
  <c r="CA760" i="17"/>
  <c r="BY760" i="17"/>
  <c r="BZ760" i="17" s="1"/>
  <c r="BP760" i="17"/>
  <c r="BM760" i="17"/>
  <c r="BN760" i="17" s="1"/>
  <c r="BC760" i="17"/>
  <c r="BB760" i="17" s="1"/>
  <c r="AZ760" i="17"/>
  <c r="BA760" i="17" s="1"/>
  <c r="AQ760" i="17"/>
  <c r="AO760" i="17"/>
  <c r="AP760" i="17" s="1"/>
  <c r="AF760" i="17"/>
  <c r="AE760" i="17"/>
  <c r="AD760" i="17"/>
  <c r="U760" i="17"/>
  <c r="T760" i="17"/>
  <c r="S760" i="17"/>
  <c r="CA759" i="17"/>
  <c r="BY759" i="17"/>
  <c r="BZ759" i="17" s="1"/>
  <c r="BP759" i="17"/>
  <c r="BM759" i="17"/>
  <c r="BN759" i="17" s="1"/>
  <c r="BC759" i="17"/>
  <c r="BB759" i="17" s="1"/>
  <c r="AZ759" i="17"/>
  <c r="BA759" i="17" s="1"/>
  <c r="AQ759" i="17"/>
  <c r="AP759" i="17"/>
  <c r="AO759" i="17"/>
  <c r="AF759" i="17"/>
  <c r="AE759" i="17"/>
  <c r="AD759" i="17"/>
  <c r="U759" i="17"/>
  <c r="S759" i="17"/>
  <c r="T759" i="17" s="1"/>
  <c r="CA758" i="17"/>
  <c r="BY758" i="17"/>
  <c r="BZ758" i="17" s="1"/>
  <c r="BP758" i="17"/>
  <c r="BO758" i="17" s="1"/>
  <c r="BN758" i="17"/>
  <c r="BM758" i="17"/>
  <c r="BC758" i="17"/>
  <c r="BB758" i="17" s="1"/>
  <c r="BA758" i="17"/>
  <c r="AZ758" i="17"/>
  <c r="AQ758" i="17"/>
  <c r="AO758" i="17"/>
  <c r="AP758" i="17" s="1"/>
  <c r="AF758" i="17"/>
  <c r="AD758" i="17"/>
  <c r="AE758" i="17" s="1"/>
  <c r="U758" i="17"/>
  <c r="S758" i="17"/>
  <c r="T758" i="17" s="1"/>
  <c r="CA757" i="17"/>
  <c r="BY757" i="17"/>
  <c r="BZ757" i="17" s="1"/>
  <c r="BP757" i="17"/>
  <c r="BO757" i="17" s="1"/>
  <c r="BM757" i="17"/>
  <c r="BN757" i="17" s="1"/>
  <c r="BC757" i="17"/>
  <c r="BB757" i="17" s="1"/>
  <c r="AZ757" i="17"/>
  <c r="BA757" i="17" s="1"/>
  <c r="AQ757" i="17"/>
  <c r="AO757" i="17"/>
  <c r="AP757" i="17" s="1"/>
  <c r="AF757" i="17"/>
  <c r="AD757" i="17"/>
  <c r="AE757" i="17" s="1"/>
  <c r="U757" i="17"/>
  <c r="S757" i="17"/>
  <c r="T757" i="17" s="1"/>
  <c r="CA756" i="17"/>
  <c r="BY756" i="17"/>
  <c r="BZ756" i="17" s="1"/>
  <c r="BP756" i="17"/>
  <c r="BO756" i="17" s="1"/>
  <c r="BM756" i="17"/>
  <c r="BN756" i="17" s="1"/>
  <c r="BC756" i="17"/>
  <c r="BB756" i="17" s="1"/>
  <c r="AZ756" i="17"/>
  <c r="BA756" i="17" s="1"/>
  <c r="AQ756" i="17"/>
  <c r="AO756" i="17"/>
  <c r="AP756" i="17" s="1"/>
  <c r="AF756" i="17"/>
  <c r="AE756" i="17"/>
  <c r="AD756" i="17"/>
  <c r="U756" i="17"/>
  <c r="T756" i="17"/>
  <c r="S756" i="17"/>
  <c r="CA755" i="17"/>
  <c r="BY755" i="17"/>
  <c r="BZ755" i="17" s="1"/>
  <c r="BP755" i="17"/>
  <c r="BO755" i="17" s="1"/>
  <c r="BM755" i="17"/>
  <c r="BN755" i="17" s="1"/>
  <c r="BC755" i="17"/>
  <c r="BB755" i="17" s="1"/>
  <c r="AZ755" i="17"/>
  <c r="BA755" i="17" s="1"/>
  <c r="AQ755" i="17"/>
  <c r="AO755" i="17"/>
  <c r="AP755" i="17" s="1"/>
  <c r="AF755" i="17"/>
  <c r="AE755" i="17"/>
  <c r="AD755" i="17"/>
  <c r="U755" i="17"/>
  <c r="S755" i="17"/>
  <c r="T755" i="17" s="1"/>
  <c r="CA754" i="17"/>
  <c r="BY754" i="17"/>
  <c r="BZ754" i="17" s="1"/>
  <c r="BP754" i="17"/>
  <c r="BO754" i="17" s="1"/>
  <c r="BM754" i="17"/>
  <c r="BN754" i="17" s="1"/>
  <c r="BC754" i="17"/>
  <c r="BB754" i="17" s="1"/>
  <c r="AZ754" i="17"/>
  <c r="BA754" i="17" s="1"/>
  <c r="AQ754" i="17"/>
  <c r="AO754" i="17"/>
  <c r="AP754" i="17" s="1"/>
  <c r="AF754" i="17"/>
  <c r="AE754" i="17"/>
  <c r="AD754" i="17"/>
  <c r="U754" i="17"/>
  <c r="S754" i="17"/>
  <c r="T754" i="17" s="1"/>
  <c r="CA753" i="17"/>
  <c r="BY753" i="17"/>
  <c r="BZ753" i="17" s="1"/>
  <c r="BP753" i="17"/>
  <c r="BO753" i="17" s="1"/>
  <c r="BM753" i="17"/>
  <c r="BN753" i="17" s="1"/>
  <c r="BC753" i="17"/>
  <c r="BB753" i="17" s="1"/>
  <c r="AZ753" i="17"/>
  <c r="BA753" i="17" s="1"/>
  <c r="AO753" i="17"/>
  <c r="AP753" i="17" s="1"/>
  <c r="AQ753" i="17" s="1"/>
  <c r="AF753" i="17"/>
  <c r="AD753" i="17"/>
  <c r="AE753" i="17" s="1"/>
  <c r="U753" i="17"/>
  <c r="T753" i="17"/>
  <c r="S753" i="17"/>
  <c r="BY752" i="17"/>
  <c r="BZ752" i="17" s="1"/>
  <c r="CA752" i="17" s="1"/>
  <c r="BP752" i="17"/>
  <c r="BO752" i="17" s="1"/>
  <c r="BM752" i="17"/>
  <c r="BN752" i="17" s="1"/>
  <c r="BC752" i="17"/>
  <c r="BB752" i="17" s="1"/>
  <c r="AZ752" i="17"/>
  <c r="BA752" i="17" s="1"/>
  <c r="AQ752" i="17"/>
  <c r="AO752" i="17"/>
  <c r="AP752" i="17" s="1"/>
  <c r="AF752" i="17"/>
  <c r="AE752" i="17"/>
  <c r="AD752" i="17"/>
  <c r="U752" i="17"/>
  <c r="T752" i="17"/>
  <c r="S752" i="17"/>
  <c r="CA751" i="17"/>
  <c r="BY751" i="17"/>
  <c r="BZ751" i="17" s="1"/>
  <c r="BP751" i="17"/>
  <c r="BM751" i="17"/>
  <c r="BN751" i="17" s="1"/>
  <c r="BC751" i="17"/>
  <c r="BB751" i="17" s="1"/>
  <c r="AZ751" i="17"/>
  <c r="BA751" i="17" s="1"/>
  <c r="AQ751" i="17"/>
  <c r="AO751" i="17"/>
  <c r="AP751" i="17" s="1"/>
  <c r="AF751" i="17"/>
  <c r="AE751" i="17"/>
  <c r="AD751" i="17"/>
  <c r="U751" i="17"/>
  <c r="T751" i="17"/>
  <c r="S751" i="17"/>
  <c r="CA750" i="17"/>
  <c r="BY750" i="17"/>
  <c r="BZ750" i="17" s="1"/>
  <c r="BP750" i="17"/>
  <c r="BO750" i="17" s="1"/>
  <c r="BM750" i="17"/>
  <c r="BN750" i="17" s="1"/>
  <c r="BC750" i="17"/>
  <c r="BB750" i="17" s="1"/>
  <c r="AZ750" i="17"/>
  <c r="BA750" i="17" s="1"/>
  <c r="AQ750" i="17"/>
  <c r="AO750" i="17"/>
  <c r="AP750" i="17" s="1"/>
  <c r="AF750" i="17"/>
  <c r="AD750" i="17"/>
  <c r="AE750" i="17" s="1"/>
  <c r="U750" i="17"/>
  <c r="S750" i="17"/>
  <c r="T750" i="17" s="1"/>
  <c r="CA749" i="17"/>
  <c r="BY749" i="17"/>
  <c r="BZ749" i="17" s="1"/>
  <c r="BP749" i="17"/>
  <c r="BM749" i="17"/>
  <c r="BN749" i="17" s="1"/>
  <c r="BC749" i="17"/>
  <c r="BB749" i="17" s="1"/>
  <c r="AZ749" i="17"/>
  <c r="BA749" i="17" s="1"/>
  <c r="AQ749" i="17"/>
  <c r="AO749" i="17"/>
  <c r="AP749" i="17" s="1"/>
  <c r="AF749" i="17"/>
  <c r="AE749" i="17"/>
  <c r="AD749" i="17"/>
  <c r="U749" i="17"/>
  <c r="T749" i="17"/>
  <c r="S749" i="17"/>
  <c r="CA748" i="17"/>
  <c r="BY748" i="17"/>
  <c r="BZ748" i="17" s="1"/>
  <c r="BP748" i="17"/>
  <c r="BM748" i="17"/>
  <c r="BN748" i="17" s="1"/>
  <c r="BC748" i="17"/>
  <c r="BB748" i="17" s="1"/>
  <c r="AZ748" i="17"/>
  <c r="BA748" i="17" s="1"/>
  <c r="AQ748" i="17"/>
  <c r="AO748" i="17"/>
  <c r="AP748" i="17" s="1"/>
  <c r="AF748" i="17"/>
  <c r="AE748" i="17"/>
  <c r="AD748" i="17"/>
  <c r="U748" i="17"/>
  <c r="S748" i="17"/>
  <c r="T748" i="17" s="1"/>
  <c r="CA747" i="17"/>
  <c r="BY747" i="17"/>
  <c r="BZ747" i="17" s="1"/>
  <c r="BP747" i="17"/>
  <c r="BO747" i="17" s="1"/>
  <c r="BN747" i="17"/>
  <c r="BM747" i="17"/>
  <c r="BC747" i="17"/>
  <c r="BB747" i="17" s="1"/>
  <c r="BA747" i="17"/>
  <c r="AZ747" i="17"/>
  <c r="AQ747" i="17"/>
  <c r="AO747" i="17"/>
  <c r="AP747" i="17" s="1"/>
  <c r="AF747" i="17"/>
  <c r="AE747" i="17"/>
  <c r="AD747" i="17"/>
  <c r="U747" i="17"/>
  <c r="S747" i="17"/>
  <c r="T747" i="17" s="1"/>
  <c r="CA746" i="17"/>
  <c r="BY746" i="17"/>
  <c r="BZ746" i="17" s="1"/>
  <c r="BP746" i="17"/>
  <c r="BO746" i="17" s="1"/>
  <c r="BM746" i="17"/>
  <c r="BN746" i="17" s="1"/>
  <c r="BC746" i="17"/>
  <c r="BB746" i="17" s="1"/>
  <c r="BA746" i="17"/>
  <c r="AZ746" i="17"/>
  <c r="AQ746" i="17"/>
  <c r="AO746" i="17"/>
  <c r="AP746" i="17" s="1"/>
  <c r="AF746" i="17"/>
  <c r="AD746" i="17"/>
  <c r="AE746" i="17" s="1"/>
  <c r="U746" i="17"/>
  <c r="T746" i="17"/>
  <c r="S746" i="17"/>
  <c r="CA745" i="17"/>
  <c r="BY745" i="17"/>
  <c r="BZ745" i="17" s="1"/>
  <c r="BP745" i="17"/>
  <c r="BO745" i="17" s="1"/>
  <c r="BM745" i="17"/>
  <c r="BN745" i="17" s="1"/>
  <c r="BC745" i="17"/>
  <c r="BB745" i="17" s="1"/>
  <c r="AZ745" i="17"/>
  <c r="BA745" i="17" s="1"/>
  <c r="AQ745" i="17"/>
  <c r="AO745" i="17"/>
  <c r="AP745" i="17" s="1"/>
  <c r="AF745" i="17"/>
  <c r="AE745" i="17"/>
  <c r="AD745" i="17"/>
  <c r="U745" i="17"/>
  <c r="T745" i="17"/>
  <c r="S745" i="17"/>
  <c r="CA744" i="17"/>
  <c r="BY744" i="17"/>
  <c r="BZ744" i="17" s="1"/>
  <c r="BP744" i="17"/>
  <c r="BO744" i="17" s="1"/>
  <c r="BM744" i="17"/>
  <c r="BN744" i="17" s="1"/>
  <c r="BC744" i="17"/>
  <c r="BB744" i="17" s="1"/>
  <c r="AZ744" i="17"/>
  <c r="BA744" i="17" s="1"/>
  <c r="AQ744" i="17"/>
  <c r="AO744" i="17"/>
  <c r="AP744" i="17" s="1"/>
  <c r="AF744" i="17"/>
  <c r="AD744" i="17"/>
  <c r="AE744" i="17" s="1"/>
  <c r="U744" i="17"/>
  <c r="T744" i="17"/>
  <c r="S744" i="17"/>
  <c r="CA743" i="17"/>
  <c r="BY743" i="17"/>
  <c r="BZ743" i="17" s="1"/>
  <c r="BP743" i="17"/>
  <c r="BO743" i="17" s="1"/>
  <c r="BM743" i="17"/>
  <c r="BN743" i="17" s="1"/>
  <c r="BC743" i="17"/>
  <c r="BB743" i="17" s="1"/>
  <c r="AZ743" i="17"/>
  <c r="BA743" i="17" s="1"/>
  <c r="AO743" i="17"/>
  <c r="AP743" i="17" s="1"/>
  <c r="AQ743" i="17" s="1"/>
  <c r="AF743" i="17"/>
  <c r="AE743" i="17"/>
  <c r="AD743" i="17"/>
  <c r="U743" i="17"/>
  <c r="S743" i="17"/>
  <c r="T743" i="17" s="1"/>
  <c r="BY742" i="17"/>
  <c r="BZ742" i="17" s="1"/>
  <c r="CA742" i="17" s="1"/>
  <c r="BP742" i="17"/>
  <c r="BO742" i="17" s="1"/>
  <c r="BM742" i="17"/>
  <c r="BN742" i="17" s="1"/>
  <c r="BC742" i="17"/>
  <c r="BB742" i="17" s="1"/>
  <c r="AZ742" i="17"/>
  <c r="BA742" i="17" s="1"/>
  <c r="AQ742" i="17"/>
  <c r="AO742" i="17"/>
  <c r="AP742" i="17" s="1"/>
  <c r="AF742" i="17"/>
  <c r="AE742" i="17"/>
  <c r="AD742" i="17"/>
  <c r="U742" i="17"/>
  <c r="S742" i="17"/>
  <c r="T742" i="17" s="1"/>
  <c r="CA741" i="17"/>
  <c r="BY741" i="17"/>
  <c r="BZ741" i="17" s="1"/>
  <c r="BP741" i="17"/>
  <c r="BO741" i="17" s="1"/>
  <c r="BM741" i="17"/>
  <c r="BN741" i="17" s="1"/>
  <c r="BC741" i="17"/>
  <c r="BB741" i="17" s="1"/>
  <c r="AZ741" i="17"/>
  <c r="BA741" i="17" s="1"/>
  <c r="AQ741" i="17"/>
  <c r="AO741" i="17"/>
  <c r="AP741" i="17" s="1"/>
  <c r="AF741" i="17"/>
  <c r="AD741" i="17"/>
  <c r="AE741" i="17" s="1"/>
  <c r="U741" i="17"/>
  <c r="T741" i="17"/>
  <c r="S741" i="17"/>
  <c r="CA740" i="17"/>
  <c r="BY740" i="17"/>
  <c r="BZ740" i="17" s="1"/>
  <c r="BP740" i="17"/>
  <c r="BM740" i="17"/>
  <c r="BN740" i="17" s="1"/>
  <c r="BC740" i="17"/>
  <c r="BB740" i="17" s="1"/>
  <c r="AZ740" i="17"/>
  <c r="BA740" i="17" s="1"/>
  <c r="AQ740" i="17"/>
  <c r="AO740" i="17"/>
  <c r="AP740" i="17" s="1"/>
  <c r="AF740" i="17"/>
  <c r="AD740" i="17"/>
  <c r="AE740" i="17" s="1"/>
  <c r="U740" i="17"/>
  <c r="S740" i="17"/>
  <c r="T740" i="17" s="1"/>
  <c r="CA739" i="17"/>
  <c r="BY739" i="17"/>
  <c r="BZ739" i="17" s="1"/>
  <c r="BP739" i="17"/>
  <c r="BO739" i="17" s="1"/>
  <c r="BM739" i="17"/>
  <c r="BN739" i="17" s="1"/>
  <c r="BC739" i="17"/>
  <c r="BB739" i="17" s="1"/>
  <c r="AZ739" i="17"/>
  <c r="BA739" i="17" s="1"/>
  <c r="AQ739" i="17"/>
  <c r="AO739" i="17"/>
  <c r="AP739" i="17" s="1"/>
  <c r="AF739" i="17"/>
  <c r="AE739" i="17"/>
  <c r="AD739" i="17"/>
  <c r="U739" i="17"/>
  <c r="T739" i="17"/>
  <c r="S739" i="17"/>
  <c r="CA738" i="17"/>
  <c r="BY738" i="17"/>
  <c r="BZ738" i="17" s="1"/>
  <c r="BP738" i="17"/>
  <c r="BO738" i="17" s="1"/>
  <c r="BM738" i="17"/>
  <c r="BN738" i="17" s="1"/>
  <c r="BC738" i="17"/>
  <c r="BB738" i="17" s="1"/>
  <c r="AZ738" i="17"/>
  <c r="BA738" i="17" s="1"/>
  <c r="AQ738" i="17"/>
  <c r="AO738" i="17"/>
  <c r="AP738" i="17" s="1"/>
  <c r="AF738" i="17"/>
  <c r="AE738" i="17"/>
  <c r="AD738" i="17"/>
  <c r="U738" i="17"/>
  <c r="T738" i="17"/>
  <c r="S738" i="17"/>
  <c r="CA737" i="17"/>
  <c r="BY737" i="17"/>
  <c r="BZ737" i="17" s="1"/>
  <c r="BP737" i="17"/>
  <c r="BM737" i="17"/>
  <c r="BN737" i="17" s="1"/>
  <c r="BC737" i="17"/>
  <c r="BB737" i="17" s="1"/>
  <c r="AZ737" i="17"/>
  <c r="BA737" i="17" s="1"/>
  <c r="AQ737" i="17"/>
  <c r="AO737" i="17"/>
  <c r="AP737" i="17" s="1"/>
  <c r="AF737" i="17"/>
  <c r="AD737" i="17"/>
  <c r="AE737" i="17" s="1"/>
  <c r="U737" i="17"/>
  <c r="T737" i="17"/>
  <c r="S737" i="17"/>
  <c r="CA736" i="17"/>
  <c r="BY736" i="17"/>
  <c r="BZ736" i="17" s="1"/>
  <c r="BP736" i="17"/>
  <c r="BO736" i="17" s="1"/>
  <c r="BN736" i="17"/>
  <c r="BM736" i="17"/>
  <c r="BC736" i="17"/>
  <c r="BB736" i="17" s="1"/>
  <c r="BA736" i="17"/>
  <c r="AZ736" i="17"/>
  <c r="AQ736" i="17"/>
  <c r="AO736" i="17"/>
  <c r="AP736" i="17" s="1"/>
  <c r="AF736" i="17"/>
  <c r="AD736" i="17"/>
  <c r="AE736" i="17" s="1"/>
  <c r="U736" i="17"/>
  <c r="T736" i="17"/>
  <c r="S736" i="17"/>
  <c r="CA735" i="17"/>
  <c r="BY735" i="17"/>
  <c r="BZ735" i="17" s="1"/>
  <c r="BP735" i="17"/>
  <c r="BO735" i="17" s="1"/>
  <c r="BN735" i="17"/>
  <c r="BM735" i="17"/>
  <c r="BC735" i="17"/>
  <c r="BB735" i="17" s="1"/>
  <c r="BA735" i="17"/>
  <c r="AZ735" i="17"/>
  <c r="AQ735" i="17"/>
  <c r="AO735" i="17"/>
  <c r="AP735" i="17" s="1"/>
  <c r="AF735" i="17"/>
  <c r="AE735" i="17"/>
  <c r="AD735" i="17"/>
  <c r="U735" i="17"/>
  <c r="T735" i="17"/>
  <c r="S735" i="17"/>
  <c r="CA734" i="17"/>
  <c r="BY734" i="17"/>
  <c r="BZ734" i="17" s="1"/>
  <c r="BP734" i="17"/>
  <c r="BO734" i="17" s="1"/>
  <c r="BM734" i="17"/>
  <c r="BN734" i="17" s="1"/>
  <c r="BC734" i="17"/>
  <c r="BB734" i="17" s="1"/>
  <c r="AZ734" i="17"/>
  <c r="BA734" i="17" s="1"/>
  <c r="AQ734" i="17"/>
  <c r="AO734" i="17"/>
  <c r="AP734" i="17" s="1"/>
  <c r="AF734" i="17"/>
  <c r="AE734" i="17"/>
  <c r="AD734" i="17"/>
  <c r="U734" i="17"/>
  <c r="T734" i="17"/>
  <c r="S734" i="17"/>
  <c r="CA733" i="17"/>
  <c r="BY733" i="17"/>
  <c r="BZ733" i="17" s="1"/>
  <c r="BP733" i="17"/>
  <c r="BO733" i="17" s="1"/>
  <c r="BM733" i="17"/>
  <c r="BN733" i="17" s="1"/>
  <c r="BC733" i="17"/>
  <c r="BB733" i="17" s="1"/>
  <c r="AZ733" i="17"/>
  <c r="BA733" i="17" s="1"/>
  <c r="AO733" i="17"/>
  <c r="AP733" i="17" s="1"/>
  <c r="AQ733" i="17" s="1"/>
  <c r="AF733" i="17"/>
  <c r="AE733" i="17"/>
  <c r="AD733" i="17"/>
  <c r="U733" i="17"/>
  <c r="T733" i="17"/>
  <c r="S733" i="17"/>
  <c r="BY732" i="17"/>
  <c r="BZ732" i="17" s="1"/>
  <c r="CA732" i="17" s="1"/>
  <c r="BP732" i="17"/>
  <c r="BO732" i="17" s="1"/>
  <c r="BM732" i="17"/>
  <c r="BN732" i="17" s="1"/>
  <c r="BC732" i="17"/>
  <c r="BB732" i="17" s="1"/>
  <c r="AZ732" i="17"/>
  <c r="BA732" i="17" s="1"/>
  <c r="AQ732" i="17"/>
  <c r="AO732" i="17"/>
  <c r="AP732" i="17" s="1"/>
  <c r="AF732" i="17"/>
  <c r="AD732" i="17"/>
  <c r="AE732" i="17" s="1"/>
  <c r="U732" i="17"/>
  <c r="T732" i="17"/>
  <c r="S732" i="17"/>
  <c r="CA731" i="17"/>
  <c r="BY731" i="17"/>
  <c r="BZ731" i="17" s="1"/>
  <c r="BP731" i="17"/>
  <c r="BO731" i="17" s="1"/>
  <c r="BM731" i="17"/>
  <c r="BN731" i="17" s="1"/>
  <c r="BC731" i="17"/>
  <c r="BB731" i="17" s="1"/>
  <c r="AZ731" i="17"/>
  <c r="BA731" i="17" s="1"/>
  <c r="AQ731" i="17"/>
  <c r="AO731" i="17"/>
  <c r="AP731" i="17" s="1"/>
  <c r="AF731" i="17"/>
  <c r="AE731" i="17"/>
  <c r="AD731" i="17"/>
  <c r="U731" i="17"/>
  <c r="S731" i="17"/>
  <c r="T731" i="17" s="1"/>
  <c r="CA730" i="17"/>
  <c r="BY730" i="17"/>
  <c r="BZ730" i="17" s="1"/>
  <c r="BP730" i="17"/>
  <c r="BO730" i="17" s="1"/>
  <c r="BM730" i="17"/>
  <c r="BN730" i="17" s="1"/>
  <c r="BC730" i="17"/>
  <c r="BB730" i="17" s="1"/>
  <c r="AZ730" i="17"/>
  <c r="BA730" i="17" s="1"/>
  <c r="AQ730" i="17"/>
  <c r="AO730" i="17"/>
  <c r="AP730" i="17" s="1"/>
  <c r="AF730" i="17"/>
  <c r="AD730" i="17"/>
  <c r="AE730" i="17" s="1"/>
  <c r="U730" i="17"/>
  <c r="S730" i="17"/>
  <c r="T730" i="17" s="1"/>
  <c r="CA729" i="17"/>
  <c r="BY729" i="17"/>
  <c r="BZ729" i="17" s="1"/>
  <c r="BP729" i="17"/>
  <c r="BO729" i="17" s="1"/>
  <c r="BM729" i="17"/>
  <c r="BN729" i="17" s="1"/>
  <c r="BC729" i="17"/>
  <c r="BB729" i="17" s="1"/>
  <c r="AZ729" i="17"/>
  <c r="BA729" i="17" s="1"/>
  <c r="AQ729" i="17"/>
  <c r="AO729" i="17"/>
  <c r="AP729" i="17" s="1"/>
  <c r="AF729" i="17"/>
  <c r="AE729" i="17"/>
  <c r="AD729" i="17"/>
  <c r="U729" i="17"/>
  <c r="S729" i="17"/>
  <c r="T729" i="17" s="1"/>
  <c r="CA728" i="17"/>
  <c r="BY728" i="17"/>
  <c r="BZ728" i="17" s="1"/>
  <c r="BP728" i="17"/>
  <c r="BM728" i="17"/>
  <c r="BN728" i="17" s="1"/>
  <c r="BC728" i="17"/>
  <c r="BB728" i="17" s="1"/>
  <c r="AZ728" i="17"/>
  <c r="BA728" i="17" s="1"/>
  <c r="AQ728" i="17"/>
  <c r="AO728" i="17"/>
  <c r="AP728" i="17" s="1"/>
  <c r="AF728" i="17"/>
  <c r="AE728" i="17"/>
  <c r="AD728" i="17"/>
  <c r="U728" i="17"/>
  <c r="T728" i="17"/>
  <c r="S728" i="17"/>
  <c r="CA727" i="17"/>
  <c r="BY727" i="17"/>
  <c r="BZ727" i="17" s="1"/>
  <c r="BP727" i="17"/>
  <c r="BM727" i="17"/>
  <c r="BN727" i="17" s="1"/>
  <c r="BC727" i="17"/>
  <c r="BB727" i="17" s="1"/>
  <c r="AZ727" i="17"/>
  <c r="BA727" i="17" s="1"/>
  <c r="AQ727" i="17"/>
  <c r="AO727" i="17"/>
  <c r="AP727" i="17" s="1"/>
  <c r="AF727" i="17"/>
  <c r="AE727" i="17"/>
  <c r="AD727" i="17"/>
  <c r="U727" i="17"/>
  <c r="T727" i="17"/>
  <c r="S727" i="17"/>
  <c r="CA726" i="17"/>
  <c r="BY726" i="17"/>
  <c r="BZ726" i="17" s="1"/>
  <c r="BP726" i="17"/>
  <c r="BM726" i="17"/>
  <c r="BN726" i="17" s="1"/>
  <c r="BC726" i="17"/>
  <c r="BB726" i="17" s="1"/>
  <c r="AZ726" i="17"/>
  <c r="BA726" i="17" s="1"/>
  <c r="AQ726" i="17"/>
  <c r="AO726" i="17"/>
  <c r="AP726" i="17" s="1"/>
  <c r="AF726" i="17"/>
  <c r="AD726" i="17"/>
  <c r="AE726" i="17" s="1"/>
  <c r="U726" i="17"/>
  <c r="T726" i="17"/>
  <c r="S726" i="17"/>
  <c r="CA725" i="17"/>
  <c r="BY725" i="17"/>
  <c r="BZ725" i="17" s="1"/>
  <c r="BP725" i="17"/>
  <c r="BO725" i="17" s="1"/>
  <c r="BN725" i="17"/>
  <c r="BM725" i="17"/>
  <c r="BC725" i="17"/>
  <c r="BB725" i="17" s="1"/>
  <c r="BA725" i="17"/>
  <c r="AZ725" i="17"/>
  <c r="AQ725" i="17"/>
  <c r="AO725" i="17"/>
  <c r="AP725" i="17" s="1"/>
  <c r="AF725" i="17"/>
  <c r="AD725" i="17"/>
  <c r="AE725" i="17" s="1"/>
  <c r="U725" i="17"/>
  <c r="S725" i="17"/>
  <c r="T725" i="17" s="1"/>
  <c r="CA724" i="17"/>
  <c r="BY724" i="17"/>
  <c r="BZ724" i="17" s="1"/>
  <c r="BP724" i="17"/>
  <c r="BO724" i="17" s="1"/>
  <c r="BN724" i="17"/>
  <c r="BM724" i="17"/>
  <c r="BC724" i="17"/>
  <c r="BB724" i="17" s="1"/>
  <c r="BA724" i="17"/>
  <c r="AZ724" i="17"/>
  <c r="AQ724" i="17"/>
  <c r="AO724" i="17"/>
  <c r="AP724" i="17" s="1"/>
  <c r="AF724" i="17"/>
  <c r="AE724" i="17"/>
  <c r="AD724" i="17"/>
  <c r="U724" i="17"/>
  <c r="T724" i="17"/>
  <c r="S724" i="17"/>
  <c r="CA723" i="17"/>
  <c r="BY723" i="17"/>
  <c r="BZ723" i="17" s="1"/>
  <c r="BP723" i="17"/>
  <c r="BO723" i="17" s="1"/>
  <c r="BM723" i="17"/>
  <c r="BN723" i="17" s="1"/>
  <c r="BC723" i="17"/>
  <c r="BB723" i="17" s="1"/>
  <c r="AZ723" i="17"/>
  <c r="BA723" i="17" s="1"/>
  <c r="AO723" i="17"/>
  <c r="AP723" i="17" s="1"/>
  <c r="AQ723" i="17" s="1"/>
  <c r="AF723" i="17"/>
  <c r="AD723" i="17"/>
  <c r="AE723" i="17" s="1"/>
  <c r="U723" i="17"/>
  <c r="S723" i="17"/>
  <c r="T723" i="17" s="1"/>
  <c r="BY722" i="17"/>
  <c r="BZ722" i="17" s="1"/>
  <c r="CA722" i="17" s="1"/>
  <c r="BP722" i="17"/>
  <c r="BO722" i="17" s="1"/>
  <c r="BM722" i="17"/>
  <c r="BN722" i="17" s="1"/>
  <c r="BC722" i="17"/>
  <c r="BB722" i="17" s="1"/>
  <c r="AZ722" i="17"/>
  <c r="BA722" i="17" s="1"/>
  <c r="AQ722" i="17"/>
  <c r="AO722" i="17"/>
  <c r="AP722" i="17" s="1"/>
  <c r="AF722" i="17"/>
  <c r="AE722" i="17"/>
  <c r="AD722" i="17"/>
  <c r="U722" i="17"/>
  <c r="T722" i="17"/>
  <c r="S722" i="17"/>
  <c r="CA721" i="17"/>
  <c r="BY721" i="17"/>
  <c r="BZ721" i="17" s="1"/>
  <c r="BP721" i="17"/>
  <c r="BO721" i="17" s="1"/>
  <c r="BM721" i="17"/>
  <c r="BN721" i="17" s="1"/>
  <c r="BC721" i="17"/>
  <c r="AZ721" i="17"/>
  <c r="BA721" i="17" s="1"/>
  <c r="AQ721" i="17"/>
  <c r="AO721" i="17"/>
  <c r="AP721" i="17" s="1"/>
  <c r="AF721" i="17"/>
  <c r="AD721" i="17"/>
  <c r="AE721" i="17" s="1"/>
  <c r="U721" i="17"/>
  <c r="T721" i="17"/>
  <c r="S721" i="17"/>
  <c r="CA720" i="17"/>
  <c r="BY720" i="17"/>
  <c r="BZ720" i="17" s="1"/>
  <c r="BP720" i="17"/>
  <c r="BO720" i="17" s="1"/>
  <c r="BM720" i="17"/>
  <c r="BN720" i="17" s="1"/>
  <c r="BC720" i="17"/>
  <c r="AZ720" i="17"/>
  <c r="BA720" i="17" s="1"/>
  <c r="AQ720" i="17"/>
  <c r="AO720" i="17"/>
  <c r="AP720" i="17" s="1"/>
  <c r="AF720" i="17"/>
  <c r="AE720" i="17"/>
  <c r="AD720" i="17"/>
  <c r="U720" i="17"/>
  <c r="S720" i="17"/>
  <c r="T720" i="17" s="1"/>
  <c r="CA719" i="17"/>
  <c r="BY719" i="17"/>
  <c r="BZ719" i="17" s="1"/>
  <c r="BP719" i="17"/>
  <c r="BO719" i="17" s="1"/>
  <c r="BM719" i="17"/>
  <c r="BN719" i="17" s="1"/>
  <c r="BC719" i="17"/>
  <c r="AZ719" i="17"/>
  <c r="BA719" i="17" s="1"/>
  <c r="AQ719" i="17"/>
  <c r="AO719" i="17"/>
  <c r="AP719" i="17" s="1"/>
  <c r="AF719" i="17"/>
  <c r="AD719" i="17"/>
  <c r="AE719" i="17" s="1"/>
  <c r="U719" i="17"/>
  <c r="S719" i="17"/>
  <c r="T719" i="17" s="1"/>
  <c r="CA718" i="17"/>
  <c r="BY718" i="17"/>
  <c r="BZ718" i="17" s="1"/>
  <c r="BP718" i="17"/>
  <c r="BO718" i="17" s="1"/>
  <c r="BM718" i="17"/>
  <c r="BN718" i="17" s="1"/>
  <c r="BC718" i="17"/>
  <c r="AZ718" i="17"/>
  <c r="BA718" i="17" s="1"/>
  <c r="AQ718" i="17"/>
  <c r="AO718" i="17"/>
  <c r="AP718" i="17" s="1"/>
  <c r="AF718" i="17"/>
  <c r="AE718" i="17"/>
  <c r="AD718" i="17"/>
  <c r="U718" i="17"/>
  <c r="S718" i="17"/>
  <c r="T718" i="17" s="1"/>
  <c r="CA717" i="17"/>
  <c r="BY717" i="17"/>
  <c r="BZ717" i="17" s="1"/>
  <c r="BP717" i="17"/>
  <c r="BM717" i="17"/>
  <c r="BN717" i="17" s="1"/>
  <c r="BC717" i="17"/>
  <c r="BB717" i="17" s="1"/>
  <c r="AZ717" i="17"/>
  <c r="BA717" i="17" s="1"/>
  <c r="AQ717" i="17"/>
  <c r="AO717" i="17"/>
  <c r="AP717" i="17" s="1"/>
  <c r="AF717" i="17"/>
  <c r="AE717" i="17"/>
  <c r="AD717" i="17"/>
  <c r="U717" i="17"/>
  <c r="T717" i="17"/>
  <c r="S717" i="17"/>
  <c r="CA716" i="17"/>
  <c r="BY716" i="17"/>
  <c r="BZ716" i="17" s="1"/>
  <c r="BP716" i="17"/>
  <c r="BM716" i="17"/>
  <c r="BN716" i="17" s="1"/>
  <c r="BC716" i="17"/>
  <c r="BB716" i="17" s="1"/>
  <c r="AZ716" i="17"/>
  <c r="BA716" i="17" s="1"/>
  <c r="AQ716" i="17"/>
  <c r="AO716" i="17"/>
  <c r="AP716" i="17" s="1"/>
  <c r="AF716" i="17"/>
  <c r="AE716" i="17"/>
  <c r="AD716" i="17"/>
  <c r="U716" i="17"/>
  <c r="T716" i="17"/>
  <c r="S716" i="17"/>
  <c r="CA715" i="17"/>
  <c r="BY715" i="17"/>
  <c r="BZ715" i="17" s="1"/>
  <c r="BP715" i="17"/>
  <c r="BM715" i="17"/>
  <c r="BN715" i="17" s="1"/>
  <c r="BC715" i="17"/>
  <c r="BB715" i="17" s="1"/>
  <c r="AZ715" i="17"/>
  <c r="BA715" i="17" s="1"/>
  <c r="AQ715" i="17"/>
  <c r="AO715" i="17"/>
  <c r="AP715" i="17" s="1"/>
  <c r="AF715" i="17"/>
  <c r="AD715" i="17"/>
  <c r="AE715" i="17" s="1"/>
  <c r="U715" i="17"/>
  <c r="S715" i="17"/>
  <c r="T715" i="17" s="1"/>
  <c r="CA714" i="17"/>
  <c r="BY714" i="17"/>
  <c r="BZ714" i="17" s="1"/>
  <c r="BP714" i="17"/>
  <c r="BO714" i="17" s="1"/>
  <c r="BN714" i="17"/>
  <c r="BM714" i="17"/>
  <c r="BC714" i="17"/>
  <c r="BB714" i="17" s="1"/>
  <c r="BA714" i="17"/>
  <c r="AZ714" i="17"/>
  <c r="AQ714" i="17"/>
  <c r="AO714" i="17"/>
  <c r="AP714" i="17" s="1"/>
  <c r="AF714" i="17"/>
  <c r="AD714" i="17"/>
  <c r="AE714" i="17" s="1"/>
  <c r="U714" i="17"/>
  <c r="S714" i="17"/>
  <c r="T714" i="17" s="1"/>
  <c r="CA713" i="17"/>
  <c r="BY713" i="17"/>
  <c r="BZ713" i="17" s="1"/>
  <c r="BP713" i="17"/>
  <c r="BO713" i="17" s="1"/>
  <c r="BN713" i="17"/>
  <c r="BM713" i="17"/>
  <c r="BC713" i="17"/>
  <c r="BB713" i="17" s="1"/>
  <c r="BA713" i="17"/>
  <c r="AZ713" i="17"/>
  <c r="AO713" i="17"/>
  <c r="AP713" i="17" s="1"/>
  <c r="AQ713" i="17" s="1"/>
  <c r="AF713" i="17"/>
  <c r="AD713" i="17"/>
  <c r="AE713" i="17" s="1"/>
  <c r="U713" i="17"/>
  <c r="T713" i="17"/>
  <c r="S713" i="17"/>
  <c r="BY712" i="17"/>
  <c r="BZ712" i="17" s="1"/>
  <c r="CA712" i="17" s="1"/>
  <c r="BP712" i="17"/>
  <c r="BO712" i="17" s="1"/>
  <c r="BM712" i="17"/>
  <c r="BN712" i="17" s="1"/>
  <c r="BC712" i="17"/>
  <c r="BB712" i="17" s="1"/>
  <c r="AZ712" i="17"/>
  <c r="BA712" i="17" s="1"/>
  <c r="AQ712" i="17"/>
  <c r="AO712" i="17"/>
  <c r="AP712" i="17" s="1"/>
  <c r="AF712" i="17"/>
  <c r="AE712" i="17"/>
  <c r="AD712" i="17"/>
  <c r="U712" i="17"/>
  <c r="T712" i="17"/>
  <c r="S712" i="17"/>
  <c r="CA711" i="17"/>
  <c r="BZ711" i="17"/>
  <c r="BY711" i="17"/>
  <c r="BP711" i="17"/>
  <c r="BO711" i="17" s="1"/>
  <c r="BM711" i="17"/>
  <c r="BN711" i="17" s="1"/>
  <c r="BC711" i="17"/>
  <c r="BB711" i="17" s="1"/>
  <c r="AZ711" i="17"/>
  <c r="BA711" i="17" s="1"/>
  <c r="AQ711" i="17"/>
  <c r="AO711" i="17"/>
  <c r="AP711" i="17" s="1"/>
  <c r="AF711" i="17"/>
  <c r="AE711" i="17"/>
  <c r="AD711" i="17"/>
  <c r="U711" i="17"/>
  <c r="T711" i="17"/>
  <c r="S711" i="17"/>
  <c r="CA710" i="17"/>
  <c r="BY710" i="17"/>
  <c r="BZ710" i="17" s="1"/>
  <c r="BP710" i="17"/>
  <c r="BO710" i="17" s="1"/>
  <c r="BM710" i="17"/>
  <c r="BN710" i="17" s="1"/>
  <c r="BC710" i="17"/>
  <c r="AZ710" i="17"/>
  <c r="BA710" i="17" s="1"/>
  <c r="AQ710" i="17"/>
  <c r="AO710" i="17"/>
  <c r="AP710" i="17" s="1"/>
  <c r="AF710" i="17"/>
  <c r="AE710" i="17"/>
  <c r="AD710" i="17"/>
  <c r="U710" i="17"/>
  <c r="S710" i="17"/>
  <c r="T710" i="17" s="1"/>
  <c r="CA709" i="17"/>
  <c r="BY709" i="17"/>
  <c r="BZ709" i="17" s="1"/>
  <c r="BP709" i="17"/>
  <c r="BO709" i="17" s="1"/>
  <c r="BM709" i="17"/>
  <c r="BN709" i="17" s="1"/>
  <c r="BC709" i="17"/>
  <c r="AZ709" i="17"/>
  <c r="BA709" i="17" s="1"/>
  <c r="AQ709" i="17"/>
  <c r="AO709" i="17"/>
  <c r="AP709" i="17" s="1"/>
  <c r="AF709" i="17"/>
  <c r="AD709" i="17"/>
  <c r="AE709" i="17" s="1"/>
  <c r="U709" i="17"/>
  <c r="T709" i="17"/>
  <c r="S709" i="17"/>
  <c r="CA708" i="17"/>
  <c r="BY708" i="17"/>
  <c r="BZ708" i="17" s="1"/>
  <c r="BP708" i="17"/>
  <c r="BO708" i="17" s="1"/>
  <c r="BM708" i="17"/>
  <c r="BN708" i="17" s="1"/>
  <c r="BC708" i="17"/>
  <c r="AZ708" i="17"/>
  <c r="BA708" i="17" s="1"/>
  <c r="AQ708" i="17"/>
  <c r="AO708" i="17"/>
  <c r="AP708" i="17" s="1"/>
  <c r="AF708" i="17"/>
  <c r="AD708" i="17"/>
  <c r="AE708" i="17" s="1"/>
  <c r="U708" i="17"/>
  <c r="T708" i="17"/>
  <c r="S708" i="17"/>
  <c r="CA707" i="17"/>
  <c r="BZ707" i="17"/>
  <c r="BY707" i="17"/>
  <c r="BP707" i="17"/>
  <c r="BO707" i="17" s="1"/>
  <c r="BM707" i="17"/>
  <c r="BN707" i="17" s="1"/>
  <c r="BC707" i="17"/>
  <c r="AZ707" i="17"/>
  <c r="BA707" i="17" s="1"/>
  <c r="AQ707" i="17"/>
  <c r="AO707" i="17"/>
  <c r="AP707" i="17" s="1"/>
  <c r="AF707" i="17"/>
  <c r="AE707" i="17"/>
  <c r="AD707" i="17"/>
  <c r="U707" i="17"/>
  <c r="T707" i="17"/>
  <c r="S707" i="17"/>
  <c r="CA706" i="17"/>
  <c r="BY706" i="17"/>
  <c r="BZ706" i="17" s="1"/>
  <c r="BP706" i="17"/>
  <c r="BO706" i="17" s="1"/>
  <c r="BN706" i="17"/>
  <c r="BM706" i="17"/>
  <c r="BC706" i="17"/>
  <c r="BB706" i="17" s="1"/>
  <c r="AZ706" i="17"/>
  <c r="BA706" i="17" s="1"/>
  <c r="AQ706" i="17"/>
  <c r="AO706" i="17"/>
  <c r="AP706" i="17" s="1"/>
  <c r="AF706" i="17"/>
  <c r="AE706" i="17"/>
  <c r="AD706" i="17"/>
  <c r="U706" i="17"/>
  <c r="S706" i="17"/>
  <c r="T706" i="17" s="1"/>
  <c r="CA705" i="17"/>
  <c r="BY705" i="17"/>
  <c r="BZ705" i="17" s="1"/>
  <c r="BP705" i="17"/>
  <c r="BO705" i="17" s="1"/>
  <c r="BM705" i="17"/>
  <c r="BN705" i="17" s="1"/>
  <c r="BC705" i="17"/>
  <c r="BB705" i="17" s="1"/>
  <c r="BA705" i="17"/>
  <c r="AZ705" i="17"/>
  <c r="AQ705" i="17"/>
  <c r="AO705" i="17"/>
  <c r="AP705" i="17" s="1"/>
  <c r="AF705" i="17"/>
  <c r="AD705" i="17"/>
  <c r="AE705" i="17" s="1"/>
  <c r="U705" i="17"/>
  <c r="S705" i="17"/>
  <c r="T705" i="17" s="1"/>
  <c r="CA704" i="17"/>
  <c r="BY704" i="17"/>
  <c r="BZ704" i="17" s="1"/>
  <c r="BP704" i="17"/>
  <c r="BO704" i="17" s="1"/>
  <c r="BM704" i="17"/>
  <c r="BN704" i="17" s="1"/>
  <c r="BC704" i="17"/>
  <c r="BB704" i="17" s="1"/>
  <c r="AZ704" i="17"/>
  <c r="BA704" i="17" s="1"/>
  <c r="AQ704" i="17"/>
  <c r="AO704" i="17"/>
  <c r="AP704" i="17" s="1"/>
  <c r="AF704" i="17"/>
  <c r="AE704" i="17"/>
  <c r="AD704" i="17"/>
  <c r="U704" i="17"/>
  <c r="S704" i="17"/>
  <c r="T704" i="17" s="1"/>
  <c r="CA703" i="17"/>
  <c r="BY703" i="17"/>
  <c r="BZ703" i="17" s="1"/>
  <c r="BP703" i="17"/>
  <c r="BO703" i="17" s="1"/>
  <c r="BN703" i="17"/>
  <c r="BM703" i="17"/>
  <c r="BC703" i="17"/>
  <c r="BB703" i="17" s="1"/>
  <c r="BA703" i="17"/>
  <c r="AZ703" i="17"/>
  <c r="AO703" i="17"/>
  <c r="AP703" i="17" s="1"/>
  <c r="AQ703" i="17" s="1"/>
  <c r="AF703" i="17"/>
  <c r="AE703" i="17"/>
  <c r="AD703" i="17"/>
  <c r="U703" i="17"/>
  <c r="S703" i="17"/>
  <c r="T703" i="17" s="1"/>
  <c r="BY702" i="17"/>
  <c r="BZ702" i="17" s="1"/>
  <c r="CA702" i="17" s="1"/>
  <c r="BP702" i="17"/>
  <c r="BO702" i="17" s="1"/>
  <c r="BN702" i="17"/>
  <c r="BM702" i="17"/>
  <c r="BC702" i="17"/>
  <c r="BB702" i="17" s="1"/>
  <c r="BA702" i="17"/>
  <c r="AZ702" i="17"/>
  <c r="AQ702" i="17"/>
  <c r="AO702" i="17"/>
  <c r="AP702" i="17" s="1"/>
  <c r="AF702" i="17"/>
  <c r="AD702" i="17"/>
  <c r="AE702" i="17" s="1"/>
  <c r="U702" i="17"/>
  <c r="S702" i="17"/>
  <c r="T702" i="17" s="1"/>
  <c r="CA701" i="17"/>
  <c r="BY701" i="17"/>
  <c r="BZ701" i="17" s="1"/>
  <c r="BP701" i="17"/>
  <c r="BO701" i="17" s="1"/>
  <c r="BM701" i="17"/>
  <c r="BN701" i="17" s="1"/>
  <c r="BC701" i="17"/>
  <c r="BB701" i="17" s="1"/>
  <c r="BA701" i="17"/>
  <c r="AZ701" i="17"/>
  <c r="AQ701" i="17"/>
  <c r="AO701" i="17"/>
  <c r="AP701" i="17" s="1"/>
  <c r="AF701" i="17"/>
  <c r="AD701" i="17"/>
  <c r="AE701" i="17" s="1"/>
  <c r="U701" i="17"/>
  <c r="S701" i="17"/>
  <c r="T701" i="17" s="1"/>
  <c r="CA700" i="17"/>
  <c r="BY700" i="17"/>
  <c r="BZ700" i="17" s="1"/>
  <c r="BP700" i="17"/>
  <c r="BO700" i="17" s="1"/>
  <c r="BM700" i="17"/>
  <c r="BN700" i="17" s="1"/>
  <c r="BC700" i="17"/>
  <c r="BB700" i="17" s="1"/>
  <c r="AZ700" i="17"/>
  <c r="BA700" i="17" s="1"/>
  <c r="AQ700" i="17"/>
  <c r="AO700" i="17"/>
  <c r="AP700" i="17" s="1"/>
  <c r="AF700" i="17"/>
  <c r="AE700" i="17"/>
  <c r="AD700" i="17"/>
  <c r="U700" i="17"/>
  <c r="S700" i="17"/>
  <c r="T700" i="17" s="1"/>
  <c r="CA699" i="17"/>
  <c r="BY699" i="17"/>
  <c r="BZ699" i="17" s="1"/>
  <c r="BP699" i="17"/>
  <c r="BO699" i="17" s="1"/>
  <c r="BM699" i="17"/>
  <c r="BN699" i="17" s="1"/>
  <c r="BC699" i="17"/>
  <c r="AZ699" i="17"/>
  <c r="BA699" i="17" s="1"/>
  <c r="AQ699" i="17"/>
  <c r="AO699" i="17"/>
  <c r="AP699" i="17" s="1"/>
  <c r="AF699" i="17"/>
  <c r="AD699" i="17"/>
  <c r="AE699" i="17" s="1"/>
  <c r="U699" i="17"/>
  <c r="S699" i="17"/>
  <c r="T699" i="17" s="1"/>
  <c r="CA698" i="17"/>
  <c r="BY698" i="17"/>
  <c r="BZ698" i="17" s="1"/>
  <c r="BP698" i="17"/>
  <c r="BO698" i="17" s="1"/>
  <c r="BM698" i="17"/>
  <c r="BN698" i="17" s="1"/>
  <c r="BC698" i="17"/>
  <c r="AZ698" i="17"/>
  <c r="BA698" i="17" s="1"/>
  <c r="AQ698" i="17"/>
  <c r="AO698" i="17"/>
  <c r="AP698" i="17" s="1"/>
  <c r="AF698" i="17"/>
  <c r="AD698" i="17"/>
  <c r="AE698" i="17" s="1"/>
  <c r="U698" i="17"/>
  <c r="S698" i="17"/>
  <c r="T698" i="17" s="1"/>
  <c r="CA697" i="17"/>
  <c r="BY697" i="17"/>
  <c r="BZ697" i="17" s="1"/>
  <c r="BP697" i="17"/>
  <c r="BO697" i="17" s="1"/>
  <c r="BM697" i="17"/>
  <c r="BN697" i="17" s="1"/>
  <c r="BC697" i="17"/>
  <c r="BA697" i="17"/>
  <c r="AZ697" i="17"/>
  <c r="AQ697" i="17"/>
  <c r="AO697" i="17"/>
  <c r="AP697" i="17" s="1"/>
  <c r="AF697" i="17"/>
  <c r="AD697" i="17"/>
  <c r="AE697" i="17" s="1"/>
  <c r="U697" i="17"/>
  <c r="T697" i="17"/>
  <c r="S697" i="17"/>
  <c r="CA696" i="17"/>
  <c r="BY696" i="17"/>
  <c r="BZ696" i="17" s="1"/>
  <c r="BP696" i="17"/>
  <c r="BO696" i="17" s="1"/>
  <c r="BM696" i="17"/>
  <c r="BN696" i="17" s="1"/>
  <c r="BC696" i="17"/>
  <c r="AZ696" i="17"/>
  <c r="BA696" i="17" s="1"/>
  <c r="AQ696" i="17"/>
  <c r="AO696" i="17"/>
  <c r="AP696" i="17" s="1"/>
  <c r="AF696" i="17"/>
  <c r="AD696" i="17"/>
  <c r="AE696" i="17" s="1"/>
  <c r="U696" i="17"/>
  <c r="T696" i="17"/>
  <c r="S696" i="17"/>
  <c r="CA695" i="17"/>
  <c r="BZ695" i="17"/>
  <c r="BY695" i="17"/>
  <c r="BP695" i="17"/>
  <c r="BO695" i="17" s="1"/>
  <c r="BM695" i="17"/>
  <c r="BN695" i="17" s="1"/>
  <c r="BC695" i="17"/>
  <c r="BB695" i="17" s="1"/>
  <c r="AZ695" i="17"/>
  <c r="BA695" i="17" s="1"/>
  <c r="AQ695" i="17"/>
  <c r="AO695" i="17"/>
  <c r="AP695" i="17" s="1"/>
  <c r="AF695" i="17"/>
  <c r="AE695" i="17"/>
  <c r="AD695" i="17"/>
  <c r="U695" i="17"/>
  <c r="T695" i="17"/>
  <c r="S695" i="17"/>
  <c r="CA694" i="17"/>
  <c r="BY694" i="17"/>
  <c r="BZ694" i="17" s="1"/>
  <c r="BP694" i="17"/>
  <c r="BO694" i="17" s="1"/>
  <c r="BM694" i="17"/>
  <c r="BN694" i="17" s="1"/>
  <c r="BC694" i="17"/>
  <c r="BB694" i="17" s="1"/>
  <c r="AZ694" i="17"/>
  <c r="BA694" i="17" s="1"/>
  <c r="AQ694" i="17"/>
  <c r="AO694" i="17"/>
  <c r="AP694" i="17" s="1"/>
  <c r="AF694" i="17"/>
  <c r="AE694" i="17"/>
  <c r="AD694" i="17"/>
  <c r="U694" i="17"/>
  <c r="T694" i="17"/>
  <c r="S694" i="17"/>
  <c r="CA693" i="17"/>
  <c r="BY693" i="17"/>
  <c r="BZ693" i="17" s="1"/>
  <c r="BP693" i="17"/>
  <c r="BO693" i="17" s="1"/>
  <c r="BM693" i="17"/>
  <c r="BN693" i="17" s="1"/>
  <c r="BC693" i="17"/>
  <c r="BB693" i="17" s="1"/>
  <c r="AZ693" i="17"/>
  <c r="BA693" i="17" s="1"/>
  <c r="AO693" i="17"/>
  <c r="AP693" i="17" s="1"/>
  <c r="AQ693" i="17" s="1"/>
  <c r="AF693" i="17"/>
  <c r="AD693" i="17"/>
  <c r="AE693" i="17" s="1"/>
  <c r="U693" i="17"/>
  <c r="S693" i="17"/>
  <c r="T693" i="17" s="1"/>
  <c r="BY692" i="17"/>
  <c r="BZ692" i="17" s="1"/>
  <c r="CA692" i="17" s="1"/>
  <c r="BP692" i="17"/>
  <c r="BO692" i="17" s="1"/>
  <c r="BN692" i="17"/>
  <c r="BM692" i="17"/>
  <c r="BC692" i="17"/>
  <c r="BB692" i="17" s="1"/>
  <c r="BA692" i="17"/>
  <c r="AZ692" i="17"/>
  <c r="AQ692" i="17"/>
  <c r="AO692" i="17"/>
  <c r="AP692" i="17" s="1"/>
  <c r="AF692" i="17"/>
  <c r="AD692" i="17"/>
  <c r="AE692" i="17" s="1"/>
  <c r="U692" i="17"/>
  <c r="S692" i="17"/>
  <c r="T692" i="17" s="1"/>
  <c r="CA691" i="17"/>
  <c r="BY691" i="17"/>
  <c r="BZ691" i="17" s="1"/>
  <c r="BP691" i="17"/>
  <c r="BO691" i="17" s="1"/>
  <c r="BN691" i="17"/>
  <c r="BM691" i="17"/>
  <c r="BC691" i="17"/>
  <c r="BB691" i="17" s="1"/>
  <c r="BA691" i="17"/>
  <c r="AZ691" i="17"/>
  <c r="AQ691" i="17"/>
  <c r="AO691" i="17"/>
  <c r="AP691" i="17" s="1"/>
  <c r="AF691" i="17"/>
  <c r="AE691" i="17"/>
  <c r="AD691" i="17"/>
  <c r="U691" i="17"/>
  <c r="T691" i="17"/>
  <c r="S691" i="17"/>
  <c r="CA690" i="17"/>
  <c r="BY690" i="17"/>
  <c r="BZ690" i="17" s="1"/>
  <c r="BP690" i="17"/>
  <c r="BO690" i="17" s="1"/>
  <c r="BM690" i="17"/>
  <c r="BN690" i="17" s="1"/>
  <c r="BC690" i="17"/>
  <c r="BB690" i="17" s="1"/>
  <c r="AZ690" i="17"/>
  <c r="BA690" i="17" s="1"/>
  <c r="AQ690" i="17"/>
  <c r="AO690" i="17"/>
  <c r="AP690" i="17" s="1"/>
  <c r="AF690" i="17"/>
  <c r="AE690" i="17"/>
  <c r="AD690" i="17"/>
  <c r="U690" i="17"/>
  <c r="T690" i="17"/>
  <c r="S690" i="17"/>
  <c r="CA689" i="17"/>
  <c r="BY689" i="17"/>
  <c r="BZ689" i="17" s="1"/>
  <c r="BP689" i="17"/>
  <c r="BO689" i="17" s="1"/>
  <c r="BM689" i="17"/>
  <c r="BN689" i="17" s="1"/>
  <c r="BC689" i="17"/>
  <c r="BB689" i="17" s="1"/>
  <c r="AZ689" i="17"/>
  <c r="BA689" i="17" s="1"/>
  <c r="AQ689" i="17"/>
  <c r="AO689" i="17"/>
  <c r="AP689" i="17" s="1"/>
  <c r="AF689" i="17"/>
  <c r="AE689" i="17"/>
  <c r="AD689" i="17"/>
  <c r="U689" i="17"/>
  <c r="S689" i="17"/>
  <c r="T689" i="17" s="1"/>
  <c r="CA688" i="17"/>
  <c r="BY688" i="17"/>
  <c r="BZ688" i="17" s="1"/>
  <c r="BP688" i="17"/>
  <c r="BO688" i="17" s="1"/>
  <c r="BM688" i="17"/>
  <c r="BN688" i="17" s="1"/>
  <c r="BC688" i="17"/>
  <c r="AZ688" i="17"/>
  <c r="BA688" i="17" s="1"/>
  <c r="AQ688" i="17"/>
  <c r="AO688" i="17"/>
  <c r="AP688" i="17" s="1"/>
  <c r="AF688" i="17"/>
  <c r="AD688" i="17"/>
  <c r="AE688" i="17" s="1"/>
  <c r="U688" i="17"/>
  <c r="S688" i="17"/>
  <c r="T688" i="17" s="1"/>
  <c r="CA687" i="17"/>
  <c r="BZ687" i="17"/>
  <c r="BY687" i="17"/>
  <c r="BP687" i="17"/>
  <c r="BO687" i="17" s="1"/>
  <c r="BM687" i="17"/>
  <c r="BN687" i="17" s="1"/>
  <c r="BC687" i="17"/>
  <c r="BB687" i="17" s="1"/>
  <c r="AZ687" i="17"/>
  <c r="BA687" i="17" s="1"/>
  <c r="AQ687" i="17"/>
  <c r="AO687" i="17"/>
  <c r="AP687" i="17" s="1"/>
  <c r="AF687" i="17"/>
  <c r="AD687" i="17"/>
  <c r="AE687" i="17" s="1"/>
  <c r="U687" i="17"/>
  <c r="T687" i="17"/>
  <c r="S687" i="17"/>
  <c r="CA686" i="17"/>
  <c r="BY686" i="17"/>
  <c r="BZ686" i="17" s="1"/>
  <c r="BP686" i="17"/>
  <c r="BO686" i="17" s="1"/>
  <c r="BN686" i="17"/>
  <c r="BM686" i="17"/>
  <c r="BC686" i="17"/>
  <c r="AZ686" i="17"/>
  <c r="BA686" i="17" s="1"/>
  <c r="AQ686" i="17"/>
  <c r="AO686" i="17"/>
  <c r="AP686" i="17" s="1"/>
  <c r="AF686" i="17"/>
  <c r="AE686" i="17"/>
  <c r="AD686" i="17"/>
  <c r="U686" i="17"/>
  <c r="S686" i="17"/>
  <c r="T686" i="17" s="1"/>
  <c r="CA685" i="17"/>
  <c r="BY685" i="17"/>
  <c r="BZ685" i="17" s="1"/>
  <c r="BP685" i="17"/>
  <c r="BO685" i="17" s="1"/>
  <c r="BM685" i="17"/>
  <c r="BN685" i="17" s="1"/>
  <c r="BC685" i="17"/>
  <c r="BA685" i="17"/>
  <c r="AZ685" i="17"/>
  <c r="AQ685" i="17"/>
  <c r="AO685" i="17"/>
  <c r="AP685" i="17" s="1"/>
  <c r="AF685" i="17"/>
  <c r="AD685" i="17"/>
  <c r="AE685" i="17" s="1"/>
  <c r="U685" i="17"/>
  <c r="S685" i="17"/>
  <c r="T685" i="17" s="1"/>
  <c r="CA684" i="17"/>
  <c r="BY684" i="17"/>
  <c r="BZ684" i="17" s="1"/>
  <c r="BP684" i="17"/>
  <c r="BO684" i="17" s="1"/>
  <c r="BM684" i="17"/>
  <c r="BN684" i="17" s="1"/>
  <c r="BC684" i="17"/>
  <c r="BB684" i="17" s="1"/>
  <c r="AZ684" i="17"/>
  <c r="BA684" i="17" s="1"/>
  <c r="AQ684" i="17"/>
  <c r="AO684" i="17"/>
  <c r="AP684" i="17" s="1"/>
  <c r="AF684" i="17"/>
  <c r="AD684" i="17"/>
  <c r="AE684" i="17" s="1"/>
  <c r="U684" i="17"/>
  <c r="S684" i="17"/>
  <c r="T684" i="17" s="1"/>
  <c r="CA683" i="17"/>
  <c r="BZ683" i="17"/>
  <c r="BY683" i="17"/>
  <c r="BP683" i="17"/>
  <c r="BO683" i="17" s="1"/>
  <c r="BM683" i="17"/>
  <c r="BN683" i="17" s="1"/>
  <c r="BC683" i="17"/>
  <c r="BB683" i="17" s="1"/>
  <c r="BA683" i="17"/>
  <c r="AZ683" i="17"/>
  <c r="AO683" i="17"/>
  <c r="AP683" i="17" s="1"/>
  <c r="AQ683" i="17" s="1"/>
  <c r="AF683" i="17"/>
  <c r="AD683" i="17"/>
  <c r="AE683" i="17" s="1"/>
  <c r="U683" i="17"/>
  <c r="T683" i="17"/>
  <c r="S683" i="17"/>
  <c r="BY682" i="17"/>
  <c r="BZ682" i="17" s="1"/>
  <c r="CA682" i="17" s="1"/>
  <c r="BP682" i="17"/>
  <c r="BO682" i="17" s="1"/>
  <c r="BN682" i="17"/>
  <c r="BM682" i="17"/>
  <c r="BC682" i="17"/>
  <c r="BB682" i="17" s="1"/>
  <c r="AZ682" i="17"/>
  <c r="BA682" i="17" s="1"/>
  <c r="AQ682" i="17"/>
  <c r="AO682" i="17"/>
  <c r="AP682" i="17" s="1"/>
  <c r="AF682" i="17"/>
  <c r="AD682" i="17"/>
  <c r="AE682" i="17" s="1"/>
  <c r="U682" i="17"/>
  <c r="S682" i="17"/>
  <c r="T682" i="17" s="1"/>
  <c r="CA681" i="17"/>
  <c r="BZ681" i="17"/>
  <c r="BY681" i="17"/>
  <c r="BP681" i="17"/>
  <c r="BO681" i="17" s="1"/>
  <c r="BN681" i="17"/>
  <c r="BM681" i="17"/>
  <c r="BC681" i="17"/>
  <c r="BB681" i="17" s="1"/>
  <c r="BA681" i="17"/>
  <c r="AZ681" i="17"/>
  <c r="AQ681" i="17"/>
  <c r="AO681" i="17"/>
  <c r="AP681" i="17" s="1"/>
  <c r="AF681" i="17"/>
  <c r="AD681" i="17"/>
  <c r="AE681" i="17" s="1"/>
  <c r="U681" i="17"/>
  <c r="S681" i="17"/>
  <c r="T681" i="17" s="1"/>
  <c r="CA680" i="17"/>
  <c r="BY680" i="17"/>
  <c r="BZ680" i="17" s="1"/>
  <c r="BP680" i="17"/>
  <c r="BO680" i="17" s="1"/>
  <c r="BN680" i="17"/>
  <c r="BM680" i="17"/>
  <c r="BC680" i="17"/>
  <c r="BB680" i="17" s="1"/>
  <c r="BA680" i="17"/>
  <c r="AZ680" i="17"/>
  <c r="AQ680" i="17"/>
  <c r="AO680" i="17"/>
  <c r="AP680" i="17" s="1"/>
  <c r="AF680" i="17"/>
  <c r="AD680" i="17"/>
  <c r="AE680" i="17" s="1"/>
  <c r="U680" i="17"/>
  <c r="S680" i="17"/>
  <c r="T680" i="17" s="1"/>
  <c r="CA679" i="17"/>
  <c r="BZ679" i="17"/>
  <c r="BY679" i="17"/>
  <c r="BP679" i="17"/>
  <c r="BO679" i="17" s="1"/>
  <c r="BM679" i="17"/>
  <c r="BN679" i="17" s="1"/>
  <c r="BC679" i="17"/>
  <c r="BB679" i="17" s="1"/>
  <c r="BA679" i="17"/>
  <c r="AZ679" i="17"/>
  <c r="AQ679" i="17"/>
  <c r="AO679" i="17"/>
  <c r="AP679" i="17" s="1"/>
  <c r="AF679" i="17"/>
  <c r="AE679" i="17"/>
  <c r="AD679" i="17"/>
  <c r="U679" i="17"/>
  <c r="T679" i="17"/>
  <c r="S679" i="17"/>
  <c r="CA678" i="17"/>
  <c r="BY678" i="17"/>
  <c r="BZ678" i="17" s="1"/>
  <c r="BP678" i="17"/>
  <c r="BO678" i="17" s="1"/>
  <c r="BM678" i="17"/>
  <c r="BN678" i="17" s="1"/>
  <c r="BC678" i="17"/>
  <c r="BB678" i="17" s="1"/>
  <c r="AZ678" i="17"/>
  <c r="BA678" i="17" s="1"/>
  <c r="AQ678" i="17"/>
  <c r="AO678" i="17"/>
  <c r="AP678" i="17" s="1"/>
  <c r="AF678" i="17"/>
  <c r="AE678" i="17"/>
  <c r="AD678" i="17"/>
  <c r="U678" i="17"/>
  <c r="S678" i="17"/>
  <c r="T678" i="17" s="1"/>
  <c r="CA677" i="17"/>
  <c r="BY677" i="17"/>
  <c r="BZ677" i="17" s="1"/>
  <c r="BP677" i="17"/>
  <c r="BO677" i="17" s="1"/>
  <c r="BM677" i="17"/>
  <c r="BN677" i="17" s="1"/>
  <c r="BC677" i="17"/>
  <c r="AZ677" i="17"/>
  <c r="BA677" i="17" s="1"/>
  <c r="AQ677" i="17"/>
  <c r="AO677" i="17"/>
  <c r="AP677" i="17" s="1"/>
  <c r="AF677" i="17"/>
  <c r="AE677" i="17"/>
  <c r="AD677" i="17"/>
  <c r="U677" i="17"/>
  <c r="S677" i="17"/>
  <c r="T677" i="17" s="1"/>
  <c r="CA676" i="17"/>
  <c r="BY676" i="17"/>
  <c r="BZ676" i="17" s="1"/>
  <c r="BP676" i="17"/>
  <c r="BO676" i="17" s="1"/>
  <c r="BN676" i="17"/>
  <c r="BM676" i="17"/>
  <c r="BC676" i="17"/>
  <c r="AZ676" i="17"/>
  <c r="BA676" i="17" s="1"/>
  <c r="AQ676" i="17"/>
  <c r="AO676" i="17"/>
  <c r="AP676" i="17" s="1"/>
  <c r="AF676" i="17"/>
  <c r="AD676" i="17"/>
  <c r="AE676" i="17" s="1"/>
  <c r="U676" i="17"/>
  <c r="S676" i="17"/>
  <c r="T676" i="17" s="1"/>
  <c r="CA675" i="17"/>
  <c r="BZ675" i="17"/>
  <c r="BY675" i="17"/>
  <c r="BP675" i="17"/>
  <c r="BO675" i="17" s="1"/>
  <c r="BM675" i="17"/>
  <c r="BN675" i="17" s="1"/>
  <c r="BC675" i="17"/>
  <c r="BA675" i="17"/>
  <c r="AZ675" i="17"/>
  <c r="AQ675" i="17"/>
  <c r="AO675" i="17"/>
  <c r="AP675" i="17" s="1"/>
  <c r="AF675" i="17"/>
  <c r="AE675" i="17"/>
  <c r="AD675" i="17"/>
  <c r="U675" i="17"/>
  <c r="T675" i="17"/>
  <c r="S675" i="17"/>
  <c r="CA674" i="17"/>
  <c r="BY674" i="17"/>
  <c r="BZ674" i="17" s="1"/>
  <c r="BP674" i="17"/>
  <c r="BO674" i="17" s="1"/>
  <c r="BM674" i="17"/>
  <c r="BN674" i="17" s="1"/>
  <c r="BC674" i="17"/>
  <c r="BB674" i="17" s="1"/>
  <c r="AZ674" i="17"/>
  <c r="BA674" i="17" s="1"/>
  <c r="AQ674" i="17"/>
  <c r="AO674" i="17"/>
  <c r="AP674" i="17" s="1"/>
  <c r="AF674" i="17"/>
  <c r="AE674" i="17"/>
  <c r="AD674" i="17"/>
  <c r="U674" i="17"/>
  <c r="S674" i="17"/>
  <c r="T674" i="17" s="1"/>
  <c r="CA673" i="17"/>
  <c r="BY673" i="17"/>
  <c r="BZ673" i="17" s="1"/>
  <c r="BP673" i="17"/>
  <c r="BO673" i="17" s="1"/>
  <c r="BM673" i="17"/>
  <c r="BN673" i="17" s="1"/>
  <c r="BC673" i="17"/>
  <c r="BB673" i="17" s="1"/>
  <c r="AZ673" i="17"/>
  <c r="BA673" i="17" s="1"/>
  <c r="AO673" i="17"/>
  <c r="AP673" i="17" s="1"/>
  <c r="AQ673" i="17" s="1"/>
  <c r="AF673" i="17"/>
  <c r="AD673" i="17"/>
  <c r="AE673" i="17" s="1"/>
  <c r="U673" i="17"/>
  <c r="S673" i="17"/>
  <c r="T673" i="17" s="1"/>
  <c r="BY672" i="17"/>
  <c r="BZ672" i="17" s="1"/>
  <c r="CA672" i="17" s="1"/>
  <c r="BP672" i="17"/>
  <c r="BO672" i="17" s="1"/>
  <c r="BN672" i="17"/>
  <c r="BM672" i="17"/>
  <c r="BC672" i="17"/>
  <c r="BB672" i="17" s="1"/>
  <c r="AZ672" i="17"/>
  <c r="BA672" i="17" s="1"/>
  <c r="AQ672" i="17"/>
  <c r="AO672" i="17"/>
  <c r="AP672" i="17" s="1"/>
  <c r="AF672" i="17"/>
  <c r="AE672" i="17"/>
  <c r="AD672" i="17"/>
  <c r="U672" i="17"/>
  <c r="S672" i="17"/>
  <c r="T672" i="17" s="1"/>
  <c r="CA671" i="17"/>
  <c r="BZ671" i="17"/>
  <c r="BY671" i="17"/>
  <c r="BP671" i="17"/>
  <c r="BO671" i="17" s="1"/>
  <c r="BM671" i="17"/>
  <c r="BN671" i="17" s="1"/>
  <c r="BC671" i="17"/>
  <c r="BB671" i="17" s="1"/>
  <c r="AZ671" i="17"/>
  <c r="BA671" i="17" s="1"/>
  <c r="AQ671" i="17"/>
  <c r="AO671" i="17"/>
  <c r="AP671" i="17" s="1"/>
  <c r="AF671" i="17"/>
  <c r="AE671" i="17"/>
  <c r="AD671" i="17"/>
  <c r="U671" i="17"/>
  <c r="S671" i="17"/>
  <c r="T671" i="17" s="1"/>
  <c r="CA670" i="17"/>
  <c r="BY670" i="17"/>
  <c r="BZ670" i="17" s="1"/>
  <c r="BP670" i="17"/>
  <c r="BO670" i="17" s="1"/>
  <c r="BN670" i="17"/>
  <c r="BM670" i="17"/>
  <c r="BC670" i="17"/>
  <c r="BB670" i="17" s="1"/>
  <c r="BA670" i="17"/>
  <c r="AZ670" i="17"/>
  <c r="AQ670" i="17"/>
  <c r="AO670" i="17"/>
  <c r="AP670" i="17" s="1"/>
  <c r="AF670" i="17"/>
  <c r="AE670" i="17"/>
  <c r="AD670" i="17"/>
  <c r="U670" i="17"/>
  <c r="S670" i="17"/>
  <c r="T670" i="17" s="1"/>
  <c r="CA669" i="17"/>
  <c r="BZ669" i="17"/>
  <c r="BY669" i="17"/>
  <c r="BP669" i="17"/>
  <c r="BO669" i="17" s="1"/>
  <c r="BN669" i="17"/>
  <c r="BM669" i="17"/>
  <c r="BC669" i="17"/>
  <c r="BB669" i="17" s="1"/>
  <c r="BA669" i="17"/>
  <c r="AZ669" i="17"/>
  <c r="AQ669" i="17"/>
  <c r="AO669" i="17"/>
  <c r="AP669" i="17" s="1"/>
  <c r="AF669" i="17"/>
  <c r="AE669" i="17"/>
  <c r="AD669" i="17"/>
  <c r="U669" i="17"/>
  <c r="S669" i="17"/>
  <c r="T669" i="17" s="1"/>
  <c r="CA668" i="17"/>
  <c r="BY668" i="17"/>
  <c r="BZ668" i="17" s="1"/>
  <c r="BP668" i="17"/>
  <c r="BO668" i="17" s="1"/>
  <c r="BN668" i="17"/>
  <c r="BM668" i="17"/>
  <c r="BC668" i="17"/>
  <c r="BB668" i="17" s="1"/>
  <c r="AZ668" i="17"/>
  <c r="BA668" i="17" s="1"/>
  <c r="AQ668" i="17"/>
  <c r="AO668" i="17"/>
  <c r="AP668" i="17" s="1"/>
  <c r="AF668" i="17"/>
  <c r="AD668" i="17"/>
  <c r="AE668" i="17" s="1"/>
  <c r="U668" i="17"/>
  <c r="S668" i="17"/>
  <c r="T668" i="17" s="1"/>
  <c r="CA667" i="17"/>
  <c r="BZ667" i="17"/>
  <c r="BY667" i="17"/>
  <c r="BP667" i="17"/>
  <c r="BO667" i="17" s="1"/>
  <c r="BM667" i="17"/>
  <c r="BN667" i="17" s="1"/>
  <c r="BC667" i="17"/>
  <c r="BB667" i="17" s="1"/>
  <c r="BA667" i="17"/>
  <c r="AZ667" i="17"/>
  <c r="AQ667" i="17"/>
  <c r="AO667" i="17"/>
  <c r="AP667" i="17" s="1"/>
  <c r="AF667" i="17"/>
  <c r="AE667" i="17"/>
  <c r="AD667" i="17"/>
  <c r="U667" i="17"/>
  <c r="T667" i="17"/>
  <c r="S667" i="17"/>
  <c r="CA666" i="17"/>
  <c r="BY666" i="17"/>
  <c r="BZ666" i="17" s="1"/>
  <c r="BP666" i="17"/>
  <c r="BO666" i="17" s="1"/>
  <c r="BM666" i="17"/>
  <c r="BN666" i="17" s="1"/>
  <c r="BC666" i="17"/>
  <c r="AZ666" i="17"/>
  <c r="BA666" i="17" s="1"/>
  <c r="AQ666" i="17"/>
  <c r="AO666" i="17"/>
  <c r="AP666" i="17" s="1"/>
  <c r="AF666" i="17"/>
  <c r="AE666" i="17"/>
  <c r="AD666" i="17"/>
  <c r="U666" i="17"/>
  <c r="S666" i="17"/>
  <c r="T666" i="17" s="1"/>
  <c r="CA665" i="17"/>
  <c r="BY665" i="17"/>
  <c r="BZ665" i="17" s="1"/>
  <c r="BP665" i="17"/>
  <c r="BO665" i="17" s="1"/>
  <c r="BM665" i="17"/>
  <c r="BN665" i="17" s="1"/>
  <c r="BC665" i="17"/>
  <c r="AZ665" i="17"/>
  <c r="BA665" i="17" s="1"/>
  <c r="AQ665" i="17"/>
  <c r="AO665" i="17"/>
  <c r="AP665" i="17" s="1"/>
  <c r="AF665" i="17"/>
  <c r="AE665" i="17"/>
  <c r="AD665" i="17"/>
  <c r="U665" i="17"/>
  <c r="S665" i="17"/>
  <c r="T665" i="17" s="1"/>
  <c r="CA664" i="17"/>
  <c r="BY664" i="17"/>
  <c r="BZ664" i="17" s="1"/>
  <c r="BP664" i="17"/>
  <c r="BO664" i="17" s="1"/>
  <c r="BN664" i="17"/>
  <c r="BM664" i="17"/>
  <c r="BC664" i="17"/>
  <c r="AZ664" i="17"/>
  <c r="BA664" i="17" s="1"/>
  <c r="AQ664" i="17"/>
  <c r="AO664" i="17"/>
  <c r="AP664" i="17" s="1"/>
  <c r="AF664" i="17"/>
  <c r="AD664" i="17"/>
  <c r="AE664" i="17" s="1"/>
  <c r="U664" i="17"/>
  <c r="S664" i="17"/>
  <c r="T664" i="17" s="1"/>
  <c r="CA663" i="17"/>
  <c r="BZ663" i="17"/>
  <c r="BY663" i="17"/>
  <c r="BP663" i="17"/>
  <c r="BO663" i="17" s="1"/>
  <c r="BM663" i="17"/>
  <c r="BN663" i="17" s="1"/>
  <c r="BC663" i="17"/>
  <c r="BA663" i="17"/>
  <c r="AZ663" i="17"/>
  <c r="AO663" i="17"/>
  <c r="AP663" i="17" s="1"/>
  <c r="AQ663" i="17" s="1"/>
  <c r="AF663" i="17"/>
  <c r="AE663" i="17"/>
  <c r="AD663" i="17"/>
  <c r="U663" i="17"/>
  <c r="T663" i="17"/>
  <c r="S663" i="17"/>
  <c r="BY662" i="17"/>
  <c r="BZ662" i="17" s="1"/>
  <c r="CA662" i="17" s="1"/>
  <c r="BP662" i="17"/>
  <c r="BO662" i="17" s="1"/>
  <c r="BN662" i="17"/>
  <c r="BM662" i="17"/>
  <c r="BC662" i="17"/>
  <c r="BB662" i="17" s="1"/>
  <c r="BA662" i="17"/>
  <c r="AZ662" i="17"/>
  <c r="AQ662" i="17"/>
  <c r="AO662" i="17"/>
  <c r="AP662" i="17" s="1"/>
  <c r="AF662" i="17"/>
  <c r="AD662" i="17"/>
  <c r="AE662" i="17" s="1"/>
  <c r="U662" i="17"/>
  <c r="S662" i="17"/>
  <c r="T662" i="17" s="1"/>
  <c r="CA661" i="17"/>
  <c r="BY661" i="17"/>
  <c r="BZ661" i="17" s="1"/>
  <c r="BP661" i="17"/>
  <c r="BO661" i="17"/>
  <c r="BM661" i="17"/>
  <c r="BN661" i="17" s="1"/>
  <c r="BC661" i="17"/>
  <c r="BB661" i="17" s="1"/>
  <c r="AZ661" i="17"/>
  <c r="BA661" i="17" s="1"/>
  <c r="AQ661" i="17"/>
  <c r="AO661" i="17"/>
  <c r="AP661" i="17" s="1"/>
  <c r="AF661" i="17"/>
  <c r="AE661" i="17"/>
  <c r="AD661" i="17"/>
  <c r="U661" i="17"/>
  <c r="S661" i="17"/>
  <c r="T661" i="17" s="1"/>
  <c r="CA660" i="17"/>
  <c r="BY660" i="17"/>
  <c r="BZ660" i="17" s="1"/>
  <c r="BP660" i="17"/>
  <c r="BO660" i="17" s="1"/>
  <c r="BM660" i="17"/>
  <c r="BN660" i="17" s="1"/>
  <c r="BC660" i="17"/>
  <c r="BB660" i="17" s="1"/>
  <c r="AZ660" i="17"/>
  <c r="BA660" i="17" s="1"/>
  <c r="AQ660" i="17"/>
  <c r="AO660" i="17"/>
  <c r="AP660" i="17" s="1"/>
  <c r="AF660" i="17"/>
  <c r="AD660" i="17"/>
  <c r="AE660" i="17" s="1"/>
  <c r="U660" i="17"/>
  <c r="S660" i="17"/>
  <c r="T660" i="17" s="1"/>
  <c r="CA659" i="17"/>
  <c r="BZ659" i="17"/>
  <c r="BY659" i="17"/>
  <c r="BP659" i="17"/>
  <c r="BO659" i="17" s="1"/>
  <c r="BN659" i="17"/>
  <c r="BM659" i="17"/>
  <c r="BC659" i="17"/>
  <c r="BB659" i="17" s="1"/>
  <c r="BA659" i="17"/>
  <c r="AZ659" i="17"/>
  <c r="AQ659" i="17"/>
  <c r="AO659" i="17"/>
  <c r="AP659" i="17" s="1"/>
  <c r="AF659" i="17"/>
  <c r="AE659" i="17"/>
  <c r="AD659" i="17"/>
  <c r="U659" i="17"/>
  <c r="S659" i="17"/>
  <c r="T659" i="17" s="1"/>
  <c r="CA658" i="17"/>
  <c r="BY658" i="17"/>
  <c r="BZ658" i="17" s="1"/>
  <c r="BP658" i="17"/>
  <c r="BO658" i="17" s="1"/>
  <c r="BN658" i="17"/>
  <c r="BM658" i="17"/>
  <c r="BC658" i="17"/>
  <c r="BB658" i="17" s="1"/>
  <c r="BA658" i="17"/>
  <c r="AZ658" i="17"/>
  <c r="AQ658" i="17"/>
  <c r="AO658" i="17"/>
  <c r="AP658" i="17" s="1"/>
  <c r="AF658" i="17"/>
  <c r="AD658" i="17"/>
  <c r="AE658" i="17" s="1"/>
  <c r="U658" i="17"/>
  <c r="S658" i="17"/>
  <c r="T658" i="17" s="1"/>
  <c r="CA657" i="17"/>
  <c r="BY657" i="17"/>
  <c r="BZ657" i="17" s="1"/>
  <c r="BP657" i="17"/>
  <c r="BO657" i="17" s="1"/>
  <c r="BM657" i="17"/>
  <c r="BN657" i="17" s="1"/>
  <c r="BC657" i="17"/>
  <c r="BB657" i="17" s="1"/>
  <c r="AZ657" i="17"/>
  <c r="BA657" i="17" s="1"/>
  <c r="AQ657" i="17"/>
  <c r="AO657" i="17"/>
  <c r="AP657" i="17" s="1"/>
  <c r="AF657" i="17"/>
  <c r="AD657" i="17"/>
  <c r="AE657" i="17" s="1"/>
  <c r="U657" i="17"/>
  <c r="S657" i="17"/>
  <c r="T657" i="17" s="1"/>
  <c r="CA656" i="17"/>
  <c r="BZ656" i="17"/>
  <c r="BY656" i="17"/>
  <c r="BP656" i="17"/>
  <c r="BO656" i="17" s="1"/>
  <c r="BM656" i="17"/>
  <c r="BN656" i="17" s="1"/>
  <c r="BC656" i="17"/>
  <c r="BB656" i="17" s="1"/>
  <c r="AZ656" i="17"/>
  <c r="BA656" i="17" s="1"/>
  <c r="AQ656" i="17"/>
  <c r="AO656" i="17"/>
  <c r="AP656" i="17" s="1"/>
  <c r="AF656" i="17"/>
  <c r="AE656" i="17"/>
  <c r="AD656" i="17"/>
  <c r="U656" i="17"/>
  <c r="S656" i="17"/>
  <c r="T656" i="17" s="1"/>
  <c r="CA655" i="17"/>
  <c r="BY655" i="17"/>
  <c r="BZ655" i="17" s="1"/>
  <c r="BP655" i="17"/>
  <c r="BO655" i="17" s="1"/>
  <c r="BM655" i="17"/>
  <c r="BN655" i="17" s="1"/>
  <c r="BC655" i="17"/>
  <c r="AZ655" i="17"/>
  <c r="BA655" i="17" s="1"/>
  <c r="AQ655" i="17"/>
  <c r="AO655" i="17"/>
  <c r="AP655" i="17" s="1"/>
  <c r="AF655" i="17"/>
  <c r="AD655" i="17"/>
  <c r="AE655" i="17" s="1"/>
  <c r="U655" i="17"/>
  <c r="T655" i="17"/>
  <c r="S655" i="17"/>
  <c r="CA654" i="17"/>
  <c r="BY654" i="17"/>
  <c r="BZ654" i="17" s="1"/>
  <c r="BP654" i="17"/>
  <c r="BO654" i="17" s="1"/>
  <c r="BN654" i="17"/>
  <c r="BM654" i="17"/>
  <c r="BC654" i="17"/>
  <c r="BA654" i="17"/>
  <c r="AZ654" i="17"/>
  <c r="AQ654" i="17"/>
  <c r="AO654" i="17"/>
  <c r="AP654" i="17" s="1"/>
  <c r="AF654" i="17"/>
  <c r="AD654" i="17"/>
  <c r="AE654" i="17" s="1"/>
  <c r="U654" i="17"/>
  <c r="T654" i="17"/>
  <c r="S654" i="17"/>
  <c r="CA653" i="17"/>
  <c r="BY653" i="17"/>
  <c r="BZ653" i="17" s="1"/>
  <c r="BP653" i="17"/>
  <c r="BO653" i="17" s="1"/>
  <c r="BM653" i="17"/>
  <c r="BN653" i="17" s="1"/>
  <c r="BC653" i="17"/>
  <c r="BA653" i="17"/>
  <c r="AZ653" i="17"/>
  <c r="AQ653" i="17"/>
  <c r="AO653" i="17"/>
  <c r="AP653" i="17" s="1"/>
  <c r="AE653" i="17"/>
  <c r="AF653" i="17" s="1"/>
  <c r="AD653" i="17"/>
  <c r="U653" i="17"/>
  <c r="S653" i="17"/>
  <c r="T653" i="17" s="1"/>
  <c r="BZ652" i="17"/>
  <c r="CA652" i="17" s="1"/>
  <c r="BY652" i="17"/>
  <c r="BP652" i="17"/>
  <c r="BO652" i="17" s="1"/>
  <c r="BM652" i="17"/>
  <c r="BN652" i="17" s="1"/>
  <c r="BC652" i="17"/>
  <c r="AZ652" i="17"/>
  <c r="BA652" i="17" s="1"/>
  <c r="AQ652" i="17"/>
  <c r="AO652" i="17"/>
  <c r="AP652" i="17" s="1"/>
  <c r="AF652" i="17"/>
  <c r="AD652" i="17"/>
  <c r="AE652" i="17" s="1"/>
  <c r="U652" i="17"/>
  <c r="S652" i="17"/>
  <c r="T652" i="17" s="1"/>
  <c r="CA651" i="17"/>
  <c r="BY651" i="17"/>
  <c r="BZ651" i="17" s="1"/>
  <c r="BP651" i="17"/>
  <c r="BO651" i="17" s="1"/>
  <c r="BN651" i="17"/>
  <c r="BM651" i="17"/>
  <c r="BC651" i="17"/>
  <c r="BB651" i="17" s="1"/>
  <c r="AZ651" i="17"/>
  <c r="BA651" i="17" s="1"/>
  <c r="AQ651" i="17"/>
  <c r="AP651" i="17"/>
  <c r="AO651" i="17"/>
  <c r="AF651" i="17"/>
  <c r="AE651" i="17"/>
  <c r="AD651" i="17"/>
  <c r="U651" i="17"/>
  <c r="T651" i="17"/>
  <c r="S651" i="17"/>
  <c r="CA650" i="17"/>
  <c r="BY650" i="17"/>
  <c r="BZ650" i="17" s="1"/>
  <c r="BP650" i="17"/>
  <c r="BO650" i="17" s="1"/>
  <c r="BM650" i="17"/>
  <c r="BN650" i="17" s="1"/>
  <c r="BC650" i="17"/>
  <c r="BB650" i="17" s="1"/>
  <c r="BA650" i="17"/>
  <c r="AZ650" i="17"/>
  <c r="AQ650" i="17"/>
  <c r="AO650" i="17"/>
  <c r="AP650" i="17" s="1"/>
  <c r="AF650" i="17"/>
  <c r="AD650" i="17"/>
  <c r="AE650" i="17" s="1"/>
  <c r="U650" i="17"/>
  <c r="S650" i="17"/>
  <c r="T650" i="17" s="1"/>
  <c r="CA649" i="17"/>
  <c r="BY649" i="17"/>
  <c r="BZ649" i="17" s="1"/>
  <c r="BP649" i="17"/>
  <c r="BO649" i="17"/>
  <c r="BM649" i="17"/>
  <c r="BN649" i="17" s="1"/>
  <c r="BC649" i="17"/>
  <c r="BB649" i="17" s="1"/>
  <c r="AZ649" i="17"/>
  <c r="BA649" i="17" s="1"/>
  <c r="AQ649" i="17"/>
  <c r="AO649" i="17"/>
  <c r="AP649" i="17" s="1"/>
  <c r="AF649" i="17"/>
  <c r="AE649" i="17"/>
  <c r="AD649" i="17"/>
  <c r="U649" i="17"/>
  <c r="S649" i="17"/>
  <c r="T649" i="17" s="1"/>
  <c r="CA648" i="17"/>
  <c r="BZ648" i="17"/>
  <c r="BY648" i="17"/>
  <c r="BP648" i="17"/>
  <c r="BO648" i="17" s="1"/>
  <c r="BN648" i="17"/>
  <c r="BM648" i="17"/>
  <c r="BC648" i="17"/>
  <c r="BB648" i="17"/>
  <c r="BA648" i="17"/>
  <c r="AZ648" i="17"/>
  <c r="AQ648" i="17"/>
  <c r="AO648" i="17"/>
  <c r="AP648" i="17" s="1"/>
  <c r="AF648" i="17"/>
  <c r="AE648" i="17"/>
  <c r="AD648" i="17"/>
  <c r="U648" i="17"/>
  <c r="S648" i="17"/>
  <c r="T648" i="17" s="1"/>
  <c r="CA647" i="17"/>
  <c r="BY647" i="17"/>
  <c r="BZ647" i="17" s="1"/>
  <c r="BP647" i="17"/>
  <c r="BO647" i="17" s="1"/>
  <c r="BN647" i="17"/>
  <c r="BM647" i="17"/>
  <c r="BC647" i="17"/>
  <c r="BB647" i="17" s="1"/>
  <c r="BA647" i="17"/>
  <c r="AZ647" i="17"/>
  <c r="AQ647" i="17"/>
  <c r="AO647" i="17"/>
  <c r="AP647" i="17" s="1"/>
  <c r="AF647" i="17"/>
  <c r="AD647" i="17"/>
  <c r="AE647" i="17" s="1"/>
  <c r="U647" i="17"/>
  <c r="S647" i="17"/>
  <c r="T647" i="17" s="1"/>
  <c r="CA646" i="17"/>
  <c r="BY646" i="17"/>
  <c r="BZ646" i="17" s="1"/>
  <c r="BP646" i="17"/>
  <c r="BO646" i="17" s="1"/>
  <c r="BM646" i="17"/>
  <c r="BN646" i="17" s="1"/>
  <c r="BC646" i="17"/>
  <c r="BB646" i="17" s="1"/>
  <c r="BA646" i="17"/>
  <c r="AZ646" i="17"/>
  <c r="AQ646" i="17"/>
  <c r="AO646" i="17"/>
  <c r="AP646" i="17" s="1"/>
  <c r="AF646" i="17"/>
  <c r="AD646" i="17"/>
  <c r="AE646" i="17" s="1"/>
  <c r="U646" i="17"/>
  <c r="T646" i="17"/>
  <c r="S646" i="17"/>
  <c r="CA645" i="17"/>
  <c r="BY645" i="17"/>
  <c r="BZ645" i="17" s="1"/>
  <c r="BP645" i="17"/>
  <c r="BO645" i="17" s="1"/>
  <c r="BM645" i="17"/>
  <c r="BN645" i="17" s="1"/>
  <c r="BC645" i="17"/>
  <c r="BB645" i="17"/>
  <c r="AZ645" i="17"/>
  <c r="BA645" i="17" s="1"/>
  <c r="AQ645" i="17"/>
  <c r="AO645" i="17"/>
  <c r="AP645" i="17" s="1"/>
  <c r="AF645" i="17"/>
  <c r="AD645" i="17"/>
  <c r="AE645" i="17" s="1"/>
  <c r="U645" i="17"/>
  <c r="T645" i="17"/>
  <c r="S645" i="17"/>
  <c r="CA644" i="17"/>
  <c r="BY644" i="17"/>
  <c r="BZ644" i="17" s="1"/>
  <c r="BP644" i="17"/>
  <c r="BO644" i="17" s="1"/>
  <c r="BM644" i="17"/>
  <c r="BN644" i="17" s="1"/>
  <c r="BC644" i="17"/>
  <c r="AZ644" i="17"/>
  <c r="BA644" i="17" s="1"/>
  <c r="BB644" i="17" s="1"/>
  <c r="AQ644" i="17"/>
  <c r="AO644" i="17"/>
  <c r="AP644" i="17" s="1"/>
  <c r="AF644" i="17"/>
  <c r="AD644" i="17"/>
  <c r="AE644" i="17" s="1"/>
  <c r="U644" i="17"/>
  <c r="S644" i="17"/>
  <c r="T644" i="17" s="1"/>
  <c r="CA643" i="17"/>
  <c r="BY643" i="17"/>
  <c r="BZ643" i="17" s="1"/>
  <c r="BP643" i="17"/>
  <c r="BO643" i="17"/>
  <c r="BM643" i="17"/>
  <c r="BN643" i="17" s="1"/>
  <c r="BC643" i="17"/>
  <c r="AZ643" i="17"/>
  <c r="BA643" i="17" s="1"/>
  <c r="BB643" i="17" s="1"/>
  <c r="AQ643" i="17"/>
  <c r="AP643" i="17"/>
  <c r="AO643" i="17"/>
  <c r="AD643" i="17"/>
  <c r="AE643" i="17" s="1"/>
  <c r="AF643" i="17" s="1"/>
  <c r="U643" i="17"/>
  <c r="S643" i="17"/>
  <c r="T643" i="17" s="1"/>
  <c r="BY642" i="17"/>
  <c r="BZ642" i="17" s="1"/>
  <c r="CA642" i="17" s="1"/>
  <c r="BP642" i="17"/>
  <c r="BO642" i="17" s="1"/>
  <c r="BM642" i="17"/>
  <c r="BN642" i="17" s="1"/>
  <c r="BC642" i="17"/>
  <c r="AZ642" i="17"/>
  <c r="BA642" i="17" s="1"/>
  <c r="BB642" i="17" s="1"/>
  <c r="AQ642" i="17"/>
  <c r="AO642" i="17"/>
  <c r="AP642" i="17" s="1"/>
  <c r="AF642" i="17"/>
  <c r="AD642" i="17"/>
  <c r="AE642" i="17" s="1"/>
  <c r="U642" i="17"/>
  <c r="S642" i="17"/>
  <c r="T642" i="17" s="1"/>
  <c r="CA641" i="17"/>
  <c r="BY641" i="17"/>
  <c r="BZ641" i="17" s="1"/>
  <c r="BP641" i="17"/>
  <c r="BO641" i="17"/>
  <c r="BM641" i="17"/>
  <c r="BN641" i="17" s="1"/>
  <c r="BC641" i="17"/>
  <c r="AZ641" i="17"/>
  <c r="BA641" i="17" s="1"/>
  <c r="BB641" i="17" s="1"/>
  <c r="AQ641" i="17"/>
  <c r="AO641" i="17"/>
  <c r="AP641" i="17" s="1"/>
  <c r="AF641" i="17"/>
  <c r="AD641" i="17"/>
  <c r="AE641" i="17" s="1"/>
  <c r="U641" i="17"/>
  <c r="S641" i="17"/>
  <c r="T641" i="17" s="1"/>
  <c r="CA640" i="17"/>
  <c r="BY640" i="17"/>
  <c r="BZ640" i="17" s="1"/>
  <c r="BP640" i="17"/>
  <c r="BO640" i="17"/>
  <c r="BM640" i="17"/>
  <c r="BN640" i="17" s="1"/>
  <c r="BC640" i="17"/>
  <c r="BB640" i="17"/>
  <c r="AZ640" i="17"/>
  <c r="BA640" i="17" s="1"/>
  <c r="AQ640" i="17"/>
  <c r="AP640" i="17"/>
  <c r="AO640" i="17"/>
  <c r="AF640" i="17"/>
  <c r="AD640" i="17"/>
  <c r="AE640" i="17" s="1"/>
  <c r="U640" i="17"/>
  <c r="S640" i="17"/>
  <c r="T640" i="17" s="1"/>
  <c r="CA639" i="17"/>
  <c r="BY639" i="17"/>
  <c r="BZ639" i="17" s="1"/>
  <c r="BP639" i="17"/>
  <c r="BO639" i="17" s="1"/>
  <c r="BM639" i="17"/>
  <c r="BN639" i="17" s="1"/>
  <c r="BC639" i="17"/>
  <c r="BB639" i="17" s="1"/>
  <c r="AZ639" i="17"/>
  <c r="BA639" i="17" s="1"/>
  <c r="AQ639" i="17"/>
  <c r="AP639" i="17"/>
  <c r="AO639" i="17"/>
  <c r="AF639" i="17"/>
  <c r="AD639" i="17"/>
  <c r="AE639" i="17" s="1"/>
  <c r="U639" i="17"/>
  <c r="T639" i="17"/>
  <c r="S639" i="17"/>
  <c r="CA638" i="17"/>
  <c r="BY638" i="17"/>
  <c r="BZ638" i="17" s="1"/>
  <c r="BP638" i="17"/>
  <c r="BO638" i="17"/>
  <c r="BM638" i="17"/>
  <c r="BN638" i="17" s="1"/>
  <c r="BC638" i="17"/>
  <c r="BB638" i="17" s="1"/>
  <c r="AZ638" i="17"/>
  <c r="BA638" i="17" s="1"/>
  <c r="AQ638" i="17"/>
  <c r="AO638" i="17"/>
  <c r="AP638" i="17" s="1"/>
  <c r="AF638" i="17"/>
  <c r="AD638" i="17"/>
  <c r="AE638" i="17" s="1"/>
  <c r="U638" i="17"/>
  <c r="S638" i="17"/>
  <c r="T638" i="17" s="1"/>
  <c r="CA637" i="17"/>
  <c r="BY637" i="17"/>
  <c r="BZ637" i="17" s="1"/>
  <c r="BP637" i="17"/>
  <c r="BO637" i="17"/>
  <c r="BN637" i="17"/>
  <c r="BM637" i="17"/>
  <c r="BC637" i="17"/>
  <c r="BB637" i="17" s="1"/>
  <c r="BA637" i="17"/>
  <c r="AZ637" i="17"/>
  <c r="AQ637" i="17"/>
  <c r="AO637" i="17"/>
  <c r="AP637" i="17" s="1"/>
  <c r="AF637" i="17"/>
  <c r="AD637" i="17"/>
  <c r="AE637" i="17" s="1"/>
  <c r="U637" i="17"/>
  <c r="T637" i="17"/>
  <c r="S637" i="17"/>
  <c r="CA636" i="17"/>
  <c r="BY636" i="17"/>
  <c r="BZ636" i="17" s="1"/>
  <c r="BP636" i="17"/>
  <c r="BO636" i="17" s="1"/>
  <c r="BN636" i="17"/>
  <c r="BM636" i="17"/>
  <c r="BC636" i="17"/>
  <c r="BB636" i="17" s="1"/>
  <c r="BA636" i="17"/>
  <c r="AZ636" i="17"/>
  <c r="AQ636" i="17"/>
  <c r="AO636" i="17"/>
  <c r="AP636" i="17" s="1"/>
  <c r="AF636" i="17"/>
  <c r="AD636" i="17"/>
  <c r="AE636" i="17" s="1"/>
  <c r="U636" i="17"/>
  <c r="S636" i="17"/>
  <c r="T636" i="17" s="1"/>
  <c r="CA635" i="17"/>
  <c r="BY635" i="17"/>
  <c r="BZ635" i="17" s="1"/>
  <c r="BP635" i="17"/>
  <c r="BO635" i="17"/>
  <c r="BM635" i="17"/>
  <c r="BN635" i="17" s="1"/>
  <c r="BC635" i="17"/>
  <c r="BB635" i="17"/>
  <c r="AZ635" i="17"/>
  <c r="BA635" i="17" s="1"/>
  <c r="AQ635" i="17"/>
  <c r="AP635" i="17"/>
  <c r="AO635" i="17"/>
  <c r="AF635" i="17"/>
  <c r="AD635" i="17"/>
  <c r="AE635" i="17" s="1"/>
  <c r="U635" i="17"/>
  <c r="S635" i="17"/>
  <c r="T635" i="17" s="1"/>
  <c r="CA634" i="17"/>
  <c r="BY634" i="17"/>
  <c r="BZ634" i="17" s="1"/>
  <c r="BP634" i="17"/>
  <c r="BO634" i="17" s="1"/>
  <c r="BM634" i="17"/>
  <c r="BN634" i="17" s="1"/>
  <c r="BC634" i="17"/>
  <c r="BB634" i="17" s="1"/>
  <c r="AZ634" i="17"/>
  <c r="BA634" i="17" s="1"/>
  <c r="AQ634" i="17"/>
  <c r="AP634" i="17"/>
  <c r="AO634" i="17"/>
  <c r="AF634" i="17"/>
  <c r="AD634" i="17"/>
  <c r="AE634" i="17" s="1"/>
  <c r="U634" i="17"/>
  <c r="T634" i="17"/>
  <c r="S634" i="17"/>
  <c r="CA633" i="17"/>
  <c r="BY633" i="17"/>
  <c r="BZ633" i="17" s="1"/>
  <c r="BP633" i="17"/>
  <c r="BO633" i="17"/>
  <c r="BM633" i="17"/>
  <c r="BN633" i="17" s="1"/>
  <c r="BC633" i="17"/>
  <c r="AZ633" i="17"/>
  <c r="BA633" i="17" s="1"/>
  <c r="AQ633" i="17"/>
  <c r="AP633" i="17"/>
  <c r="AO633" i="17"/>
  <c r="AD633" i="17"/>
  <c r="AE633" i="17" s="1"/>
  <c r="AF633" i="17" s="1"/>
  <c r="U633" i="17"/>
  <c r="T633" i="17"/>
  <c r="S633" i="17"/>
  <c r="BY632" i="17"/>
  <c r="BZ632" i="17" s="1"/>
  <c r="CA632" i="17" s="1"/>
  <c r="BP632" i="17"/>
  <c r="BO632" i="17"/>
  <c r="BM632" i="17"/>
  <c r="BN632" i="17" s="1"/>
  <c r="BC632" i="17"/>
  <c r="AZ632" i="17"/>
  <c r="BA632" i="17" s="1"/>
  <c r="BB632" i="17" s="1"/>
  <c r="AQ632" i="17"/>
  <c r="AO632" i="17"/>
  <c r="AP632" i="17" s="1"/>
  <c r="AF632" i="17"/>
  <c r="AD632" i="17"/>
  <c r="AE632" i="17" s="1"/>
  <c r="U632" i="17"/>
  <c r="S632" i="17"/>
  <c r="T632" i="17" s="1"/>
  <c r="CA631" i="17"/>
  <c r="BY631" i="17"/>
  <c r="BZ631" i="17" s="1"/>
  <c r="BP631" i="17"/>
  <c r="BO631" i="17"/>
  <c r="BM631" i="17"/>
  <c r="BN631" i="17" s="1"/>
  <c r="BC631" i="17"/>
  <c r="AZ631" i="17"/>
  <c r="BA631" i="17" s="1"/>
  <c r="BB631" i="17" s="1"/>
  <c r="AQ631" i="17"/>
  <c r="AP631" i="17"/>
  <c r="AO631" i="17"/>
  <c r="AF631" i="17"/>
  <c r="AD631" i="17"/>
  <c r="AE631" i="17" s="1"/>
  <c r="U631" i="17"/>
  <c r="T631" i="17"/>
  <c r="S631" i="17"/>
  <c r="CA630" i="17"/>
  <c r="BY630" i="17"/>
  <c r="BZ630" i="17" s="1"/>
  <c r="BP630" i="17"/>
  <c r="BO630" i="17"/>
  <c r="BM630" i="17"/>
  <c r="BN630" i="17" s="1"/>
  <c r="BC630" i="17"/>
  <c r="AZ630" i="17"/>
  <c r="BA630" i="17" s="1"/>
  <c r="AQ630" i="17"/>
  <c r="AO630" i="17"/>
  <c r="AP630" i="17" s="1"/>
  <c r="AF630" i="17"/>
  <c r="AD630" i="17"/>
  <c r="AE630" i="17" s="1"/>
  <c r="U630" i="17"/>
  <c r="T630" i="17"/>
  <c r="S630" i="17"/>
  <c r="CA629" i="17"/>
  <c r="BY629" i="17"/>
  <c r="BZ629" i="17" s="1"/>
  <c r="BP629" i="17"/>
  <c r="BO629" i="17" s="1"/>
  <c r="BM629" i="17"/>
  <c r="BN629" i="17" s="1"/>
  <c r="BC629" i="17"/>
  <c r="BB629" i="17"/>
  <c r="AZ629" i="17"/>
  <c r="BA629" i="17" s="1"/>
  <c r="AQ629" i="17"/>
  <c r="AO629" i="17"/>
  <c r="AP629" i="17" s="1"/>
  <c r="AF629" i="17"/>
  <c r="AD629" i="17"/>
  <c r="AE629" i="17" s="1"/>
  <c r="U629" i="17"/>
  <c r="T629" i="17"/>
  <c r="S629" i="17"/>
  <c r="CA628" i="17"/>
  <c r="BY628" i="17"/>
  <c r="BZ628" i="17" s="1"/>
  <c r="BP628" i="17"/>
  <c r="BO628" i="17" s="1"/>
  <c r="BM628" i="17"/>
  <c r="BN628" i="17" s="1"/>
  <c r="BC628" i="17"/>
  <c r="BB628" i="17"/>
  <c r="AZ628" i="17"/>
  <c r="BA628" i="17" s="1"/>
  <c r="AQ628" i="17"/>
  <c r="AO628" i="17"/>
  <c r="AP628" i="17" s="1"/>
  <c r="AF628" i="17"/>
  <c r="AD628" i="17"/>
  <c r="AE628" i="17" s="1"/>
  <c r="U628" i="17"/>
  <c r="T628" i="17"/>
  <c r="S628" i="17"/>
  <c r="CA627" i="17"/>
  <c r="BY627" i="17"/>
  <c r="BZ627" i="17" s="1"/>
  <c r="BP627" i="17"/>
  <c r="BO627" i="17" s="1"/>
  <c r="BM627" i="17"/>
  <c r="BN627" i="17" s="1"/>
  <c r="BC627" i="17"/>
  <c r="BB627" i="17"/>
  <c r="AZ627" i="17"/>
  <c r="BA627" i="17" s="1"/>
  <c r="AQ627" i="17"/>
  <c r="AO627" i="17"/>
  <c r="AP627" i="17" s="1"/>
  <c r="AF627" i="17"/>
  <c r="AD627" i="17"/>
  <c r="AE627" i="17" s="1"/>
  <c r="U627" i="17"/>
  <c r="T627" i="17"/>
  <c r="S627" i="17"/>
  <c r="CA626" i="17"/>
  <c r="BY626" i="17"/>
  <c r="BZ626" i="17" s="1"/>
  <c r="BP626" i="17"/>
  <c r="BO626" i="17" s="1"/>
  <c r="BN626" i="17"/>
  <c r="BM626" i="17"/>
  <c r="BC626" i="17"/>
  <c r="BB626" i="17" s="1"/>
  <c r="BA626" i="17"/>
  <c r="AZ626" i="17"/>
  <c r="AQ626" i="17"/>
  <c r="AO626" i="17"/>
  <c r="AP626" i="17" s="1"/>
  <c r="AF626" i="17"/>
  <c r="AD626" i="17"/>
  <c r="AE626" i="17" s="1"/>
  <c r="U626" i="17"/>
  <c r="S626" i="17"/>
  <c r="T626" i="17" s="1"/>
  <c r="CA625" i="17"/>
  <c r="BY625" i="17"/>
  <c r="BZ625" i="17" s="1"/>
  <c r="BP625" i="17"/>
  <c r="BO625" i="17"/>
  <c r="BN625" i="17"/>
  <c r="BM625" i="17"/>
  <c r="BC625" i="17"/>
  <c r="BB625" i="17" s="1"/>
  <c r="BA625" i="17"/>
  <c r="AZ625" i="17"/>
  <c r="AQ625" i="17"/>
  <c r="AO625" i="17"/>
  <c r="AP625" i="17" s="1"/>
  <c r="AF625" i="17"/>
  <c r="AD625" i="17"/>
  <c r="AE625" i="17" s="1"/>
  <c r="U625" i="17"/>
  <c r="T625" i="17"/>
  <c r="S625" i="17"/>
  <c r="CA624" i="17"/>
  <c r="BY624" i="17"/>
  <c r="BZ624" i="17" s="1"/>
  <c r="BP624" i="17"/>
  <c r="BO624" i="17" s="1"/>
  <c r="BM624" i="17"/>
  <c r="BN624" i="17" s="1"/>
  <c r="BC624" i="17"/>
  <c r="BB624" i="17"/>
  <c r="AZ624" i="17"/>
  <c r="BA624" i="17" s="1"/>
  <c r="AQ624" i="17"/>
  <c r="AO624" i="17"/>
  <c r="AP624" i="17" s="1"/>
  <c r="AF624" i="17"/>
  <c r="AD624" i="17"/>
  <c r="AE624" i="17" s="1"/>
  <c r="U624" i="17"/>
  <c r="T624" i="17"/>
  <c r="S624" i="17"/>
  <c r="CA623" i="17"/>
  <c r="BY623" i="17"/>
  <c r="BZ623" i="17" s="1"/>
  <c r="BP623" i="17"/>
  <c r="BO623" i="17" s="1"/>
  <c r="BM623" i="17"/>
  <c r="BN623" i="17" s="1"/>
  <c r="BC623" i="17"/>
  <c r="BB623" i="17"/>
  <c r="AZ623" i="17"/>
  <c r="BA623" i="17" s="1"/>
  <c r="AQ623" i="17"/>
  <c r="AO623" i="17"/>
  <c r="AP623" i="17" s="1"/>
  <c r="AD623" i="17"/>
  <c r="AE623" i="17" s="1"/>
  <c r="AF623" i="17" s="1"/>
  <c r="U623" i="17"/>
  <c r="S623" i="17"/>
  <c r="T623" i="17" s="1"/>
  <c r="BY622" i="17"/>
  <c r="BZ622" i="17" s="1"/>
  <c r="CA622" i="17" s="1"/>
  <c r="BP622" i="17"/>
  <c r="BO622" i="17"/>
  <c r="BM622" i="17"/>
  <c r="BN622" i="17" s="1"/>
  <c r="BC622" i="17"/>
  <c r="AZ622" i="17"/>
  <c r="BA622" i="17" s="1"/>
  <c r="BB622" i="17" s="1"/>
  <c r="AQ622" i="17"/>
  <c r="AP622" i="17"/>
  <c r="AO622" i="17"/>
  <c r="AF622" i="17"/>
  <c r="AD622" i="17"/>
  <c r="AE622" i="17" s="1"/>
  <c r="U622" i="17"/>
  <c r="T622" i="17"/>
  <c r="S622" i="17"/>
  <c r="CA621" i="17"/>
  <c r="BY621" i="17"/>
  <c r="BZ621" i="17" s="1"/>
  <c r="BP621" i="17"/>
  <c r="BO621" i="17"/>
  <c r="BM621" i="17"/>
  <c r="BN621" i="17" s="1"/>
  <c r="BC621" i="17"/>
  <c r="AZ621" i="17"/>
  <c r="BA621" i="17" s="1"/>
  <c r="AQ621" i="17"/>
  <c r="AO621" i="17"/>
  <c r="AP621" i="17" s="1"/>
  <c r="AF621" i="17"/>
  <c r="AD621" i="17"/>
  <c r="AE621" i="17" s="1"/>
  <c r="U621" i="17"/>
  <c r="T621" i="17"/>
  <c r="S621" i="17"/>
  <c r="CA620" i="17"/>
  <c r="BY620" i="17"/>
  <c r="BZ620" i="17" s="1"/>
  <c r="BP620" i="17"/>
  <c r="BO620" i="17" s="1"/>
  <c r="BM620" i="17"/>
  <c r="BN620" i="17" s="1"/>
  <c r="BC620" i="17"/>
  <c r="AZ620" i="17"/>
  <c r="BA620" i="17" s="1"/>
  <c r="BB620" i="17" s="1"/>
  <c r="AQ620" i="17"/>
  <c r="AO620" i="17"/>
  <c r="AP620" i="17" s="1"/>
  <c r="AF620" i="17"/>
  <c r="AD620" i="17"/>
  <c r="AE620" i="17" s="1"/>
  <c r="U620" i="17"/>
  <c r="S620" i="17"/>
  <c r="T620" i="17" s="1"/>
  <c r="CA619" i="17"/>
  <c r="BY619" i="17"/>
  <c r="BZ619" i="17" s="1"/>
  <c r="BP619" i="17"/>
  <c r="BO619" i="17"/>
  <c r="BM619" i="17"/>
  <c r="BN619" i="17" s="1"/>
  <c r="BC619" i="17"/>
  <c r="AZ619" i="17"/>
  <c r="BA619" i="17" s="1"/>
  <c r="BB619" i="17" s="1"/>
  <c r="AQ619" i="17"/>
  <c r="AO619" i="17"/>
  <c r="AP619" i="17" s="1"/>
  <c r="AF619" i="17"/>
  <c r="AD619" i="17"/>
  <c r="AE619" i="17" s="1"/>
  <c r="U619" i="17"/>
  <c r="S619" i="17"/>
  <c r="T619" i="17" s="1"/>
  <c r="CA618" i="17"/>
  <c r="BY618" i="17"/>
  <c r="BZ618" i="17" s="1"/>
  <c r="BP618" i="17"/>
  <c r="BO618" i="17"/>
  <c r="BM618" i="17"/>
  <c r="BN618" i="17" s="1"/>
  <c r="BC618" i="17"/>
  <c r="BB618" i="17"/>
  <c r="AZ618" i="17"/>
  <c r="BA618" i="17" s="1"/>
  <c r="AQ618" i="17"/>
  <c r="AP618" i="17"/>
  <c r="AO618" i="17"/>
  <c r="AF618" i="17"/>
  <c r="AD618" i="17"/>
  <c r="AE618" i="17" s="1"/>
  <c r="U618" i="17"/>
  <c r="S618" i="17"/>
  <c r="T618" i="17" s="1"/>
  <c r="CA617" i="17"/>
  <c r="BY617" i="17"/>
  <c r="BZ617" i="17" s="1"/>
  <c r="BP617" i="17"/>
  <c r="BO617" i="17" s="1"/>
  <c r="BM617" i="17"/>
  <c r="BN617" i="17" s="1"/>
  <c r="BC617" i="17"/>
  <c r="BB617" i="17" s="1"/>
  <c r="AZ617" i="17"/>
  <c r="BA617" i="17" s="1"/>
  <c r="AQ617" i="17"/>
  <c r="AP617" i="17"/>
  <c r="AO617" i="17"/>
  <c r="AF617" i="17"/>
  <c r="AD617" i="17"/>
  <c r="AE617" i="17" s="1"/>
  <c r="U617" i="17"/>
  <c r="T617" i="17"/>
  <c r="S617" i="17"/>
  <c r="CA616" i="17"/>
  <c r="BY616" i="17"/>
  <c r="BZ616" i="17" s="1"/>
  <c r="BP616" i="17"/>
  <c r="BO616" i="17"/>
  <c r="BM616" i="17"/>
  <c r="BN616" i="17" s="1"/>
  <c r="BC616" i="17"/>
  <c r="BB616" i="17" s="1"/>
  <c r="AZ616" i="17"/>
  <c r="BA616" i="17" s="1"/>
  <c r="AQ616" i="17"/>
  <c r="AO616" i="17"/>
  <c r="AP616" i="17" s="1"/>
  <c r="AF616" i="17"/>
  <c r="AD616" i="17"/>
  <c r="AE616" i="17" s="1"/>
  <c r="U616" i="17"/>
  <c r="S616" i="17"/>
  <c r="T616" i="17" s="1"/>
  <c r="CA615" i="17"/>
  <c r="BY615" i="17"/>
  <c r="BZ615" i="17" s="1"/>
  <c r="BP615" i="17"/>
  <c r="BO615" i="17"/>
  <c r="BN615" i="17"/>
  <c r="BM615" i="17"/>
  <c r="BC615" i="17"/>
  <c r="BB615" i="17" s="1"/>
  <c r="BA615" i="17"/>
  <c r="AZ615" i="17"/>
  <c r="AQ615" i="17"/>
  <c r="AO615" i="17"/>
  <c r="AP615" i="17" s="1"/>
  <c r="AF615" i="17"/>
  <c r="AD615" i="17"/>
  <c r="AE615" i="17" s="1"/>
  <c r="U615" i="17"/>
  <c r="T615" i="17"/>
  <c r="S615" i="17"/>
  <c r="CA614" i="17"/>
  <c r="BY614" i="17"/>
  <c r="BZ614" i="17" s="1"/>
  <c r="BP614" i="17"/>
  <c r="BO614" i="17" s="1"/>
  <c r="BN614" i="17"/>
  <c r="BM614" i="17"/>
  <c r="BC614" i="17"/>
  <c r="BB614" i="17" s="1"/>
  <c r="BA614" i="17"/>
  <c r="AZ614" i="17"/>
  <c r="AQ614" i="17"/>
  <c r="AO614" i="17"/>
  <c r="AP614" i="17" s="1"/>
  <c r="AF614" i="17"/>
  <c r="AD614" i="17"/>
  <c r="AE614" i="17" s="1"/>
  <c r="U614" i="17"/>
  <c r="S614" i="17"/>
  <c r="T614" i="17" s="1"/>
  <c r="CA613" i="17"/>
  <c r="BY613" i="17"/>
  <c r="BZ613" i="17" s="1"/>
  <c r="BP613" i="17"/>
  <c r="BO613" i="17"/>
  <c r="BM613" i="17"/>
  <c r="BN613" i="17" s="1"/>
  <c r="BC613" i="17"/>
  <c r="BB613" i="17"/>
  <c r="AZ613" i="17"/>
  <c r="BA613" i="17" s="1"/>
  <c r="AQ613" i="17"/>
  <c r="AP613" i="17"/>
  <c r="AO613" i="17"/>
  <c r="AD613" i="17"/>
  <c r="AE613" i="17" s="1"/>
  <c r="AF613" i="17" s="1"/>
  <c r="U613" i="17"/>
  <c r="T613" i="17"/>
  <c r="S613" i="17"/>
  <c r="BY612" i="17"/>
  <c r="BZ612" i="17" s="1"/>
  <c r="CA612" i="17" s="1"/>
  <c r="BP612" i="17"/>
  <c r="BO612" i="17" s="1"/>
  <c r="BM612" i="17"/>
  <c r="BN612" i="17" s="1"/>
  <c r="BC612" i="17"/>
  <c r="BB612" i="17"/>
  <c r="AZ612" i="17"/>
  <c r="BA612" i="17" s="1"/>
  <c r="AQ612" i="17"/>
  <c r="AO612" i="17"/>
  <c r="AP612" i="17" s="1"/>
  <c r="AF612" i="17"/>
  <c r="AD612" i="17"/>
  <c r="AE612" i="17" s="1"/>
  <c r="U612" i="17"/>
  <c r="T612" i="17"/>
  <c r="S612" i="17"/>
  <c r="CA611" i="17"/>
  <c r="BY611" i="17"/>
  <c r="BZ611" i="17" s="1"/>
  <c r="BP611" i="17"/>
  <c r="BO611" i="17" s="1"/>
  <c r="BM611" i="17"/>
  <c r="BN611" i="17" s="1"/>
  <c r="BC611" i="17"/>
  <c r="AZ611" i="17"/>
  <c r="BA611" i="17" s="1"/>
  <c r="BB611" i="17" s="1"/>
  <c r="AQ611" i="17"/>
  <c r="AO611" i="17"/>
  <c r="AP611" i="17" s="1"/>
  <c r="AF611" i="17"/>
  <c r="AD611" i="17"/>
  <c r="AE611" i="17" s="1"/>
  <c r="U611" i="17"/>
  <c r="S611" i="17"/>
  <c r="T611" i="17" s="1"/>
  <c r="CA610" i="17"/>
  <c r="BY610" i="17"/>
  <c r="BZ610" i="17" s="1"/>
  <c r="BP610" i="17"/>
  <c r="BO610" i="17"/>
  <c r="BM610" i="17"/>
  <c r="BN610" i="17" s="1"/>
  <c r="BC610" i="17"/>
  <c r="AZ610" i="17"/>
  <c r="BA610" i="17" s="1"/>
  <c r="BB610" i="17" s="1"/>
  <c r="AQ610" i="17"/>
  <c r="AO610" i="17"/>
  <c r="AP610" i="17" s="1"/>
  <c r="AF610" i="17"/>
  <c r="AD610" i="17"/>
  <c r="AE610" i="17" s="1"/>
  <c r="U610" i="17"/>
  <c r="S610" i="17"/>
  <c r="T610" i="17" s="1"/>
  <c r="CA609" i="17"/>
  <c r="BY609" i="17"/>
  <c r="BZ609" i="17" s="1"/>
  <c r="BP609" i="17"/>
  <c r="BO609" i="17"/>
  <c r="BM609" i="17"/>
  <c r="BN609" i="17" s="1"/>
  <c r="BC609" i="17"/>
  <c r="AZ609" i="17"/>
  <c r="BA609" i="17" s="1"/>
  <c r="BB609" i="17" s="1"/>
  <c r="AQ609" i="17"/>
  <c r="AP609" i="17"/>
  <c r="AO609" i="17"/>
  <c r="AF609" i="17"/>
  <c r="AD609" i="17"/>
  <c r="AE609" i="17" s="1"/>
  <c r="U609" i="17"/>
  <c r="T609" i="17"/>
  <c r="S609" i="17"/>
  <c r="CA608" i="17"/>
  <c r="BY608" i="17"/>
  <c r="BZ608" i="17" s="1"/>
  <c r="BP608" i="17"/>
  <c r="BO608" i="17"/>
  <c r="BM608" i="17"/>
  <c r="BN608" i="17" s="1"/>
  <c r="BC608" i="17"/>
  <c r="AZ608" i="17"/>
  <c r="BA608" i="17" s="1"/>
  <c r="AQ608" i="17"/>
  <c r="AO608" i="17"/>
  <c r="AP608" i="17" s="1"/>
  <c r="AF608" i="17"/>
  <c r="AD608" i="17"/>
  <c r="AE608" i="17" s="1"/>
  <c r="U608" i="17"/>
  <c r="T608" i="17"/>
  <c r="S608" i="17"/>
  <c r="CA607" i="17"/>
  <c r="BY607" i="17"/>
  <c r="BZ607" i="17" s="1"/>
  <c r="BP607" i="17"/>
  <c r="BO607" i="17" s="1"/>
  <c r="BM607" i="17"/>
  <c r="BN607" i="17" s="1"/>
  <c r="BC607" i="17"/>
  <c r="BB607" i="17"/>
  <c r="AZ607" i="17"/>
  <c r="BA607" i="17" s="1"/>
  <c r="AQ607" i="17"/>
  <c r="AO607" i="17"/>
  <c r="AP607" i="17" s="1"/>
  <c r="AF607" i="17"/>
  <c r="AD607" i="17"/>
  <c r="AE607" i="17" s="1"/>
  <c r="U607" i="17"/>
  <c r="T607" i="17"/>
  <c r="S607" i="17"/>
  <c r="CA606" i="17"/>
  <c r="BY606" i="17"/>
  <c r="BZ606" i="17" s="1"/>
  <c r="BP606" i="17"/>
  <c r="BO606" i="17" s="1"/>
  <c r="BM606" i="17"/>
  <c r="BN606" i="17" s="1"/>
  <c r="BC606" i="17"/>
  <c r="BB606" i="17"/>
  <c r="AZ606" i="17"/>
  <c r="BA606" i="17" s="1"/>
  <c r="AQ606" i="17"/>
  <c r="AO606" i="17"/>
  <c r="AP606" i="17" s="1"/>
  <c r="AF606" i="17"/>
  <c r="AD606" i="17"/>
  <c r="AE606" i="17" s="1"/>
  <c r="U606" i="17"/>
  <c r="T606" i="17"/>
  <c r="S606" i="17"/>
  <c r="CA605" i="17"/>
  <c r="BY605" i="17"/>
  <c r="BZ605" i="17" s="1"/>
  <c r="BP605" i="17"/>
  <c r="BO605" i="17" s="1"/>
  <c r="BM605" i="17"/>
  <c r="BN605" i="17" s="1"/>
  <c r="BC605" i="17"/>
  <c r="BB605" i="17"/>
  <c r="AZ605" i="17"/>
  <c r="BA605" i="17" s="1"/>
  <c r="AQ605" i="17"/>
  <c r="AO605" i="17"/>
  <c r="AP605" i="17" s="1"/>
  <c r="AF605" i="17"/>
  <c r="AD605" i="17"/>
  <c r="AE605" i="17" s="1"/>
  <c r="U605" i="17"/>
  <c r="T605" i="17"/>
  <c r="S605" i="17"/>
  <c r="CA604" i="17"/>
  <c r="BY604" i="17"/>
  <c r="BZ604" i="17" s="1"/>
  <c r="BP604" i="17"/>
  <c r="BO604" i="17" s="1"/>
  <c r="BN604" i="17"/>
  <c r="BM604" i="17"/>
  <c r="BC604" i="17"/>
  <c r="BB604" i="17" s="1"/>
  <c r="BA604" i="17"/>
  <c r="AZ604" i="17"/>
  <c r="AQ604" i="17"/>
  <c r="AO604" i="17"/>
  <c r="AP604" i="17" s="1"/>
  <c r="AF604" i="17"/>
  <c r="AD604" i="17"/>
  <c r="AE604" i="17" s="1"/>
  <c r="U604" i="17"/>
  <c r="S604" i="17"/>
  <c r="T604" i="17" s="1"/>
  <c r="CA603" i="17"/>
  <c r="BY603" i="17"/>
  <c r="BZ603" i="17" s="1"/>
  <c r="BP603" i="17"/>
  <c r="BO603" i="17"/>
  <c r="BN603" i="17"/>
  <c r="BM603" i="17"/>
  <c r="BC603" i="17"/>
  <c r="BB603" i="17" s="1"/>
  <c r="BA603" i="17"/>
  <c r="AZ603" i="17"/>
  <c r="AQ603" i="17"/>
  <c r="AO603" i="17"/>
  <c r="AP603" i="17" s="1"/>
  <c r="AD603" i="17"/>
  <c r="AE603" i="17" s="1"/>
  <c r="AF603" i="17" s="1"/>
  <c r="U603" i="17"/>
  <c r="S603" i="17"/>
  <c r="T603" i="17" s="1"/>
  <c r="BY602" i="17"/>
  <c r="BZ602" i="17" s="1"/>
  <c r="CA602" i="17" s="1"/>
  <c r="BP602" i="17"/>
  <c r="BO602" i="17" s="1"/>
  <c r="BM602" i="17"/>
  <c r="BN602" i="17" s="1"/>
  <c r="BC602" i="17"/>
  <c r="BB602" i="17" s="1"/>
  <c r="AZ602" i="17"/>
  <c r="BA602" i="17" s="1"/>
  <c r="AQ602" i="17"/>
  <c r="AP602" i="17"/>
  <c r="AO602" i="17"/>
  <c r="AF602" i="17"/>
  <c r="AD602" i="17"/>
  <c r="AE602" i="17" s="1"/>
  <c r="U602" i="17"/>
  <c r="T602" i="17"/>
  <c r="S602" i="17"/>
  <c r="CA601" i="17"/>
  <c r="BY601" i="17"/>
  <c r="BZ601" i="17" s="1"/>
  <c r="BP601" i="17"/>
  <c r="BO601" i="17"/>
  <c r="BM601" i="17"/>
  <c r="BN601" i="17" s="1"/>
  <c r="BC601" i="17"/>
  <c r="BB601" i="17" s="1"/>
  <c r="AZ601" i="17"/>
  <c r="BA601" i="17" s="1"/>
  <c r="AQ601" i="17"/>
  <c r="AO601" i="17"/>
  <c r="AP601" i="17" s="1"/>
  <c r="AF601" i="17"/>
  <c r="AD601" i="17"/>
  <c r="AE601" i="17" s="1"/>
  <c r="U601" i="17"/>
  <c r="S601" i="17"/>
  <c r="T601" i="17" s="1"/>
  <c r="CA600" i="17"/>
  <c r="BY600" i="17"/>
  <c r="BZ600" i="17" s="1"/>
  <c r="BP600" i="17"/>
  <c r="BO600" i="17"/>
  <c r="BM600" i="17"/>
  <c r="BN600" i="17" s="1"/>
  <c r="BC600" i="17"/>
  <c r="AZ600" i="17"/>
  <c r="BA600" i="17" s="1"/>
  <c r="BB600" i="17" s="1"/>
  <c r="AQ600" i="17"/>
  <c r="AP600" i="17"/>
  <c r="AO600" i="17"/>
  <c r="AF600" i="17"/>
  <c r="AD600" i="17"/>
  <c r="AE600" i="17" s="1"/>
  <c r="U600" i="17"/>
  <c r="T600" i="17"/>
  <c r="S600" i="17"/>
  <c r="CA599" i="17"/>
  <c r="BY599" i="17"/>
  <c r="BZ599" i="17" s="1"/>
  <c r="BP599" i="17"/>
  <c r="BO599" i="17"/>
  <c r="BM599" i="17"/>
  <c r="BN599" i="17" s="1"/>
  <c r="BC599" i="17"/>
  <c r="AZ599" i="17"/>
  <c r="BA599" i="17" s="1"/>
  <c r="AQ599" i="17"/>
  <c r="AO599" i="17"/>
  <c r="AP599" i="17" s="1"/>
  <c r="AF599" i="17"/>
  <c r="AD599" i="17"/>
  <c r="AE599" i="17" s="1"/>
  <c r="U599" i="17"/>
  <c r="T599" i="17"/>
  <c r="S599" i="17"/>
  <c r="CA598" i="17"/>
  <c r="BY598" i="17"/>
  <c r="BZ598" i="17" s="1"/>
  <c r="BP598" i="17"/>
  <c r="BO598" i="17" s="1"/>
  <c r="BM598" i="17"/>
  <c r="BN598" i="17" s="1"/>
  <c r="BC598" i="17"/>
  <c r="AZ598" i="17"/>
  <c r="BA598" i="17" s="1"/>
  <c r="BB598" i="17" s="1"/>
  <c r="AQ598" i="17"/>
  <c r="AO598" i="17"/>
  <c r="AP598" i="17" s="1"/>
  <c r="AF598" i="17"/>
  <c r="AD598" i="17"/>
  <c r="AE598" i="17" s="1"/>
  <c r="U598" i="17"/>
  <c r="S598" i="17"/>
  <c r="T598" i="17" s="1"/>
  <c r="CA597" i="17"/>
  <c r="BY597" i="17"/>
  <c r="BZ597" i="17" s="1"/>
  <c r="BP597" i="17"/>
  <c r="BO597" i="17"/>
  <c r="BM597" i="17"/>
  <c r="BN597" i="17" s="1"/>
  <c r="BC597" i="17"/>
  <c r="AZ597" i="17"/>
  <c r="BA597" i="17" s="1"/>
  <c r="BB597" i="17" s="1"/>
  <c r="AQ597" i="17"/>
  <c r="AO597" i="17"/>
  <c r="AP597" i="17" s="1"/>
  <c r="AF597" i="17"/>
  <c r="AD597" i="17"/>
  <c r="AE597" i="17" s="1"/>
  <c r="U597" i="17"/>
  <c r="S597" i="17"/>
  <c r="T597" i="17" s="1"/>
  <c r="CA596" i="17"/>
  <c r="BY596" i="17"/>
  <c r="BZ596" i="17" s="1"/>
  <c r="BP596" i="17"/>
  <c r="BO596" i="17"/>
  <c r="BM596" i="17"/>
  <c r="BN596" i="17" s="1"/>
  <c r="BC596" i="17"/>
  <c r="BB596" i="17"/>
  <c r="AZ596" i="17"/>
  <c r="BA596" i="17" s="1"/>
  <c r="AQ596" i="17"/>
  <c r="AP596" i="17"/>
  <c r="AO596" i="17"/>
  <c r="AF596" i="17"/>
  <c r="AD596" i="17"/>
  <c r="AE596" i="17" s="1"/>
  <c r="U596" i="17"/>
  <c r="S596" i="17"/>
  <c r="T596" i="17" s="1"/>
  <c r="CA595" i="17"/>
  <c r="BY595" i="17"/>
  <c r="BZ595" i="17" s="1"/>
  <c r="BP595" i="17"/>
  <c r="BO595" i="17" s="1"/>
  <c r="BM595" i="17"/>
  <c r="BN595" i="17" s="1"/>
  <c r="BC595" i="17"/>
  <c r="BB595" i="17" s="1"/>
  <c r="AZ595" i="17"/>
  <c r="BA595" i="17" s="1"/>
  <c r="AQ595" i="17"/>
  <c r="AP595" i="17"/>
  <c r="AO595" i="17"/>
  <c r="AF595" i="17"/>
  <c r="AD595" i="17"/>
  <c r="AE595" i="17" s="1"/>
  <c r="U595" i="17"/>
  <c r="T595" i="17"/>
  <c r="S595" i="17"/>
  <c r="CA594" i="17"/>
  <c r="BY594" i="17"/>
  <c r="BZ594" i="17" s="1"/>
  <c r="BP594" i="17"/>
  <c r="BO594" i="17"/>
  <c r="BM594" i="17"/>
  <c r="BN594" i="17" s="1"/>
  <c r="BC594" i="17"/>
  <c r="BB594" i="17" s="1"/>
  <c r="AZ594" i="17"/>
  <c r="BA594" i="17" s="1"/>
  <c r="AQ594" i="17"/>
  <c r="AO594" i="17"/>
  <c r="AP594" i="17" s="1"/>
  <c r="AF594" i="17"/>
  <c r="AD594" i="17"/>
  <c r="AE594" i="17" s="1"/>
  <c r="U594" i="17"/>
  <c r="S594" i="17"/>
  <c r="T594" i="17" s="1"/>
  <c r="CA593" i="17"/>
  <c r="BY593" i="17"/>
  <c r="BZ593" i="17" s="1"/>
  <c r="BP593" i="17"/>
  <c r="BO593" i="17"/>
  <c r="BN593" i="17"/>
  <c r="BM593" i="17"/>
  <c r="BC593" i="17"/>
  <c r="BB593" i="17" s="1"/>
  <c r="BA593" i="17"/>
  <c r="AZ593" i="17"/>
  <c r="AQ593" i="17"/>
  <c r="AO593" i="17"/>
  <c r="AP593" i="17" s="1"/>
  <c r="AD593" i="17"/>
  <c r="AE593" i="17" s="1"/>
  <c r="AF593" i="17" s="1"/>
  <c r="U593" i="17"/>
  <c r="S593" i="17"/>
  <c r="T593" i="17" s="1"/>
  <c r="BY592" i="17"/>
  <c r="BZ592" i="17" s="1"/>
  <c r="CA592" i="17" s="1"/>
  <c r="BP592" i="17"/>
  <c r="BO592" i="17" s="1"/>
  <c r="BN592" i="17"/>
  <c r="BM592" i="17"/>
  <c r="BC592" i="17"/>
  <c r="BB592" i="17"/>
  <c r="BA592" i="17"/>
  <c r="AZ592" i="17"/>
  <c r="AQ592" i="17"/>
  <c r="AO592" i="17"/>
  <c r="AP592" i="17" s="1"/>
  <c r="AF592" i="17"/>
  <c r="AD592" i="17"/>
  <c r="AE592" i="17" s="1"/>
  <c r="U592" i="17"/>
  <c r="T592" i="17"/>
  <c r="S592" i="17"/>
  <c r="CA591" i="17"/>
  <c r="BY591" i="17"/>
  <c r="BZ591" i="17" s="1"/>
  <c r="BP591" i="17"/>
  <c r="BO591" i="17" s="1"/>
  <c r="BM591" i="17"/>
  <c r="BN591" i="17" s="1"/>
  <c r="BC591" i="17"/>
  <c r="BB591" i="17"/>
  <c r="AZ591" i="17"/>
  <c r="BA591" i="17" s="1"/>
  <c r="AQ591" i="17"/>
  <c r="AO591" i="17"/>
  <c r="AP591" i="17" s="1"/>
  <c r="AF591" i="17"/>
  <c r="AD591" i="17"/>
  <c r="AE591" i="17" s="1"/>
  <c r="U591" i="17"/>
  <c r="T591" i="17"/>
  <c r="S591" i="17"/>
  <c r="CA590" i="17"/>
  <c r="BY590" i="17"/>
  <c r="BZ590" i="17" s="1"/>
  <c r="BP590" i="17"/>
  <c r="BO590" i="17" s="1"/>
  <c r="BM590" i="17"/>
  <c r="BN590" i="17" s="1"/>
  <c r="BC590" i="17"/>
  <c r="BB590" i="17"/>
  <c r="AZ590" i="17"/>
  <c r="BA590" i="17" s="1"/>
  <c r="AQ590" i="17"/>
  <c r="AP590" i="17"/>
  <c r="AO590" i="17"/>
  <c r="AF590" i="17"/>
  <c r="AD590" i="17"/>
  <c r="AE590" i="17" s="1"/>
  <c r="U590" i="17"/>
  <c r="T590" i="17"/>
  <c r="S590" i="17"/>
  <c r="CA589" i="17"/>
  <c r="BY589" i="17"/>
  <c r="BZ589" i="17" s="1"/>
  <c r="BP589" i="17"/>
  <c r="BO589" i="17" s="1"/>
  <c r="BM589" i="17"/>
  <c r="BN589" i="17" s="1"/>
  <c r="BC589" i="17"/>
  <c r="AZ589" i="17"/>
  <c r="BA589" i="17" s="1"/>
  <c r="AQ589" i="17"/>
  <c r="AO589" i="17"/>
  <c r="AP589" i="17" s="1"/>
  <c r="AF589" i="17"/>
  <c r="AD589" i="17"/>
  <c r="AE589" i="17" s="1"/>
  <c r="U589" i="17"/>
  <c r="S589" i="17"/>
  <c r="T589" i="17" s="1"/>
  <c r="CA588" i="17"/>
  <c r="BY588" i="17"/>
  <c r="BZ588" i="17" s="1"/>
  <c r="BP588" i="17"/>
  <c r="BO588" i="17"/>
  <c r="BM588" i="17"/>
  <c r="BN588" i="17" s="1"/>
  <c r="BC588" i="17"/>
  <c r="AZ588" i="17"/>
  <c r="BA588" i="17" s="1"/>
  <c r="BB588" i="17" s="1"/>
  <c r="AQ588" i="17"/>
  <c r="AO588" i="17"/>
  <c r="AP588" i="17" s="1"/>
  <c r="AF588" i="17"/>
  <c r="AD588" i="17"/>
  <c r="AE588" i="17" s="1"/>
  <c r="U588" i="17"/>
  <c r="S588" i="17"/>
  <c r="T588" i="17" s="1"/>
  <c r="CA587" i="17"/>
  <c r="BY587" i="17"/>
  <c r="BZ587" i="17" s="1"/>
  <c r="BP587" i="17"/>
  <c r="BO587" i="17"/>
  <c r="BM587" i="17"/>
  <c r="BN587" i="17" s="1"/>
  <c r="BC587" i="17"/>
  <c r="AZ587" i="17"/>
  <c r="BA587" i="17" s="1"/>
  <c r="BB587" i="17" s="1"/>
  <c r="AQ587" i="17"/>
  <c r="AP587" i="17"/>
  <c r="AO587" i="17"/>
  <c r="AF587" i="17"/>
  <c r="AD587" i="17"/>
  <c r="AE587" i="17" s="1"/>
  <c r="U587" i="17"/>
  <c r="T587" i="17"/>
  <c r="S587" i="17"/>
  <c r="CA586" i="17"/>
  <c r="BY586" i="17"/>
  <c r="BZ586" i="17" s="1"/>
  <c r="BP586" i="17"/>
  <c r="BO586" i="17"/>
  <c r="BM586" i="17"/>
  <c r="BN586" i="17" s="1"/>
  <c r="BC586" i="17"/>
  <c r="AZ586" i="17"/>
  <c r="BA586" i="17" s="1"/>
  <c r="AQ586" i="17"/>
  <c r="AO586" i="17"/>
  <c r="AP586" i="17" s="1"/>
  <c r="AF586" i="17"/>
  <c r="AD586" i="17"/>
  <c r="AE586" i="17" s="1"/>
  <c r="U586" i="17"/>
  <c r="T586" i="17"/>
  <c r="S586" i="17"/>
  <c r="CA585" i="17"/>
  <c r="BY585" i="17"/>
  <c r="BZ585" i="17" s="1"/>
  <c r="BP585" i="17"/>
  <c r="BO585" i="17" s="1"/>
  <c r="BM585" i="17"/>
  <c r="BN585" i="17" s="1"/>
  <c r="BC585" i="17"/>
  <c r="BB585" i="17" s="1"/>
  <c r="AZ585" i="17"/>
  <c r="BA585" i="17" s="1"/>
  <c r="AQ585" i="17"/>
  <c r="AO585" i="17"/>
  <c r="AP585" i="17" s="1"/>
  <c r="AF585" i="17"/>
  <c r="AD585" i="17"/>
  <c r="AE585" i="17" s="1"/>
  <c r="U585" i="17"/>
  <c r="T585" i="17"/>
  <c r="S585" i="17"/>
  <c r="CA584" i="17"/>
  <c r="BY584" i="17"/>
  <c r="BZ584" i="17" s="1"/>
  <c r="BP584" i="17"/>
  <c r="BO584" i="17" s="1"/>
  <c r="BM584" i="17"/>
  <c r="BN584" i="17" s="1"/>
  <c r="BC584" i="17"/>
  <c r="BB584" i="17"/>
  <c r="AZ584" i="17"/>
  <c r="BA584" i="17" s="1"/>
  <c r="AQ584" i="17"/>
  <c r="AO584" i="17"/>
  <c r="AP584" i="17" s="1"/>
  <c r="AF584" i="17"/>
  <c r="AD584" i="17"/>
  <c r="AE584" i="17" s="1"/>
  <c r="U584" i="17"/>
  <c r="T584" i="17"/>
  <c r="S584" i="17"/>
  <c r="CA583" i="17"/>
  <c r="BY583" i="17"/>
  <c r="BZ583" i="17" s="1"/>
  <c r="BP583" i="17"/>
  <c r="BO583" i="17" s="1"/>
  <c r="BM583" i="17"/>
  <c r="BN583" i="17" s="1"/>
  <c r="BC583" i="17"/>
  <c r="BB583" i="17"/>
  <c r="AZ583" i="17"/>
  <c r="BA583" i="17" s="1"/>
  <c r="AQ583" i="17"/>
  <c r="AO583" i="17"/>
  <c r="AP583" i="17" s="1"/>
  <c r="AD583" i="17"/>
  <c r="AE583" i="17" s="1"/>
  <c r="AF583" i="17" s="1"/>
  <c r="U583" i="17"/>
  <c r="S583" i="17"/>
  <c r="T583" i="17" s="1"/>
  <c r="BY582" i="17"/>
  <c r="BZ582" i="17" s="1"/>
  <c r="CA582" i="17" s="1"/>
  <c r="BP582" i="17"/>
  <c r="BO582" i="17" s="1"/>
  <c r="BN582" i="17"/>
  <c r="BM582" i="17"/>
  <c r="BC582" i="17"/>
  <c r="BB582" i="17"/>
  <c r="BA582" i="17"/>
  <c r="AZ582" i="17"/>
  <c r="AQ582" i="17"/>
  <c r="AO582" i="17"/>
  <c r="AP582" i="17" s="1"/>
  <c r="AF582" i="17"/>
  <c r="AD582" i="17"/>
  <c r="AE582" i="17" s="1"/>
  <c r="U582" i="17"/>
  <c r="T582" i="17"/>
  <c r="S582" i="17"/>
  <c r="CA581" i="17"/>
  <c r="BY581" i="17"/>
  <c r="BZ581" i="17" s="1"/>
  <c r="BP581" i="17"/>
  <c r="BO581" i="17" s="1"/>
  <c r="BN581" i="17"/>
  <c r="BM581" i="17"/>
  <c r="BC581" i="17"/>
  <c r="BB581" i="17" s="1"/>
  <c r="BA581" i="17"/>
  <c r="AZ581" i="17"/>
  <c r="AQ581" i="17"/>
  <c r="AP581" i="17"/>
  <c r="AO581" i="17"/>
  <c r="AF581" i="17"/>
  <c r="AD581" i="17"/>
  <c r="AE581" i="17" s="1"/>
  <c r="U581" i="17"/>
  <c r="S581" i="17"/>
  <c r="T581" i="17" s="1"/>
  <c r="CA580" i="17"/>
  <c r="BY580" i="17"/>
  <c r="BZ580" i="17" s="1"/>
  <c r="BP580" i="17"/>
  <c r="BO580" i="17" s="1"/>
  <c r="BM580" i="17"/>
  <c r="BN580" i="17" s="1"/>
  <c r="BC580" i="17"/>
  <c r="BB580" i="17" s="1"/>
  <c r="AZ580" i="17"/>
  <c r="BA580" i="17" s="1"/>
  <c r="AQ580" i="17"/>
  <c r="AP580" i="17"/>
  <c r="AO580" i="17"/>
  <c r="AF580" i="17"/>
  <c r="AD580" i="17"/>
  <c r="AE580" i="17" s="1"/>
  <c r="U580" i="17"/>
  <c r="T580" i="17"/>
  <c r="S580" i="17"/>
  <c r="CA579" i="17"/>
  <c r="BY579" i="17"/>
  <c r="BZ579" i="17" s="1"/>
  <c r="BP579" i="17"/>
  <c r="BO579" i="17"/>
  <c r="BM579" i="17"/>
  <c r="BN579" i="17" s="1"/>
  <c r="BC579" i="17"/>
  <c r="BB579" i="17" s="1"/>
  <c r="AZ579" i="17"/>
  <c r="BA579" i="17" s="1"/>
  <c r="AQ579" i="17"/>
  <c r="AO579" i="17"/>
  <c r="AP579" i="17" s="1"/>
  <c r="AF579" i="17"/>
  <c r="AD579" i="17"/>
  <c r="AE579" i="17" s="1"/>
  <c r="U579" i="17"/>
  <c r="S579" i="17"/>
  <c r="T579" i="17" s="1"/>
  <c r="CA578" i="17"/>
  <c r="BY578" i="17"/>
  <c r="BZ578" i="17" s="1"/>
  <c r="BP578" i="17"/>
  <c r="BO578" i="17"/>
  <c r="BM578" i="17"/>
  <c r="BN578" i="17" s="1"/>
  <c r="BC578" i="17"/>
  <c r="AZ578" i="17"/>
  <c r="BA578" i="17" s="1"/>
  <c r="BB578" i="17" s="1"/>
  <c r="AQ578" i="17"/>
  <c r="AP578" i="17"/>
  <c r="AO578" i="17"/>
  <c r="AF578" i="17"/>
  <c r="AD578" i="17"/>
  <c r="AE578" i="17" s="1"/>
  <c r="U578" i="17"/>
  <c r="T578" i="17"/>
  <c r="S578" i="17"/>
  <c r="CA577" i="17"/>
  <c r="BY577" i="17"/>
  <c r="BZ577" i="17" s="1"/>
  <c r="BP577" i="17"/>
  <c r="BO577" i="17"/>
  <c r="BM577" i="17"/>
  <c r="BN577" i="17" s="1"/>
  <c r="BC577" i="17"/>
  <c r="AZ577" i="17"/>
  <c r="BA577" i="17" s="1"/>
  <c r="AQ577" i="17"/>
  <c r="AP577" i="17"/>
  <c r="AO577" i="17"/>
  <c r="AF577" i="17"/>
  <c r="AD577" i="17"/>
  <c r="AE577" i="17" s="1"/>
  <c r="U577" i="17"/>
  <c r="T577" i="17"/>
  <c r="S577" i="17"/>
  <c r="CA576" i="17"/>
  <c r="BY576" i="17"/>
  <c r="BZ576" i="17" s="1"/>
  <c r="BP576" i="17"/>
  <c r="BO576" i="17" s="1"/>
  <c r="BM576" i="17"/>
  <c r="BN576" i="17" s="1"/>
  <c r="BC576" i="17"/>
  <c r="AZ576" i="17"/>
  <c r="BA576" i="17" s="1"/>
  <c r="BB576" i="17" s="1"/>
  <c r="AQ576" i="17"/>
  <c r="AO576" i="17"/>
  <c r="AP576" i="17" s="1"/>
  <c r="AF576" i="17"/>
  <c r="AD576" i="17"/>
  <c r="AE576" i="17" s="1"/>
  <c r="U576" i="17"/>
  <c r="S576" i="17"/>
  <c r="T576" i="17" s="1"/>
  <c r="CA575" i="17"/>
  <c r="BY575" i="17"/>
  <c r="BZ575" i="17" s="1"/>
  <c r="BP575" i="17"/>
  <c r="BO575" i="17" s="1"/>
  <c r="BM575" i="17"/>
  <c r="BN575" i="17" s="1"/>
  <c r="BC575" i="17"/>
  <c r="AZ575" i="17"/>
  <c r="BA575" i="17" s="1"/>
  <c r="BB575" i="17" s="1"/>
  <c r="AQ575" i="17"/>
  <c r="AP575" i="17"/>
  <c r="AO575" i="17"/>
  <c r="AF575" i="17"/>
  <c r="AD575" i="17"/>
  <c r="AE575" i="17" s="1"/>
  <c r="U575" i="17"/>
  <c r="S575" i="17"/>
  <c r="T575" i="17" s="1"/>
  <c r="CA574" i="17"/>
  <c r="BY574" i="17"/>
  <c r="BZ574" i="17" s="1"/>
  <c r="BP574" i="17"/>
  <c r="BO574" i="17"/>
  <c r="BM574" i="17"/>
  <c r="BN574" i="17" s="1"/>
  <c r="BC574" i="17"/>
  <c r="BB574" i="17"/>
  <c r="AZ574" i="17"/>
  <c r="BA574" i="17" s="1"/>
  <c r="AQ574" i="17"/>
  <c r="AP574" i="17"/>
  <c r="AO574" i="17"/>
  <c r="AF574" i="17"/>
  <c r="AD574" i="17"/>
  <c r="AE574" i="17" s="1"/>
  <c r="U574" i="17"/>
  <c r="S574" i="17"/>
  <c r="T574" i="17" s="1"/>
  <c r="CA573" i="17"/>
  <c r="BY573" i="17"/>
  <c r="BZ573" i="17" s="1"/>
  <c r="BP573" i="17"/>
  <c r="BO573" i="17" s="1"/>
  <c r="BM573" i="17"/>
  <c r="BN573" i="17" s="1"/>
  <c r="BC573" i="17"/>
  <c r="BB573" i="17" s="1"/>
  <c r="AZ573" i="17"/>
  <c r="BA573" i="17" s="1"/>
  <c r="AQ573" i="17"/>
  <c r="AP573" i="17"/>
  <c r="AO573" i="17"/>
  <c r="AD573" i="17"/>
  <c r="AE573" i="17" s="1"/>
  <c r="AF573" i="17" s="1"/>
  <c r="U573" i="17"/>
  <c r="S573" i="17"/>
  <c r="T573" i="17" s="1"/>
  <c r="BY572" i="17"/>
  <c r="BZ572" i="17" s="1"/>
  <c r="CA572" i="17" s="1"/>
  <c r="BP572" i="17"/>
  <c r="BO572" i="17" s="1"/>
  <c r="BM572" i="17"/>
  <c r="BN572" i="17" s="1"/>
  <c r="BC572" i="17"/>
  <c r="BB572" i="17"/>
  <c r="AZ572" i="17"/>
  <c r="BA572" i="17" s="1"/>
  <c r="AQ572" i="17"/>
  <c r="AP572" i="17"/>
  <c r="AO572" i="17"/>
  <c r="AF572" i="17"/>
  <c r="AD572" i="17"/>
  <c r="AE572" i="17" s="1"/>
  <c r="U572" i="17"/>
  <c r="T572" i="17"/>
  <c r="S572" i="17"/>
  <c r="CA571" i="17"/>
  <c r="BY571" i="17"/>
  <c r="BZ571" i="17" s="1"/>
  <c r="BP571" i="17"/>
  <c r="BO571" i="17" s="1"/>
  <c r="BM571" i="17"/>
  <c r="BN571" i="17" s="1"/>
  <c r="BC571" i="17"/>
  <c r="BB571" i="17" s="1"/>
  <c r="BA571" i="17"/>
  <c r="AZ571" i="17"/>
  <c r="AQ571" i="17"/>
  <c r="AP571" i="17"/>
  <c r="AO571" i="17"/>
  <c r="AF571" i="17"/>
  <c r="AD571" i="17"/>
  <c r="AE571" i="17" s="1"/>
  <c r="U571" i="17"/>
  <c r="T571" i="17"/>
  <c r="S571" i="17"/>
  <c r="CA570" i="17"/>
  <c r="BY570" i="17"/>
  <c r="BZ570" i="17" s="1"/>
  <c r="BP570" i="17"/>
  <c r="BO570" i="17" s="1"/>
  <c r="BM570" i="17"/>
  <c r="BN570" i="17" s="1"/>
  <c r="BC570" i="17"/>
  <c r="BB570" i="17" s="1"/>
  <c r="BA570" i="17"/>
  <c r="AZ570" i="17"/>
  <c r="AQ570" i="17"/>
  <c r="AP570" i="17"/>
  <c r="AO570" i="17"/>
  <c r="AF570" i="17"/>
  <c r="AD570" i="17"/>
  <c r="AE570" i="17" s="1"/>
  <c r="U570" i="17"/>
  <c r="T570" i="17"/>
  <c r="S570" i="17"/>
  <c r="CA569" i="17"/>
  <c r="BY569" i="17"/>
  <c r="BZ569" i="17" s="1"/>
  <c r="BP569" i="17"/>
  <c r="BO569" i="17"/>
  <c r="BM569" i="17"/>
  <c r="BN569" i="17" s="1"/>
  <c r="BC569" i="17"/>
  <c r="BB569" i="17" s="1"/>
  <c r="AZ569" i="17"/>
  <c r="BA569" i="17" s="1"/>
  <c r="AQ569" i="17"/>
  <c r="AP569" i="17"/>
  <c r="AO569" i="17"/>
  <c r="AF569" i="17"/>
  <c r="AD569" i="17"/>
  <c r="AE569" i="17" s="1"/>
  <c r="U569" i="17"/>
  <c r="S569" i="17"/>
  <c r="T569" i="17" s="1"/>
  <c r="CA568" i="17"/>
  <c r="BY568" i="17"/>
  <c r="BZ568" i="17" s="1"/>
  <c r="BP568" i="17"/>
  <c r="BO568" i="17"/>
  <c r="BM568" i="17"/>
  <c r="BN568" i="17" s="1"/>
  <c r="BC568" i="17"/>
  <c r="BB568" i="17"/>
  <c r="AZ568" i="17"/>
  <c r="BA568" i="17" s="1"/>
  <c r="AQ568" i="17"/>
  <c r="AP568" i="17"/>
  <c r="AO568" i="17"/>
  <c r="AF568" i="17"/>
  <c r="AD568" i="17"/>
  <c r="AE568" i="17" s="1"/>
  <c r="U568" i="17"/>
  <c r="S568" i="17"/>
  <c r="T568" i="17" s="1"/>
  <c r="CA567" i="17"/>
  <c r="BY567" i="17"/>
  <c r="BZ567" i="17" s="1"/>
  <c r="BP567" i="17"/>
  <c r="BO567" i="17" s="1"/>
  <c r="BM567" i="17"/>
  <c r="BN567" i="17" s="1"/>
  <c r="BC567" i="17"/>
  <c r="AZ567" i="17"/>
  <c r="BA567" i="17" s="1"/>
  <c r="AQ567" i="17"/>
  <c r="AP567" i="17"/>
  <c r="AO567" i="17"/>
  <c r="AF567" i="17"/>
  <c r="AD567" i="17"/>
  <c r="AE567" i="17" s="1"/>
  <c r="U567" i="17"/>
  <c r="S567" i="17"/>
  <c r="T567" i="17" s="1"/>
  <c r="CA566" i="17"/>
  <c r="BY566" i="17"/>
  <c r="BZ566" i="17" s="1"/>
  <c r="BP566" i="17"/>
  <c r="BO566" i="17" s="1"/>
  <c r="BM566" i="17"/>
  <c r="BN566" i="17" s="1"/>
  <c r="BC566" i="17"/>
  <c r="AZ566" i="17"/>
  <c r="BA566" i="17" s="1"/>
  <c r="AQ566" i="17"/>
  <c r="AO566" i="17"/>
  <c r="AP566" i="17" s="1"/>
  <c r="AF566" i="17"/>
  <c r="AD566" i="17"/>
  <c r="AE566" i="17" s="1"/>
  <c r="U566" i="17"/>
  <c r="T566" i="17"/>
  <c r="S566" i="17"/>
  <c r="CA565" i="17"/>
  <c r="BY565" i="17"/>
  <c r="BZ565" i="17" s="1"/>
  <c r="BP565" i="17"/>
  <c r="BO565" i="17" s="1"/>
  <c r="BM565" i="17"/>
  <c r="BN565" i="17" s="1"/>
  <c r="BC565" i="17"/>
  <c r="AZ565" i="17"/>
  <c r="BA565" i="17" s="1"/>
  <c r="AQ565" i="17"/>
  <c r="AP565" i="17"/>
  <c r="AO565" i="17"/>
  <c r="AF565" i="17"/>
  <c r="AD565" i="17"/>
  <c r="AE565" i="17" s="1"/>
  <c r="U565" i="17"/>
  <c r="T565" i="17"/>
  <c r="S565" i="17"/>
  <c r="CA564" i="17"/>
  <c r="BY564" i="17"/>
  <c r="BZ564" i="17" s="1"/>
  <c r="BP564" i="17"/>
  <c r="BO564" i="17" s="1"/>
  <c r="BM564" i="17"/>
  <c r="BN564" i="17" s="1"/>
  <c r="BC564" i="17"/>
  <c r="AZ564" i="17"/>
  <c r="BA564" i="17" s="1"/>
  <c r="AQ564" i="17"/>
  <c r="AP564" i="17"/>
  <c r="AO564" i="17"/>
  <c r="AF564" i="17"/>
  <c r="AD564" i="17"/>
  <c r="AE564" i="17" s="1"/>
  <c r="U564" i="17"/>
  <c r="S564" i="17"/>
  <c r="T564" i="17" s="1"/>
  <c r="CA563" i="17"/>
  <c r="BY563" i="17"/>
  <c r="BZ563" i="17" s="1"/>
  <c r="BP563" i="17"/>
  <c r="BO563" i="17"/>
  <c r="BM563" i="17"/>
  <c r="BN563" i="17" s="1"/>
  <c r="BC563" i="17"/>
  <c r="BB563" i="17" s="1"/>
  <c r="AZ563" i="17"/>
  <c r="BA563" i="17" s="1"/>
  <c r="AQ563" i="17"/>
  <c r="AP563" i="17"/>
  <c r="AO563" i="17"/>
  <c r="AD563" i="17"/>
  <c r="AE563" i="17" s="1"/>
  <c r="AF563" i="17" s="1"/>
  <c r="U563" i="17"/>
  <c r="T563" i="17"/>
  <c r="S563" i="17"/>
  <c r="BY562" i="17"/>
  <c r="BZ562" i="17" s="1"/>
  <c r="CA562" i="17" s="1"/>
  <c r="BP562" i="17"/>
  <c r="BO562" i="17" s="1"/>
  <c r="BM562" i="17"/>
  <c r="BN562" i="17" s="1"/>
  <c r="BC562" i="17"/>
  <c r="BB562" i="17" s="1"/>
  <c r="AZ562" i="17"/>
  <c r="BA562" i="17" s="1"/>
  <c r="AQ562" i="17"/>
  <c r="AP562" i="17"/>
  <c r="AO562" i="17"/>
  <c r="AF562" i="17"/>
  <c r="AD562" i="17"/>
  <c r="AE562" i="17" s="1"/>
  <c r="U562" i="17"/>
  <c r="T562" i="17"/>
  <c r="S562" i="17"/>
  <c r="CA561" i="17"/>
  <c r="BY561" i="17"/>
  <c r="BZ561" i="17" s="1"/>
  <c r="BP561" i="17"/>
  <c r="BO561" i="17" s="1"/>
  <c r="BM561" i="17"/>
  <c r="BN561" i="17" s="1"/>
  <c r="BC561" i="17"/>
  <c r="BB561" i="17" s="1"/>
  <c r="AZ561" i="17"/>
  <c r="BA561" i="17" s="1"/>
  <c r="AQ561" i="17"/>
  <c r="AP561" i="17"/>
  <c r="AO561" i="17"/>
  <c r="AF561" i="17"/>
  <c r="AD561" i="17"/>
  <c r="AE561" i="17" s="1"/>
  <c r="U561" i="17"/>
  <c r="T561" i="17"/>
  <c r="S561" i="17"/>
  <c r="CA560" i="17"/>
  <c r="BY560" i="17"/>
  <c r="BZ560" i="17" s="1"/>
  <c r="BP560" i="17"/>
  <c r="BO560" i="17" s="1"/>
  <c r="BM560" i="17"/>
  <c r="BN560" i="17" s="1"/>
  <c r="BC560" i="17"/>
  <c r="BB560" i="17" s="1"/>
  <c r="BA560" i="17"/>
  <c r="AZ560" i="17"/>
  <c r="AQ560" i="17"/>
  <c r="AP560" i="17"/>
  <c r="AO560" i="17"/>
  <c r="AF560" i="17"/>
  <c r="AD560" i="17"/>
  <c r="AE560" i="17" s="1"/>
  <c r="U560" i="17"/>
  <c r="S560" i="17"/>
  <c r="T560" i="17" s="1"/>
  <c r="CA559" i="17"/>
  <c r="BY559" i="17"/>
  <c r="BZ559" i="17" s="1"/>
  <c r="BP559" i="17"/>
  <c r="BO559" i="17" s="1"/>
  <c r="BM559" i="17"/>
  <c r="BN559" i="17" s="1"/>
  <c r="BC559" i="17"/>
  <c r="BB559" i="17" s="1"/>
  <c r="BA559" i="17"/>
  <c r="AZ559" i="17"/>
  <c r="AQ559" i="17"/>
  <c r="AP559" i="17"/>
  <c r="AO559" i="17"/>
  <c r="AF559" i="17"/>
  <c r="AD559" i="17"/>
  <c r="AE559" i="17" s="1"/>
  <c r="U559" i="17"/>
  <c r="S559" i="17"/>
  <c r="T559" i="17" s="1"/>
  <c r="CA558" i="17"/>
  <c r="BY558" i="17"/>
  <c r="BZ558" i="17" s="1"/>
  <c r="BP558" i="17"/>
  <c r="BO558" i="17"/>
  <c r="BM558" i="17"/>
  <c r="BN558" i="17" s="1"/>
  <c r="BC558" i="17"/>
  <c r="BB558" i="17" s="1"/>
  <c r="AZ558" i="17"/>
  <c r="BA558" i="17" s="1"/>
  <c r="AQ558" i="17"/>
  <c r="AP558" i="17"/>
  <c r="AO558" i="17"/>
  <c r="AF558" i="17"/>
  <c r="AD558" i="17"/>
  <c r="AE558" i="17" s="1"/>
  <c r="U558" i="17"/>
  <c r="S558" i="17"/>
  <c r="T558" i="17" s="1"/>
  <c r="CA557" i="17"/>
  <c r="BY557" i="17"/>
  <c r="BZ557" i="17" s="1"/>
  <c r="BP557" i="17"/>
  <c r="BO557" i="17" s="1"/>
  <c r="BM557" i="17"/>
  <c r="BN557" i="17" s="1"/>
  <c r="BC557" i="17"/>
  <c r="BB557" i="17" s="1"/>
  <c r="AZ557" i="17"/>
  <c r="BA557" i="17" s="1"/>
  <c r="AQ557" i="17"/>
  <c r="AP557" i="17"/>
  <c r="AO557" i="17"/>
  <c r="AF557" i="17"/>
  <c r="AD557" i="17"/>
  <c r="AE557" i="17" s="1"/>
  <c r="U557" i="17"/>
  <c r="S557" i="17"/>
  <c r="T557" i="17" s="1"/>
  <c r="CA556" i="17"/>
  <c r="BY556" i="17"/>
  <c r="BZ556" i="17" s="1"/>
  <c r="BP556" i="17"/>
  <c r="BO556" i="17"/>
  <c r="BM556" i="17"/>
  <c r="BN556" i="17" s="1"/>
  <c r="BC556" i="17"/>
  <c r="AZ556" i="17"/>
  <c r="BA556" i="17" s="1"/>
  <c r="AQ556" i="17"/>
  <c r="AO556" i="17"/>
  <c r="AP556" i="17" s="1"/>
  <c r="AF556" i="17"/>
  <c r="AD556" i="17"/>
  <c r="AE556" i="17" s="1"/>
  <c r="U556" i="17"/>
  <c r="T556" i="17"/>
  <c r="S556" i="17"/>
  <c r="CA555" i="17"/>
  <c r="BY555" i="17"/>
  <c r="BZ555" i="17" s="1"/>
  <c r="BP555" i="17"/>
  <c r="BO555" i="17" s="1"/>
  <c r="BM555" i="17"/>
  <c r="BN555" i="17" s="1"/>
  <c r="BC555" i="17"/>
  <c r="AZ555" i="17"/>
  <c r="BA555" i="17" s="1"/>
  <c r="BB555" i="17" s="1"/>
  <c r="AQ555" i="17"/>
  <c r="AO555" i="17"/>
  <c r="AP555" i="17" s="1"/>
  <c r="AF555" i="17"/>
  <c r="AD555" i="17"/>
  <c r="AE555" i="17" s="1"/>
  <c r="U555" i="17"/>
  <c r="T555" i="17"/>
  <c r="S555" i="17"/>
  <c r="CA554" i="17"/>
  <c r="BY554" i="17"/>
  <c r="BZ554" i="17" s="1"/>
  <c r="BP554" i="17"/>
  <c r="BO554" i="17"/>
  <c r="BM554" i="17"/>
  <c r="BN554" i="17" s="1"/>
  <c r="BC554" i="17"/>
  <c r="AZ554" i="17"/>
  <c r="BA554" i="17" s="1"/>
  <c r="BB554" i="17" s="1"/>
  <c r="AQ554" i="17"/>
  <c r="AO554" i="17"/>
  <c r="AP554" i="17" s="1"/>
  <c r="AF554" i="17"/>
  <c r="AD554" i="17"/>
  <c r="AE554" i="17" s="1"/>
  <c r="U554" i="17"/>
  <c r="S554" i="17"/>
  <c r="T554" i="17" s="1"/>
  <c r="CA553" i="17"/>
  <c r="BY553" i="17"/>
  <c r="BZ553" i="17" s="1"/>
  <c r="BP553" i="17"/>
  <c r="BO553" i="17" s="1"/>
  <c r="BM553" i="17"/>
  <c r="BN553" i="17" s="1"/>
  <c r="BC553" i="17"/>
  <c r="AZ553" i="17"/>
  <c r="BA553" i="17" s="1"/>
  <c r="BB553" i="17" s="1"/>
  <c r="AQ553" i="17"/>
  <c r="AP553" i="17"/>
  <c r="AO553" i="17"/>
  <c r="AD553" i="17"/>
  <c r="AE553" i="17" s="1"/>
  <c r="AF553" i="17" s="1"/>
  <c r="U553" i="17"/>
  <c r="S553" i="17"/>
  <c r="T553" i="17" s="1"/>
  <c r="BY552" i="17"/>
  <c r="BZ552" i="17" s="1"/>
  <c r="CA552" i="17" s="1"/>
  <c r="BP552" i="17"/>
  <c r="BO552" i="17" s="1"/>
  <c r="BM552" i="17"/>
  <c r="BN552" i="17" s="1"/>
  <c r="BC552" i="17"/>
  <c r="BB552" i="17" s="1"/>
  <c r="AZ552" i="17"/>
  <c r="BA552" i="17" s="1"/>
  <c r="AQ552" i="17"/>
  <c r="AP552" i="17"/>
  <c r="AO552" i="17"/>
  <c r="AF552" i="17"/>
  <c r="AD552" i="17"/>
  <c r="AE552" i="17" s="1"/>
  <c r="U552" i="17"/>
  <c r="T552" i="17"/>
  <c r="S552" i="17"/>
  <c r="CA551" i="17"/>
  <c r="BY551" i="17"/>
  <c r="BZ551" i="17" s="1"/>
  <c r="BP551" i="17"/>
  <c r="BO551" i="17" s="1"/>
  <c r="BM551" i="17"/>
  <c r="BN551" i="17" s="1"/>
  <c r="BC551" i="17"/>
  <c r="BB551" i="17"/>
  <c r="AZ551" i="17"/>
  <c r="BA551" i="17" s="1"/>
  <c r="AQ551" i="17"/>
  <c r="AO551" i="17"/>
  <c r="AP551" i="17" s="1"/>
  <c r="AF551" i="17"/>
  <c r="AD551" i="17"/>
  <c r="AE551" i="17" s="1"/>
  <c r="U551" i="17"/>
  <c r="T551" i="17"/>
  <c r="S551" i="17"/>
  <c r="CA550" i="17"/>
  <c r="BY550" i="17"/>
  <c r="BZ550" i="17" s="1"/>
  <c r="BP550" i="17"/>
  <c r="BO550" i="17" s="1"/>
  <c r="BM550" i="17"/>
  <c r="BN550" i="17" s="1"/>
  <c r="BC550" i="17"/>
  <c r="BB550" i="17"/>
  <c r="AZ550" i="17"/>
  <c r="BA550" i="17" s="1"/>
  <c r="AQ550" i="17"/>
  <c r="AP550" i="17"/>
  <c r="AO550" i="17"/>
  <c r="AF550" i="17"/>
  <c r="AD550" i="17"/>
  <c r="AE550" i="17" s="1"/>
  <c r="U550" i="17"/>
  <c r="T550" i="17"/>
  <c r="S550" i="17"/>
  <c r="CA549" i="17"/>
  <c r="BY549" i="17"/>
  <c r="BZ549" i="17" s="1"/>
  <c r="BP549" i="17"/>
  <c r="BO549" i="17" s="1"/>
  <c r="BM549" i="17"/>
  <c r="BN549" i="17" s="1"/>
  <c r="BC549" i="17"/>
  <c r="BB549" i="17"/>
  <c r="BA549" i="17"/>
  <c r="AZ549" i="17"/>
  <c r="AQ549" i="17"/>
  <c r="AO549" i="17"/>
  <c r="AP549" i="17" s="1"/>
  <c r="AF549" i="17"/>
  <c r="AD549" i="17"/>
  <c r="AE549" i="17" s="1"/>
  <c r="U549" i="17"/>
  <c r="T549" i="17"/>
  <c r="S549" i="17"/>
  <c r="CA548" i="17"/>
  <c r="BY548" i="17"/>
  <c r="BZ548" i="17" s="1"/>
  <c r="BP548" i="17"/>
  <c r="BO548" i="17" s="1"/>
  <c r="BM548" i="17"/>
  <c r="BN548" i="17" s="1"/>
  <c r="BC548" i="17"/>
  <c r="BB548" i="17"/>
  <c r="BA548" i="17"/>
  <c r="AZ548" i="17"/>
  <c r="AQ548" i="17"/>
  <c r="AP548" i="17"/>
  <c r="AO548" i="17"/>
  <c r="AF548" i="17"/>
  <c r="AD548" i="17"/>
  <c r="AE548" i="17" s="1"/>
  <c r="U548" i="17"/>
  <c r="S548" i="17"/>
  <c r="T548" i="17" s="1"/>
  <c r="CA547" i="17"/>
  <c r="BY547" i="17"/>
  <c r="BZ547" i="17" s="1"/>
  <c r="BP547" i="17"/>
  <c r="BO547" i="17"/>
  <c r="BM547" i="17"/>
  <c r="BN547" i="17" s="1"/>
  <c r="BC547" i="17"/>
  <c r="BB547" i="17" s="1"/>
  <c r="AZ547" i="17"/>
  <c r="BA547" i="17" s="1"/>
  <c r="AQ547" i="17"/>
  <c r="AP547" i="17"/>
  <c r="AO547" i="17"/>
  <c r="AF547" i="17"/>
  <c r="AD547" i="17"/>
  <c r="AE547" i="17" s="1"/>
  <c r="U547" i="17"/>
  <c r="S547" i="17"/>
  <c r="T547" i="17" s="1"/>
  <c r="CA546" i="17"/>
  <c r="BY546" i="17"/>
  <c r="BZ546" i="17" s="1"/>
  <c r="BP546" i="17"/>
  <c r="BO546" i="17"/>
  <c r="BM546" i="17"/>
  <c r="BN546" i="17" s="1"/>
  <c r="BC546" i="17"/>
  <c r="BB546" i="17" s="1"/>
  <c r="AZ546" i="17"/>
  <c r="BA546" i="17" s="1"/>
  <c r="AQ546" i="17"/>
  <c r="AP546" i="17"/>
  <c r="AO546" i="17"/>
  <c r="AF546" i="17"/>
  <c r="AD546" i="17"/>
  <c r="AE546" i="17" s="1"/>
  <c r="U546" i="17"/>
  <c r="S546" i="17"/>
  <c r="T546" i="17" s="1"/>
  <c r="CA545" i="17"/>
  <c r="BY545" i="17"/>
  <c r="BZ545" i="17" s="1"/>
  <c r="BP545" i="17"/>
  <c r="BO545" i="17"/>
  <c r="BM545" i="17"/>
  <c r="BN545" i="17" s="1"/>
  <c r="BC545" i="17"/>
  <c r="AZ545" i="17"/>
  <c r="BA545" i="17" s="1"/>
  <c r="AQ545" i="17"/>
  <c r="AP545" i="17"/>
  <c r="AO545" i="17"/>
  <c r="AF545" i="17"/>
  <c r="AD545" i="17"/>
  <c r="AE545" i="17" s="1"/>
  <c r="U545" i="17"/>
  <c r="T545" i="17"/>
  <c r="S545" i="17"/>
  <c r="CA544" i="17"/>
  <c r="BY544" i="17"/>
  <c r="BZ544" i="17" s="1"/>
  <c r="BP544" i="17"/>
  <c r="BO544" i="17" s="1"/>
  <c r="BM544" i="17"/>
  <c r="BN544" i="17" s="1"/>
  <c r="BC544" i="17"/>
  <c r="AZ544" i="17"/>
  <c r="BA544" i="17" s="1"/>
  <c r="AQ544" i="17"/>
  <c r="AO544" i="17"/>
  <c r="AP544" i="17" s="1"/>
  <c r="AF544" i="17"/>
  <c r="AD544" i="17"/>
  <c r="AE544" i="17" s="1"/>
  <c r="U544" i="17"/>
  <c r="T544" i="17"/>
  <c r="S544" i="17"/>
  <c r="CA543" i="17"/>
  <c r="BY543" i="17"/>
  <c r="BZ543" i="17" s="1"/>
  <c r="BP543" i="17"/>
  <c r="BO543" i="17" s="1"/>
  <c r="BM543" i="17"/>
  <c r="BN543" i="17" s="1"/>
  <c r="BC543" i="17"/>
  <c r="AZ543" i="17"/>
  <c r="BA543" i="17" s="1"/>
  <c r="AQ543" i="17"/>
  <c r="AO543" i="17"/>
  <c r="AP543" i="17" s="1"/>
  <c r="AD543" i="17"/>
  <c r="AE543" i="17" s="1"/>
  <c r="AF543" i="17" s="1"/>
  <c r="U543" i="17"/>
  <c r="T543" i="17"/>
  <c r="S543" i="17"/>
  <c r="BY542" i="17"/>
  <c r="BZ542" i="17" s="1"/>
  <c r="CA542" i="17" s="1"/>
  <c r="BP542" i="17"/>
  <c r="BO542" i="17" s="1"/>
  <c r="BM542" i="17"/>
  <c r="BN542" i="17" s="1"/>
  <c r="BC542" i="17"/>
  <c r="AZ542" i="17"/>
  <c r="BA542" i="17" s="1"/>
  <c r="AQ542" i="17"/>
  <c r="AO542" i="17"/>
  <c r="AP542" i="17" s="1"/>
  <c r="AF542" i="17"/>
  <c r="AD542" i="17"/>
  <c r="AE542" i="17" s="1"/>
  <c r="U542" i="17"/>
  <c r="T542" i="17"/>
  <c r="S542" i="17"/>
  <c r="CA541" i="17"/>
  <c r="BY541" i="17"/>
  <c r="BZ541" i="17" s="1"/>
  <c r="BP541" i="17"/>
  <c r="BO541" i="17" s="1"/>
  <c r="BM541" i="17"/>
  <c r="BN541" i="17" s="1"/>
  <c r="BC541" i="17"/>
  <c r="BB541" i="17" s="1"/>
  <c r="AZ541" i="17"/>
  <c r="BA541" i="17" s="1"/>
  <c r="AQ541" i="17"/>
  <c r="AO541" i="17"/>
  <c r="AP541" i="17" s="1"/>
  <c r="AF541" i="17"/>
  <c r="AD541" i="17"/>
  <c r="AE541" i="17" s="1"/>
  <c r="U541" i="17"/>
  <c r="T541" i="17"/>
  <c r="S541" i="17"/>
  <c r="CA540" i="17"/>
  <c r="BY540" i="17"/>
  <c r="BZ540" i="17" s="1"/>
  <c r="BP540" i="17"/>
  <c r="BO540" i="17"/>
  <c r="BM540" i="17"/>
  <c r="BN540" i="17" s="1"/>
  <c r="BC540" i="17"/>
  <c r="BB540" i="17"/>
  <c r="AZ540" i="17"/>
  <c r="BA540" i="17" s="1"/>
  <c r="AQ540" i="17"/>
  <c r="AP540" i="17"/>
  <c r="AO540" i="17"/>
  <c r="AF540" i="17"/>
  <c r="AD540" i="17"/>
  <c r="AE540" i="17" s="1"/>
  <c r="U540" i="17"/>
  <c r="S540" i="17"/>
  <c r="T540" i="17" s="1"/>
  <c r="CA539" i="17"/>
  <c r="BY539" i="17"/>
  <c r="BZ539" i="17" s="1"/>
  <c r="BP539" i="17"/>
  <c r="BO539" i="17" s="1"/>
  <c r="BM539" i="17"/>
  <c r="BN539" i="17" s="1"/>
  <c r="BC539" i="17"/>
  <c r="BB539" i="17" s="1"/>
  <c r="AZ539" i="17"/>
  <c r="BA539" i="17" s="1"/>
  <c r="AQ539" i="17"/>
  <c r="AP539" i="17"/>
  <c r="AO539" i="17"/>
  <c r="AF539" i="17"/>
  <c r="AD539" i="17"/>
  <c r="AE539" i="17" s="1"/>
  <c r="U539" i="17"/>
  <c r="T539" i="17"/>
  <c r="S539" i="17"/>
  <c r="CA538" i="17"/>
  <c r="BY538" i="17"/>
  <c r="BZ538" i="17" s="1"/>
  <c r="BP538" i="17"/>
  <c r="BO538" i="17" s="1"/>
  <c r="BM538" i="17"/>
  <c r="BN538" i="17" s="1"/>
  <c r="BC538" i="17"/>
  <c r="BB538" i="17"/>
  <c r="BA538" i="17"/>
  <c r="AZ538" i="17"/>
  <c r="AQ538" i="17"/>
  <c r="AP538" i="17"/>
  <c r="AO538" i="17"/>
  <c r="AF538" i="17"/>
  <c r="AD538" i="17"/>
  <c r="AE538" i="17" s="1"/>
  <c r="U538" i="17"/>
  <c r="T538" i="17"/>
  <c r="S538" i="17"/>
  <c r="CA537" i="17"/>
  <c r="BY537" i="17"/>
  <c r="BZ537" i="17" s="1"/>
  <c r="BP537" i="17"/>
  <c r="BO537" i="17" s="1"/>
  <c r="BM537" i="17"/>
  <c r="BN537" i="17" s="1"/>
  <c r="BC537" i="17"/>
  <c r="BB537" i="17" s="1"/>
  <c r="BA537" i="17"/>
  <c r="AZ537" i="17"/>
  <c r="AQ537" i="17"/>
  <c r="AP537" i="17"/>
  <c r="AO537" i="17"/>
  <c r="AF537" i="17"/>
  <c r="AD537" i="17"/>
  <c r="AE537" i="17" s="1"/>
  <c r="U537" i="17"/>
  <c r="T537" i="17"/>
  <c r="S537" i="17"/>
  <c r="CA536" i="17"/>
  <c r="BY536" i="17"/>
  <c r="BZ536" i="17" s="1"/>
  <c r="BP536" i="17"/>
  <c r="BO536" i="17"/>
  <c r="BM536" i="17"/>
  <c r="BN536" i="17" s="1"/>
  <c r="BC536" i="17"/>
  <c r="BB536" i="17" s="1"/>
  <c r="AZ536" i="17"/>
  <c r="BA536" i="17" s="1"/>
  <c r="AQ536" i="17"/>
  <c r="AO536" i="17"/>
  <c r="AP536" i="17" s="1"/>
  <c r="AF536" i="17"/>
  <c r="AD536" i="17"/>
  <c r="AE536" i="17" s="1"/>
  <c r="U536" i="17"/>
  <c r="S536" i="17"/>
  <c r="T536" i="17" s="1"/>
  <c r="CA535" i="17"/>
  <c r="BY535" i="17"/>
  <c r="BZ535" i="17" s="1"/>
  <c r="BP535" i="17"/>
  <c r="BO535" i="17"/>
  <c r="BM535" i="17"/>
  <c r="BN535" i="17" s="1"/>
  <c r="BC535" i="17"/>
  <c r="BB535" i="17"/>
  <c r="AZ535" i="17"/>
  <c r="BA535" i="17" s="1"/>
  <c r="AQ535" i="17"/>
  <c r="AP535" i="17"/>
  <c r="AO535" i="17"/>
  <c r="AF535" i="17"/>
  <c r="AD535" i="17"/>
  <c r="AE535" i="17" s="1"/>
  <c r="U535" i="17"/>
  <c r="S535" i="17"/>
  <c r="T535" i="17" s="1"/>
  <c r="CA534" i="17"/>
  <c r="BY534" i="17"/>
  <c r="BZ534" i="17" s="1"/>
  <c r="BP534" i="17"/>
  <c r="BO534" i="17"/>
  <c r="BM534" i="17"/>
  <c r="BN534" i="17" s="1"/>
  <c r="BC534" i="17"/>
  <c r="AZ534" i="17"/>
  <c r="BA534" i="17" s="1"/>
  <c r="AQ534" i="17"/>
  <c r="AP534" i="17"/>
  <c r="AO534" i="17"/>
  <c r="AF534" i="17"/>
  <c r="AD534" i="17"/>
  <c r="AE534" i="17" s="1"/>
  <c r="U534" i="17"/>
  <c r="T534" i="17"/>
  <c r="S534" i="17"/>
  <c r="CA533" i="17"/>
  <c r="BY533" i="17"/>
  <c r="BZ533" i="17" s="1"/>
  <c r="BP533" i="17"/>
  <c r="BO533" i="17" s="1"/>
  <c r="BM533" i="17"/>
  <c r="BN533" i="17" s="1"/>
  <c r="BC533" i="17"/>
  <c r="AZ533" i="17"/>
  <c r="BA533" i="17" s="1"/>
  <c r="AQ533" i="17"/>
  <c r="AP533" i="17"/>
  <c r="AO533" i="17"/>
  <c r="AF533" i="17"/>
  <c r="AD533" i="17"/>
  <c r="AE533" i="17" s="1"/>
  <c r="U533" i="17"/>
  <c r="T533" i="17"/>
  <c r="S533" i="17"/>
  <c r="BY532" i="17"/>
  <c r="BZ532" i="17" s="1"/>
  <c r="CA532" i="17" s="1"/>
  <c r="BP532" i="17"/>
  <c r="BO532" i="17"/>
  <c r="BM532" i="17"/>
  <c r="BN532" i="17" s="1"/>
  <c r="BC532" i="17"/>
  <c r="AZ532" i="17"/>
  <c r="BA532" i="17" s="1"/>
  <c r="BB532" i="17" s="1"/>
  <c r="AQ532" i="17"/>
  <c r="AP532" i="17"/>
  <c r="AO532" i="17"/>
  <c r="AF532" i="17"/>
  <c r="AD532" i="17"/>
  <c r="AE532" i="17" s="1"/>
  <c r="U532" i="17"/>
  <c r="S532" i="17"/>
  <c r="T532" i="17" s="1"/>
  <c r="CA531" i="17"/>
  <c r="BY531" i="17"/>
  <c r="BZ531" i="17" s="1"/>
  <c r="BP531" i="17"/>
  <c r="BO531" i="17"/>
  <c r="BM531" i="17"/>
  <c r="BN531" i="17" s="1"/>
  <c r="BC531" i="17"/>
  <c r="AZ531" i="17"/>
  <c r="BA531" i="17" s="1"/>
  <c r="AQ531" i="17"/>
  <c r="AP531" i="17"/>
  <c r="AO531" i="17"/>
  <c r="AF531" i="17"/>
  <c r="AD531" i="17"/>
  <c r="AE531" i="17" s="1"/>
  <c r="U531" i="17"/>
  <c r="T531" i="17"/>
  <c r="S531" i="17"/>
  <c r="CA530" i="17"/>
  <c r="BY530" i="17"/>
  <c r="BZ530" i="17" s="1"/>
  <c r="BP530" i="17"/>
  <c r="BO530" i="17" s="1"/>
  <c r="BM530" i="17"/>
  <c r="BN530" i="17" s="1"/>
  <c r="BC530" i="17"/>
  <c r="BB530" i="17" s="1"/>
  <c r="AZ530" i="17"/>
  <c r="BA530" i="17" s="1"/>
  <c r="AQ530" i="17"/>
  <c r="AO530" i="17"/>
  <c r="AP530" i="17" s="1"/>
  <c r="AF530" i="17"/>
  <c r="AD530" i="17"/>
  <c r="AE530" i="17" s="1"/>
  <c r="U530" i="17"/>
  <c r="T530" i="17"/>
  <c r="S530" i="17"/>
  <c r="CA529" i="17"/>
  <c r="BY529" i="17"/>
  <c r="BZ529" i="17" s="1"/>
  <c r="BP529" i="17"/>
  <c r="BO529" i="17" s="1"/>
  <c r="BM529" i="17"/>
  <c r="BN529" i="17" s="1"/>
  <c r="BC529" i="17"/>
  <c r="BB529" i="17" s="1"/>
  <c r="AZ529" i="17"/>
  <c r="BA529" i="17" s="1"/>
  <c r="AQ529" i="17"/>
  <c r="AP529" i="17"/>
  <c r="AO529" i="17"/>
  <c r="AF529" i="17"/>
  <c r="AD529" i="17"/>
  <c r="AE529" i="17" s="1"/>
  <c r="U529" i="17"/>
  <c r="T529" i="17"/>
  <c r="S529" i="17"/>
  <c r="CA528" i="17"/>
  <c r="BY528" i="17"/>
  <c r="BZ528" i="17" s="1"/>
  <c r="BP528" i="17"/>
  <c r="BO528" i="17" s="1"/>
  <c r="BM528" i="17"/>
  <c r="BN528" i="17" s="1"/>
  <c r="BC528" i="17"/>
  <c r="BB528" i="17" s="1"/>
  <c r="AZ528" i="17"/>
  <c r="BA528" i="17" s="1"/>
  <c r="AQ528" i="17"/>
  <c r="AP528" i="17"/>
  <c r="AO528" i="17"/>
  <c r="AF528" i="17"/>
  <c r="AD528" i="17"/>
  <c r="AE528" i="17" s="1"/>
  <c r="U528" i="17"/>
  <c r="S528" i="17"/>
  <c r="T528" i="17" s="1"/>
  <c r="CA527" i="17"/>
  <c r="BY527" i="17"/>
  <c r="BZ527" i="17" s="1"/>
  <c r="BP527" i="17"/>
  <c r="BO527" i="17" s="1"/>
  <c r="BM527" i="17"/>
  <c r="BN527" i="17" s="1"/>
  <c r="BC527" i="17"/>
  <c r="BB527" i="17"/>
  <c r="BA527" i="17"/>
  <c r="AZ527" i="17"/>
  <c r="AQ527" i="17"/>
  <c r="AO527" i="17"/>
  <c r="AP527" i="17" s="1"/>
  <c r="AF527" i="17"/>
  <c r="AD527" i="17"/>
  <c r="AE527" i="17" s="1"/>
  <c r="U527" i="17"/>
  <c r="S527" i="17"/>
  <c r="T527" i="17" s="1"/>
  <c r="CA526" i="17"/>
  <c r="BY526" i="17"/>
  <c r="BZ526" i="17" s="1"/>
  <c r="BP526" i="17"/>
  <c r="BO526" i="17" s="1"/>
  <c r="BM526" i="17"/>
  <c r="BN526" i="17" s="1"/>
  <c r="BC526" i="17"/>
  <c r="BB526" i="17" s="1"/>
  <c r="BA526" i="17"/>
  <c r="AZ526" i="17"/>
  <c r="AQ526" i="17"/>
  <c r="AO526" i="17"/>
  <c r="AP526" i="17" s="1"/>
  <c r="AF526" i="17"/>
  <c r="AD526" i="17"/>
  <c r="AE526" i="17" s="1"/>
  <c r="U526" i="17"/>
  <c r="T526" i="17"/>
  <c r="S526" i="17"/>
  <c r="CA525" i="17"/>
  <c r="BY525" i="17"/>
  <c r="BZ525" i="17" s="1"/>
  <c r="BP525" i="17"/>
  <c r="BO525" i="17" s="1"/>
  <c r="BM525" i="17"/>
  <c r="BN525" i="17" s="1"/>
  <c r="BC525" i="17"/>
  <c r="BB525" i="17"/>
  <c r="AZ525" i="17"/>
  <c r="BA525" i="17" s="1"/>
  <c r="AQ525" i="17"/>
  <c r="AP525" i="17"/>
  <c r="AO525" i="17"/>
  <c r="AF525" i="17"/>
  <c r="AD525" i="17"/>
  <c r="AE525" i="17" s="1"/>
  <c r="U525" i="17"/>
  <c r="T525" i="17"/>
  <c r="S525" i="17"/>
  <c r="CA524" i="17"/>
  <c r="BY524" i="17"/>
  <c r="BZ524" i="17" s="1"/>
  <c r="BP524" i="17"/>
  <c r="BO524" i="17" s="1"/>
  <c r="BM524" i="17"/>
  <c r="BN524" i="17" s="1"/>
  <c r="BC524" i="17"/>
  <c r="BB524" i="17" s="1"/>
  <c r="AZ524" i="17"/>
  <c r="BA524" i="17" s="1"/>
  <c r="AQ524" i="17"/>
  <c r="AP524" i="17"/>
  <c r="AO524" i="17"/>
  <c r="AF524" i="17"/>
  <c r="AE524" i="17"/>
  <c r="AD524" i="17"/>
  <c r="U524" i="17"/>
  <c r="S524" i="17"/>
  <c r="T524" i="17" s="1"/>
  <c r="CA523" i="17"/>
  <c r="BY523" i="17"/>
  <c r="BZ523" i="17" s="1"/>
  <c r="BP523" i="17"/>
  <c r="BO523" i="17" s="1"/>
  <c r="BM523" i="17"/>
  <c r="BN523" i="17" s="1"/>
  <c r="BC523" i="17"/>
  <c r="AZ523" i="17"/>
  <c r="BA523" i="17" s="1"/>
  <c r="AQ523" i="17"/>
  <c r="AP523" i="17"/>
  <c r="AO523" i="17"/>
  <c r="AD523" i="17"/>
  <c r="AE523" i="17" s="1"/>
  <c r="AF523" i="17" s="1"/>
  <c r="U523" i="17"/>
  <c r="S523" i="17"/>
  <c r="T523" i="17" s="1"/>
  <c r="BY522" i="17"/>
  <c r="BZ522" i="17" s="1"/>
  <c r="CA522" i="17" s="1"/>
  <c r="BP522" i="17"/>
  <c r="BO522" i="17" s="1"/>
  <c r="BM522" i="17"/>
  <c r="BN522" i="17" s="1"/>
  <c r="BC522" i="17"/>
  <c r="AZ522" i="17"/>
  <c r="BA522" i="17" s="1"/>
  <c r="AQ522" i="17"/>
  <c r="AO522" i="17"/>
  <c r="AP522" i="17" s="1"/>
  <c r="AF522" i="17"/>
  <c r="AE522" i="17"/>
  <c r="AD522" i="17"/>
  <c r="U522" i="17"/>
  <c r="T522" i="17"/>
  <c r="S522" i="17"/>
  <c r="CA521" i="17"/>
  <c r="BY521" i="17"/>
  <c r="BZ521" i="17" s="1"/>
  <c r="BP521" i="17"/>
  <c r="BO521" i="17" s="1"/>
  <c r="BM521" i="17"/>
  <c r="BN521" i="17" s="1"/>
  <c r="BC521" i="17"/>
  <c r="AZ521" i="17"/>
  <c r="BA521" i="17" s="1"/>
  <c r="BB521" i="17" s="1"/>
  <c r="AQ521" i="17"/>
  <c r="AP521" i="17"/>
  <c r="AO521" i="17"/>
  <c r="AF521" i="17"/>
  <c r="AD521" i="17"/>
  <c r="AE521" i="17" s="1"/>
  <c r="U521" i="17"/>
  <c r="S521" i="17"/>
  <c r="T521" i="17" s="1"/>
  <c r="CA520" i="17"/>
  <c r="BY520" i="17"/>
  <c r="BZ520" i="17" s="1"/>
  <c r="BP520" i="17"/>
  <c r="BO520" i="17"/>
  <c r="BM520" i="17"/>
  <c r="BN520" i="17" s="1"/>
  <c r="BC520" i="17"/>
  <c r="AZ520" i="17"/>
  <c r="BA520" i="17" s="1"/>
  <c r="AQ520" i="17"/>
  <c r="AP520" i="17"/>
  <c r="AO520" i="17"/>
  <c r="AF520" i="17"/>
  <c r="AD520" i="17"/>
  <c r="AE520" i="17" s="1"/>
  <c r="U520" i="17"/>
  <c r="S520" i="17"/>
  <c r="T520" i="17" s="1"/>
  <c r="CA519" i="17"/>
  <c r="BY519" i="17"/>
  <c r="BZ519" i="17" s="1"/>
  <c r="BP519" i="17"/>
  <c r="BO519" i="17" s="1"/>
  <c r="BM519" i="17"/>
  <c r="BN519" i="17" s="1"/>
  <c r="BC519" i="17"/>
  <c r="BB519" i="17" s="1"/>
  <c r="AZ519" i="17"/>
  <c r="BA519" i="17" s="1"/>
  <c r="AQ519" i="17"/>
  <c r="AP519" i="17"/>
  <c r="AO519" i="17"/>
  <c r="AF519" i="17"/>
  <c r="AD519" i="17"/>
  <c r="AE519" i="17" s="1"/>
  <c r="U519" i="17"/>
  <c r="T519" i="17"/>
  <c r="S519" i="17"/>
  <c r="CA518" i="17"/>
  <c r="BY518" i="17"/>
  <c r="BZ518" i="17" s="1"/>
  <c r="BP518" i="17"/>
  <c r="BO518" i="17" s="1"/>
  <c r="BM518" i="17"/>
  <c r="BN518" i="17" s="1"/>
  <c r="BC518" i="17"/>
  <c r="BB518" i="17" s="1"/>
  <c r="AZ518" i="17"/>
  <c r="BA518" i="17" s="1"/>
  <c r="AQ518" i="17"/>
  <c r="AP518" i="17"/>
  <c r="AO518" i="17"/>
  <c r="AF518" i="17"/>
  <c r="AE518" i="17"/>
  <c r="AD518" i="17"/>
  <c r="U518" i="17"/>
  <c r="T518" i="17"/>
  <c r="S518" i="17"/>
  <c r="CA517" i="17"/>
  <c r="BY517" i="17"/>
  <c r="BZ517" i="17" s="1"/>
  <c r="BP517" i="17"/>
  <c r="BO517" i="17" s="1"/>
  <c r="BM517" i="17"/>
  <c r="BN517" i="17" s="1"/>
  <c r="BC517" i="17"/>
  <c r="BB517" i="17" s="1"/>
  <c r="AZ517" i="17"/>
  <c r="BA517" i="17" s="1"/>
  <c r="AQ517" i="17"/>
  <c r="AO517" i="17"/>
  <c r="AP517" i="17" s="1"/>
  <c r="AF517" i="17"/>
  <c r="AD517" i="17"/>
  <c r="AE517" i="17" s="1"/>
  <c r="U517" i="17"/>
  <c r="T517" i="17"/>
  <c r="S517" i="17"/>
  <c r="CA516" i="17"/>
  <c r="BY516" i="17"/>
  <c r="BZ516" i="17" s="1"/>
  <c r="BP516" i="17"/>
  <c r="BO516" i="17" s="1"/>
  <c r="BM516" i="17"/>
  <c r="BN516" i="17" s="1"/>
  <c r="BC516" i="17"/>
  <c r="BB516" i="17" s="1"/>
  <c r="BA516" i="17"/>
  <c r="AZ516" i="17"/>
  <c r="AQ516" i="17"/>
  <c r="AO516" i="17"/>
  <c r="AP516" i="17" s="1"/>
  <c r="AF516" i="17"/>
  <c r="AD516" i="17"/>
  <c r="AE516" i="17" s="1"/>
  <c r="U516" i="17"/>
  <c r="T516" i="17"/>
  <c r="S516" i="17"/>
  <c r="CA515" i="17"/>
  <c r="BY515" i="17"/>
  <c r="BZ515" i="17" s="1"/>
  <c r="BP515" i="17"/>
  <c r="BO515" i="17" s="1"/>
  <c r="BM515" i="17"/>
  <c r="BN515" i="17" s="1"/>
  <c r="BC515" i="17"/>
  <c r="BB515" i="17" s="1"/>
  <c r="BA515" i="17"/>
  <c r="AZ515" i="17"/>
  <c r="AQ515" i="17"/>
  <c r="AP515" i="17"/>
  <c r="AO515" i="17"/>
  <c r="AF515" i="17"/>
  <c r="AD515" i="17"/>
  <c r="AE515" i="17" s="1"/>
  <c r="U515" i="17"/>
  <c r="T515" i="17"/>
  <c r="S515" i="17"/>
  <c r="CA514" i="17"/>
  <c r="BY514" i="17"/>
  <c r="BZ514" i="17" s="1"/>
  <c r="BP514" i="17"/>
  <c r="BO514" i="17" s="1"/>
  <c r="BM514" i="17"/>
  <c r="BN514" i="17" s="1"/>
  <c r="BC514" i="17"/>
  <c r="BB514" i="17" s="1"/>
  <c r="AZ514" i="17"/>
  <c r="BA514" i="17" s="1"/>
  <c r="AQ514" i="17"/>
  <c r="AP514" i="17"/>
  <c r="AO514" i="17"/>
  <c r="AF514" i="17"/>
  <c r="AD514" i="17"/>
  <c r="AE514" i="17" s="1"/>
  <c r="U514" i="17"/>
  <c r="T514" i="17"/>
  <c r="S514" i="17"/>
  <c r="CA513" i="17"/>
  <c r="BY513" i="17"/>
  <c r="BZ513" i="17" s="1"/>
  <c r="BP513" i="17"/>
  <c r="BO513" i="17" s="1"/>
  <c r="BM513" i="17"/>
  <c r="BN513" i="17" s="1"/>
  <c r="BC513" i="17"/>
  <c r="BB513" i="17" s="1"/>
  <c r="AZ513" i="17"/>
  <c r="BA513" i="17" s="1"/>
  <c r="AQ513" i="17"/>
  <c r="AO513" i="17"/>
  <c r="AP513" i="17" s="1"/>
  <c r="AF513" i="17"/>
  <c r="AD513" i="17"/>
  <c r="AE513" i="17" s="1"/>
  <c r="U513" i="17"/>
  <c r="T513" i="17"/>
  <c r="S513" i="17"/>
  <c r="BY512" i="17"/>
  <c r="BZ512" i="17" s="1"/>
  <c r="CA512" i="17" s="1"/>
  <c r="BP512" i="17"/>
  <c r="BO512" i="17" s="1"/>
  <c r="BM512" i="17"/>
  <c r="BN512" i="17" s="1"/>
  <c r="BC512" i="17"/>
  <c r="AZ512" i="17"/>
  <c r="BA512" i="17" s="1"/>
  <c r="AQ512" i="17"/>
  <c r="AP512" i="17"/>
  <c r="AO512" i="17"/>
  <c r="AF512" i="17"/>
  <c r="AD512" i="17"/>
  <c r="AE512" i="17" s="1"/>
  <c r="U512" i="17"/>
  <c r="T512" i="17"/>
  <c r="S512" i="17"/>
  <c r="CA511" i="17"/>
  <c r="BY511" i="17"/>
  <c r="BZ511" i="17" s="1"/>
  <c r="BP511" i="17"/>
  <c r="BO511" i="17" s="1"/>
  <c r="BM511" i="17"/>
  <c r="BN511" i="17" s="1"/>
  <c r="BC511" i="17"/>
  <c r="AZ511" i="17"/>
  <c r="BA511" i="17" s="1"/>
  <c r="AQ511" i="17"/>
  <c r="AO511" i="17"/>
  <c r="AP511" i="17" s="1"/>
  <c r="AF511" i="17"/>
  <c r="AD511" i="17"/>
  <c r="AE511" i="17" s="1"/>
  <c r="U511" i="17"/>
  <c r="T511" i="17"/>
  <c r="S511" i="17"/>
  <c r="CA510" i="17"/>
  <c r="BY510" i="17"/>
  <c r="BZ510" i="17" s="1"/>
  <c r="BP510" i="17"/>
  <c r="BO510" i="17" s="1"/>
  <c r="BM510" i="17"/>
  <c r="BN510" i="17" s="1"/>
  <c r="BC510" i="17"/>
  <c r="AZ510" i="17"/>
  <c r="BA510" i="17" s="1"/>
  <c r="AQ510" i="17"/>
  <c r="AP510" i="17"/>
  <c r="AO510" i="17"/>
  <c r="AF510" i="17"/>
  <c r="AD510" i="17"/>
  <c r="AE510" i="17" s="1"/>
  <c r="U510" i="17"/>
  <c r="T510" i="17"/>
  <c r="S510" i="17"/>
  <c r="CA509" i="17"/>
  <c r="BY509" i="17"/>
  <c r="BZ509" i="17" s="1"/>
  <c r="BP509" i="17"/>
  <c r="BO509" i="17" s="1"/>
  <c r="BM509" i="17"/>
  <c r="BN509" i="17" s="1"/>
  <c r="BC509" i="17"/>
  <c r="AZ509" i="17"/>
  <c r="BA509" i="17" s="1"/>
  <c r="BB509" i="17" s="1"/>
  <c r="AQ509" i="17"/>
  <c r="AO509" i="17"/>
  <c r="AP509" i="17" s="1"/>
  <c r="AF509" i="17"/>
  <c r="AD509" i="17"/>
  <c r="AE509" i="17" s="1"/>
  <c r="U509" i="17"/>
  <c r="T509" i="17"/>
  <c r="S509" i="17"/>
  <c r="CA508" i="17"/>
  <c r="BY508" i="17"/>
  <c r="BZ508" i="17" s="1"/>
  <c r="BP508" i="17"/>
  <c r="BO508" i="17" s="1"/>
  <c r="BM508" i="17"/>
  <c r="BN508" i="17" s="1"/>
  <c r="BC508" i="17"/>
  <c r="BB508" i="17" s="1"/>
  <c r="AZ508" i="17"/>
  <c r="BA508" i="17" s="1"/>
  <c r="AQ508" i="17"/>
  <c r="AP508" i="17"/>
  <c r="AO508" i="17"/>
  <c r="AF508" i="17"/>
  <c r="AD508" i="17"/>
  <c r="AE508" i="17" s="1"/>
  <c r="U508" i="17"/>
  <c r="S508" i="17"/>
  <c r="T508" i="17" s="1"/>
  <c r="CA507" i="17"/>
  <c r="BY507" i="17"/>
  <c r="BZ507" i="17" s="1"/>
  <c r="BP507" i="17"/>
  <c r="BO507" i="17" s="1"/>
  <c r="BM507" i="17"/>
  <c r="BN507" i="17" s="1"/>
  <c r="BC507" i="17"/>
  <c r="BB507" i="17" s="1"/>
  <c r="AZ507" i="17"/>
  <c r="BA507" i="17" s="1"/>
  <c r="AQ507" i="17"/>
  <c r="AO507" i="17"/>
  <c r="AP507" i="17" s="1"/>
  <c r="AF507" i="17"/>
  <c r="AD507" i="17"/>
  <c r="AE507" i="17" s="1"/>
  <c r="U507" i="17"/>
  <c r="S507" i="17"/>
  <c r="T507" i="17" s="1"/>
  <c r="CA506" i="17"/>
  <c r="BY506" i="17"/>
  <c r="BZ506" i="17" s="1"/>
  <c r="BP506" i="17"/>
  <c r="BO506" i="17"/>
  <c r="BM506" i="17"/>
  <c r="BN506" i="17" s="1"/>
  <c r="BC506" i="17"/>
  <c r="BB506" i="17" s="1"/>
  <c r="AZ506" i="17"/>
  <c r="BA506" i="17" s="1"/>
  <c r="AQ506" i="17"/>
  <c r="AP506" i="17"/>
  <c r="AO506" i="17"/>
  <c r="AF506" i="17"/>
  <c r="AE506" i="17"/>
  <c r="AD506" i="17"/>
  <c r="U506" i="17"/>
  <c r="S506" i="17"/>
  <c r="T506" i="17" s="1"/>
  <c r="CA505" i="17"/>
  <c r="BY505" i="17"/>
  <c r="BZ505" i="17" s="1"/>
  <c r="BP505" i="17"/>
  <c r="BO505" i="17" s="1"/>
  <c r="BM505" i="17"/>
  <c r="BN505" i="17" s="1"/>
  <c r="BC505" i="17"/>
  <c r="BB505" i="17" s="1"/>
  <c r="BA505" i="17"/>
  <c r="AZ505" i="17"/>
  <c r="AQ505" i="17"/>
  <c r="AP505" i="17"/>
  <c r="AO505" i="17"/>
  <c r="AF505" i="17"/>
  <c r="AD505" i="17"/>
  <c r="AE505" i="17" s="1"/>
  <c r="U505" i="17"/>
  <c r="S505" i="17"/>
  <c r="T505" i="17" s="1"/>
  <c r="CA504" i="17"/>
  <c r="BY504" i="17"/>
  <c r="BZ504" i="17" s="1"/>
  <c r="BP504" i="17"/>
  <c r="BO504" i="17"/>
  <c r="BM504" i="17"/>
  <c r="BN504" i="17" s="1"/>
  <c r="BC504" i="17"/>
  <c r="BB504" i="17" s="1"/>
  <c r="BA504" i="17"/>
  <c r="AZ504" i="17"/>
  <c r="AQ504" i="17"/>
  <c r="AO504" i="17"/>
  <c r="AP504" i="17" s="1"/>
  <c r="AF504" i="17"/>
  <c r="AE504" i="17"/>
  <c r="AD504" i="17"/>
  <c r="U504" i="17"/>
  <c r="S504" i="17"/>
  <c r="T504" i="17" s="1"/>
  <c r="CA503" i="17"/>
  <c r="BY503" i="17"/>
  <c r="BZ503" i="17" s="1"/>
  <c r="BP503" i="17"/>
  <c r="BO503" i="17" s="1"/>
  <c r="BM503" i="17"/>
  <c r="BN503" i="17" s="1"/>
  <c r="BC503" i="17"/>
  <c r="BB503" i="17"/>
  <c r="AZ503" i="17"/>
  <c r="BA503" i="17" s="1"/>
  <c r="AQ503" i="17"/>
  <c r="AP503" i="17"/>
  <c r="AO503" i="17"/>
  <c r="AD503" i="17"/>
  <c r="AE503" i="17" s="1"/>
  <c r="AF503" i="17" s="1"/>
  <c r="U503" i="17"/>
  <c r="T503" i="17"/>
  <c r="S503" i="17"/>
  <c r="BY502" i="17"/>
  <c r="BZ502" i="17" s="1"/>
  <c r="CA502" i="17" s="1"/>
  <c r="BP502" i="17"/>
  <c r="BO502" i="17" s="1"/>
  <c r="BM502" i="17"/>
  <c r="BN502" i="17" s="1"/>
  <c r="BC502" i="17"/>
  <c r="BB502" i="17" s="1"/>
  <c r="AZ502" i="17"/>
  <c r="BA502" i="17" s="1"/>
  <c r="AQ502" i="17"/>
  <c r="AO502" i="17"/>
  <c r="AP502" i="17" s="1"/>
  <c r="AF502" i="17"/>
  <c r="AE502" i="17"/>
  <c r="AD502" i="17"/>
  <c r="U502" i="17"/>
  <c r="T502" i="17"/>
  <c r="S502" i="17"/>
  <c r="CA501" i="17"/>
  <c r="BY501" i="17"/>
  <c r="BZ501" i="17" s="1"/>
  <c r="BP501" i="17"/>
  <c r="BO501" i="17" s="1"/>
  <c r="BM501" i="17"/>
  <c r="BN501" i="17" s="1"/>
  <c r="BC501" i="17"/>
  <c r="AZ501" i="17"/>
  <c r="BA501" i="17" s="1"/>
  <c r="BB501" i="17" s="1"/>
  <c r="AQ501" i="17"/>
  <c r="AP501" i="17"/>
  <c r="AO501" i="17"/>
  <c r="AF501" i="17"/>
  <c r="AD501" i="17"/>
  <c r="AE501" i="17" s="1"/>
  <c r="U501" i="17"/>
  <c r="S501" i="17"/>
  <c r="T501" i="17" s="1"/>
  <c r="CA500" i="17"/>
  <c r="BY500" i="17"/>
  <c r="BZ500" i="17" s="1"/>
  <c r="BP500" i="17"/>
  <c r="BO500" i="17"/>
  <c r="BM500" i="17"/>
  <c r="BN500" i="17" s="1"/>
  <c r="BC500" i="17"/>
  <c r="BB500" i="17" s="1"/>
  <c r="AZ500" i="17"/>
  <c r="BA500" i="17" s="1"/>
  <c r="AQ500" i="17"/>
  <c r="AP500" i="17"/>
  <c r="AO500" i="17"/>
  <c r="AF500" i="17"/>
  <c r="AD500" i="17"/>
  <c r="AE500" i="17" s="1"/>
  <c r="U500" i="17"/>
  <c r="S500" i="17"/>
  <c r="T500" i="17" s="1"/>
  <c r="CA499" i="17"/>
  <c r="BY499" i="17"/>
  <c r="BZ499" i="17" s="1"/>
  <c r="BP499" i="17"/>
  <c r="BO499" i="17" s="1"/>
  <c r="BM499" i="17"/>
  <c r="BN499" i="17" s="1"/>
  <c r="BC499" i="17"/>
  <c r="AZ499" i="17"/>
  <c r="BA499" i="17" s="1"/>
  <c r="AQ499" i="17"/>
  <c r="AO499" i="17"/>
  <c r="AP499" i="17" s="1"/>
  <c r="AF499" i="17"/>
  <c r="AD499" i="17"/>
  <c r="AE499" i="17" s="1"/>
  <c r="U499" i="17"/>
  <c r="T499" i="17"/>
  <c r="S499" i="17"/>
  <c r="CA498" i="17"/>
  <c r="BY498" i="17"/>
  <c r="BZ498" i="17" s="1"/>
  <c r="BP498" i="17"/>
  <c r="BO498" i="17" s="1"/>
  <c r="BM498" i="17"/>
  <c r="BN498" i="17" s="1"/>
  <c r="BC498" i="17"/>
  <c r="AZ498" i="17"/>
  <c r="BA498" i="17" s="1"/>
  <c r="AQ498" i="17"/>
  <c r="AO498" i="17"/>
  <c r="AP498" i="17" s="1"/>
  <c r="AF498" i="17"/>
  <c r="AE498" i="17"/>
  <c r="AD498" i="17"/>
  <c r="U498" i="17"/>
  <c r="T498" i="17"/>
  <c r="S498" i="17"/>
  <c r="CA497" i="17"/>
  <c r="BY497" i="17"/>
  <c r="BZ497" i="17" s="1"/>
  <c r="BP497" i="17"/>
  <c r="BO497" i="17" s="1"/>
  <c r="BM497" i="17"/>
  <c r="BN497" i="17" s="1"/>
  <c r="BC497" i="17"/>
  <c r="BB497" i="17"/>
  <c r="AZ497" i="17"/>
  <c r="BA497" i="17" s="1"/>
  <c r="AQ497" i="17"/>
  <c r="AO497" i="17"/>
  <c r="AP497" i="17" s="1"/>
  <c r="AF497" i="17"/>
  <c r="AD497" i="17"/>
  <c r="AE497" i="17" s="1"/>
  <c r="U497" i="17"/>
  <c r="T497" i="17"/>
  <c r="S497" i="17"/>
  <c r="CA496" i="17"/>
  <c r="BY496" i="17"/>
  <c r="BZ496" i="17" s="1"/>
  <c r="BP496" i="17"/>
  <c r="BO496" i="17" s="1"/>
  <c r="BM496" i="17"/>
  <c r="BN496" i="17" s="1"/>
  <c r="BC496" i="17"/>
  <c r="BB496" i="17" s="1"/>
  <c r="AZ496" i="17"/>
  <c r="BA496" i="17" s="1"/>
  <c r="AQ496" i="17"/>
  <c r="AP496" i="17"/>
  <c r="AO496" i="17"/>
  <c r="AF496" i="17"/>
  <c r="AE496" i="17"/>
  <c r="AD496" i="17"/>
  <c r="U496" i="17"/>
  <c r="T496" i="17"/>
  <c r="S496" i="17"/>
  <c r="CA495" i="17"/>
  <c r="BY495" i="17"/>
  <c r="BZ495" i="17" s="1"/>
  <c r="BP495" i="17"/>
  <c r="BO495" i="17" s="1"/>
  <c r="BM495" i="17"/>
  <c r="BN495" i="17" s="1"/>
  <c r="BC495" i="17"/>
  <c r="BB495" i="17" s="1"/>
  <c r="AZ495" i="17"/>
  <c r="BA495" i="17" s="1"/>
  <c r="AQ495" i="17"/>
  <c r="AP495" i="17"/>
  <c r="AO495" i="17"/>
  <c r="AF495" i="17"/>
  <c r="AD495" i="17"/>
  <c r="AE495" i="17" s="1"/>
  <c r="U495" i="17"/>
  <c r="S495" i="17"/>
  <c r="T495" i="17" s="1"/>
  <c r="CA494" i="17"/>
  <c r="BY494" i="17"/>
  <c r="BZ494" i="17" s="1"/>
  <c r="BP494" i="17"/>
  <c r="BO494" i="17" s="1"/>
  <c r="BM494" i="17"/>
  <c r="BN494" i="17" s="1"/>
  <c r="BC494" i="17"/>
  <c r="BB494" i="17" s="1"/>
  <c r="BA494" i="17"/>
  <c r="AZ494" i="17"/>
  <c r="AQ494" i="17"/>
  <c r="AP494" i="17"/>
  <c r="AO494" i="17"/>
  <c r="AF494" i="17"/>
  <c r="AE494" i="17"/>
  <c r="AD494" i="17"/>
  <c r="U494" i="17"/>
  <c r="T494" i="17"/>
  <c r="S494" i="17"/>
  <c r="CA493" i="17"/>
  <c r="BY493" i="17"/>
  <c r="BZ493" i="17" s="1"/>
  <c r="BP493" i="17"/>
  <c r="BO493" i="17" s="1"/>
  <c r="BM493" i="17"/>
  <c r="BN493" i="17" s="1"/>
  <c r="BC493" i="17"/>
  <c r="BB493" i="17" s="1"/>
  <c r="BA493" i="17"/>
  <c r="AZ493" i="17"/>
  <c r="AQ493" i="17"/>
  <c r="AO493" i="17"/>
  <c r="AP493" i="17" s="1"/>
  <c r="AF493" i="17"/>
  <c r="AD493" i="17"/>
  <c r="AE493" i="17" s="1"/>
  <c r="U493" i="17"/>
  <c r="S493" i="17"/>
  <c r="T493" i="17" s="1"/>
  <c r="BY492" i="17"/>
  <c r="BZ492" i="17" s="1"/>
  <c r="CA492" i="17" s="1"/>
  <c r="BP492" i="17"/>
  <c r="BO492" i="17"/>
  <c r="BM492" i="17"/>
  <c r="BN492" i="17" s="1"/>
  <c r="BC492" i="17"/>
  <c r="BB492" i="17" s="1"/>
  <c r="AZ492" i="17"/>
  <c r="BA492" i="17" s="1"/>
  <c r="AQ492" i="17"/>
  <c r="AP492" i="17"/>
  <c r="AO492" i="17"/>
  <c r="AF492" i="17"/>
  <c r="AD492" i="17"/>
  <c r="AE492" i="17" s="1"/>
  <c r="U492" i="17"/>
  <c r="S492" i="17"/>
  <c r="T492" i="17" s="1"/>
  <c r="CA491" i="17"/>
  <c r="BY491" i="17"/>
  <c r="BZ491" i="17" s="1"/>
  <c r="BP491" i="17"/>
  <c r="BO491" i="17" s="1"/>
  <c r="BM491" i="17"/>
  <c r="BN491" i="17" s="1"/>
  <c r="BC491" i="17"/>
  <c r="BB491" i="17" s="1"/>
  <c r="AZ491" i="17"/>
  <c r="BA491" i="17" s="1"/>
  <c r="AQ491" i="17"/>
  <c r="AP491" i="17"/>
  <c r="AO491" i="17"/>
  <c r="AF491" i="17"/>
  <c r="AD491" i="17"/>
  <c r="AE491" i="17" s="1"/>
  <c r="U491" i="17"/>
  <c r="S491" i="17"/>
  <c r="T491" i="17" s="1"/>
  <c r="CA490" i="17"/>
  <c r="BY490" i="17"/>
  <c r="BZ490" i="17" s="1"/>
  <c r="BP490" i="17"/>
  <c r="BO490" i="17" s="1"/>
  <c r="BM490" i="17"/>
  <c r="BN490" i="17" s="1"/>
  <c r="BC490" i="17"/>
  <c r="BB490" i="17" s="1"/>
  <c r="AZ490" i="17"/>
  <c r="BA490" i="17" s="1"/>
  <c r="AQ490" i="17"/>
  <c r="AO490" i="17"/>
  <c r="AP490" i="17" s="1"/>
  <c r="AF490" i="17"/>
  <c r="AD490" i="17"/>
  <c r="AE490" i="17" s="1"/>
  <c r="U490" i="17"/>
  <c r="T490" i="17"/>
  <c r="S490" i="17"/>
  <c r="CA489" i="17"/>
  <c r="BY489" i="17"/>
  <c r="BZ489" i="17" s="1"/>
  <c r="BP489" i="17"/>
  <c r="BO489" i="17" s="1"/>
  <c r="BM489" i="17"/>
  <c r="BN489" i="17" s="1"/>
  <c r="BC489" i="17"/>
  <c r="AZ489" i="17"/>
  <c r="BA489" i="17" s="1"/>
  <c r="BB489" i="17" s="1"/>
  <c r="AQ489" i="17"/>
  <c r="AO489" i="17"/>
  <c r="AP489" i="17" s="1"/>
  <c r="AF489" i="17"/>
  <c r="AD489" i="17"/>
  <c r="AE489" i="17" s="1"/>
  <c r="U489" i="17"/>
  <c r="T489" i="17"/>
  <c r="S489" i="17"/>
  <c r="CA488" i="17"/>
  <c r="BY488" i="17"/>
  <c r="BZ488" i="17" s="1"/>
  <c r="BP488" i="17"/>
  <c r="BO488" i="17"/>
  <c r="BM488" i="17"/>
  <c r="BN488" i="17" s="1"/>
  <c r="BC488" i="17"/>
  <c r="AZ488" i="17"/>
  <c r="BA488" i="17" s="1"/>
  <c r="AQ488" i="17"/>
  <c r="AP488" i="17"/>
  <c r="AO488" i="17"/>
  <c r="AF488" i="17"/>
  <c r="AE488" i="17"/>
  <c r="AD488" i="17"/>
  <c r="U488" i="17"/>
  <c r="S488" i="17"/>
  <c r="T488" i="17" s="1"/>
  <c r="CA487" i="17"/>
  <c r="BY487" i="17"/>
  <c r="BZ487" i="17" s="1"/>
  <c r="BP487" i="17"/>
  <c r="BO487" i="17" s="1"/>
  <c r="BM487" i="17"/>
  <c r="BN487" i="17" s="1"/>
  <c r="BC487" i="17"/>
  <c r="AZ487" i="17"/>
  <c r="BA487" i="17" s="1"/>
  <c r="AQ487" i="17"/>
  <c r="AP487" i="17"/>
  <c r="AO487" i="17"/>
  <c r="AF487" i="17"/>
  <c r="AD487" i="17"/>
  <c r="AE487" i="17" s="1"/>
  <c r="U487" i="17"/>
  <c r="T487" i="17"/>
  <c r="S487" i="17"/>
  <c r="CA486" i="17"/>
  <c r="BY486" i="17"/>
  <c r="BZ486" i="17" s="1"/>
  <c r="BP486" i="17"/>
  <c r="BO486" i="17" s="1"/>
  <c r="BM486" i="17"/>
  <c r="BN486" i="17" s="1"/>
  <c r="BC486" i="17"/>
  <c r="BB486" i="17" s="1"/>
  <c r="AZ486" i="17"/>
  <c r="BA486" i="17" s="1"/>
  <c r="AQ486" i="17"/>
  <c r="AO486" i="17"/>
  <c r="AP486" i="17" s="1"/>
  <c r="AF486" i="17"/>
  <c r="AE486" i="17"/>
  <c r="AD486" i="17"/>
  <c r="U486" i="17"/>
  <c r="T486" i="17"/>
  <c r="S486" i="17"/>
  <c r="CA485" i="17"/>
  <c r="BY485" i="17"/>
  <c r="BZ485" i="17" s="1"/>
  <c r="BP485" i="17"/>
  <c r="BO485" i="17" s="1"/>
  <c r="BM485" i="17"/>
  <c r="BN485" i="17" s="1"/>
  <c r="BC485" i="17"/>
  <c r="BB485" i="17"/>
  <c r="AZ485" i="17"/>
  <c r="BA485" i="17" s="1"/>
  <c r="AQ485" i="17"/>
  <c r="AO485" i="17"/>
  <c r="AP485" i="17" s="1"/>
  <c r="AF485" i="17"/>
  <c r="AD485" i="17"/>
  <c r="AE485" i="17" s="1"/>
  <c r="U485" i="17"/>
  <c r="T485" i="17"/>
  <c r="S485" i="17"/>
  <c r="CA484" i="17"/>
  <c r="BY484" i="17"/>
  <c r="BZ484" i="17" s="1"/>
  <c r="BP484" i="17"/>
  <c r="BO484" i="17"/>
  <c r="BM484" i="17"/>
  <c r="BN484" i="17" s="1"/>
  <c r="BC484" i="17"/>
  <c r="BB484" i="17" s="1"/>
  <c r="AZ484" i="17"/>
  <c r="BA484" i="17" s="1"/>
  <c r="AQ484" i="17"/>
  <c r="AO484" i="17"/>
  <c r="AP484" i="17" s="1"/>
  <c r="AF484" i="17"/>
  <c r="AE484" i="17"/>
  <c r="AD484" i="17"/>
  <c r="U484" i="17"/>
  <c r="S484" i="17"/>
  <c r="T484" i="17" s="1"/>
  <c r="CA483" i="17"/>
  <c r="BY483" i="17"/>
  <c r="BZ483" i="17" s="1"/>
  <c r="BP483" i="17"/>
  <c r="BO483" i="17" s="1"/>
  <c r="BM483" i="17"/>
  <c r="BN483" i="17" s="1"/>
  <c r="BC483" i="17"/>
  <c r="BB483" i="17"/>
  <c r="BA483" i="17"/>
  <c r="AZ483" i="17"/>
  <c r="AQ483" i="17"/>
  <c r="AP483" i="17"/>
  <c r="AO483" i="17"/>
  <c r="AD483" i="17"/>
  <c r="AE483" i="17" s="1"/>
  <c r="AF483" i="17" s="1"/>
  <c r="U483" i="17"/>
  <c r="T483" i="17"/>
  <c r="S483" i="17"/>
  <c r="BY482" i="17"/>
  <c r="BZ482" i="17" s="1"/>
  <c r="CA482" i="17" s="1"/>
  <c r="BP482" i="17"/>
  <c r="BO482" i="17"/>
  <c r="BM482" i="17"/>
  <c r="BN482" i="17" s="1"/>
  <c r="BC482" i="17"/>
  <c r="BB482" i="17" s="1"/>
  <c r="BA482" i="17"/>
  <c r="AZ482" i="17"/>
  <c r="AQ482" i="17"/>
  <c r="AP482" i="17"/>
  <c r="AO482" i="17"/>
  <c r="AF482" i="17"/>
  <c r="AE482" i="17"/>
  <c r="AD482" i="17"/>
  <c r="U482" i="17"/>
  <c r="T482" i="17"/>
  <c r="S482" i="17"/>
  <c r="CA481" i="17"/>
  <c r="BY481" i="17"/>
  <c r="BZ481" i="17" s="1"/>
  <c r="BP481" i="17"/>
  <c r="BO481" i="17" s="1"/>
  <c r="BM481" i="17"/>
  <c r="BN481" i="17" s="1"/>
  <c r="BC481" i="17"/>
  <c r="BB481" i="17" s="1"/>
  <c r="AZ481" i="17"/>
  <c r="BA481" i="17" s="1"/>
  <c r="AQ481" i="17"/>
  <c r="AO481" i="17"/>
  <c r="AP481" i="17" s="1"/>
  <c r="AF481" i="17"/>
  <c r="AD481" i="17"/>
  <c r="AE481" i="17" s="1"/>
  <c r="U481" i="17"/>
  <c r="T481" i="17"/>
  <c r="S481" i="17"/>
  <c r="CA480" i="17"/>
  <c r="BY480" i="17"/>
  <c r="BZ480" i="17" s="1"/>
  <c r="BP480" i="17"/>
  <c r="BO480" i="17" s="1"/>
  <c r="BM480" i="17"/>
  <c r="BN480" i="17" s="1"/>
  <c r="BC480" i="17"/>
  <c r="BB480" i="17" s="1"/>
  <c r="AZ480" i="17"/>
  <c r="BA480" i="17" s="1"/>
  <c r="AQ480" i="17"/>
  <c r="AP480" i="17"/>
  <c r="AO480" i="17"/>
  <c r="AF480" i="17"/>
  <c r="AE480" i="17"/>
  <c r="AD480" i="17"/>
  <c r="U480" i="17"/>
  <c r="T480" i="17"/>
  <c r="S480" i="17"/>
  <c r="CA479" i="17"/>
  <c r="BY479" i="17"/>
  <c r="BZ479" i="17" s="1"/>
  <c r="BP479" i="17"/>
  <c r="BO479" i="17" s="1"/>
  <c r="BM479" i="17"/>
  <c r="BN479" i="17" s="1"/>
  <c r="BC479" i="17"/>
  <c r="AZ479" i="17"/>
  <c r="BA479" i="17" s="1"/>
  <c r="AQ479" i="17"/>
  <c r="AP479" i="17"/>
  <c r="AO479" i="17"/>
  <c r="AF479" i="17"/>
  <c r="AD479" i="17"/>
  <c r="AE479" i="17" s="1"/>
  <c r="U479" i="17"/>
  <c r="T479" i="17"/>
  <c r="S479" i="17"/>
  <c r="CA478" i="17"/>
  <c r="BY478" i="17"/>
  <c r="BZ478" i="17" s="1"/>
  <c r="BP478" i="17"/>
  <c r="BO478" i="17" s="1"/>
  <c r="BM478" i="17"/>
  <c r="BN478" i="17" s="1"/>
  <c r="BC478" i="17"/>
  <c r="BB478" i="17" s="1"/>
  <c r="AZ478" i="17"/>
  <c r="BA478" i="17" s="1"/>
  <c r="AQ478" i="17"/>
  <c r="AO478" i="17"/>
  <c r="AP478" i="17" s="1"/>
  <c r="AF478" i="17"/>
  <c r="AD478" i="17"/>
  <c r="AE478" i="17" s="1"/>
  <c r="U478" i="17"/>
  <c r="T478" i="17"/>
  <c r="S478" i="17"/>
  <c r="CA477" i="17"/>
  <c r="BY477" i="17"/>
  <c r="BZ477" i="17" s="1"/>
  <c r="BP477" i="17"/>
  <c r="BO477" i="17" s="1"/>
  <c r="BM477" i="17"/>
  <c r="BN477" i="17" s="1"/>
  <c r="BC477" i="17"/>
  <c r="AZ477" i="17"/>
  <c r="BA477" i="17" s="1"/>
  <c r="BB477" i="17" s="1"/>
  <c r="AQ477" i="17"/>
  <c r="AO477" i="17"/>
  <c r="AP477" i="17" s="1"/>
  <c r="AF477" i="17"/>
  <c r="AD477" i="17"/>
  <c r="AE477" i="17" s="1"/>
  <c r="U477" i="17"/>
  <c r="S477" i="17"/>
  <c r="T477" i="17" s="1"/>
  <c r="CA476" i="17"/>
  <c r="BY476" i="17"/>
  <c r="BZ476" i="17" s="1"/>
  <c r="BP476" i="17"/>
  <c r="BO476" i="17" s="1"/>
  <c r="BM476" i="17"/>
  <c r="BN476" i="17" s="1"/>
  <c r="BC476" i="17"/>
  <c r="AZ476" i="17"/>
  <c r="BA476" i="17" s="1"/>
  <c r="AQ476" i="17"/>
  <c r="AP476" i="17"/>
  <c r="AO476" i="17"/>
  <c r="AF476" i="17"/>
  <c r="AE476" i="17"/>
  <c r="AD476" i="17"/>
  <c r="U476" i="17"/>
  <c r="T476" i="17"/>
  <c r="S476" i="17"/>
  <c r="CA475" i="17"/>
  <c r="BY475" i="17"/>
  <c r="BZ475" i="17" s="1"/>
  <c r="BP475" i="17"/>
  <c r="BO475" i="17" s="1"/>
  <c r="BM475" i="17"/>
  <c r="BN475" i="17" s="1"/>
  <c r="BC475" i="17"/>
  <c r="BB475" i="17" s="1"/>
  <c r="AZ475" i="17"/>
  <c r="BA475" i="17" s="1"/>
  <c r="AQ475" i="17"/>
  <c r="AP475" i="17"/>
  <c r="AO475" i="17"/>
  <c r="AF475" i="17"/>
  <c r="AD475" i="17"/>
  <c r="AE475" i="17" s="1"/>
  <c r="U475" i="17"/>
  <c r="S475" i="17"/>
  <c r="T475" i="17" s="1"/>
  <c r="CA474" i="17"/>
  <c r="BY474" i="17"/>
  <c r="BZ474" i="17" s="1"/>
  <c r="BP474" i="17"/>
  <c r="BO474" i="17"/>
  <c r="BM474" i="17"/>
  <c r="BN474" i="17" s="1"/>
  <c r="BC474" i="17"/>
  <c r="BB474" i="17" s="1"/>
  <c r="AZ474" i="17"/>
  <c r="BA474" i="17" s="1"/>
  <c r="AQ474" i="17"/>
  <c r="AP474" i="17"/>
  <c r="AO474" i="17"/>
  <c r="AF474" i="17"/>
  <c r="AD474" i="17"/>
  <c r="AE474" i="17" s="1"/>
  <c r="U474" i="17"/>
  <c r="S474" i="17"/>
  <c r="T474" i="17" s="1"/>
  <c r="CA473" i="17"/>
  <c r="BY473" i="17"/>
  <c r="BZ473" i="17" s="1"/>
  <c r="BP473" i="17"/>
  <c r="BO473" i="17" s="1"/>
  <c r="BM473" i="17"/>
  <c r="BN473" i="17" s="1"/>
  <c r="BC473" i="17"/>
  <c r="BB473" i="17" s="1"/>
  <c r="AZ473" i="17"/>
  <c r="BA473" i="17" s="1"/>
  <c r="AQ473" i="17"/>
  <c r="AP473" i="17"/>
  <c r="AO473" i="17"/>
  <c r="AD473" i="17"/>
  <c r="AE473" i="17" s="1"/>
  <c r="AF473" i="17" s="1"/>
  <c r="U473" i="17"/>
  <c r="S473" i="17"/>
  <c r="T473" i="17" s="1"/>
  <c r="BY472" i="17"/>
  <c r="BZ472" i="17" s="1"/>
  <c r="CA472" i="17" s="1"/>
  <c r="BP472" i="17"/>
  <c r="BO472" i="17"/>
  <c r="BM472" i="17"/>
  <c r="BN472" i="17" s="1"/>
  <c r="BC472" i="17"/>
  <c r="BB472" i="17" s="1"/>
  <c r="BA472" i="17"/>
  <c r="AZ472" i="17"/>
  <c r="AQ472" i="17"/>
  <c r="AO472" i="17"/>
  <c r="AP472" i="17" s="1"/>
  <c r="AF472" i="17"/>
  <c r="AD472" i="17"/>
  <c r="AE472" i="17" s="1"/>
  <c r="U472" i="17"/>
  <c r="T472" i="17"/>
  <c r="S472" i="17"/>
  <c r="CA471" i="17"/>
  <c r="BY471" i="17"/>
  <c r="BZ471" i="17" s="1"/>
  <c r="BP471" i="17"/>
  <c r="BO471" i="17" s="1"/>
  <c r="BM471" i="17"/>
  <c r="BN471" i="17" s="1"/>
  <c r="BC471" i="17"/>
  <c r="BB471" i="17"/>
  <c r="BA471" i="17"/>
  <c r="AZ471" i="17"/>
  <c r="AQ471" i="17"/>
  <c r="AP471" i="17"/>
  <c r="AO471" i="17"/>
  <c r="AF471" i="17"/>
  <c r="AD471" i="17"/>
  <c r="AE471" i="17" s="1"/>
  <c r="U471" i="17"/>
  <c r="S471" i="17"/>
  <c r="T471" i="17" s="1"/>
  <c r="CA470" i="17"/>
  <c r="BY470" i="17"/>
  <c r="BZ470" i="17" s="1"/>
  <c r="BP470" i="17"/>
  <c r="BO470" i="17" s="1"/>
  <c r="BM470" i="17"/>
  <c r="BN470" i="17" s="1"/>
  <c r="BC470" i="17"/>
  <c r="BB470" i="17" s="1"/>
  <c r="AZ470" i="17"/>
  <c r="BA470" i="17" s="1"/>
  <c r="AQ470" i="17"/>
  <c r="AP470" i="17"/>
  <c r="AO470" i="17"/>
  <c r="AF470" i="17"/>
  <c r="AE470" i="17"/>
  <c r="AD470" i="17"/>
  <c r="U470" i="17"/>
  <c r="T470" i="17"/>
  <c r="S470" i="17"/>
  <c r="CA469" i="17"/>
  <c r="BY469" i="17"/>
  <c r="BZ469" i="17" s="1"/>
  <c r="BP469" i="17"/>
  <c r="BO469" i="17" s="1"/>
  <c r="BM469" i="17"/>
  <c r="BN469" i="17" s="1"/>
  <c r="BC469" i="17"/>
  <c r="BB469" i="17" s="1"/>
  <c r="AZ469" i="17"/>
  <c r="BA469" i="17" s="1"/>
  <c r="AQ469" i="17"/>
  <c r="AP469" i="17"/>
  <c r="AO469" i="17"/>
  <c r="AF469" i="17"/>
  <c r="AD469" i="17"/>
  <c r="AE469" i="17" s="1"/>
  <c r="U469" i="17"/>
  <c r="S469" i="17"/>
  <c r="T469" i="17" s="1"/>
  <c r="CA468" i="17"/>
  <c r="BY468" i="17"/>
  <c r="BZ468" i="17" s="1"/>
  <c r="BP468" i="17"/>
  <c r="BO468" i="17"/>
  <c r="BM468" i="17"/>
  <c r="BN468" i="17" s="1"/>
  <c r="BC468" i="17"/>
  <c r="AZ468" i="17"/>
  <c r="BA468" i="17" s="1"/>
  <c r="AQ468" i="17"/>
  <c r="AP468" i="17"/>
  <c r="AO468" i="17"/>
  <c r="AF468" i="17"/>
  <c r="AD468" i="17"/>
  <c r="AE468" i="17" s="1"/>
  <c r="U468" i="17"/>
  <c r="S468" i="17"/>
  <c r="T468" i="17" s="1"/>
  <c r="CA467" i="17"/>
  <c r="BY467" i="17"/>
  <c r="BZ467" i="17" s="1"/>
  <c r="BP467" i="17"/>
  <c r="BO467" i="17" s="1"/>
  <c r="BM467" i="17"/>
  <c r="BN467" i="17" s="1"/>
  <c r="BC467" i="17"/>
  <c r="AZ467" i="17"/>
  <c r="BA467" i="17" s="1"/>
  <c r="BB467" i="17" s="1"/>
  <c r="AQ467" i="17"/>
  <c r="AO467" i="17"/>
  <c r="AP467" i="17" s="1"/>
  <c r="AF467" i="17"/>
  <c r="AD467" i="17"/>
  <c r="AE467" i="17" s="1"/>
  <c r="U467" i="17"/>
  <c r="S467" i="17"/>
  <c r="T467" i="17" s="1"/>
  <c r="CA466" i="17"/>
  <c r="BY466" i="17"/>
  <c r="BZ466" i="17" s="1"/>
  <c r="BP466" i="17"/>
  <c r="BO466" i="17"/>
  <c r="BM466" i="17"/>
  <c r="BN466" i="17" s="1"/>
  <c r="BC466" i="17"/>
  <c r="BB466" i="17" s="1"/>
  <c r="AZ466" i="17"/>
  <c r="BA466" i="17" s="1"/>
  <c r="AQ466" i="17"/>
  <c r="AP466" i="17"/>
  <c r="AO466" i="17"/>
  <c r="AF466" i="17"/>
  <c r="AE466" i="17"/>
  <c r="AD466" i="17"/>
  <c r="U466" i="17"/>
  <c r="S466" i="17"/>
  <c r="T466" i="17" s="1"/>
  <c r="CA465" i="17"/>
  <c r="BY465" i="17"/>
  <c r="BZ465" i="17" s="1"/>
  <c r="BP465" i="17"/>
  <c r="BO465" i="17" s="1"/>
  <c r="BM465" i="17"/>
  <c r="BN465" i="17" s="1"/>
  <c r="BC465" i="17"/>
  <c r="AZ465" i="17"/>
  <c r="BA465" i="17" s="1"/>
  <c r="AQ465" i="17"/>
  <c r="AP465" i="17"/>
  <c r="AO465" i="17"/>
  <c r="AF465" i="17"/>
  <c r="AD465" i="17"/>
  <c r="AE465" i="17" s="1"/>
  <c r="U465" i="17"/>
  <c r="T465" i="17"/>
  <c r="S465" i="17"/>
  <c r="CA464" i="17"/>
  <c r="BY464" i="17"/>
  <c r="BZ464" i="17" s="1"/>
  <c r="BP464" i="17"/>
  <c r="BO464" i="17" s="1"/>
  <c r="BM464" i="17"/>
  <c r="BN464" i="17" s="1"/>
  <c r="BC464" i="17"/>
  <c r="BB464" i="17" s="1"/>
  <c r="AZ464" i="17"/>
  <c r="BA464" i="17" s="1"/>
  <c r="AQ464" i="17"/>
  <c r="AP464" i="17"/>
  <c r="AO464" i="17"/>
  <c r="AF464" i="17"/>
  <c r="AE464" i="17"/>
  <c r="AD464" i="17"/>
  <c r="U464" i="17"/>
  <c r="T464" i="17"/>
  <c r="S464" i="17"/>
  <c r="CA463" i="17"/>
  <c r="BY463" i="17"/>
  <c r="BZ463" i="17" s="1"/>
  <c r="BP463" i="17"/>
  <c r="BO463" i="17" s="1"/>
  <c r="BM463" i="17"/>
  <c r="BN463" i="17" s="1"/>
  <c r="BC463" i="17"/>
  <c r="BB463" i="17" s="1"/>
  <c r="AZ463" i="17"/>
  <c r="BA463" i="17" s="1"/>
  <c r="AQ463" i="17"/>
  <c r="AP463" i="17"/>
  <c r="AO463" i="17"/>
  <c r="AF463" i="17"/>
  <c r="AD463" i="17"/>
  <c r="AE463" i="17" s="1"/>
  <c r="U463" i="17"/>
  <c r="S463" i="17"/>
  <c r="T463" i="17" s="1"/>
  <c r="BY462" i="17"/>
  <c r="BZ462" i="17" s="1"/>
  <c r="CA462" i="17" s="1"/>
  <c r="BP462" i="17"/>
  <c r="BO462" i="17" s="1"/>
  <c r="BM462" i="17"/>
  <c r="BN462" i="17" s="1"/>
  <c r="BC462" i="17"/>
  <c r="BB462" i="17" s="1"/>
  <c r="AZ462" i="17"/>
  <c r="BA462" i="17" s="1"/>
  <c r="AQ462" i="17"/>
  <c r="AP462" i="17"/>
  <c r="AO462" i="17"/>
  <c r="AF462" i="17"/>
  <c r="AD462" i="17"/>
  <c r="AE462" i="17" s="1"/>
  <c r="U462" i="17"/>
  <c r="T462" i="17"/>
  <c r="S462" i="17"/>
  <c r="CA461" i="17"/>
  <c r="BY461" i="17"/>
  <c r="BZ461" i="17" s="1"/>
  <c r="BP461" i="17"/>
  <c r="BO461" i="17" s="1"/>
  <c r="BM461" i="17"/>
  <c r="BN461" i="17" s="1"/>
  <c r="BC461" i="17"/>
  <c r="BB461" i="17" s="1"/>
  <c r="BA461" i="17"/>
  <c r="AZ461" i="17"/>
  <c r="AQ461" i="17"/>
  <c r="AP461" i="17"/>
  <c r="AO461" i="17"/>
  <c r="AF461" i="17"/>
  <c r="AD461" i="17"/>
  <c r="AE461" i="17" s="1"/>
  <c r="U461" i="17"/>
  <c r="T461" i="17"/>
  <c r="S461" i="17"/>
  <c r="CA460" i="17"/>
  <c r="BY460" i="17"/>
  <c r="BZ460" i="17" s="1"/>
  <c r="BP460" i="17"/>
  <c r="BO460" i="17" s="1"/>
  <c r="BM460" i="17"/>
  <c r="BN460" i="17" s="1"/>
  <c r="BC460" i="17"/>
  <c r="BB460" i="17" s="1"/>
  <c r="BA460" i="17"/>
  <c r="AZ460" i="17"/>
  <c r="AQ460" i="17"/>
  <c r="AP460" i="17"/>
  <c r="AO460" i="17"/>
  <c r="AF460" i="17"/>
  <c r="AE460" i="17"/>
  <c r="AD460" i="17"/>
  <c r="U460" i="17"/>
  <c r="T460" i="17"/>
  <c r="S460" i="17"/>
  <c r="CA459" i="17"/>
  <c r="BY459" i="17"/>
  <c r="BZ459" i="17" s="1"/>
  <c r="BP459" i="17"/>
  <c r="BO459" i="17" s="1"/>
  <c r="BM459" i="17"/>
  <c r="BN459" i="17" s="1"/>
  <c r="BC459" i="17"/>
  <c r="BB459" i="17" s="1"/>
  <c r="AZ459" i="17"/>
  <c r="BA459" i="17" s="1"/>
  <c r="AQ459" i="17"/>
  <c r="AP459" i="17"/>
  <c r="AO459" i="17"/>
  <c r="AF459" i="17"/>
  <c r="AE459" i="17"/>
  <c r="AD459" i="17"/>
  <c r="U459" i="17"/>
  <c r="S459" i="17"/>
  <c r="T459" i="17" s="1"/>
  <c r="CA458" i="17"/>
  <c r="BY458" i="17"/>
  <c r="BZ458" i="17" s="1"/>
  <c r="BP458" i="17"/>
  <c r="BO458" i="17" s="1"/>
  <c r="BM458" i="17"/>
  <c r="BN458" i="17" s="1"/>
  <c r="BC458" i="17"/>
  <c r="BB458" i="17" s="1"/>
  <c r="AZ458" i="17"/>
  <c r="BA458" i="17" s="1"/>
  <c r="AQ458" i="17"/>
  <c r="AP458" i="17"/>
  <c r="AO458" i="17"/>
  <c r="AF458" i="17"/>
  <c r="AD458" i="17"/>
  <c r="AE458" i="17" s="1"/>
  <c r="U458" i="17"/>
  <c r="S458" i="17"/>
  <c r="T458" i="17" s="1"/>
  <c r="CA457" i="17"/>
  <c r="BY457" i="17"/>
  <c r="BZ457" i="17" s="1"/>
  <c r="BP457" i="17"/>
  <c r="BO457" i="17" s="1"/>
  <c r="BM457" i="17"/>
  <c r="BN457" i="17" s="1"/>
  <c r="BC457" i="17"/>
  <c r="BB457" i="17" s="1"/>
  <c r="AZ457" i="17"/>
  <c r="BA457" i="17" s="1"/>
  <c r="AQ457" i="17"/>
  <c r="AP457" i="17"/>
  <c r="AO457" i="17"/>
  <c r="AF457" i="17"/>
  <c r="AD457" i="17"/>
  <c r="AE457" i="17" s="1"/>
  <c r="U457" i="17"/>
  <c r="T457" i="17"/>
  <c r="S457" i="17"/>
  <c r="CA456" i="17"/>
  <c r="BY456" i="17"/>
  <c r="BZ456" i="17" s="1"/>
  <c r="BP456" i="17"/>
  <c r="BO456" i="17" s="1"/>
  <c r="BM456" i="17"/>
  <c r="BN456" i="17" s="1"/>
  <c r="BC456" i="17"/>
  <c r="AZ456" i="17"/>
  <c r="BA456" i="17" s="1"/>
  <c r="AQ456" i="17"/>
  <c r="AP456" i="17"/>
  <c r="AO456" i="17"/>
  <c r="AF456" i="17"/>
  <c r="AE456" i="17"/>
  <c r="AD456" i="17"/>
  <c r="U456" i="17"/>
  <c r="T456" i="17"/>
  <c r="S456" i="17"/>
  <c r="CA455" i="17"/>
  <c r="BY455" i="17"/>
  <c r="BZ455" i="17" s="1"/>
  <c r="BP455" i="17"/>
  <c r="BO455" i="17" s="1"/>
  <c r="BM455" i="17"/>
  <c r="BN455" i="17" s="1"/>
  <c r="BC455" i="17"/>
  <c r="BB455" i="17" s="1"/>
  <c r="AZ455" i="17"/>
  <c r="BA455" i="17" s="1"/>
  <c r="AQ455" i="17"/>
  <c r="AP455" i="17"/>
  <c r="AO455" i="17"/>
  <c r="AF455" i="17"/>
  <c r="AE455" i="17"/>
  <c r="AD455" i="17"/>
  <c r="U455" i="17"/>
  <c r="T455" i="17"/>
  <c r="S455" i="17"/>
  <c r="CA454" i="17"/>
  <c r="BY454" i="17"/>
  <c r="BZ454" i="17" s="1"/>
  <c r="BP454" i="17"/>
  <c r="BO454" i="17" s="1"/>
  <c r="BM454" i="17"/>
  <c r="BN454" i="17" s="1"/>
  <c r="BC454" i="17"/>
  <c r="AZ454" i="17"/>
  <c r="BA454" i="17" s="1"/>
  <c r="AQ454" i="17"/>
  <c r="AO454" i="17"/>
  <c r="AP454" i="17" s="1"/>
  <c r="AF454" i="17"/>
  <c r="AE454" i="17"/>
  <c r="AD454" i="17"/>
  <c r="U454" i="17"/>
  <c r="T454" i="17"/>
  <c r="S454" i="17"/>
  <c r="CA453" i="17"/>
  <c r="BY453" i="17"/>
  <c r="BZ453" i="17" s="1"/>
  <c r="BP453" i="17"/>
  <c r="BO453" i="17" s="1"/>
  <c r="BM453" i="17"/>
  <c r="BN453" i="17" s="1"/>
  <c r="BC453" i="17"/>
  <c r="BB453" i="17" s="1"/>
  <c r="AZ453" i="17"/>
  <c r="BA453" i="17" s="1"/>
  <c r="AQ453" i="17"/>
  <c r="AP453" i="17"/>
  <c r="AO453" i="17"/>
  <c r="AD453" i="17"/>
  <c r="AE453" i="17" s="1"/>
  <c r="AF453" i="17" s="1"/>
  <c r="U453" i="17"/>
  <c r="S453" i="17"/>
  <c r="T453" i="17" s="1"/>
  <c r="BY452" i="17"/>
  <c r="BZ452" i="17" s="1"/>
  <c r="CA452" i="17" s="1"/>
  <c r="BP452" i="17"/>
  <c r="BO452" i="17" s="1"/>
  <c r="BM452" i="17"/>
  <c r="BN452" i="17" s="1"/>
  <c r="BC452" i="17"/>
  <c r="BB452" i="17" s="1"/>
  <c r="AZ452" i="17"/>
  <c r="BA452" i="17" s="1"/>
  <c r="AQ452" i="17"/>
  <c r="AP452" i="17"/>
  <c r="AO452" i="17"/>
  <c r="AF452" i="17"/>
  <c r="AE452" i="17"/>
  <c r="AD452" i="17"/>
  <c r="U452" i="17"/>
  <c r="S452" i="17"/>
  <c r="T452" i="17" s="1"/>
  <c r="CA451" i="17"/>
  <c r="BY451" i="17"/>
  <c r="BZ451" i="17" s="1"/>
  <c r="BP451" i="17"/>
  <c r="BO451" i="17" s="1"/>
  <c r="BM451" i="17"/>
  <c r="BN451" i="17" s="1"/>
  <c r="BC451" i="17"/>
  <c r="BB451" i="17" s="1"/>
  <c r="AZ451" i="17"/>
  <c r="BA451" i="17" s="1"/>
  <c r="AQ451" i="17"/>
  <c r="AP451" i="17"/>
  <c r="AO451" i="17"/>
  <c r="AF451" i="17"/>
  <c r="AD451" i="17"/>
  <c r="AE451" i="17" s="1"/>
  <c r="U451" i="17"/>
  <c r="S451" i="17"/>
  <c r="T451" i="17" s="1"/>
  <c r="CA450" i="17"/>
  <c r="BY450" i="17"/>
  <c r="BZ450" i="17" s="1"/>
  <c r="BP450" i="17"/>
  <c r="BO450" i="17" s="1"/>
  <c r="BM450" i="17"/>
  <c r="BN450" i="17" s="1"/>
  <c r="BC450" i="17"/>
  <c r="BB450" i="17" s="1"/>
  <c r="BA450" i="17"/>
  <c r="AZ450" i="17"/>
  <c r="AQ450" i="17"/>
  <c r="AP450" i="17"/>
  <c r="AO450" i="17"/>
  <c r="AF450" i="17"/>
  <c r="AE450" i="17"/>
  <c r="AD450" i="17"/>
  <c r="U450" i="17"/>
  <c r="S450" i="17"/>
  <c r="T450" i="17" s="1"/>
  <c r="CA449" i="17"/>
  <c r="BY449" i="17"/>
  <c r="BZ449" i="17" s="1"/>
  <c r="BP449" i="17"/>
  <c r="BO449" i="17" s="1"/>
  <c r="BM449" i="17"/>
  <c r="BN449" i="17" s="1"/>
  <c r="BC449" i="17"/>
  <c r="BB449" i="17" s="1"/>
  <c r="AZ449" i="17"/>
  <c r="BA449" i="17" s="1"/>
  <c r="AQ449" i="17"/>
  <c r="AP449" i="17"/>
  <c r="AO449" i="17"/>
  <c r="AF449" i="17"/>
  <c r="AD449" i="17"/>
  <c r="AE449" i="17" s="1"/>
  <c r="U449" i="17"/>
  <c r="T449" i="17"/>
  <c r="S449" i="17"/>
  <c r="CA448" i="17"/>
  <c r="BY448" i="17"/>
  <c r="BZ448" i="17" s="1"/>
  <c r="BP448" i="17"/>
  <c r="BO448" i="17" s="1"/>
  <c r="BM448" i="17"/>
  <c r="BN448" i="17" s="1"/>
  <c r="BC448" i="17"/>
  <c r="BB448" i="17" s="1"/>
  <c r="AZ448" i="17"/>
  <c r="BA448" i="17" s="1"/>
  <c r="AQ448" i="17"/>
  <c r="AP448" i="17"/>
  <c r="AO448" i="17"/>
  <c r="AF448" i="17"/>
  <c r="AE448" i="17"/>
  <c r="AD448" i="17"/>
  <c r="U448" i="17"/>
  <c r="T448" i="17"/>
  <c r="S448" i="17"/>
  <c r="CA447" i="17"/>
  <c r="BY447" i="17"/>
  <c r="BZ447" i="17" s="1"/>
  <c r="BP447" i="17"/>
  <c r="BO447" i="17" s="1"/>
  <c r="BM447" i="17"/>
  <c r="BN447" i="17" s="1"/>
  <c r="BC447" i="17"/>
  <c r="BB447" i="17" s="1"/>
  <c r="AZ447" i="17"/>
  <c r="BA447" i="17" s="1"/>
  <c r="AQ447" i="17"/>
  <c r="AP447" i="17"/>
  <c r="AO447" i="17"/>
  <c r="AF447" i="17"/>
  <c r="AE447" i="17"/>
  <c r="AD447" i="17"/>
  <c r="U447" i="17"/>
  <c r="T447" i="17"/>
  <c r="S447" i="17"/>
  <c r="CA446" i="17"/>
  <c r="BY446" i="17"/>
  <c r="BZ446" i="17" s="1"/>
  <c r="BP446" i="17"/>
  <c r="BO446" i="17"/>
  <c r="BM446" i="17"/>
  <c r="BN446" i="17" s="1"/>
  <c r="BC446" i="17"/>
  <c r="AZ446" i="17"/>
  <c r="BA446" i="17" s="1"/>
  <c r="AQ446" i="17"/>
  <c r="AO446" i="17"/>
  <c r="AP446" i="17" s="1"/>
  <c r="AF446" i="17"/>
  <c r="AE446" i="17"/>
  <c r="AD446" i="17"/>
  <c r="U446" i="17"/>
  <c r="T446" i="17"/>
  <c r="S446" i="17"/>
  <c r="CA445" i="17"/>
  <c r="BY445" i="17"/>
  <c r="BZ445" i="17" s="1"/>
  <c r="BP445" i="17"/>
  <c r="BO445" i="17" s="1"/>
  <c r="BM445" i="17"/>
  <c r="BN445" i="17" s="1"/>
  <c r="BC445" i="17"/>
  <c r="AZ445" i="17"/>
  <c r="BA445" i="17" s="1"/>
  <c r="AQ445" i="17"/>
  <c r="AP445" i="17"/>
  <c r="AO445" i="17"/>
  <c r="AF445" i="17"/>
  <c r="AE445" i="17"/>
  <c r="AD445" i="17"/>
  <c r="U445" i="17"/>
  <c r="T445" i="17"/>
  <c r="S445" i="17"/>
  <c r="CA444" i="17"/>
  <c r="BY444" i="17"/>
  <c r="BZ444" i="17" s="1"/>
  <c r="BP444" i="17"/>
  <c r="BO444" i="17" s="1"/>
  <c r="BM444" i="17"/>
  <c r="BN444" i="17" s="1"/>
  <c r="BC444" i="17"/>
  <c r="AZ444" i="17"/>
  <c r="BA444" i="17" s="1"/>
  <c r="AQ444" i="17"/>
  <c r="AO444" i="17"/>
  <c r="AP444" i="17" s="1"/>
  <c r="AF444" i="17"/>
  <c r="AE444" i="17"/>
  <c r="AD444" i="17"/>
  <c r="U444" i="17"/>
  <c r="T444" i="17"/>
  <c r="S444" i="17"/>
  <c r="CA443" i="17"/>
  <c r="BY443" i="17"/>
  <c r="BZ443" i="17" s="1"/>
  <c r="BP443" i="17"/>
  <c r="BO443" i="17" s="1"/>
  <c r="BM443" i="17"/>
  <c r="BN443" i="17" s="1"/>
  <c r="BC443" i="17"/>
  <c r="AZ443" i="17"/>
  <c r="BA443" i="17" s="1"/>
  <c r="AQ443" i="17"/>
  <c r="AP443" i="17"/>
  <c r="AO443" i="17"/>
  <c r="AD443" i="17"/>
  <c r="AE443" i="17" s="1"/>
  <c r="AF443" i="17" s="1"/>
  <c r="U443" i="17"/>
  <c r="T443" i="17"/>
  <c r="S443" i="17"/>
  <c r="BY442" i="17"/>
  <c r="BZ442" i="17" s="1"/>
  <c r="CA442" i="17" s="1"/>
  <c r="BP442" i="17"/>
  <c r="BO442" i="17" s="1"/>
  <c r="BM442" i="17"/>
  <c r="BN442" i="17" s="1"/>
  <c r="BC442" i="17"/>
  <c r="BB442" i="17" s="1"/>
  <c r="AZ442" i="17"/>
  <c r="BA442" i="17" s="1"/>
  <c r="AQ442" i="17"/>
  <c r="AO442" i="17"/>
  <c r="AP442" i="17" s="1"/>
  <c r="AF442" i="17"/>
  <c r="AE442" i="17"/>
  <c r="AD442" i="17"/>
  <c r="U442" i="17"/>
  <c r="S442" i="17"/>
  <c r="T442" i="17" s="1"/>
  <c r="CA441" i="17"/>
  <c r="BY441" i="17"/>
  <c r="BZ441" i="17" s="1"/>
  <c r="BP441" i="17"/>
  <c r="BO441" i="17" s="1"/>
  <c r="BM441" i="17"/>
  <c r="BN441" i="17" s="1"/>
  <c r="BC441" i="17"/>
  <c r="BB441" i="17" s="1"/>
  <c r="AZ441" i="17"/>
  <c r="BA441" i="17" s="1"/>
  <c r="AQ441" i="17"/>
  <c r="AP441" i="17"/>
  <c r="AO441" i="17"/>
  <c r="AF441" i="17"/>
  <c r="AD441" i="17"/>
  <c r="AE441" i="17" s="1"/>
  <c r="U441" i="17"/>
  <c r="S441" i="17"/>
  <c r="T441" i="17" s="1"/>
  <c r="CA440" i="17"/>
  <c r="BY440" i="17"/>
  <c r="BZ440" i="17" s="1"/>
  <c r="BP440" i="17"/>
  <c r="BO440" i="17" s="1"/>
  <c r="BM440" i="17"/>
  <c r="BN440" i="17" s="1"/>
  <c r="BC440" i="17"/>
  <c r="BB440" i="17" s="1"/>
  <c r="AZ440" i="17"/>
  <c r="BA440" i="17" s="1"/>
  <c r="AQ440" i="17"/>
  <c r="AO440" i="17"/>
  <c r="AP440" i="17" s="1"/>
  <c r="AF440" i="17"/>
  <c r="AE440" i="17"/>
  <c r="AD440" i="17"/>
  <c r="U440" i="17"/>
  <c r="S440" i="17"/>
  <c r="T440" i="17" s="1"/>
  <c r="CA439" i="17"/>
  <c r="BY439" i="17"/>
  <c r="BZ439" i="17" s="1"/>
  <c r="BP439" i="17"/>
  <c r="BO439" i="17" s="1"/>
  <c r="BM439" i="17"/>
  <c r="BN439" i="17" s="1"/>
  <c r="BC439" i="17"/>
  <c r="BB439" i="17" s="1"/>
  <c r="BA439" i="17"/>
  <c r="AZ439" i="17"/>
  <c r="AQ439" i="17"/>
  <c r="AP439" i="17"/>
  <c r="AO439" i="17"/>
  <c r="AF439" i="17"/>
  <c r="AE439" i="17"/>
  <c r="AD439" i="17"/>
  <c r="U439" i="17"/>
  <c r="T439" i="17"/>
  <c r="S439" i="17"/>
  <c r="CA438" i="17"/>
  <c r="BY438" i="17"/>
  <c r="BZ438" i="17" s="1"/>
  <c r="BP438" i="17"/>
  <c r="BO438" i="17" s="1"/>
  <c r="BM438" i="17"/>
  <c r="BN438" i="17" s="1"/>
  <c r="BC438" i="17"/>
  <c r="BB438" i="17" s="1"/>
  <c r="AZ438" i="17"/>
  <c r="BA438" i="17" s="1"/>
  <c r="AQ438" i="17"/>
  <c r="AP438" i="17"/>
  <c r="AO438" i="17"/>
  <c r="AF438" i="17"/>
  <c r="AE438" i="17"/>
  <c r="AD438" i="17"/>
  <c r="U438" i="17"/>
  <c r="T438" i="17"/>
  <c r="S438" i="17"/>
  <c r="CA437" i="17"/>
  <c r="BY437" i="17"/>
  <c r="BZ437" i="17" s="1"/>
  <c r="BP437" i="17"/>
  <c r="BO437" i="17" s="1"/>
  <c r="BM437" i="17"/>
  <c r="BN437" i="17" s="1"/>
  <c r="BC437" i="17"/>
  <c r="BB437" i="17" s="1"/>
  <c r="AZ437" i="17"/>
  <c r="BA437" i="17" s="1"/>
  <c r="AQ437" i="17"/>
  <c r="AP437" i="17"/>
  <c r="AO437" i="17"/>
  <c r="AF437" i="17"/>
  <c r="AE437" i="17"/>
  <c r="AD437" i="17"/>
  <c r="U437" i="17"/>
  <c r="T437" i="17"/>
  <c r="S437" i="17"/>
  <c r="CA436" i="17"/>
  <c r="BY436" i="17"/>
  <c r="BZ436" i="17" s="1"/>
  <c r="BP436" i="17"/>
  <c r="BO436" i="17"/>
  <c r="BM436" i="17"/>
  <c r="BN436" i="17" s="1"/>
  <c r="BC436" i="17"/>
  <c r="BB436" i="17" s="1"/>
  <c r="AZ436" i="17"/>
  <c r="BA436" i="17" s="1"/>
  <c r="AQ436" i="17"/>
  <c r="AO436" i="17"/>
  <c r="AP436" i="17" s="1"/>
  <c r="AF436" i="17"/>
  <c r="AE436" i="17"/>
  <c r="AD436" i="17"/>
  <c r="U436" i="17"/>
  <c r="S436" i="17"/>
  <c r="T436" i="17" s="1"/>
  <c r="CA435" i="17"/>
  <c r="BY435" i="17"/>
  <c r="BZ435" i="17" s="1"/>
  <c r="BP435" i="17"/>
  <c r="BO435" i="17" s="1"/>
  <c r="BM435" i="17"/>
  <c r="BN435" i="17" s="1"/>
  <c r="BC435" i="17"/>
  <c r="BB435" i="17" s="1"/>
  <c r="AZ435" i="17"/>
  <c r="BA435" i="17" s="1"/>
  <c r="AQ435" i="17"/>
  <c r="AP435" i="17"/>
  <c r="AO435" i="17"/>
  <c r="AF435" i="17"/>
  <c r="AD435" i="17"/>
  <c r="AE435" i="17" s="1"/>
  <c r="U435" i="17"/>
  <c r="T435" i="17"/>
  <c r="S435" i="17"/>
  <c r="CA434" i="17"/>
  <c r="BY434" i="17"/>
  <c r="BZ434" i="17" s="1"/>
  <c r="BP434" i="17"/>
  <c r="BO434" i="17" s="1"/>
  <c r="BM434" i="17"/>
  <c r="BN434" i="17" s="1"/>
  <c r="BC434" i="17"/>
  <c r="AZ434" i="17"/>
  <c r="BA434" i="17" s="1"/>
  <c r="AQ434" i="17"/>
  <c r="AO434" i="17"/>
  <c r="AP434" i="17" s="1"/>
  <c r="AF434" i="17"/>
  <c r="AD434" i="17"/>
  <c r="AE434" i="17" s="1"/>
  <c r="U434" i="17"/>
  <c r="T434" i="17"/>
  <c r="S434" i="17"/>
  <c r="CA433" i="17"/>
  <c r="BY433" i="17"/>
  <c r="BZ433" i="17" s="1"/>
  <c r="BP433" i="17"/>
  <c r="BO433" i="17" s="1"/>
  <c r="BM433" i="17"/>
  <c r="BN433" i="17" s="1"/>
  <c r="BC433" i="17"/>
  <c r="BB433" i="17" s="1"/>
  <c r="AZ433" i="17"/>
  <c r="BA433" i="17" s="1"/>
  <c r="AQ433" i="17"/>
  <c r="AO433" i="17"/>
  <c r="AP433" i="17" s="1"/>
  <c r="AE433" i="17"/>
  <c r="AF433" i="17" s="1"/>
  <c r="AD433" i="17"/>
  <c r="U433" i="17"/>
  <c r="T433" i="17"/>
  <c r="S433" i="17"/>
  <c r="BY432" i="17"/>
  <c r="BZ432" i="17" s="1"/>
  <c r="CA432" i="17" s="1"/>
  <c r="BP432" i="17"/>
  <c r="BO432" i="17" s="1"/>
  <c r="BM432" i="17"/>
  <c r="BN432" i="17" s="1"/>
  <c r="BC432" i="17"/>
  <c r="BB432" i="17" s="1"/>
  <c r="AZ432" i="17"/>
  <c r="BA432" i="17" s="1"/>
  <c r="AQ432" i="17"/>
  <c r="AP432" i="17"/>
  <c r="AO432" i="17"/>
  <c r="AF432" i="17"/>
  <c r="AE432" i="17"/>
  <c r="AD432" i="17"/>
  <c r="U432" i="17"/>
  <c r="T432" i="17"/>
  <c r="S432" i="17"/>
  <c r="CA431" i="17"/>
  <c r="BY431" i="17"/>
  <c r="BZ431" i="17" s="1"/>
  <c r="BP431" i="17"/>
  <c r="BO431" i="17" s="1"/>
  <c r="BM431" i="17"/>
  <c r="BN431" i="17" s="1"/>
  <c r="BC431" i="17"/>
  <c r="BB431" i="17" s="1"/>
  <c r="AZ431" i="17"/>
  <c r="BA431" i="17" s="1"/>
  <c r="AQ431" i="17"/>
  <c r="AP431" i="17"/>
  <c r="AO431" i="17"/>
  <c r="AF431" i="17"/>
  <c r="AE431" i="17"/>
  <c r="AD431" i="17"/>
  <c r="U431" i="17"/>
  <c r="S431" i="17"/>
  <c r="T431" i="17" s="1"/>
  <c r="CA430" i="17"/>
  <c r="BY430" i="17"/>
  <c r="BZ430" i="17" s="1"/>
  <c r="BP430" i="17"/>
  <c r="BO430" i="17" s="1"/>
  <c r="BM430" i="17"/>
  <c r="BN430" i="17" s="1"/>
  <c r="BC430" i="17"/>
  <c r="BB430" i="17" s="1"/>
  <c r="AZ430" i="17"/>
  <c r="BA430" i="17" s="1"/>
  <c r="AQ430" i="17"/>
  <c r="AP430" i="17"/>
  <c r="AO430" i="17"/>
  <c r="AF430" i="17"/>
  <c r="AD430" i="17"/>
  <c r="AE430" i="17" s="1"/>
  <c r="U430" i="17"/>
  <c r="S430" i="17"/>
  <c r="T430" i="17" s="1"/>
  <c r="CA429" i="17"/>
  <c r="BY429" i="17"/>
  <c r="BZ429" i="17" s="1"/>
  <c r="BP429" i="17"/>
  <c r="BO429" i="17" s="1"/>
  <c r="BM429" i="17"/>
  <c r="BN429" i="17" s="1"/>
  <c r="BC429" i="17"/>
  <c r="BB429" i="17" s="1"/>
  <c r="AZ429" i="17"/>
  <c r="BA429" i="17" s="1"/>
  <c r="AQ429" i="17"/>
  <c r="AP429" i="17"/>
  <c r="AO429" i="17"/>
  <c r="AF429" i="17"/>
  <c r="AD429" i="17"/>
  <c r="AE429" i="17" s="1"/>
  <c r="U429" i="17"/>
  <c r="T429" i="17"/>
  <c r="S429" i="17"/>
  <c r="CA428" i="17"/>
  <c r="BY428" i="17"/>
  <c r="BZ428" i="17" s="1"/>
  <c r="BP428" i="17"/>
  <c r="BO428" i="17"/>
  <c r="BM428" i="17"/>
  <c r="BN428" i="17" s="1"/>
  <c r="BC428" i="17"/>
  <c r="BB428" i="17" s="1"/>
  <c r="BA428" i="17"/>
  <c r="AZ428" i="17"/>
  <c r="AQ428" i="17"/>
  <c r="AP428" i="17"/>
  <c r="AO428" i="17"/>
  <c r="AF428" i="17"/>
  <c r="AD428" i="17"/>
  <c r="AE428" i="17" s="1"/>
  <c r="U428" i="17"/>
  <c r="S428" i="17"/>
  <c r="T428" i="17" s="1"/>
  <c r="CA427" i="17"/>
  <c r="BY427" i="17"/>
  <c r="BZ427" i="17" s="1"/>
  <c r="BP427" i="17"/>
  <c r="BO427" i="17" s="1"/>
  <c r="BM427" i="17"/>
  <c r="BN427" i="17" s="1"/>
  <c r="BC427" i="17"/>
  <c r="BB427" i="17"/>
  <c r="AZ427" i="17"/>
  <c r="BA427" i="17" s="1"/>
  <c r="AQ427" i="17"/>
  <c r="AP427" i="17"/>
  <c r="AO427" i="17"/>
  <c r="AF427" i="17"/>
  <c r="AE427" i="17"/>
  <c r="AD427" i="17"/>
  <c r="U427" i="17"/>
  <c r="T427" i="17"/>
  <c r="S427" i="17"/>
  <c r="CA426" i="17"/>
  <c r="BY426" i="17"/>
  <c r="BZ426" i="17" s="1"/>
  <c r="BP426" i="17"/>
  <c r="BO426" i="17" s="1"/>
  <c r="BM426" i="17"/>
  <c r="BN426" i="17" s="1"/>
  <c r="BC426" i="17"/>
  <c r="BB426" i="17" s="1"/>
  <c r="AZ426" i="17"/>
  <c r="BA426" i="17" s="1"/>
  <c r="AQ426" i="17"/>
  <c r="AP426" i="17"/>
  <c r="AO426" i="17"/>
  <c r="AF426" i="17"/>
  <c r="AD426" i="17"/>
  <c r="AE426" i="17" s="1"/>
  <c r="U426" i="17"/>
  <c r="S426" i="17"/>
  <c r="T426" i="17" s="1"/>
  <c r="CA425" i="17"/>
  <c r="BY425" i="17"/>
  <c r="BZ425" i="17" s="1"/>
  <c r="BP425" i="17"/>
  <c r="BO425" i="17" s="1"/>
  <c r="BM425" i="17"/>
  <c r="BN425" i="17" s="1"/>
  <c r="BC425" i="17"/>
  <c r="BB425" i="17" s="1"/>
  <c r="AZ425" i="17"/>
  <c r="BA425" i="17" s="1"/>
  <c r="AQ425" i="17"/>
  <c r="AO425" i="17"/>
  <c r="AP425" i="17" s="1"/>
  <c r="AF425" i="17"/>
  <c r="AD425" i="17"/>
  <c r="AE425" i="17" s="1"/>
  <c r="U425" i="17"/>
  <c r="T425" i="17"/>
  <c r="S425" i="17"/>
  <c r="CA424" i="17"/>
  <c r="BY424" i="17"/>
  <c r="BZ424" i="17" s="1"/>
  <c r="BP424" i="17"/>
  <c r="BO424" i="17" s="1"/>
  <c r="BM424" i="17"/>
  <c r="BN424" i="17" s="1"/>
  <c r="BC424" i="17"/>
  <c r="BB424" i="17" s="1"/>
  <c r="AZ424" i="17"/>
  <c r="BA424" i="17" s="1"/>
  <c r="AQ424" i="17"/>
  <c r="AO424" i="17"/>
  <c r="AP424" i="17" s="1"/>
  <c r="AF424" i="17"/>
  <c r="AD424" i="17"/>
  <c r="AE424" i="17" s="1"/>
  <c r="U424" i="17"/>
  <c r="T424" i="17"/>
  <c r="S424" i="17"/>
  <c r="CA423" i="17"/>
  <c r="BY423" i="17"/>
  <c r="BZ423" i="17" s="1"/>
  <c r="BP423" i="17"/>
  <c r="BO423" i="17" s="1"/>
  <c r="BM423" i="17"/>
  <c r="BN423" i="17" s="1"/>
  <c r="BC423" i="17"/>
  <c r="AZ423" i="17"/>
  <c r="BA423" i="17" s="1"/>
  <c r="AQ423" i="17"/>
  <c r="AO423" i="17"/>
  <c r="AP423" i="17" s="1"/>
  <c r="AD423" i="17"/>
  <c r="AE423" i="17" s="1"/>
  <c r="AF423" i="17" s="1"/>
  <c r="U423" i="17"/>
  <c r="S423" i="17"/>
  <c r="T423" i="17" s="1"/>
  <c r="BY422" i="17"/>
  <c r="BZ422" i="17" s="1"/>
  <c r="CA422" i="17" s="1"/>
  <c r="BP422" i="17"/>
  <c r="BO422" i="17" s="1"/>
  <c r="BM422" i="17"/>
  <c r="BN422" i="17" s="1"/>
  <c r="BC422" i="17"/>
  <c r="BB422" i="17" s="1"/>
  <c r="AZ422" i="17"/>
  <c r="BA422" i="17" s="1"/>
  <c r="AQ422" i="17"/>
  <c r="AP422" i="17"/>
  <c r="AO422" i="17"/>
  <c r="AF422" i="17"/>
  <c r="AE422" i="17"/>
  <c r="AD422" i="17"/>
  <c r="U422" i="17"/>
  <c r="S422" i="17"/>
  <c r="T422" i="17" s="1"/>
  <c r="CA421" i="17"/>
  <c r="BZ421" i="17"/>
  <c r="BY421" i="17"/>
  <c r="BP421" i="17"/>
  <c r="BO421" i="17" s="1"/>
  <c r="BM421" i="17"/>
  <c r="BN421" i="17" s="1"/>
  <c r="BC421" i="17"/>
  <c r="BA421" i="17"/>
  <c r="AZ421" i="17"/>
  <c r="AQ421" i="17"/>
  <c r="AO421" i="17"/>
  <c r="AP421" i="17" s="1"/>
  <c r="AF421" i="17"/>
  <c r="AE421" i="17"/>
  <c r="AD421" i="17"/>
  <c r="U421" i="17"/>
  <c r="T421" i="17"/>
  <c r="S421" i="17"/>
  <c r="CA420" i="17"/>
  <c r="BZ420" i="17"/>
  <c r="BY420" i="17"/>
  <c r="BP420" i="17"/>
  <c r="BO420" i="17" s="1"/>
  <c r="BM420" i="17"/>
  <c r="BN420" i="17" s="1"/>
  <c r="BC420" i="17"/>
  <c r="BB420" i="17" s="1"/>
  <c r="BA420" i="17"/>
  <c r="AZ420" i="17"/>
  <c r="AQ420" i="17"/>
  <c r="AO420" i="17"/>
  <c r="AP420" i="17" s="1"/>
  <c r="AF420" i="17"/>
  <c r="AD420" i="17"/>
  <c r="AE420" i="17" s="1"/>
  <c r="U420" i="17"/>
  <c r="S420" i="17"/>
  <c r="T420" i="17" s="1"/>
  <c r="CA419" i="17"/>
  <c r="BZ419" i="17"/>
  <c r="BY419" i="17"/>
  <c r="BP419" i="17"/>
  <c r="BO419" i="17"/>
  <c r="BN419" i="17"/>
  <c r="BM419" i="17"/>
  <c r="BC419" i="17"/>
  <c r="BB419" i="17" s="1"/>
  <c r="AZ419" i="17"/>
  <c r="BA419" i="17" s="1"/>
  <c r="AQ419" i="17"/>
  <c r="AP419" i="17"/>
  <c r="AO419" i="17"/>
  <c r="AF419" i="17"/>
  <c r="AD419" i="17"/>
  <c r="AE419" i="17" s="1"/>
  <c r="U419" i="17"/>
  <c r="T419" i="17"/>
  <c r="S419" i="17"/>
  <c r="CA418" i="17"/>
  <c r="BY418" i="17"/>
  <c r="BZ418" i="17" s="1"/>
  <c r="BP418" i="17"/>
  <c r="BO418" i="17" s="1"/>
  <c r="BN418" i="17"/>
  <c r="BM418" i="17"/>
  <c r="BC418" i="17"/>
  <c r="BB418" i="17" s="1"/>
  <c r="AZ418" i="17"/>
  <c r="BA418" i="17" s="1"/>
  <c r="AQ418" i="17"/>
  <c r="AO418" i="17"/>
  <c r="AP418" i="17" s="1"/>
  <c r="AF418" i="17"/>
  <c r="AD418" i="17"/>
  <c r="AE418" i="17" s="1"/>
  <c r="U418" i="17"/>
  <c r="S418" i="17"/>
  <c r="T418" i="17" s="1"/>
  <c r="CA417" i="17"/>
  <c r="BY417" i="17"/>
  <c r="BZ417" i="17" s="1"/>
  <c r="BP417" i="17"/>
  <c r="BO417" i="17" s="1"/>
  <c r="BM417" i="17"/>
  <c r="BN417" i="17" s="1"/>
  <c r="BC417" i="17"/>
  <c r="BB417" i="17" s="1"/>
  <c r="BA417" i="17"/>
  <c r="AZ417" i="17"/>
  <c r="AQ417" i="17"/>
  <c r="AP417" i="17"/>
  <c r="AO417" i="17"/>
  <c r="AF417" i="17"/>
  <c r="AE417" i="17"/>
  <c r="AD417" i="17"/>
  <c r="U417" i="17"/>
  <c r="S417" i="17"/>
  <c r="T417" i="17" s="1"/>
  <c r="CA416" i="17"/>
  <c r="BZ416" i="17"/>
  <c r="BY416" i="17"/>
  <c r="BP416" i="17"/>
  <c r="BO416" i="17" s="1"/>
  <c r="BN416" i="17"/>
  <c r="BM416" i="17"/>
  <c r="BC416" i="17"/>
  <c r="BB416" i="17"/>
  <c r="BA416" i="17"/>
  <c r="AZ416" i="17"/>
  <c r="AQ416" i="17"/>
  <c r="AO416" i="17"/>
  <c r="AP416" i="17" s="1"/>
  <c r="AF416" i="17"/>
  <c r="AD416" i="17"/>
  <c r="AE416" i="17" s="1"/>
  <c r="U416" i="17"/>
  <c r="S416" i="17"/>
  <c r="T416" i="17" s="1"/>
  <c r="CA415" i="17"/>
  <c r="BZ415" i="17"/>
  <c r="BY415" i="17"/>
  <c r="BP415" i="17"/>
  <c r="BO415" i="17" s="1"/>
  <c r="BM415" i="17"/>
  <c r="BN415" i="17" s="1"/>
  <c r="BC415" i="17"/>
  <c r="BB415" i="17" s="1"/>
  <c r="BA415" i="17"/>
  <c r="AZ415" i="17"/>
  <c r="AQ415" i="17"/>
  <c r="AP415" i="17"/>
  <c r="AO415" i="17"/>
  <c r="AF415" i="17"/>
  <c r="AD415" i="17"/>
  <c r="AE415" i="17" s="1"/>
  <c r="U415" i="17"/>
  <c r="T415" i="17"/>
  <c r="S415" i="17"/>
  <c r="CA414" i="17"/>
  <c r="BZ414" i="17"/>
  <c r="BY414" i="17"/>
  <c r="BP414" i="17"/>
  <c r="BO414" i="17" s="1"/>
  <c r="BN414" i="17"/>
  <c r="BM414" i="17"/>
  <c r="BC414" i="17"/>
  <c r="BB414" i="17" s="1"/>
  <c r="AZ414" i="17"/>
  <c r="BA414" i="17" s="1"/>
  <c r="AQ414" i="17"/>
  <c r="AO414" i="17"/>
  <c r="AP414" i="17" s="1"/>
  <c r="AF414" i="17"/>
  <c r="AD414" i="17"/>
  <c r="AE414" i="17" s="1"/>
  <c r="U414" i="17"/>
  <c r="S414" i="17"/>
  <c r="T414" i="17" s="1"/>
  <c r="CA413" i="17"/>
  <c r="BZ413" i="17"/>
  <c r="BY413" i="17"/>
  <c r="BP413" i="17"/>
  <c r="BO413" i="17"/>
  <c r="BM413" i="17"/>
  <c r="BN413" i="17" s="1"/>
  <c r="BC413" i="17"/>
  <c r="AZ413" i="17"/>
  <c r="BA413" i="17" s="1"/>
  <c r="AQ413" i="17"/>
  <c r="AO413" i="17"/>
  <c r="AP413" i="17" s="1"/>
  <c r="AE413" i="17"/>
  <c r="AF413" i="17" s="1"/>
  <c r="AD413" i="17"/>
  <c r="U413" i="17"/>
  <c r="T413" i="17"/>
  <c r="S413" i="17"/>
  <c r="BZ412" i="17"/>
  <c r="CA412" i="17" s="1"/>
  <c r="BY412" i="17"/>
  <c r="BP412" i="17"/>
  <c r="BO412" i="17" s="1"/>
  <c r="BN412" i="17"/>
  <c r="BM412" i="17"/>
  <c r="BC412" i="17"/>
  <c r="BB412" i="17"/>
  <c r="BA412" i="17"/>
  <c r="AZ412" i="17"/>
  <c r="AQ412" i="17"/>
  <c r="AO412" i="17"/>
  <c r="AP412" i="17" s="1"/>
  <c r="AF412" i="17"/>
  <c r="AD412" i="17"/>
  <c r="AE412" i="17" s="1"/>
  <c r="U412" i="17"/>
  <c r="S412" i="17"/>
  <c r="T412" i="17" s="1"/>
  <c r="CA411" i="17"/>
  <c r="BY411" i="17"/>
  <c r="BZ411" i="17" s="1"/>
  <c r="BP411" i="17"/>
  <c r="BO411" i="17" s="1"/>
  <c r="BM411" i="17"/>
  <c r="BN411" i="17" s="1"/>
  <c r="BC411" i="17"/>
  <c r="BA411" i="17"/>
  <c r="AZ411" i="17"/>
  <c r="AQ411" i="17"/>
  <c r="AO411" i="17"/>
  <c r="AP411" i="17" s="1"/>
  <c r="AF411" i="17"/>
  <c r="AE411" i="17"/>
  <c r="AD411" i="17"/>
  <c r="U411" i="17"/>
  <c r="T411" i="17"/>
  <c r="S411" i="17"/>
  <c r="CA410" i="17"/>
  <c r="BZ410" i="17"/>
  <c r="BY410" i="17"/>
  <c r="BP410" i="17"/>
  <c r="BO410" i="17" s="1"/>
  <c r="BM410" i="17"/>
  <c r="BN410" i="17" s="1"/>
  <c r="BC410" i="17"/>
  <c r="BA410" i="17"/>
  <c r="AZ410" i="17"/>
  <c r="AQ410" i="17"/>
  <c r="AO410" i="17"/>
  <c r="AP410" i="17" s="1"/>
  <c r="AF410" i="17"/>
  <c r="AD410" i="17"/>
  <c r="AE410" i="17" s="1"/>
  <c r="U410" i="17"/>
  <c r="S410" i="17"/>
  <c r="T410" i="17" s="1"/>
  <c r="CA409" i="17"/>
  <c r="BY409" i="17"/>
  <c r="BZ409" i="17" s="1"/>
  <c r="BP409" i="17"/>
  <c r="BO409" i="17" s="1"/>
  <c r="BM409" i="17"/>
  <c r="BN409" i="17" s="1"/>
  <c r="BC409" i="17"/>
  <c r="BB409" i="17" s="1"/>
  <c r="BA409" i="17"/>
  <c r="AZ409" i="17"/>
  <c r="AQ409" i="17"/>
  <c r="AO409" i="17"/>
  <c r="AP409" i="17" s="1"/>
  <c r="AF409" i="17"/>
  <c r="AE409" i="17"/>
  <c r="AD409" i="17"/>
  <c r="U409" i="17"/>
  <c r="T409" i="17"/>
  <c r="S409" i="17"/>
  <c r="CA408" i="17"/>
  <c r="BY408" i="17"/>
  <c r="BZ408" i="17" s="1"/>
  <c r="BP408" i="17"/>
  <c r="BO408" i="17" s="1"/>
  <c r="BN408" i="17"/>
  <c r="BM408" i="17"/>
  <c r="BC408" i="17"/>
  <c r="BB408" i="17" s="1"/>
  <c r="AZ408" i="17"/>
  <c r="BA408" i="17" s="1"/>
  <c r="AQ408" i="17"/>
  <c r="AO408" i="17"/>
  <c r="AP408" i="17" s="1"/>
  <c r="AF408" i="17"/>
  <c r="AD408" i="17"/>
  <c r="AE408" i="17" s="1"/>
  <c r="U408" i="17"/>
  <c r="S408" i="17"/>
  <c r="T408" i="17" s="1"/>
  <c r="CA407" i="17"/>
  <c r="BZ407" i="17"/>
  <c r="BY407" i="17"/>
  <c r="BP407" i="17"/>
  <c r="BO407" i="17" s="1"/>
  <c r="BM407" i="17"/>
  <c r="BN407" i="17" s="1"/>
  <c r="BC407" i="17"/>
  <c r="BB407" i="17" s="1"/>
  <c r="AZ407" i="17"/>
  <c r="BA407" i="17" s="1"/>
  <c r="AQ407" i="17"/>
  <c r="AO407" i="17"/>
  <c r="AP407" i="17" s="1"/>
  <c r="AF407" i="17"/>
  <c r="AE407" i="17"/>
  <c r="AD407" i="17"/>
  <c r="U407" i="17"/>
  <c r="T407" i="17"/>
  <c r="S407" i="17"/>
  <c r="CA406" i="17"/>
  <c r="BY406" i="17"/>
  <c r="BZ406" i="17" s="1"/>
  <c r="BP406" i="17"/>
  <c r="BO406" i="17" s="1"/>
  <c r="BN406" i="17"/>
  <c r="BM406" i="17"/>
  <c r="BC406" i="17"/>
  <c r="BB406" i="17"/>
  <c r="AZ406" i="17"/>
  <c r="BA406" i="17" s="1"/>
  <c r="AQ406" i="17"/>
  <c r="AO406" i="17"/>
  <c r="AP406" i="17" s="1"/>
  <c r="AF406" i="17"/>
  <c r="AD406" i="17"/>
  <c r="AE406" i="17" s="1"/>
  <c r="U406" i="17"/>
  <c r="T406" i="17"/>
  <c r="S406" i="17"/>
  <c r="CA405" i="17"/>
  <c r="BZ405" i="17"/>
  <c r="BY405" i="17"/>
  <c r="BP405" i="17"/>
  <c r="BO405" i="17"/>
  <c r="BM405" i="17"/>
  <c r="BN405" i="17" s="1"/>
  <c r="BC405" i="17"/>
  <c r="BB405" i="17" s="1"/>
  <c r="BA405" i="17"/>
  <c r="AZ405" i="17"/>
  <c r="AQ405" i="17"/>
  <c r="AO405" i="17"/>
  <c r="AP405" i="17" s="1"/>
  <c r="AF405" i="17"/>
  <c r="AE405" i="17"/>
  <c r="AD405" i="17"/>
  <c r="U405" i="17"/>
  <c r="S405" i="17"/>
  <c r="T405" i="17" s="1"/>
  <c r="CA404" i="17"/>
  <c r="BY404" i="17"/>
  <c r="BZ404" i="17" s="1"/>
  <c r="BP404" i="17"/>
  <c r="BO404" i="17" s="1"/>
  <c r="BN404" i="17"/>
  <c r="BM404" i="17"/>
  <c r="BC404" i="17"/>
  <c r="BB404" i="17" s="1"/>
  <c r="AZ404" i="17"/>
  <c r="BA404" i="17" s="1"/>
  <c r="AQ404" i="17"/>
  <c r="AO404" i="17"/>
  <c r="AP404" i="17" s="1"/>
  <c r="AF404" i="17"/>
  <c r="AD404" i="17"/>
  <c r="AE404" i="17" s="1"/>
  <c r="U404" i="17"/>
  <c r="S404" i="17"/>
  <c r="T404" i="17" s="1"/>
  <c r="CA403" i="17"/>
  <c r="BZ403" i="17"/>
  <c r="BY403" i="17"/>
  <c r="BP403" i="17"/>
  <c r="BO403" i="17" s="1"/>
  <c r="BM403" i="17"/>
  <c r="BN403" i="17" s="1"/>
  <c r="BC403" i="17"/>
  <c r="BB403" i="17" s="1"/>
  <c r="BA403" i="17"/>
  <c r="AZ403" i="17"/>
  <c r="AQ403" i="17"/>
  <c r="AO403" i="17"/>
  <c r="AP403" i="17" s="1"/>
  <c r="AE403" i="17"/>
  <c r="AF403" i="17" s="1"/>
  <c r="AD403" i="17"/>
  <c r="U403" i="17"/>
  <c r="T403" i="17"/>
  <c r="S403" i="17"/>
  <c r="BY402" i="17"/>
  <c r="BZ402" i="17" s="1"/>
  <c r="CA402" i="17" s="1"/>
  <c r="BP402" i="17"/>
  <c r="BO402" i="17" s="1"/>
  <c r="BN402" i="17"/>
  <c r="BM402" i="17"/>
  <c r="BC402" i="17"/>
  <c r="AZ402" i="17"/>
  <c r="BA402" i="17" s="1"/>
  <c r="AQ402" i="17"/>
  <c r="AO402" i="17"/>
  <c r="AP402" i="17" s="1"/>
  <c r="AF402" i="17"/>
  <c r="AD402" i="17"/>
  <c r="AE402" i="17" s="1"/>
  <c r="U402" i="17"/>
  <c r="S402" i="17"/>
  <c r="T402" i="17" s="1"/>
  <c r="CA401" i="17"/>
  <c r="BY401" i="17"/>
  <c r="BZ401" i="17" s="1"/>
  <c r="BP401" i="17"/>
  <c r="BO401" i="17" s="1"/>
  <c r="BM401" i="17"/>
  <c r="BN401" i="17" s="1"/>
  <c r="BC401" i="17"/>
  <c r="AZ401" i="17"/>
  <c r="BA401" i="17" s="1"/>
  <c r="AQ401" i="17"/>
  <c r="AO401" i="17"/>
  <c r="AP401" i="17" s="1"/>
  <c r="AF401" i="17"/>
  <c r="AE401" i="17"/>
  <c r="AD401" i="17"/>
  <c r="U401" i="17"/>
  <c r="T401" i="17"/>
  <c r="S401" i="17"/>
  <c r="CA400" i="17"/>
  <c r="BY400" i="17"/>
  <c r="BZ400" i="17" s="1"/>
  <c r="BP400" i="17"/>
  <c r="BO400" i="17" s="1"/>
  <c r="BN400" i="17"/>
  <c r="BM400" i="17"/>
  <c r="BC400" i="17"/>
  <c r="AZ400" i="17"/>
  <c r="BA400" i="17" s="1"/>
  <c r="AQ400" i="17"/>
  <c r="AO400" i="17"/>
  <c r="AP400" i="17" s="1"/>
  <c r="AF400" i="17"/>
  <c r="AD400" i="17"/>
  <c r="AE400" i="17" s="1"/>
  <c r="U400" i="17"/>
  <c r="S400" i="17"/>
  <c r="T400" i="17" s="1"/>
  <c r="CA399" i="17"/>
  <c r="BY399" i="17"/>
  <c r="BZ399" i="17" s="1"/>
  <c r="BP399" i="17"/>
  <c r="BO399" i="17" s="1"/>
  <c r="BM399" i="17"/>
  <c r="BN399" i="17" s="1"/>
  <c r="BC399" i="17"/>
  <c r="AZ399" i="17"/>
  <c r="BA399" i="17" s="1"/>
  <c r="AQ399" i="17"/>
  <c r="AO399" i="17"/>
  <c r="AP399" i="17" s="1"/>
  <c r="AF399" i="17"/>
  <c r="AD399" i="17"/>
  <c r="AE399" i="17" s="1"/>
  <c r="U399" i="17"/>
  <c r="T399" i="17"/>
  <c r="S399" i="17"/>
  <c r="CA398" i="17"/>
  <c r="BY398" i="17"/>
  <c r="BZ398" i="17" s="1"/>
  <c r="BP398" i="17"/>
  <c r="BO398" i="17" s="1"/>
  <c r="BM398" i="17"/>
  <c r="BN398" i="17" s="1"/>
  <c r="BC398" i="17"/>
  <c r="BB398" i="17" s="1"/>
  <c r="AZ398" i="17"/>
  <c r="BA398" i="17" s="1"/>
  <c r="AQ398" i="17"/>
  <c r="AO398" i="17"/>
  <c r="AP398" i="17" s="1"/>
  <c r="AF398" i="17"/>
  <c r="AD398" i="17"/>
  <c r="AE398" i="17" s="1"/>
  <c r="U398" i="17"/>
  <c r="S398" i="17"/>
  <c r="T398" i="17" s="1"/>
  <c r="CA397" i="17"/>
  <c r="BY397" i="17"/>
  <c r="BZ397" i="17" s="1"/>
  <c r="BP397" i="17"/>
  <c r="BO397" i="17" s="1"/>
  <c r="BM397" i="17"/>
  <c r="BN397" i="17" s="1"/>
  <c r="BC397" i="17"/>
  <c r="BB397" i="17" s="1"/>
  <c r="AZ397" i="17"/>
  <c r="BA397" i="17" s="1"/>
  <c r="AQ397" i="17"/>
  <c r="AO397" i="17"/>
  <c r="AP397" i="17" s="1"/>
  <c r="AF397" i="17"/>
  <c r="AD397" i="17"/>
  <c r="AE397" i="17" s="1"/>
  <c r="T397" i="17"/>
  <c r="U397" i="17" s="1"/>
  <c r="S397" i="17"/>
  <c r="CA396" i="17"/>
  <c r="BY396" i="17"/>
  <c r="BZ396" i="17" s="1"/>
  <c r="BP396" i="17"/>
  <c r="BO396" i="17" s="1"/>
  <c r="BM396" i="17"/>
  <c r="BN396" i="17" s="1"/>
  <c r="BC396" i="17"/>
  <c r="BB396" i="17" s="1"/>
  <c r="AZ396" i="17"/>
  <c r="BA396" i="17" s="1"/>
  <c r="AQ396" i="17"/>
  <c r="AO396" i="17"/>
  <c r="AP396" i="17" s="1"/>
  <c r="AF396" i="17"/>
  <c r="AD396" i="17"/>
  <c r="AE396" i="17" s="1"/>
  <c r="U396" i="17"/>
  <c r="S396" i="17"/>
  <c r="T396" i="17" s="1"/>
  <c r="CA395" i="17"/>
  <c r="BY395" i="17"/>
  <c r="BZ395" i="17" s="1"/>
  <c r="BP395" i="17"/>
  <c r="BO395" i="17" s="1"/>
  <c r="BM395" i="17"/>
  <c r="BN395" i="17" s="1"/>
  <c r="BC395" i="17"/>
  <c r="BB395" i="17" s="1"/>
  <c r="AZ395" i="17"/>
  <c r="BA395" i="17" s="1"/>
  <c r="AQ395" i="17"/>
  <c r="AO395" i="17"/>
  <c r="AP395" i="17" s="1"/>
  <c r="AF395" i="17"/>
  <c r="AE395" i="17"/>
  <c r="AD395" i="17"/>
  <c r="U395" i="17"/>
  <c r="T395" i="17"/>
  <c r="S395" i="17"/>
  <c r="CA394" i="17"/>
  <c r="BY394" i="17"/>
  <c r="BZ394" i="17" s="1"/>
  <c r="BP394" i="17"/>
  <c r="BO394" i="17" s="1"/>
  <c r="BN394" i="17"/>
  <c r="BM394" i="17"/>
  <c r="BC394" i="17"/>
  <c r="BB394" i="17"/>
  <c r="AZ394" i="17"/>
  <c r="BA394" i="17" s="1"/>
  <c r="AQ394" i="17"/>
  <c r="AO394" i="17"/>
  <c r="AP394" i="17" s="1"/>
  <c r="AF394" i="17"/>
  <c r="AD394" i="17"/>
  <c r="AE394" i="17" s="1"/>
  <c r="U394" i="17"/>
  <c r="S394" i="17"/>
  <c r="T394" i="17" s="1"/>
  <c r="CA393" i="17"/>
  <c r="BZ393" i="17"/>
  <c r="BY393" i="17"/>
  <c r="BP393" i="17"/>
  <c r="BO393" i="17"/>
  <c r="BM393" i="17"/>
  <c r="BN393" i="17" s="1"/>
  <c r="BC393" i="17"/>
  <c r="BB393" i="17" s="1"/>
  <c r="BA393" i="17"/>
  <c r="AZ393" i="17"/>
  <c r="AQ393" i="17"/>
  <c r="AO393" i="17"/>
  <c r="AP393" i="17" s="1"/>
  <c r="AD393" i="17"/>
  <c r="AE393" i="17" s="1"/>
  <c r="AF393" i="17" s="1"/>
  <c r="U393" i="17"/>
  <c r="T393" i="17"/>
  <c r="S393" i="17"/>
  <c r="BY392" i="17"/>
  <c r="BZ392" i="17" s="1"/>
  <c r="CA392" i="17" s="1"/>
  <c r="BP392" i="17"/>
  <c r="BO392" i="17" s="1"/>
  <c r="BM392" i="17"/>
  <c r="BN392" i="17" s="1"/>
  <c r="BC392" i="17"/>
  <c r="BB392" i="17" s="1"/>
  <c r="AZ392" i="17"/>
  <c r="BA392" i="17" s="1"/>
  <c r="AQ392" i="17"/>
  <c r="AO392" i="17"/>
  <c r="AP392" i="17" s="1"/>
  <c r="AF392" i="17"/>
  <c r="AD392" i="17"/>
  <c r="AE392" i="17" s="1"/>
  <c r="U392" i="17"/>
  <c r="S392" i="17"/>
  <c r="T392" i="17" s="1"/>
  <c r="CA391" i="17"/>
  <c r="BY391" i="17"/>
  <c r="BZ391" i="17" s="1"/>
  <c r="BP391" i="17"/>
  <c r="BO391" i="17" s="1"/>
  <c r="BM391" i="17"/>
  <c r="BN391" i="17" s="1"/>
  <c r="BC391" i="17"/>
  <c r="AZ391" i="17"/>
  <c r="BA391" i="17" s="1"/>
  <c r="AQ391" i="17"/>
  <c r="AO391" i="17"/>
  <c r="AP391" i="17" s="1"/>
  <c r="AF391" i="17"/>
  <c r="AE391" i="17"/>
  <c r="AD391" i="17"/>
  <c r="U391" i="17"/>
  <c r="T391" i="17"/>
  <c r="S391" i="17"/>
  <c r="CA390" i="17"/>
  <c r="BY390" i="17"/>
  <c r="BZ390" i="17" s="1"/>
  <c r="BP390" i="17"/>
  <c r="BO390" i="17" s="1"/>
  <c r="BN390" i="17"/>
  <c r="BM390" i="17"/>
  <c r="BC390" i="17"/>
  <c r="AZ390" i="17"/>
  <c r="BA390" i="17" s="1"/>
  <c r="BB390" i="17" s="1"/>
  <c r="AQ390" i="17"/>
  <c r="AO390" i="17"/>
  <c r="AP390" i="17" s="1"/>
  <c r="AF390" i="17"/>
  <c r="AD390" i="17"/>
  <c r="AE390" i="17" s="1"/>
  <c r="U390" i="17"/>
  <c r="S390" i="17"/>
  <c r="T390" i="17" s="1"/>
  <c r="CA389" i="17"/>
  <c r="BY389" i="17"/>
  <c r="BZ389" i="17" s="1"/>
  <c r="BP389" i="17"/>
  <c r="BO389" i="17" s="1"/>
  <c r="BM389" i="17"/>
  <c r="BN389" i="17" s="1"/>
  <c r="BC389" i="17"/>
  <c r="AZ389" i="17"/>
  <c r="BA389" i="17" s="1"/>
  <c r="AQ389" i="17"/>
  <c r="AO389" i="17"/>
  <c r="AP389" i="17" s="1"/>
  <c r="AF389" i="17"/>
  <c r="AD389" i="17"/>
  <c r="AE389" i="17" s="1"/>
  <c r="U389" i="17"/>
  <c r="T389" i="17"/>
  <c r="S389" i="17"/>
  <c r="CA388" i="17"/>
  <c r="BY388" i="17"/>
  <c r="BZ388" i="17" s="1"/>
  <c r="BP388" i="17"/>
  <c r="BO388" i="17" s="1"/>
  <c r="BN388" i="17"/>
  <c r="BM388" i="17"/>
  <c r="BC388" i="17"/>
  <c r="AZ388" i="17"/>
  <c r="BA388" i="17" s="1"/>
  <c r="AQ388" i="17"/>
  <c r="AO388" i="17"/>
  <c r="AP388" i="17" s="1"/>
  <c r="AF388" i="17"/>
  <c r="AD388" i="17"/>
  <c r="AE388" i="17" s="1"/>
  <c r="U388" i="17"/>
  <c r="S388" i="17"/>
  <c r="T388" i="17" s="1"/>
  <c r="CA387" i="17"/>
  <c r="BY387" i="17"/>
  <c r="BZ387" i="17" s="1"/>
  <c r="BP387" i="17"/>
  <c r="BO387" i="17" s="1"/>
  <c r="BM387" i="17"/>
  <c r="BN387" i="17" s="1"/>
  <c r="BC387" i="17"/>
  <c r="BB387" i="17" s="1"/>
  <c r="AZ387" i="17"/>
  <c r="BA387" i="17" s="1"/>
  <c r="AQ387" i="17"/>
  <c r="AO387" i="17"/>
  <c r="AP387" i="17" s="1"/>
  <c r="AF387" i="17"/>
  <c r="AE387" i="17"/>
  <c r="AD387" i="17"/>
  <c r="U387" i="17"/>
  <c r="T387" i="17"/>
  <c r="S387" i="17"/>
  <c r="CA386" i="17"/>
  <c r="BY386" i="17"/>
  <c r="BZ386" i="17" s="1"/>
  <c r="BP386" i="17"/>
  <c r="BO386" i="17" s="1"/>
  <c r="BN386" i="17"/>
  <c r="BM386" i="17"/>
  <c r="BC386" i="17"/>
  <c r="BB386" i="17"/>
  <c r="AZ386" i="17"/>
  <c r="BA386" i="17" s="1"/>
  <c r="AQ386" i="17"/>
  <c r="AO386" i="17"/>
  <c r="AP386" i="17" s="1"/>
  <c r="AF386" i="17"/>
  <c r="AD386" i="17"/>
  <c r="AE386" i="17" s="1"/>
  <c r="U386" i="17"/>
  <c r="S386" i="17"/>
  <c r="T386" i="17" s="1"/>
  <c r="CA385" i="17"/>
  <c r="BZ385" i="17"/>
  <c r="BY385" i="17"/>
  <c r="BP385" i="17"/>
  <c r="BO385" i="17"/>
  <c r="BM385" i="17"/>
  <c r="BN385" i="17" s="1"/>
  <c r="BC385" i="17"/>
  <c r="BB385" i="17" s="1"/>
  <c r="BA385" i="17"/>
  <c r="AZ385" i="17"/>
  <c r="AQ385" i="17"/>
  <c r="AO385" i="17"/>
  <c r="AP385" i="17" s="1"/>
  <c r="AF385" i="17"/>
  <c r="AD385" i="17"/>
  <c r="AE385" i="17" s="1"/>
  <c r="S385" i="17"/>
  <c r="T385" i="17" s="1"/>
  <c r="U385" i="17" s="1"/>
  <c r="CA384" i="17"/>
  <c r="BY384" i="17"/>
  <c r="BZ384" i="17" s="1"/>
  <c r="BP384" i="17"/>
  <c r="BO384" i="17" s="1"/>
  <c r="BM384" i="17"/>
  <c r="BN384" i="17" s="1"/>
  <c r="BC384" i="17"/>
  <c r="BB384" i="17"/>
  <c r="AZ384" i="17"/>
  <c r="BA384" i="17" s="1"/>
  <c r="AQ384" i="17"/>
  <c r="AO384" i="17"/>
  <c r="AP384" i="17" s="1"/>
  <c r="AF384" i="17"/>
  <c r="AD384" i="17"/>
  <c r="AE384" i="17" s="1"/>
  <c r="U384" i="17"/>
  <c r="S384" i="17"/>
  <c r="T384" i="17" s="1"/>
  <c r="CA383" i="17"/>
  <c r="BZ383" i="17"/>
  <c r="BY383" i="17"/>
  <c r="BP383" i="17"/>
  <c r="BO383" i="17"/>
  <c r="BM383" i="17"/>
  <c r="BN383" i="17" s="1"/>
  <c r="BC383" i="17"/>
  <c r="BB383" i="17" s="1"/>
  <c r="AZ383" i="17"/>
  <c r="BA383" i="17" s="1"/>
  <c r="AQ383" i="17"/>
  <c r="AO383" i="17"/>
  <c r="AP383" i="17" s="1"/>
  <c r="AF383" i="17"/>
  <c r="AD383" i="17"/>
  <c r="AE383" i="17" s="1"/>
  <c r="U383" i="17"/>
  <c r="S383" i="17"/>
  <c r="T383" i="17" s="1"/>
  <c r="BY382" i="17"/>
  <c r="BZ382" i="17" s="1"/>
  <c r="CA382" i="17" s="1"/>
  <c r="BP382" i="17"/>
  <c r="BO382" i="17" s="1"/>
  <c r="BM382" i="17"/>
  <c r="BN382" i="17" s="1"/>
  <c r="BC382" i="17"/>
  <c r="BB382" i="17" s="1"/>
  <c r="AZ382" i="17"/>
  <c r="BA382" i="17" s="1"/>
  <c r="AQ382" i="17"/>
  <c r="AO382" i="17"/>
  <c r="AP382" i="17" s="1"/>
  <c r="AF382" i="17"/>
  <c r="AD382" i="17"/>
  <c r="AE382" i="17" s="1"/>
  <c r="U382" i="17"/>
  <c r="T382" i="17"/>
  <c r="S382" i="17"/>
  <c r="CA381" i="17"/>
  <c r="BZ381" i="17"/>
  <c r="BY381" i="17"/>
  <c r="BP381" i="17"/>
  <c r="BO381" i="17"/>
  <c r="BM381" i="17"/>
  <c r="BN381" i="17" s="1"/>
  <c r="BC381" i="17"/>
  <c r="BB381" i="17" s="1"/>
  <c r="AZ381" i="17"/>
  <c r="BA381" i="17" s="1"/>
  <c r="AQ381" i="17"/>
  <c r="AO381" i="17"/>
  <c r="AP381" i="17" s="1"/>
  <c r="AF381" i="17"/>
  <c r="AE381" i="17"/>
  <c r="AD381" i="17"/>
  <c r="U381" i="17"/>
  <c r="T381" i="17"/>
  <c r="S381" i="17"/>
  <c r="CA380" i="17"/>
  <c r="BY380" i="17"/>
  <c r="BZ380" i="17" s="1"/>
  <c r="BP380" i="17"/>
  <c r="BO380" i="17" s="1"/>
  <c r="BN380" i="17"/>
  <c r="BM380" i="17"/>
  <c r="BC380" i="17"/>
  <c r="AZ380" i="17"/>
  <c r="BA380" i="17" s="1"/>
  <c r="BB380" i="17" s="1"/>
  <c r="AQ380" i="17"/>
  <c r="AO380" i="17"/>
  <c r="AP380" i="17" s="1"/>
  <c r="AF380" i="17"/>
  <c r="AD380" i="17"/>
  <c r="AE380" i="17" s="1"/>
  <c r="U380" i="17"/>
  <c r="T380" i="17"/>
  <c r="S380" i="17"/>
  <c r="CA379" i="17"/>
  <c r="BZ379" i="17"/>
  <c r="BY379" i="17"/>
  <c r="BP379" i="17"/>
  <c r="BO379" i="17"/>
  <c r="BM379" i="17"/>
  <c r="BN379" i="17" s="1"/>
  <c r="BC379" i="17"/>
  <c r="BA379" i="17"/>
  <c r="AZ379" i="17"/>
  <c r="AQ379" i="17"/>
  <c r="AO379" i="17"/>
  <c r="AP379" i="17" s="1"/>
  <c r="AF379" i="17"/>
  <c r="AD379" i="17"/>
  <c r="AE379" i="17" s="1"/>
  <c r="S379" i="17"/>
  <c r="T379" i="17" s="1"/>
  <c r="U379" i="17" s="1"/>
  <c r="CA378" i="17"/>
  <c r="BY378" i="17"/>
  <c r="BZ378" i="17" s="1"/>
  <c r="BP378" i="17"/>
  <c r="BO378" i="17" s="1"/>
  <c r="BM378" i="17"/>
  <c r="BN378" i="17" s="1"/>
  <c r="BC378" i="17"/>
  <c r="AZ378" i="17"/>
  <c r="BA378" i="17" s="1"/>
  <c r="BB378" i="17" s="1"/>
  <c r="AQ378" i="17"/>
  <c r="AO378" i="17"/>
  <c r="AP378" i="17" s="1"/>
  <c r="AF378" i="17"/>
  <c r="AD378" i="17"/>
  <c r="AE378" i="17" s="1"/>
  <c r="U378" i="17"/>
  <c r="T378" i="17"/>
  <c r="S378" i="17"/>
  <c r="CA377" i="17"/>
  <c r="BY377" i="17"/>
  <c r="BZ377" i="17" s="1"/>
  <c r="BP377" i="17"/>
  <c r="BO377" i="17"/>
  <c r="BM377" i="17"/>
  <c r="BN377" i="17" s="1"/>
  <c r="BC377" i="17"/>
  <c r="BA377" i="17"/>
  <c r="AZ377" i="17"/>
  <c r="AQ377" i="17"/>
  <c r="AO377" i="17"/>
  <c r="AP377" i="17" s="1"/>
  <c r="AF377" i="17"/>
  <c r="AD377" i="17"/>
  <c r="AE377" i="17" s="1"/>
  <c r="U377" i="17"/>
  <c r="S377" i="17"/>
  <c r="T377" i="17" s="1"/>
  <c r="CA376" i="17"/>
  <c r="BY376" i="17"/>
  <c r="BZ376" i="17" s="1"/>
  <c r="BP376" i="17"/>
  <c r="BO376" i="17" s="1"/>
  <c r="BM376" i="17"/>
  <c r="BN376" i="17" s="1"/>
  <c r="BC376" i="17"/>
  <c r="BB376" i="17" s="1"/>
  <c r="AZ376" i="17"/>
  <c r="BA376" i="17" s="1"/>
  <c r="AQ376" i="17"/>
  <c r="AO376" i="17"/>
  <c r="AP376" i="17" s="1"/>
  <c r="AF376" i="17"/>
  <c r="AD376" i="17"/>
  <c r="AE376" i="17" s="1"/>
  <c r="U376" i="17"/>
  <c r="T376" i="17"/>
  <c r="S376" i="17"/>
  <c r="CA375" i="17"/>
  <c r="BY375" i="17"/>
  <c r="BZ375" i="17" s="1"/>
  <c r="BP375" i="17"/>
  <c r="BO375" i="17" s="1"/>
  <c r="BM375" i="17"/>
  <c r="BN375" i="17" s="1"/>
  <c r="BC375" i="17"/>
  <c r="BB375" i="17" s="1"/>
  <c r="AZ375" i="17"/>
  <c r="BA375" i="17" s="1"/>
  <c r="AQ375" i="17"/>
  <c r="AP375" i="17"/>
  <c r="AO375" i="17"/>
  <c r="AF375" i="17"/>
  <c r="AD375" i="17"/>
  <c r="AE375" i="17" s="1"/>
  <c r="U375" i="17"/>
  <c r="S375" i="17"/>
  <c r="T375" i="17" s="1"/>
  <c r="CA374" i="17"/>
  <c r="BY374" i="17"/>
  <c r="BZ374" i="17" s="1"/>
  <c r="BP374" i="17"/>
  <c r="BO374" i="17" s="1"/>
  <c r="BM374" i="17"/>
  <c r="BN374" i="17" s="1"/>
  <c r="BC374" i="17"/>
  <c r="BB374" i="17" s="1"/>
  <c r="AZ374" i="17"/>
  <c r="BA374" i="17" s="1"/>
  <c r="AQ374" i="17"/>
  <c r="AO374" i="17"/>
  <c r="AP374" i="17" s="1"/>
  <c r="AF374" i="17"/>
  <c r="AD374" i="17"/>
  <c r="AE374" i="17" s="1"/>
  <c r="U374" i="17"/>
  <c r="T374" i="17"/>
  <c r="S374" i="17"/>
  <c r="CA373" i="17"/>
  <c r="BY373" i="17"/>
  <c r="BZ373" i="17" s="1"/>
  <c r="BP373" i="17"/>
  <c r="BO373" i="17" s="1"/>
  <c r="BM373" i="17"/>
  <c r="BN373" i="17" s="1"/>
  <c r="BC373" i="17"/>
  <c r="BB373" i="17" s="1"/>
  <c r="BA373" i="17"/>
  <c r="AZ373" i="17"/>
  <c r="AQ373" i="17"/>
  <c r="AP373" i="17"/>
  <c r="AO373" i="17"/>
  <c r="AE373" i="17"/>
  <c r="AF373" i="17" s="1"/>
  <c r="AD373" i="17"/>
  <c r="U373" i="17"/>
  <c r="T373" i="17"/>
  <c r="S373" i="17"/>
  <c r="BY372" i="17"/>
  <c r="BZ372" i="17" s="1"/>
  <c r="CA372" i="17" s="1"/>
  <c r="BP372" i="17"/>
  <c r="BO372" i="17" s="1"/>
  <c r="BN372" i="17"/>
  <c r="BM372" i="17"/>
  <c r="BC372" i="17"/>
  <c r="BB372" i="17" s="1"/>
  <c r="AZ372" i="17"/>
  <c r="BA372" i="17" s="1"/>
  <c r="AQ372" i="17"/>
  <c r="AO372" i="17"/>
  <c r="AP372" i="17" s="1"/>
  <c r="AF372" i="17"/>
  <c r="AD372" i="17"/>
  <c r="AE372" i="17" s="1"/>
  <c r="U372" i="17"/>
  <c r="S372" i="17"/>
  <c r="T372" i="17" s="1"/>
  <c r="CA371" i="17"/>
  <c r="BY371" i="17"/>
  <c r="BZ371" i="17" s="1"/>
  <c r="BP371" i="17"/>
  <c r="BO371" i="17" s="1"/>
  <c r="BM371" i="17"/>
  <c r="BN371" i="17" s="1"/>
  <c r="BC371" i="17"/>
  <c r="BB371" i="17" s="1"/>
  <c r="AZ371" i="17"/>
  <c r="BA371" i="17" s="1"/>
  <c r="AQ371" i="17"/>
  <c r="AO371" i="17"/>
  <c r="AP371" i="17" s="1"/>
  <c r="AF371" i="17"/>
  <c r="AE371" i="17"/>
  <c r="AD371" i="17"/>
  <c r="U371" i="17"/>
  <c r="S371" i="17"/>
  <c r="T371" i="17" s="1"/>
  <c r="CA370" i="17"/>
  <c r="BY370" i="17"/>
  <c r="BZ370" i="17" s="1"/>
  <c r="BP370" i="17"/>
  <c r="BO370" i="17" s="1"/>
  <c r="BN370" i="17"/>
  <c r="BM370" i="17"/>
  <c r="BC370" i="17"/>
  <c r="BB370" i="17"/>
  <c r="AZ370" i="17"/>
  <c r="BA370" i="17" s="1"/>
  <c r="AQ370" i="17"/>
  <c r="AO370" i="17"/>
  <c r="AP370" i="17" s="1"/>
  <c r="AF370" i="17"/>
  <c r="AD370" i="17"/>
  <c r="AE370" i="17" s="1"/>
  <c r="U370" i="17"/>
  <c r="T370" i="17"/>
  <c r="S370" i="17"/>
  <c r="CA369" i="17"/>
  <c r="BZ369" i="17"/>
  <c r="BY369" i="17"/>
  <c r="BP369" i="17"/>
  <c r="BO369" i="17"/>
  <c r="BM369" i="17"/>
  <c r="BN369" i="17" s="1"/>
  <c r="BC369" i="17"/>
  <c r="AZ369" i="17"/>
  <c r="BA369" i="17" s="1"/>
  <c r="AQ369" i="17"/>
  <c r="AO369" i="17"/>
  <c r="AP369" i="17" s="1"/>
  <c r="AF369" i="17"/>
  <c r="AE369" i="17"/>
  <c r="AD369" i="17"/>
  <c r="U369" i="17"/>
  <c r="S369" i="17"/>
  <c r="T369" i="17" s="1"/>
  <c r="CA368" i="17"/>
  <c r="BY368" i="17"/>
  <c r="BZ368" i="17" s="1"/>
  <c r="BP368" i="17"/>
  <c r="BO368" i="17" s="1"/>
  <c r="BN368" i="17"/>
  <c r="BM368" i="17"/>
  <c r="BC368" i="17"/>
  <c r="AZ368" i="17"/>
  <c r="BA368" i="17" s="1"/>
  <c r="AQ368" i="17"/>
  <c r="AO368" i="17"/>
  <c r="AP368" i="17" s="1"/>
  <c r="AF368" i="17"/>
  <c r="AD368" i="17"/>
  <c r="AE368" i="17" s="1"/>
  <c r="U368" i="17"/>
  <c r="T368" i="17"/>
  <c r="S368" i="17"/>
  <c r="CA367" i="17"/>
  <c r="BZ367" i="17"/>
  <c r="BY367" i="17"/>
  <c r="BP367" i="17"/>
  <c r="BO367" i="17" s="1"/>
  <c r="BM367" i="17"/>
  <c r="BN367" i="17" s="1"/>
  <c r="BC367" i="17"/>
  <c r="AZ367" i="17"/>
  <c r="BA367" i="17" s="1"/>
  <c r="AQ367" i="17"/>
  <c r="AP367" i="17"/>
  <c r="AO367" i="17"/>
  <c r="AF367" i="17"/>
  <c r="AE367" i="17"/>
  <c r="AD367" i="17"/>
  <c r="U367" i="17"/>
  <c r="S367" i="17"/>
  <c r="T367" i="17" s="1"/>
  <c r="CA366" i="17"/>
  <c r="BY366" i="17"/>
  <c r="BZ366" i="17" s="1"/>
  <c r="BP366" i="17"/>
  <c r="BO366" i="17" s="1"/>
  <c r="BN366" i="17"/>
  <c r="BM366" i="17"/>
  <c r="BC366" i="17"/>
  <c r="AZ366" i="17"/>
  <c r="BA366" i="17" s="1"/>
  <c r="BB366" i="17" s="1"/>
  <c r="AQ366" i="17"/>
  <c r="AO366" i="17"/>
  <c r="AP366" i="17" s="1"/>
  <c r="AF366" i="17"/>
  <c r="AD366" i="17"/>
  <c r="AE366" i="17" s="1"/>
  <c r="U366" i="17"/>
  <c r="T366" i="17"/>
  <c r="S366" i="17"/>
  <c r="CA365" i="17"/>
  <c r="BZ365" i="17"/>
  <c r="BY365" i="17"/>
  <c r="BP365" i="17"/>
  <c r="BO365" i="17"/>
  <c r="BM365" i="17"/>
  <c r="BN365" i="17" s="1"/>
  <c r="BC365" i="17"/>
  <c r="BB365" i="17" s="1"/>
  <c r="BA365" i="17"/>
  <c r="AZ365" i="17"/>
  <c r="AQ365" i="17"/>
  <c r="AP365" i="17"/>
  <c r="AO365" i="17"/>
  <c r="AF365" i="17"/>
  <c r="AE365" i="17"/>
  <c r="AD365" i="17"/>
  <c r="U365" i="17"/>
  <c r="T365" i="17"/>
  <c r="S365" i="17"/>
  <c r="CA364" i="17"/>
  <c r="BY364" i="17"/>
  <c r="BZ364" i="17" s="1"/>
  <c r="BP364" i="17"/>
  <c r="BO364" i="17" s="1"/>
  <c r="BN364" i="17"/>
  <c r="BM364" i="17"/>
  <c r="BC364" i="17"/>
  <c r="BB364" i="17"/>
  <c r="AZ364" i="17"/>
  <c r="BA364" i="17" s="1"/>
  <c r="AQ364" i="17"/>
  <c r="AO364" i="17"/>
  <c r="AP364" i="17" s="1"/>
  <c r="AF364" i="17"/>
  <c r="AD364" i="17"/>
  <c r="AE364" i="17" s="1"/>
  <c r="U364" i="17"/>
  <c r="T364" i="17"/>
  <c r="S364" i="17"/>
  <c r="CA363" i="17"/>
  <c r="BZ363" i="17"/>
  <c r="BY363" i="17"/>
  <c r="BP363" i="17"/>
  <c r="BO363" i="17"/>
  <c r="BM363" i="17"/>
  <c r="BN363" i="17" s="1"/>
  <c r="BC363" i="17"/>
  <c r="BB363" i="17" s="1"/>
  <c r="AZ363" i="17"/>
  <c r="BA363" i="17" s="1"/>
  <c r="AQ363" i="17"/>
  <c r="AP363" i="17"/>
  <c r="AO363" i="17"/>
  <c r="AF363" i="17"/>
  <c r="AE363" i="17"/>
  <c r="AD363" i="17"/>
  <c r="U363" i="17"/>
  <c r="T363" i="17"/>
  <c r="S363" i="17"/>
  <c r="BY362" i="17"/>
  <c r="BZ362" i="17" s="1"/>
  <c r="CA362" i="17" s="1"/>
  <c r="BP362" i="17"/>
  <c r="BO362" i="17" s="1"/>
  <c r="BN362" i="17"/>
  <c r="BM362" i="17"/>
  <c r="BC362" i="17"/>
  <c r="BB362" i="17" s="1"/>
  <c r="AZ362" i="17"/>
  <c r="BA362" i="17" s="1"/>
  <c r="AQ362" i="17"/>
  <c r="AO362" i="17"/>
  <c r="AP362" i="17" s="1"/>
  <c r="AF362" i="17"/>
  <c r="AD362" i="17"/>
  <c r="AE362" i="17" s="1"/>
  <c r="U362" i="17"/>
  <c r="S362" i="17"/>
  <c r="T362" i="17" s="1"/>
  <c r="CA361" i="17"/>
  <c r="BY361" i="17"/>
  <c r="BZ361" i="17" s="1"/>
  <c r="BP361" i="17"/>
  <c r="BO361" i="17" s="1"/>
  <c r="BM361" i="17"/>
  <c r="BN361" i="17" s="1"/>
  <c r="BC361" i="17"/>
  <c r="BB361" i="17" s="1"/>
  <c r="AZ361" i="17"/>
  <c r="BA361" i="17" s="1"/>
  <c r="AQ361" i="17"/>
  <c r="AO361" i="17"/>
  <c r="AP361" i="17" s="1"/>
  <c r="AF361" i="17"/>
  <c r="AD361" i="17"/>
  <c r="AE361" i="17" s="1"/>
  <c r="U361" i="17"/>
  <c r="T361" i="17"/>
  <c r="S361" i="17"/>
  <c r="CA360" i="17"/>
  <c r="BY360" i="17"/>
  <c r="BZ360" i="17" s="1"/>
  <c r="BP360" i="17"/>
  <c r="BO360" i="17" s="1"/>
  <c r="BN360" i="17"/>
  <c r="BM360" i="17"/>
  <c r="BC360" i="17"/>
  <c r="BB360" i="17" s="1"/>
  <c r="AZ360" i="17"/>
  <c r="BA360" i="17" s="1"/>
  <c r="AQ360" i="17"/>
  <c r="AO360" i="17"/>
  <c r="AP360" i="17" s="1"/>
  <c r="AF360" i="17"/>
  <c r="AD360" i="17"/>
  <c r="AE360" i="17" s="1"/>
  <c r="U360" i="17"/>
  <c r="S360" i="17"/>
  <c r="T360" i="17" s="1"/>
  <c r="CA359" i="17"/>
  <c r="BY359" i="17"/>
  <c r="BZ359" i="17" s="1"/>
  <c r="BP359" i="17"/>
  <c r="BO359" i="17" s="1"/>
  <c r="BM359" i="17"/>
  <c r="BN359" i="17" s="1"/>
  <c r="BC359" i="17"/>
  <c r="BB359" i="17" s="1"/>
  <c r="BA359" i="17"/>
  <c r="AZ359" i="17"/>
  <c r="AQ359" i="17"/>
  <c r="AO359" i="17"/>
  <c r="AP359" i="17" s="1"/>
  <c r="AF359" i="17"/>
  <c r="AD359" i="17"/>
  <c r="AE359" i="17" s="1"/>
  <c r="U359" i="17"/>
  <c r="S359" i="17"/>
  <c r="T359" i="17" s="1"/>
  <c r="CA358" i="17"/>
  <c r="BY358" i="17"/>
  <c r="BZ358" i="17" s="1"/>
  <c r="BP358" i="17"/>
  <c r="BO358" i="17" s="1"/>
  <c r="BM358" i="17"/>
  <c r="BN358" i="17" s="1"/>
  <c r="BC358" i="17"/>
  <c r="AZ358" i="17"/>
  <c r="BA358" i="17" s="1"/>
  <c r="AQ358" i="17"/>
  <c r="AO358" i="17"/>
  <c r="AP358" i="17" s="1"/>
  <c r="AF358" i="17"/>
  <c r="AD358" i="17"/>
  <c r="AE358" i="17" s="1"/>
  <c r="U358" i="17"/>
  <c r="T358" i="17"/>
  <c r="S358" i="17"/>
  <c r="CA357" i="17"/>
  <c r="BY357" i="17"/>
  <c r="BZ357" i="17" s="1"/>
  <c r="BP357" i="17"/>
  <c r="BO357" i="17" s="1"/>
  <c r="BM357" i="17"/>
  <c r="BN357" i="17" s="1"/>
  <c r="BC357" i="17"/>
  <c r="BA357" i="17"/>
  <c r="AZ357" i="17"/>
  <c r="AQ357" i="17"/>
  <c r="AO357" i="17"/>
  <c r="AP357" i="17" s="1"/>
  <c r="AF357" i="17"/>
  <c r="AD357" i="17"/>
  <c r="AE357" i="17" s="1"/>
  <c r="U357" i="17"/>
  <c r="T357" i="17"/>
  <c r="S357" i="17"/>
  <c r="CA356" i="17"/>
  <c r="BY356" i="17"/>
  <c r="BZ356" i="17" s="1"/>
  <c r="BP356" i="17"/>
  <c r="BO356" i="17" s="1"/>
  <c r="BN356" i="17"/>
  <c r="BM356" i="17"/>
  <c r="BC356" i="17"/>
  <c r="AZ356" i="17"/>
  <c r="BA356" i="17" s="1"/>
  <c r="AQ356" i="17"/>
  <c r="AO356" i="17"/>
  <c r="AP356" i="17" s="1"/>
  <c r="AF356" i="17"/>
  <c r="AD356" i="17"/>
  <c r="AE356" i="17" s="1"/>
  <c r="U356" i="17"/>
  <c r="T356" i="17"/>
  <c r="S356" i="17"/>
  <c r="CA355" i="17"/>
  <c r="BZ355" i="17"/>
  <c r="BY355" i="17"/>
  <c r="BP355" i="17"/>
  <c r="BO355" i="17" s="1"/>
  <c r="BM355" i="17"/>
  <c r="BN355" i="17" s="1"/>
  <c r="BC355" i="17"/>
  <c r="BA355" i="17"/>
  <c r="AZ355" i="17"/>
  <c r="AQ355" i="17"/>
  <c r="AP355" i="17"/>
  <c r="AO355" i="17"/>
  <c r="AF355" i="17"/>
  <c r="AE355" i="17"/>
  <c r="AD355" i="17"/>
  <c r="U355" i="17"/>
  <c r="T355" i="17"/>
  <c r="S355" i="17"/>
  <c r="CA354" i="17"/>
  <c r="BY354" i="17"/>
  <c r="BZ354" i="17" s="1"/>
  <c r="BP354" i="17"/>
  <c r="BO354" i="17" s="1"/>
  <c r="BM354" i="17"/>
  <c r="BN354" i="17" s="1"/>
  <c r="BC354" i="17"/>
  <c r="BB354" i="17" s="1"/>
  <c r="AZ354" i="17"/>
  <c r="BA354" i="17" s="1"/>
  <c r="AQ354" i="17"/>
  <c r="AO354" i="17"/>
  <c r="AP354" i="17" s="1"/>
  <c r="AF354" i="17"/>
  <c r="AD354" i="17"/>
  <c r="AE354" i="17" s="1"/>
  <c r="U354" i="17"/>
  <c r="T354" i="17"/>
  <c r="S354" i="17"/>
  <c r="CA353" i="17"/>
  <c r="BY353" i="17"/>
  <c r="BZ353" i="17" s="1"/>
  <c r="BP353" i="17"/>
  <c r="BO353" i="17" s="1"/>
  <c r="BM353" i="17"/>
  <c r="BN353" i="17" s="1"/>
  <c r="BC353" i="17"/>
  <c r="BB353" i="17" s="1"/>
  <c r="BA353" i="17"/>
  <c r="AZ353" i="17"/>
  <c r="AQ353" i="17"/>
  <c r="AO353" i="17"/>
  <c r="AP353" i="17" s="1"/>
  <c r="AD353" i="17"/>
  <c r="AE353" i="17" s="1"/>
  <c r="AF353" i="17" s="1"/>
  <c r="U353" i="17"/>
  <c r="S353" i="17"/>
  <c r="T353" i="17" s="1"/>
  <c r="BY352" i="17"/>
  <c r="BZ352" i="17" s="1"/>
  <c r="CA352" i="17" s="1"/>
  <c r="BP352" i="17"/>
  <c r="BO352" i="17" s="1"/>
  <c r="BN352" i="17"/>
  <c r="BM352" i="17"/>
  <c r="BC352" i="17"/>
  <c r="BB352" i="17"/>
  <c r="AZ352" i="17"/>
  <c r="BA352" i="17" s="1"/>
  <c r="AQ352" i="17"/>
  <c r="AO352" i="17"/>
  <c r="AP352" i="17" s="1"/>
  <c r="AF352" i="17"/>
  <c r="AD352" i="17"/>
  <c r="AE352" i="17" s="1"/>
  <c r="U352" i="17"/>
  <c r="T352" i="17"/>
  <c r="S352" i="17"/>
  <c r="CA351" i="17"/>
  <c r="BY351" i="17"/>
  <c r="BZ351" i="17" s="1"/>
  <c r="BP351" i="17"/>
  <c r="BO351" i="17"/>
  <c r="BM351" i="17"/>
  <c r="BN351" i="17" s="1"/>
  <c r="BC351" i="17"/>
  <c r="BB351" i="17" s="1"/>
  <c r="BA351" i="17"/>
  <c r="AZ351" i="17"/>
  <c r="AQ351" i="17"/>
  <c r="AP351" i="17"/>
  <c r="AO351" i="17"/>
  <c r="AF351" i="17"/>
  <c r="AE351" i="17"/>
  <c r="AD351" i="17"/>
  <c r="U351" i="17"/>
  <c r="T351" i="17"/>
  <c r="S351" i="17"/>
  <c r="CA350" i="17"/>
  <c r="BY350" i="17"/>
  <c r="BZ350" i="17" s="1"/>
  <c r="BP350" i="17"/>
  <c r="BO350" i="17" s="1"/>
  <c r="BM350" i="17"/>
  <c r="BN350" i="17" s="1"/>
  <c r="BC350" i="17"/>
  <c r="BB350" i="17" s="1"/>
  <c r="AZ350" i="17"/>
  <c r="BA350" i="17" s="1"/>
  <c r="AQ350" i="17"/>
  <c r="AO350" i="17"/>
  <c r="AP350" i="17" s="1"/>
  <c r="AF350" i="17"/>
  <c r="AD350" i="17"/>
  <c r="AE350" i="17" s="1"/>
  <c r="U350" i="17"/>
  <c r="S350" i="17"/>
  <c r="T350" i="17" s="1"/>
  <c r="CA349" i="17"/>
  <c r="BY349" i="17"/>
  <c r="BZ349" i="17" s="1"/>
  <c r="BP349" i="17"/>
  <c r="BO349" i="17" s="1"/>
  <c r="BM349" i="17"/>
  <c r="BN349" i="17" s="1"/>
  <c r="BC349" i="17"/>
  <c r="BB349" i="17" s="1"/>
  <c r="AZ349" i="17"/>
  <c r="BA349" i="17" s="1"/>
  <c r="AQ349" i="17"/>
  <c r="AP349" i="17"/>
  <c r="AO349" i="17"/>
  <c r="AF349" i="17"/>
  <c r="AE349" i="17"/>
  <c r="AD349" i="17"/>
  <c r="T349" i="17"/>
  <c r="U349" i="17" s="1"/>
  <c r="S349" i="17"/>
  <c r="CA348" i="17"/>
  <c r="BY348" i="17"/>
  <c r="BZ348" i="17" s="1"/>
  <c r="BP348" i="17"/>
  <c r="BO348" i="17" s="1"/>
  <c r="BM348" i="17"/>
  <c r="BN348" i="17" s="1"/>
  <c r="BC348" i="17"/>
  <c r="BB348" i="17" s="1"/>
  <c r="AZ348" i="17"/>
  <c r="BA348" i="17" s="1"/>
  <c r="AQ348" i="17"/>
  <c r="AO348" i="17"/>
  <c r="AP348" i="17" s="1"/>
  <c r="AF348" i="17"/>
  <c r="AD348" i="17"/>
  <c r="AE348" i="17" s="1"/>
  <c r="U348" i="17"/>
  <c r="T348" i="17"/>
  <c r="S348" i="17"/>
  <c r="CA347" i="17"/>
  <c r="BY347" i="17"/>
  <c r="BZ347" i="17" s="1"/>
  <c r="BP347" i="17"/>
  <c r="BO347" i="17" s="1"/>
  <c r="BM347" i="17"/>
  <c r="BN347" i="17" s="1"/>
  <c r="BC347" i="17"/>
  <c r="AZ347" i="17"/>
  <c r="BA347" i="17" s="1"/>
  <c r="AQ347" i="17"/>
  <c r="AP347" i="17"/>
  <c r="AO347" i="17"/>
  <c r="AF347" i="17"/>
  <c r="AD347" i="17"/>
  <c r="AE347" i="17" s="1"/>
  <c r="U347" i="17"/>
  <c r="T347" i="17"/>
  <c r="S347" i="17"/>
  <c r="CA346" i="17"/>
  <c r="BY346" i="17"/>
  <c r="BZ346" i="17" s="1"/>
  <c r="BP346" i="17"/>
  <c r="BO346" i="17" s="1"/>
  <c r="BN346" i="17"/>
  <c r="BM346" i="17"/>
  <c r="BC346" i="17"/>
  <c r="AZ346" i="17"/>
  <c r="BA346" i="17" s="1"/>
  <c r="AQ346" i="17"/>
  <c r="AO346" i="17"/>
  <c r="AP346" i="17" s="1"/>
  <c r="AF346" i="17"/>
  <c r="AD346" i="17"/>
  <c r="AE346" i="17" s="1"/>
  <c r="U346" i="17"/>
  <c r="T346" i="17"/>
  <c r="S346" i="17"/>
  <c r="CA345" i="17"/>
  <c r="BY345" i="17"/>
  <c r="BZ345" i="17" s="1"/>
  <c r="BP345" i="17"/>
  <c r="BO345" i="17" s="1"/>
  <c r="BM345" i="17"/>
  <c r="BN345" i="17" s="1"/>
  <c r="BC345" i="17"/>
  <c r="AZ345" i="17"/>
  <c r="BA345" i="17" s="1"/>
  <c r="AQ345" i="17"/>
  <c r="AP345" i="17"/>
  <c r="AO345" i="17"/>
  <c r="AF345" i="17"/>
  <c r="AE345" i="17"/>
  <c r="AD345" i="17"/>
  <c r="U345" i="17"/>
  <c r="T345" i="17"/>
  <c r="S345" i="17"/>
  <c r="CA344" i="17"/>
  <c r="BY344" i="17"/>
  <c r="BZ344" i="17" s="1"/>
  <c r="BP344" i="17"/>
  <c r="BO344" i="17" s="1"/>
  <c r="BN344" i="17"/>
  <c r="BM344" i="17"/>
  <c r="BC344" i="17"/>
  <c r="AZ344" i="17"/>
  <c r="BA344" i="17" s="1"/>
  <c r="BB344" i="17" s="1"/>
  <c r="AQ344" i="17"/>
  <c r="AO344" i="17"/>
  <c r="AP344" i="17" s="1"/>
  <c r="AF344" i="17"/>
  <c r="AD344" i="17"/>
  <c r="AE344" i="17" s="1"/>
  <c r="U344" i="17"/>
  <c r="T344" i="17"/>
  <c r="S344" i="17"/>
  <c r="CA343" i="17"/>
  <c r="BY343" i="17"/>
  <c r="BZ343" i="17" s="1"/>
  <c r="BP343" i="17"/>
  <c r="BO343" i="17" s="1"/>
  <c r="BM343" i="17"/>
  <c r="BN343" i="17" s="1"/>
  <c r="BC343" i="17"/>
  <c r="BB343" i="17" s="1"/>
  <c r="AZ343" i="17"/>
  <c r="BA343" i="17" s="1"/>
  <c r="AQ343" i="17"/>
  <c r="AP343" i="17"/>
  <c r="AO343" i="17"/>
  <c r="AD343" i="17"/>
  <c r="AE343" i="17" s="1"/>
  <c r="AF343" i="17" s="1"/>
  <c r="T343" i="17"/>
  <c r="U343" i="17" s="1"/>
  <c r="S343" i="17"/>
  <c r="BY342" i="17"/>
  <c r="BZ342" i="17" s="1"/>
  <c r="CA342" i="17" s="1"/>
  <c r="BP342" i="17"/>
  <c r="BO342" i="17" s="1"/>
  <c r="BN342" i="17"/>
  <c r="BM342" i="17"/>
  <c r="BC342" i="17"/>
  <c r="BB342" i="17" s="1"/>
  <c r="AZ342" i="17"/>
  <c r="BA342" i="17" s="1"/>
  <c r="AQ342" i="17"/>
  <c r="AO342" i="17"/>
  <c r="AP342" i="17" s="1"/>
  <c r="AF342" i="17"/>
  <c r="AD342" i="17"/>
  <c r="AE342" i="17" s="1"/>
  <c r="U342" i="17"/>
  <c r="S342" i="17"/>
  <c r="T342" i="17" s="1"/>
  <c r="CA341" i="17"/>
  <c r="BY341" i="17"/>
  <c r="BZ341" i="17" s="1"/>
  <c r="BP341" i="17"/>
  <c r="BO341" i="17" s="1"/>
  <c r="BM341" i="17"/>
  <c r="BN341" i="17" s="1"/>
  <c r="BC341" i="17"/>
  <c r="BB341" i="17" s="1"/>
  <c r="AZ341" i="17"/>
  <c r="BA341" i="17" s="1"/>
  <c r="AQ341" i="17"/>
  <c r="AP341" i="17"/>
  <c r="AO341" i="17"/>
  <c r="AF341" i="17"/>
  <c r="AE341" i="17"/>
  <c r="AD341" i="17"/>
  <c r="U341" i="17"/>
  <c r="T341" i="17"/>
  <c r="S341" i="17"/>
  <c r="CA340" i="17"/>
  <c r="BY340" i="17"/>
  <c r="BZ340" i="17" s="1"/>
  <c r="BP340" i="17"/>
  <c r="BO340" i="17" s="1"/>
  <c r="BM340" i="17"/>
  <c r="BN340" i="17" s="1"/>
  <c r="BC340" i="17"/>
  <c r="BB340" i="17" s="1"/>
  <c r="AZ340" i="17"/>
  <c r="BA340" i="17" s="1"/>
  <c r="AQ340" i="17"/>
  <c r="AO340" i="17"/>
  <c r="AP340" i="17" s="1"/>
  <c r="AF340" i="17"/>
  <c r="AD340" i="17"/>
  <c r="AE340" i="17" s="1"/>
  <c r="U340" i="17"/>
  <c r="T340" i="17"/>
  <c r="S340" i="17"/>
  <c r="CA339" i="17"/>
  <c r="BZ339" i="17"/>
  <c r="BY339" i="17"/>
  <c r="BP339" i="17"/>
  <c r="BO339" i="17"/>
  <c r="BM339" i="17"/>
  <c r="BN339" i="17" s="1"/>
  <c r="BC339" i="17"/>
  <c r="BB339" i="17" s="1"/>
  <c r="BA339" i="17"/>
  <c r="AZ339" i="17"/>
  <c r="AQ339" i="17"/>
  <c r="AP339" i="17"/>
  <c r="AO339" i="17"/>
  <c r="AF339" i="17"/>
  <c r="AE339" i="17"/>
  <c r="AD339" i="17"/>
  <c r="U339" i="17"/>
  <c r="T339" i="17"/>
  <c r="S339" i="17"/>
  <c r="CA338" i="17"/>
  <c r="BY338" i="17"/>
  <c r="BZ338" i="17" s="1"/>
  <c r="BP338" i="17"/>
  <c r="BO338" i="17" s="1"/>
  <c r="BM338" i="17"/>
  <c r="BN338" i="17" s="1"/>
  <c r="BC338" i="17"/>
  <c r="BB338" i="17" s="1"/>
  <c r="AZ338" i="17"/>
  <c r="BA338" i="17" s="1"/>
  <c r="AQ338" i="17"/>
  <c r="AO338" i="17"/>
  <c r="AP338" i="17" s="1"/>
  <c r="AF338" i="17"/>
  <c r="AD338" i="17"/>
  <c r="AE338" i="17" s="1"/>
  <c r="U338" i="17"/>
  <c r="S338" i="17"/>
  <c r="T338" i="17" s="1"/>
  <c r="CA337" i="17"/>
  <c r="BY337" i="17"/>
  <c r="BZ337" i="17" s="1"/>
  <c r="BP337" i="17"/>
  <c r="BO337" i="17" s="1"/>
  <c r="BM337" i="17"/>
  <c r="BN337" i="17" s="1"/>
  <c r="BC337" i="17"/>
  <c r="BB337" i="17" s="1"/>
  <c r="AZ337" i="17"/>
  <c r="BA337" i="17" s="1"/>
  <c r="AQ337" i="17"/>
  <c r="AP337" i="17"/>
  <c r="AO337" i="17"/>
  <c r="AF337" i="17"/>
  <c r="AE337" i="17"/>
  <c r="AD337" i="17"/>
  <c r="T337" i="17"/>
  <c r="U337" i="17" s="1"/>
  <c r="S337" i="17"/>
  <c r="CA336" i="17"/>
  <c r="BY336" i="17"/>
  <c r="BZ336" i="17" s="1"/>
  <c r="BP336" i="17"/>
  <c r="BO336" i="17" s="1"/>
  <c r="BM336" i="17"/>
  <c r="BN336" i="17" s="1"/>
  <c r="BC336" i="17"/>
  <c r="AZ336" i="17"/>
  <c r="BA336" i="17" s="1"/>
  <c r="BB336" i="17" s="1"/>
  <c r="AQ336" i="17"/>
  <c r="AO336" i="17"/>
  <c r="AP336" i="17" s="1"/>
  <c r="AF336" i="17"/>
  <c r="AD336" i="17"/>
  <c r="AE336" i="17" s="1"/>
  <c r="U336" i="17"/>
  <c r="T336" i="17"/>
  <c r="S336" i="17"/>
  <c r="CA335" i="17"/>
  <c r="BY335" i="17"/>
  <c r="BZ335" i="17" s="1"/>
  <c r="BP335" i="17"/>
  <c r="BO335" i="17" s="1"/>
  <c r="BM335" i="17"/>
  <c r="BN335" i="17" s="1"/>
  <c r="BC335" i="17"/>
  <c r="AZ335" i="17"/>
  <c r="BA335" i="17" s="1"/>
  <c r="AQ335" i="17"/>
  <c r="AO335" i="17"/>
  <c r="AP335" i="17" s="1"/>
  <c r="AF335" i="17"/>
  <c r="AD335" i="17"/>
  <c r="AE335" i="17" s="1"/>
  <c r="U335" i="17"/>
  <c r="T335" i="17"/>
  <c r="S335" i="17"/>
  <c r="CA334" i="17"/>
  <c r="BY334" i="17"/>
  <c r="BZ334" i="17" s="1"/>
  <c r="BP334" i="17"/>
  <c r="BO334" i="17" s="1"/>
  <c r="BM334" i="17"/>
  <c r="BN334" i="17" s="1"/>
  <c r="BC334" i="17"/>
  <c r="AZ334" i="17"/>
  <c r="BA334" i="17" s="1"/>
  <c r="BB334" i="17" s="1"/>
  <c r="AQ334" i="17"/>
  <c r="AO334" i="17"/>
  <c r="AP334" i="17" s="1"/>
  <c r="AF334" i="17"/>
  <c r="AD334" i="17"/>
  <c r="AE334" i="17" s="1"/>
  <c r="U334" i="17"/>
  <c r="S334" i="17"/>
  <c r="T334" i="17" s="1"/>
  <c r="CA333" i="17"/>
  <c r="BY333" i="17"/>
  <c r="BZ333" i="17" s="1"/>
  <c r="BP333" i="17"/>
  <c r="BO333" i="17" s="1"/>
  <c r="BM333" i="17"/>
  <c r="BN333" i="17" s="1"/>
  <c r="BC333" i="17"/>
  <c r="AZ333" i="17"/>
  <c r="BA333" i="17" s="1"/>
  <c r="AQ333" i="17"/>
  <c r="AP333" i="17"/>
  <c r="AO333" i="17"/>
  <c r="AE333" i="17"/>
  <c r="AF333" i="17" s="1"/>
  <c r="AD333" i="17"/>
  <c r="U333" i="17"/>
  <c r="T333" i="17"/>
  <c r="S333" i="17"/>
  <c r="BY332" i="17"/>
  <c r="BZ332" i="17" s="1"/>
  <c r="CA332" i="17" s="1"/>
  <c r="BP332" i="17"/>
  <c r="BO332" i="17" s="1"/>
  <c r="BM332" i="17"/>
  <c r="BN332" i="17" s="1"/>
  <c r="BC332" i="17"/>
  <c r="BB332" i="17"/>
  <c r="AZ332" i="17"/>
  <c r="BA332" i="17" s="1"/>
  <c r="AQ332" i="17"/>
  <c r="AO332" i="17"/>
  <c r="AP332" i="17" s="1"/>
  <c r="AF332" i="17"/>
  <c r="AD332" i="17"/>
  <c r="AE332" i="17" s="1"/>
  <c r="U332" i="17"/>
  <c r="S332" i="17"/>
  <c r="T332" i="17" s="1"/>
  <c r="CA331" i="17"/>
  <c r="BY331" i="17"/>
  <c r="BZ331" i="17" s="1"/>
  <c r="BP331" i="17"/>
  <c r="BO331" i="17"/>
  <c r="BM331" i="17"/>
  <c r="BN331" i="17" s="1"/>
  <c r="BC331" i="17"/>
  <c r="BB331" i="17" s="1"/>
  <c r="AZ331" i="17"/>
  <c r="BA331" i="17" s="1"/>
  <c r="AQ331" i="17"/>
  <c r="AO331" i="17"/>
  <c r="AP331" i="17" s="1"/>
  <c r="AF331" i="17"/>
  <c r="AE331" i="17"/>
  <c r="AD331" i="17"/>
  <c r="S331" i="17"/>
  <c r="T331" i="17" s="1"/>
  <c r="U331" i="17" s="1"/>
  <c r="CA330" i="17"/>
  <c r="BY330" i="17"/>
  <c r="BZ330" i="17" s="1"/>
  <c r="BP330" i="17"/>
  <c r="BO330" i="17" s="1"/>
  <c r="BM330" i="17"/>
  <c r="BN330" i="17" s="1"/>
  <c r="BC330" i="17"/>
  <c r="BB330" i="17" s="1"/>
  <c r="AZ330" i="17"/>
  <c r="BA330" i="17" s="1"/>
  <c r="AQ330" i="17"/>
  <c r="AO330" i="17"/>
  <c r="AP330" i="17" s="1"/>
  <c r="AF330" i="17"/>
  <c r="AD330" i="17"/>
  <c r="AE330" i="17" s="1"/>
  <c r="U330" i="17"/>
  <c r="T330" i="17"/>
  <c r="S330" i="17"/>
  <c r="CA329" i="17"/>
  <c r="BZ329" i="17"/>
  <c r="BY329" i="17"/>
  <c r="BP329" i="17"/>
  <c r="BO329" i="17"/>
  <c r="BM329" i="17"/>
  <c r="BN329" i="17" s="1"/>
  <c r="BC329" i="17"/>
  <c r="BB329" i="17" s="1"/>
  <c r="AZ329" i="17"/>
  <c r="BA329" i="17" s="1"/>
  <c r="AQ329" i="17"/>
  <c r="AP329" i="17"/>
  <c r="AO329" i="17"/>
  <c r="AF329" i="17"/>
  <c r="AE329" i="17"/>
  <c r="AD329" i="17"/>
  <c r="U329" i="17"/>
  <c r="T329" i="17"/>
  <c r="S329" i="17"/>
  <c r="CA328" i="17"/>
  <c r="BY328" i="17"/>
  <c r="BZ328" i="17" s="1"/>
  <c r="BP328" i="17"/>
  <c r="BO328" i="17" s="1"/>
  <c r="BM328" i="17"/>
  <c r="BN328" i="17" s="1"/>
  <c r="BC328" i="17"/>
  <c r="BB328" i="17" s="1"/>
  <c r="AZ328" i="17"/>
  <c r="BA328" i="17" s="1"/>
  <c r="AQ328" i="17"/>
  <c r="AO328" i="17"/>
  <c r="AP328" i="17" s="1"/>
  <c r="AF328" i="17"/>
  <c r="AD328" i="17"/>
  <c r="AE328" i="17" s="1"/>
  <c r="U328" i="17"/>
  <c r="S328" i="17"/>
  <c r="T328" i="17" s="1"/>
  <c r="CA327" i="17"/>
  <c r="BZ327" i="17"/>
  <c r="BY327" i="17"/>
  <c r="BP327" i="17"/>
  <c r="BO327" i="17"/>
  <c r="BM327" i="17"/>
  <c r="BN327" i="17" s="1"/>
  <c r="BC327" i="17"/>
  <c r="BB327" i="17" s="1"/>
  <c r="AZ327" i="17"/>
  <c r="BA327" i="17" s="1"/>
  <c r="AQ327" i="17"/>
  <c r="AP327" i="17"/>
  <c r="AO327" i="17"/>
  <c r="AF327" i="17"/>
  <c r="AD327" i="17"/>
  <c r="AE327" i="17" s="1"/>
  <c r="U327" i="17"/>
  <c r="S327" i="17"/>
  <c r="T327" i="17" s="1"/>
  <c r="CA326" i="17"/>
  <c r="BY326" i="17"/>
  <c r="BZ326" i="17" s="1"/>
  <c r="BP326" i="17"/>
  <c r="BO326" i="17" s="1"/>
  <c r="BM326" i="17"/>
  <c r="BN326" i="17" s="1"/>
  <c r="BC326" i="17"/>
  <c r="BB326" i="17" s="1"/>
  <c r="AZ326" i="17"/>
  <c r="BA326" i="17" s="1"/>
  <c r="AQ326" i="17"/>
  <c r="AO326" i="17"/>
  <c r="AP326" i="17" s="1"/>
  <c r="AF326" i="17"/>
  <c r="AD326" i="17"/>
  <c r="AE326" i="17" s="1"/>
  <c r="U326" i="17"/>
  <c r="T326" i="17"/>
  <c r="S326" i="17"/>
  <c r="CA325" i="17"/>
  <c r="BY325" i="17"/>
  <c r="BZ325" i="17" s="1"/>
  <c r="BP325" i="17"/>
  <c r="BO325" i="17" s="1"/>
  <c r="BM325" i="17"/>
  <c r="BN325" i="17" s="1"/>
  <c r="BC325" i="17"/>
  <c r="BA325" i="17"/>
  <c r="AZ325" i="17"/>
  <c r="AQ325" i="17"/>
  <c r="AP325" i="17"/>
  <c r="AO325" i="17"/>
  <c r="AF325" i="17"/>
  <c r="AE325" i="17"/>
  <c r="AD325" i="17"/>
  <c r="S325" i="17"/>
  <c r="T325" i="17" s="1"/>
  <c r="U325" i="17" s="1"/>
  <c r="CA324" i="17"/>
  <c r="BY324" i="17"/>
  <c r="BZ324" i="17" s="1"/>
  <c r="BP324" i="17"/>
  <c r="BO324" i="17" s="1"/>
  <c r="BM324" i="17"/>
  <c r="BN324" i="17" s="1"/>
  <c r="BC324" i="17"/>
  <c r="AZ324" i="17"/>
  <c r="BA324" i="17" s="1"/>
  <c r="AQ324" i="17"/>
  <c r="AO324" i="17"/>
  <c r="AP324" i="17" s="1"/>
  <c r="AF324" i="17"/>
  <c r="AD324" i="17"/>
  <c r="AE324" i="17" s="1"/>
  <c r="U324" i="17"/>
  <c r="S324" i="17"/>
  <c r="T324" i="17" s="1"/>
  <c r="CA323" i="17"/>
  <c r="BY323" i="17"/>
  <c r="BZ323" i="17" s="1"/>
  <c r="BP323" i="17"/>
  <c r="BO323" i="17" s="1"/>
  <c r="BM323" i="17"/>
  <c r="BN323" i="17" s="1"/>
  <c r="BC323" i="17"/>
  <c r="AZ323" i="17"/>
  <c r="BA323" i="17" s="1"/>
  <c r="AQ323" i="17"/>
  <c r="AO323" i="17"/>
  <c r="AP323" i="17" s="1"/>
  <c r="AF323" i="17"/>
  <c r="AE323" i="17"/>
  <c r="AD323" i="17"/>
  <c r="U323" i="17"/>
  <c r="T323" i="17"/>
  <c r="S323" i="17"/>
  <c r="BY322" i="17"/>
  <c r="BZ322" i="17" s="1"/>
  <c r="CA322" i="17" s="1"/>
  <c r="BP322" i="17"/>
  <c r="BO322" i="17" s="1"/>
  <c r="BM322" i="17"/>
  <c r="BN322" i="17" s="1"/>
  <c r="BC322" i="17"/>
  <c r="AZ322" i="17"/>
  <c r="BA322" i="17" s="1"/>
  <c r="BB322" i="17" s="1"/>
  <c r="AQ322" i="17"/>
  <c r="AO322" i="17"/>
  <c r="AP322" i="17" s="1"/>
  <c r="AF322" i="17"/>
  <c r="AD322" i="17"/>
  <c r="AE322" i="17" s="1"/>
  <c r="U322" i="17"/>
  <c r="T322" i="17"/>
  <c r="S322" i="17"/>
  <c r="CA321" i="17"/>
  <c r="BY321" i="17"/>
  <c r="BZ321" i="17" s="1"/>
  <c r="BP321" i="17"/>
  <c r="BO321" i="17"/>
  <c r="BM321" i="17"/>
  <c r="BN321" i="17" s="1"/>
  <c r="BC321" i="17"/>
  <c r="BB321" i="17" s="1"/>
  <c r="AZ321" i="17"/>
  <c r="BA321" i="17" s="1"/>
  <c r="AQ321" i="17"/>
  <c r="AP321" i="17"/>
  <c r="AO321" i="17"/>
  <c r="AF321" i="17"/>
  <c r="AE321" i="17"/>
  <c r="AD321" i="17"/>
  <c r="U321" i="17"/>
  <c r="S321" i="17"/>
  <c r="T321" i="17" s="1"/>
  <c r="CA320" i="17"/>
  <c r="BY320" i="17"/>
  <c r="BZ320" i="17" s="1"/>
  <c r="BP320" i="17"/>
  <c r="BO320" i="17" s="1"/>
  <c r="BM320" i="17"/>
  <c r="BN320" i="17" s="1"/>
  <c r="BC320" i="17"/>
  <c r="BB320" i="17" s="1"/>
  <c r="AZ320" i="17"/>
  <c r="BA320" i="17" s="1"/>
  <c r="AQ320" i="17"/>
  <c r="AO320" i="17"/>
  <c r="AP320" i="17" s="1"/>
  <c r="AF320" i="17"/>
  <c r="AD320" i="17"/>
  <c r="AE320" i="17" s="1"/>
  <c r="U320" i="17"/>
  <c r="S320" i="17"/>
  <c r="T320" i="17" s="1"/>
  <c r="CA319" i="17"/>
  <c r="BY319" i="17"/>
  <c r="BZ319" i="17" s="1"/>
  <c r="BP319" i="17"/>
  <c r="BO319" i="17" s="1"/>
  <c r="BM319" i="17"/>
  <c r="BN319" i="17" s="1"/>
  <c r="BC319" i="17"/>
  <c r="BB319" i="17" s="1"/>
  <c r="AZ319" i="17"/>
  <c r="BA319" i="17" s="1"/>
  <c r="AQ319" i="17"/>
  <c r="AO319" i="17"/>
  <c r="AP319" i="17" s="1"/>
  <c r="AF319" i="17"/>
  <c r="AE319" i="17"/>
  <c r="AD319" i="17"/>
  <c r="U319" i="17"/>
  <c r="T319" i="17"/>
  <c r="S319" i="17"/>
  <c r="CA318" i="17"/>
  <c r="BY318" i="17"/>
  <c r="BZ318" i="17" s="1"/>
  <c r="BP318" i="17"/>
  <c r="BO318" i="17" s="1"/>
  <c r="BM318" i="17"/>
  <c r="BN318" i="17" s="1"/>
  <c r="BC318" i="17"/>
  <c r="BB318" i="17"/>
  <c r="AZ318" i="17"/>
  <c r="BA318" i="17" s="1"/>
  <c r="AQ318" i="17"/>
  <c r="AO318" i="17"/>
  <c r="AP318" i="17" s="1"/>
  <c r="AF318" i="17"/>
  <c r="AD318" i="17"/>
  <c r="AE318" i="17" s="1"/>
  <c r="U318" i="17"/>
  <c r="S318" i="17"/>
  <c r="T318" i="17" s="1"/>
  <c r="CA317" i="17"/>
  <c r="BY317" i="17"/>
  <c r="BZ317" i="17" s="1"/>
  <c r="BP317" i="17"/>
  <c r="BO317" i="17"/>
  <c r="BM317" i="17"/>
  <c r="BN317" i="17" s="1"/>
  <c r="BC317" i="17"/>
  <c r="BB317" i="17" s="1"/>
  <c r="BA317" i="17"/>
  <c r="AZ317" i="17"/>
  <c r="AQ317" i="17"/>
  <c r="AP317" i="17"/>
  <c r="AO317" i="17"/>
  <c r="AF317" i="17"/>
  <c r="AD317" i="17"/>
  <c r="AE317" i="17" s="1"/>
  <c r="U317" i="17"/>
  <c r="T317" i="17"/>
  <c r="S317" i="17"/>
  <c r="CA316" i="17"/>
  <c r="BY316" i="17"/>
  <c r="BZ316" i="17" s="1"/>
  <c r="BP316" i="17"/>
  <c r="BO316" i="17" s="1"/>
  <c r="BM316" i="17"/>
  <c r="BN316" i="17" s="1"/>
  <c r="BC316" i="17"/>
  <c r="BB316" i="17" s="1"/>
  <c r="AZ316" i="17"/>
  <c r="BA316" i="17" s="1"/>
  <c r="AQ316" i="17"/>
  <c r="AO316" i="17"/>
  <c r="AP316" i="17" s="1"/>
  <c r="AF316" i="17"/>
  <c r="AD316" i="17"/>
  <c r="AE316" i="17" s="1"/>
  <c r="U316" i="17"/>
  <c r="S316" i="17"/>
  <c r="T316" i="17" s="1"/>
  <c r="CA315" i="17"/>
  <c r="BY315" i="17"/>
  <c r="BZ315" i="17" s="1"/>
  <c r="BP315" i="17"/>
  <c r="BO315" i="17"/>
  <c r="BM315" i="17"/>
  <c r="BN315" i="17" s="1"/>
  <c r="BC315" i="17"/>
  <c r="BB315" i="17" s="1"/>
  <c r="AZ315" i="17"/>
  <c r="BA315" i="17" s="1"/>
  <c r="AQ315" i="17"/>
  <c r="AP315" i="17"/>
  <c r="AO315" i="17"/>
  <c r="AF315" i="17"/>
  <c r="AD315" i="17"/>
  <c r="AE315" i="17" s="1"/>
  <c r="U315" i="17"/>
  <c r="S315" i="17"/>
  <c r="T315" i="17" s="1"/>
  <c r="CA314" i="17"/>
  <c r="BY314" i="17"/>
  <c r="BZ314" i="17" s="1"/>
  <c r="BP314" i="17"/>
  <c r="BO314" i="17" s="1"/>
  <c r="BN314" i="17"/>
  <c r="BM314" i="17"/>
  <c r="BC314" i="17"/>
  <c r="AZ314" i="17"/>
  <c r="BA314" i="17" s="1"/>
  <c r="BB314" i="17" s="1"/>
  <c r="AQ314" i="17"/>
  <c r="AO314" i="17"/>
  <c r="AP314" i="17" s="1"/>
  <c r="AF314" i="17"/>
  <c r="AD314" i="17"/>
  <c r="AE314" i="17" s="1"/>
  <c r="U314" i="17"/>
  <c r="S314" i="17"/>
  <c r="T314" i="17" s="1"/>
  <c r="CA313" i="17"/>
  <c r="BZ313" i="17"/>
  <c r="BY313" i="17"/>
  <c r="BP313" i="17"/>
  <c r="BO313" i="17"/>
  <c r="BM313" i="17"/>
  <c r="BN313" i="17" s="1"/>
  <c r="BC313" i="17"/>
  <c r="AZ313" i="17"/>
  <c r="BA313" i="17" s="1"/>
  <c r="AQ313" i="17"/>
  <c r="AP313" i="17"/>
  <c r="AO313" i="17"/>
  <c r="AD313" i="17"/>
  <c r="AE313" i="17" s="1"/>
  <c r="AF313" i="17" s="1"/>
  <c r="T313" i="17"/>
  <c r="U313" i="17" s="1"/>
  <c r="S313" i="17"/>
  <c r="BY312" i="17"/>
  <c r="BZ312" i="17" s="1"/>
  <c r="CA312" i="17" s="1"/>
  <c r="BP312" i="17"/>
  <c r="BO312" i="17" s="1"/>
  <c r="BM312" i="17"/>
  <c r="BN312" i="17" s="1"/>
  <c r="BC312" i="17"/>
  <c r="AZ312" i="17"/>
  <c r="BA312" i="17" s="1"/>
  <c r="AQ312" i="17"/>
  <c r="AO312" i="17"/>
  <c r="AP312" i="17" s="1"/>
  <c r="AF312" i="17"/>
  <c r="AD312" i="17"/>
  <c r="AE312" i="17" s="1"/>
  <c r="U312" i="17"/>
  <c r="T312" i="17"/>
  <c r="S312" i="17"/>
  <c r="CA311" i="17"/>
  <c r="BY311" i="17"/>
  <c r="BZ311" i="17" s="1"/>
  <c r="BP311" i="17"/>
  <c r="BO311" i="17"/>
  <c r="BM311" i="17"/>
  <c r="BN311" i="17" s="1"/>
  <c r="BC311" i="17"/>
  <c r="AZ311" i="17"/>
  <c r="BA311" i="17" s="1"/>
  <c r="AQ311" i="17"/>
  <c r="AP311" i="17"/>
  <c r="AO311" i="17"/>
  <c r="AF311" i="17"/>
  <c r="AE311" i="17"/>
  <c r="AD311" i="17"/>
  <c r="U311" i="17"/>
  <c r="T311" i="17"/>
  <c r="S311" i="17"/>
  <c r="CA310" i="17"/>
  <c r="BY310" i="17"/>
  <c r="BZ310" i="17" s="1"/>
  <c r="BP310" i="17"/>
  <c r="BO310" i="17" s="1"/>
  <c r="BM310" i="17"/>
  <c r="BN310" i="17" s="1"/>
  <c r="BC310" i="17"/>
  <c r="BB310" i="17" s="1"/>
  <c r="AZ310" i="17"/>
  <c r="BA310" i="17" s="1"/>
  <c r="AQ310" i="17"/>
  <c r="AO310" i="17"/>
  <c r="AP310" i="17" s="1"/>
  <c r="AF310" i="17"/>
  <c r="AD310" i="17"/>
  <c r="AE310" i="17" s="1"/>
  <c r="U310" i="17"/>
  <c r="T310" i="17"/>
  <c r="S310" i="17"/>
  <c r="CA309" i="17"/>
  <c r="BY309" i="17"/>
  <c r="BZ309" i="17" s="1"/>
  <c r="BP309" i="17"/>
  <c r="BO309" i="17" s="1"/>
  <c r="BM309" i="17"/>
  <c r="BN309" i="17" s="1"/>
  <c r="BC309" i="17"/>
  <c r="BB309" i="17" s="1"/>
  <c r="AZ309" i="17"/>
  <c r="BA309" i="17" s="1"/>
  <c r="AQ309" i="17"/>
  <c r="AP309" i="17"/>
  <c r="AO309" i="17"/>
  <c r="AF309" i="17"/>
  <c r="AD309" i="17"/>
  <c r="AE309" i="17" s="1"/>
  <c r="U309" i="17"/>
  <c r="T309" i="17"/>
  <c r="S309" i="17"/>
  <c r="CA308" i="17"/>
  <c r="BY308" i="17"/>
  <c r="BZ308" i="17" s="1"/>
  <c r="BP308" i="17"/>
  <c r="BO308" i="17" s="1"/>
  <c r="BN308" i="17"/>
  <c r="BM308" i="17"/>
  <c r="BC308" i="17"/>
  <c r="BB308" i="17" s="1"/>
  <c r="AZ308" i="17"/>
  <c r="BA308" i="17" s="1"/>
  <c r="AQ308" i="17"/>
  <c r="AO308" i="17"/>
  <c r="AP308" i="17" s="1"/>
  <c r="AF308" i="17"/>
  <c r="AD308" i="17"/>
  <c r="AE308" i="17" s="1"/>
  <c r="U308" i="17"/>
  <c r="T308" i="17"/>
  <c r="S308" i="17"/>
  <c r="CA307" i="17"/>
  <c r="BY307" i="17"/>
  <c r="BZ307" i="17" s="1"/>
  <c r="BP307" i="17"/>
  <c r="BO307" i="17" s="1"/>
  <c r="BM307" i="17"/>
  <c r="BN307" i="17" s="1"/>
  <c r="BC307" i="17"/>
  <c r="BB307" i="17" s="1"/>
  <c r="AZ307" i="17"/>
  <c r="BA307" i="17" s="1"/>
  <c r="AQ307" i="17"/>
  <c r="AO307" i="17"/>
  <c r="AP307" i="17" s="1"/>
  <c r="AF307" i="17"/>
  <c r="AD307" i="17"/>
  <c r="AE307" i="17" s="1"/>
  <c r="T307" i="17"/>
  <c r="U307" i="17" s="1"/>
  <c r="S307" i="17"/>
  <c r="CA306" i="17"/>
  <c r="BY306" i="17"/>
  <c r="BZ306" i="17" s="1"/>
  <c r="BP306" i="17"/>
  <c r="BO306" i="17" s="1"/>
  <c r="BN306" i="17"/>
  <c r="BM306" i="17"/>
  <c r="BC306" i="17"/>
  <c r="BB306" i="17"/>
  <c r="AZ306" i="17"/>
  <c r="BA306" i="17" s="1"/>
  <c r="AQ306" i="17"/>
  <c r="AO306" i="17"/>
  <c r="AP306" i="17" s="1"/>
  <c r="AF306" i="17"/>
  <c r="AD306" i="17"/>
  <c r="AE306" i="17" s="1"/>
  <c r="U306" i="17"/>
  <c r="S306" i="17"/>
  <c r="T306" i="17" s="1"/>
  <c r="CA305" i="17"/>
  <c r="BZ305" i="17"/>
  <c r="BY305" i="17"/>
  <c r="BP305" i="17"/>
  <c r="BO305" i="17" s="1"/>
  <c r="BM305" i="17"/>
  <c r="BN305" i="17" s="1"/>
  <c r="BC305" i="17"/>
  <c r="BB305" i="17" s="1"/>
  <c r="BA305" i="17"/>
  <c r="AZ305" i="17"/>
  <c r="AQ305" i="17"/>
  <c r="AO305" i="17"/>
  <c r="AP305" i="17" s="1"/>
  <c r="AF305" i="17"/>
  <c r="AE305" i="17"/>
  <c r="AD305" i="17"/>
  <c r="U305" i="17"/>
  <c r="S305" i="17"/>
  <c r="T305" i="17" s="1"/>
  <c r="CA304" i="17"/>
  <c r="BY304" i="17"/>
  <c r="BZ304" i="17" s="1"/>
  <c r="BP304" i="17"/>
  <c r="BO304" i="17" s="1"/>
  <c r="BM304" i="17"/>
  <c r="BN304" i="17" s="1"/>
  <c r="BC304" i="17"/>
  <c r="BB304" i="17"/>
  <c r="AZ304" i="17"/>
  <c r="BA304" i="17" s="1"/>
  <c r="AQ304" i="17"/>
  <c r="AO304" i="17"/>
  <c r="AP304" i="17" s="1"/>
  <c r="AF304" i="17"/>
  <c r="AD304" i="17"/>
  <c r="AE304" i="17" s="1"/>
  <c r="U304" i="17"/>
  <c r="T304" i="17"/>
  <c r="S304" i="17"/>
  <c r="CA303" i="17"/>
  <c r="BY303" i="17"/>
  <c r="BZ303" i="17" s="1"/>
  <c r="BP303" i="17"/>
  <c r="BO303" i="17"/>
  <c r="BM303" i="17"/>
  <c r="BN303" i="17" s="1"/>
  <c r="BC303" i="17"/>
  <c r="AZ303" i="17"/>
  <c r="BA303" i="17" s="1"/>
  <c r="AQ303" i="17"/>
  <c r="AO303" i="17"/>
  <c r="AP303" i="17" s="1"/>
  <c r="AF303" i="17"/>
  <c r="AE303" i="17"/>
  <c r="AD303" i="17"/>
  <c r="U303" i="17"/>
  <c r="S303" i="17"/>
  <c r="T303" i="17" s="1"/>
  <c r="BY302" i="17"/>
  <c r="BZ302" i="17" s="1"/>
  <c r="CA302" i="17" s="1"/>
  <c r="BP302" i="17"/>
  <c r="BO302" i="17" s="1"/>
  <c r="BM302" i="17"/>
  <c r="BN302" i="17" s="1"/>
  <c r="BC302" i="17"/>
  <c r="AZ302" i="17"/>
  <c r="BA302" i="17" s="1"/>
  <c r="AQ302" i="17"/>
  <c r="AO302" i="17"/>
  <c r="AP302" i="17" s="1"/>
  <c r="AF302" i="17"/>
  <c r="AD302" i="17"/>
  <c r="AE302" i="17" s="1"/>
  <c r="U302" i="17"/>
  <c r="S302" i="17"/>
  <c r="T302" i="17" s="1"/>
  <c r="CA301" i="17"/>
  <c r="BZ301" i="17"/>
  <c r="BY301" i="17"/>
  <c r="BP301" i="17"/>
  <c r="BO301" i="17" s="1"/>
  <c r="BM301" i="17"/>
  <c r="BN301" i="17" s="1"/>
  <c r="BC301" i="17"/>
  <c r="BA301" i="17"/>
  <c r="AZ301" i="17"/>
  <c r="AQ301" i="17"/>
  <c r="AO301" i="17"/>
  <c r="AP301" i="17" s="1"/>
  <c r="AF301" i="17"/>
  <c r="AE301" i="17"/>
  <c r="AD301" i="17"/>
  <c r="S301" i="17"/>
  <c r="T301" i="17" s="1"/>
  <c r="U301" i="17" s="1"/>
  <c r="CA300" i="17"/>
  <c r="BY300" i="17"/>
  <c r="BZ300" i="17" s="1"/>
  <c r="BP300" i="17"/>
  <c r="BO300" i="17" s="1"/>
  <c r="BM300" i="17"/>
  <c r="BN300" i="17" s="1"/>
  <c r="BC300" i="17"/>
  <c r="AZ300" i="17"/>
  <c r="BA300" i="17" s="1"/>
  <c r="BB300" i="17" s="1"/>
  <c r="AQ300" i="17"/>
  <c r="AO300" i="17"/>
  <c r="AP300" i="17" s="1"/>
  <c r="AF300" i="17"/>
  <c r="AD300" i="17"/>
  <c r="AE300" i="17" s="1"/>
  <c r="U300" i="17"/>
  <c r="S300" i="17"/>
  <c r="T300" i="17" s="1"/>
  <c r="CA299" i="17"/>
  <c r="BZ299" i="17"/>
  <c r="BY299" i="17"/>
  <c r="BP299" i="17"/>
  <c r="BO299" i="17"/>
  <c r="BM299" i="17"/>
  <c r="BN299" i="17" s="1"/>
  <c r="BC299" i="17"/>
  <c r="BB299" i="17" s="1"/>
  <c r="AZ299" i="17"/>
  <c r="BA299" i="17" s="1"/>
  <c r="AQ299" i="17"/>
  <c r="AO299" i="17"/>
  <c r="AP299" i="17" s="1"/>
  <c r="AF299" i="17"/>
  <c r="AE299" i="17"/>
  <c r="AD299" i="17"/>
  <c r="U299" i="17"/>
  <c r="S299" i="17"/>
  <c r="T299" i="17" s="1"/>
  <c r="CA298" i="17"/>
  <c r="BY298" i="17"/>
  <c r="BZ298" i="17" s="1"/>
  <c r="BP298" i="17"/>
  <c r="BO298" i="17" s="1"/>
  <c r="BM298" i="17"/>
  <c r="BN298" i="17" s="1"/>
  <c r="BC298" i="17"/>
  <c r="BB298" i="17"/>
  <c r="AZ298" i="17"/>
  <c r="BA298" i="17" s="1"/>
  <c r="AQ298" i="17"/>
  <c r="AO298" i="17"/>
  <c r="AP298" i="17" s="1"/>
  <c r="AF298" i="17"/>
  <c r="AD298" i="17"/>
  <c r="AE298" i="17" s="1"/>
  <c r="U298" i="17"/>
  <c r="T298" i="17"/>
  <c r="S298" i="17"/>
  <c r="CA297" i="17"/>
  <c r="BY297" i="17"/>
  <c r="BZ297" i="17" s="1"/>
  <c r="BP297" i="17"/>
  <c r="BO297" i="17"/>
  <c r="BM297" i="17"/>
  <c r="BN297" i="17" s="1"/>
  <c r="BC297" i="17"/>
  <c r="BB297" i="17" s="1"/>
  <c r="AZ297" i="17"/>
  <c r="BA297" i="17" s="1"/>
  <c r="AQ297" i="17"/>
  <c r="AO297" i="17"/>
  <c r="AP297" i="17" s="1"/>
  <c r="AF297" i="17"/>
  <c r="AD297" i="17"/>
  <c r="AE297" i="17" s="1"/>
  <c r="U297" i="17"/>
  <c r="S297" i="17"/>
  <c r="T297" i="17" s="1"/>
  <c r="CA296" i="17"/>
  <c r="BY296" i="17"/>
  <c r="BZ296" i="17" s="1"/>
  <c r="BP296" i="17"/>
  <c r="BO296" i="17" s="1"/>
  <c r="BM296" i="17"/>
  <c r="BN296" i="17" s="1"/>
  <c r="BC296" i="17"/>
  <c r="BB296" i="17"/>
  <c r="AZ296" i="17"/>
  <c r="BA296" i="17" s="1"/>
  <c r="AQ296" i="17"/>
  <c r="AO296" i="17"/>
  <c r="AP296" i="17" s="1"/>
  <c r="AF296" i="17"/>
  <c r="AD296" i="17"/>
  <c r="AE296" i="17" s="1"/>
  <c r="U296" i="17"/>
  <c r="S296" i="17"/>
  <c r="T296" i="17" s="1"/>
  <c r="CA295" i="17"/>
  <c r="BY295" i="17"/>
  <c r="BZ295" i="17" s="1"/>
  <c r="BP295" i="17"/>
  <c r="BO295" i="17"/>
  <c r="BM295" i="17"/>
  <c r="BN295" i="17" s="1"/>
  <c r="BC295" i="17"/>
  <c r="BB295" i="17" s="1"/>
  <c r="BA295" i="17"/>
  <c r="AZ295" i="17"/>
  <c r="AQ295" i="17"/>
  <c r="AP295" i="17"/>
  <c r="AO295" i="17"/>
  <c r="AF295" i="17"/>
  <c r="AD295" i="17"/>
  <c r="AE295" i="17" s="1"/>
  <c r="T295" i="17"/>
  <c r="U295" i="17" s="1"/>
  <c r="S295" i="17"/>
  <c r="CA294" i="17"/>
  <c r="BY294" i="17"/>
  <c r="BZ294" i="17" s="1"/>
  <c r="BP294" i="17"/>
  <c r="BO294" i="17" s="1"/>
  <c r="BM294" i="17"/>
  <c r="BN294" i="17" s="1"/>
  <c r="BC294" i="17"/>
  <c r="BB294" i="17" s="1"/>
  <c r="AZ294" i="17"/>
  <c r="BA294" i="17" s="1"/>
  <c r="AQ294" i="17"/>
  <c r="AO294" i="17"/>
  <c r="AP294" i="17" s="1"/>
  <c r="AF294" i="17"/>
  <c r="AD294" i="17"/>
  <c r="AE294" i="17" s="1"/>
  <c r="U294" i="17"/>
  <c r="T294" i="17"/>
  <c r="S294" i="17"/>
  <c r="CA293" i="17"/>
  <c r="BZ293" i="17"/>
  <c r="BY293" i="17"/>
  <c r="BP293" i="17"/>
  <c r="BO293" i="17" s="1"/>
  <c r="BM293" i="17"/>
  <c r="BN293" i="17" s="1"/>
  <c r="BC293" i="17"/>
  <c r="BB293" i="17" s="1"/>
  <c r="AZ293" i="17"/>
  <c r="BA293" i="17" s="1"/>
  <c r="AQ293" i="17"/>
  <c r="AO293" i="17"/>
  <c r="AP293" i="17" s="1"/>
  <c r="AD293" i="17"/>
  <c r="AE293" i="17" s="1"/>
  <c r="AF293" i="17" s="1"/>
  <c r="U293" i="17"/>
  <c r="T293" i="17"/>
  <c r="S293" i="17"/>
  <c r="BY292" i="17"/>
  <c r="BZ292" i="17" s="1"/>
  <c r="CA292" i="17" s="1"/>
  <c r="BP292" i="17"/>
  <c r="BO292" i="17" s="1"/>
  <c r="BN292" i="17"/>
  <c r="BM292" i="17"/>
  <c r="BC292" i="17"/>
  <c r="AZ292" i="17"/>
  <c r="BA292" i="17" s="1"/>
  <c r="BB292" i="17" s="1"/>
  <c r="AQ292" i="17"/>
  <c r="AO292" i="17"/>
  <c r="AP292" i="17" s="1"/>
  <c r="AF292" i="17"/>
  <c r="AD292" i="17"/>
  <c r="AE292" i="17" s="1"/>
  <c r="U292" i="17"/>
  <c r="S292" i="17"/>
  <c r="T292" i="17" s="1"/>
  <c r="CA291" i="17"/>
  <c r="BY291" i="17"/>
  <c r="BZ291" i="17" s="1"/>
  <c r="BP291" i="17"/>
  <c r="BO291" i="17" s="1"/>
  <c r="BM291" i="17"/>
  <c r="BN291" i="17" s="1"/>
  <c r="BC291" i="17"/>
  <c r="AZ291" i="17"/>
  <c r="BA291" i="17" s="1"/>
  <c r="AQ291" i="17"/>
  <c r="AP291" i="17"/>
  <c r="AO291" i="17"/>
  <c r="AF291" i="17"/>
  <c r="AD291" i="17"/>
  <c r="AE291" i="17" s="1"/>
  <c r="U291" i="17"/>
  <c r="S291" i="17"/>
  <c r="T291" i="17" s="1"/>
  <c r="CA290" i="17"/>
  <c r="BY290" i="17"/>
  <c r="BZ290" i="17" s="1"/>
  <c r="BP290" i="17"/>
  <c r="BO290" i="17" s="1"/>
  <c r="BN290" i="17"/>
  <c r="BM290" i="17"/>
  <c r="BC290" i="17"/>
  <c r="AZ290" i="17"/>
  <c r="BA290" i="17" s="1"/>
  <c r="BB290" i="17" s="1"/>
  <c r="AQ290" i="17"/>
  <c r="AO290" i="17"/>
  <c r="AP290" i="17" s="1"/>
  <c r="AF290" i="17"/>
  <c r="AD290" i="17"/>
  <c r="AE290" i="17" s="1"/>
  <c r="U290" i="17"/>
  <c r="S290" i="17"/>
  <c r="T290" i="17" s="1"/>
  <c r="CA289" i="17"/>
  <c r="BZ289" i="17"/>
  <c r="BY289" i="17"/>
  <c r="BP289" i="17"/>
  <c r="BO289" i="17" s="1"/>
  <c r="BM289" i="17"/>
  <c r="BN289" i="17" s="1"/>
  <c r="BC289" i="17"/>
  <c r="BA289" i="17"/>
  <c r="AZ289" i="17"/>
  <c r="AQ289" i="17"/>
  <c r="AP289" i="17"/>
  <c r="AO289" i="17"/>
  <c r="AF289" i="17"/>
  <c r="AE289" i="17"/>
  <c r="AD289" i="17"/>
  <c r="S289" i="17"/>
  <c r="T289" i="17" s="1"/>
  <c r="U289" i="17" s="1"/>
  <c r="CA288" i="17"/>
  <c r="BY288" i="17"/>
  <c r="BZ288" i="17" s="1"/>
  <c r="BP288" i="17"/>
  <c r="BO288" i="17" s="1"/>
  <c r="BM288" i="17"/>
  <c r="BN288" i="17" s="1"/>
  <c r="BC288" i="17"/>
  <c r="BB288" i="17" s="1"/>
  <c r="AZ288" i="17"/>
  <c r="BA288" i="17" s="1"/>
  <c r="AQ288" i="17"/>
  <c r="AO288" i="17"/>
  <c r="AP288" i="17" s="1"/>
  <c r="AF288" i="17"/>
  <c r="AD288" i="17"/>
  <c r="AE288" i="17" s="1"/>
  <c r="U288" i="17"/>
  <c r="T288" i="17"/>
  <c r="S288" i="17"/>
  <c r="CA287" i="17"/>
  <c r="BZ287" i="17"/>
  <c r="BY287" i="17"/>
  <c r="BP287" i="17"/>
  <c r="BO287" i="17"/>
  <c r="BM287" i="17"/>
  <c r="BN287" i="17" s="1"/>
  <c r="BC287" i="17"/>
  <c r="BB287" i="17" s="1"/>
  <c r="AZ287" i="17"/>
  <c r="BA287" i="17" s="1"/>
  <c r="AQ287" i="17"/>
  <c r="AO287" i="17"/>
  <c r="AP287" i="17" s="1"/>
  <c r="AF287" i="17"/>
  <c r="AD287" i="17"/>
  <c r="AE287" i="17" s="1"/>
  <c r="U287" i="17"/>
  <c r="S287" i="17"/>
  <c r="T287" i="17" s="1"/>
  <c r="CA286" i="17"/>
  <c r="BY286" i="17"/>
  <c r="BZ286" i="17" s="1"/>
  <c r="BP286" i="17"/>
  <c r="BO286" i="17" s="1"/>
  <c r="BM286" i="17"/>
  <c r="BN286" i="17" s="1"/>
  <c r="BC286" i="17"/>
  <c r="BB286" i="17"/>
  <c r="AZ286" i="17"/>
  <c r="BA286" i="17" s="1"/>
  <c r="AQ286" i="17"/>
  <c r="AO286" i="17"/>
  <c r="AP286" i="17" s="1"/>
  <c r="AF286" i="17"/>
  <c r="AD286" i="17"/>
  <c r="AE286" i="17" s="1"/>
  <c r="U286" i="17"/>
  <c r="S286" i="17"/>
  <c r="T286" i="17" s="1"/>
  <c r="CA285" i="17"/>
  <c r="BY285" i="17"/>
  <c r="BZ285" i="17" s="1"/>
  <c r="BP285" i="17"/>
  <c r="BO285" i="17"/>
  <c r="BM285" i="17"/>
  <c r="BN285" i="17" s="1"/>
  <c r="BC285" i="17"/>
  <c r="BB285" i="17" s="1"/>
  <c r="AZ285" i="17"/>
  <c r="BA285" i="17" s="1"/>
  <c r="AQ285" i="17"/>
  <c r="AO285" i="17"/>
  <c r="AP285" i="17" s="1"/>
  <c r="AF285" i="17"/>
  <c r="AE285" i="17"/>
  <c r="AD285" i="17"/>
  <c r="U285" i="17"/>
  <c r="S285" i="17"/>
  <c r="T285" i="17" s="1"/>
  <c r="CA284" i="17"/>
  <c r="BY284" i="17"/>
  <c r="BZ284" i="17" s="1"/>
  <c r="BP284" i="17"/>
  <c r="BO284" i="17" s="1"/>
  <c r="BN284" i="17"/>
  <c r="BM284" i="17"/>
  <c r="BC284" i="17"/>
  <c r="BB284" i="17" s="1"/>
  <c r="AZ284" i="17"/>
  <c r="BA284" i="17" s="1"/>
  <c r="AQ284" i="17"/>
  <c r="AO284" i="17"/>
  <c r="AP284" i="17" s="1"/>
  <c r="AF284" i="17"/>
  <c r="AD284" i="17"/>
  <c r="AE284" i="17" s="1"/>
  <c r="U284" i="17"/>
  <c r="S284" i="17"/>
  <c r="T284" i="17" s="1"/>
  <c r="CA283" i="17"/>
  <c r="BY283" i="17"/>
  <c r="BZ283" i="17" s="1"/>
  <c r="BP283" i="17"/>
  <c r="BO283" i="17" s="1"/>
  <c r="BM283" i="17"/>
  <c r="BN283" i="17" s="1"/>
  <c r="BC283" i="17"/>
  <c r="BB283" i="17" s="1"/>
  <c r="AZ283" i="17"/>
  <c r="BA283" i="17" s="1"/>
  <c r="AQ283" i="17"/>
  <c r="AP283" i="17"/>
  <c r="AO283" i="17"/>
  <c r="AD283" i="17"/>
  <c r="AE283" i="17" s="1"/>
  <c r="AF283" i="17" s="1"/>
  <c r="U283" i="17"/>
  <c r="T283" i="17"/>
  <c r="S283" i="17"/>
  <c r="BY282" i="17"/>
  <c r="BZ282" i="17" s="1"/>
  <c r="CA282" i="17" s="1"/>
  <c r="BP282" i="17"/>
  <c r="BO282" i="17" s="1"/>
  <c r="BM282" i="17"/>
  <c r="BN282" i="17" s="1"/>
  <c r="BC282" i="17"/>
  <c r="BB282" i="17" s="1"/>
  <c r="AZ282" i="17"/>
  <c r="BA282" i="17" s="1"/>
  <c r="AQ282" i="17"/>
  <c r="AO282" i="17"/>
  <c r="AP282" i="17" s="1"/>
  <c r="AF282" i="17"/>
  <c r="AD282" i="17"/>
  <c r="AE282" i="17" s="1"/>
  <c r="U282" i="17"/>
  <c r="S282" i="17"/>
  <c r="T282" i="17" s="1"/>
  <c r="CA281" i="17"/>
  <c r="BY281" i="17"/>
  <c r="BZ281" i="17" s="1"/>
  <c r="BP281" i="17"/>
  <c r="BO281" i="17" s="1"/>
  <c r="BM281" i="17"/>
  <c r="BN281" i="17" s="1"/>
  <c r="BC281" i="17"/>
  <c r="AZ281" i="17"/>
  <c r="BA281" i="17" s="1"/>
  <c r="AQ281" i="17"/>
  <c r="AP281" i="17"/>
  <c r="AO281" i="17"/>
  <c r="AF281" i="17"/>
  <c r="AD281" i="17"/>
  <c r="AE281" i="17" s="1"/>
  <c r="U281" i="17"/>
  <c r="S281" i="17"/>
  <c r="T281" i="17" s="1"/>
  <c r="CA280" i="17"/>
  <c r="BY280" i="17"/>
  <c r="BZ280" i="17" s="1"/>
  <c r="BP280" i="17"/>
  <c r="BO280" i="17" s="1"/>
  <c r="BM280" i="17"/>
  <c r="BN280" i="17" s="1"/>
  <c r="BC280" i="17"/>
  <c r="AZ280" i="17"/>
  <c r="BA280" i="17" s="1"/>
  <c r="AQ280" i="17"/>
  <c r="AO280" i="17"/>
  <c r="AP280" i="17" s="1"/>
  <c r="AF280" i="17"/>
  <c r="AD280" i="17"/>
  <c r="AE280" i="17" s="1"/>
  <c r="U280" i="17"/>
  <c r="T280" i="17"/>
  <c r="S280" i="17"/>
  <c r="CA279" i="17"/>
  <c r="BY279" i="17"/>
  <c r="BZ279" i="17" s="1"/>
  <c r="BP279" i="17"/>
  <c r="BO279" i="17" s="1"/>
  <c r="BM279" i="17"/>
  <c r="BN279" i="17" s="1"/>
  <c r="BC279" i="17"/>
  <c r="AZ279" i="17"/>
  <c r="BA279" i="17" s="1"/>
  <c r="AQ279" i="17"/>
  <c r="AO279" i="17"/>
  <c r="AP279" i="17" s="1"/>
  <c r="AF279" i="17"/>
  <c r="AD279" i="17"/>
  <c r="AE279" i="17" s="1"/>
  <c r="U279" i="17"/>
  <c r="T279" i="17"/>
  <c r="S279" i="17"/>
  <c r="CA278" i="17"/>
  <c r="BY278" i="17"/>
  <c r="BZ278" i="17" s="1"/>
  <c r="BP278" i="17"/>
  <c r="BO278" i="17" s="1"/>
  <c r="BM278" i="17"/>
  <c r="BN278" i="17" s="1"/>
  <c r="BC278" i="17"/>
  <c r="AZ278" i="17"/>
  <c r="BA278" i="17" s="1"/>
  <c r="BB278" i="17" s="1"/>
  <c r="AQ278" i="17"/>
  <c r="AO278" i="17"/>
  <c r="AP278" i="17" s="1"/>
  <c r="AF278" i="17"/>
  <c r="AD278" i="17"/>
  <c r="AE278" i="17" s="1"/>
  <c r="U278" i="17"/>
  <c r="S278" i="17"/>
  <c r="T278" i="17" s="1"/>
  <c r="CA277" i="17"/>
  <c r="BY277" i="17"/>
  <c r="BZ277" i="17" s="1"/>
  <c r="BP277" i="17"/>
  <c r="BO277" i="17" s="1"/>
  <c r="BM277" i="17"/>
  <c r="BN277" i="17" s="1"/>
  <c r="BC277" i="17"/>
  <c r="BB277" i="17" s="1"/>
  <c r="AZ277" i="17"/>
  <c r="BA277" i="17" s="1"/>
  <c r="AQ277" i="17"/>
  <c r="AP277" i="17"/>
  <c r="AO277" i="17"/>
  <c r="AF277" i="17"/>
  <c r="AD277" i="17"/>
  <c r="AE277" i="17" s="1"/>
  <c r="S277" i="17"/>
  <c r="T277" i="17" s="1"/>
  <c r="U277" i="17" s="1"/>
  <c r="CA276" i="17"/>
  <c r="BY276" i="17"/>
  <c r="BZ276" i="17" s="1"/>
  <c r="BP276" i="17"/>
  <c r="BO276" i="17" s="1"/>
  <c r="BM276" i="17"/>
  <c r="BN276" i="17" s="1"/>
  <c r="BC276" i="17"/>
  <c r="BB276" i="17" s="1"/>
  <c r="AZ276" i="17"/>
  <c r="BA276" i="17" s="1"/>
  <c r="AQ276" i="17"/>
  <c r="AO276" i="17"/>
  <c r="AP276" i="17" s="1"/>
  <c r="AF276" i="17"/>
  <c r="AD276" i="17"/>
  <c r="AE276" i="17" s="1"/>
  <c r="U276" i="17"/>
  <c r="S276" i="17"/>
  <c r="T276" i="17" s="1"/>
  <c r="CA275" i="17"/>
  <c r="BZ275" i="17"/>
  <c r="BY275" i="17"/>
  <c r="BP275" i="17"/>
  <c r="BO275" i="17"/>
  <c r="BM275" i="17"/>
  <c r="BN275" i="17" s="1"/>
  <c r="BC275" i="17"/>
  <c r="BB275" i="17" s="1"/>
  <c r="AZ275" i="17"/>
  <c r="BA275" i="17" s="1"/>
  <c r="AQ275" i="17"/>
  <c r="AP275" i="17"/>
  <c r="AO275" i="17"/>
  <c r="AF275" i="17"/>
  <c r="AE275" i="17"/>
  <c r="AD275" i="17"/>
  <c r="U275" i="17"/>
  <c r="S275" i="17"/>
  <c r="T275" i="17" s="1"/>
  <c r="CA274" i="17"/>
  <c r="BY274" i="17"/>
  <c r="BZ274" i="17" s="1"/>
  <c r="BP274" i="17"/>
  <c r="BO274" i="17" s="1"/>
  <c r="BM274" i="17"/>
  <c r="BN274" i="17" s="1"/>
  <c r="BC274" i="17"/>
  <c r="BB274" i="17"/>
  <c r="AZ274" i="17"/>
  <c r="BA274" i="17" s="1"/>
  <c r="AQ274" i="17"/>
  <c r="AO274" i="17"/>
  <c r="AP274" i="17" s="1"/>
  <c r="AF274" i="17"/>
  <c r="AD274" i="17"/>
  <c r="AE274" i="17" s="1"/>
  <c r="U274" i="17"/>
  <c r="S274" i="17"/>
  <c r="T274" i="17" s="1"/>
  <c r="CA273" i="17"/>
  <c r="BY273" i="17"/>
  <c r="BZ273" i="17" s="1"/>
  <c r="BP273" i="17"/>
  <c r="BO273" i="17"/>
  <c r="BM273" i="17"/>
  <c r="BN273" i="17" s="1"/>
  <c r="BC273" i="17"/>
  <c r="BB273" i="17" s="1"/>
  <c r="AZ273" i="17"/>
  <c r="BA273" i="17" s="1"/>
  <c r="AQ273" i="17"/>
  <c r="AO273" i="17"/>
  <c r="AP273" i="17" s="1"/>
  <c r="AF273" i="17"/>
  <c r="AE273" i="17"/>
  <c r="AD273" i="17"/>
  <c r="U273" i="17"/>
  <c r="S273" i="17"/>
  <c r="T273" i="17" s="1"/>
  <c r="BY272" i="17"/>
  <c r="BZ272" i="17" s="1"/>
  <c r="CA272" i="17" s="1"/>
  <c r="BP272" i="17"/>
  <c r="BO272" i="17" s="1"/>
  <c r="BN272" i="17"/>
  <c r="BM272" i="17"/>
  <c r="BC272" i="17"/>
  <c r="BB272" i="17"/>
  <c r="AZ272" i="17"/>
  <c r="BA272" i="17" s="1"/>
  <c r="AQ272" i="17"/>
  <c r="AO272" i="17"/>
  <c r="AP272" i="17" s="1"/>
  <c r="AF272" i="17"/>
  <c r="AD272" i="17"/>
  <c r="AE272" i="17" s="1"/>
  <c r="U272" i="17"/>
  <c r="S272" i="17"/>
  <c r="T272" i="17" s="1"/>
  <c r="CA271" i="17"/>
  <c r="BY271" i="17"/>
  <c r="BZ271" i="17" s="1"/>
  <c r="BP271" i="17"/>
  <c r="BO271" i="17"/>
  <c r="BM271" i="17"/>
  <c r="BN271" i="17" s="1"/>
  <c r="BC271" i="17"/>
  <c r="BB271" i="17" s="1"/>
  <c r="AZ271" i="17"/>
  <c r="BA271" i="17" s="1"/>
  <c r="AQ271" i="17"/>
  <c r="AP271" i="17"/>
  <c r="AO271" i="17"/>
  <c r="AF271" i="17"/>
  <c r="AE271" i="17"/>
  <c r="AD271" i="17"/>
  <c r="T271" i="17"/>
  <c r="U271" i="17" s="1"/>
  <c r="S271" i="17"/>
  <c r="CA270" i="17"/>
  <c r="BY270" i="17"/>
  <c r="BZ270" i="17" s="1"/>
  <c r="BP270" i="17"/>
  <c r="BO270" i="17" s="1"/>
  <c r="BN270" i="17"/>
  <c r="BM270" i="17"/>
  <c r="BC270" i="17"/>
  <c r="AZ270" i="17"/>
  <c r="BA270" i="17" s="1"/>
  <c r="AQ270" i="17"/>
  <c r="AO270" i="17"/>
  <c r="AP270" i="17" s="1"/>
  <c r="AF270" i="17"/>
  <c r="AD270" i="17"/>
  <c r="AE270" i="17" s="1"/>
  <c r="U270" i="17"/>
  <c r="S270" i="17"/>
  <c r="T270" i="17" s="1"/>
  <c r="CA269" i="17"/>
  <c r="BY269" i="17"/>
  <c r="BZ269" i="17" s="1"/>
  <c r="BP269" i="17"/>
  <c r="BO269" i="17" s="1"/>
  <c r="BM269" i="17"/>
  <c r="BN269" i="17" s="1"/>
  <c r="BC269" i="17"/>
  <c r="AZ269" i="17"/>
  <c r="BA269" i="17" s="1"/>
  <c r="AQ269" i="17"/>
  <c r="AP269" i="17"/>
  <c r="AO269" i="17"/>
  <c r="AF269" i="17"/>
  <c r="AD269" i="17"/>
  <c r="AE269" i="17" s="1"/>
  <c r="U269" i="17"/>
  <c r="T269" i="17"/>
  <c r="S269" i="17"/>
  <c r="CA268" i="17"/>
  <c r="BY268" i="17"/>
  <c r="BZ268" i="17" s="1"/>
  <c r="BP268" i="17"/>
  <c r="BO268" i="17" s="1"/>
  <c r="BN268" i="17"/>
  <c r="BM268" i="17"/>
  <c r="BC268" i="17"/>
  <c r="AZ268" i="17"/>
  <c r="BA268" i="17" s="1"/>
  <c r="AQ268" i="17"/>
  <c r="AO268" i="17"/>
  <c r="AP268" i="17" s="1"/>
  <c r="AF268" i="17"/>
  <c r="AD268" i="17"/>
  <c r="AE268" i="17" s="1"/>
  <c r="U268" i="17"/>
  <c r="S268" i="17"/>
  <c r="T268" i="17" s="1"/>
  <c r="CA267" i="17"/>
  <c r="BY267" i="17"/>
  <c r="BZ267" i="17" s="1"/>
  <c r="BP267" i="17"/>
  <c r="BO267" i="17" s="1"/>
  <c r="BM267" i="17"/>
  <c r="BN267" i="17" s="1"/>
  <c r="BC267" i="17"/>
  <c r="AZ267" i="17"/>
  <c r="BA267" i="17" s="1"/>
  <c r="AQ267" i="17"/>
  <c r="AP267" i="17"/>
  <c r="AO267" i="17"/>
  <c r="AF267" i="17"/>
  <c r="AE267" i="17"/>
  <c r="AD267" i="17"/>
  <c r="U267" i="17"/>
  <c r="T267" i="17"/>
  <c r="S267" i="17"/>
  <c r="CA266" i="17"/>
  <c r="BY266" i="17"/>
  <c r="BZ266" i="17" s="1"/>
  <c r="BP266" i="17"/>
  <c r="BO266" i="17" s="1"/>
  <c r="BM266" i="17"/>
  <c r="BN266" i="17" s="1"/>
  <c r="BC266" i="17"/>
  <c r="BB266" i="17" s="1"/>
  <c r="AZ266" i="17"/>
  <c r="BA266" i="17" s="1"/>
  <c r="AQ266" i="17"/>
  <c r="AO266" i="17"/>
  <c r="AP266" i="17" s="1"/>
  <c r="AF266" i="17"/>
  <c r="AD266" i="17"/>
  <c r="AE266" i="17" s="1"/>
  <c r="U266" i="17"/>
  <c r="S266" i="17"/>
  <c r="T266" i="17" s="1"/>
  <c r="CA265" i="17"/>
  <c r="BY265" i="17"/>
  <c r="BZ265" i="17" s="1"/>
  <c r="BP265" i="17"/>
  <c r="BO265" i="17" s="1"/>
  <c r="BM265" i="17"/>
  <c r="BN265" i="17" s="1"/>
  <c r="BC265" i="17"/>
  <c r="BB265" i="17" s="1"/>
  <c r="AZ265" i="17"/>
  <c r="BA265" i="17" s="1"/>
  <c r="AQ265" i="17"/>
  <c r="AP265" i="17"/>
  <c r="AO265" i="17"/>
  <c r="AF265" i="17"/>
  <c r="AD265" i="17"/>
  <c r="AE265" i="17" s="1"/>
  <c r="S265" i="17"/>
  <c r="T265" i="17" s="1"/>
  <c r="U265" i="17" s="1"/>
  <c r="CA264" i="17"/>
  <c r="BY264" i="17"/>
  <c r="BZ264" i="17" s="1"/>
  <c r="BP264" i="17"/>
  <c r="BO264" i="17" s="1"/>
  <c r="BM264" i="17"/>
  <c r="BN264" i="17" s="1"/>
  <c r="BC264" i="17"/>
  <c r="BB264" i="17" s="1"/>
  <c r="AZ264" i="17"/>
  <c r="BA264" i="17" s="1"/>
  <c r="AQ264" i="17"/>
  <c r="AO264" i="17"/>
  <c r="AP264" i="17" s="1"/>
  <c r="AF264" i="17"/>
  <c r="AD264" i="17"/>
  <c r="AE264" i="17" s="1"/>
  <c r="U264" i="17"/>
  <c r="S264" i="17"/>
  <c r="T264" i="17" s="1"/>
  <c r="CA263" i="17"/>
  <c r="BY263" i="17"/>
  <c r="BZ263" i="17" s="1"/>
  <c r="BP263" i="17"/>
  <c r="BO263" i="17" s="1"/>
  <c r="BM263" i="17"/>
  <c r="BN263" i="17" s="1"/>
  <c r="BC263" i="17"/>
  <c r="BB263" i="17" s="1"/>
  <c r="AZ263" i="17"/>
  <c r="BA263" i="17" s="1"/>
  <c r="AQ263" i="17"/>
  <c r="AO263" i="17"/>
  <c r="AP263" i="17" s="1"/>
  <c r="AD263" i="17"/>
  <c r="AE263" i="17" s="1"/>
  <c r="AF263" i="17" s="1"/>
  <c r="U263" i="17"/>
  <c r="T263" i="17"/>
  <c r="S263" i="17"/>
  <c r="BY262" i="17"/>
  <c r="BZ262" i="17" s="1"/>
  <c r="CA262" i="17" s="1"/>
  <c r="BP262" i="17"/>
  <c r="BO262" i="17" s="1"/>
  <c r="BM262" i="17"/>
  <c r="BN262" i="17" s="1"/>
  <c r="BC262" i="17"/>
  <c r="BB262" i="17" s="1"/>
  <c r="AZ262" i="17"/>
  <c r="BA262" i="17" s="1"/>
  <c r="AQ262" i="17"/>
  <c r="AO262" i="17"/>
  <c r="AP262" i="17" s="1"/>
  <c r="AF262" i="17"/>
  <c r="AD262" i="17"/>
  <c r="AE262" i="17" s="1"/>
  <c r="U262" i="17"/>
  <c r="T262" i="17"/>
  <c r="S262" i="17"/>
  <c r="CA261" i="17"/>
  <c r="BY261" i="17"/>
  <c r="BZ261" i="17" s="1"/>
  <c r="BP261" i="17"/>
  <c r="BO261" i="17" s="1"/>
  <c r="BM261" i="17"/>
  <c r="BN261" i="17" s="1"/>
  <c r="BC261" i="17"/>
  <c r="BB261" i="17" s="1"/>
  <c r="AZ261" i="17"/>
  <c r="BA261" i="17" s="1"/>
  <c r="AQ261" i="17"/>
  <c r="AP261" i="17"/>
  <c r="AO261" i="17"/>
  <c r="AF261" i="17"/>
  <c r="AD261" i="17"/>
  <c r="AE261" i="17" s="1"/>
  <c r="U261" i="17"/>
  <c r="T261" i="17"/>
  <c r="S261" i="17"/>
  <c r="CA260" i="17"/>
  <c r="BY260" i="17"/>
  <c r="BZ260" i="17" s="1"/>
  <c r="BP260" i="17"/>
  <c r="BO260" i="17" s="1"/>
  <c r="BM260" i="17"/>
  <c r="BN260" i="17" s="1"/>
  <c r="BC260" i="17"/>
  <c r="BB260" i="17" s="1"/>
  <c r="AZ260" i="17"/>
  <c r="BA260" i="17" s="1"/>
  <c r="AQ260" i="17"/>
  <c r="AO260" i="17"/>
  <c r="AP260" i="17" s="1"/>
  <c r="AF260" i="17"/>
  <c r="AD260" i="17"/>
  <c r="AE260" i="17" s="1"/>
  <c r="U260" i="17"/>
  <c r="T260" i="17"/>
  <c r="S260" i="17"/>
  <c r="CA259" i="17"/>
  <c r="BY259" i="17"/>
  <c r="BZ259" i="17" s="1"/>
  <c r="BP259" i="17"/>
  <c r="BO259" i="17"/>
  <c r="BM259" i="17"/>
  <c r="BN259" i="17" s="1"/>
  <c r="BC259" i="17"/>
  <c r="AZ259" i="17"/>
  <c r="BA259" i="17" s="1"/>
  <c r="AQ259" i="17"/>
  <c r="AO259" i="17"/>
  <c r="AP259" i="17" s="1"/>
  <c r="AF259" i="17"/>
  <c r="AD259" i="17"/>
  <c r="AE259" i="17" s="1"/>
  <c r="S259" i="17"/>
  <c r="T259" i="17" s="1"/>
  <c r="U259" i="17" s="1"/>
  <c r="CA258" i="17"/>
  <c r="BY258" i="17"/>
  <c r="BZ258" i="17" s="1"/>
  <c r="BP258" i="17"/>
  <c r="BO258" i="17" s="1"/>
  <c r="BM258" i="17"/>
  <c r="BN258" i="17" s="1"/>
  <c r="BC258" i="17"/>
  <c r="AZ258" i="17"/>
  <c r="BA258" i="17" s="1"/>
  <c r="AQ258" i="17"/>
  <c r="AO258" i="17"/>
  <c r="AP258" i="17" s="1"/>
  <c r="AF258" i="17"/>
  <c r="AD258" i="17"/>
  <c r="AE258" i="17" s="1"/>
  <c r="U258" i="17"/>
  <c r="S258" i="17"/>
  <c r="T258" i="17" s="1"/>
  <c r="CA257" i="17"/>
  <c r="BY257" i="17"/>
  <c r="BZ257" i="17" s="1"/>
  <c r="BP257" i="17"/>
  <c r="BO257" i="17"/>
  <c r="BM257" i="17"/>
  <c r="BN257" i="17" s="1"/>
  <c r="BC257" i="17"/>
  <c r="AZ257" i="17"/>
  <c r="BA257" i="17" s="1"/>
  <c r="AQ257" i="17"/>
  <c r="AP257" i="17"/>
  <c r="AO257" i="17"/>
  <c r="AF257" i="17"/>
  <c r="AE257" i="17"/>
  <c r="AD257" i="17"/>
  <c r="U257" i="17"/>
  <c r="S257" i="17"/>
  <c r="T257" i="17" s="1"/>
  <c r="CA256" i="17"/>
  <c r="BY256" i="17"/>
  <c r="BZ256" i="17" s="1"/>
  <c r="BP256" i="17"/>
  <c r="BO256" i="17" s="1"/>
  <c r="BM256" i="17"/>
  <c r="BN256" i="17" s="1"/>
  <c r="BC256" i="17"/>
  <c r="AZ256" i="17"/>
  <c r="BA256" i="17" s="1"/>
  <c r="AQ256" i="17"/>
  <c r="AO256" i="17"/>
  <c r="AP256" i="17" s="1"/>
  <c r="AF256" i="17"/>
  <c r="AD256" i="17"/>
  <c r="AE256" i="17" s="1"/>
  <c r="U256" i="17"/>
  <c r="S256" i="17"/>
  <c r="T256" i="17" s="1"/>
  <c r="CA255" i="17"/>
  <c r="BY255" i="17"/>
  <c r="BZ255" i="17" s="1"/>
  <c r="BP255" i="17"/>
  <c r="BO255" i="17" s="1"/>
  <c r="BM255" i="17"/>
  <c r="BN255" i="17" s="1"/>
  <c r="BC255" i="17"/>
  <c r="BB255" i="17" s="1"/>
  <c r="AZ255" i="17"/>
  <c r="BA255" i="17" s="1"/>
  <c r="AQ255" i="17"/>
  <c r="AP255" i="17"/>
  <c r="AO255" i="17"/>
  <c r="AF255" i="17"/>
  <c r="AD255" i="17"/>
  <c r="AE255" i="17" s="1"/>
  <c r="U255" i="17"/>
  <c r="S255" i="17"/>
  <c r="T255" i="17" s="1"/>
  <c r="CA254" i="17"/>
  <c r="BY254" i="17"/>
  <c r="BZ254" i="17" s="1"/>
  <c r="BP254" i="17"/>
  <c r="BO254" i="17" s="1"/>
  <c r="BM254" i="17"/>
  <c r="BN254" i="17" s="1"/>
  <c r="BC254" i="17"/>
  <c r="BB254" i="17" s="1"/>
  <c r="AZ254" i="17"/>
  <c r="BA254" i="17" s="1"/>
  <c r="AQ254" i="17"/>
  <c r="AO254" i="17"/>
  <c r="AP254" i="17" s="1"/>
  <c r="AF254" i="17"/>
  <c r="AE254" i="17"/>
  <c r="AD254" i="17"/>
  <c r="U254" i="17"/>
  <c r="S254" i="17"/>
  <c r="T254" i="17" s="1"/>
  <c r="CA253" i="17"/>
  <c r="BY253" i="17"/>
  <c r="BZ253" i="17" s="1"/>
  <c r="BP253" i="17"/>
  <c r="BO253" i="17" s="1"/>
  <c r="BM253" i="17"/>
  <c r="BN253" i="17" s="1"/>
  <c r="BC253" i="17"/>
  <c r="BB253" i="17" s="1"/>
  <c r="AZ253" i="17"/>
  <c r="BA253" i="17" s="1"/>
  <c r="AQ253" i="17"/>
  <c r="AO253" i="17"/>
  <c r="AP253" i="17" s="1"/>
  <c r="AD253" i="17"/>
  <c r="AE253" i="17" s="1"/>
  <c r="AF253" i="17" s="1"/>
  <c r="U253" i="17"/>
  <c r="T253" i="17"/>
  <c r="S253" i="17"/>
  <c r="BY252" i="17"/>
  <c r="BZ252" i="17" s="1"/>
  <c r="CA252" i="17" s="1"/>
  <c r="BP252" i="17"/>
  <c r="BO252" i="17" s="1"/>
  <c r="BN252" i="17"/>
  <c r="BM252" i="17"/>
  <c r="BC252" i="17"/>
  <c r="BB252" i="17" s="1"/>
  <c r="AZ252" i="17"/>
  <c r="BA252" i="17" s="1"/>
  <c r="AQ252" i="17"/>
  <c r="AO252" i="17"/>
  <c r="AP252" i="17" s="1"/>
  <c r="AF252" i="17"/>
  <c r="AE252" i="17"/>
  <c r="AD252" i="17"/>
  <c r="U252" i="17"/>
  <c r="S252" i="17"/>
  <c r="T252" i="17" s="1"/>
  <c r="CA251" i="17"/>
  <c r="BZ251" i="17"/>
  <c r="BY251" i="17"/>
  <c r="BP251" i="17"/>
  <c r="BO251" i="17" s="1"/>
  <c r="BM251" i="17"/>
  <c r="BN251" i="17" s="1"/>
  <c r="BC251" i="17"/>
  <c r="BB251" i="17" s="1"/>
  <c r="AZ251" i="17"/>
  <c r="BA251" i="17" s="1"/>
  <c r="AQ251" i="17"/>
  <c r="AP251" i="17"/>
  <c r="AO251" i="17"/>
  <c r="AF251" i="17"/>
  <c r="AD251" i="17"/>
  <c r="AE251" i="17" s="1"/>
  <c r="U251" i="17"/>
  <c r="T251" i="17"/>
  <c r="S251" i="17"/>
  <c r="CA250" i="17"/>
  <c r="BY250" i="17"/>
  <c r="BZ250" i="17" s="1"/>
  <c r="BP250" i="17"/>
  <c r="BO250" i="17" s="1"/>
  <c r="BN250" i="17"/>
  <c r="BM250" i="17"/>
  <c r="BC250" i="17"/>
  <c r="BB250" i="17" s="1"/>
  <c r="AZ250" i="17"/>
  <c r="BA250" i="17" s="1"/>
  <c r="AQ250" i="17"/>
  <c r="AO250" i="17"/>
  <c r="AP250" i="17" s="1"/>
  <c r="AF250" i="17"/>
  <c r="AE250" i="17"/>
  <c r="AD250" i="17"/>
  <c r="U250" i="17"/>
  <c r="S250" i="17"/>
  <c r="T250" i="17" s="1"/>
  <c r="CA249" i="17"/>
  <c r="BZ249" i="17"/>
  <c r="BY249" i="17"/>
  <c r="BP249" i="17"/>
  <c r="BO249" i="17" s="1"/>
  <c r="BM249" i="17"/>
  <c r="BN249" i="17" s="1"/>
  <c r="BC249" i="17"/>
  <c r="BB249" i="17" s="1"/>
  <c r="AZ249" i="17"/>
  <c r="BA249" i="17" s="1"/>
  <c r="AQ249" i="17"/>
  <c r="AP249" i="17"/>
  <c r="AO249" i="17"/>
  <c r="AF249" i="17"/>
  <c r="AD249" i="17"/>
  <c r="AE249" i="17" s="1"/>
  <c r="U249" i="17"/>
  <c r="T249" i="17"/>
  <c r="S249" i="17"/>
  <c r="CA248" i="17"/>
  <c r="BY248" i="17"/>
  <c r="BZ248" i="17" s="1"/>
  <c r="BP248" i="17"/>
  <c r="BO248" i="17" s="1"/>
  <c r="BN248" i="17"/>
  <c r="BM248" i="17"/>
  <c r="BC248" i="17"/>
  <c r="AZ248" i="17"/>
  <c r="BA248" i="17" s="1"/>
  <c r="AQ248" i="17"/>
  <c r="AO248" i="17"/>
  <c r="AP248" i="17" s="1"/>
  <c r="AF248" i="17"/>
  <c r="AE248" i="17"/>
  <c r="AD248" i="17"/>
  <c r="U248" i="17"/>
  <c r="S248" i="17"/>
  <c r="T248" i="17" s="1"/>
  <c r="CA247" i="17"/>
  <c r="BZ247" i="17"/>
  <c r="BY247" i="17"/>
  <c r="BP247" i="17"/>
  <c r="BO247" i="17" s="1"/>
  <c r="BM247" i="17"/>
  <c r="BN247" i="17" s="1"/>
  <c r="BC247" i="17"/>
  <c r="AZ247" i="17"/>
  <c r="BA247" i="17" s="1"/>
  <c r="AQ247" i="17"/>
  <c r="AP247" i="17"/>
  <c r="AO247" i="17"/>
  <c r="AF247" i="17"/>
  <c r="AD247" i="17"/>
  <c r="AE247" i="17" s="1"/>
  <c r="T247" i="17"/>
  <c r="U247" i="17" s="1"/>
  <c r="S247" i="17"/>
  <c r="CA246" i="17"/>
  <c r="BY246" i="17"/>
  <c r="BZ246" i="17" s="1"/>
  <c r="BP246" i="17"/>
  <c r="BO246" i="17" s="1"/>
  <c r="BM246" i="17"/>
  <c r="BN246" i="17" s="1"/>
  <c r="BC246" i="17"/>
  <c r="AZ246" i="17"/>
  <c r="BA246" i="17" s="1"/>
  <c r="AQ246" i="17"/>
  <c r="AO246" i="17"/>
  <c r="AP246" i="17" s="1"/>
  <c r="AF246" i="17"/>
  <c r="AE246" i="17"/>
  <c r="AD246" i="17"/>
  <c r="U246" i="17"/>
  <c r="S246" i="17"/>
  <c r="T246" i="17" s="1"/>
  <c r="CA245" i="17"/>
  <c r="BY245" i="17"/>
  <c r="BZ245" i="17" s="1"/>
  <c r="BP245" i="17"/>
  <c r="BO245" i="17" s="1"/>
  <c r="BM245" i="17"/>
  <c r="BN245" i="17" s="1"/>
  <c r="BC245" i="17"/>
  <c r="AZ245" i="17"/>
  <c r="BA245" i="17" s="1"/>
  <c r="AQ245" i="17"/>
  <c r="AP245" i="17"/>
  <c r="AO245" i="17"/>
  <c r="AF245" i="17"/>
  <c r="AE245" i="17"/>
  <c r="AD245" i="17"/>
  <c r="U245" i="17"/>
  <c r="T245" i="17"/>
  <c r="S245" i="17"/>
  <c r="CA244" i="17"/>
  <c r="BY244" i="17"/>
  <c r="BZ244" i="17" s="1"/>
  <c r="BP244" i="17"/>
  <c r="BO244" i="17" s="1"/>
  <c r="BM244" i="17"/>
  <c r="BN244" i="17" s="1"/>
  <c r="BC244" i="17"/>
  <c r="BB244" i="17" s="1"/>
  <c r="AZ244" i="17"/>
  <c r="BA244" i="17" s="1"/>
  <c r="AQ244" i="17"/>
  <c r="AO244" i="17"/>
  <c r="AP244" i="17" s="1"/>
  <c r="AF244" i="17"/>
  <c r="AE244" i="17"/>
  <c r="AD244" i="17"/>
  <c r="U244" i="17"/>
  <c r="S244" i="17"/>
  <c r="T244" i="17" s="1"/>
  <c r="CA243" i="17"/>
  <c r="BY243" i="17"/>
  <c r="BZ243" i="17" s="1"/>
  <c r="BP243" i="17"/>
  <c r="BO243" i="17" s="1"/>
  <c r="BM243" i="17"/>
  <c r="BN243" i="17" s="1"/>
  <c r="BC243" i="17"/>
  <c r="BB243" i="17" s="1"/>
  <c r="AZ243" i="17"/>
  <c r="BA243" i="17" s="1"/>
  <c r="AQ243" i="17"/>
  <c r="AP243" i="17"/>
  <c r="AO243" i="17"/>
  <c r="AD243" i="17"/>
  <c r="AE243" i="17" s="1"/>
  <c r="AF243" i="17" s="1"/>
  <c r="U243" i="17"/>
  <c r="T243" i="17"/>
  <c r="S243" i="17"/>
  <c r="BY242" i="17"/>
  <c r="BZ242" i="17" s="1"/>
  <c r="CA242" i="17" s="1"/>
  <c r="BP242" i="17"/>
  <c r="BO242" i="17" s="1"/>
  <c r="BM242" i="17"/>
  <c r="BN242" i="17" s="1"/>
  <c r="BC242" i="17"/>
  <c r="BB242" i="17" s="1"/>
  <c r="AZ242" i="17"/>
  <c r="BA242" i="17" s="1"/>
  <c r="AQ242" i="17"/>
  <c r="AO242" i="17"/>
  <c r="AP242" i="17" s="1"/>
  <c r="AF242" i="17"/>
  <c r="AD242" i="17"/>
  <c r="AE242" i="17" s="1"/>
  <c r="U242" i="17"/>
  <c r="S242" i="17"/>
  <c r="T242" i="17" s="1"/>
  <c r="CA241" i="17"/>
  <c r="BY241" i="17"/>
  <c r="BZ241" i="17" s="1"/>
  <c r="BP241" i="17"/>
  <c r="BO241" i="17" s="1"/>
  <c r="BM241" i="17"/>
  <c r="BN241" i="17" s="1"/>
  <c r="BC241" i="17"/>
  <c r="BB241" i="17" s="1"/>
  <c r="AZ241" i="17"/>
  <c r="BA241" i="17" s="1"/>
  <c r="AQ241" i="17"/>
  <c r="AO241" i="17"/>
  <c r="AP241" i="17" s="1"/>
  <c r="AF241" i="17"/>
  <c r="AE241" i="17"/>
  <c r="AD241" i="17"/>
  <c r="T241" i="17"/>
  <c r="U241" i="17" s="1"/>
  <c r="S241" i="17"/>
  <c r="CA240" i="17"/>
  <c r="BY240" i="17"/>
  <c r="BZ240" i="17" s="1"/>
  <c r="BP240" i="17"/>
  <c r="BO240" i="17" s="1"/>
  <c r="BN240" i="17"/>
  <c r="BM240" i="17"/>
  <c r="BC240" i="17"/>
  <c r="BB240" i="17" s="1"/>
  <c r="AZ240" i="17"/>
  <c r="BA240" i="17" s="1"/>
  <c r="AQ240" i="17"/>
  <c r="AO240" i="17"/>
  <c r="AP240" i="17" s="1"/>
  <c r="AF240" i="17"/>
  <c r="AE240" i="17"/>
  <c r="AD240" i="17"/>
  <c r="U240" i="17"/>
  <c r="S240" i="17"/>
  <c r="T240" i="17" s="1"/>
  <c r="CA239" i="17"/>
  <c r="BY239" i="17"/>
  <c r="BZ239" i="17" s="1"/>
  <c r="BP239" i="17"/>
  <c r="BO239" i="17" s="1"/>
  <c r="BM239" i="17"/>
  <c r="BN239" i="17" s="1"/>
  <c r="BC239" i="17"/>
  <c r="BB239" i="17" s="1"/>
  <c r="AZ239" i="17"/>
  <c r="BA239" i="17" s="1"/>
  <c r="AQ239" i="17"/>
  <c r="AO239" i="17"/>
  <c r="AP239" i="17" s="1"/>
  <c r="AF239" i="17"/>
  <c r="AD239" i="17"/>
  <c r="AE239" i="17" s="1"/>
  <c r="U239" i="17"/>
  <c r="T239" i="17"/>
  <c r="S239" i="17"/>
  <c r="CA238" i="17"/>
  <c r="BY238" i="17"/>
  <c r="BZ238" i="17" s="1"/>
  <c r="BP238" i="17"/>
  <c r="BO238" i="17" s="1"/>
  <c r="BN238" i="17"/>
  <c r="BM238" i="17"/>
  <c r="BC238" i="17"/>
  <c r="BB238" i="17" s="1"/>
  <c r="AZ238" i="17"/>
  <c r="BA238" i="17" s="1"/>
  <c r="AQ238" i="17"/>
  <c r="AO238" i="17"/>
  <c r="AP238" i="17" s="1"/>
  <c r="AF238" i="17"/>
  <c r="AE238" i="17"/>
  <c r="AD238" i="17"/>
  <c r="U238" i="17"/>
  <c r="S238" i="17"/>
  <c r="T238" i="17" s="1"/>
  <c r="CA237" i="17"/>
  <c r="BY237" i="17"/>
  <c r="BZ237" i="17" s="1"/>
  <c r="BP237" i="17"/>
  <c r="BO237" i="17" s="1"/>
  <c r="BM237" i="17"/>
  <c r="BN237" i="17" s="1"/>
  <c r="BC237" i="17"/>
  <c r="AZ237" i="17"/>
  <c r="BA237" i="17" s="1"/>
  <c r="AQ237" i="17"/>
  <c r="AP237" i="17"/>
  <c r="AO237" i="17"/>
  <c r="AF237" i="17"/>
  <c r="AD237" i="17"/>
  <c r="AE237" i="17" s="1"/>
  <c r="U237" i="17"/>
  <c r="T237" i="17"/>
  <c r="S237" i="17"/>
  <c r="CA236" i="17"/>
  <c r="BY236" i="17"/>
  <c r="BZ236" i="17" s="1"/>
  <c r="BP236" i="17"/>
  <c r="BO236" i="17" s="1"/>
  <c r="BN236" i="17"/>
  <c r="BM236" i="17"/>
  <c r="BC236" i="17"/>
  <c r="AZ236" i="17"/>
  <c r="BA236" i="17" s="1"/>
  <c r="AQ236" i="17"/>
  <c r="AO236" i="17"/>
  <c r="AP236" i="17" s="1"/>
  <c r="AF236" i="17"/>
  <c r="AE236" i="17"/>
  <c r="AD236" i="17"/>
  <c r="U236" i="17"/>
  <c r="S236" i="17"/>
  <c r="T236" i="17" s="1"/>
  <c r="CA235" i="17"/>
  <c r="BY235" i="17"/>
  <c r="BZ235" i="17" s="1"/>
  <c r="BP235" i="17"/>
  <c r="BO235" i="17" s="1"/>
  <c r="BM235" i="17"/>
  <c r="BN235" i="17" s="1"/>
  <c r="BC235" i="17"/>
  <c r="AZ235" i="17"/>
  <c r="BA235" i="17" s="1"/>
  <c r="AQ235" i="17"/>
  <c r="AP235" i="17"/>
  <c r="AO235" i="17"/>
  <c r="AF235" i="17"/>
  <c r="AE235" i="17"/>
  <c r="AD235" i="17"/>
  <c r="S235" i="17"/>
  <c r="T235" i="17" s="1"/>
  <c r="U235" i="17" s="1"/>
  <c r="CA234" i="17"/>
  <c r="BY234" i="17"/>
  <c r="BZ234" i="17" s="1"/>
  <c r="BP234" i="17"/>
  <c r="BO234" i="17" s="1"/>
  <c r="BM234" i="17"/>
  <c r="BN234" i="17" s="1"/>
  <c r="BC234" i="17"/>
  <c r="AZ234" i="17"/>
  <c r="BA234" i="17" s="1"/>
  <c r="AQ234" i="17"/>
  <c r="AO234" i="17"/>
  <c r="AP234" i="17" s="1"/>
  <c r="AF234" i="17"/>
  <c r="AD234" i="17"/>
  <c r="AE234" i="17" s="1"/>
  <c r="U234" i="17"/>
  <c r="S234" i="17"/>
  <c r="T234" i="17" s="1"/>
  <c r="CA233" i="17"/>
  <c r="BY233" i="17"/>
  <c r="BZ233" i="17" s="1"/>
  <c r="BP233" i="17"/>
  <c r="BO233" i="17" s="1"/>
  <c r="BM233" i="17"/>
  <c r="BN233" i="17" s="1"/>
  <c r="BC233" i="17"/>
  <c r="BB233" i="17" s="1"/>
  <c r="AZ233" i="17"/>
  <c r="BA233" i="17" s="1"/>
  <c r="AQ233" i="17"/>
  <c r="AO233" i="17"/>
  <c r="AP233" i="17" s="1"/>
  <c r="AE233" i="17"/>
  <c r="AF233" i="17" s="1"/>
  <c r="AD233" i="17"/>
  <c r="U233" i="17"/>
  <c r="S233" i="17"/>
  <c r="T233" i="17" s="1"/>
  <c r="BY232" i="17"/>
  <c r="BZ232" i="17" s="1"/>
  <c r="CA232" i="17" s="1"/>
  <c r="BP232" i="17"/>
  <c r="BO232" i="17" s="1"/>
  <c r="BM232" i="17"/>
  <c r="BN232" i="17" s="1"/>
  <c r="BC232" i="17"/>
  <c r="BB232" i="17" s="1"/>
  <c r="AZ232" i="17"/>
  <c r="BA232" i="17" s="1"/>
  <c r="AQ232" i="17"/>
  <c r="AO232" i="17"/>
  <c r="AP232" i="17" s="1"/>
  <c r="AF232" i="17"/>
  <c r="AE232" i="17"/>
  <c r="AD232" i="17"/>
  <c r="U232" i="17"/>
  <c r="S232" i="17"/>
  <c r="T232" i="17" s="1"/>
  <c r="CA231" i="17"/>
  <c r="BZ231" i="17"/>
  <c r="BY231" i="17"/>
  <c r="BP231" i="17"/>
  <c r="BO231" i="17" s="1"/>
  <c r="BM231" i="17"/>
  <c r="BN231" i="17" s="1"/>
  <c r="BC231" i="17"/>
  <c r="BB231" i="17" s="1"/>
  <c r="BA231" i="17"/>
  <c r="AZ231" i="17"/>
  <c r="AQ231" i="17"/>
  <c r="AO231" i="17"/>
  <c r="AP231" i="17" s="1"/>
  <c r="AF231" i="17"/>
  <c r="AE231" i="17"/>
  <c r="AD231" i="17"/>
  <c r="U231" i="17"/>
  <c r="T231" i="17"/>
  <c r="S231" i="17"/>
  <c r="CA230" i="17"/>
  <c r="BY230" i="17"/>
  <c r="BZ230" i="17" s="1"/>
  <c r="BP230" i="17"/>
  <c r="BO230" i="17" s="1"/>
  <c r="BM230" i="17"/>
  <c r="BN230" i="17" s="1"/>
  <c r="BC230" i="17"/>
  <c r="BB230" i="17" s="1"/>
  <c r="AZ230" i="17"/>
  <c r="BA230" i="17" s="1"/>
  <c r="AQ230" i="17"/>
  <c r="AO230" i="17"/>
  <c r="AP230" i="17" s="1"/>
  <c r="AF230" i="17"/>
  <c r="AD230" i="17"/>
  <c r="AE230" i="17" s="1"/>
  <c r="U230" i="17"/>
  <c r="S230" i="17"/>
  <c r="T230" i="17" s="1"/>
  <c r="CA229" i="17"/>
  <c r="BZ229" i="17"/>
  <c r="BY229" i="17"/>
  <c r="BP229" i="17"/>
  <c r="BO229" i="17" s="1"/>
  <c r="BM229" i="17"/>
  <c r="BN229" i="17" s="1"/>
  <c r="BC229" i="17"/>
  <c r="BB229" i="17" s="1"/>
  <c r="BA229" i="17"/>
  <c r="AZ229" i="17"/>
  <c r="AQ229" i="17"/>
  <c r="AO229" i="17"/>
  <c r="AP229" i="17" s="1"/>
  <c r="AF229" i="17"/>
  <c r="AE229" i="17"/>
  <c r="AD229" i="17"/>
  <c r="S229" i="17"/>
  <c r="T229" i="17" s="1"/>
  <c r="U229" i="17" s="1"/>
  <c r="CA228" i="17"/>
  <c r="BY228" i="17"/>
  <c r="BZ228" i="17" s="1"/>
  <c r="BP228" i="17"/>
  <c r="BO228" i="17" s="1"/>
  <c r="BM228" i="17"/>
  <c r="BN228" i="17" s="1"/>
  <c r="BC228" i="17"/>
  <c r="BB228" i="17" s="1"/>
  <c r="AZ228" i="17"/>
  <c r="BA228" i="17" s="1"/>
  <c r="AQ228" i="17"/>
  <c r="AO228" i="17"/>
  <c r="AP228" i="17" s="1"/>
  <c r="AF228" i="17"/>
  <c r="AD228" i="17"/>
  <c r="AE228" i="17" s="1"/>
  <c r="U228" i="17"/>
  <c r="T228" i="17"/>
  <c r="S228" i="17"/>
  <c r="CA227" i="17"/>
  <c r="BZ227" i="17"/>
  <c r="BY227" i="17"/>
  <c r="BP227" i="17"/>
  <c r="BO227" i="17" s="1"/>
  <c r="BM227" i="17"/>
  <c r="BN227" i="17" s="1"/>
  <c r="BC227" i="17"/>
  <c r="BB227" i="17" s="1"/>
  <c r="BA227" i="17"/>
  <c r="AZ227" i="17"/>
  <c r="AQ227" i="17"/>
  <c r="AO227" i="17"/>
  <c r="AP227" i="17" s="1"/>
  <c r="AF227" i="17"/>
  <c r="AD227" i="17"/>
  <c r="AE227" i="17" s="1"/>
  <c r="U227" i="17"/>
  <c r="S227" i="17"/>
  <c r="T227" i="17" s="1"/>
  <c r="CA226" i="17"/>
  <c r="BY226" i="17"/>
  <c r="BZ226" i="17" s="1"/>
  <c r="BP226" i="17"/>
  <c r="BO226" i="17" s="1"/>
  <c r="BM226" i="17"/>
  <c r="BN226" i="17" s="1"/>
  <c r="BC226" i="17"/>
  <c r="AZ226" i="17"/>
  <c r="BA226" i="17" s="1"/>
  <c r="AQ226" i="17"/>
  <c r="AO226" i="17"/>
  <c r="AP226" i="17" s="1"/>
  <c r="AF226" i="17"/>
  <c r="AD226" i="17"/>
  <c r="AE226" i="17" s="1"/>
  <c r="U226" i="17"/>
  <c r="T226" i="17"/>
  <c r="S226" i="17"/>
  <c r="CA225" i="17"/>
  <c r="BY225" i="17"/>
  <c r="BZ225" i="17" s="1"/>
  <c r="BP225" i="17"/>
  <c r="BO225" i="17" s="1"/>
  <c r="BM225" i="17"/>
  <c r="BN225" i="17" s="1"/>
  <c r="BC225" i="17"/>
  <c r="BA225" i="17"/>
  <c r="AZ225" i="17"/>
  <c r="AQ225" i="17"/>
  <c r="AP225" i="17"/>
  <c r="AO225" i="17"/>
  <c r="AF225" i="17"/>
  <c r="AD225" i="17"/>
  <c r="AE225" i="17" s="1"/>
  <c r="U225" i="17"/>
  <c r="T225" i="17"/>
  <c r="S225" i="17"/>
  <c r="CA224" i="17"/>
  <c r="BY224" i="17"/>
  <c r="BZ224" i="17" s="1"/>
  <c r="BP224" i="17"/>
  <c r="BO224" i="17" s="1"/>
  <c r="BM224" i="17"/>
  <c r="BN224" i="17" s="1"/>
  <c r="BC224" i="17"/>
  <c r="BB224" i="17" s="1"/>
  <c r="AZ224" i="17"/>
  <c r="BA224" i="17" s="1"/>
  <c r="AQ224" i="17"/>
  <c r="AO224" i="17"/>
  <c r="AP224" i="17" s="1"/>
  <c r="AF224" i="17"/>
  <c r="AD224" i="17"/>
  <c r="AE224" i="17" s="1"/>
  <c r="U224" i="17"/>
  <c r="S224" i="17"/>
  <c r="T224" i="17" s="1"/>
  <c r="CA223" i="17"/>
  <c r="BY223" i="17"/>
  <c r="BZ223" i="17" s="1"/>
  <c r="BP223" i="17"/>
  <c r="BO223" i="17" s="1"/>
  <c r="BM223" i="17"/>
  <c r="BN223" i="17" s="1"/>
  <c r="BC223" i="17"/>
  <c r="AZ223" i="17"/>
  <c r="BA223" i="17" s="1"/>
  <c r="AQ223" i="17"/>
  <c r="AP223" i="17"/>
  <c r="AO223" i="17"/>
  <c r="AD223" i="17"/>
  <c r="AE223" i="17" s="1"/>
  <c r="AF223" i="17" s="1"/>
  <c r="U223" i="17"/>
  <c r="T223" i="17"/>
  <c r="S223" i="17"/>
  <c r="BY222" i="17"/>
  <c r="BZ222" i="17" s="1"/>
  <c r="CA222" i="17" s="1"/>
  <c r="BP222" i="17"/>
  <c r="BO222" i="17" s="1"/>
  <c r="BM222" i="17"/>
  <c r="BN222" i="17" s="1"/>
  <c r="BC222" i="17"/>
  <c r="BB222" i="17" s="1"/>
  <c r="AZ222" i="17"/>
  <c r="BA222" i="17" s="1"/>
  <c r="AQ222" i="17"/>
  <c r="AO222" i="17"/>
  <c r="AP222" i="17" s="1"/>
  <c r="AF222" i="17"/>
  <c r="AE222" i="17"/>
  <c r="AD222" i="17"/>
  <c r="U222" i="17"/>
  <c r="S222" i="17"/>
  <c r="T222" i="17" s="1"/>
  <c r="CA221" i="17"/>
  <c r="BY221" i="17"/>
  <c r="BZ221" i="17" s="1"/>
  <c r="BP221" i="17"/>
  <c r="BO221" i="17" s="1"/>
  <c r="BM221" i="17"/>
  <c r="BN221" i="17" s="1"/>
  <c r="BC221" i="17"/>
  <c r="BB221" i="17" s="1"/>
  <c r="AZ221" i="17"/>
  <c r="BA221" i="17" s="1"/>
  <c r="AQ221" i="17"/>
  <c r="AP221" i="17"/>
  <c r="AO221" i="17"/>
  <c r="AF221" i="17"/>
  <c r="AD221" i="17"/>
  <c r="AE221" i="17" s="1"/>
  <c r="U221" i="17"/>
  <c r="T221" i="17"/>
  <c r="S221" i="17"/>
  <c r="CA220" i="17"/>
  <c r="BY220" i="17"/>
  <c r="BZ220" i="17" s="1"/>
  <c r="BP220" i="17"/>
  <c r="BO220" i="17" s="1"/>
  <c r="BN220" i="17"/>
  <c r="BM220" i="17"/>
  <c r="BC220" i="17"/>
  <c r="BB220" i="17" s="1"/>
  <c r="AZ220" i="17"/>
  <c r="BA220" i="17" s="1"/>
  <c r="AQ220" i="17"/>
  <c r="AO220" i="17"/>
  <c r="AP220" i="17" s="1"/>
  <c r="AF220" i="17"/>
  <c r="AE220" i="17"/>
  <c r="AD220" i="17"/>
  <c r="U220" i="17"/>
  <c r="S220" i="17"/>
  <c r="T220" i="17" s="1"/>
  <c r="CA219" i="17"/>
  <c r="BY219" i="17"/>
  <c r="BZ219" i="17" s="1"/>
  <c r="BP219" i="17"/>
  <c r="BO219" i="17" s="1"/>
  <c r="BM219" i="17"/>
  <c r="BN219" i="17" s="1"/>
  <c r="BC219" i="17"/>
  <c r="BB219" i="17" s="1"/>
  <c r="AZ219" i="17"/>
  <c r="BA219" i="17" s="1"/>
  <c r="AQ219" i="17"/>
  <c r="AO219" i="17"/>
  <c r="AP219" i="17" s="1"/>
  <c r="AF219" i="17"/>
  <c r="AD219" i="17"/>
  <c r="AE219" i="17" s="1"/>
  <c r="U219" i="17"/>
  <c r="T219" i="17"/>
  <c r="S219" i="17"/>
  <c r="CA218" i="17"/>
  <c r="BY218" i="17"/>
  <c r="BZ218" i="17" s="1"/>
  <c r="BP218" i="17"/>
  <c r="BO218" i="17" s="1"/>
  <c r="BN218" i="17"/>
  <c r="BM218" i="17"/>
  <c r="BC218" i="17"/>
  <c r="BB218" i="17" s="1"/>
  <c r="AZ218" i="17"/>
  <c r="BA218" i="17" s="1"/>
  <c r="AQ218" i="17"/>
  <c r="AO218" i="17"/>
  <c r="AP218" i="17" s="1"/>
  <c r="AF218" i="17"/>
  <c r="AE218" i="17"/>
  <c r="AD218" i="17"/>
  <c r="U218" i="17"/>
  <c r="S218" i="17"/>
  <c r="T218" i="17" s="1"/>
  <c r="CA217" i="17"/>
  <c r="BY217" i="17"/>
  <c r="BZ217" i="17" s="1"/>
  <c r="BP217" i="17"/>
  <c r="BO217" i="17" s="1"/>
  <c r="BM217" i="17"/>
  <c r="BN217" i="17" s="1"/>
  <c r="BC217" i="17"/>
  <c r="BB217" i="17" s="1"/>
  <c r="BA217" i="17"/>
  <c r="AZ217" i="17"/>
  <c r="AQ217" i="17"/>
  <c r="AO217" i="17"/>
  <c r="AP217" i="17" s="1"/>
  <c r="AF217" i="17"/>
  <c r="AE217" i="17"/>
  <c r="AD217" i="17"/>
  <c r="T217" i="17"/>
  <c r="U217" i="17" s="1"/>
  <c r="S217" i="17"/>
  <c r="CA216" i="17"/>
  <c r="BY216" i="17"/>
  <c r="BZ216" i="17" s="1"/>
  <c r="BP216" i="17"/>
  <c r="BO216" i="17" s="1"/>
  <c r="BN216" i="17"/>
  <c r="BM216" i="17"/>
  <c r="BC216" i="17"/>
  <c r="BB216" i="17" s="1"/>
  <c r="AZ216" i="17"/>
  <c r="BA216" i="17" s="1"/>
  <c r="AQ216" i="17"/>
  <c r="AO216" i="17"/>
  <c r="AP216" i="17" s="1"/>
  <c r="AF216" i="17"/>
  <c r="AE216" i="17"/>
  <c r="AD216" i="17"/>
  <c r="U216" i="17"/>
  <c r="T216" i="17"/>
  <c r="S216" i="17"/>
  <c r="CA215" i="17"/>
  <c r="BY215" i="17"/>
  <c r="BZ215" i="17" s="1"/>
  <c r="BP215" i="17"/>
  <c r="BO215" i="17" s="1"/>
  <c r="BM215" i="17"/>
  <c r="BN215" i="17" s="1"/>
  <c r="BC215" i="17"/>
  <c r="BA215" i="17"/>
  <c r="AZ215" i="17"/>
  <c r="AQ215" i="17"/>
  <c r="AO215" i="17"/>
  <c r="AP215" i="17" s="1"/>
  <c r="AF215" i="17"/>
  <c r="AE215" i="17"/>
  <c r="AD215" i="17"/>
  <c r="U215" i="17"/>
  <c r="S215" i="17"/>
  <c r="T215" i="17" s="1"/>
  <c r="CA214" i="17"/>
  <c r="BY214" i="17"/>
  <c r="BZ214" i="17" s="1"/>
  <c r="BP214" i="17"/>
  <c r="BO214" i="17" s="1"/>
  <c r="BN214" i="17"/>
  <c r="BM214" i="17"/>
  <c r="BC214" i="17"/>
  <c r="AZ214" i="17"/>
  <c r="BA214" i="17" s="1"/>
  <c r="AQ214" i="17"/>
  <c r="AO214" i="17"/>
  <c r="AP214" i="17" s="1"/>
  <c r="AF214" i="17"/>
  <c r="AD214" i="17"/>
  <c r="AE214" i="17" s="1"/>
  <c r="U214" i="17"/>
  <c r="T214" i="17"/>
  <c r="S214" i="17"/>
  <c r="CA213" i="17"/>
  <c r="BY213" i="17"/>
  <c r="BZ213" i="17" s="1"/>
  <c r="BP213" i="17"/>
  <c r="BO213" i="17" s="1"/>
  <c r="BM213" i="17"/>
  <c r="BN213" i="17" s="1"/>
  <c r="BC213" i="17"/>
  <c r="BA213" i="17"/>
  <c r="AZ213" i="17"/>
  <c r="AQ213" i="17"/>
  <c r="AO213" i="17"/>
  <c r="AP213" i="17" s="1"/>
  <c r="AE213" i="17"/>
  <c r="AF213" i="17" s="1"/>
  <c r="AD213" i="17"/>
  <c r="U213" i="17"/>
  <c r="S213" i="17"/>
  <c r="T213" i="17" s="1"/>
  <c r="BY212" i="17"/>
  <c r="BZ212" i="17" s="1"/>
  <c r="CA212" i="17" s="1"/>
  <c r="BP212" i="17"/>
  <c r="BO212" i="17" s="1"/>
  <c r="BM212" i="17"/>
  <c r="BN212" i="17" s="1"/>
  <c r="BC212" i="17"/>
  <c r="AZ212" i="17"/>
  <c r="BA212" i="17" s="1"/>
  <c r="AQ212" i="17"/>
  <c r="AO212" i="17"/>
  <c r="AP212" i="17" s="1"/>
  <c r="AF212" i="17"/>
  <c r="AD212" i="17"/>
  <c r="AE212" i="17" s="1"/>
  <c r="U212" i="17"/>
  <c r="S212" i="17"/>
  <c r="T212" i="17" s="1"/>
  <c r="CA211" i="17"/>
  <c r="BY211" i="17"/>
  <c r="BZ211" i="17" s="1"/>
  <c r="BP211" i="17"/>
  <c r="BO211" i="17" s="1"/>
  <c r="BM211" i="17"/>
  <c r="BN211" i="17" s="1"/>
  <c r="BC211" i="17"/>
  <c r="BB211" i="17" s="1"/>
  <c r="AZ211" i="17"/>
  <c r="BA211" i="17" s="1"/>
  <c r="AQ211" i="17"/>
  <c r="AP211" i="17"/>
  <c r="AO211" i="17"/>
  <c r="AF211" i="17"/>
  <c r="AD211" i="17"/>
  <c r="AE211" i="17" s="1"/>
  <c r="T211" i="17"/>
  <c r="U211" i="17" s="1"/>
  <c r="S211" i="17"/>
  <c r="CA210" i="17"/>
  <c r="BY210" i="17"/>
  <c r="BZ210" i="17" s="1"/>
  <c r="BP210" i="17"/>
  <c r="BO210" i="17" s="1"/>
  <c r="BM210" i="17"/>
  <c r="BN210" i="17" s="1"/>
  <c r="BC210" i="17"/>
  <c r="BB210" i="17" s="1"/>
  <c r="AZ210" i="17"/>
  <c r="BA210" i="17" s="1"/>
  <c r="AQ210" i="17"/>
  <c r="AO210" i="17"/>
  <c r="AP210" i="17" s="1"/>
  <c r="AF210" i="17"/>
  <c r="AD210" i="17"/>
  <c r="AE210" i="17" s="1"/>
  <c r="U210" i="17"/>
  <c r="S210" i="17"/>
  <c r="T210" i="17" s="1"/>
  <c r="CA209" i="17"/>
  <c r="BY209" i="17"/>
  <c r="BZ209" i="17" s="1"/>
  <c r="BP209" i="17"/>
  <c r="BO209" i="17" s="1"/>
  <c r="BM209" i="17"/>
  <c r="BN209" i="17" s="1"/>
  <c r="BC209" i="17"/>
  <c r="BB209" i="17" s="1"/>
  <c r="AZ209" i="17"/>
  <c r="BA209" i="17" s="1"/>
  <c r="AQ209" i="17"/>
  <c r="AO209" i="17"/>
  <c r="AP209" i="17" s="1"/>
  <c r="AF209" i="17"/>
  <c r="AE209" i="17"/>
  <c r="AD209" i="17"/>
  <c r="U209" i="17"/>
  <c r="S209" i="17"/>
  <c r="T209" i="17" s="1"/>
  <c r="CA208" i="17"/>
  <c r="BY208" i="17"/>
  <c r="BZ208" i="17" s="1"/>
  <c r="BP208" i="17"/>
  <c r="BO208" i="17" s="1"/>
  <c r="BM208" i="17"/>
  <c r="BN208" i="17" s="1"/>
  <c r="BC208" i="17"/>
  <c r="BB208" i="17" s="1"/>
  <c r="AZ208" i="17"/>
  <c r="BA208" i="17" s="1"/>
  <c r="AQ208" i="17"/>
  <c r="AO208" i="17"/>
  <c r="AP208" i="17" s="1"/>
  <c r="AF208" i="17"/>
  <c r="AE208" i="17"/>
  <c r="AD208" i="17"/>
  <c r="U208" i="17"/>
  <c r="S208" i="17"/>
  <c r="T208" i="17" s="1"/>
  <c r="CA207" i="17"/>
  <c r="BY207" i="17"/>
  <c r="BZ207" i="17" s="1"/>
  <c r="BP207" i="17"/>
  <c r="BO207" i="17" s="1"/>
  <c r="BM207" i="17"/>
  <c r="BN207" i="17" s="1"/>
  <c r="BC207" i="17"/>
  <c r="BB207" i="17" s="1"/>
  <c r="AZ207" i="17"/>
  <c r="BA207" i="17" s="1"/>
  <c r="AQ207" i="17"/>
  <c r="AP207" i="17"/>
  <c r="AO207" i="17"/>
  <c r="AF207" i="17"/>
  <c r="AD207" i="17"/>
  <c r="AE207" i="17" s="1"/>
  <c r="U207" i="17"/>
  <c r="S207" i="17"/>
  <c r="T207" i="17" s="1"/>
  <c r="CA206" i="17"/>
  <c r="BY206" i="17"/>
  <c r="BZ206" i="17" s="1"/>
  <c r="BP206" i="17"/>
  <c r="BO206" i="17" s="1"/>
  <c r="BM206" i="17"/>
  <c r="BN206" i="17" s="1"/>
  <c r="BC206" i="17"/>
  <c r="BB206" i="17" s="1"/>
  <c r="AZ206" i="17"/>
  <c r="BA206" i="17" s="1"/>
  <c r="AQ206" i="17"/>
  <c r="AO206" i="17"/>
  <c r="AP206" i="17" s="1"/>
  <c r="AF206" i="17"/>
  <c r="AE206" i="17"/>
  <c r="AD206" i="17"/>
  <c r="U206" i="17"/>
  <c r="S206" i="17"/>
  <c r="T206" i="17" s="1"/>
  <c r="CA205" i="17"/>
  <c r="BY205" i="17"/>
  <c r="BZ205" i="17" s="1"/>
  <c r="BP205" i="17"/>
  <c r="BO205" i="17" s="1"/>
  <c r="BM205" i="17"/>
  <c r="BN205" i="17" s="1"/>
  <c r="BC205" i="17"/>
  <c r="BB205" i="17" s="1"/>
  <c r="AZ205" i="17"/>
  <c r="BA205" i="17" s="1"/>
  <c r="AQ205" i="17"/>
  <c r="AP205" i="17"/>
  <c r="AO205" i="17"/>
  <c r="AF205" i="17"/>
  <c r="AE205" i="17"/>
  <c r="AD205" i="17"/>
  <c r="S205" i="17"/>
  <c r="T205" i="17" s="1"/>
  <c r="U205" i="17" s="1"/>
  <c r="CA204" i="17"/>
  <c r="BY204" i="17"/>
  <c r="BZ204" i="17" s="1"/>
  <c r="BP204" i="17"/>
  <c r="BO204" i="17" s="1"/>
  <c r="BM204" i="17"/>
  <c r="BN204" i="17" s="1"/>
  <c r="BC204" i="17"/>
  <c r="AZ204" i="17"/>
  <c r="BA204" i="17" s="1"/>
  <c r="AQ204" i="17"/>
  <c r="AO204" i="17"/>
  <c r="AP204" i="17" s="1"/>
  <c r="AF204" i="17"/>
  <c r="AD204" i="17"/>
  <c r="AE204" i="17" s="1"/>
  <c r="U204" i="17"/>
  <c r="S204" i="17"/>
  <c r="T204" i="17" s="1"/>
  <c r="CA203" i="17"/>
  <c r="BY203" i="17"/>
  <c r="BZ203" i="17" s="1"/>
  <c r="BP203" i="17"/>
  <c r="BO203" i="17" s="1"/>
  <c r="BM203" i="17"/>
  <c r="BN203" i="17" s="1"/>
  <c r="BC203" i="17"/>
  <c r="AZ203" i="17"/>
  <c r="BA203" i="17" s="1"/>
  <c r="AQ203" i="17"/>
  <c r="AP203" i="17"/>
  <c r="AO203" i="17"/>
  <c r="AE203" i="17"/>
  <c r="AF203" i="17" s="1"/>
  <c r="AD203" i="17"/>
  <c r="U203" i="17"/>
  <c r="T203" i="17"/>
  <c r="S203" i="17"/>
  <c r="BY202" i="17"/>
  <c r="BZ202" i="17" s="1"/>
  <c r="CA202" i="17" s="1"/>
  <c r="BP202" i="17"/>
  <c r="BO202" i="17" s="1"/>
  <c r="BN202" i="17"/>
  <c r="BM202" i="17"/>
  <c r="BC202" i="17"/>
  <c r="BB202" i="17" s="1"/>
  <c r="AZ202" i="17"/>
  <c r="BA202" i="17" s="1"/>
  <c r="AQ202" i="17"/>
  <c r="AO202" i="17"/>
  <c r="AP202" i="17" s="1"/>
  <c r="AF202" i="17"/>
  <c r="AE202" i="17"/>
  <c r="AD202" i="17"/>
  <c r="U202" i="17"/>
  <c r="S202" i="17"/>
  <c r="T202" i="17" s="1"/>
  <c r="CA201" i="17"/>
  <c r="BY201" i="17"/>
  <c r="BZ201" i="17" s="1"/>
  <c r="BP201" i="17"/>
  <c r="BO201" i="17" s="1"/>
  <c r="BM201" i="17"/>
  <c r="BN201" i="17" s="1"/>
  <c r="BC201" i="17"/>
  <c r="BA201" i="17"/>
  <c r="AZ201" i="17"/>
  <c r="AQ201" i="17"/>
  <c r="AO201" i="17"/>
  <c r="AP201" i="17" s="1"/>
  <c r="AF201" i="17"/>
  <c r="AE201" i="17"/>
  <c r="AD201" i="17"/>
  <c r="U201" i="17"/>
  <c r="S201" i="17"/>
  <c r="T201" i="17" s="1"/>
  <c r="CA200" i="17"/>
  <c r="BY200" i="17"/>
  <c r="BZ200" i="17" s="1"/>
  <c r="BP200" i="17"/>
  <c r="BO200" i="17" s="1"/>
  <c r="BN200" i="17"/>
  <c r="BM200" i="17"/>
  <c r="BC200" i="17"/>
  <c r="BB200" i="17" s="1"/>
  <c r="AZ200" i="17"/>
  <c r="BA200" i="17" s="1"/>
  <c r="AQ200" i="17"/>
  <c r="AO200" i="17"/>
  <c r="AP200" i="17" s="1"/>
  <c r="AF200" i="17"/>
  <c r="AE200" i="17"/>
  <c r="AD200" i="17"/>
  <c r="U200" i="17"/>
  <c r="T200" i="17"/>
  <c r="S200" i="17"/>
  <c r="CA199" i="17"/>
  <c r="BZ199" i="17"/>
  <c r="BY199" i="17"/>
  <c r="BP199" i="17"/>
  <c r="BO199" i="17"/>
  <c r="BM199" i="17"/>
  <c r="BN199" i="17" s="1"/>
  <c r="BC199" i="17"/>
  <c r="BB199" i="17" s="1"/>
  <c r="AZ199" i="17"/>
  <c r="BA199" i="17" s="1"/>
  <c r="AQ199" i="17"/>
  <c r="AO199" i="17"/>
  <c r="AP199" i="17" s="1"/>
  <c r="AF199" i="17"/>
  <c r="AE199" i="17"/>
  <c r="AD199" i="17"/>
  <c r="S199" i="17"/>
  <c r="T199" i="17" s="1"/>
  <c r="U199" i="17" s="1"/>
  <c r="CA198" i="17"/>
  <c r="BY198" i="17"/>
  <c r="BZ198" i="17" s="1"/>
  <c r="BP198" i="17"/>
  <c r="BO198" i="17" s="1"/>
  <c r="BM198" i="17"/>
  <c r="BN198" i="17" s="1"/>
  <c r="BC198" i="17"/>
  <c r="BB198" i="17"/>
  <c r="AZ198" i="17"/>
  <c r="BA198" i="17" s="1"/>
  <c r="AQ198" i="17"/>
  <c r="AO198" i="17"/>
  <c r="AP198" i="17" s="1"/>
  <c r="AF198" i="17"/>
  <c r="AD198" i="17"/>
  <c r="AE198" i="17" s="1"/>
  <c r="U198" i="17"/>
  <c r="T198" i="17"/>
  <c r="S198" i="17"/>
  <c r="CA197" i="17"/>
  <c r="BY197" i="17"/>
  <c r="BZ197" i="17" s="1"/>
  <c r="BP197" i="17"/>
  <c r="BO197" i="17"/>
  <c r="BM197" i="17"/>
  <c r="BN197" i="17" s="1"/>
  <c r="BC197" i="17"/>
  <c r="BB197" i="17" s="1"/>
  <c r="BA197" i="17"/>
  <c r="AZ197" i="17"/>
  <c r="AQ197" i="17"/>
  <c r="AO197" i="17"/>
  <c r="AP197" i="17" s="1"/>
  <c r="AF197" i="17"/>
  <c r="AD197" i="17"/>
  <c r="AE197" i="17" s="1"/>
  <c r="U197" i="17"/>
  <c r="S197" i="17"/>
  <c r="T197" i="17" s="1"/>
  <c r="CA196" i="17"/>
  <c r="BY196" i="17"/>
  <c r="BZ196" i="17" s="1"/>
  <c r="BP196" i="17"/>
  <c r="BO196" i="17" s="1"/>
  <c r="BM196" i="17"/>
  <c r="BN196" i="17" s="1"/>
  <c r="BC196" i="17"/>
  <c r="BB196" i="17" s="1"/>
  <c r="AZ196" i="17"/>
  <c r="BA196" i="17" s="1"/>
  <c r="AQ196" i="17"/>
  <c r="AO196" i="17"/>
  <c r="AP196" i="17" s="1"/>
  <c r="AF196" i="17"/>
  <c r="AD196" i="17"/>
  <c r="AE196" i="17" s="1"/>
  <c r="U196" i="17"/>
  <c r="S196" i="17"/>
  <c r="T196" i="17" s="1"/>
  <c r="CA195" i="17"/>
  <c r="BY195" i="17"/>
  <c r="BZ195" i="17" s="1"/>
  <c r="BP195" i="17"/>
  <c r="BO195" i="17" s="1"/>
  <c r="BM195" i="17"/>
  <c r="BN195" i="17" s="1"/>
  <c r="BC195" i="17"/>
  <c r="BB195" i="17" s="1"/>
  <c r="AZ195" i="17"/>
  <c r="BA195" i="17" s="1"/>
  <c r="AQ195" i="17"/>
  <c r="AO195" i="17"/>
  <c r="AP195" i="17" s="1"/>
  <c r="AF195" i="17"/>
  <c r="AD195" i="17"/>
  <c r="AE195" i="17" s="1"/>
  <c r="U195" i="17"/>
  <c r="T195" i="17"/>
  <c r="S195" i="17"/>
  <c r="CA194" i="17"/>
  <c r="BY194" i="17"/>
  <c r="BZ194" i="17" s="1"/>
  <c r="BP194" i="17"/>
  <c r="BO194" i="17" s="1"/>
  <c r="BN194" i="17"/>
  <c r="BM194" i="17"/>
  <c r="BC194" i="17"/>
  <c r="BB194" i="17" s="1"/>
  <c r="AZ194" i="17"/>
  <c r="BA194" i="17" s="1"/>
  <c r="AQ194" i="17"/>
  <c r="AO194" i="17"/>
  <c r="AP194" i="17" s="1"/>
  <c r="AF194" i="17"/>
  <c r="AE194" i="17"/>
  <c r="AD194" i="17"/>
  <c r="U194" i="17"/>
  <c r="T194" i="17"/>
  <c r="S194" i="17"/>
  <c r="CA193" i="17"/>
  <c r="BY193" i="17"/>
  <c r="BZ193" i="17" s="1"/>
  <c r="BP193" i="17"/>
  <c r="BO193" i="17" s="1"/>
  <c r="BM193" i="17"/>
  <c r="BN193" i="17" s="1"/>
  <c r="BC193" i="17"/>
  <c r="AZ193" i="17"/>
  <c r="BA193" i="17" s="1"/>
  <c r="AQ193" i="17"/>
  <c r="AP193" i="17"/>
  <c r="AO193" i="17"/>
  <c r="AD193" i="17"/>
  <c r="AE193" i="17" s="1"/>
  <c r="AF193" i="17" s="1"/>
  <c r="T193" i="17"/>
  <c r="U193" i="17" s="1"/>
  <c r="S193" i="17"/>
  <c r="CA192" i="17"/>
  <c r="BY192" i="17"/>
  <c r="BZ192" i="17" s="1"/>
  <c r="BP192" i="17"/>
  <c r="BO192" i="17" s="1"/>
  <c r="BM192" i="17"/>
  <c r="BN192" i="17" s="1"/>
  <c r="BC192" i="17"/>
  <c r="BB192" i="17" s="1"/>
  <c r="AZ192" i="17"/>
  <c r="BA192" i="17" s="1"/>
  <c r="AQ192" i="17"/>
  <c r="AO192" i="17"/>
  <c r="AP192" i="17" s="1"/>
  <c r="AF192" i="17"/>
  <c r="AD192" i="17"/>
  <c r="AE192" i="17" s="1"/>
  <c r="U192" i="17"/>
  <c r="T192" i="17"/>
  <c r="S192" i="17"/>
  <c r="CA191" i="17"/>
  <c r="BZ191" i="17"/>
  <c r="BY191" i="17"/>
  <c r="BP191" i="17"/>
  <c r="BO191" i="17" s="1"/>
  <c r="BM191" i="17"/>
  <c r="BN191" i="17" s="1"/>
  <c r="BC191" i="17"/>
  <c r="AZ191" i="17"/>
  <c r="BA191" i="17" s="1"/>
  <c r="AQ191" i="17"/>
  <c r="AO191" i="17"/>
  <c r="AP191" i="17" s="1"/>
  <c r="AF191" i="17"/>
  <c r="AD191" i="17"/>
  <c r="AE191" i="17" s="1"/>
  <c r="U191" i="17"/>
  <c r="T191" i="17"/>
  <c r="S191" i="17"/>
  <c r="CA190" i="17"/>
  <c r="BY190" i="17"/>
  <c r="BZ190" i="17" s="1"/>
  <c r="BP190" i="17"/>
  <c r="BO190" i="17" s="1"/>
  <c r="BM190" i="17"/>
  <c r="BN190" i="17" s="1"/>
  <c r="BC190" i="17"/>
  <c r="BB190" i="17"/>
  <c r="AZ190" i="17"/>
  <c r="BA190" i="17" s="1"/>
  <c r="AQ190" i="17"/>
  <c r="AO190" i="17"/>
  <c r="AP190" i="17" s="1"/>
  <c r="AF190" i="17"/>
  <c r="AD190" i="17"/>
  <c r="AE190" i="17" s="1"/>
  <c r="U190" i="17"/>
  <c r="S190" i="17"/>
  <c r="T190" i="17" s="1"/>
  <c r="CA189" i="17"/>
  <c r="BY189" i="17"/>
  <c r="BZ189" i="17" s="1"/>
  <c r="BP189" i="17"/>
  <c r="BO189" i="17"/>
  <c r="BM189" i="17"/>
  <c r="BN189" i="17" s="1"/>
  <c r="BC189" i="17"/>
  <c r="BB189" i="17" s="1"/>
  <c r="BA189" i="17"/>
  <c r="AZ189" i="17"/>
  <c r="AQ189" i="17"/>
  <c r="AO189" i="17"/>
  <c r="AP189" i="17" s="1"/>
  <c r="AF189" i="17"/>
  <c r="AE189" i="17"/>
  <c r="AD189" i="17"/>
  <c r="U189" i="17"/>
  <c r="S189" i="17"/>
  <c r="T189" i="17" s="1"/>
  <c r="CA188" i="17"/>
  <c r="BY188" i="17"/>
  <c r="BZ188" i="17" s="1"/>
  <c r="BP188" i="17"/>
  <c r="BO188" i="17" s="1"/>
  <c r="BM188" i="17"/>
  <c r="BN188" i="17" s="1"/>
  <c r="BC188" i="17"/>
  <c r="BB188" i="17" s="1"/>
  <c r="AZ188" i="17"/>
  <c r="BA188" i="17" s="1"/>
  <c r="AQ188" i="17"/>
  <c r="AO188" i="17"/>
  <c r="AP188" i="17" s="1"/>
  <c r="AF188" i="17"/>
  <c r="AD188" i="17"/>
  <c r="AE188" i="17" s="1"/>
  <c r="U188" i="17"/>
  <c r="S188" i="17"/>
  <c r="T188" i="17" s="1"/>
  <c r="CA187" i="17"/>
  <c r="BY187" i="17"/>
  <c r="BZ187" i="17" s="1"/>
  <c r="BP187" i="17"/>
  <c r="BO187" i="17" s="1"/>
  <c r="BM187" i="17"/>
  <c r="BN187" i="17" s="1"/>
  <c r="BC187" i="17"/>
  <c r="BB187" i="17" s="1"/>
  <c r="AZ187" i="17"/>
  <c r="BA187" i="17" s="1"/>
  <c r="AQ187" i="17"/>
  <c r="AP187" i="17"/>
  <c r="AO187" i="17"/>
  <c r="AF187" i="17"/>
  <c r="AE187" i="17"/>
  <c r="AD187" i="17"/>
  <c r="S187" i="17"/>
  <c r="T187" i="17" s="1"/>
  <c r="U187" i="17" s="1"/>
  <c r="CA186" i="17"/>
  <c r="BY186" i="17"/>
  <c r="BZ186" i="17" s="1"/>
  <c r="BP186" i="17"/>
  <c r="BO186" i="17" s="1"/>
  <c r="BM186" i="17"/>
  <c r="BN186" i="17" s="1"/>
  <c r="BC186" i="17"/>
  <c r="BB186" i="17" s="1"/>
  <c r="BA186" i="17"/>
  <c r="AZ186" i="17"/>
  <c r="AQ186" i="17"/>
  <c r="AO186" i="17"/>
  <c r="AP186" i="17" s="1"/>
  <c r="AF186" i="17"/>
  <c r="AD186" i="17"/>
  <c r="AE186" i="17" s="1"/>
  <c r="U186" i="17"/>
  <c r="T186" i="17"/>
  <c r="S186" i="17"/>
  <c r="CA185" i="17"/>
  <c r="BY185" i="17"/>
  <c r="BZ185" i="17" s="1"/>
  <c r="BP185" i="17"/>
  <c r="BO185" i="17" s="1"/>
  <c r="BM185" i="17"/>
  <c r="BN185" i="17" s="1"/>
  <c r="BC185" i="17"/>
  <c r="BB185" i="17" s="1"/>
  <c r="AZ185" i="17"/>
  <c r="BA185" i="17" s="1"/>
  <c r="AQ185" i="17"/>
  <c r="AO185" i="17"/>
  <c r="AP185" i="17" s="1"/>
  <c r="AF185" i="17"/>
  <c r="AD185" i="17"/>
  <c r="AE185" i="17" s="1"/>
  <c r="U185" i="17"/>
  <c r="T185" i="17"/>
  <c r="S185" i="17"/>
  <c r="CA184" i="17"/>
  <c r="BZ184" i="17"/>
  <c r="BY184" i="17"/>
  <c r="BP184" i="17"/>
  <c r="BO184" i="17" s="1"/>
  <c r="BM184" i="17"/>
  <c r="BN184" i="17" s="1"/>
  <c r="BC184" i="17"/>
  <c r="BB184" i="17" s="1"/>
  <c r="AZ184" i="17"/>
  <c r="BA184" i="17" s="1"/>
  <c r="AQ184" i="17"/>
  <c r="AO184" i="17"/>
  <c r="AP184" i="17" s="1"/>
  <c r="AF184" i="17"/>
  <c r="AE184" i="17"/>
  <c r="AD184" i="17"/>
  <c r="U184" i="17"/>
  <c r="S184" i="17"/>
  <c r="T184" i="17" s="1"/>
  <c r="CA183" i="17"/>
  <c r="BY183" i="17"/>
  <c r="BZ183" i="17" s="1"/>
  <c r="BP183" i="17"/>
  <c r="BO183" i="17" s="1"/>
  <c r="BM183" i="17"/>
  <c r="BN183" i="17" s="1"/>
  <c r="BC183" i="17"/>
  <c r="BB183" i="17" s="1"/>
  <c r="AZ183" i="17"/>
  <c r="BA183" i="17" s="1"/>
  <c r="AQ183" i="17"/>
  <c r="AP183" i="17"/>
  <c r="AO183" i="17"/>
  <c r="AD183" i="17"/>
  <c r="AE183" i="17" s="1"/>
  <c r="AF183" i="17" s="1"/>
  <c r="U183" i="17"/>
  <c r="S183" i="17"/>
  <c r="T183" i="17" s="1"/>
  <c r="CA182" i="17"/>
  <c r="BZ182" i="17"/>
  <c r="BY182" i="17"/>
  <c r="BP182" i="17"/>
  <c r="BO182" i="17" s="1"/>
  <c r="BM182" i="17"/>
  <c r="BN182" i="17" s="1"/>
  <c r="BC182" i="17"/>
  <c r="AZ182" i="17"/>
  <c r="BA182" i="17" s="1"/>
  <c r="AQ182" i="17"/>
  <c r="AO182" i="17"/>
  <c r="AP182" i="17" s="1"/>
  <c r="AF182" i="17"/>
  <c r="AD182" i="17"/>
  <c r="AE182" i="17" s="1"/>
  <c r="U182" i="17"/>
  <c r="S182" i="17"/>
  <c r="T182" i="17" s="1"/>
  <c r="CA181" i="17"/>
  <c r="BY181" i="17"/>
  <c r="BZ181" i="17" s="1"/>
  <c r="BP181" i="17"/>
  <c r="BO181" i="17" s="1"/>
  <c r="BM181" i="17"/>
  <c r="BN181" i="17" s="1"/>
  <c r="BC181" i="17"/>
  <c r="AZ181" i="17"/>
  <c r="BA181" i="17" s="1"/>
  <c r="AQ181" i="17"/>
  <c r="AO181" i="17"/>
  <c r="AP181" i="17" s="1"/>
  <c r="AF181" i="17"/>
  <c r="AD181" i="17"/>
  <c r="AE181" i="17" s="1"/>
  <c r="S181" i="17"/>
  <c r="T181" i="17" s="1"/>
  <c r="U181" i="17" s="1"/>
  <c r="CA180" i="17"/>
  <c r="BZ180" i="17"/>
  <c r="BY180" i="17"/>
  <c r="BP180" i="17"/>
  <c r="BO180" i="17" s="1"/>
  <c r="BM180" i="17"/>
  <c r="BN180" i="17" s="1"/>
  <c r="BC180" i="17"/>
  <c r="AZ180" i="17"/>
  <c r="BA180" i="17" s="1"/>
  <c r="AQ180" i="17"/>
  <c r="AO180" i="17"/>
  <c r="AP180" i="17" s="1"/>
  <c r="AF180" i="17"/>
  <c r="AD180" i="17"/>
  <c r="AE180" i="17" s="1"/>
  <c r="U180" i="17"/>
  <c r="S180" i="17"/>
  <c r="T180" i="17" s="1"/>
  <c r="CA179" i="17"/>
  <c r="BZ179" i="17"/>
  <c r="BY179" i="17"/>
  <c r="BP179" i="17"/>
  <c r="BO179" i="17"/>
  <c r="BN179" i="17"/>
  <c r="BM179" i="17"/>
  <c r="BC179" i="17"/>
  <c r="AZ179" i="17"/>
  <c r="BA179" i="17" s="1"/>
  <c r="AQ179" i="17"/>
  <c r="AO179" i="17"/>
  <c r="AP179" i="17" s="1"/>
  <c r="AF179" i="17"/>
  <c r="AD179" i="17"/>
  <c r="AE179" i="17" s="1"/>
  <c r="U179" i="17"/>
  <c r="S179" i="17"/>
  <c r="T179" i="17" s="1"/>
  <c r="CA178" i="17"/>
  <c r="BY178" i="17"/>
  <c r="BZ178" i="17" s="1"/>
  <c r="BP178" i="17"/>
  <c r="BO178" i="17" s="1"/>
  <c r="BM178" i="17"/>
  <c r="BN178" i="17" s="1"/>
  <c r="BC178" i="17"/>
  <c r="BB178" i="17" s="1"/>
  <c r="AZ178" i="17"/>
  <c r="BA178" i="17" s="1"/>
  <c r="AQ178" i="17"/>
  <c r="AO178" i="17"/>
  <c r="AP178" i="17" s="1"/>
  <c r="AF178" i="17"/>
  <c r="AD178" i="17"/>
  <c r="AE178" i="17" s="1"/>
  <c r="U178" i="17"/>
  <c r="S178" i="17"/>
  <c r="T178" i="17" s="1"/>
  <c r="CA177" i="17"/>
  <c r="BY177" i="17"/>
  <c r="BZ177" i="17" s="1"/>
  <c r="BP177" i="17"/>
  <c r="BO177" i="17"/>
  <c r="BN177" i="17"/>
  <c r="BM177" i="17"/>
  <c r="BC177" i="17"/>
  <c r="BB177" i="17" s="1"/>
  <c r="AZ177" i="17"/>
  <c r="BA177" i="17" s="1"/>
  <c r="AQ177" i="17"/>
  <c r="AO177" i="17"/>
  <c r="AP177" i="17" s="1"/>
  <c r="AF177" i="17"/>
  <c r="AE177" i="17"/>
  <c r="AD177" i="17"/>
  <c r="U177" i="17"/>
  <c r="S177" i="17"/>
  <c r="T177" i="17" s="1"/>
  <c r="CA176" i="17"/>
  <c r="BZ176" i="17"/>
  <c r="BY176" i="17"/>
  <c r="BP176" i="17"/>
  <c r="BO176" i="17" s="1"/>
  <c r="BM176" i="17"/>
  <c r="BN176" i="17" s="1"/>
  <c r="BC176" i="17"/>
  <c r="BB176" i="17"/>
  <c r="AZ176" i="17"/>
  <c r="BA176" i="17" s="1"/>
  <c r="AQ176" i="17"/>
  <c r="AO176" i="17"/>
  <c r="AP176" i="17" s="1"/>
  <c r="AF176" i="17"/>
  <c r="AD176" i="17"/>
  <c r="AE176" i="17" s="1"/>
  <c r="U176" i="17"/>
  <c r="S176" i="17"/>
  <c r="T176" i="17" s="1"/>
  <c r="CA175" i="17"/>
  <c r="BY175" i="17"/>
  <c r="BZ175" i="17" s="1"/>
  <c r="BP175" i="17"/>
  <c r="BO175" i="17" s="1"/>
  <c r="BN175" i="17"/>
  <c r="BM175" i="17"/>
  <c r="BC175" i="17"/>
  <c r="BB175" i="17" s="1"/>
  <c r="AZ175" i="17"/>
  <c r="BA175" i="17" s="1"/>
  <c r="AQ175" i="17"/>
  <c r="AP175" i="17"/>
  <c r="AO175" i="17"/>
  <c r="AF175" i="17"/>
  <c r="AD175" i="17"/>
  <c r="AE175" i="17" s="1"/>
  <c r="S175" i="17"/>
  <c r="T175" i="17" s="1"/>
  <c r="U175" i="17" s="1"/>
  <c r="CA174" i="17"/>
  <c r="BY174" i="17"/>
  <c r="BZ174" i="17" s="1"/>
  <c r="BP174" i="17"/>
  <c r="BO174" i="17" s="1"/>
  <c r="BM174" i="17"/>
  <c r="BN174" i="17" s="1"/>
  <c r="BC174" i="17"/>
  <c r="BB174" i="17"/>
  <c r="BA174" i="17"/>
  <c r="AZ174" i="17"/>
  <c r="AQ174" i="17"/>
  <c r="AO174" i="17"/>
  <c r="AP174" i="17" s="1"/>
  <c r="AF174" i="17"/>
  <c r="AE174" i="17"/>
  <c r="AD174" i="17"/>
  <c r="U174" i="17"/>
  <c r="S174" i="17"/>
  <c r="T174" i="17" s="1"/>
  <c r="CA173" i="17"/>
  <c r="BY173" i="17"/>
  <c r="BZ173" i="17" s="1"/>
  <c r="BP173" i="17"/>
  <c r="BO173" i="17" s="1"/>
  <c r="BM173" i="17"/>
  <c r="BN173" i="17" s="1"/>
  <c r="BC173" i="17"/>
  <c r="BB173" i="17" s="1"/>
  <c r="AZ173" i="17"/>
  <c r="BA173" i="17" s="1"/>
  <c r="AQ173" i="17"/>
  <c r="AP173" i="17"/>
  <c r="AO173" i="17"/>
  <c r="AD173" i="17"/>
  <c r="AE173" i="17" s="1"/>
  <c r="AF173" i="17" s="1"/>
  <c r="U173" i="17"/>
  <c r="S173" i="17"/>
  <c r="T173" i="17" s="1"/>
  <c r="BY172" i="17"/>
  <c r="BZ172" i="17" s="1"/>
  <c r="CA172" i="17" s="1"/>
  <c r="BP172" i="17"/>
  <c r="BO172" i="17" s="1"/>
  <c r="BM172" i="17"/>
  <c r="BN172" i="17" s="1"/>
  <c r="BC172" i="17"/>
  <c r="BB172" i="17"/>
  <c r="BA172" i="17"/>
  <c r="AZ172" i="17"/>
  <c r="AQ172" i="17"/>
  <c r="AO172" i="17"/>
  <c r="AP172" i="17" s="1"/>
  <c r="AF172" i="17"/>
  <c r="AD172" i="17"/>
  <c r="AE172" i="17" s="1"/>
  <c r="U172" i="17"/>
  <c r="S172" i="17"/>
  <c r="T172" i="17" s="1"/>
  <c r="CA171" i="17"/>
  <c r="BY171" i="17"/>
  <c r="BZ171" i="17" s="1"/>
  <c r="BP171" i="17"/>
  <c r="BO171" i="17" s="1"/>
  <c r="BN171" i="17"/>
  <c r="BM171" i="17"/>
  <c r="BC171" i="17"/>
  <c r="AZ171" i="17"/>
  <c r="BA171" i="17" s="1"/>
  <c r="AQ171" i="17"/>
  <c r="AP171" i="17"/>
  <c r="AO171" i="17"/>
  <c r="AF171" i="17"/>
  <c r="AD171" i="17"/>
  <c r="AE171" i="17" s="1"/>
  <c r="U171" i="17"/>
  <c r="T171" i="17"/>
  <c r="S171" i="17"/>
  <c r="CA170" i="17"/>
  <c r="BY170" i="17"/>
  <c r="BZ170" i="17" s="1"/>
  <c r="BP170" i="17"/>
  <c r="BO170" i="17" s="1"/>
  <c r="BM170" i="17"/>
  <c r="BN170" i="17" s="1"/>
  <c r="BC170" i="17"/>
  <c r="AZ170" i="17"/>
  <c r="BA170" i="17" s="1"/>
  <c r="AQ170" i="17"/>
  <c r="AO170" i="17"/>
  <c r="AP170" i="17" s="1"/>
  <c r="AF170" i="17"/>
  <c r="AD170" i="17"/>
  <c r="AE170" i="17" s="1"/>
  <c r="U170" i="17"/>
  <c r="S170" i="17"/>
  <c r="T170" i="17" s="1"/>
  <c r="CA169" i="17"/>
  <c r="BZ169" i="17"/>
  <c r="BY169" i="17"/>
  <c r="BP169" i="17"/>
  <c r="BO169" i="17"/>
  <c r="BM169" i="17"/>
  <c r="BN169" i="17" s="1"/>
  <c r="BC169" i="17"/>
  <c r="BA169" i="17"/>
  <c r="AZ169" i="17"/>
  <c r="AQ169" i="17"/>
  <c r="AO169" i="17"/>
  <c r="AP169" i="17" s="1"/>
  <c r="AF169" i="17"/>
  <c r="AD169" i="17"/>
  <c r="AE169" i="17" s="1"/>
  <c r="S169" i="17"/>
  <c r="T169" i="17" s="1"/>
  <c r="U169" i="17" s="1"/>
  <c r="CA168" i="17"/>
  <c r="BY168" i="17"/>
  <c r="BZ168" i="17" s="1"/>
  <c r="BP168" i="17"/>
  <c r="BO168" i="17" s="1"/>
  <c r="BM168" i="17"/>
  <c r="BN168" i="17" s="1"/>
  <c r="BC168" i="17"/>
  <c r="AZ168" i="17"/>
  <c r="BA168" i="17" s="1"/>
  <c r="AQ168" i="17"/>
  <c r="AO168" i="17"/>
  <c r="AP168" i="17" s="1"/>
  <c r="AF168" i="17"/>
  <c r="AD168" i="17"/>
  <c r="AE168" i="17" s="1"/>
  <c r="U168" i="17"/>
  <c r="S168" i="17"/>
  <c r="T168" i="17" s="1"/>
  <c r="CA167" i="17"/>
  <c r="BZ167" i="17"/>
  <c r="BY167" i="17"/>
  <c r="BP167" i="17"/>
  <c r="BO167" i="17" s="1"/>
  <c r="BM167" i="17"/>
  <c r="BN167" i="17" s="1"/>
  <c r="BC167" i="17"/>
  <c r="BB167" i="17" s="1"/>
  <c r="AZ167" i="17"/>
  <c r="BA167" i="17" s="1"/>
  <c r="AQ167" i="17"/>
  <c r="AO167" i="17"/>
  <c r="AP167" i="17" s="1"/>
  <c r="AF167" i="17"/>
  <c r="AD167" i="17"/>
  <c r="AE167" i="17" s="1"/>
  <c r="U167" i="17"/>
  <c r="T167" i="17"/>
  <c r="S167" i="17"/>
  <c r="CA166" i="17"/>
  <c r="BY166" i="17"/>
  <c r="BZ166" i="17" s="1"/>
  <c r="BP166" i="17"/>
  <c r="BO166" i="17" s="1"/>
  <c r="BM166" i="17"/>
  <c r="BN166" i="17" s="1"/>
  <c r="BC166" i="17"/>
  <c r="BB166" i="17" s="1"/>
  <c r="AZ166" i="17"/>
  <c r="BA166" i="17" s="1"/>
  <c r="AQ166" i="17"/>
  <c r="AO166" i="17"/>
  <c r="AP166" i="17" s="1"/>
  <c r="AF166" i="17"/>
  <c r="AD166" i="17"/>
  <c r="AE166" i="17" s="1"/>
  <c r="U166" i="17"/>
  <c r="T166" i="17"/>
  <c r="S166" i="17"/>
  <c r="CA165" i="17"/>
  <c r="BY165" i="17"/>
  <c r="BZ165" i="17" s="1"/>
  <c r="BP165" i="17"/>
  <c r="BO165" i="17"/>
  <c r="BM165" i="17"/>
  <c r="BN165" i="17" s="1"/>
  <c r="BC165" i="17"/>
  <c r="BB165" i="17" s="1"/>
  <c r="AZ165" i="17"/>
  <c r="BA165" i="17" s="1"/>
  <c r="AQ165" i="17"/>
  <c r="AO165" i="17"/>
  <c r="AP165" i="17" s="1"/>
  <c r="AF165" i="17"/>
  <c r="AE165" i="17"/>
  <c r="AD165" i="17"/>
  <c r="U165" i="17"/>
  <c r="S165" i="17"/>
  <c r="T165" i="17" s="1"/>
  <c r="CA164" i="17"/>
  <c r="BY164" i="17"/>
  <c r="BZ164" i="17" s="1"/>
  <c r="BP164" i="17"/>
  <c r="BO164" i="17" s="1"/>
  <c r="BM164" i="17"/>
  <c r="BN164" i="17" s="1"/>
  <c r="BC164" i="17"/>
  <c r="BB164" i="17"/>
  <c r="AZ164" i="17"/>
  <c r="BA164" i="17" s="1"/>
  <c r="AQ164" i="17"/>
  <c r="AO164" i="17"/>
  <c r="AP164" i="17" s="1"/>
  <c r="AF164" i="17"/>
  <c r="AD164" i="17"/>
  <c r="AE164" i="17" s="1"/>
  <c r="U164" i="17"/>
  <c r="T164" i="17"/>
  <c r="S164" i="17"/>
  <c r="CA163" i="17"/>
  <c r="BY163" i="17"/>
  <c r="BZ163" i="17" s="1"/>
  <c r="BP163" i="17"/>
  <c r="BO163" i="17"/>
  <c r="BM163" i="17"/>
  <c r="BN163" i="17" s="1"/>
  <c r="BC163" i="17"/>
  <c r="BB163" i="17" s="1"/>
  <c r="AZ163" i="17"/>
  <c r="BA163" i="17" s="1"/>
  <c r="AQ163" i="17"/>
  <c r="AO163" i="17"/>
  <c r="AP163" i="17" s="1"/>
  <c r="AF163" i="17"/>
  <c r="AE163" i="17"/>
  <c r="AD163" i="17"/>
  <c r="S163" i="17"/>
  <c r="T163" i="17" s="1"/>
  <c r="U163" i="17" s="1"/>
  <c r="BY162" i="17"/>
  <c r="BZ162" i="17" s="1"/>
  <c r="CA162" i="17" s="1"/>
  <c r="BP162" i="17"/>
  <c r="BO162" i="17" s="1"/>
  <c r="BM162" i="17"/>
  <c r="BN162" i="17" s="1"/>
  <c r="BC162" i="17"/>
  <c r="BB162" i="17"/>
  <c r="AZ162" i="17"/>
  <c r="BA162" i="17" s="1"/>
  <c r="AQ162" i="17"/>
  <c r="AO162" i="17"/>
  <c r="AP162" i="17" s="1"/>
  <c r="AF162" i="17"/>
  <c r="AD162" i="17"/>
  <c r="AE162" i="17" s="1"/>
  <c r="U162" i="17"/>
  <c r="S162" i="17"/>
  <c r="T162" i="17" s="1"/>
  <c r="CA161" i="17"/>
  <c r="BY161" i="17"/>
  <c r="BZ161" i="17" s="1"/>
  <c r="BP161" i="17"/>
  <c r="BO161" i="17"/>
  <c r="BM161" i="17"/>
  <c r="BN161" i="17" s="1"/>
  <c r="BC161" i="17"/>
  <c r="BB161" i="17" s="1"/>
  <c r="AZ161" i="17"/>
  <c r="BA161" i="17" s="1"/>
  <c r="AQ161" i="17"/>
  <c r="AP161" i="17"/>
  <c r="AO161" i="17"/>
  <c r="AF161" i="17"/>
  <c r="AD161" i="17"/>
  <c r="AE161" i="17" s="1"/>
  <c r="U161" i="17"/>
  <c r="S161" i="17"/>
  <c r="T161" i="17" s="1"/>
  <c r="CA160" i="17"/>
  <c r="BY160" i="17"/>
  <c r="BZ160" i="17" s="1"/>
  <c r="BP160" i="17"/>
  <c r="BO160" i="17" s="1"/>
  <c r="BM160" i="17"/>
  <c r="BN160" i="17" s="1"/>
  <c r="BC160" i="17"/>
  <c r="AZ160" i="17"/>
  <c r="BA160" i="17" s="1"/>
  <c r="AQ160" i="17"/>
  <c r="AO160" i="17"/>
  <c r="AP160" i="17" s="1"/>
  <c r="AF160" i="17"/>
  <c r="AD160" i="17"/>
  <c r="AE160" i="17" s="1"/>
  <c r="U160" i="17"/>
  <c r="S160" i="17"/>
  <c r="T160" i="17" s="1"/>
  <c r="CA159" i="17"/>
  <c r="BY159" i="17"/>
  <c r="BZ159" i="17" s="1"/>
  <c r="BP159" i="17"/>
  <c r="BO159" i="17" s="1"/>
  <c r="BM159" i="17"/>
  <c r="BN159" i="17" s="1"/>
  <c r="BC159" i="17"/>
  <c r="AZ159" i="17"/>
  <c r="BA159" i="17" s="1"/>
  <c r="AQ159" i="17"/>
  <c r="AP159" i="17"/>
  <c r="AO159" i="17"/>
  <c r="AF159" i="17"/>
  <c r="AD159" i="17"/>
  <c r="AE159" i="17" s="1"/>
  <c r="U159" i="17"/>
  <c r="T159" i="17"/>
  <c r="S159" i="17"/>
  <c r="CA158" i="17"/>
  <c r="BY158" i="17"/>
  <c r="BZ158" i="17" s="1"/>
  <c r="BP158" i="17"/>
  <c r="BO158" i="17" s="1"/>
  <c r="BM158" i="17"/>
  <c r="BN158" i="17" s="1"/>
  <c r="BC158" i="17"/>
  <c r="AZ158" i="17"/>
  <c r="BA158" i="17" s="1"/>
  <c r="AQ158" i="17"/>
  <c r="AO158" i="17"/>
  <c r="AP158" i="17" s="1"/>
  <c r="AF158" i="17"/>
  <c r="AD158" i="17"/>
  <c r="AE158" i="17" s="1"/>
  <c r="U158" i="17"/>
  <c r="T158" i="17"/>
  <c r="S158" i="17"/>
  <c r="CA157" i="17"/>
  <c r="BY157" i="17"/>
  <c r="BZ157" i="17" s="1"/>
  <c r="BP157" i="17"/>
  <c r="BO157" i="17" s="1"/>
  <c r="BM157" i="17"/>
  <c r="BN157" i="17" s="1"/>
  <c r="BC157" i="17"/>
  <c r="AZ157" i="17"/>
  <c r="BA157" i="17" s="1"/>
  <c r="AQ157" i="17"/>
  <c r="AP157" i="17"/>
  <c r="AO157" i="17"/>
  <c r="AF157" i="17"/>
  <c r="AD157" i="17"/>
  <c r="AE157" i="17" s="1"/>
  <c r="S157" i="17"/>
  <c r="T157" i="17" s="1"/>
  <c r="U157" i="17" s="1"/>
  <c r="CA156" i="17"/>
  <c r="BY156" i="17"/>
  <c r="BZ156" i="17" s="1"/>
  <c r="BP156" i="17"/>
  <c r="BO156" i="17" s="1"/>
  <c r="BM156" i="17"/>
  <c r="BN156" i="17" s="1"/>
  <c r="BC156" i="17"/>
  <c r="BB156" i="17" s="1"/>
  <c r="AZ156" i="17"/>
  <c r="BA156" i="17" s="1"/>
  <c r="AQ156" i="17"/>
  <c r="AO156" i="17"/>
  <c r="AP156" i="17" s="1"/>
  <c r="AF156" i="17"/>
  <c r="AD156" i="17"/>
  <c r="AE156" i="17" s="1"/>
  <c r="U156" i="17"/>
  <c r="T156" i="17"/>
  <c r="S156" i="17"/>
  <c r="CA155" i="17"/>
  <c r="BY155" i="17"/>
  <c r="BZ155" i="17" s="1"/>
  <c r="BP155" i="17"/>
  <c r="BO155" i="17" s="1"/>
  <c r="BM155" i="17"/>
  <c r="BN155" i="17" s="1"/>
  <c r="BC155" i="17"/>
  <c r="BB155" i="17" s="1"/>
  <c r="AZ155" i="17"/>
  <c r="BA155" i="17" s="1"/>
  <c r="AQ155" i="17"/>
  <c r="AO155" i="17"/>
  <c r="AP155" i="17" s="1"/>
  <c r="AF155" i="17"/>
  <c r="AD155" i="17"/>
  <c r="AE155" i="17" s="1"/>
  <c r="U155" i="17"/>
  <c r="T155" i="17"/>
  <c r="S155" i="17"/>
  <c r="CA154" i="17"/>
  <c r="BY154" i="17"/>
  <c r="BZ154" i="17" s="1"/>
  <c r="BP154" i="17"/>
  <c r="BO154" i="17" s="1"/>
  <c r="BM154" i="17"/>
  <c r="BN154" i="17" s="1"/>
  <c r="BC154" i="17"/>
  <c r="BB154" i="17"/>
  <c r="AZ154" i="17"/>
  <c r="BA154" i="17" s="1"/>
  <c r="AQ154" i="17"/>
  <c r="AO154" i="17"/>
  <c r="AP154" i="17" s="1"/>
  <c r="AF154" i="17"/>
  <c r="AD154" i="17"/>
  <c r="AE154" i="17" s="1"/>
  <c r="U154" i="17"/>
  <c r="T154" i="17"/>
  <c r="S154" i="17"/>
  <c r="CA153" i="17"/>
  <c r="BY153" i="17"/>
  <c r="BZ153" i="17" s="1"/>
  <c r="BP153" i="17"/>
  <c r="BO153" i="17"/>
  <c r="BM153" i="17"/>
  <c r="BN153" i="17" s="1"/>
  <c r="BC153" i="17"/>
  <c r="BB153" i="17" s="1"/>
  <c r="AZ153" i="17"/>
  <c r="BA153" i="17" s="1"/>
  <c r="AQ153" i="17"/>
  <c r="AP153" i="17"/>
  <c r="AO153" i="17"/>
  <c r="AF153" i="17"/>
  <c r="AE153" i="17"/>
  <c r="AD153" i="17"/>
  <c r="U153" i="17"/>
  <c r="S153" i="17"/>
  <c r="T153" i="17" s="1"/>
  <c r="BY152" i="17"/>
  <c r="BZ152" i="17" s="1"/>
  <c r="CA152" i="17" s="1"/>
  <c r="BP152" i="17"/>
  <c r="BO152" i="17" s="1"/>
  <c r="BM152" i="17"/>
  <c r="BN152" i="17" s="1"/>
  <c r="BC152" i="17"/>
  <c r="BB152" i="17"/>
  <c r="AZ152" i="17"/>
  <c r="BA152" i="17" s="1"/>
  <c r="AQ152" i="17"/>
  <c r="AO152" i="17"/>
  <c r="AP152" i="17" s="1"/>
  <c r="AF152" i="17"/>
  <c r="AD152" i="17"/>
  <c r="AE152" i="17" s="1"/>
  <c r="U152" i="17"/>
  <c r="T152" i="17"/>
  <c r="S152" i="17"/>
  <c r="CA151" i="17"/>
  <c r="BY151" i="17"/>
  <c r="BZ151" i="17" s="1"/>
  <c r="BP151" i="17"/>
  <c r="BO151" i="17"/>
  <c r="BM151" i="17"/>
  <c r="BN151" i="17" s="1"/>
  <c r="BC151" i="17"/>
  <c r="BB151" i="17" s="1"/>
  <c r="AZ151" i="17"/>
  <c r="BA151" i="17" s="1"/>
  <c r="AQ151" i="17"/>
  <c r="AO151" i="17"/>
  <c r="AP151" i="17" s="1"/>
  <c r="AF151" i="17"/>
  <c r="AE151" i="17"/>
  <c r="AD151" i="17"/>
  <c r="S151" i="17"/>
  <c r="T151" i="17" s="1"/>
  <c r="U151" i="17" s="1"/>
  <c r="CA150" i="17"/>
  <c r="BY150" i="17"/>
  <c r="BZ150" i="17" s="1"/>
  <c r="BP150" i="17"/>
  <c r="BO150" i="17" s="1"/>
  <c r="BM150" i="17"/>
  <c r="BN150" i="17" s="1"/>
  <c r="BC150" i="17"/>
  <c r="BB150" i="17"/>
  <c r="AZ150" i="17"/>
  <c r="BA150" i="17" s="1"/>
  <c r="AQ150" i="17"/>
  <c r="AO150" i="17"/>
  <c r="AP150" i="17" s="1"/>
  <c r="AF150" i="17"/>
  <c r="AD150" i="17"/>
  <c r="AE150" i="17" s="1"/>
  <c r="U150" i="17"/>
  <c r="S150" i="17"/>
  <c r="T150" i="17" s="1"/>
  <c r="CA149" i="17"/>
  <c r="BY149" i="17"/>
  <c r="BZ149" i="17" s="1"/>
  <c r="BP149" i="17"/>
  <c r="BO149" i="17"/>
  <c r="BM149" i="17"/>
  <c r="BN149" i="17" s="1"/>
  <c r="BC149" i="17"/>
  <c r="BB149" i="17" s="1"/>
  <c r="AZ149" i="17"/>
  <c r="BA149" i="17" s="1"/>
  <c r="AQ149" i="17"/>
  <c r="AO149" i="17"/>
  <c r="AP149" i="17" s="1"/>
  <c r="AF149" i="17"/>
  <c r="AD149" i="17"/>
  <c r="AE149" i="17" s="1"/>
  <c r="U149" i="17"/>
  <c r="S149" i="17"/>
  <c r="T149" i="17" s="1"/>
  <c r="CA148" i="17"/>
  <c r="BY148" i="17"/>
  <c r="BZ148" i="17" s="1"/>
  <c r="BP148" i="17"/>
  <c r="BO148" i="17" s="1"/>
  <c r="BM148" i="17"/>
  <c r="BN148" i="17" s="1"/>
  <c r="BC148" i="17"/>
  <c r="AZ148" i="17"/>
  <c r="BA148" i="17" s="1"/>
  <c r="BB148" i="17" s="1"/>
  <c r="AQ148" i="17"/>
  <c r="AO148" i="17"/>
  <c r="AP148" i="17" s="1"/>
  <c r="AF148" i="17"/>
  <c r="AD148" i="17"/>
  <c r="AE148" i="17" s="1"/>
  <c r="U148" i="17"/>
  <c r="S148" i="17"/>
  <c r="T148" i="17" s="1"/>
  <c r="CA147" i="17"/>
  <c r="BY147" i="17"/>
  <c r="BZ147" i="17" s="1"/>
  <c r="BP147" i="17"/>
  <c r="BO147" i="17"/>
  <c r="BM147" i="17"/>
  <c r="BN147" i="17" s="1"/>
  <c r="BC147" i="17"/>
  <c r="AZ147" i="17"/>
  <c r="BA147" i="17" s="1"/>
  <c r="AQ147" i="17"/>
  <c r="AP147" i="17"/>
  <c r="AO147" i="17"/>
  <c r="AF147" i="17"/>
  <c r="AD147" i="17"/>
  <c r="AE147" i="17" s="1"/>
  <c r="U147" i="17"/>
  <c r="S147" i="17"/>
  <c r="T147" i="17" s="1"/>
  <c r="CA146" i="17"/>
  <c r="BY146" i="17"/>
  <c r="BZ146" i="17" s="1"/>
  <c r="BP146" i="17"/>
  <c r="BO146" i="17" s="1"/>
  <c r="BM146" i="17"/>
  <c r="BN146" i="17" s="1"/>
  <c r="BC146" i="17"/>
  <c r="AZ146" i="17"/>
  <c r="BA146" i="17" s="1"/>
  <c r="AQ146" i="17"/>
  <c r="AO146" i="17"/>
  <c r="AP146" i="17" s="1"/>
  <c r="AF146" i="17"/>
  <c r="AD146" i="17"/>
  <c r="AE146" i="17" s="1"/>
  <c r="U146" i="17"/>
  <c r="S146" i="17"/>
  <c r="T146" i="17" s="1"/>
  <c r="CA145" i="17"/>
  <c r="BY145" i="17"/>
  <c r="BZ145" i="17" s="1"/>
  <c r="BP145" i="17"/>
  <c r="BO145" i="17" s="1"/>
  <c r="BM145" i="17"/>
  <c r="BN145" i="17" s="1"/>
  <c r="BC145" i="17"/>
  <c r="BB145" i="17" s="1"/>
  <c r="AZ145" i="17"/>
  <c r="BA145" i="17" s="1"/>
  <c r="AQ145" i="17"/>
  <c r="AP145" i="17"/>
  <c r="AO145" i="17"/>
  <c r="AF145" i="17"/>
  <c r="AE145" i="17"/>
  <c r="AD145" i="17"/>
  <c r="S145" i="17"/>
  <c r="T145" i="17" s="1"/>
  <c r="U145" i="17" s="1"/>
  <c r="CA144" i="17"/>
  <c r="BY144" i="17"/>
  <c r="BZ144" i="17" s="1"/>
  <c r="BP144" i="17"/>
  <c r="BO144" i="17" s="1"/>
  <c r="BM144" i="17"/>
  <c r="BN144" i="17" s="1"/>
  <c r="BC144" i="17"/>
  <c r="BB144" i="17" s="1"/>
  <c r="AZ144" i="17"/>
  <c r="BA144" i="17" s="1"/>
  <c r="AQ144" i="17"/>
  <c r="AO144" i="17"/>
  <c r="AP144" i="17" s="1"/>
  <c r="AF144" i="17"/>
  <c r="AD144" i="17"/>
  <c r="AE144" i="17" s="1"/>
  <c r="U144" i="17"/>
  <c r="T144" i="17"/>
  <c r="S144" i="17"/>
  <c r="CA143" i="17"/>
  <c r="BY143" i="17"/>
  <c r="BZ143" i="17" s="1"/>
  <c r="BP143" i="17"/>
  <c r="BO143" i="17" s="1"/>
  <c r="BM143" i="17"/>
  <c r="BN143" i="17" s="1"/>
  <c r="BC143" i="17"/>
  <c r="BB143" i="17" s="1"/>
  <c r="AZ143" i="17"/>
  <c r="BA143" i="17" s="1"/>
  <c r="AQ143" i="17"/>
  <c r="AP143" i="17"/>
  <c r="AO143" i="17"/>
  <c r="AF143" i="17"/>
  <c r="AE143" i="17"/>
  <c r="AD143" i="17"/>
  <c r="U143" i="17"/>
  <c r="T143" i="17"/>
  <c r="S143" i="17"/>
  <c r="BY142" i="17"/>
  <c r="BZ142" i="17" s="1"/>
  <c r="CA142" i="17" s="1"/>
  <c r="BP142" i="17"/>
  <c r="BO142" i="17" s="1"/>
  <c r="BM142" i="17"/>
  <c r="BN142" i="17" s="1"/>
  <c r="BC142" i="17"/>
  <c r="BB142" i="17" s="1"/>
  <c r="AZ142" i="17"/>
  <c r="BA142" i="17" s="1"/>
  <c r="AQ142" i="17"/>
  <c r="AO142" i="17"/>
  <c r="AP142" i="17" s="1"/>
  <c r="AF142" i="17"/>
  <c r="AD142" i="17"/>
  <c r="AE142" i="17" s="1"/>
  <c r="U142" i="17"/>
  <c r="T142" i="17"/>
  <c r="S142" i="17"/>
  <c r="CA141" i="17"/>
  <c r="BY141" i="17"/>
  <c r="BZ141" i="17" s="1"/>
  <c r="BP141" i="17"/>
  <c r="BO141" i="17" s="1"/>
  <c r="BM141" i="17"/>
  <c r="BN141" i="17" s="1"/>
  <c r="BC141" i="17"/>
  <c r="BB141" i="17" s="1"/>
  <c r="AZ141" i="17"/>
  <c r="BA141" i="17" s="1"/>
  <c r="AQ141" i="17"/>
  <c r="AO141" i="17"/>
  <c r="AP141" i="17" s="1"/>
  <c r="AF141" i="17"/>
  <c r="AD141" i="17"/>
  <c r="AE141" i="17" s="1"/>
  <c r="U141" i="17"/>
  <c r="S141" i="17"/>
  <c r="T141" i="17" s="1"/>
  <c r="CA140" i="17"/>
  <c r="BY140" i="17"/>
  <c r="BZ140" i="17" s="1"/>
  <c r="BP140" i="17"/>
  <c r="BO140" i="17" s="1"/>
  <c r="BM140" i="17"/>
  <c r="BN140" i="17" s="1"/>
  <c r="BC140" i="17"/>
  <c r="BB140" i="17"/>
  <c r="AZ140" i="17"/>
  <c r="BA140" i="17" s="1"/>
  <c r="AQ140" i="17"/>
  <c r="AO140" i="17"/>
  <c r="AP140" i="17" s="1"/>
  <c r="AF140" i="17"/>
  <c r="AD140" i="17"/>
  <c r="AE140" i="17" s="1"/>
  <c r="U140" i="17"/>
  <c r="T140" i="17"/>
  <c r="S140" i="17"/>
  <c r="CA139" i="17"/>
  <c r="BY139" i="17"/>
  <c r="BZ139" i="17" s="1"/>
  <c r="BP139" i="17"/>
  <c r="BO139" i="17"/>
  <c r="BM139" i="17"/>
  <c r="BN139" i="17" s="1"/>
  <c r="BC139" i="17"/>
  <c r="BB139" i="17" s="1"/>
  <c r="AZ139" i="17"/>
  <c r="BA139" i="17" s="1"/>
  <c r="AQ139" i="17"/>
  <c r="AO139" i="17"/>
  <c r="AP139" i="17" s="1"/>
  <c r="AF139" i="17"/>
  <c r="AE139" i="17"/>
  <c r="AD139" i="17"/>
  <c r="S139" i="17"/>
  <c r="T139" i="17" s="1"/>
  <c r="U139" i="17" s="1"/>
  <c r="CA138" i="17"/>
  <c r="BY138" i="17"/>
  <c r="BZ138" i="17" s="1"/>
  <c r="BP138" i="17"/>
  <c r="BO138" i="17" s="1"/>
  <c r="BM138" i="17"/>
  <c r="BN138" i="17" s="1"/>
  <c r="BC138" i="17"/>
  <c r="AZ138" i="17"/>
  <c r="BA138" i="17" s="1"/>
  <c r="BB138" i="17" s="1"/>
  <c r="AQ138" i="17"/>
  <c r="AO138" i="17"/>
  <c r="AP138" i="17" s="1"/>
  <c r="AF138" i="17"/>
  <c r="AD138" i="17"/>
  <c r="AE138" i="17" s="1"/>
  <c r="U138" i="17"/>
  <c r="S138" i="17"/>
  <c r="T138" i="17" s="1"/>
  <c r="CA137" i="17"/>
  <c r="BY137" i="17"/>
  <c r="BZ137" i="17" s="1"/>
  <c r="BP137" i="17"/>
  <c r="BO137" i="17"/>
  <c r="BM137" i="17"/>
  <c r="BN137" i="17" s="1"/>
  <c r="BC137" i="17"/>
  <c r="AZ137" i="17"/>
  <c r="BA137" i="17" s="1"/>
  <c r="AQ137" i="17"/>
  <c r="AP137" i="17"/>
  <c r="AO137" i="17"/>
  <c r="AF137" i="17"/>
  <c r="AE137" i="17"/>
  <c r="AD137" i="17"/>
  <c r="U137" i="17"/>
  <c r="S137" i="17"/>
  <c r="T137" i="17" s="1"/>
  <c r="CA136" i="17"/>
  <c r="BY136" i="17"/>
  <c r="BZ136" i="17" s="1"/>
  <c r="BP136" i="17"/>
  <c r="BO136" i="17" s="1"/>
  <c r="BM136" i="17"/>
  <c r="BN136" i="17" s="1"/>
  <c r="BC136" i="17"/>
  <c r="AZ136" i="17"/>
  <c r="BA136" i="17" s="1"/>
  <c r="AQ136" i="17"/>
  <c r="AO136" i="17"/>
  <c r="AP136" i="17" s="1"/>
  <c r="AF136" i="17"/>
  <c r="AD136" i="17"/>
  <c r="AE136" i="17" s="1"/>
  <c r="U136" i="17"/>
  <c r="T136" i="17"/>
  <c r="S136" i="17"/>
  <c r="CA135" i="17"/>
  <c r="BY135" i="17"/>
  <c r="BZ135" i="17" s="1"/>
  <c r="BP135" i="17"/>
  <c r="BO135" i="17" s="1"/>
  <c r="BM135" i="17"/>
  <c r="BN135" i="17" s="1"/>
  <c r="BC135" i="17"/>
  <c r="AZ135" i="17"/>
  <c r="BA135" i="17" s="1"/>
  <c r="AQ135" i="17"/>
  <c r="AO135" i="17"/>
  <c r="AP135" i="17" s="1"/>
  <c r="AF135" i="17"/>
  <c r="AD135" i="17"/>
  <c r="AE135" i="17" s="1"/>
  <c r="U135" i="17"/>
  <c r="T135" i="17"/>
  <c r="S135" i="17"/>
  <c r="CA134" i="17"/>
  <c r="BY134" i="17"/>
  <c r="BZ134" i="17" s="1"/>
  <c r="BP134" i="17"/>
  <c r="BO134" i="17" s="1"/>
  <c r="BM134" i="17"/>
  <c r="BN134" i="17" s="1"/>
  <c r="BC134" i="17"/>
  <c r="BB134" i="17"/>
  <c r="AZ134" i="17"/>
  <c r="BA134" i="17" s="1"/>
  <c r="AQ134" i="17"/>
  <c r="AO134" i="17"/>
  <c r="AP134" i="17" s="1"/>
  <c r="AF134" i="17"/>
  <c r="AD134" i="17"/>
  <c r="AE134" i="17" s="1"/>
  <c r="U134" i="17"/>
  <c r="S134" i="17"/>
  <c r="T134" i="17" s="1"/>
  <c r="CA133" i="17"/>
  <c r="BY133" i="17"/>
  <c r="BZ133" i="17" s="1"/>
  <c r="BP133" i="17"/>
  <c r="BO133" i="17"/>
  <c r="BM133" i="17"/>
  <c r="BN133" i="17" s="1"/>
  <c r="BC133" i="17"/>
  <c r="BB133" i="17" s="1"/>
  <c r="AZ133" i="17"/>
  <c r="BA133" i="17" s="1"/>
  <c r="AQ133" i="17"/>
  <c r="AP133" i="17"/>
  <c r="AO133" i="17"/>
  <c r="AD133" i="17"/>
  <c r="AE133" i="17" s="1"/>
  <c r="AF133" i="17" s="1"/>
  <c r="T133" i="17"/>
  <c r="U133" i="17" s="1"/>
  <c r="S133" i="17"/>
  <c r="BY132" i="17"/>
  <c r="BZ132" i="17" s="1"/>
  <c r="CA132" i="17" s="1"/>
  <c r="BP132" i="17"/>
  <c r="BO132" i="17" s="1"/>
  <c r="BM132" i="17"/>
  <c r="BN132" i="17" s="1"/>
  <c r="BC132" i="17"/>
  <c r="BB132" i="17"/>
  <c r="AZ132" i="17"/>
  <c r="BA132" i="17" s="1"/>
  <c r="AQ132" i="17"/>
  <c r="AO132" i="17"/>
  <c r="AP132" i="17" s="1"/>
  <c r="AF132" i="17"/>
  <c r="AD132" i="17"/>
  <c r="AE132" i="17" s="1"/>
  <c r="U132" i="17"/>
  <c r="S132" i="17"/>
  <c r="T132" i="17" s="1"/>
  <c r="CA131" i="17"/>
  <c r="BY131" i="17"/>
  <c r="BZ131" i="17" s="1"/>
  <c r="BP131" i="17"/>
  <c r="BO131" i="17" s="1"/>
  <c r="BM131" i="17"/>
  <c r="BN131" i="17" s="1"/>
  <c r="BC131" i="17"/>
  <c r="BB131" i="17" s="1"/>
  <c r="AZ131" i="17"/>
  <c r="BA131" i="17" s="1"/>
  <c r="AQ131" i="17"/>
  <c r="AP131" i="17"/>
  <c r="AO131" i="17"/>
  <c r="AF131" i="17"/>
  <c r="AD131" i="17"/>
  <c r="AE131" i="17" s="1"/>
  <c r="U131" i="17"/>
  <c r="T131" i="17"/>
  <c r="S131" i="17"/>
  <c r="CA130" i="17"/>
  <c r="BY130" i="17"/>
  <c r="BZ130" i="17" s="1"/>
  <c r="BP130" i="17"/>
  <c r="BO130" i="17" s="1"/>
  <c r="BM130" i="17"/>
  <c r="BN130" i="17" s="1"/>
  <c r="BC130" i="17"/>
  <c r="BB130" i="17" s="1"/>
  <c r="AZ130" i="17"/>
  <c r="BA130" i="17" s="1"/>
  <c r="AQ130" i="17"/>
  <c r="AO130" i="17"/>
  <c r="AP130" i="17" s="1"/>
  <c r="AF130" i="17"/>
  <c r="AD130" i="17"/>
  <c r="AE130" i="17" s="1"/>
  <c r="U130" i="17"/>
  <c r="T130" i="17"/>
  <c r="S130" i="17"/>
  <c r="CA129" i="17"/>
  <c r="BY129" i="17"/>
  <c r="BZ129" i="17" s="1"/>
  <c r="BP129" i="17"/>
  <c r="BO129" i="17" s="1"/>
  <c r="BM129" i="17"/>
  <c r="BN129" i="17" s="1"/>
  <c r="BC129" i="17"/>
  <c r="BB129" i="17" s="1"/>
  <c r="AZ129" i="17"/>
  <c r="BA129" i="17" s="1"/>
  <c r="AQ129" i="17"/>
  <c r="AO129" i="17"/>
  <c r="AP129" i="17" s="1"/>
  <c r="AF129" i="17"/>
  <c r="AD129" i="17"/>
  <c r="AE129" i="17" s="1"/>
  <c r="U129" i="17"/>
  <c r="T129" i="17"/>
  <c r="S129" i="17"/>
  <c r="CA128" i="17"/>
  <c r="BY128" i="17"/>
  <c r="BZ128" i="17" s="1"/>
  <c r="BP128" i="17"/>
  <c r="BO128" i="17" s="1"/>
  <c r="BM128" i="17"/>
  <c r="BN128" i="17" s="1"/>
  <c r="BC128" i="17"/>
  <c r="BB128" i="17"/>
  <c r="AZ128" i="17"/>
  <c r="BA128" i="17" s="1"/>
  <c r="AQ128" i="17"/>
  <c r="AO128" i="17"/>
  <c r="AP128" i="17" s="1"/>
  <c r="AF128" i="17"/>
  <c r="AD128" i="17"/>
  <c r="AE128" i="17" s="1"/>
  <c r="U128" i="17"/>
  <c r="S128" i="17"/>
  <c r="T128" i="17" s="1"/>
  <c r="CA127" i="17"/>
  <c r="BY127" i="17"/>
  <c r="BZ127" i="17" s="1"/>
  <c r="BP127" i="17"/>
  <c r="BO127" i="17"/>
  <c r="BM127" i="17"/>
  <c r="BN127" i="17" s="1"/>
  <c r="BC127" i="17"/>
  <c r="AZ127" i="17"/>
  <c r="BA127" i="17" s="1"/>
  <c r="AQ127" i="17"/>
  <c r="AP127" i="17"/>
  <c r="AO127" i="17"/>
  <c r="AF127" i="17"/>
  <c r="AD127" i="17"/>
  <c r="AE127" i="17" s="1"/>
  <c r="S127" i="17"/>
  <c r="T127" i="17" s="1"/>
  <c r="U127" i="17" s="1"/>
  <c r="CA126" i="17"/>
  <c r="BY126" i="17"/>
  <c r="BZ126" i="17" s="1"/>
  <c r="BP126" i="17"/>
  <c r="BO126" i="17" s="1"/>
  <c r="BM126" i="17"/>
  <c r="BN126" i="17" s="1"/>
  <c r="BC126" i="17"/>
  <c r="AZ126" i="17"/>
  <c r="BA126" i="17" s="1"/>
  <c r="BB126" i="17" s="1"/>
  <c r="AQ126" i="17"/>
  <c r="AO126" i="17"/>
  <c r="AP126" i="17" s="1"/>
  <c r="AF126" i="17"/>
  <c r="AD126" i="17"/>
  <c r="AE126" i="17" s="1"/>
  <c r="U126" i="17"/>
  <c r="S126" i="17"/>
  <c r="T126" i="17" s="1"/>
  <c r="CA125" i="17"/>
  <c r="BY125" i="17"/>
  <c r="BZ125" i="17" s="1"/>
  <c r="BP125" i="17"/>
  <c r="BO125" i="17"/>
  <c r="BM125" i="17"/>
  <c r="BN125" i="17" s="1"/>
  <c r="BC125" i="17"/>
  <c r="AZ125" i="17"/>
  <c r="BA125" i="17" s="1"/>
  <c r="AQ125" i="17"/>
  <c r="AP125" i="17"/>
  <c r="AO125" i="17"/>
  <c r="AF125" i="17"/>
  <c r="AD125" i="17"/>
  <c r="AE125" i="17" s="1"/>
  <c r="U125" i="17"/>
  <c r="S125" i="17"/>
  <c r="T125" i="17" s="1"/>
  <c r="CA124" i="17"/>
  <c r="BY124" i="17"/>
  <c r="BZ124" i="17" s="1"/>
  <c r="BP124" i="17"/>
  <c r="BO124" i="17" s="1"/>
  <c r="BM124" i="17"/>
  <c r="BN124" i="17" s="1"/>
  <c r="BC124" i="17"/>
  <c r="AZ124" i="17"/>
  <c r="BA124" i="17" s="1"/>
  <c r="BB124" i="17" s="1"/>
  <c r="AQ124" i="17"/>
  <c r="AO124" i="17"/>
  <c r="AP124" i="17" s="1"/>
  <c r="AF124" i="17"/>
  <c r="AD124" i="17"/>
  <c r="AE124" i="17" s="1"/>
  <c r="U124" i="17"/>
  <c r="S124" i="17"/>
  <c r="T124" i="17" s="1"/>
  <c r="CA123" i="17"/>
  <c r="BY123" i="17"/>
  <c r="BZ123" i="17" s="1"/>
  <c r="BP123" i="17"/>
  <c r="BO123" i="17"/>
  <c r="BM123" i="17"/>
  <c r="BN123" i="17" s="1"/>
  <c r="BC123" i="17"/>
  <c r="BB123" i="17" s="1"/>
  <c r="AZ123" i="17"/>
  <c r="BA123" i="17" s="1"/>
  <c r="AQ123" i="17"/>
  <c r="AO123" i="17"/>
  <c r="AP123" i="17" s="1"/>
  <c r="AE123" i="17"/>
  <c r="AF123" i="17" s="1"/>
  <c r="AD123" i="17"/>
  <c r="U123" i="17"/>
  <c r="S123" i="17"/>
  <c r="T123" i="17" s="1"/>
  <c r="BY122" i="17"/>
  <c r="BZ122" i="17" s="1"/>
  <c r="CA122" i="17" s="1"/>
  <c r="BP122" i="17"/>
  <c r="BO122" i="17" s="1"/>
  <c r="BM122" i="17"/>
  <c r="BN122" i="17" s="1"/>
  <c r="BC122" i="17"/>
  <c r="BB122" i="17" s="1"/>
  <c r="AZ122" i="17"/>
  <c r="BA122" i="17" s="1"/>
  <c r="AQ122" i="17"/>
  <c r="AO122" i="17"/>
  <c r="AP122" i="17" s="1"/>
  <c r="AF122" i="17"/>
  <c r="AD122" i="17"/>
  <c r="AE122" i="17" s="1"/>
  <c r="U122" i="17"/>
  <c r="T122" i="17"/>
  <c r="S122" i="17"/>
  <c r="CA121" i="17"/>
  <c r="BY121" i="17"/>
  <c r="BZ121" i="17" s="1"/>
  <c r="BP121" i="17"/>
  <c r="BO121" i="17" s="1"/>
  <c r="BM121" i="17"/>
  <c r="BN121" i="17" s="1"/>
  <c r="BC121" i="17"/>
  <c r="BB121" i="17" s="1"/>
  <c r="AZ121" i="17"/>
  <c r="BA121" i="17" s="1"/>
  <c r="AQ121" i="17"/>
  <c r="AO121" i="17"/>
  <c r="AP121" i="17" s="1"/>
  <c r="AF121" i="17"/>
  <c r="AD121" i="17"/>
  <c r="AE121" i="17" s="1"/>
  <c r="T121" i="17"/>
  <c r="U121" i="17" s="1"/>
  <c r="S121" i="17"/>
  <c r="CA120" i="17"/>
  <c r="BY120" i="17"/>
  <c r="BZ120" i="17" s="1"/>
  <c r="BP120" i="17"/>
  <c r="BO120" i="17" s="1"/>
  <c r="BM120" i="17"/>
  <c r="BN120" i="17" s="1"/>
  <c r="BC120" i="17"/>
  <c r="BB120" i="17" s="1"/>
  <c r="AZ120" i="17"/>
  <c r="BA120" i="17" s="1"/>
  <c r="AQ120" i="17"/>
  <c r="AO120" i="17"/>
  <c r="AP120" i="17" s="1"/>
  <c r="AF120" i="17"/>
  <c r="AD120" i="17"/>
  <c r="AE120" i="17" s="1"/>
  <c r="U120" i="17"/>
  <c r="S120" i="17"/>
  <c r="T120" i="17" s="1"/>
  <c r="CA119" i="17"/>
  <c r="BY119" i="17"/>
  <c r="BZ119" i="17" s="1"/>
  <c r="BP119" i="17"/>
  <c r="BO119" i="17" s="1"/>
  <c r="BM119" i="17"/>
  <c r="BN119" i="17" s="1"/>
  <c r="BC119" i="17"/>
  <c r="BB119" i="17" s="1"/>
  <c r="AZ119" i="17"/>
  <c r="BA119" i="17" s="1"/>
  <c r="AQ119" i="17"/>
  <c r="AO119" i="17"/>
  <c r="AP119" i="17" s="1"/>
  <c r="AF119" i="17"/>
  <c r="AD119" i="17"/>
  <c r="AE119" i="17" s="1"/>
  <c r="U119" i="17"/>
  <c r="T119" i="17"/>
  <c r="S119" i="17"/>
  <c r="CA118" i="17"/>
  <c r="BY118" i="17"/>
  <c r="BZ118" i="17" s="1"/>
  <c r="BP118" i="17"/>
  <c r="BO118" i="17" s="1"/>
  <c r="BM118" i="17"/>
  <c r="BN118" i="17" s="1"/>
  <c r="BC118" i="17"/>
  <c r="BB118" i="17"/>
  <c r="AZ118" i="17"/>
  <c r="BA118" i="17" s="1"/>
  <c r="AQ118" i="17"/>
  <c r="AO118" i="17"/>
  <c r="AP118" i="17" s="1"/>
  <c r="AF118" i="17"/>
  <c r="AD118" i="17"/>
  <c r="AE118" i="17" s="1"/>
  <c r="U118" i="17"/>
  <c r="S118" i="17"/>
  <c r="T118" i="17" s="1"/>
  <c r="CA117" i="17"/>
  <c r="BY117" i="17"/>
  <c r="BZ117" i="17" s="1"/>
  <c r="BP117" i="17"/>
  <c r="BO117" i="17"/>
  <c r="BM117" i="17"/>
  <c r="BN117" i="17" s="1"/>
  <c r="BC117" i="17"/>
  <c r="BB117" i="17" s="1"/>
  <c r="AZ117" i="17"/>
  <c r="BA117" i="17" s="1"/>
  <c r="AQ117" i="17"/>
  <c r="AP117" i="17"/>
  <c r="AO117" i="17"/>
  <c r="AF117" i="17"/>
  <c r="AD117" i="17"/>
  <c r="AE117" i="17" s="1"/>
  <c r="U117" i="17"/>
  <c r="S117" i="17"/>
  <c r="T117" i="17" s="1"/>
  <c r="CA116" i="17"/>
  <c r="BY116" i="17"/>
  <c r="BZ116" i="17" s="1"/>
  <c r="BP116" i="17"/>
  <c r="BO116" i="17" s="1"/>
  <c r="BM116" i="17"/>
  <c r="BN116" i="17" s="1"/>
  <c r="BC116" i="17"/>
  <c r="AZ116" i="17"/>
  <c r="BA116" i="17" s="1"/>
  <c r="AQ116" i="17"/>
  <c r="AO116" i="17"/>
  <c r="AP116" i="17" s="1"/>
  <c r="AF116" i="17"/>
  <c r="AD116" i="17"/>
  <c r="AE116" i="17" s="1"/>
  <c r="U116" i="17"/>
  <c r="T116" i="17"/>
  <c r="S116" i="17"/>
  <c r="CA115" i="17"/>
  <c r="BY115" i="17"/>
  <c r="BZ115" i="17" s="1"/>
  <c r="BP115" i="17"/>
  <c r="BO115" i="17" s="1"/>
  <c r="BM115" i="17"/>
  <c r="BN115" i="17" s="1"/>
  <c r="BC115" i="17"/>
  <c r="AZ115" i="17"/>
  <c r="BA115" i="17" s="1"/>
  <c r="AQ115" i="17"/>
  <c r="AP115" i="17"/>
  <c r="AO115" i="17"/>
  <c r="AF115" i="17"/>
  <c r="AD115" i="17"/>
  <c r="AE115" i="17" s="1"/>
  <c r="S115" i="17"/>
  <c r="T115" i="17" s="1"/>
  <c r="U115" i="17" s="1"/>
  <c r="CA114" i="17"/>
  <c r="BY114" i="17"/>
  <c r="BZ114" i="17" s="1"/>
  <c r="BP114" i="17"/>
  <c r="BO114" i="17" s="1"/>
  <c r="BM114" i="17"/>
  <c r="BN114" i="17" s="1"/>
  <c r="BC114" i="17"/>
  <c r="AZ114" i="17"/>
  <c r="BA114" i="17" s="1"/>
  <c r="BB114" i="17" s="1"/>
  <c r="AQ114" i="17"/>
  <c r="AO114" i="17"/>
  <c r="AP114" i="17" s="1"/>
  <c r="AF114" i="17"/>
  <c r="AD114" i="17"/>
  <c r="AE114" i="17" s="1"/>
  <c r="U114" i="17"/>
  <c r="T114" i="17"/>
  <c r="S114" i="17"/>
  <c r="CA113" i="17"/>
  <c r="BY113" i="17"/>
  <c r="BZ113" i="17" s="1"/>
  <c r="BP113" i="17"/>
  <c r="BO113" i="17" s="1"/>
  <c r="BM113" i="17"/>
  <c r="BN113" i="17" s="1"/>
  <c r="BC113" i="17"/>
  <c r="AZ113" i="17"/>
  <c r="BA113" i="17" s="1"/>
  <c r="AQ113" i="17"/>
  <c r="AO113" i="17"/>
  <c r="AP113" i="17" s="1"/>
  <c r="AF113" i="17"/>
  <c r="AE113" i="17"/>
  <c r="AD113" i="17"/>
  <c r="U113" i="17"/>
  <c r="T113" i="17"/>
  <c r="S113" i="17"/>
  <c r="BY112" i="17"/>
  <c r="BZ112" i="17" s="1"/>
  <c r="CA112" i="17" s="1"/>
  <c r="BP112" i="17"/>
  <c r="BO112" i="17" s="1"/>
  <c r="BM112" i="17"/>
  <c r="BN112" i="17" s="1"/>
  <c r="BC112" i="17"/>
  <c r="BB112" i="17"/>
  <c r="AZ112" i="17"/>
  <c r="BA112" i="17" s="1"/>
  <c r="AQ112" i="17"/>
  <c r="AO112" i="17"/>
  <c r="AP112" i="17" s="1"/>
  <c r="AF112" i="17"/>
  <c r="AD112" i="17"/>
  <c r="AE112" i="17" s="1"/>
  <c r="U112" i="17"/>
  <c r="T112" i="17"/>
  <c r="S112" i="17"/>
  <c r="CA111" i="17"/>
  <c r="BY111" i="17"/>
  <c r="BZ111" i="17" s="1"/>
  <c r="BP111" i="17"/>
  <c r="BO111" i="17"/>
  <c r="BM111" i="17"/>
  <c r="BN111" i="17" s="1"/>
  <c r="BC111" i="17"/>
  <c r="BB111" i="17" s="1"/>
  <c r="AZ111" i="17"/>
  <c r="BA111" i="17" s="1"/>
  <c r="AQ111" i="17"/>
  <c r="AO111" i="17"/>
  <c r="AP111" i="17" s="1"/>
  <c r="AF111" i="17"/>
  <c r="AE111" i="17"/>
  <c r="AD111" i="17"/>
  <c r="U111" i="17"/>
  <c r="S111" i="17"/>
  <c r="T111" i="17" s="1"/>
  <c r="CA110" i="17"/>
  <c r="BY110" i="17"/>
  <c r="BZ110" i="17" s="1"/>
  <c r="BP110" i="17"/>
  <c r="BO110" i="17" s="1"/>
  <c r="BM110" i="17"/>
  <c r="BN110" i="17" s="1"/>
  <c r="BC110" i="17"/>
  <c r="BB110" i="17"/>
  <c r="AZ110" i="17"/>
  <c r="BA110" i="17" s="1"/>
  <c r="AQ110" i="17"/>
  <c r="AO110" i="17"/>
  <c r="AP110" i="17" s="1"/>
  <c r="AF110" i="17"/>
  <c r="AD110" i="17"/>
  <c r="AE110" i="17" s="1"/>
  <c r="U110" i="17"/>
  <c r="S110" i="17"/>
  <c r="T110" i="17" s="1"/>
  <c r="CA109" i="17"/>
  <c r="BY109" i="17"/>
  <c r="BZ109" i="17" s="1"/>
  <c r="BP109" i="17"/>
  <c r="BO109" i="17"/>
  <c r="BM109" i="17"/>
  <c r="BN109" i="17" s="1"/>
  <c r="BC109" i="17"/>
  <c r="BB109" i="17" s="1"/>
  <c r="AZ109" i="17"/>
  <c r="BA109" i="17" s="1"/>
  <c r="AQ109" i="17"/>
  <c r="AO109" i="17"/>
  <c r="AP109" i="17" s="1"/>
  <c r="AF109" i="17"/>
  <c r="AE109" i="17"/>
  <c r="AD109" i="17"/>
  <c r="S109" i="17"/>
  <c r="T109" i="17" s="1"/>
  <c r="U109" i="17" s="1"/>
  <c r="CA108" i="17"/>
  <c r="BY108" i="17"/>
  <c r="BZ108" i="17" s="1"/>
  <c r="BP108" i="17"/>
  <c r="BO108" i="17" s="1"/>
  <c r="BM108" i="17"/>
  <c r="BN108" i="17" s="1"/>
  <c r="BC108" i="17"/>
  <c r="BB108" i="17" s="1"/>
  <c r="AZ108" i="17"/>
  <c r="BA108" i="17" s="1"/>
  <c r="AQ108" i="17"/>
  <c r="AO108" i="17"/>
  <c r="AP108" i="17" s="1"/>
  <c r="AF108" i="17"/>
  <c r="AD108" i="17"/>
  <c r="AE108" i="17" s="1"/>
  <c r="U108" i="17"/>
  <c r="S108" i="17"/>
  <c r="T108" i="17" s="1"/>
  <c r="CA107" i="17"/>
  <c r="BY107" i="17"/>
  <c r="BZ107" i="17" s="1"/>
  <c r="BP107" i="17"/>
  <c r="BO107" i="17" s="1"/>
  <c r="BM107" i="17"/>
  <c r="BN107" i="17" s="1"/>
  <c r="BC107" i="17"/>
  <c r="BB107" i="17" s="1"/>
  <c r="AZ107" i="17"/>
  <c r="BA107" i="17" s="1"/>
  <c r="AQ107" i="17"/>
  <c r="AO107" i="17"/>
  <c r="AP107" i="17" s="1"/>
  <c r="AF107" i="17"/>
  <c r="AE107" i="17"/>
  <c r="AD107" i="17"/>
  <c r="U107" i="17"/>
  <c r="T107" i="17"/>
  <c r="S107" i="17"/>
  <c r="CA106" i="17"/>
  <c r="BY106" i="17"/>
  <c r="BZ106" i="17" s="1"/>
  <c r="BP106" i="17"/>
  <c r="BO106" i="17" s="1"/>
  <c r="BM106" i="17"/>
  <c r="BN106" i="17" s="1"/>
  <c r="BC106" i="17"/>
  <c r="BB106" i="17"/>
  <c r="AZ106" i="17"/>
  <c r="BA106" i="17" s="1"/>
  <c r="AQ106" i="17"/>
  <c r="AO106" i="17"/>
  <c r="AP106" i="17" s="1"/>
  <c r="AF106" i="17"/>
  <c r="AD106" i="17"/>
  <c r="AE106" i="17" s="1"/>
  <c r="U106" i="17"/>
  <c r="S106" i="17"/>
  <c r="T106" i="17" s="1"/>
  <c r="CA105" i="17"/>
  <c r="BY105" i="17"/>
  <c r="BZ105" i="17" s="1"/>
  <c r="BP105" i="17"/>
  <c r="BO105" i="17"/>
  <c r="BM105" i="17"/>
  <c r="BN105" i="17" s="1"/>
  <c r="BC105" i="17"/>
  <c r="AZ105" i="17"/>
  <c r="BA105" i="17" s="1"/>
  <c r="AQ105" i="17"/>
  <c r="AP105" i="17"/>
  <c r="AO105" i="17"/>
  <c r="AF105" i="17"/>
  <c r="AD105" i="17"/>
  <c r="AE105" i="17" s="1"/>
  <c r="U105" i="17"/>
  <c r="S105" i="17"/>
  <c r="T105" i="17" s="1"/>
  <c r="CA104" i="17"/>
  <c r="BY104" i="17"/>
  <c r="BZ104" i="17" s="1"/>
  <c r="BP104" i="17"/>
  <c r="BO104" i="17" s="1"/>
  <c r="BM104" i="17"/>
  <c r="BN104" i="17" s="1"/>
  <c r="BC104" i="17"/>
  <c r="AZ104" i="17"/>
  <c r="BA104" i="17" s="1"/>
  <c r="AQ104" i="17"/>
  <c r="AO104" i="17"/>
  <c r="AP104" i="17" s="1"/>
  <c r="AF104" i="17"/>
  <c r="AD104" i="17"/>
  <c r="AE104" i="17" s="1"/>
  <c r="U104" i="17"/>
  <c r="S104" i="17"/>
  <c r="T104" i="17" s="1"/>
  <c r="CA103" i="17"/>
  <c r="BY103" i="17"/>
  <c r="BZ103" i="17" s="1"/>
  <c r="BP103" i="17"/>
  <c r="BO103" i="17" s="1"/>
  <c r="BM103" i="17"/>
  <c r="BN103" i="17" s="1"/>
  <c r="BC103" i="17"/>
  <c r="AZ103" i="17"/>
  <c r="BA103" i="17" s="1"/>
  <c r="AQ103" i="17"/>
  <c r="AP103" i="17"/>
  <c r="AO103" i="17"/>
  <c r="AE103" i="17"/>
  <c r="AF103" i="17" s="1"/>
  <c r="AD103" i="17"/>
  <c r="T103" i="17"/>
  <c r="U103" i="17" s="1"/>
  <c r="S103" i="17"/>
  <c r="BY102" i="17"/>
  <c r="BZ102" i="17" s="1"/>
  <c r="CA102" i="17" s="1"/>
  <c r="BP102" i="17"/>
  <c r="BO102" i="17" s="1"/>
  <c r="BM102" i="17"/>
  <c r="BN102" i="17" s="1"/>
  <c r="BC102" i="17"/>
  <c r="AZ102" i="17"/>
  <c r="BA102" i="17" s="1"/>
  <c r="BB102" i="17" s="1"/>
  <c r="AQ102" i="17"/>
  <c r="AO102" i="17"/>
  <c r="AP102" i="17" s="1"/>
  <c r="AF102" i="17"/>
  <c r="AD102" i="17"/>
  <c r="AE102" i="17" s="1"/>
  <c r="U102" i="17"/>
  <c r="T102" i="17"/>
  <c r="S102" i="17"/>
  <c r="CA101" i="17"/>
  <c r="BY101" i="17"/>
  <c r="BZ101" i="17" s="1"/>
  <c r="BP101" i="17"/>
  <c r="BO101" i="17"/>
  <c r="BM101" i="17"/>
  <c r="BN101" i="17" s="1"/>
  <c r="BC101" i="17"/>
  <c r="BB101" i="17" s="1"/>
  <c r="AZ101" i="17"/>
  <c r="BA101" i="17" s="1"/>
  <c r="AQ101" i="17"/>
  <c r="AP101" i="17"/>
  <c r="AO101" i="17"/>
  <c r="AF101" i="17"/>
  <c r="AD101" i="17"/>
  <c r="AE101" i="17" s="1"/>
  <c r="U101" i="17"/>
  <c r="S101" i="17"/>
  <c r="T101" i="17" s="1"/>
  <c r="CA100" i="17"/>
  <c r="BY100" i="17"/>
  <c r="BZ100" i="17" s="1"/>
  <c r="BP100" i="17"/>
  <c r="BO100" i="17" s="1"/>
  <c r="BM100" i="17"/>
  <c r="BN100" i="17" s="1"/>
  <c r="BC100" i="17"/>
  <c r="BB100" i="17"/>
  <c r="AZ100" i="17"/>
  <c r="BA100" i="17" s="1"/>
  <c r="AQ100" i="17"/>
  <c r="AO100" i="17"/>
  <c r="AP100" i="17" s="1"/>
  <c r="AF100" i="17"/>
  <c r="AD100" i="17"/>
  <c r="AE100" i="17" s="1"/>
  <c r="U100" i="17"/>
  <c r="T100" i="17"/>
  <c r="S100" i="17"/>
  <c r="CA99" i="17"/>
  <c r="BY99" i="17"/>
  <c r="BZ99" i="17" s="1"/>
  <c r="BP99" i="17"/>
  <c r="BO99" i="17"/>
  <c r="BM99" i="17"/>
  <c r="BN99" i="17" s="1"/>
  <c r="BC99" i="17"/>
  <c r="BB99" i="17" s="1"/>
  <c r="AZ99" i="17"/>
  <c r="BA99" i="17" s="1"/>
  <c r="AQ99" i="17"/>
  <c r="AO99" i="17"/>
  <c r="AP99" i="17" s="1"/>
  <c r="AF99" i="17"/>
  <c r="AE99" i="17"/>
  <c r="AD99" i="17"/>
  <c r="U99" i="17"/>
  <c r="S99" i="17"/>
  <c r="T99" i="17" s="1"/>
  <c r="CA98" i="17"/>
  <c r="BY98" i="17"/>
  <c r="BZ98" i="17" s="1"/>
  <c r="BP98" i="17"/>
  <c r="BO98" i="17" s="1"/>
  <c r="BM98" i="17"/>
  <c r="BN98" i="17" s="1"/>
  <c r="BC98" i="17"/>
  <c r="BB98" i="17"/>
  <c r="AZ98" i="17"/>
  <c r="BA98" i="17" s="1"/>
  <c r="AQ98" i="17"/>
  <c r="AO98" i="17"/>
  <c r="AP98" i="17" s="1"/>
  <c r="AF98" i="17"/>
  <c r="AD98" i="17"/>
  <c r="AE98" i="17" s="1"/>
  <c r="U98" i="17"/>
  <c r="T98" i="17"/>
  <c r="S98" i="17"/>
  <c r="CA97" i="17"/>
  <c r="BY97" i="17"/>
  <c r="BZ97" i="17" s="1"/>
  <c r="BP97" i="17"/>
  <c r="BO97" i="17"/>
  <c r="BM97" i="17"/>
  <c r="BN97" i="17" s="1"/>
  <c r="BC97" i="17"/>
  <c r="BB97" i="17" s="1"/>
  <c r="AZ97" i="17"/>
  <c r="BA97" i="17" s="1"/>
  <c r="AQ97" i="17"/>
  <c r="AO97" i="17"/>
  <c r="AP97" i="17" s="1"/>
  <c r="AF97" i="17"/>
  <c r="AE97" i="17"/>
  <c r="AD97" i="17"/>
  <c r="S97" i="17"/>
  <c r="T97" i="17" s="1"/>
  <c r="U97" i="17" s="1"/>
  <c r="CA96" i="17"/>
  <c r="BY96" i="17"/>
  <c r="BZ96" i="17" s="1"/>
  <c r="BP96" i="17"/>
  <c r="BO96" i="17" s="1"/>
  <c r="BM96" i="17"/>
  <c r="BN96" i="17" s="1"/>
  <c r="BC96" i="17"/>
  <c r="BB96" i="17"/>
  <c r="AZ96" i="17"/>
  <c r="BA96" i="17" s="1"/>
  <c r="AQ96" i="17"/>
  <c r="AO96" i="17"/>
  <c r="AP96" i="17" s="1"/>
  <c r="AF96" i="17"/>
  <c r="AD96" i="17"/>
  <c r="AE96" i="17" s="1"/>
  <c r="U96" i="17"/>
  <c r="S96" i="17"/>
  <c r="T96" i="17" s="1"/>
  <c r="CA95" i="17"/>
  <c r="BY95" i="17"/>
  <c r="BZ95" i="17" s="1"/>
  <c r="BP95" i="17"/>
  <c r="BO95" i="17"/>
  <c r="BM95" i="17"/>
  <c r="BN95" i="17" s="1"/>
  <c r="BC95" i="17"/>
  <c r="BB95" i="17" s="1"/>
  <c r="AZ95" i="17"/>
  <c r="BA95" i="17" s="1"/>
  <c r="AQ95" i="17"/>
  <c r="AO95" i="17"/>
  <c r="AP95" i="17" s="1"/>
  <c r="AF95" i="17"/>
  <c r="AE95" i="17"/>
  <c r="AD95" i="17"/>
  <c r="U95" i="17"/>
  <c r="S95" i="17"/>
  <c r="T95" i="17" s="1"/>
  <c r="CA94" i="17"/>
  <c r="BY94" i="17"/>
  <c r="BZ94" i="17" s="1"/>
  <c r="BP94" i="17"/>
  <c r="BO94" i="17" s="1"/>
  <c r="BM94" i="17"/>
  <c r="BN94" i="17" s="1"/>
  <c r="BC94" i="17"/>
  <c r="AZ94" i="17"/>
  <c r="BA94" i="17" s="1"/>
  <c r="BB94" i="17" s="1"/>
  <c r="AQ94" i="17"/>
  <c r="AO94" i="17"/>
  <c r="AP94" i="17" s="1"/>
  <c r="AF94" i="17"/>
  <c r="AD94" i="17"/>
  <c r="AE94" i="17" s="1"/>
  <c r="U94" i="17"/>
  <c r="T94" i="17"/>
  <c r="S94" i="17"/>
  <c r="CA93" i="17"/>
  <c r="BY93" i="17"/>
  <c r="BZ93" i="17" s="1"/>
  <c r="BP93" i="17"/>
  <c r="BO93" i="17" s="1"/>
  <c r="BM93" i="17"/>
  <c r="BN93" i="17" s="1"/>
  <c r="BC93" i="17"/>
  <c r="AZ93" i="17"/>
  <c r="BA93" i="17" s="1"/>
  <c r="AQ93" i="17"/>
  <c r="AO93" i="17"/>
  <c r="AP93" i="17" s="1"/>
  <c r="AD93" i="17"/>
  <c r="AE93" i="17" s="1"/>
  <c r="AF93" i="17" s="1"/>
  <c r="U93" i="17"/>
  <c r="T93" i="17"/>
  <c r="S93" i="17"/>
  <c r="BY92" i="17"/>
  <c r="BZ92" i="17" s="1"/>
  <c r="CA92" i="17" s="1"/>
  <c r="BP92" i="17"/>
  <c r="BO92" i="17" s="1"/>
  <c r="BM92" i="17"/>
  <c r="BN92" i="17" s="1"/>
  <c r="BC92" i="17"/>
  <c r="AZ92" i="17"/>
  <c r="BA92" i="17" s="1"/>
  <c r="AQ92" i="17"/>
  <c r="AO92" i="17"/>
  <c r="AP92" i="17" s="1"/>
  <c r="AF92" i="17"/>
  <c r="AD92" i="17"/>
  <c r="AE92" i="17" s="1"/>
  <c r="U92" i="17"/>
  <c r="T92" i="17"/>
  <c r="S92" i="17"/>
  <c r="CA91" i="17"/>
  <c r="BY91" i="17"/>
  <c r="BZ91" i="17" s="1"/>
  <c r="BP91" i="17"/>
  <c r="BO91" i="17" s="1"/>
  <c r="BM91" i="17"/>
  <c r="BN91" i="17" s="1"/>
  <c r="BC91" i="17"/>
  <c r="AZ91" i="17"/>
  <c r="BA91" i="17" s="1"/>
  <c r="AQ91" i="17"/>
  <c r="AO91" i="17"/>
  <c r="AP91" i="17" s="1"/>
  <c r="AF91" i="17"/>
  <c r="AD91" i="17"/>
  <c r="AE91" i="17" s="1"/>
  <c r="S91" i="17"/>
  <c r="T91" i="17" s="1"/>
  <c r="U91" i="17" s="1"/>
  <c r="CA90" i="17"/>
  <c r="BY90" i="17"/>
  <c r="BZ90" i="17" s="1"/>
  <c r="BP90" i="17"/>
  <c r="BO90" i="17" s="1"/>
  <c r="BM90" i="17"/>
  <c r="BN90" i="17" s="1"/>
  <c r="BC90" i="17"/>
  <c r="BB90" i="17" s="1"/>
  <c r="AZ90" i="17"/>
  <c r="BA90" i="17" s="1"/>
  <c r="AQ90" i="17"/>
  <c r="AO90" i="17"/>
  <c r="AP90" i="17" s="1"/>
  <c r="AF90" i="17"/>
  <c r="AD90" i="17"/>
  <c r="AE90" i="17" s="1"/>
  <c r="U90" i="17"/>
  <c r="T90" i="17"/>
  <c r="S90" i="17"/>
  <c r="CA89" i="17"/>
  <c r="BY89" i="17"/>
  <c r="BZ89" i="17" s="1"/>
  <c r="BP89" i="17"/>
  <c r="BO89" i="17" s="1"/>
  <c r="BM89" i="17"/>
  <c r="BN89" i="17" s="1"/>
  <c r="BC89" i="17"/>
  <c r="BB89" i="17" s="1"/>
  <c r="AZ89" i="17"/>
  <c r="BA89" i="17" s="1"/>
  <c r="AQ89" i="17"/>
  <c r="AO89" i="17"/>
  <c r="AP89" i="17" s="1"/>
  <c r="AF89" i="17"/>
  <c r="AD89" i="17"/>
  <c r="AE89" i="17" s="1"/>
  <c r="U89" i="17"/>
  <c r="T89" i="17"/>
  <c r="S89" i="17"/>
  <c r="CA88" i="17"/>
  <c r="BY88" i="17"/>
  <c r="BZ88" i="17" s="1"/>
  <c r="BP88" i="17"/>
  <c r="BO88" i="17" s="1"/>
  <c r="BM88" i="17"/>
  <c r="BN88" i="17" s="1"/>
  <c r="BC88" i="17"/>
  <c r="BB88" i="17"/>
  <c r="AZ88" i="17"/>
  <c r="BA88" i="17" s="1"/>
  <c r="AQ88" i="17"/>
  <c r="AO88" i="17"/>
  <c r="AP88" i="17" s="1"/>
  <c r="AF88" i="17"/>
  <c r="AD88" i="17"/>
  <c r="AE88" i="17" s="1"/>
  <c r="U88" i="17"/>
  <c r="T88" i="17"/>
  <c r="S88" i="17"/>
  <c r="CA87" i="17"/>
  <c r="BY87" i="17"/>
  <c r="BZ87" i="17" s="1"/>
  <c r="BP87" i="17"/>
  <c r="BO87" i="17"/>
  <c r="BM87" i="17"/>
  <c r="BN87" i="17" s="1"/>
  <c r="BC87" i="17"/>
  <c r="BB87" i="17" s="1"/>
  <c r="AZ87" i="17"/>
  <c r="BA87" i="17" s="1"/>
  <c r="AQ87" i="17"/>
  <c r="AP87" i="17"/>
  <c r="AO87" i="17"/>
  <c r="AF87" i="17"/>
  <c r="AE87" i="17"/>
  <c r="AD87" i="17"/>
  <c r="U87" i="17"/>
  <c r="S87" i="17"/>
  <c r="T87" i="17" s="1"/>
  <c r="CA86" i="17"/>
  <c r="BY86" i="17"/>
  <c r="BZ86" i="17" s="1"/>
  <c r="BP86" i="17"/>
  <c r="BO86" i="17" s="1"/>
  <c r="BM86" i="17"/>
  <c r="BN86" i="17" s="1"/>
  <c r="BC86" i="17"/>
  <c r="BB86" i="17"/>
  <c r="AZ86" i="17"/>
  <c r="BA86" i="17" s="1"/>
  <c r="AQ86" i="17"/>
  <c r="AO86" i="17"/>
  <c r="AP86" i="17" s="1"/>
  <c r="AF86" i="17"/>
  <c r="AD86" i="17"/>
  <c r="AE86" i="17" s="1"/>
  <c r="U86" i="17"/>
  <c r="T86" i="17"/>
  <c r="S86" i="17"/>
  <c r="CA85" i="17"/>
  <c r="BY85" i="17"/>
  <c r="BZ85" i="17" s="1"/>
  <c r="BP85" i="17"/>
  <c r="BO85" i="17"/>
  <c r="BM85" i="17"/>
  <c r="BN85" i="17" s="1"/>
  <c r="BC85" i="17"/>
  <c r="BB85" i="17" s="1"/>
  <c r="AZ85" i="17"/>
  <c r="BA85" i="17" s="1"/>
  <c r="AQ85" i="17"/>
  <c r="AO85" i="17"/>
  <c r="AP85" i="17" s="1"/>
  <c r="AF85" i="17"/>
  <c r="AD85" i="17"/>
  <c r="AE85" i="17" s="1"/>
  <c r="S85" i="17"/>
  <c r="T85" i="17" s="1"/>
  <c r="U85" i="17" s="1"/>
  <c r="CA84" i="17"/>
  <c r="BY84" i="17"/>
  <c r="BZ84" i="17" s="1"/>
  <c r="BP84" i="17"/>
  <c r="BO84" i="17" s="1"/>
  <c r="BM84" i="17"/>
  <c r="BN84" i="17" s="1"/>
  <c r="BC84" i="17"/>
  <c r="BB84" i="17"/>
  <c r="AZ84" i="17"/>
  <c r="BA84" i="17" s="1"/>
  <c r="AQ84" i="17"/>
  <c r="AO84" i="17"/>
  <c r="AP84" i="17" s="1"/>
  <c r="AF84" i="17"/>
  <c r="AD84" i="17"/>
  <c r="AE84" i="17" s="1"/>
  <c r="U84" i="17"/>
  <c r="S84" i="17"/>
  <c r="T84" i="17" s="1"/>
  <c r="CA83" i="17"/>
  <c r="BY83" i="17"/>
  <c r="BZ83" i="17" s="1"/>
  <c r="BP83" i="17"/>
  <c r="BO83" i="17"/>
  <c r="BM83" i="17"/>
  <c r="BN83" i="17" s="1"/>
  <c r="BC83" i="17"/>
  <c r="AZ83" i="17"/>
  <c r="BA83" i="17" s="1"/>
  <c r="BB83" i="17" s="1"/>
  <c r="AQ83" i="17"/>
  <c r="AO83" i="17"/>
  <c r="AP83" i="17" s="1"/>
  <c r="AD83" i="17"/>
  <c r="AE83" i="17" s="1"/>
  <c r="AF83" i="17" s="1"/>
  <c r="U83" i="17"/>
  <c r="S83" i="17"/>
  <c r="T83" i="17" s="1"/>
  <c r="BY82" i="17"/>
  <c r="BZ82" i="17" s="1"/>
  <c r="CA82" i="17" s="1"/>
  <c r="BP82" i="17"/>
  <c r="BO82" i="17" s="1"/>
  <c r="BM82" i="17"/>
  <c r="BN82" i="17" s="1"/>
  <c r="BC82" i="17"/>
  <c r="AZ82" i="17"/>
  <c r="BA82" i="17" s="1"/>
  <c r="BB82" i="17" s="1"/>
  <c r="AQ82" i="17"/>
  <c r="AO82" i="17"/>
  <c r="AP82" i="17" s="1"/>
  <c r="AF82" i="17"/>
  <c r="AD82" i="17"/>
  <c r="AE82" i="17" s="1"/>
  <c r="U82" i="17"/>
  <c r="S82" i="17"/>
  <c r="T82" i="17" s="1"/>
  <c r="CA81" i="17"/>
  <c r="BY81" i="17"/>
  <c r="BZ81" i="17" s="1"/>
  <c r="BP81" i="17"/>
  <c r="BO81" i="17"/>
  <c r="BM81" i="17"/>
  <c r="BN81" i="17" s="1"/>
  <c r="BC81" i="17"/>
  <c r="AZ81" i="17"/>
  <c r="BA81" i="17" s="1"/>
  <c r="BB81" i="17" s="1"/>
  <c r="AQ81" i="17"/>
  <c r="AO81" i="17"/>
  <c r="AP81" i="17" s="1"/>
  <c r="AF81" i="17"/>
  <c r="AD81" i="17"/>
  <c r="AE81" i="17" s="1"/>
  <c r="U81" i="17"/>
  <c r="S81" i="17"/>
  <c r="T81" i="17" s="1"/>
  <c r="CA80" i="17"/>
  <c r="BY80" i="17"/>
  <c r="BZ80" i="17" s="1"/>
  <c r="BP80" i="17"/>
  <c r="BO80" i="17"/>
  <c r="BM80" i="17"/>
  <c r="BN80" i="17" s="1"/>
  <c r="BC80" i="17"/>
  <c r="AZ80" i="17"/>
  <c r="BA80" i="17" s="1"/>
  <c r="BB80" i="17" s="1"/>
  <c r="AQ80" i="17"/>
  <c r="AP80" i="17"/>
  <c r="AO80" i="17"/>
  <c r="AF80" i="17"/>
  <c r="AD80" i="17"/>
  <c r="AE80" i="17" s="1"/>
  <c r="U80" i="17"/>
  <c r="S80" i="17"/>
  <c r="T80" i="17" s="1"/>
  <c r="CA79" i="17"/>
  <c r="BY79" i="17"/>
  <c r="BZ79" i="17" s="1"/>
  <c r="BP79" i="17"/>
  <c r="BO79" i="17"/>
  <c r="BM79" i="17"/>
  <c r="BN79" i="17" s="1"/>
  <c r="BC79" i="17"/>
  <c r="BB79" i="17" s="1"/>
  <c r="AZ79" i="17"/>
  <c r="BA79" i="17" s="1"/>
  <c r="AQ79" i="17"/>
  <c r="AP79" i="17"/>
  <c r="AO79" i="17"/>
  <c r="AF79" i="17"/>
  <c r="AD79" i="17"/>
  <c r="AE79" i="17" s="1"/>
  <c r="T79" i="17"/>
  <c r="U79" i="17" s="1"/>
  <c r="S79" i="17"/>
  <c r="CA78" i="17"/>
  <c r="BY78" i="17"/>
  <c r="BZ78" i="17" s="1"/>
  <c r="BP78" i="17"/>
  <c r="BO78" i="17" s="1"/>
  <c r="BM78" i="17"/>
  <c r="BN78" i="17" s="1"/>
  <c r="BC78" i="17"/>
  <c r="BB78" i="17" s="1"/>
  <c r="AZ78" i="17"/>
  <c r="BA78" i="17" s="1"/>
  <c r="AQ78" i="17"/>
  <c r="AO78" i="17"/>
  <c r="AP78" i="17" s="1"/>
  <c r="AF78" i="17"/>
  <c r="AD78" i="17"/>
  <c r="AE78" i="17" s="1"/>
  <c r="U78" i="17"/>
  <c r="T78" i="17"/>
  <c r="S78" i="17"/>
  <c r="CA77" i="17"/>
  <c r="BY77" i="17"/>
  <c r="BZ77" i="17" s="1"/>
  <c r="BP77" i="17"/>
  <c r="BO77" i="17" s="1"/>
  <c r="BM77" i="17"/>
  <c r="BN77" i="17" s="1"/>
  <c r="BC77" i="17"/>
  <c r="BB77" i="17"/>
  <c r="AZ77" i="17"/>
  <c r="BA77" i="17" s="1"/>
  <c r="AQ77" i="17"/>
  <c r="AO77" i="17"/>
  <c r="AP77" i="17" s="1"/>
  <c r="AF77" i="17"/>
  <c r="AD77" i="17"/>
  <c r="AE77" i="17" s="1"/>
  <c r="U77" i="17"/>
  <c r="T77" i="17"/>
  <c r="S77" i="17"/>
  <c r="CA76" i="17"/>
  <c r="BY76" i="17"/>
  <c r="BZ76" i="17" s="1"/>
  <c r="BP76" i="17"/>
  <c r="BO76" i="17" s="1"/>
  <c r="BM76" i="17"/>
  <c r="BN76" i="17" s="1"/>
  <c r="BC76" i="17"/>
  <c r="BB76" i="17"/>
  <c r="AZ76" i="17"/>
  <c r="BA76" i="17" s="1"/>
  <c r="AQ76" i="17"/>
  <c r="AO76" i="17"/>
  <c r="AP76" i="17" s="1"/>
  <c r="AF76" i="17"/>
  <c r="AD76" i="17"/>
  <c r="AE76" i="17" s="1"/>
  <c r="U76" i="17"/>
  <c r="T76" i="17"/>
  <c r="S76" i="17"/>
  <c r="CA75" i="17"/>
  <c r="BY75" i="17"/>
  <c r="BZ75" i="17" s="1"/>
  <c r="BP75" i="17"/>
  <c r="BO75" i="17" s="1"/>
  <c r="BM75" i="17"/>
  <c r="BN75" i="17" s="1"/>
  <c r="BC75" i="17"/>
  <c r="BB75" i="17"/>
  <c r="AZ75" i="17"/>
  <c r="BA75" i="17" s="1"/>
  <c r="AQ75" i="17"/>
  <c r="AP75" i="17"/>
  <c r="AO75" i="17"/>
  <c r="AF75" i="17"/>
  <c r="AD75" i="17"/>
  <c r="AE75" i="17" s="1"/>
  <c r="U75" i="17"/>
  <c r="T75" i="17"/>
  <c r="S75" i="17"/>
  <c r="CA74" i="17"/>
  <c r="BY74" i="17"/>
  <c r="BZ74" i="17" s="1"/>
  <c r="BP74" i="17"/>
  <c r="BO74" i="17"/>
  <c r="BM74" i="17"/>
  <c r="BN74" i="17" s="1"/>
  <c r="BC74" i="17"/>
  <c r="BB74" i="17" s="1"/>
  <c r="AZ74" i="17"/>
  <c r="BA74" i="17" s="1"/>
  <c r="AQ74" i="17"/>
  <c r="AO74" i="17"/>
  <c r="AP74" i="17" s="1"/>
  <c r="AF74" i="17"/>
  <c r="AD74" i="17"/>
  <c r="AE74" i="17" s="1"/>
  <c r="U74" i="17"/>
  <c r="S74" i="17"/>
  <c r="T74" i="17" s="1"/>
  <c r="CA73" i="17"/>
  <c r="BY73" i="17"/>
  <c r="BZ73" i="17" s="1"/>
  <c r="BP73" i="17"/>
  <c r="BO73" i="17" s="1"/>
  <c r="BM73" i="17"/>
  <c r="BN73" i="17" s="1"/>
  <c r="BC73" i="17"/>
  <c r="BB73" i="17"/>
  <c r="AZ73" i="17"/>
  <c r="BA73" i="17" s="1"/>
  <c r="AQ73" i="17"/>
  <c r="AO73" i="17"/>
  <c r="AP73" i="17" s="1"/>
  <c r="AD73" i="17"/>
  <c r="AE73" i="17" s="1"/>
  <c r="AF73" i="17" s="1"/>
  <c r="S73" i="17"/>
  <c r="T73" i="17" s="1"/>
  <c r="U73" i="17" s="1"/>
  <c r="BY72" i="17"/>
  <c r="BZ72" i="17" s="1"/>
  <c r="CA72" i="17" s="1"/>
  <c r="BP72" i="17"/>
  <c r="BO72" i="17"/>
  <c r="BM72" i="17"/>
  <c r="BN72" i="17" s="1"/>
  <c r="BC72" i="17"/>
  <c r="AZ72" i="17"/>
  <c r="BA72" i="17" s="1"/>
  <c r="AQ72" i="17"/>
  <c r="AO72" i="17"/>
  <c r="AP72" i="17" s="1"/>
  <c r="AF72" i="17"/>
  <c r="AD72" i="17"/>
  <c r="AE72" i="17" s="1"/>
  <c r="U72" i="17"/>
  <c r="T72" i="17"/>
  <c r="S72" i="17"/>
  <c r="CA71" i="17"/>
  <c r="BY71" i="17"/>
  <c r="BZ71" i="17" s="1"/>
  <c r="BP71" i="17"/>
  <c r="BO71" i="17" s="1"/>
  <c r="BM71" i="17"/>
  <c r="BN71" i="17" s="1"/>
  <c r="BC71" i="17"/>
  <c r="AZ71" i="17"/>
  <c r="BA71" i="17" s="1"/>
  <c r="AQ71" i="17"/>
  <c r="AO71" i="17"/>
  <c r="AP71" i="17" s="1"/>
  <c r="AF71" i="17"/>
  <c r="AD71" i="17"/>
  <c r="AE71" i="17" s="1"/>
  <c r="U71" i="17"/>
  <c r="S71" i="17"/>
  <c r="T71" i="17" s="1"/>
  <c r="CA70" i="17"/>
  <c r="BY70" i="17"/>
  <c r="BZ70" i="17" s="1"/>
  <c r="BP70" i="17"/>
  <c r="BO70" i="17"/>
  <c r="BM70" i="17"/>
  <c r="BN70" i="17" s="1"/>
  <c r="BC70" i="17"/>
  <c r="AZ70" i="17"/>
  <c r="BA70" i="17" s="1"/>
  <c r="BB70" i="17" s="1"/>
  <c r="AQ70" i="17"/>
  <c r="AO70" i="17"/>
  <c r="AP70" i="17" s="1"/>
  <c r="AF70" i="17"/>
  <c r="AD70" i="17"/>
  <c r="AE70" i="17" s="1"/>
  <c r="U70" i="17"/>
  <c r="S70" i="17"/>
  <c r="T70" i="17" s="1"/>
  <c r="CA69" i="17"/>
  <c r="BY69" i="17"/>
  <c r="BZ69" i="17" s="1"/>
  <c r="BP69" i="17"/>
  <c r="BO69" i="17" s="1"/>
  <c r="BM69" i="17"/>
  <c r="BN69" i="17" s="1"/>
  <c r="BC69" i="17"/>
  <c r="AZ69" i="17"/>
  <c r="BA69" i="17" s="1"/>
  <c r="BB69" i="17" s="1"/>
  <c r="AQ69" i="17"/>
  <c r="AP69" i="17"/>
  <c r="AO69" i="17"/>
  <c r="AF69" i="17"/>
  <c r="AD69" i="17"/>
  <c r="AE69" i="17" s="1"/>
  <c r="U69" i="17"/>
  <c r="S69" i="17"/>
  <c r="T69" i="17" s="1"/>
  <c r="CA68" i="17"/>
  <c r="BY68" i="17"/>
  <c r="BZ68" i="17" s="1"/>
  <c r="BP68" i="17"/>
  <c r="BO68" i="17"/>
  <c r="BM68" i="17"/>
  <c r="BN68" i="17" s="1"/>
  <c r="BC68" i="17"/>
  <c r="BB68" i="17" s="1"/>
  <c r="AZ68" i="17"/>
  <c r="BA68" i="17" s="1"/>
  <c r="AQ68" i="17"/>
  <c r="AO68" i="17"/>
  <c r="AP68" i="17" s="1"/>
  <c r="AF68" i="17"/>
  <c r="AD68" i="17"/>
  <c r="AE68" i="17" s="1"/>
  <c r="U68" i="17"/>
  <c r="S68" i="17"/>
  <c r="T68" i="17" s="1"/>
  <c r="CA67" i="17"/>
  <c r="BY67" i="17"/>
  <c r="BZ67" i="17" s="1"/>
  <c r="BP67" i="17"/>
  <c r="BO67" i="17" s="1"/>
  <c r="BM67" i="17"/>
  <c r="BN67" i="17" s="1"/>
  <c r="BC67" i="17"/>
  <c r="BB67" i="17" s="1"/>
  <c r="AZ67" i="17"/>
  <c r="BA67" i="17" s="1"/>
  <c r="AQ67" i="17"/>
  <c r="AP67" i="17"/>
  <c r="AO67" i="17"/>
  <c r="AF67" i="17"/>
  <c r="AD67" i="17"/>
  <c r="AE67" i="17" s="1"/>
  <c r="T67" i="17"/>
  <c r="U67" i="17" s="1"/>
  <c r="S67" i="17"/>
  <c r="CA66" i="17"/>
  <c r="BY66" i="17"/>
  <c r="BZ66" i="17" s="1"/>
  <c r="BP66" i="17"/>
  <c r="BO66" i="17" s="1"/>
  <c r="BM66" i="17"/>
  <c r="BN66" i="17" s="1"/>
  <c r="BC66" i="17"/>
  <c r="BB66" i="17"/>
  <c r="AZ66" i="17"/>
  <c r="BA66" i="17" s="1"/>
  <c r="AQ66" i="17"/>
  <c r="AO66" i="17"/>
  <c r="AP66" i="17" s="1"/>
  <c r="AF66" i="17"/>
  <c r="AD66" i="17"/>
  <c r="AE66" i="17" s="1"/>
  <c r="U66" i="17"/>
  <c r="T66" i="17"/>
  <c r="S66" i="17"/>
  <c r="CA65" i="17"/>
  <c r="BY65" i="17"/>
  <c r="BZ65" i="17" s="1"/>
  <c r="BP65" i="17"/>
  <c r="BO65" i="17" s="1"/>
  <c r="BM65" i="17"/>
  <c r="BN65" i="17" s="1"/>
  <c r="BC65" i="17"/>
  <c r="BB65" i="17"/>
  <c r="AZ65" i="17"/>
  <c r="BA65" i="17" s="1"/>
  <c r="AQ65" i="17"/>
  <c r="AO65" i="17"/>
  <c r="AP65" i="17" s="1"/>
  <c r="AF65" i="17"/>
  <c r="AD65" i="17"/>
  <c r="AE65" i="17" s="1"/>
  <c r="U65" i="17"/>
  <c r="T65" i="17"/>
  <c r="S65" i="17"/>
  <c r="CA64" i="17"/>
  <c r="BY64" i="17"/>
  <c r="BZ64" i="17" s="1"/>
  <c r="BP64" i="17"/>
  <c r="BO64" i="17" s="1"/>
  <c r="BM64" i="17"/>
  <c r="BN64" i="17" s="1"/>
  <c r="BC64" i="17"/>
  <c r="BB64" i="17"/>
  <c r="AZ64" i="17"/>
  <c r="BA64" i="17" s="1"/>
  <c r="AQ64" i="17"/>
  <c r="AP64" i="17"/>
  <c r="AO64" i="17"/>
  <c r="AF64" i="17"/>
  <c r="AD64" i="17"/>
  <c r="AE64" i="17" s="1"/>
  <c r="U64" i="17"/>
  <c r="T64" i="17"/>
  <c r="S64" i="17"/>
  <c r="CA63" i="17"/>
  <c r="BY63" i="17"/>
  <c r="BZ63" i="17" s="1"/>
  <c r="BP63" i="17"/>
  <c r="BO63" i="17"/>
  <c r="BM63" i="17"/>
  <c r="BN63" i="17" s="1"/>
  <c r="BC63" i="17"/>
  <c r="BB63" i="17" s="1"/>
  <c r="AZ63" i="17"/>
  <c r="BA63" i="17" s="1"/>
  <c r="AQ63" i="17"/>
  <c r="AO63" i="17"/>
  <c r="AP63" i="17" s="1"/>
  <c r="AD63" i="17"/>
  <c r="AE63" i="17" s="1"/>
  <c r="AF63" i="17" s="1"/>
  <c r="U63" i="17"/>
  <c r="S63" i="17"/>
  <c r="T63" i="17" s="1"/>
  <c r="BY62" i="17"/>
  <c r="BZ62" i="17" s="1"/>
  <c r="CA62" i="17" s="1"/>
  <c r="BP62" i="17"/>
  <c r="BO62" i="17"/>
  <c r="BM62" i="17"/>
  <c r="BN62" i="17" s="1"/>
  <c r="BC62" i="17"/>
  <c r="BB62" i="17"/>
  <c r="AZ62" i="17"/>
  <c r="BA62" i="17" s="1"/>
  <c r="AQ62" i="17"/>
  <c r="AP62" i="17"/>
  <c r="AO62" i="17"/>
  <c r="AF62" i="17"/>
  <c r="AD62" i="17"/>
  <c r="AE62" i="17" s="1"/>
  <c r="U62" i="17"/>
  <c r="S62" i="17"/>
  <c r="T62" i="17" s="1"/>
  <c r="CA61" i="17"/>
  <c r="BY61" i="17"/>
  <c r="BZ61" i="17" s="1"/>
  <c r="BP61" i="17"/>
  <c r="BO61" i="17"/>
  <c r="BM61" i="17"/>
  <c r="BN61" i="17" s="1"/>
  <c r="BC61" i="17"/>
  <c r="AZ61" i="17"/>
  <c r="BA61" i="17" s="1"/>
  <c r="AQ61" i="17"/>
  <c r="AO61" i="17"/>
  <c r="AP61" i="17" s="1"/>
  <c r="AF61" i="17"/>
  <c r="AD61" i="17"/>
  <c r="AE61" i="17" s="1"/>
  <c r="T61" i="17"/>
  <c r="U61" i="17" s="1"/>
  <c r="S61" i="17"/>
  <c r="CA60" i="17"/>
  <c r="BY60" i="17"/>
  <c r="BZ60" i="17" s="1"/>
  <c r="BP60" i="17"/>
  <c r="BO60" i="17" s="1"/>
  <c r="BM60" i="17"/>
  <c r="BN60" i="17" s="1"/>
  <c r="BC60" i="17"/>
  <c r="AZ60" i="17"/>
  <c r="BA60" i="17" s="1"/>
  <c r="BB60" i="17" s="1"/>
  <c r="AQ60" i="17"/>
  <c r="AO60" i="17"/>
  <c r="AP60" i="17" s="1"/>
  <c r="AF60" i="17"/>
  <c r="AD60" i="17"/>
  <c r="AE60" i="17" s="1"/>
  <c r="U60" i="17"/>
  <c r="S60" i="17"/>
  <c r="T60" i="17" s="1"/>
  <c r="CA59" i="17"/>
  <c r="BY59" i="17"/>
  <c r="BZ59" i="17" s="1"/>
  <c r="BP59" i="17"/>
  <c r="BO59" i="17" s="1"/>
  <c r="BM59" i="17"/>
  <c r="BN59" i="17" s="1"/>
  <c r="BC59" i="17"/>
  <c r="AZ59" i="17"/>
  <c r="BA59" i="17" s="1"/>
  <c r="BB59" i="17" s="1"/>
  <c r="AQ59" i="17"/>
  <c r="AO59" i="17"/>
  <c r="AP59" i="17" s="1"/>
  <c r="AF59" i="17"/>
  <c r="AD59" i="17"/>
  <c r="AE59" i="17" s="1"/>
  <c r="U59" i="17"/>
  <c r="S59" i="17"/>
  <c r="T59" i="17" s="1"/>
  <c r="CA58" i="17"/>
  <c r="BY58" i="17"/>
  <c r="BZ58" i="17" s="1"/>
  <c r="BP58" i="17"/>
  <c r="BO58" i="17"/>
  <c r="BM58" i="17"/>
  <c r="BN58" i="17" s="1"/>
  <c r="BC58" i="17"/>
  <c r="AZ58" i="17"/>
  <c r="BA58" i="17" s="1"/>
  <c r="BB58" i="17" s="1"/>
  <c r="AQ58" i="17"/>
  <c r="AP58" i="17"/>
  <c r="AO58" i="17"/>
  <c r="AF58" i="17"/>
  <c r="AD58" i="17"/>
  <c r="AE58" i="17" s="1"/>
  <c r="U58" i="17"/>
  <c r="T58" i="17"/>
  <c r="S58" i="17"/>
  <c r="CA57" i="17"/>
  <c r="BY57" i="17"/>
  <c r="BZ57" i="17" s="1"/>
  <c r="BP57" i="17"/>
  <c r="BO57" i="17"/>
  <c r="BM57" i="17"/>
  <c r="BN57" i="17" s="1"/>
  <c r="BC57" i="17"/>
  <c r="BB57" i="17" s="1"/>
  <c r="AZ57" i="17"/>
  <c r="BA57" i="17" s="1"/>
  <c r="AQ57" i="17"/>
  <c r="AO57" i="17"/>
  <c r="AP57" i="17" s="1"/>
  <c r="AF57" i="17"/>
  <c r="AD57" i="17"/>
  <c r="AE57" i="17" s="1"/>
  <c r="U57" i="17"/>
  <c r="S57" i="17"/>
  <c r="T57" i="17" s="1"/>
  <c r="CA56" i="17"/>
  <c r="BY56" i="17"/>
  <c r="BZ56" i="17" s="1"/>
  <c r="BP56" i="17"/>
  <c r="BO56" i="17" s="1"/>
  <c r="BM56" i="17"/>
  <c r="BN56" i="17" s="1"/>
  <c r="BC56" i="17"/>
  <c r="BB56" i="17" s="1"/>
  <c r="AZ56" i="17"/>
  <c r="BA56" i="17" s="1"/>
  <c r="AQ56" i="17"/>
  <c r="AP56" i="17"/>
  <c r="AO56" i="17"/>
  <c r="AF56" i="17"/>
  <c r="AD56" i="17"/>
  <c r="AE56" i="17" s="1"/>
  <c r="U56" i="17"/>
  <c r="T56" i="17"/>
  <c r="S56" i="17"/>
  <c r="CA55" i="17"/>
  <c r="BY55" i="17"/>
  <c r="BZ55" i="17" s="1"/>
  <c r="BP55" i="17"/>
  <c r="BO55" i="17"/>
  <c r="BM55" i="17"/>
  <c r="BN55" i="17" s="1"/>
  <c r="BC55" i="17"/>
  <c r="BB55" i="17" s="1"/>
  <c r="AZ55" i="17"/>
  <c r="BA55" i="17" s="1"/>
  <c r="AQ55" i="17"/>
  <c r="AP55" i="17"/>
  <c r="AO55" i="17"/>
  <c r="AF55" i="17"/>
  <c r="AD55" i="17"/>
  <c r="AE55" i="17" s="1"/>
  <c r="T55" i="17"/>
  <c r="U55" i="17" s="1"/>
  <c r="S55" i="17"/>
  <c r="CA54" i="17"/>
  <c r="BY54" i="17"/>
  <c r="BZ54" i="17" s="1"/>
  <c r="BP54" i="17"/>
  <c r="BO54" i="17" s="1"/>
  <c r="BM54" i="17"/>
  <c r="BN54" i="17" s="1"/>
  <c r="BC54" i="17"/>
  <c r="BB54" i="17"/>
  <c r="AZ54" i="17"/>
  <c r="BA54" i="17" s="1"/>
  <c r="AQ54" i="17"/>
  <c r="AO54" i="17"/>
  <c r="AP54" i="17" s="1"/>
  <c r="AF54" i="17"/>
  <c r="AD54" i="17"/>
  <c r="AE54" i="17" s="1"/>
  <c r="U54" i="17"/>
  <c r="T54" i="17"/>
  <c r="S54" i="17"/>
  <c r="CA53" i="17"/>
  <c r="BY53" i="17"/>
  <c r="BZ53" i="17" s="1"/>
  <c r="BP53" i="17"/>
  <c r="BO53" i="17" s="1"/>
  <c r="BM53" i="17"/>
  <c r="BN53" i="17" s="1"/>
  <c r="BC53" i="17"/>
  <c r="BB53" i="17" s="1"/>
  <c r="AZ53" i="17"/>
  <c r="BA53" i="17" s="1"/>
  <c r="AQ53" i="17"/>
  <c r="AP53" i="17"/>
  <c r="AO53" i="17"/>
  <c r="AD53" i="17"/>
  <c r="AE53" i="17" s="1"/>
  <c r="AF53" i="17" s="1"/>
  <c r="U53" i="17"/>
  <c r="S53" i="17"/>
  <c r="T53" i="17" s="1"/>
  <c r="BY52" i="17"/>
  <c r="BZ52" i="17" s="1"/>
  <c r="CA52" i="17" s="1"/>
  <c r="BP52" i="17"/>
  <c r="BO52" i="17" s="1"/>
  <c r="BM52" i="17"/>
  <c r="BN52" i="17" s="1"/>
  <c r="BC52" i="17"/>
  <c r="BB52" i="17"/>
  <c r="AZ52" i="17"/>
  <c r="BA52" i="17" s="1"/>
  <c r="AQ52" i="17"/>
  <c r="AP52" i="17"/>
  <c r="AO52" i="17"/>
  <c r="AF52" i="17"/>
  <c r="AD52" i="17"/>
  <c r="AE52" i="17" s="1"/>
  <c r="U52" i="17"/>
  <c r="T52" i="17"/>
  <c r="S52" i="17"/>
  <c r="CA51" i="17"/>
  <c r="BY51" i="17"/>
  <c r="BZ51" i="17" s="1"/>
  <c r="BP51" i="17"/>
  <c r="BO51" i="17"/>
  <c r="BM51" i="17"/>
  <c r="BN51" i="17" s="1"/>
  <c r="BC51" i="17"/>
  <c r="BB51" i="17" s="1"/>
  <c r="AZ51" i="17"/>
  <c r="BA51" i="17" s="1"/>
  <c r="AQ51" i="17"/>
  <c r="AO51" i="17"/>
  <c r="AP51" i="17" s="1"/>
  <c r="AF51" i="17"/>
  <c r="AD51" i="17"/>
  <c r="AE51" i="17" s="1"/>
  <c r="U51" i="17"/>
  <c r="S51" i="17"/>
  <c r="T51" i="17" s="1"/>
  <c r="CA50" i="17"/>
  <c r="BY50" i="17"/>
  <c r="BZ50" i="17" s="1"/>
  <c r="BP50" i="17"/>
  <c r="BO50" i="17" s="1"/>
  <c r="BM50" i="17"/>
  <c r="BN50" i="17" s="1"/>
  <c r="BC50" i="17"/>
  <c r="AZ50" i="17"/>
  <c r="BA50" i="17" s="1"/>
  <c r="BB50" i="17" s="1"/>
  <c r="AQ50" i="17"/>
  <c r="AP50" i="17"/>
  <c r="AO50" i="17"/>
  <c r="AF50" i="17"/>
  <c r="AD50" i="17"/>
  <c r="AE50" i="17" s="1"/>
  <c r="U50" i="17"/>
  <c r="S50" i="17"/>
  <c r="T50" i="17" s="1"/>
  <c r="CA49" i="17"/>
  <c r="BY49" i="17"/>
  <c r="BZ49" i="17" s="1"/>
  <c r="BP49" i="17"/>
  <c r="BO49" i="17"/>
  <c r="BM49" i="17"/>
  <c r="BN49" i="17" s="1"/>
  <c r="BC49" i="17"/>
  <c r="AZ49" i="17"/>
  <c r="BA49" i="17" s="1"/>
  <c r="AQ49" i="17"/>
  <c r="AO49" i="17"/>
  <c r="AP49" i="17" s="1"/>
  <c r="AF49" i="17"/>
  <c r="AD49" i="17"/>
  <c r="AE49" i="17" s="1"/>
  <c r="S49" i="17"/>
  <c r="T49" i="17" s="1"/>
  <c r="U49" i="17" s="1"/>
  <c r="CA48" i="17"/>
  <c r="BY48" i="17"/>
  <c r="BZ48" i="17" s="1"/>
  <c r="BP48" i="17"/>
  <c r="BO48" i="17" s="1"/>
  <c r="BM48" i="17"/>
  <c r="BN48" i="17" s="1"/>
  <c r="BC48" i="17"/>
  <c r="AZ48" i="17"/>
  <c r="BA48" i="17" s="1"/>
  <c r="AQ48" i="17"/>
  <c r="AO48" i="17"/>
  <c r="AP48" i="17" s="1"/>
  <c r="AF48" i="17"/>
  <c r="AD48" i="17"/>
  <c r="AE48" i="17" s="1"/>
  <c r="U48" i="17"/>
  <c r="S48" i="17"/>
  <c r="T48" i="17" s="1"/>
  <c r="CA47" i="17"/>
  <c r="BY47" i="17"/>
  <c r="BZ47" i="17" s="1"/>
  <c r="BP47" i="17"/>
  <c r="BO47" i="17"/>
  <c r="BM47" i="17"/>
  <c r="BN47" i="17" s="1"/>
  <c r="BC47" i="17"/>
  <c r="AZ47" i="17"/>
  <c r="BA47" i="17" s="1"/>
  <c r="AQ47" i="17"/>
  <c r="AO47" i="17"/>
  <c r="AP47" i="17" s="1"/>
  <c r="AF47" i="17"/>
  <c r="AE47" i="17"/>
  <c r="AD47" i="17"/>
  <c r="U47" i="17"/>
  <c r="S47" i="17"/>
  <c r="T47" i="17" s="1"/>
  <c r="CA46" i="17"/>
  <c r="BY46" i="17"/>
  <c r="BZ46" i="17" s="1"/>
  <c r="BP46" i="17"/>
  <c r="BO46" i="17" s="1"/>
  <c r="BM46" i="17"/>
  <c r="BN46" i="17" s="1"/>
  <c r="BC46" i="17"/>
  <c r="BB46" i="17"/>
  <c r="AZ46" i="17"/>
  <c r="BA46" i="17" s="1"/>
  <c r="AQ46" i="17"/>
  <c r="AP46" i="17"/>
  <c r="AO46" i="17"/>
  <c r="AF46" i="17"/>
  <c r="AD46" i="17"/>
  <c r="AE46" i="17" s="1"/>
  <c r="U46" i="17"/>
  <c r="S46" i="17"/>
  <c r="T46" i="17" s="1"/>
  <c r="CA45" i="17"/>
  <c r="BY45" i="17"/>
  <c r="BZ45" i="17" s="1"/>
  <c r="BP45" i="17"/>
  <c r="BO45" i="17"/>
  <c r="BM45" i="17"/>
  <c r="BN45" i="17" s="1"/>
  <c r="BC45" i="17"/>
  <c r="BB45" i="17" s="1"/>
  <c r="AZ45" i="17"/>
  <c r="BA45" i="17" s="1"/>
  <c r="AQ45" i="17"/>
  <c r="AO45" i="17"/>
  <c r="AP45" i="17" s="1"/>
  <c r="AF45" i="17"/>
  <c r="AD45" i="17"/>
  <c r="AE45" i="17" s="1"/>
  <c r="U45" i="17"/>
  <c r="S45" i="17"/>
  <c r="T45" i="17" s="1"/>
  <c r="CA44" i="17"/>
  <c r="BY44" i="17"/>
  <c r="BZ44" i="17" s="1"/>
  <c r="BP44" i="17"/>
  <c r="BO44" i="17" s="1"/>
  <c r="BM44" i="17"/>
  <c r="BN44" i="17" s="1"/>
  <c r="BC44" i="17"/>
  <c r="BB44" i="17"/>
  <c r="AZ44" i="17"/>
  <c r="BA44" i="17" s="1"/>
  <c r="AQ44" i="17"/>
  <c r="AP44" i="17"/>
  <c r="AO44" i="17"/>
  <c r="AF44" i="17"/>
  <c r="AD44" i="17"/>
  <c r="AE44" i="17" s="1"/>
  <c r="U44" i="17"/>
  <c r="T44" i="17"/>
  <c r="S44" i="17"/>
  <c r="CA43" i="17"/>
  <c r="BY43" i="17"/>
  <c r="BZ43" i="17" s="1"/>
  <c r="BP43" i="17"/>
  <c r="BO43" i="17"/>
  <c r="BN43" i="17"/>
  <c r="BM43" i="17"/>
  <c r="BC43" i="17"/>
  <c r="BB43" i="17" s="1"/>
  <c r="BA43" i="17"/>
  <c r="AZ43" i="17"/>
  <c r="AQ43" i="17"/>
  <c r="AP43" i="17"/>
  <c r="AO43" i="17"/>
  <c r="AD43" i="17"/>
  <c r="AE43" i="17" s="1"/>
  <c r="AF43" i="17" s="1"/>
  <c r="T43" i="17"/>
  <c r="U43" i="17" s="1"/>
  <c r="S43" i="17"/>
  <c r="BY42" i="17"/>
  <c r="BZ42" i="17" s="1"/>
  <c r="BP42" i="17"/>
  <c r="BO42" i="17" s="1"/>
  <c r="BM42" i="17"/>
  <c r="BN42" i="17" s="1"/>
  <c r="BC42" i="17"/>
  <c r="BB42" i="17"/>
  <c r="AZ42" i="17"/>
  <c r="BA42" i="17" s="1"/>
  <c r="AQ42" i="17"/>
  <c r="AO42" i="17"/>
  <c r="AP42" i="17" s="1"/>
  <c r="AF42" i="17"/>
  <c r="AD42" i="17"/>
  <c r="AE42" i="17" s="1"/>
  <c r="U42" i="17"/>
  <c r="T42" i="17"/>
  <c r="S42" i="17"/>
  <c r="CA41" i="17"/>
  <c r="BY41" i="17"/>
  <c r="BZ41" i="17" s="1"/>
  <c r="BP41" i="17"/>
  <c r="BO41" i="17" s="1"/>
  <c r="BM41" i="17"/>
  <c r="BN41" i="17" s="1"/>
  <c r="BC41" i="17"/>
  <c r="BB41" i="17" s="1"/>
  <c r="AZ41" i="17"/>
  <c r="BA41" i="17" s="1"/>
  <c r="AQ41" i="17"/>
  <c r="AO41" i="17"/>
  <c r="AP41" i="17" s="1"/>
  <c r="AF41" i="17"/>
  <c r="AD41" i="17"/>
  <c r="AE41" i="17" s="1"/>
  <c r="U41" i="17"/>
  <c r="T41" i="17"/>
  <c r="S41" i="17"/>
  <c r="CA40" i="17"/>
  <c r="BY40" i="17"/>
  <c r="BZ40" i="17" s="1"/>
  <c r="BP40" i="17"/>
  <c r="BO40" i="17" s="1"/>
  <c r="BM40" i="17"/>
  <c r="BN40" i="17" s="1"/>
  <c r="BC40" i="17"/>
  <c r="BB40" i="17"/>
  <c r="AZ40" i="17"/>
  <c r="BA40" i="17" s="1"/>
  <c r="AQ40" i="17"/>
  <c r="AO40" i="17"/>
  <c r="AP40" i="17" s="1"/>
  <c r="AF40" i="17"/>
  <c r="AD40" i="17"/>
  <c r="AE40" i="17" s="1"/>
  <c r="U40" i="17"/>
  <c r="T40" i="17"/>
  <c r="S40" i="17"/>
  <c r="CA39" i="17"/>
  <c r="BY39" i="17"/>
  <c r="BZ39" i="17" s="1"/>
  <c r="BP39" i="17"/>
  <c r="BO39" i="17"/>
  <c r="BM39" i="17"/>
  <c r="BN39" i="17" s="1"/>
  <c r="BC39" i="17"/>
  <c r="BB39" i="17" s="1"/>
  <c r="AZ39" i="17"/>
  <c r="BA39" i="17" s="1"/>
  <c r="AQ39" i="17"/>
  <c r="AP39" i="17"/>
  <c r="AO39" i="17"/>
  <c r="AF39" i="17"/>
  <c r="AE39" i="17"/>
  <c r="AD39" i="17"/>
  <c r="U39" i="17"/>
  <c r="S39" i="17"/>
  <c r="T39" i="17" s="1"/>
  <c r="CA38" i="17"/>
  <c r="BY38" i="17"/>
  <c r="BZ38" i="17" s="1"/>
  <c r="BP38" i="17"/>
  <c r="BO38" i="17" s="1"/>
  <c r="BM38" i="17"/>
  <c r="BN38" i="17" s="1"/>
  <c r="BC38" i="17"/>
  <c r="AZ38" i="17"/>
  <c r="BA38" i="17" s="1"/>
  <c r="AQ38" i="17"/>
  <c r="AP38" i="17"/>
  <c r="AO38" i="17"/>
  <c r="AF38" i="17"/>
  <c r="AD38" i="17"/>
  <c r="AE38" i="17" s="1"/>
  <c r="U38" i="17"/>
  <c r="S38" i="17"/>
  <c r="T38" i="17" s="1"/>
  <c r="CA37" i="17"/>
  <c r="BY37" i="17"/>
  <c r="BZ37" i="17" s="1"/>
  <c r="BP37" i="17"/>
  <c r="BO37" i="17" s="1"/>
  <c r="BM37" i="17"/>
  <c r="BN37" i="17" s="1"/>
  <c r="BC37" i="17"/>
  <c r="AZ37" i="17"/>
  <c r="BA37" i="17" s="1"/>
  <c r="AQ37" i="17"/>
  <c r="AP37" i="17"/>
  <c r="AO37" i="17"/>
  <c r="AF37" i="17"/>
  <c r="AD37" i="17"/>
  <c r="AE37" i="17" s="1"/>
  <c r="T37" i="17"/>
  <c r="U37" i="17" s="1"/>
  <c r="S37" i="17"/>
  <c r="CA36" i="17"/>
  <c r="BY36" i="17"/>
  <c r="BZ36" i="17" s="1"/>
  <c r="BP36" i="17"/>
  <c r="BO36" i="17" s="1"/>
  <c r="BM36" i="17"/>
  <c r="BN36" i="17" s="1"/>
  <c r="BC36" i="17"/>
  <c r="AZ36" i="17"/>
  <c r="BA36" i="17" s="1"/>
  <c r="AQ36" i="17"/>
  <c r="AO36" i="17"/>
  <c r="AP36" i="17" s="1"/>
  <c r="AF36" i="17"/>
  <c r="AD36" i="17"/>
  <c r="AE36" i="17" s="1"/>
  <c r="U36" i="17"/>
  <c r="S36" i="17"/>
  <c r="T36" i="17" s="1"/>
  <c r="CA35" i="17"/>
  <c r="BY35" i="17"/>
  <c r="BZ35" i="17" s="1"/>
  <c r="BP35" i="17"/>
  <c r="BO35" i="17"/>
  <c r="BM35" i="17"/>
  <c r="BN35" i="17" s="1"/>
  <c r="BC35" i="17"/>
  <c r="AZ35" i="17"/>
  <c r="BA35" i="17" s="1"/>
  <c r="AQ35" i="17"/>
  <c r="AP35" i="17"/>
  <c r="AO35" i="17"/>
  <c r="AF35" i="17"/>
  <c r="AD35" i="17"/>
  <c r="AE35" i="17" s="1"/>
  <c r="U35" i="17"/>
  <c r="S35" i="17"/>
  <c r="T35" i="17" s="1"/>
  <c r="CA34" i="17"/>
  <c r="BY34" i="17"/>
  <c r="BZ34" i="17" s="1"/>
  <c r="BP34" i="17"/>
  <c r="BO34" i="17" s="1"/>
  <c r="BM34" i="17"/>
  <c r="BN34" i="17" s="1"/>
  <c r="BC34" i="17"/>
  <c r="BB34" i="17" s="1"/>
  <c r="AZ34" i="17"/>
  <c r="BA34" i="17" s="1"/>
  <c r="AQ34" i="17"/>
  <c r="AO34" i="17"/>
  <c r="AP34" i="17" s="1"/>
  <c r="AF34" i="17"/>
  <c r="AD34" i="17"/>
  <c r="AE34" i="17" s="1"/>
  <c r="U34" i="17"/>
  <c r="S34" i="17"/>
  <c r="T34" i="17" s="1"/>
  <c r="CA33" i="17"/>
  <c r="BY33" i="17"/>
  <c r="BZ33" i="17" s="1"/>
  <c r="BP33" i="17"/>
  <c r="BO33" i="17" s="1"/>
  <c r="BM33" i="17"/>
  <c r="BN33" i="17" s="1"/>
  <c r="BC33" i="17"/>
  <c r="BB33" i="17" s="1"/>
  <c r="AZ33" i="17"/>
  <c r="BA33" i="17" s="1"/>
  <c r="AQ33" i="17"/>
  <c r="AO33" i="17"/>
  <c r="AP33" i="17" s="1"/>
  <c r="AD33" i="17"/>
  <c r="AE33" i="17" s="1"/>
  <c r="AF33" i="17" s="1"/>
  <c r="U33" i="17"/>
  <c r="T33" i="17"/>
  <c r="S33" i="17"/>
  <c r="CA32" i="17"/>
  <c r="BY32" i="17"/>
  <c r="BZ32" i="17" s="1"/>
  <c r="BP32" i="17"/>
  <c r="BO32" i="17" s="1"/>
  <c r="BN32" i="17"/>
  <c r="BM32" i="17"/>
  <c r="BC32" i="17"/>
  <c r="BB32" i="17" s="1"/>
  <c r="BA32" i="17"/>
  <c r="AZ32" i="17"/>
  <c r="AQ32" i="17"/>
  <c r="AP32" i="17"/>
  <c r="AO32" i="17"/>
  <c r="AF32" i="17"/>
  <c r="AD32" i="17"/>
  <c r="AE32" i="17" s="1"/>
  <c r="U32" i="17"/>
  <c r="S32" i="17"/>
  <c r="T32" i="17" s="1"/>
  <c r="CA31" i="17"/>
  <c r="BY31" i="17"/>
  <c r="BZ31" i="17" s="1"/>
  <c r="BP31" i="17"/>
  <c r="BO31" i="17"/>
  <c r="BM31" i="17"/>
  <c r="BN31" i="17" s="1"/>
  <c r="BC31" i="17"/>
  <c r="BB31" i="17" s="1"/>
  <c r="AZ31" i="17"/>
  <c r="BA31" i="17" s="1"/>
  <c r="AQ31" i="17"/>
  <c r="AP31" i="17"/>
  <c r="AO31" i="17"/>
  <c r="AF31" i="17"/>
  <c r="AD31" i="17"/>
  <c r="AE31" i="17" s="1"/>
  <c r="S31" i="17"/>
  <c r="T31" i="17" s="1"/>
  <c r="U31" i="17" s="1"/>
  <c r="CA30" i="17"/>
  <c r="BY30" i="17"/>
  <c r="BZ30" i="17" s="1"/>
  <c r="BP30" i="17"/>
  <c r="BO30" i="17" s="1"/>
  <c r="BM30" i="17"/>
  <c r="BN30" i="17" s="1"/>
  <c r="BC30" i="17"/>
  <c r="BB30" i="17" s="1"/>
  <c r="AZ30" i="17"/>
  <c r="BA30" i="17" s="1"/>
  <c r="AQ30" i="17"/>
  <c r="AO30" i="17"/>
  <c r="AP30" i="17" s="1"/>
  <c r="AF30" i="17"/>
  <c r="AD30" i="17"/>
  <c r="AE30" i="17" s="1"/>
  <c r="U30" i="17"/>
  <c r="T30" i="17"/>
  <c r="S30" i="17"/>
  <c r="CA29" i="17"/>
  <c r="BY29" i="17"/>
  <c r="BZ29" i="17" s="1"/>
  <c r="BP29" i="17"/>
  <c r="BO29" i="17" s="1"/>
  <c r="BM29" i="17"/>
  <c r="BN29" i="17" s="1"/>
  <c r="BC29" i="17"/>
  <c r="BB29" i="17" s="1"/>
  <c r="AZ29" i="17"/>
  <c r="BA29" i="17" s="1"/>
  <c r="AQ29" i="17"/>
  <c r="AO29" i="17"/>
  <c r="AP29" i="17" s="1"/>
  <c r="AF29" i="17"/>
  <c r="AE29" i="17"/>
  <c r="AD29" i="17"/>
  <c r="U29" i="17"/>
  <c r="T29" i="17"/>
  <c r="S29" i="17"/>
  <c r="CA28" i="17"/>
  <c r="BY28" i="17"/>
  <c r="BZ28" i="17" s="1"/>
  <c r="BP28" i="17"/>
  <c r="BO28" i="17" s="1"/>
  <c r="BM28" i="17"/>
  <c r="BN28" i="17" s="1"/>
  <c r="BC28" i="17"/>
  <c r="BB28" i="17"/>
  <c r="AZ28" i="17"/>
  <c r="BA28" i="17" s="1"/>
  <c r="AQ28" i="17"/>
  <c r="AO28" i="17"/>
  <c r="AP28" i="17" s="1"/>
  <c r="AF28" i="17"/>
  <c r="AD28" i="17"/>
  <c r="AE28" i="17" s="1"/>
  <c r="U28" i="17"/>
  <c r="T28" i="17"/>
  <c r="S28" i="17"/>
  <c r="CA27" i="17"/>
  <c r="BY27" i="17"/>
  <c r="BZ27" i="17" s="1"/>
  <c r="BP27" i="17"/>
  <c r="BO27" i="17" s="1"/>
  <c r="BM27" i="17"/>
  <c r="BN27" i="17" s="1"/>
  <c r="BC27" i="17"/>
  <c r="AZ27" i="17"/>
  <c r="BA27" i="17" s="1"/>
  <c r="AQ27" i="17"/>
  <c r="AO27" i="17"/>
  <c r="AP27" i="17" s="1"/>
  <c r="AF27" i="17"/>
  <c r="AE27" i="17"/>
  <c r="AD27" i="17"/>
  <c r="U27" i="17"/>
  <c r="T27" i="17"/>
  <c r="S27" i="17"/>
  <c r="CA26" i="17"/>
  <c r="BY26" i="17"/>
  <c r="BZ26" i="17" s="1"/>
  <c r="BP26" i="17"/>
  <c r="BO26" i="17" s="1"/>
  <c r="BM26" i="17"/>
  <c r="BN26" i="17" s="1"/>
  <c r="BC26" i="17"/>
  <c r="AZ26" i="17"/>
  <c r="BA26" i="17" s="1"/>
  <c r="BB26" i="17" s="1"/>
  <c r="AQ26" i="17"/>
  <c r="AP26" i="17"/>
  <c r="AO26" i="17"/>
  <c r="AF26" i="17"/>
  <c r="AD26" i="17"/>
  <c r="AE26" i="17" s="1"/>
  <c r="U26" i="17"/>
  <c r="S26" i="17"/>
  <c r="T26" i="17" s="1"/>
  <c r="CA25" i="17"/>
  <c r="BY25" i="17"/>
  <c r="BZ25" i="17" s="1"/>
  <c r="BP25" i="17"/>
  <c r="BO25" i="17"/>
  <c r="BM25" i="17"/>
  <c r="BN25" i="17" s="1"/>
  <c r="BC25" i="17"/>
  <c r="BB25" i="17" s="1"/>
  <c r="AZ25" i="17"/>
  <c r="BA25" i="17" s="1"/>
  <c r="AQ25" i="17"/>
  <c r="AO25" i="17"/>
  <c r="AP25" i="17" s="1"/>
  <c r="AF25" i="17"/>
  <c r="AD25" i="17"/>
  <c r="AE25" i="17" s="1"/>
  <c r="U25" i="17"/>
  <c r="S25" i="17"/>
  <c r="T25" i="17" s="1"/>
  <c r="CA24" i="17"/>
  <c r="BY24" i="17"/>
  <c r="BZ24" i="17" s="1"/>
  <c r="BP24" i="17"/>
  <c r="BO24" i="17" s="1"/>
  <c r="BM24" i="17"/>
  <c r="BN24" i="17" s="1"/>
  <c r="BC24" i="17"/>
  <c r="AZ24" i="17"/>
  <c r="BA24" i="17" s="1"/>
  <c r="BB24" i="17" s="1"/>
  <c r="AQ24" i="17"/>
  <c r="AO24" i="17"/>
  <c r="AP24" i="17" s="1"/>
  <c r="AF24" i="17"/>
  <c r="AD24" i="17"/>
  <c r="AE24" i="17" s="1"/>
  <c r="S24" i="17"/>
  <c r="T24" i="17" s="1"/>
  <c r="U24" i="17" s="1"/>
  <c r="CA23" i="17"/>
  <c r="BY23" i="17"/>
  <c r="BZ23" i="17" s="1"/>
  <c r="BP23" i="17"/>
  <c r="BO23" i="17"/>
  <c r="BM23" i="17"/>
  <c r="BN23" i="17" s="1"/>
  <c r="BC23" i="17"/>
  <c r="BB23" i="17" s="1"/>
  <c r="AZ23" i="17"/>
  <c r="BA23" i="17" s="1"/>
  <c r="AQ23" i="17"/>
  <c r="AO23" i="17"/>
  <c r="AP23" i="17" s="1"/>
  <c r="AF23" i="17"/>
  <c r="AD23" i="17"/>
  <c r="AE23" i="17" s="1"/>
  <c r="U23" i="17"/>
  <c r="S23" i="17"/>
  <c r="T23" i="17" s="1"/>
  <c r="CA22" i="17"/>
  <c r="BY22" i="17"/>
  <c r="BZ22" i="17" s="1"/>
  <c r="BP22" i="17"/>
  <c r="BO22" i="17" s="1"/>
  <c r="BM22" i="17"/>
  <c r="BN22" i="17" s="1"/>
  <c r="BC22" i="17"/>
  <c r="BB22" i="17"/>
  <c r="AZ22" i="17"/>
  <c r="BA22" i="17" s="1"/>
  <c r="AQ22" i="17"/>
  <c r="AP22" i="17"/>
  <c r="AO22" i="17"/>
  <c r="AD22" i="17"/>
  <c r="AE22" i="17" s="1"/>
  <c r="U22" i="17"/>
  <c r="T22" i="17"/>
  <c r="S22" i="17"/>
  <c r="AK17" i="17"/>
  <c r="D5" i="17" s="1"/>
  <c r="Z17" i="17"/>
  <c r="D7" i="17" s="1"/>
  <c r="Y17" i="17"/>
  <c r="C7" i="17" s="1"/>
  <c r="H5" i="17"/>
  <c r="H4" i="17"/>
  <c r="H3" i="17"/>
  <c r="D58" i="16"/>
  <c r="G49" i="16"/>
  <c r="C49" i="16"/>
  <c r="G48" i="16"/>
  <c r="C48" i="16"/>
  <c r="G47" i="16"/>
  <c r="C47" i="16"/>
  <c r="G46" i="16"/>
  <c r="C46" i="16"/>
  <c r="G45" i="16"/>
  <c r="C45" i="16"/>
  <c r="G44" i="16"/>
  <c r="C44" i="16"/>
  <c r="G43" i="16"/>
  <c r="C43" i="16"/>
  <c r="G42" i="16"/>
  <c r="C42" i="16"/>
  <c r="G41" i="16"/>
  <c r="C41" i="16"/>
  <c r="G40" i="16"/>
  <c r="C40" i="16"/>
  <c r="G39" i="16"/>
  <c r="C39" i="16"/>
  <c r="G38" i="16"/>
  <c r="C38" i="16"/>
  <c r="G37" i="16"/>
  <c r="C37" i="16"/>
  <c r="G36" i="16"/>
  <c r="C36" i="16"/>
  <c r="C35" i="16"/>
  <c r="D31" i="16"/>
  <c r="D30" i="16"/>
  <c r="D29" i="16"/>
  <c r="C27" i="16"/>
  <c r="F27" i="16" s="1"/>
  <c r="I18" i="16"/>
  <c r="N21" i="16" s="1"/>
  <c r="H18" i="16"/>
  <c r="M22" i="16" s="1"/>
  <c r="G18" i="16"/>
  <c r="L21" i="16" s="1"/>
  <c r="F18" i="16"/>
  <c r="K22" i="16" s="1"/>
  <c r="E18" i="16"/>
  <c r="J22" i="16" s="1"/>
  <c r="O22" i="16" s="1"/>
  <c r="AU17" i="17" l="1"/>
  <c r="B4" i="17" s="1"/>
  <c r="BB48" i="17"/>
  <c r="BB71" i="17"/>
  <c r="BB105" i="17"/>
  <c r="BB113" i="17"/>
  <c r="BB36" i="17"/>
  <c r="BB37" i="17"/>
  <c r="AQ17" i="17"/>
  <c r="BB91" i="17"/>
  <c r="BB157" i="17"/>
  <c r="BB72" i="17"/>
  <c r="BB170" i="17"/>
  <c r="BB182" i="17"/>
  <c r="BB358" i="17"/>
  <c r="BB413" i="17"/>
  <c r="BB543" i="17"/>
  <c r="BB565" i="17"/>
  <c r="BB226" i="17"/>
  <c r="BB520" i="17"/>
  <c r="BB135" i="17"/>
  <c r="BB136" i="17"/>
  <c r="BB279" i="17"/>
  <c r="BB423" i="17"/>
  <c r="BB443" i="17"/>
  <c r="BB498" i="17"/>
  <c r="BB35" i="17"/>
  <c r="BB104" i="17"/>
  <c r="BB127" i="17"/>
  <c r="BB146" i="17"/>
  <c r="BB160" i="17"/>
  <c r="BB168" i="17"/>
  <c r="BB223" i="17"/>
  <c r="BB268" i="17"/>
  <c r="BB280" i="17"/>
  <c r="BB346" i="17"/>
  <c r="BB356" i="17"/>
  <c r="BB400" i="17"/>
  <c r="BB589" i="17"/>
  <c r="BB311" i="17"/>
  <c r="BB499" i="17"/>
  <c r="BB531" i="17"/>
  <c r="BB545" i="17"/>
  <c r="BB180" i="17"/>
  <c r="BB312" i="17"/>
  <c r="BB368" i="17"/>
  <c r="BB214" i="17"/>
  <c r="BB324" i="17"/>
  <c r="BB270" i="17"/>
  <c r="BB281" i="17"/>
  <c r="BB302" i="17"/>
  <c r="BB389" i="17"/>
  <c r="BB564" i="17"/>
  <c r="BB510" i="17"/>
  <c r="BB38" i="17"/>
  <c r="BB61" i="17"/>
  <c r="BB92" i="17"/>
  <c r="BB116" i="17"/>
  <c r="BB158" i="17"/>
  <c r="BB225" i="17"/>
  <c r="BB379" i="17"/>
  <c r="BB533" i="17"/>
  <c r="BB542" i="17"/>
  <c r="BB566" i="17"/>
  <c r="BB652" i="17"/>
  <c r="BO816" i="17"/>
  <c r="BO848" i="17"/>
  <c r="BB388" i="17"/>
  <c r="BB445" i="17"/>
  <c r="BB465" i="17"/>
  <c r="BB487" i="17"/>
  <c r="BB512" i="17"/>
  <c r="BB523" i="17"/>
  <c r="BB534" i="17"/>
  <c r="BB567" i="17"/>
  <c r="BO804" i="17"/>
  <c r="BO838" i="17"/>
  <c r="BB399" i="17"/>
  <c r="BB410" i="17"/>
  <c r="BB544" i="17"/>
  <c r="BB577" i="17"/>
  <c r="BB586" i="17"/>
  <c r="BB599" i="17"/>
  <c r="BB608" i="17"/>
  <c r="BB621" i="17"/>
  <c r="BB630" i="17"/>
  <c r="BO826" i="17"/>
  <c r="BO880" i="17"/>
  <c r="BO946" i="17"/>
  <c r="BB710" i="17"/>
  <c r="BO814" i="17"/>
  <c r="BB698" i="17"/>
  <c r="BO805" i="17"/>
  <c r="BO881" i="17"/>
  <c r="BO924" i="17"/>
  <c r="AJ17" i="17"/>
  <c r="C5" i="17" s="1"/>
  <c r="BH17" i="17"/>
  <c r="B3" i="17" s="1"/>
  <c r="G3" i="17" s="1"/>
  <c r="I3" i="17" s="1"/>
  <c r="BO759" i="17"/>
  <c r="BB686" i="17"/>
  <c r="BB402" i="17"/>
  <c r="BB479" i="17"/>
  <c r="BB511" i="17"/>
  <c r="BB556" i="17"/>
  <c r="BB633" i="17"/>
  <c r="BO749" i="17"/>
  <c r="BO936" i="17"/>
  <c r="BO960" i="17"/>
  <c r="BO992" i="17"/>
  <c r="BO1056" i="17"/>
  <c r="BO1146" i="17"/>
  <c r="BO925" i="17"/>
  <c r="BO1014" i="17"/>
  <c r="BO914" i="17"/>
  <c r="BO1046" i="17"/>
  <c r="BO1155" i="17"/>
  <c r="BO894" i="17"/>
  <c r="BO926" i="17"/>
  <c r="BO979" i="17"/>
  <c r="BO1002" i="17"/>
  <c r="BO1133" i="17"/>
  <c r="BO938" i="17"/>
  <c r="BO980" i="17"/>
  <c r="BO990" i="17"/>
  <c r="BO1004" i="17"/>
  <c r="BO1059" i="17"/>
  <c r="BO1012" i="17"/>
  <c r="BO1070" i="17"/>
  <c r="BO1048" i="17"/>
  <c r="BO1113" i="17"/>
  <c r="BO1158" i="17"/>
  <c r="BO1246" i="17"/>
  <c r="BO1267" i="17"/>
  <c r="BO1279" i="17"/>
  <c r="BO1333" i="17"/>
  <c r="BO1375" i="17"/>
  <c r="BO1411" i="17"/>
  <c r="BO1419" i="17"/>
  <c r="BO1466" i="17"/>
  <c r="BO1509" i="17"/>
  <c r="BO1519" i="17"/>
  <c r="BO1576" i="17"/>
  <c r="BO1596" i="17"/>
  <c r="BO1058" i="17"/>
  <c r="BO1114" i="17"/>
  <c r="BO1255" i="17"/>
  <c r="BO1321" i="17"/>
  <c r="BO1433" i="17"/>
  <c r="BO1123" i="17"/>
  <c r="BO1145" i="17"/>
  <c r="BO1168" i="17"/>
  <c r="BO1191" i="17"/>
  <c r="BO1224" i="17"/>
  <c r="BO1342" i="17"/>
  <c r="BO1467" i="17"/>
  <c r="BO1475" i="17"/>
  <c r="BO1563" i="17"/>
  <c r="BO1564" i="17"/>
  <c r="BO1566" i="17"/>
  <c r="BO1607" i="17"/>
  <c r="BO1355" i="17"/>
  <c r="BO1441" i="17"/>
  <c r="BO1511" i="17"/>
  <c r="BO1521" i="17"/>
  <c r="BO1256" i="17"/>
  <c r="BO1365" i="17"/>
  <c r="BO1301" i="17"/>
  <c r="BO1408" i="17"/>
  <c r="BO1542" i="17"/>
  <c r="BO1409" i="17"/>
  <c r="BO1443" i="17"/>
  <c r="BO1476" i="17"/>
  <c r="BO1555" i="17"/>
  <c r="BO1585" i="17"/>
  <c r="BO1276" i="17"/>
  <c r="BO1621" i="17"/>
  <c r="BO1136" i="17"/>
  <c r="BO1157" i="17"/>
  <c r="BO1180" i="17"/>
  <c r="BO1199" i="17"/>
  <c r="BO1290" i="17"/>
  <c r="BO1309" i="17"/>
  <c r="BO1378" i="17"/>
  <c r="BO1486" i="17"/>
  <c r="BO1544" i="17"/>
  <c r="BO1587" i="17"/>
  <c r="BO1619" i="17"/>
  <c r="BO1750" i="17"/>
  <c r="BO1706" i="17"/>
  <c r="BO1577" i="17"/>
  <c r="BO1643" i="17"/>
  <c r="BO1653" i="17"/>
  <c r="BO1654" i="17"/>
  <c r="BO1696" i="17"/>
  <c r="BO1697" i="17"/>
  <c r="BO1651" i="17"/>
  <c r="BO1652" i="17"/>
  <c r="BO1662" i="17"/>
  <c r="BO1698" i="17"/>
  <c r="BO1752" i="17"/>
  <c r="BO1785" i="17"/>
  <c r="BO1663" i="17"/>
  <c r="BO1708" i="17"/>
  <c r="BO1827" i="17"/>
  <c r="BO1665" i="17"/>
  <c r="BO1806" i="17"/>
  <c r="BO1808" i="17"/>
  <c r="BO1629" i="17"/>
  <c r="BO1630" i="17"/>
  <c r="BO1728" i="17"/>
  <c r="BO1674" i="17"/>
  <c r="BO1720" i="17"/>
  <c r="BO1574" i="17"/>
  <c r="BO1851" i="17"/>
  <c r="BO1992" i="17"/>
  <c r="BO2016" i="17"/>
  <c r="BO2025" i="17"/>
  <c r="BO2050" i="17"/>
  <c r="BO2093" i="17"/>
  <c r="BO1896" i="17"/>
  <c r="BO1972" i="17"/>
  <c r="BO2015" i="17"/>
  <c r="BO2061" i="17"/>
  <c r="BO1885" i="17"/>
  <c r="BO1928" i="17"/>
  <c r="BO1939" i="17"/>
  <c r="BO1981" i="17"/>
  <c r="BO2005" i="17"/>
  <c r="BO1852" i="17"/>
  <c r="BO2028" i="17"/>
  <c r="BO1794" i="17"/>
  <c r="BO1795" i="17"/>
  <c r="BO1805" i="17"/>
  <c r="BO1841" i="17"/>
  <c r="BO1850" i="17"/>
  <c r="BO1861" i="17"/>
  <c r="BO1916" i="17"/>
  <c r="BO1959" i="17"/>
  <c r="BO1970" i="17"/>
  <c r="BO1994" i="17"/>
  <c r="BO2070" i="17"/>
  <c r="BO1816" i="17"/>
  <c r="BO1817" i="17"/>
  <c r="BO1840" i="17"/>
  <c r="BO1860" i="17"/>
  <c r="BO1915" i="17"/>
  <c r="BO1993" i="17"/>
  <c r="BO2080" i="17"/>
  <c r="BO2026" i="17"/>
  <c r="BO1828" i="17"/>
  <c r="BO1829" i="17"/>
  <c r="BO2038" i="17"/>
  <c r="BO2139" i="17"/>
  <c r="BO2202" i="17"/>
  <c r="BO2279" i="17"/>
  <c r="BO2302" i="17"/>
  <c r="BO2612" i="17"/>
  <c r="BO2037" i="17"/>
  <c r="BO2081" i="17"/>
  <c r="BO2094" i="17"/>
  <c r="BO2180" i="17"/>
  <c r="BO2071" i="17"/>
  <c r="BO2126" i="17"/>
  <c r="BO2147" i="17"/>
  <c r="BO2171" i="17"/>
  <c r="BO2260" i="17"/>
  <c r="BO2269" i="17"/>
  <c r="BO2325" i="17"/>
  <c r="BO2348" i="17"/>
  <c r="BO2161" i="17"/>
  <c r="BO2170" i="17"/>
  <c r="BO2183" i="17"/>
  <c r="BO2249" i="17"/>
  <c r="BO2291" i="17"/>
  <c r="BO2191" i="17"/>
  <c r="BO2205" i="17"/>
  <c r="BO2238" i="17"/>
  <c r="BO2282" i="17"/>
  <c r="BO2225" i="17"/>
  <c r="BO2378" i="17"/>
  <c r="BO2281" i="17"/>
  <c r="BO2611" i="17"/>
  <c r="BO2303" i="17"/>
  <c r="BO2039" i="17"/>
  <c r="BO2058" i="17"/>
  <c r="BO2280" i="17"/>
  <c r="BO2293" i="17"/>
  <c r="BO2337" i="17"/>
  <c r="BO2501" i="17"/>
  <c r="BO2642" i="17"/>
  <c r="BO2665" i="17"/>
  <c r="BO2357" i="17"/>
  <c r="BO2379" i="17"/>
  <c r="BO2436" i="17"/>
  <c r="BO2491" i="17"/>
  <c r="BO2645" i="17"/>
  <c r="BO2677" i="17"/>
  <c r="BO2435" i="17"/>
  <c r="BO2721" i="17"/>
  <c r="BO2411" i="17"/>
  <c r="BO2458" i="17"/>
  <c r="BO2609" i="17"/>
  <c r="BO2675" i="17"/>
  <c r="BO2744" i="17"/>
  <c r="BO2425" i="17"/>
  <c r="BO2466" i="17"/>
  <c r="BO2488" i="17"/>
  <c r="BO2513" i="17"/>
  <c r="BO2533" i="17"/>
  <c r="BO2566" i="17"/>
  <c r="BO2567" i="17"/>
  <c r="BO2731" i="17"/>
  <c r="BO2479" i="17"/>
  <c r="BO2381" i="17"/>
  <c r="BO2401" i="17"/>
  <c r="BO2414" i="17"/>
  <c r="BO2478" i="17"/>
  <c r="BO2522" i="17"/>
  <c r="BO2532" i="17"/>
  <c r="BO2555" i="17"/>
  <c r="BO2446" i="17"/>
  <c r="BO2455" i="17"/>
  <c r="BO2512" i="17"/>
  <c r="BO2698" i="17"/>
  <c r="BO2753" i="17"/>
  <c r="G104" i="23"/>
  <c r="J84" i="23"/>
  <c r="J104" i="23" s="1"/>
  <c r="G42" i="23"/>
  <c r="G37" i="23"/>
  <c r="J79" i="23"/>
  <c r="J99" i="23" s="1"/>
  <c r="G99" i="23"/>
  <c r="G45" i="23"/>
  <c r="J87" i="23"/>
  <c r="J107" i="23" s="1"/>
  <c r="G107" i="23"/>
  <c r="G102" i="23"/>
  <c r="G40" i="23"/>
  <c r="J82" i="23"/>
  <c r="J102" i="23" s="1"/>
  <c r="G105" i="23"/>
  <c r="J85" i="23"/>
  <c r="J105" i="23" s="1"/>
  <c r="G43" i="23"/>
  <c r="J80" i="23"/>
  <c r="J100" i="23" s="1"/>
  <c r="G100" i="23"/>
  <c r="G38" i="23"/>
  <c r="G108" i="23"/>
  <c r="J88" i="23"/>
  <c r="J108" i="23" s="1"/>
  <c r="G46" i="23"/>
  <c r="G103" i="23"/>
  <c r="G41" i="23"/>
  <c r="J83" i="23"/>
  <c r="J103" i="23" s="1"/>
  <c r="G98" i="23"/>
  <c r="J78" i="23"/>
  <c r="J98" i="23" s="1"/>
  <c r="G36" i="23"/>
  <c r="G106" i="23"/>
  <c r="J86" i="23"/>
  <c r="J106" i="23" s="1"/>
  <c r="G44" i="23"/>
  <c r="G101" i="23"/>
  <c r="G39" i="23"/>
  <c r="J81" i="23"/>
  <c r="J101" i="23" s="1"/>
  <c r="G109" i="23"/>
  <c r="J89" i="23"/>
  <c r="J109" i="23" s="1"/>
  <c r="G47" i="23"/>
  <c r="D182" i="31"/>
  <c r="D217" i="31" s="1"/>
  <c r="E110" i="31"/>
  <c r="E114" i="31" s="1"/>
  <c r="E116" i="31" s="1"/>
  <c r="E114" i="23"/>
  <c r="E118" i="23" s="1"/>
  <c r="E120" i="23" s="1"/>
  <c r="E110" i="23"/>
  <c r="E123" i="23" s="1"/>
  <c r="E138" i="31"/>
  <c r="E141" i="24"/>
  <c r="E142" i="5"/>
  <c r="E142" i="23"/>
  <c r="E142" i="21"/>
  <c r="D13" i="24"/>
  <c r="D19" i="23"/>
  <c r="E130" i="24"/>
  <c r="E131" i="23"/>
  <c r="G36" i="5"/>
  <c r="G53" i="5" s="1"/>
  <c r="G78" i="5" s="1"/>
  <c r="G98" i="5" s="1"/>
  <c r="P98" i="5" s="1"/>
  <c r="G37" i="5"/>
  <c r="G54" i="5" s="1"/>
  <c r="G79" i="5" s="1"/>
  <c r="G99" i="5" s="1"/>
  <c r="P99" i="5" s="1"/>
  <c r="G38" i="5"/>
  <c r="G55" i="5" s="1"/>
  <c r="G80" i="5" s="1"/>
  <c r="G100" i="5" s="1"/>
  <c r="P100" i="5" s="1"/>
  <c r="E114" i="21"/>
  <c r="E118" i="21" s="1"/>
  <c r="E120" i="21" s="1"/>
  <c r="E114" i="5"/>
  <c r="E118" i="5" s="1"/>
  <c r="E120" i="5" s="1"/>
  <c r="E110" i="21"/>
  <c r="E123" i="21" s="1"/>
  <c r="N110" i="5"/>
  <c r="E123" i="5"/>
  <c r="D19" i="5"/>
  <c r="D19" i="21"/>
  <c r="E131" i="5"/>
  <c r="E133" i="5" s="1"/>
  <c r="I162" i="5" s="1"/>
  <c r="D186" i="5" s="1"/>
  <c r="D221" i="5" s="1"/>
  <c r="E131" i="21"/>
  <c r="M95" i="3"/>
  <c r="G41" i="18" s="1"/>
  <c r="G58" i="18" s="1"/>
  <c r="G83" i="18" s="1"/>
  <c r="G103" i="18" s="1"/>
  <c r="P103" i="18" s="1"/>
  <c r="G70" i="24"/>
  <c r="G80" i="21"/>
  <c r="M103" i="3"/>
  <c r="G78" i="24"/>
  <c r="G88" i="21"/>
  <c r="M98" i="3"/>
  <c r="G73" i="24"/>
  <c r="G83" i="21"/>
  <c r="M100" i="3"/>
  <c r="G85" i="21"/>
  <c r="G75" i="24"/>
  <c r="M93" i="3"/>
  <c r="G68" i="24"/>
  <c r="G78" i="21"/>
  <c r="M101" i="3"/>
  <c r="G76" i="24"/>
  <c r="G86" i="21"/>
  <c r="E113" i="24"/>
  <c r="E117" i="24" s="1"/>
  <c r="E119" i="24" s="1"/>
  <c r="E100" i="24"/>
  <c r="E122" i="24" s="1"/>
  <c r="M96" i="3"/>
  <c r="G81" i="21"/>
  <c r="G71" i="24"/>
  <c r="M104" i="3"/>
  <c r="G89" i="21"/>
  <c r="G79" i="24"/>
  <c r="M99" i="3"/>
  <c r="G84" i="21"/>
  <c r="G74" i="24"/>
  <c r="M94" i="3"/>
  <c r="G79" i="21"/>
  <c r="G69" i="24"/>
  <c r="M102" i="3"/>
  <c r="G87" i="21"/>
  <c r="G77" i="24"/>
  <c r="M97" i="3"/>
  <c r="G72" i="24"/>
  <c r="G82" i="21"/>
  <c r="K20" i="16"/>
  <c r="E142" i="18"/>
  <c r="D36" i="18"/>
  <c r="D41" i="18"/>
  <c r="D37" i="18"/>
  <c r="D45" i="18"/>
  <c r="D42" i="18"/>
  <c r="D38" i="18"/>
  <c r="D46" i="18"/>
  <c r="D39" i="18"/>
  <c r="D43" i="18"/>
  <c r="D47" i="18"/>
  <c r="D40" i="18"/>
  <c r="D44" i="18"/>
  <c r="AD45" i="26"/>
  <c r="AF40" i="26"/>
  <c r="AE38" i="26"/>
  <c r="AE37" i="26"/>
  <c r="AE39" i="26"/>
  <c r="AE36" i="26"/>
  <c r="E114" i="18"/>
  <c r="E118" i="18" s="1"/>
  <c r="G37" i="18"/>
  <c r="G54" i="18" s="1"/>
  <c r="G79" i="18" s="1"/>
  <c r="G99" i="18" s="1"/>
  <c r="P99" i="18" s="1"/>
  <c r="G46" i="18"/>
  <c r="G63" i="18" s="1"/>
  <c r="G88" i="18" s="1"/>
  <c r="G108" i="18" s="1"/>
  <c r="P108" i="18" s="1"/>
  <c r="G36" i="18"/>
  <c r="G53" i="18" s="1"/>
  <c r="G78" i="18" s="1"/>
  <c r="G98" i="18" s="1"/>
  <c r="P98" i="18" s="1"/>
  <c r="G38" i="18"/>
  <c r="G55" i="18" s="1"/>
  <c r="G80" i="18" s="1"/>
  <c r="G100" i="18" s="1"/>
  <c r="P100" i="18" s="1"/>
  <c r="J24" i="3"/>
  <c r="D19" i="18"/>
  <c r="E131" i="18"/>
  <c r="E110" i="18"/>
  <c r="E123" i="18" s="1"/>
  <c r="N110" i="18"/>
  <c r="M44" i="3"/>
  <c r="W44" i="3" s="1"/>
  <c r="Q44" i="3"/>
  <c r="M37" i="3"/>
  <c r="W37" i="3" s="1"/>
  <c r="Q37" i="3"/>
  <c r="M45" i="3"/>
  <c r="W45" i="3" s="1"/>
  <c r="Q45" i="3"/>
  <c r="M38" i="3"/>
  <c r="W38" i="3" s="1"/>
  <c r="Q38" i="3"/>
  <c r="M46" i="3"/>
  <c r="W46" i="3" s="1"/>
  <c r="Q46" i="3"/>
  <c r="M39" i="3"/>
  <c r="W39" i="3" s="1"/>
  <c r="Q39" i="3"/>
  <c r="M47" i="3"/>
  <c r="W47" i="3" s="1"/>
  <c r="Q47" i="3"/>
  <c r="M40" i="3"/>
  <c r="W40" i="3" s="1"/>
  <c r="Q40" i="3"/>
  <c r="M48" i="3"/>
  <c r="W48" i="3" s="1"/>
  <c r="Q48" i="3"/>
  <c r="M41" i="3"/>
  <c r="W41" i="3" s="1"/>
  <c r="Q41" i="3"/>
  <c r="M49" i="3"/>
  <c r="W49" i="3" s="1"/>
  <c r="Q49" i="3"/>
  <c r="M42" i="3"/>
  <c r="W42" i="3" s="1"/>
  <c r="Q42" i="3"/>
  <c r="M50" i="3"/>
  <c r="W50" i="3" s="1"/>
  <c r="Q50" i="3"/>
  <c r="M43" i="3"/>
  <c r="W43" i="3" s="1"/>
  <c r="Q43" i="3"/>
  <c r="M51" i="3"/>
  <c r="W51" i="3" s="1"/>
  <c r="Q51" i="3"/>
  <c r="J20" i="16"/>
  <c r="O20" i="16" s="1"/>
  <c r="K21" i="16"/>
  <c r="P21" i="16" s="1"/>
  <c r="L20" i="16"/>
  <c r="N20" i="16"/>
  <c r="N22" i="16"/>
  <c r="Q22" i="16" s="1"/>
  <c r="E27" i="16"/>
  <c r="J21" i="16"/>
  <c r="O21" i="16" s="1"/>
  <c r="G27" i="16"/>
  <c r="L30" i="16" s="1"/>
  <c r="I27" i="16"/>
  <c r="N30" i="16" s="1"/>
  <c r="L22" i="16"/>
  <c r="P22" i="16" s="1"/>
  <c r="K128" i="3"/>
  <c r="K105" i="3"/>
  <c r="K81" i="3"/>
  <c r="K52" i="3"/>
  <c r="BB93" i="17"/>
  <c r="Y11" i="17"/>
  <c r="C6" i="17" s="1"/>
  <c r="AF22" i="17"/>
  <c r="AF17" i="17" s="1"/>
  <c r="BB103" i="17"/>
  <c r="BB137" i="17"/>
  <c r="BB159" i="17"/>
  <c r="BB115" i="17"/>
  <c r="BB49" i="17"/>
  <c r="BB125" i="17"/>
  <c r="BB147" i="17"/>
  <c r="Z11" i="17"/>
  <c r="D6" i="17" s="1"/>
  <c r="BB27" i="17"/>
  <c r="CA42" i="17"/>
  <c r="CA17" i="17" s="1"/>
  <c r="BT17" i="17"/>
  <c r="U17" i="17"/>
  <c r="BB47" i="17"/>
  <c r="N17" i="17"/>
  <c r="C8" i="17" s="1"/>
  <c r="BB333" i="17"/>
  <c r="BB335" i="17"/>
  <c r="BB246" i="17"/>
  <c r="BB248" i="17"/>
  <c r="BB301" i="17"/>
  <c r="BB377" i="17"/>
  <c r="BB391" i="17"/>
  <c r="BB401" i="17"/>
  <c r="BB193" i="17"/>
  <c r="BB257" i="17"/>
  <c r="BB259" i="17"/>
  <c r="BB303" i="17"/>
  <c r="BB171" i="17"/>
  <c r="BB234" i="17"/>
  <c r="BB236" i="17"/>
  <c r="BB245" i="17"/>
  <c r="BB247" i="17"/>
  <c r="BB267" i="17"/>
  <c r="BB269" i="17"/>
  <c r="BB345" i="17"/>
  <c r="BB347" i="17"/>
  <c r="BB421" i="17"/>
  <c r="BB181" i="17"/>
  <c r="BB235" i="17"/>
  <c r="BB237" i="17"/>
  <c r="BB313" i="17"/>
  <c r="O17" i="17"/>
  <c r="D8" i="17" s="1"/>
  <c r="BB169" i="17"/>
  <c r="BB204" i="17"/>
  <c r="BB212" i="17"/>
  <c r="BB213" i="17"/>
  <c r="BB215" i="17"/>
  <c r="BB323" i="17"/>
  <c r="BB325" i="17"/>
  <c r="BB355" i="17"/>
  <c r="BB357" i="17"/>
  <c r="BB411" i="17"/>
  <c r="BB179" i="17"/>
  <c r="BB191" i="17"/>
  <c r="BB203" i="17"/>
  <c r="BB201" i="17"/>
  <c r="BB256" i="17"/>
  <c r="BB258" i="17"/>
  <c r="BB289" i="17"/>
  <c r="BB291" i="17"/>
  <c r="BB367" i="17"/>
  <c r="BB369" i="17"/>
  <c r="BB476" i="17"/>
  <c r="BB488" i="17"/>
  <c r="BB654" i="17"/>
  <c r="BB468" i="17"/>
  <c r="BB434" i="17"/>
  <c r="BB444" i="17"/>
  <c r="BB446" i="17"/>
  <c r="BB454" i="17"/>
  <c r="BB456" i="17"/>
  <c r="BB522" i="17"/>
  <c r="BB664" i="17"/>
  <c r="BB665" i="17"/>
  <c r="BB675" i="17"/>
  <c r="BB685" i="17"/>
  <c r="BO715" i="17"/>
  <c r="BB718" i="17"/>
  <c r="BO728" i="17"/>
  <c r="BO737" i="17"/>
  <c r="BB666" i="17"/>
  <c r="BB676" i="17"/>
  <c r="BB699" i="17"/>
  <c r="BO817" i="17"/>
  <c r="BB677" i="17"/>
  <c r="BB696" i="17"/>
  <c r="BB697" i="17"/>
  <c r="BB721" i="17"/>
  <c r="BO727" i="17"/>
  <c r="BO740" i="17"/>
  <c r="BO762" i="17"/>
  <c r="BB655" i="17"/>
  <c r="BO748" i="17"/>
  <c r="BB708" i="17"/>
  <c r="BB709" i="17"/>
  <c r="BO717" i="17"/>
  <c r="BB720" i="17"/>
  <c r="BO726" i="17"/>
  <c r="BB707" i="17"/>
  <c r="BO751" i="17"/>
  <c r="BO760" i="17"/>
  <c r="BB653" i="17"/>
  <c r="BB663" i="17"/>
  <c r="BB688" i="17"/>
  <c r="BO716" i="17"/>
  <c r="BB719" i="17"/>
  <c r="BO773" i="17"/>
  <c r="BO781" i="17"/>
  <c r="BO795" i="17"/>
  <c r="BO815" i="17"/>
  <c r="BO847" i="17"/>
  <c r="BO893" i="17"/>
  <c r="BO839" i="17"/>
  <c r="BO783" i="17"/>
  <c r="BO837" i="17"/>
  <c r="BO891" i="17"/>
  <c r="BO903" i="17"/>
  <c r="BO905" i="17"/>
  <c r="BO935" i="17"/>
  <c r="BO937" i="17"/>
  <c r="BO959" i="17"/>
  <c r="BO969" i="17"/>
  <c r="BO861" i="17"/>
  <c r="BO793" i="17"/>
  <c r="BO859" i="17"/>
  <c r="BO947" i="17"/>
  <c r="BO949" i="17"/>
  <c r="BO827" i="17"/>
  <c r="BO869" i="17"/>
  <c r="BO871" i="17"/>
  <c r="BO883" i="17"/>
  <c r="BO913" i="17"/>
  <c r="BO915" i="17"/>
  <c r="BO825" i="17"/>
  <c r="BO1013" i="17"/>
  <c r="BO1057" i="17"/>
  <c r="BO1015" i="17"/>
  <c r="BO1069" i="17"/>
  <c r="BO1001" i="17"/>
  <c r="BO1003" i="17"/>
  <c r="BO1035" i="17"/>
  <c r="BO1037" i="17"/>
  <c r="BO1045" i="17"/>
  <c r="BO1067" i="17"/>
  <c r="BO1078" i="17"/>
  <c r="BO1023" i="17"/>
  <c r="BO991" i="17"/>
  <c r="BO993" i="17"/>
  <c r="BO1025" i="17"/>
  <c r="BO1122" i="17"/>
  <c r="BO1090" i="17"/>
  <c r="BO1134" i="17"/>
  <c r="BO1211" i="17"/>
  <c r="BO1243" i="17"/>
  <c r="BO1092" i="17"/>
  <c r="BO1124" i="17"/>
  <c r="BO1080" i="17"/>
  <c r="BO1223" i="17"/>
  <c r="BO1323" i="17"/>
  <c r="BO1331" i="17"/>
  <c r="BO1345" i="17"/>
  <c r="BO1353" i="17"/>
  <c r="BO1287" i="17"/>
  <c r="BO1366" i="17"/>
  <c r="BO1422" i="17"/>
  <c r="BO1398" i="17"/>
  <c r="BO1430" i="17"/>
  <c r="BO1388" i="17"/>
  <c r="BO1376" i="17"/>
  <c r="BO1420" i="17"/>
  <c r="BO1442" i="17"/>
  <c r="BO1364" i="17"/>
  <c r="BO1400" i="17"/>
  <c r="BO1386" i="17"/>
  <c r="BO1410" i="17"/>
  <c r="BO1432" i="17"/>
  <c r="BO1444" i="17"/>
  <c r="BO1464" i="17"/>
  <c r="BO1500" i="17"/>
  <c r="BO1641" i="17"/>
  <c r="BO1510" i="17"/>
  <c r="BO1508" i="17"/>
  <c r="BO1478" i="17"/>
  <c r="BO1488" i="17"/>
  <c r="BO1530" i="17"/>
  <c r="BO1522" i="17"/>
  <c r="BO1498" i="17"/>
  <c r="BO1520" i="17"/>
  <c r="BO1849" i="17"/>
  <c r="BO1717" i="17"/>
  <c r="BO1818" i="17"/>
  <c r="BO1686" i="17"/>
  <c r="BO1741" i="17"/>
  <c r="BO1762" i="17"/>
  <c r="BO1773" i="17"/>
  <c r="BO1685" i="17"/>
  <c r="BO1730" i="17"/>
  <c r="BO2391" i="17"/>
  <c r="BO2359" i="17"/>
  <c r="BO2402" i="17"/>
  <c r="BO2511" i="17"/>
  <c r="BO2489" i="17"/>
  <c r="BO2490" i="17"/>
  <c r="BO2600" i="17"/>
  <c r="BO2523" i="17"/>
  <c r="BO2534" i="17"/>
  <c r="BO2565" i="17"/>
  <c r="BO2633" i="17"/>
  <c r="BO2543" i="17"/>
  <c r="BO2557" i="17"/>
  <c r="BO2590" i="17"/>
  <c r="BO2599" i="17"/>
  <c r="BO2620" i="17"/>
  <c r="BO2535" i="17"/>
  <c r="BO2554" i="17"/>
  <c r="BO2601" i="17"/>
  <c r="BO2598" i="17"/>
  <c r="BO2644" i="17"/>
  <c r="BO2700" i="17"/>
  <c r="BO2686" i="17"/>
  <c r="BO2766" i="17"/>
  <c r="BO2775" i="17"/>
  <c r="BO2810" i="17"/>
  <c r="BO2819" i="17"/>
  <c r="BO2777" i="17"/>
  <c r="BO2786" i="17"/>
  <c r="BO2821" i="17"/>
  <c r="BO2809" i="17"/>
  <c r="BO2818" i="17"/>
  <c r="BO2755" i="17"/>
  <c r="BO2788" i="17"/>
  <c r="BO2797" i="17"/>
  <c r="BO2820" i="17"/>
  <c r="BO2754" i="17"/>
  <c r="BO2764" i="17"/>
  <c r="BO2799" i="17"/>
  <c r="BO2808" i="17"/>
  <c r="K30" i="16"/>
  <c r="K29" i="16"/>
  <c r="K31" i="16"/>
  <c r="H27" i="16"/>
  <c r="M20" i="16"/>
  <c r="M21" i="16"/>
  <c r="Q21" i="16" s="1"/>
  <c r="G5" i="17" l="1"/>
  <c r="I5" i="17" s="1"/>
  <c r="BO17" i="17"/>
  <c r="BB17" i="17"/>
  <c r="P20" i="16"/>
  <c r="D25" i="23"/>
  <c r="D31" i="23" s="1"/>
  <c r="H178" i="23" s="1"/>
  <c r="D194" i="23" s="1"/>
  <c r="D212" i="23" s="1"/>
  <c r="D25" i="21"/>
  <c r="J41" i="23"/>
  <c r="J58" i="23" s="1"/>
  <c r="G58" i="23"/>
  <c r="G60" i="23"/>
  <c r="J43" i="23"/>
  <c r="J60" i="23" s="1"/>
  <c r="J45" i="23"/>
  <c r="J62" i="23" s="1"/>
  <c r="G62" i="23"/>
  <c r="G61" i="23"/>
  <c r="J44" i="23"/>
  <c r="J61" i="23" s="1"/>
  <c r="J46" i="23"/>
  <c r="J63" i="23" s="1"/>
  <c r="G63" i="23"/>
  <c r="G64" i="23"/>
  <c r="J47" i="23"/>
  <c r="J64" i="23" s="1"/>
  <c r="J37" i="23"/>
  <c r="J54" i="23" s="1"/>
  <c r="G54" i="23"/>
  <c r="J36" i="23"/>
  <c r="J53" i="23" s="1"/>
  <c r="G53" i="23"/>
  <c r="G57" i="23"/>
  <c r="J40" i="23"/>
  <c r="J57" i="23" s="1"/>
  <c r="J42" i="23"/>
  <c r="J59" i="23" s="1"/>
  <c r="G59" i="23"/>
  <c r="J38" i="23"/>
  <c r="J55" i="23" s="1"/>
  <c r="G55" i="23"/>
  <c r="G56" i="23"/>
  <c r="J39" i="23"/>
  <c r="J56" i="23" s="1"/>
  <c r="H110" i="31"/>
  <c r="H114" i="23"/>
  <c r="H110" i="23"/>
  <c r="H123" i="23" s="1"/>
  <c r="G4" i="17"/>
  <c r="I4" i="17" s="1"/>
  <c r="G101" i="21"/>
  <c r="G39" i="21"/>
  <c r="J39" i="21" s="1"/>
  <c r="J56" i="21" s="1"/>
  <c r="G107" i="21"/>
  <c r="G45" i="21"/>
  <c r="J45" i="21" s="1"/>
  <c r="J62" i="21" s="1"/>
  <c r="G104" i="21"/>
  <c r="G42" i="21"/>
  <c r="J42" i="21" s="1"/>
  <c r="J59" i="21" s="1"/>
  <c r="G108" i="21"/>
  <c r="G46" i="21"/>
  <c r="J46" i="21" s="1"/>
  <c r="J63" i="21" s="1"/>
  <c r="G102" i="21"/>
  <c r="G40" i="21"/>
  <c r="J40" i="21" s="1"/>
  <c r="J57" i="21" s="1"/>
  <c r="G98" i="21"/>
  <c r="G36" i="21"/>
  <c r="G109" i="21"/>
  <c r="G47" i="21"/>
  <c r="J47" i="21" s="1"/>
  <c r="J64" i="21" s="1"/>
  <c r="G105" i="21"/>
  <c r="G43" i="21"/>
  <c r="J43" i="21" s="1"/>
  <c r="J60" i="21" s="1"/>
  <c r="G99" i="21"/>
  <c r="G37" i="21"/>
  <c r="G103" i="21"/>
  <c r="G41" i="21"/>
  <c r="J41" i="21" s="1"/>
  <c r="J58" i="21" s="1"/>
  <c r="G100" i="21"/>
  <c r="G38" i="21"/>
  <c r="G106" i="21"/>
  <c r="G44" i="21"/>
  <c r="J44" i="21" s="1"/>
  <c r="J61" i="21" s="1"/>
  <c r="J28" i="3"/>
  <c r="E137" i="31" s="1"/>
  <c r="E139" i="31" s="1"/>
  <c r="E141" i="31" s="1"/>
  <c r="K158" i="31" s="1"/>
  <c r="J29" i="3"/>
  <c r="G44" i="5"/>
  <c r="G61" i="5" s="1"/>
  <c r="G86" i="5" s="1"/>
  <c r="G106" i="5" s="1"/>
  <c r="P106" i="5" s="1"/>
  <c r="G41" i="5"/>
  <c r="G58" i="5" s="1"/>
  <c r="G83" i="5" s="1"/>
  <c r="G103" i="5" s="1"/>
  <c r="P103" i="5" s="1"/>
  <c r="G45" i="5"/>
  <c r="G62" i="5" s="1"/>
  <c r="G87" i="5" s="1"/>
  <c r="G107" i="5" s="1"/>
  <c r="P107" i="5" s="1"/>
  <c r="G62" i="21"/>
  <c r="G42" i="5"/>
  <c r="G59" i="5" s="1"/>
  <c r="G84" i="5" s="1"/>
  <c r="G104" i="5" s="1"/>
  <c r="P104" i="5" s="1"/>
  <c r="G59" i="21"/>
  <c r="G64" i="21"/>
  <c r="G47" i="5"/>
  <c r="G64" i="5" s="1"/>
  <c r="G89" i="5" s="1"/>
  <c r="G109" i="5" s="1"/>
  <c r="P109" i="5" s="1"/>
  <c r="H114" i="21"/>
  <c r="H114" i="5"/>
  <c r="H110" i="5"/>
  <c r="H123" i="5" s="1"/>
  <c r="G46" i="5"/>
  <c r="G63" i="5" s="1"/>
  <c r="G88" i="5" s="1"/>
  <c r="G108" i="5" s="1"/>
  <c r="P108" i="5" s="1"/>
  <c r="G43" i="5"/>
  <c r="G60" i="5" s="1"/>
  <c r="G85" i="5" s="1"/>
  <c r="G105" i="5" s="1"/>
  <c r="P105" i="5" s="1"/>
  <c r="G40" i="5"/>
  <c r="G57" i="5" s="1"/>
  <c r="G82" i="5" s="1"/>
  <c r="G102" i="5" s="1"/>
  <c r="P102" i="5" s="1"/>
  <c r="G39" i="5"/>
  <c r="G56" i="5" s="1"/>
  <c r="G81" i="5" s="1"/>
  <c r="G101" i="5" s="1"/>
  <c r="P101" i="5" s="1"/>
  <c r="D186" i="21"/>
  <c r="D221" i="21" s="1"/>
  <c r="D25" i="5"/>
  <c r="D31" i="5" s="1"/>
  <c r="H178" i="5" s="1"/>
  <c r="D194" i="5" s="1"/>
  <c r="D212" i="5" s="1"/>
  <c r="D31" i="21"/>
  <c r="H178" i="21" s="1"/>
  <c r="D194" i="21" s="1"/>
  <c r="D212" i="21" s="1"/>
  <c r="B203" i="30"/>
  <c r="A203" i="30"/>
  <c r="C203" i="30"/>
  <c r="G39" i="18"/>
  <c r="G56" i="18" s="1"/>
  <c r="G81" i="18" s="1"/>
  <c r="G101" i="18" s="1"/>
  <c r="P101" i="18" s="1"/>
  <c r="G42" i="18"/>
  <c r="G59" i="18" s="1"/>
  <c r="G84" i="18" s="1"/>
  <c r="G104" i="18" s="1"/>
  <c r="P104" i="18" s="1"/>
  <c r="G40" i="18"/>
  <c r="G57" i="18" s="1"/>
  <c r="G82" i="18" s="1"/>
  <c r="G102" i="18" s="1"/>
  <c r="P102" i="18" s="1"/>
  <c r="G45" i="18"/>
  <c r="G62" i="18" s="1"/>
  <c r="G87" i="18" s="1"/>
  <c r="G107" i="18" s="1"/>
  <c r="P107" i="18" s="1"/>
  <c r="G43" i="18"/>
  <c r="G60" i="18" s="1"/>
  <c r="G85" i="18" s="1"/>
  <c r="G105" i="18" s="1"/>
  <c r="P105" i="18" s="1"/>
  <c r="G47" i="18"/>
  <c r="G64" i="18" s="1"/>
  <c r="G89" i="18" s="1"/>
  <c r="G109" i="18" s="1"/>
  <c r="P109" i="18" s="1"/>
  <c r="G44" i="18"/>
  <c r="G61" i="18" s="1"/>
  <c r="G86" i="18" s="1"/>
  <c r="G106" i="18" s="1"/>
  <c r="P106" i="18" s="1"/>
  <c r="G97" i="24"/>
  <c r="G35" i="24"/>
  <c r="J77" i="24"/>
  <c r="J97" i="24" s="1"/>
  <c r="G32" i="24"/>
  <c r="G94" i="24"/>
  <c r="J74" i="24"/>
  <c r="J94" i="24" s="1"/>
  <c r="J81" i="21"/>
  <c r="J101" i="21" s="1"/>
  <c r="G96" i="24"/>
  <c r="G34" i="24"/>
  <c r="J76" i="24"/>
  <c r="J96" i="24" s="1"/>
  <c r="G91" i="24"/>
  <c r="J71" i="24"/>
  <c r="J91" i="24" s="1"/>
  <c r="G29" i="24"/>
  <c r="J86" i="21"/>
  <c r="J106" i="21" s="1"/>
  <c r="J83" i="21"/>
  <c r="J103" i="21" s="1"/>
  <c r="J80" i="21"/>
  <c r="J100" i="21" s="1"/>
  <c r="J87" i="21"/>
  <c r="J107" i="21" s="1"/>
  <c r="J84" i="21"/>
  <c r="J104" i="21" s="1"/>
  <c r="J73" i="24"/>
  <c r="J93" i="24" s="1"/>
  <c r="G93" i="24"/>
  <c r="G31" i="24"/>
  <c r="J70" i="24"/>
  <c r="J90" i="24" s="1"/>
  <c r="G90" i="24"/>
  <c r="G28" i="24"/>
  <c r="H113" i="24"/>
  <c r="H117" i="24" s="1"/>
  <c r="H119" i="24" s="1"/>
  <c r="H100" i="24"/>
  <c r="J82" i="21"/>
  <c r="J102" i="21" s="1"/>
  <c r="J79" i="24"/>
  <c r="J99" i="24" s="1"/>
  <c r="G37" i="24"/>
  <c r="G99" i="24"/>
  <c r="J78" i="21"/>
  <c r="J98" i="21" s="1"/>
  <c r="G95" i="24"/>
  <c r="J75" i="24"/>
  <c r="J95" i="24" s="1"/>
  <c r="G33" i="24"/>
  <c r="J88" i="21"/>
  <c r="J108" i="21" s="1"/>
  <c r="G30" i="24"/>
  <c r="J72" i="24"/>
  <c r="J92" i="24" s="1"/>
  <c r="G92" i="24"/>
  <c r="G89" i="24"/>
  <c r="J69" i="24"/>
  <c r="J89" i="24" s="1"/>
  <c r="G27" i="24"/>
  <c r="J89" i="21"/>
  <c r="J109" i="21" s="1"/>
  <c r="G26" i="24"/>
  <c r="J68" i="24"/>
  <c r="J88" i="24" s="1"/>
  <c r="G88" i="24"/>
  <c r="J79" i="21"/>
  <c r="J99" i="21" s="1"/>
  <c r="J85" i="21"/>
  <c r="J105" i="21" s="1"/>
  <c r="J78" i="24"/>
  <c r="J98" i="24" s="1"/>
  <c r="G36" i="24"/>
  <c r="G98" i="24"/>
  <c r="J42" i="18"/>
  <c r="J59" i="18" s="1"/>
  <c r="J84" i="18" s="1"/>
  <c r="J104" i="18" s="1"/>
  <c r="S104" i="18" s="1"/>
  <c r="D59" i="18"/>
  <c r="D156" i="18" s="1"/>
  <c r="D64" i="18"/>
  <c r="D161" i="18" s="1"/>
  <c r="J47" i="18"/>
  <c r="J64" i="18" s="1"/>
  <c r="J89" i="18" s="1"/>
  <c r="J109" i="18" s="1"/>
  <c r="S109" i="18" s="1"/>
  <c r="D58" i="18"/>
  <c r="D155" i="18" s="1"/>
  <c r="J41" i="18"/>
  <c r="J58" i="18" s="1"/>
  <c r="J83" i="18" s="1"/>
  <c r="J103" i="18" s="1"/>
  <c r="S103" i="18" s="1"/>
  <c r="D63" i="18"/>
  <c r="D160" i="18" s="1"/>
  <c r="J46" i="18"/>
  <c r="J63" i="18" s="1"/>
  <c r="J88" i="18" s="1"/>
  <c r="J108" i="18" s="1"/>
  <c r="S108" i="18" s="1"/>
  <c r="J44" i="18"/>
  <c r="J61" i="18" s="1"/>
  <c r="J86" i="18" s="1"/>
  <c r="J106" i="18" s="1"/>
  <c r="S106" i="18" s="1"/>
  <c r="D61" i="18"/>
  <c r="D158" i="18" s="1"/>
  <c r="D62" i="18"/>
  <c r="D159" i="18" s="1"/>
  <c r="J45" i="18"/>
  <c r="J62" i="18" s="1"/>
  <c r="J87" i="18" s="1"/>
  <c r="J107" i="18" s="1"/>
  <c r="S107" i="18" s="1"/>
  <c r="J39" i="18"/>
  <c r="J56" i="18" s="1"/>
  <c r="J81" i="18" s="1"/>
  <c r="J101" i="18" s="1"/>
  <c r="S101" i="18" s="1"/>
  <c r="D56" i="18"/>
  <c r="D153" i="18" s="1"/>
  <c r="J43" i="18"/>
  <c r="J60" i="18" s="1"/>
  <c r="J85" i="18" s="1"/>
  <c r="J105" i="18" s="1"/>
  <c r="S105" i="18" s="1"/>
  <c r="D60" i="18"/>
  <c r="D157" i="18" s="1"/>
  <c r="J36" i="18"/>
  <c r="J53" i="18" s="1"/>
  <c r="J78" i="18" s="1"/>
  <c r="J98" i="18" s="1"/>
  <c r="S98" i="18" s="1"/>
  <c r="D53" i="18"/>
  <c r="D150" i="18" s="1"/>
  <c r="D55" i="18"/>
  <c r="D152" i="18" s="1"/>
  <c r="J38" i="18"/>
  <c r="J55" i="18" s="1"/>
  <c r="J80" i="18" s="1"/>
  <c r="J100" i="18" s="1"/>
  <c r="S100" i="18" s="1"/>
  <c r="J40" i="18"/>
  <c r="J57" i="18" s="1"/>
  <c r="J82" i="18" s="1"/>
  <c r="J102" i="18" s="1"/>
  <c r="S102" i="18" s="1"/>
  <c r="D57" i="18"/>
  <c r="D154" i="18" s="1"/>
  <c r="D54" i="18"/>
  <c r="D151" i="18" s="1"/>
  <c r="J37" i="18"/>
  <c r="J54" i="18" s="1"/>
  <c r="J79" i="18" s="1"/>
  <c r="J99" i="18" s="1"/>
  <c r="S99" i="18" s="1"/>
  <c r="AE45" i="26"/>
  <c r="AG40" i="26"/>
  <c r="AF38" i="26"/>
  <c r="AF39" i="26"/>
  <c r="AF37" i="26"/>
  <c r="AF36" i="26"/>
  <c r="D25" i="18"/>
  <c r="D31" i="18" s="1"/>
  <c r="H178" i="18" s="1"/>
  <c r="D194" i="18" s="1"/>
  <c r="D212" i="18" s="1"/>
  <c r="H114" i="18"/>
  <c r="H110" i="18"/>
  <c r="H123" i="18" s="1"/>
  <c r="E120" i="18"/>
  <c r="P30" i="16"/>
  <c r="Q20" i="16"/>
  <c r="R20" i="16" s="1"/>
  <c r="X29" i="16" s="1"/>
  <c r="R22" i="16"/>
  <c r="X31" i="16" s="1"/>
  <c r="R21" i="16"/>
  <c r="X30" i="16" s="1"/>
  <c r="N31" i="16"/>
  <c r="L29" i="16"/>
  <c r="P29" i="16" s="1"/>
  <c r="L31" i="16"/>
  <c r="P31" i="16" s="1"/>
  <c r="N29" i="16"/>
  <c r="J30" i="16"/>
  <c r="O30" i="16" s="1"/>
  <c r="J29" i="16"/>
  <c r="O29" i="16" s="1"/>
  <c r="J31" i="16"/>
  <c r="O31" i="16" s="1"/>
  <c r="M29" i="16"/>
  <c r="M31" i="16"/>
  <c r="M30" i="16"/>
  <c r="Q30" i="16" s="1"/>
  <c r="Y30" i="16" s="1"/>
  <c r="I6" i="17" l="1"/>
  <c r="E122" i="18" s="1"/>
  <c r="H122" i="18" s="1"/>
  <c r="H124" i="18" s="1"/>
  <c r="G56" i="21"/>
  <c r="G57" i="21"/>
  <c r="E122" i="21"/>
  <c r="H122" i="21" s="1"/>
  <c r="D14" i="31"/>
  <c r="D184" i="31"/>
  <c r="D219" i="31" s="1"/>
  <c r="H118" i="23"/>
  <c r="H120" i="23" s="1"/>
  <c r="K116" i="23"/>
  <c r="K112" i="31"/>
  <c r="H114" i="31"/>
  <c r="H116" i="31" s="1"/>
  <c r="D14" i="24"/>
  <c r="E140" i="24"/>
  <c r="E142" i="24" s="1"/>
  <c r="E141" i="23"/>
  <c r="E143" i="23" s="1"/>
  <c r="D20" i="21"/>
  <c r="D20" i="23"/>
  <c r="E141" i="18"/>
  <c r="E143" i="18" s="1"/>
  <c r="E145" i="18" s="1"/>
  <c r="K162" i="18" s="1"/>
  <c r="D188" i="18" s="1"/>
  <c r="D223" i="18" s="1"/>
  <c r="E141" i="21"/>
  <c r="E143" i="21" s="1"/>
  <c r="D188" i="21" s="1"/>
  <c r="D223" i="21" s="1"/>
  <c r="E141" i="5"/>
  <c r="E143" i="5" s="1"/>
  <c r="E145" i="5" s="1"/>
  <c r="K162" i="5" s="1"/>
  <c r="D188" i="5" s="1"/>
  <c r="D223" i="5" s="1"/>
  <c r="G61" i="21"/>
  <c r="J38" i="21"/>
  <c r="J55" i="21" s="1"/>
  <c r="G55" i="21"/>
  <c r="G60" i="21"/>
  <c r="J36" i="21"/>
  <c r="J53" i="21" s="1"/>
  <c r="G53" i="21"/>
  <c r="J37" i="21"/>
  <c r="J54" i="21" s="1"/>
  <c r="G54" i="21"/>
  <c r="G63" i="21"/>
  <c r="G58" i="21"/>
  <c r="H118" i="5"/>
  <c r="H120" i="5" s="1"/>
  <c r="K116" i="5"/>
  <c r="H118" i="21"/>
  <c r="H120" i="21" s="1"/>
  <c r="K116" i="21"/>
  <c r="D20" i="18"/>
  <c r="D20" i="5"/>
  <c r="J32" i="24"/>
  <c r="J49" i="24" s="1"/>
  <c r="G49" i="24"/>
  <c r="G44" i="24"/>
  <c r="J27" i="24"/>
  <c r="J44" i="24" s="1"/>
  <c r="J33" i="24"/>
  <c r="J50" i="24" s="1"/>
  <c r="G50" i="24"/>
  <c r="G45" i="24"/>
  <c r="J28" i="24"/>
  <c r="J45" i="24" s="1"/>
  <c r="G46" i="24"/>
  <c r="J29" i="24"/>
  <c r="J46" i="24" s="1"/>
  <c r="G51" i="24"/>
  <c r="J34" i="24"/>
  <c r="J51" i="24" s="1"/>
  <c r="G52" i="24"/>
  <c r="J35" i="24"/>
  <c r="J52" i="24" s="1"/>
  <c r="G53" i="24"/>
  <c r="J36" i="24"/>
  <c r="J53" i="24" s="1"/>
  <c r="G48" i="24"/>
  <c r="J31" i="24"/>
  <c r="J48" i="24" s="1"/>
  <c r="G43" i="24"/>
  <c r="J26" i="24"/>
  <c r="J43" i="24" s="1"/>
  <c r="G54" i="24"/>
  <c r="J37" i="24"/>
  <c r="J54" i="24" s="1"/>
  <c r="G47" i="24"/>
  <c r="J30" i="24"/>
  <c r="J47" i="24" s="1"/>
  <c r="H122" i="24"/>
  <c r="K100" i="24"/>
  <c r="P132" i="18"/>
  <c r="E132" i="18" s="1"/>
  <c r="E133" i="18" s="1"/>
  <c r="I162" i="18" s="1"/>
  <c r="D186" i="18" s="1"/>
  <c r="D221" i="18" s="1"/>
  <c r="N173" i="18"/>
  <c r="D173" i="18"/>
  <c r="D170" i="18"/>
  <c r="N170" i="18"/>
  <c r="N176" i="18"/>
  <c r="D176" i="18"/>
  <c r="N177" i="18"/>
  <c r="D177" i="18"/>
  <c r="D174" i="18"/>
  <c r="N174" i="18"/>
  <c r="N166" i="18"/>
  <c r="D166" i="18"/>
  <c r="N169" i="18"/>
  <c r="D169" i="18"/>
  <c r="D172" i="18"/>
  <c r="N172" i="18"/>
  <c r="N171" i="18"/>
  <c r="D171" i="18"/>
  <c r="D167" i="18"/>
  <c r="N167" i="18"/>
  <c r="N168" i="18"/>
  <c r="D168" i="18"/>
  <c r="D175" i="18"/>
  <c r="N175" i="18"/>
  <c r="H118" i="18"/>
  <c r="H120" i="18" s="1"/>
  <c r="K116" i="18"/>
  <c r="AF45" i="26"/>
  <c r="AH40" i="26"/>
  <c r="AG38" i="26"/>
  <c r="AG39" i="26"/>
  <c r="AG36" i="26"/>
  <c r="AG37" i="26"/>
  <c r="Q31" i="16"/>
  <c r="R30" i="16"/>
  <c r="Q29" i="16"/>
  <c r="E122" i="23" l="1"/>
  <c r="E121" i="24"/>
  <c r="H121" i="24" s="1"/>
  <c r="H123" i="24" s="1"/>
  <c r="H125" i="24" s="1"/>
  <c r="E124" i="18"/>
  <c r="E126" i="18" s="1"/>
  <c r="E118" i="31"/>
  <c r="H118" i="31" s="1"/>
  <c r="H120" i="31" s="1"/>
  <c r="K113" i="31" s="1"/>
  <c r="E122" i="5"/>
  <c r="H122" i="5" s="1"/>
  <c r="H124" i="5" s="1"/>
  <c r="K117" i="5" s="1"/>
  <c r="E124" i="21"/>
  <c r="E126" i="21" s="1"/>
  <c r="K117" i="18"/>
  <c r="H126" i="18"/>
  <c r="H122" i="31"/>
  <c r="AG45" i="26"/>
  <c r="AI40" i="26"/>
  <c r="AH38" i="26"/>
  <c r="AH37" i="26"/>
  <c r="AH39" i="26"/>
  <c r="AH36" i="26"/>
  <c r="R29" i="16"/>
  <c r="Y29" i="16"/>
  <c r="R31" i="16"/>
  <c r="Y31" i="16"/>
  <c r="M364" i="15"/>
  <c r="M362" i="15"/>
  <c r="M361" i="15"/>
  <c r="M360" i="15"/>
  <c r="R359" i="15" s="1"/>
  <c r="T359" i="15"/>
  <c r="O359" i="15"/>
  <c r="N359" i="15"/>
  <c r="M359" i="15"/>
  <c r="Q359" i="15" s="1"/>
  <c r="M357" i="15"/>
  <c r="M356" i="15"/>
  <c r="M355" i="15"/>
  <c r="V354" i="15"/>
  <c r="W354" i="15" s="1"/>
  <c r="T354" i="15"/>
  <c r="O354" i="15"/>
  <c r="N354" i="15"/>
  <c r="M354" i="15"/>
  <c r="M339" i="15" s="1"/>
  <c r="M352" i="15"/>
  <c r="M351" i="15"/>
  <c r="M350" i="15"/>
  <c r="O349" i="15"/>
  <c r="N349" i="15"/>
  <c r="M349" i="15"/>
  <c r="M347" i="15"/>
  <c r="N346" i="15"/>
  <c r="N344" i="15" s="1"/>
  <c r="M346" i="15"/>
  <c r="R344" i="15" s="1"/>
  <c r="M345" i="15"/>
  <c r="O344" i="15"/>
  <c r="M344" i="15"/>
  <c r="M343" i="15"/>
  <c r="M342" i="15"/>
  <c r="N342" i="15" s="1"/>
  <c r="N340" i="15" s="1"/>
  <c r="M341" i="15"/>
  <c r="R340" i="15" s="1"/>
  <c r="O340" i="15"/>
  <c r="O339" i="15" s="1"/>
  <c r="O338" i="15" s="1"/>
  <c r="M340" i="15"/>
  <c r="M337" i="15"/>
  <c r="R334" i="15" s="1"/>
  <c r="M336" i="15"/>
  <c r="M335" i="15"/>
  <c r="O334" i="15"/>
  <c r="Q334" i="15" s="1"/>
  <c r="N334" i="15"/>
  <c r="M334" i="15"/>
  <c r="M332" i="15"/>
  <c r="R329" i="15" s="1"/>
  <c r="M331" i="15"/>
  <c r="M330" i="15"/>
  <c r="T329" i="15"/>
  <c r="Q329" i="15"/>
  <c r="O329" i="15"/>
  <c r="N329" i="15"/>
  <c r="M329" i="15"/>
  <c r="M327" i="15"/>
  <c r="M326" i="15"/>
  <c r="M325" i="15"/>
  <c r="R324" i="15" s="1"/>
  <c r="O324" i="15"/>
  <c r="N324" i="15"/>
  <c r="M324" i="15"/>
  <c r="M322" i="15"/>
  <c r="R319" i="15" s="1"/>
  <c r="M321" i="15"/>
  <c r="M320" i="15"/>
  <c r="T319" i="15"/>
  <c r="O319" i="15"/>
  <c r="N319" i="15"/>
  <c r="M319" i="15"/>
  <c r="Q319" i="15" s="1"/>
  <c r="M318" i="15"/>
  <c r="M317" i="15"/>
  <c r="M316" i="15"/>
  <c r="R315" i="15" s="1"/>
  <c r="O315" i="15"/>
  <c r="N315" i="15"/>
  <c r="N310" i="15" s="1"/>
  <c r="M315" i="15"/>
  <c r="Q315" i="15" s="1"/>
  <c r="M314" i="15"/>
  <c r="M313" i="15"/>
  <c r="R311" i="15" s="1"/>
  <c r="M312" i="15"/>
  <c r="T311" i="15"/>
  <c r="O311" i="15"/>
  <c r="N311" i="15"/>
  <c r="M311" i="15"/>
  <c r="Q311" i="15" s="1"/>
  <c r="M309" i="15"/>
  <c r="R306" i="15" s="1"/>
  <c r="M308" i="15"/>
  <c r="M307" i="15"/>
  <c r="V306" i="15"/>
  <c r="T306" i="15"/>
  <c r="Q306" i="15"/>
  <c r="O306" i="15"/>
  <c r="N306" i="15"/>
  <c r="W306" i="15" s="1"/>
  <c r="M306" i="15"/>
  <c r="M304" i="15"/>
  <c r="M303" i="15"/>
  <c r="M302" i="15"/>
  <c r="R301" i="15" s="1"/>
  <c r="O301" i="15"/>
  <c r="N301" i="15"/>
  <c r="T301" i="15" s="1"/>
  <c r="M301" i="15"/>
  <c r="Q301" i="15" s="1"/>
  <c r="M299" i="15"/>
  <c r="R296" i="15" s="1"/>
  <c r="M298" i="15"/>
  <c r="M297" i="15"/>
  <c r="O296" i="15"/>
  <c r="Q296" i="15" s="1"/>
  <c r="N296" i="15"/>
  <c r="M296" i="15"/>
  <c r="M294" i="15"/>
  <c r="M293" i="15"/>
  <c r="M292" i="15"/>
  <c r="R291" i="15" s="1"/>
  <c r="T291" i="15"/>
  <c r="O291" i="15"/>
  <c r="Q291" i="15" s="1"/>
  <c r="N291" i="15"/>
  <c r="M291" i="15"/>
  <c r="M290" i="15"/>
  <c r="M289" i="15"/>
  <c r="M288" i="15"/>
  <c r="O287" i="15"/>
  <c r="N287" i="15"/>
  <c r="M287" i="15"/>
  <c r="M286" i="15"/>
  <c r="M285" i="15"/>
  <c r="M284" i="15"/>
  <c r="T283" i="15"/>
  <c r="R283" i="15"/>
  <c r="O283" i="15"/>
  <c r="N283" i="15"/>
  <c r="M283" i="15"/>
  <c r="Q283" i="15" s="1"/>
  <c r="M282" i="15"/>
  <c r="M281" i="15"/>
  <c r="M280" i="15"/>
  <c r="R279" i="15" s="1"/>
  <c r="O279" i="15"/>
  <c r="N279" i="15"/>
  <c r="M279" i="15"/>
  <c r="M278" i="15"/>
  <c r="N277" i="15"/>
  <c r="N275" i="15" s="1"/>
  <c r="M277" i="15"/>
  <c r="M276" i="15"/>
  <c r="R275" i="15" s="1"/>
  <c r="V275" i="15"/>
  <c r="O275" i="15"/>
  <c r="M275" i="15"/>
  <c r="M274" i="15"/>
  <c r="M273" i="15"/>
  <c r="N273" i="15" s="1"/>
  <c r="N271" i="15" s="1"/>
  <c r="M272" i="15"/>
  <c r="O271" i="15"/>
  <c r="M271" i="15"/>
  <c r="M270" i="15"/>
  <c r="M269" i="15"/>
  <c r="M268" i="15"/>
  <c r="O267" i="15"/>
  <c r="N267" i="15"/>
  <c r="M267" i="15"/>
  <c r="Q267" i="15" s="1"/>
  <c r="M266" i="15"/>
  <c r="M265" i="15"/>
  <c r="M264" i="15"/>
  <c r="T263" i="15"/>
  <c r="R263" i="15"/>
  <c r="Q263" i="15"/>
  <c r="O263" i="15"/>
  <c r="N263" i="15"/>
  <c r="M263" i="15"/>
  <c r="M262" i="15"/>
  <c r="M261" i="15"/>
  <c r="R258" i="15" s="1"/>
  <c r="M260" i="15"/>
  <c r="M259" i="15"/>
  <c r="V258" i="15"/>
  <c r="T258" i="15"/>
  <c r="Q258" i="15"/>
  <c r="O258" i="15"/>
  <c r="N258" i="15"/>
  <c r="W258" i="15" s="1"/>
  <c r="M258" i="15"/>
  <c r="M256" i="15"/>
  <c r="M255" i="15"/>
  <c r="M254" i="15"/>
  <c r="R253" i="15" s="1"/>
  <c r="O253" i="15"/>
  <c r="N253" i="15"/>
  <c r="T253" i="15" s="1"/>
  <c r="M253" i="15"/>
  <c r="Q253" i="15" s="1"/>
  <c r="M251" i="15"/>
  <c r="R248" i="15" s="1"/>
  <c r="M250" i="15"/>
  <c r="M249" i="15"/>
  <c r="O248" i="15"/>
  <c r="N248" i="15"/>
  <c r="M248" i="15"/>
  <c r="M246" i="15"/>
  <c r="M245" i="15"/>
  <c r="N245" i="15" s="1"/>
  <c r="N243" i="15" s="1"/>
  <c r="M244" i="15"/>
  <c r="V243" i="15"/>
  <c r="O243" i="15"/>
  <c r="M243" i="15"/>
  <c r="M242" i="15"/>
  <c r="M241" i="15"/>
  <c r="M240" i="15"/>
  <c r="O239" i="15"/>
  <c r="Q239" i="15" s="1"/>
  <c r="N239" i="15"/>
  <c r="M239" i="15"/>
  <c r="M238" i="15"/>
  <c r="M237" i="15"/>
  <c r="M236" i="15"/>
  <c r="R235" i="15" s="1"/>
  <c r="V235" i="15"/>
  <c r="W235" i="15" s="1"/>
  <c r="T235" i="15"/>
  <c r="O235" i="15"/>
  <c r="N235" i="15"/>
  <c r="M235" i="15"/>
  <c r="Q235" i="15" s="1"/>
  <c r="M234" i="15"/>
  <c r="M233" i="15"/>
  <c r="N233" i="15" s="1"/>
  <c r="N231" i="15" s="1"/>
  <c r="M232" i="15"/>
  <c r="O231" i="15"/>
  <c r="M231" i="15"/>
  <c r="M230" i="15"/>
  <c r="M229" i="15"/>
  <c r="M228" i="15"/>
  <c r="O227" i="15"/>
  <c r="N227" i="15"/>
  <c r="T227" i="15" s="1"/>
  <c r="M227" i="15"/>
  <c r="Q227" i="15" s="1"/>
  <c r="M226" i="15"/>
  <c r="M225" i="15"/>
  <c r="R223" i="15" s="1"/>
  <c r="M224" i="15"/>
  <c r="T223" i="15"/>
  <c r="O223" i="15"/>
  <c r="N223" i="15"/>
  <c r="M223" i="15"/>
  <c r="Q223" i="15" s="1"/>
  <c r="M222" i="15"/>
  <c r="M221" i="15"/>
  <c r="N221" i="15" s="1"/>
  <c r="N219" i="15" s="1"/>
  <c r="M220" i="15"/>
  <c r="O219" i="15"/>
  <c r="M219" i="15"/>
  <c r="M218" i="15"/>
  <c r="M217" i="15"/>
  <c r="M216" i="15"/>
  <c r="R215" i="15" s="1"/>
  <c r="V215" i="15"/>
  <c r="T215" i="15"/>
  <c r="O215" i="15"/>
  <c r="N215" i="15"/>
  <c r="M215" i="15"/>
  <c r="Q215" i="15" s="1"/>
  <c r="M214" i="15"/>
  <c r="M213" i="15"/>
  <c r="M212" i="15"/>
  <c r="O211" i="15"/>
  <c r="N211" i="15"/>
  <c r="M211" i="15"/>
  <c r="Q211" i="15" s="1"/>
  <c r="M210" i="15"/>
  <c r="M209" i="15"/>
  <c r="N209" i="15" s="1"/>
  <c r="N207" i="15" s="1"/>
  <c r="M208" i="15"/>
  <c r="V207" i="15"/>
  <c r="O207" i="15"/>
  <c r="M207" i="15"/>
  <c r="M206" i="15"/>
  <c r="N205" i="15"/>
  <c r="N203" i="15" s="1"/>
  <c r="M205" i="15"/>
  <c r="M204" i="15"/>
  <c r="O203" i="15"/>
  <c r="M203" i="15"/>
  <c r="M202" i="15"/>
  <c r="M201" i="15"/>
  <c r="N201" i="15" s="1"/>
  <c r="N199" i="15" s="1"/>
  <c r="M200" i="15"/>
  <c r="O199" i="15"/>
  <c r="M198" i="15"/>
  <c r="M197" i="15"/>
  <c r="R195" i="15" s="1"/>
  <c r="M196" i="15"/>
  <c r="V195" i="15"/>
  <c r="W195" i="15" s="1"/>
  <c r="T195" i="15"/>
  <c r="O195" i="15"/>
  <c r="N195" i="15"/>
  <c r="M195" i="15"/>
  <c r="Q195" i="15" s="1"/>
  <c r="M194" i="15"/>
  <c r="M193" i="15"/>
  <c r="M192" i="15"/>
  <c r="R191" i="15" s="1"/>
  <c r="O191" i="15"/>
  <c r="N191" i="15"/>
  <c r="M191" i="15"/>
  <c r="M190" i="15"/>
  <c r="M189" i="15"/>
  <c r="R187" i="15" s="1"/>
  <c r="M188" i="15"/>
  <c r="V187" i="15"/>
  <c r="W187" i="15" s="1"/>
  <c r="T187" i="15"/>
  <c r="O187" i="15"/>
  <c r="N187" i="15"/>
  <c r="M187" i="15"/>
  <c r="Q187" i="15" s="1"/>
  <c r="M186" i="15"/>
  <c r="M185" i="15"/>
  <c r="M184" i="15"/>
  <c r="R183" i="15" s="1"/>
  <c r="O183" i="15"/>
  <c r="N183" i="15"/>
  <c r="M183" i="15"/>
  <c r="M182" i="15"/>
  <c r="M179" i="15"/>
  <c r="M180" i="15"/>
  <c r="O179" i="15"/>
  <c r="M178" i="15"/>
  <c r="M177" i="15"/>
  <c r="M176" i="15"/>
  <c r="T175" i="15"/>
  <c r="R175" i="15"/>
  <c r="Q175" i="15"/>
  <c r="O175" i="15"/>
  <c r="N175" i="15"/>
  <c r="M175" i="15"/>
  <c r="M173" i="15"/>
  <c r="M172" i="15"/>
  <c r="M171" i="15"/>
  <c r="V170" i="15"/>
  <c r="T170" i="15"/>
  <c r="R170" i="15"/>
  <c r="Q170" i="15"/>
  <c r="O170" i="15"/>
  <c r="N170" i="15"/>
  <c r="W170" i="15" s="1"/>
  <c r="M170" i="15"/>
  <c r="M168" i="15"/>
  <c r="M167" i="15"/>
  <c r="M166" i="15"/>
  <c r="R165" i="15" s="1"/>
  <c r="O165" i="15"/>
  <c r="N165" i="15"/>
  <c r="T165" i="15" s="1"/>
  <c r="M165" i="15"/>
  <c r="Q165" i="15" s="1"/>
  <c r="M163" i="15"/>
  <c r="R160" i="15" s="1"/>
  <c r="M162" i="15"/>
  <c r="M161" i="15"/>
  <c r="O160" i="15"/>
  <c r="Q160" i="15" s="1"/>
  <c r="N160" i="15"/>
  <c r="M160" i="15"/>
  <c r="M158" i="15"/>
  <c r="M157" i="15"/>
  <c r="M156" i="15"/>
  <c r="W155" i="15"/>
  <c r="V155" i="15"/>
  <c r="T155" i="15"/>
  <c r="R155" i="15"/>
  <c r="Q155" i="15"/>
  <c r="O155" i="15"/>
  <c r="N155" i="15"/>
  <c r="M155" i="15"/>
  <c r="M154" i="15"/>
  <c r="M153" i="15"/>
  <c r="M152" i="15"/>
  <c r="R151" i="15" s="1"/>
  <c r="O151" i="15"/>
  <c r="N151" i="15"/>
  <c r="M151" i="15"/>
  <c r="M150" i="15"/>
  <c r="M149" i="15"/>
  <c r="M148" i="15"/>
  <c r="R147" i="15" s="1"/>
  <c r="W147" i="15"/>
  <c r="V147" i="15"/>
  <c r="T147" i="15"/>
  <c r="O147" i="15"/>
  <c r="N147" i="15"/>
  <c r="M147" i="15"/>
  <c r="Q147" i="15" s="1"/>
  <c r="M146" i="15"/>
  <c r="N145" i="15"/>
  <c r="N143" i="15" s="1"/>
  <c r="M145" i="15"/>
  <c r="M144" i="15"/>
  <c r="R143" i="15" s="1"/>
  <c r="O143" i="15"/>
  <c r="M143" i="15"/>
  <c r="M142" i="15"/>
  <c r="M141" i="15"/>
  <c r="M140" i="15"/>
  <c r="R139" i="15" s="1"/>
  <c r="V139" i="15"/>
  <c r="W139" i="15" s="1"/>
  <c r="T139" i="15"/>
  <c r="O139" i="15"/>
  <c r="N139" i="15"/>
  <c r="M139" i="15"/>
  <c r="Q139" i="15" s="1"/>
  <c r="M138" i="15"/>
  <c r="M137" i="15"/>
  <c r="M136" i="15"/>
  <c r="O135" i="15"/>
  <c r="N135" i="15"/>
  <c r="M135" i="15"/>
  <c r="M134" i="15"/>
  <c r="M133" i="15"/>
  <c r="N133" i="15" s="1"/>
  <c r="N131" i="15" s="1"/>
  <c r="M132" i="15"/>
  <c r="R131" i="15" s="1"/>
  <c r="O131" i="15"/>
  <c r="M131" i="15"/>
  <c r="Q131" i="15" s="1"/>
  <c r="M130" i="15"/>
  <c r="M129" i="15"/>
  <c r="M128" i="15"/>
  <c r="T127" i="15"/>
  <c r="R127" i="15"/>
  <c r="Q127" i="15"/>
  <c r="O127" i="15"/>
  <c r="N127" i="15"/>
  <c r="M127" i="15"/>
  <c r="M126" i="15"/>
  <c r="M125" i="15"/>
  <c r="M124" i="15"/>
  <c r="O123" i="15"/>
  <c r="N123" i="15"/>
  <c r="T123" i="15" s="1"/>
  <c r="M123" i="15"/>
  <c r="Q123" i="15" s="1"/>
  <c r="N122" i="15"/>
  <c r="N119" i="15" s="1"/>
  <c r="M122" i="15"/>
  <c r="M121" i="15"/>
  <c r="M120" i="15"/>
  <c r="V119" i="15"/>
  <c r="R119" i="15"/>
  <c r="O119" i="15"/>
  <c r="M119" i="15"/>
  <c r="M118" i="15"/>
  <c r="M117" i="15"/>
  <c r="N117" i="15" s="1"/>
  <c r="N115" i="15" s="1"/>
  <c r="M115" i="15"/>
  <c r="M116" i="15"/>
  <c r="O115" i="15"/>
  <c r="M114" i="15"/>
  <c r="M113" i="15"/>
  <c r="M112" i="15"/>
  <c r="V111" i="15"/>
  <c r="W111" i="15" s="1"/>
  <c r="T111" i="15"/>
  <c r="O111" i="15"/>
  <c r="N111" i="15"/>
  <c r="M111" i="15"/>
  <c r="Q111" i="15" s="1"/>
  <c r="M110" i="15"/>
  <c r="M109" i="15"/>
  <c r="M108" i="15"/>
  <c r="O107" i="15"/>
  <c r="Q107" i="15" s="1"/>
  <c r="N107" i="15"/>
  <c r="M107" i="15"/>
  <c r="M106" i="15"/>
  <c r="M105" i="15"/>
  <c r="M104" i="15"/>
  <c r="R103" i="15" s="1"/>
  <c r="V103" i="15"/>
  <c r="W103" i="15" s="1"/>
  <c r="T103" i="15"/>
  <c r="O103" i="15"/>
  <c r="N103" i="15"/>
  <c r="M103" i="15"/>
  <c r="Q103" i="15" s="1"/>
  <c r="M102" i="15"/>
  <c r="N102" i="15" s="1"/>
  <c r="N99" i="15" s="1"/>
  <c r="M101" i="15"/>
  <c r="M100" i="15"/>
  <c r="R99" i="15" s="1"/>
  <c r="O99" i="15"/>
  <c r="M99" i="15"/>
  <c r="M98" i="15"/>
  <c r="N98" i="15" s="1"/>
  <c r="N95" i="15" s="1"/>
  <c r="M97" i="15"/>
  <c r="M96" i="15"/>
  <c r="O95" i="15"/>
  <c r="M95" i="15"/>
  <c r="M94" i="15"/>
  <c r="R91" i="15" s="1"/>
  <c r="M93" i="15"/>
  <c r="M92" i="15"/>
  <c r="V91" i="15"/>
  <c r="O91" i="15"/>
  <c r="M91" i="15"/>
  <c r="M90" i="15"/>
  <c r="N90" i="15" s="1"/>
  <c r="N87" i="15" s="1"/>
  <c r="M89" i="15"/>
  <c r="M88" i="15"/>
  <c r="O87" i="15"/>
  <c r="O86" i="15" s="1"/>
  <c r="M87" i="15"/>
  <c r="M85" i="15"/>
  <c r="M84" i="15"/>
  <c r="M83" i="15"/>
  <c r="T82" i="15"/>
  <c r="R82" i="15"/>
  <c r="Q82" i="15"/>
  <c r="O82" i="15"/>
  <c r="N82" i="15"/>
  <c r="M82" i="15"/>
  <c r="M80" i="15"/>
  <c r="M79" i="15"/>
  <c r="M78" i="15"/>
  <c r="R77" i="15" s="1"/>
  <c r="V77" i="15"/>
  <c r="W77" i="15" s="1"/>
  <c r="T77" i="15"/>
  <c r="O77" i="15"/>
  <c r="N77" i="15"/>
  <c r="M77" i="15"/>
  <c r="Q77" i="15" s="1"/>
  <c r="M75" i="15"/>
  <c r="M74" i="15"/>
  <c r="M73" i="15"/>
  <c r="R72" i="15" s="1"/>
  <c r="O72" i="15"/>
  <c r="N72" i="15"/>
  <c r="M72" i="15"/>
  <c r="M70" i="15"/>
  <c r="N69" i="15"/>
  <c r="N67" i="15" s="1"/>
  <c r="M69" i="15"/>
  <c r="M68" i="15"/>
  <c r="V67" i="15"/>
  <c r="R67" i="15"/>
  <c r="O67" i="15"/>
  <c r="M67" i="15"/>
  <c r="M66" i="15"/>
  <c r="R63" i="15" s="1"/>
  <c r="N65" i="15"/>
  <c r="N63" i="15" s="1"/>
  <c r="M65" i="15"/>
  <c r="M64" i="15"/>
  <c r="O63" i="15"/>
  <c r="M63" i="15"/>
  <c r="M62" i="15"/>
  <c r="M61" i="15"/>
  <c r="N61" i="15" s="1"/>
  <c r="N59" i="15" s="1"/>
  <c r="M60" i="15"/>
  <c r="R59" i="15" s="1"/>
  <c r="O59" i="15"/>
  <c r="M59" i="15"/>
  <c r="Q59" i="15" s="1"/>
  <c r="M58" i="15"/>
  <c r="M57" i="15"/>
  <c r="R55" i="15" s="1"/>
  <c r="M56" i="15"/>
  <c r="V55" i="15"/>
  <c r="O55" i="15"/>
  <c r="M55" i="15"/>
  <c r="M54" i="15"/>
  <c r="M53" i="15"/>
  <c r="N53" i="15" s="1"/>
  <c r="N51" i="15" s="1"/>
  <c r="M52" i="15"/>
  <c r="R51" i="15" s="1"/>
  <c r="O51" i="15"/>
  <c r="M51" i="15"/>
  <c r="M50" i="15"/>
  <c r="M49" i="15"/>
  <c r="M48" i="15"/>
  <c r="V47" i="15"/>
  <c r="W47" i="15" s="1"/>
  <c r="T47" i="15"/>
  <c r="R47" i="15"/>
  <c r="O47" i="15"/>
  <c r="N47" i="15"/>
  <c r="M47" i="15"/>
  <c r="Q47" i="15" s="1"/>
  <c r="M46" i="15"/>
  <c r="M45" i="15"/>
  <c r="N45" i="15" s="1"/>
  <c r="N43" i="15" s="1"/>
  <c r="M44" i="15"/>
  <c r="O43" i="15"/>
  <c r="M43" i="15"/>
  <c r="M42" i="15"/>
  <c r="M41" i="15"/>
  <c r="M40" i="15"/>
  <c r="R39" i="15" s="1"/>
  <c r="V39" i="15"/>
  <c r="W39" i="15" s="1"/>
  <c r="T39" i="15"/>
  <c r="O39" i="15"/>
  <c r="N39" i="15"/>
  <c r="M39" i="15"/>
  <c r="Q39" i="15" s="1"/>
  <c r="M38" i="15"/>
  <c r="M37" i="15"/>
  <c r="M36" i="15"/>
  <c r="O35" i="15"/>
  <c r="N35" i="15"/>
  <c r="M35" i="15"/>
  <c r="M34" i="15"/>
  <c r="M33" i="15"/>
  <c r="N33" i="15" s="1"/>
  <c r="N31" i="15" s="1"/>
  <c r="M32" i="15"/>
  <c r="R31" i="15" s="1"/>
  <c r="O31" i="15"/>
  <c r="M31" i="15"/>
  <c r="Q31" i="15" s="1"/>
  <c r="M30" i="15"/>
  <c r="M29" i="15"/>
  <c r="M28" i="15"/>
  <c r="R27" i="15" s="1"/>
  <c r="T27" i="15"/>
  <c r="Q27" i="15"/>
  <c r="O27" i="15"/>
  <c r="N27" i="15"/>
  <c r="M27" i="15"/>
  <c r="M26" i="15"/>
  <c r="M25" i="15"/>
  <c r="M24" i="15"/>
  <c r="O23" i="15"/>
  <c r="N23" i="15"/>
  <c r="T23" i="15" s="1"/>
  <c r="M23" i="15"/>
  <c r="Q23" i="15" s="1"/>
  <c r="M22" i="15"/>
  <c r="R19" i="15" s="1"/>
  <c r="M21" i="15"/>
  <c r="M20" i="15"/>
  <c r="T19" i="15"/>
  <c r="O19" i="15"/>
  <c r="N19" i="15"/>
  <c r="M19" i="15"/>
  <c r="Q19" i="15" s="1"/>
  <c r="M18" i="15"/>
  <c r="M15" i="15"/>
  <c r="M16" i="15"/>
  <c r="O15" i="15"/>
  <c r="O14" i="15" s="1"/>
  <c r="V344" i="15"/>
  <c r="A1" i="3"/>
  <c r="A3" i="3"/>
  <c r="A4" i="26" s="1"/>
  <c r="H126" i="24" l="1"/>
  <c r="H161" i="24" s="1"/>
  <c r="D184" i="24" s="1"/>
  <c r="D219" i="24" s="1"/>
  <c r="E124" i="23"/>
  <c r="E126" i="23" s="1"/>
  <c r="H122" i="23"/>
  <c r="H124" i="23" s="1"/>
  <c r="H126" i="5"/>
  <c r="H127" i="5" s="1"/>
  <c r="H162" i="5" s="1"/>
  <c r="D185" i="5" s="1"/>
  <c r="D220" i="5" s="1"/>
  <c r="H127" i="18"/>
  <c r="H162" i="18" s="1"/>
  <c r="D185" i="18" s="1"/>
  <c r="D220" i="18" s="1"/>
  <c r="E120" i="31"/>
  <c r="E122" i="31" s="1"/>
  <c r="E124" i="5"/>
  <c r="E126" i="5" s="1"/>
  <c r="E123" i="24"/>
  <c r="E125" i="24" s="1"/>
  <c r="H123" i="31"/>
  <c r="H158" i="31" s="1"/>
  <c r="D181" i="31" s="1"/>
  <c r="R287" i="15"/>
  <c r="M310" i="15"/>
  <c r="N262" i="15"/>
  <c r="R267" i="15"/>
  <c r="R271" i="15"/>
  <c r="Q275" i="15"/>
  <c r="R349" i="15"/>
  <c r="R354" i="15"/>
  <c r="Q191" i="15"/>
  <c r="R203" i="15"/>
  <c r="R239" i="15"/>
  <c r="R219" i="15"/>
  <c r="R227" i="15"/>
  <c r="R231" i="15"/>
  <c r="Q248" i="15"/>
  <c r="R211" i="15"/>
  <c r="R207" i="15"/>
  <c r="R243" i="15"/>
  <c r="N94" i="15"/>
  <c r="N91" i="15" s="1"/>
  <c r="R111" i="15"/>
  <c r="R135" i="15"/>
  <c r="R107" i="15"/>
  <c r="R95" i="15"/>
  <c r="R123" i="15"/>
  <c r="Q135" i="15"/>
  <c r="N57" i="15"/>
  <c r="N55" i="15" s="1"/>
  <c r="Q35" i="15"/>
  <c r="R43" i="15"/>
  <c r="R35" i="15"/>
  <c r="R23" i="15"/>
  <c r="Q207" i="15"/>
  <c r="Q115" i="15"/>
  <c r="N37" i="3"/>
  <c r="K89" i="31" s="1"/>
  <c r="P133" i="18"/>
  <c r="I161" i="24"/>
  <c r="D185" i="24" s="1"/>
  <c r="D220" i="24" s="1"/>
  <c r="P131" i="18"/>
  <c r="A2" i="26"/>
  <c r="AH45" i="26"/>
  <c r="AJ40" i="26"/>
  <c r="AI38" i="26"/>
  <c r="AI39" i="26"/>
  <c r="AI36" i="26"/>
  <c r="AI37" i="26"/>
  <c r="N51" i="3"/>
  <c r="N49" i="3"/>
  <c r="N50" i="3"/>
  <c r="N127" i="3"/>
  <c r="N104" i="3"/>
  <c r="N102" i="3"/>
  <c r="N79" i="3"/>
  <c r="N80" i="3"/>
  <c r="N126" i="3"/>
  <c r="N103" i="3"/>
  <c r="N78" i="3"/>
  <c r="N125" i="3"/>
  <c r="N66" i="3"/>
  <c r="U44" i="3"/>
  <c r="Q105" i="5" s="1"/>
  <c r="U45" i="3"/>
  <c r="Q106" i="5" s="1"/>
  <c r="U47" i="3"/>
  <c r="Q108" i="5" s="1"/>
  <c r="U43" i="3"/>
  <c r="Q104" i="5" s="1"/>
  <c r="U48" i="3"/>
  <c r="Q109" i="5" s="1"/>
  <c r="U46" i="3"/>
  <c r="Q107" i="5" s="1"/>
  <c r="N123" i="3"/>
  <c r="H54" i="31" s="1"/>
  <c r="K54" i="31" s="1"/>
  <c r="N118" i="3"/>
  <c r="H49" i="31" s="1"/>
  <c r="K49" i="31" s="1"/>
  <c r="N115" i="3"/>
  <c r="H46" i="31" s="1"/>
  <c r="K46" i="31" s="1"/>
  <c r="N114" i="3"/>
  <c r="H45" i="31" s="1"/>
  <c r="K45" i="31" s="1"/>
  <c r="N117" i="3"/>
  <c r="H48" i="31" s="1"/>
  <c r="K48" i="31" s="1"/>
  <c r="N120" i="3"/>
  <c r="H51" i="31" s="1"/>
  <c r="K51" i="31" s="1"/>
  <c r="N121" i="3"/>
  <c r="H52" i="31" s="1"/>
  <c r="K52" i="31" s="1"/>
  <c r="N113" i="3"/>
  <c r="H44" i="31" s="1"/>
  <c r="N116" i="3"/>
  <c r="H47" i="31" s="1"/>
  <c r="K47" i="31" s="1"/>
  <c r="N124" i="3"/>
  <c r="H55" i="31" s="1"/>
  <c r="K55" i="31" s="1"/>
  <c r="N119" i="3"/>
  <c r="H50" i="31" s="1"/>
  <c r="K50" i="31" s="1"/>
  <c r="N122" i="3"/>
  <c r="H53" i="31" s="1"/>
  <c r="K53" i="31" s="1"/>
  <c r="N93" i="3"/>
  <c r="H30" i="31" s="1"/>
  <c r="K30" i="31" s="1"/>
  <c r="N90" i="3"/>
  <c r="H27" i="31" s="1"/>
  <c r="N97" i="3"/>
  <c r="H34" i="31" s="1"/>
  <c r="K34" i="31" s="1"/>
  <c r="N101" i="3"/>
  <c r="H38" i="31" s="1"/>
  <c r="K38" i="31" s="1"/>
  <c r="N99" i="3"/>
  <c r="H36" i="31" s="1"/>
  <c r="K36" i="31" s="1"/>
  <c r="N92" i="3"/>
  <c r="H29" i="31" s="1"/>
  <c r="K29" i="31" s="1"/>
  <c r="N94" i="3"/>
  <c r="H31" i="31" s="1"/>
  <c r="K31" i="31" s="1"/>
  <c r="N98" i="3"/>
  <c r="H35" i="31" s="1"/>
  <c r="K35" i="31" s="1"/>
  <c r="N95" i="3"/>
  <c r="H32" i="31" s="1"/>
  <c r="K32" i="31" s="1"/>
  <c r="N91" i="3"/>
  <c r="H28" i="31" s="1"/>
  <c r="K28" i="31" s="1"/>
  <c r="N100" i="3"/>
  <c r="H37" i="31" s="1"/>
  <c r="K37" i="31" s="1"/>
  <c r="N96" i="3"/>
  <c r="H33" i="31" s="1"/>
  <c r="K33" i="31" s="1"/>
  <c r="N44" i="3"/>
  <c r="K96" i="31" s="1"/>
  <c r="N74" i="3"/>
  <c r="N45" i="3"/>
  <c r="K97" i="31" s="1"/>
  <c r="N67" i="3"/>
  <c r="N75" i="3"/>
  <c r="N38" i="3"/>
  <c r="K90" i="31" s="1"/>
  <c r="N46" i="3"/>
  <c r="K98" i="31" s="1"/>
  <c r="N68" i="3"/>
  <c r="N76" i="3"/>
  <c r="N39" i="3"/>
  <c r="K91" i="31" s="1"/>
  <c r="N47" i="3"/>
  <c r="K99" i="31" s="1"/>
  <c r="N69" i="3"/>
  <c r="N77" i="3"/>
  <c r="N48" i="3"/>
  <c r="K100" i="31" s="1"/>
  <c r="N70" i="3"/>
  <c r="N41" i="3"/>
  <c r="K93" i="31" s="1"/>
  <c r="N71" i="3"/>
  <c r="N42" i="3"/>
  <c r="K94" i="31" s="1"/>
  <c r="N72" i="3"/>
  <c r="N43" i="3"/>
  <c r="K95" i="31" s="1"/>
  <c r="N73" i="3"/>
  <c r="W215" i="15"/>
  <c r="Q99" i="15"/>
  <c r="T99" i="15"/>
  <c r="Q262" i="15"/>
  <c r="T203" i="15"/>
  <c r="Q203" i="15"/>
  <c r="T115" i="15"/>
  <c r="T131" i="15"/>
  <c r="Q143" i="15"/>
  <c r="T143" i="15"/>
  <c r="T199" i="15"/>
  <c r="W207" i="15"/>
  <c r="T207" i="15"/>
  <c r="T95" i="15"/>
  <c r="T119" i="15"/>
  <c r="Q119" i="15"/>
  <c r="W119" i="15"/>
  <c r="T219" i="15"/>
  <c r="T231" i="15"/>
  <c r="Q231" i="15"/>
  <c r="W243" i="15"/>
  <c r="T243" i="15"/>
  <c r="T271" i="15"/>
  <c r="Q271" i="15"/>
  <c r="W275" i="15"/>
  <c r="T275" i="15"/>
  <c r="Q87" i="15"/>
  <c r="N86" i="15"/>
  <c r="T87" i="15"/>
  <c r="Q63" i="15"/>
  <c r="T63" i="15"/>
  <c r="Q43" i="15"/>
  <c r="T43" i="15"/>
  <c r="T59" i="15"/>
  <c r="W91" i="15"/>
  <c r="Q91" i="15"/>
  <c r="T91" i="15"/>
  <c r="Q340" i="15"/>
  <c r="N339" i="15"/>
  <c r="N338" i="15" s="1"/>
  <c r="T340" i="15"/>
  <c r="Q344" i="15"/>
  <c r="T344" i="15"/>
  <c r="W344" i="15"/>
  <c r="Q219" i="15"/>
  <c r="M14" i="15"/>
  <c r="Q67" i="15"/>
  <c r="W67" i="15"/>
  <c r="T67" i="15"/>
  <c r="W135" i="15"/>
  <c r="Q243" i="15"/>
  <c r="M338" i="15"/>
  <c r="T31" i="15"/>
  <c r="T51" i="15"/>
  <c r="Q51" i="15"/>
  <c r="Q55" i="15"/>
  <c r="T55" i="15"/>
  <c r="W55" i="15"/>
  <c r="M86" i="15"/>
  <c r="Q310" i="15"/>
  <c r="N17" i="15"/>
  <c r="N15" i="15" s="1"/>
  <c r="O262" i="15"/>
  <c r="O310" i="15"/>
  <c r="Q349" i="15"/>
  <c r="R15" i="15"/>
  <c r="V19" i="15"/>
  <c r="W19" i="15" s="1"/>
  <c r="V27" i="15"/>
  <c r="W27" i="15" s="1"/>
  <c r="T35" i="15"/>
  <c r="V82" i="15"/>
  <c r="W82" i="15" s="1"/>
  <c r="Q95" i="15"/>
  <c r="V99" i="15"/>
  <c r="W99" i="15" s="1"/>
  <c r="T107" i="15"/>
  <c r="V127" i="15"/>
  <c r="W127" i="15" s="1"/>
  <c r="T135" i="15"/>
  <c r="T160" i="15"/>
  <c r="V175" i="15"/>
  <c r="W175" i="15" s="1"/>
  <c r="M181" i="15"/>
  <c r="N181" i="15" s="1"/>
  <c r="N179" i="15" s="1"/>
  <c r="R199" i="15"/>
  <c r="V203" i="15"/>
  <c r="W203" i="15" s="1"/>
  <c r="V223" i="15"/>
  <c r="W223" i="15" s="1"/>
  <c r="V231" i="15"/>
  <c r="W231" i="15" s="1"/>
  <c r="T239" i="15"/>
  <c r="T248" i="15"/>
  <c r="V263" i="15"/>
  <c r="W263" i="15" s="1"/>
  <c r="V271" i="15"/>
  <c r="W271" i="15" s="1"/>
  <c r="T296" i="15"/>
  <c r="V311" i="15"/>
  <c r="W311" i="15" s="1"/>
  <c r="V319" i="15"/>
  <c r="W319" i="15" s="1"/>
  <c r="Q324" i="15"/>
  <c r="T334" i="15"/>
  <c r="V359" i="15"/>
  <c r="W359" i="15" s="1"/>
  <c r="R87" i="15"/>
  <c r="O174" i="15"/>
  <c r="O13" i="15" s="1"/>
  <c r="O12" i="15" s="1"/>
  <c r="Q183" i="15"/>
  <c r="Q279" i="15"/>
  <c r="V35" i="15"/>
  <c r="W35" i="15" s="1"/>
  <c r="V43" i="15"/>
  <c r="W43" i="15" s="1"/>
  <c r="V63" i="15"/>
  <c r="W63" i="15" s="1"/>
  <c r="T72" i="15"/>
  <c r="V87" i="15"/>
  <c r="W87" i="15" s="1"/>
  <c r="V107" i="15"/>
  <c r="W107" i="15" s="1"/>
  <c r="V115" i="15"/>
  <c r="W115" i="15" s="1"/>
  <c r="V135" i="15"/>
  <c r="V143" i="15"/>
  <c r="W143" i="15" s="1"/>
  <c r="T151" i="15"/>
  <c r="V160" i="15"/>
  <c r="W160" i="15" s="1"/>
  <c r="T183" i="15"/>
  <c r="T191" i="15"/>
  <c r="V239" i="15"/>
  <c r="W239" i="15" s="1"/>
  <c r="V248" i="15"/>
  <c r="W248" i="15" s="1"/>
  <c r="T279" i="15"/>
  <c r="T287" i="15"/>
  <c r="V296" i="15"/>
  <c r="W296" i="15" s="1"/>
  <c r="V334" i="15"/>
  <c r="W334" i="15" s="1"/>
  <c r="V340" i="15"/>
  <c r="W340" i="15" s="1"/>
  <c r="T349" i="15"/>
  <c r="Q72" i="15"/>
  <c r="R115" i="15"/>
  <c r="Q151" i="15"/>
  <c r="Q287" i="15"/>
  <c r="V15" i="15"/>
  <c r="V51" i="15"/>
  <c r="W51" i="15" s="1"/>
  <c r="V72" i="15"/>
  <c r="W72" i="15" s="1"/>
  <c r="V151" i="15"/>
  <c r="W151" i="15" s="1"/>
  <c r="R179" i="15"/>
  <c r="V183" i="15"/>
  <c r="W183" i="15" s="1"/>
  <c r="V191" i="15"/>
  <c r="V199" i="15"/>
  <c r="W199" i="15" s="1"/>
  <c r="T211" i="15"/>
  <c r="V279" i="15"/>
  <c r="W279" i="15" s="1"/>
  <c r="V287" i="15"/>
  <c r="W287" i="15" s="1"/>
  <c r="T324" i="15"/>
  <c r="V349" i="15"/>
  <c r="W349" i="15" s="1"/>
  <c r="Q354" i="15"/>
  <c r="V95" i="15"/>
  <c r="W95" i="15" s="1"/>
  <c r="W191" i="15"/>
  <c r="V211" i="15"/>
  <c r="W211" i="15" s="1"/>
  <c r="V219" i="15"/>
  <c r="W219" i="15" s="1"/>
  <c r="T267" i="15"/>
  <c r="T315" i="15"/>
  <c r="V324" i="15"/>
  <c r="W324" i="15" s="1"/>
  <c r="V23" i="15"/>
  <c r="W23" i="15" s="1"/>
  <c r="V31" i="15"/>
  <c r="W31" i="15" s="1"/>
  <c r="V59" i="15"/>
  <c r="W59" i="15" s="1"/>
  <c r="V123" i="15"/>
  <c r="W123" i="15" s="1"/>
  <c r="V131" i="15"/>
  <c r="W131" i="15" s="1"/>
  <c r="V165" i="15"/>
  <c r="W165" i="15" s="1"/>
  <c r="V179" i="15"/>
  <c r="M199" i="15"/>
  <c r="Q199" i="15" s="1"/>
  <c r="V227" i="15"/>
  <c r="W227" i="15" s="1"/>
  <c r="V253" i="15"/>
  <c r="W253" i="15" s="1"/>
  <c r="V267" i="15"/>
  <c r="W267" i="15" s="1"/>
  <c r="V301" i="15"/>
  <c r="W301" i="15" s="1"/>
  <c r="V315" i="15"/>
  <c r="W315" i="15" s="1"/>
  <c r="V283" i="15"/>
  <c r="W283" i="15" s="1"/>
  <c r="V291" i="15"/>
  <c r="W291" i="15" s="1"/>
  <c r="V329" i="15"/>
  <c r="W329" i="15" s="1"/>
  <c r="H126" i="23" l="1"/>
  <c r="K117" i="23"/>
  <c r="K44" i="31"/>
  <c r="K56" i="31" s="1"/>
  <c r="J174" i="31" s="1"/>
  <c r="D187" i="31" s="1"/>
  <c r="D210" i="31" s="1"/>
  <c r="H56" i="31"/>
  <c r="H39" i="31"/>
  <c r="K27" i="31"/>
  <c r="K39" i="31" s="1"/>
  <c r="I174" i="31" s="1"/>
  <c r="D186" i="31" s="1"/>
  <c r="D209" i="31" s="1"/>
  <c r="Q338" i="15"/>
  <c r="H55" i="21"/>
  <c r="K55" i="21" s="1"/>
  <c r="H55" i="23"/>
  <c r="K55" i="23" s="1"/>
  <c r="H47" i="21"/>
  <c r="K47" i="21" s="1"/>
  <c r="H47" i="23"/>
  <c r="K47" i="23" s="1"/>
  <c r="H42" i="21"/>
  <c r="K42" i="21" s="1"/>
  <c r="H42" i="23"/>
  <c r="K42" i="23" s="1"/>
  <c r="H53" i="21"/>
  <c r="H53" i="23"/>
  <c r="H60" i="21"/>
  <c r="K60" i="21" s="1"/>
  <c r="H60" i="23"/>
  <c r="K60" i="23" s="1"/>
  <c r="H62" i="21"/>
  <c r="K62" i="21" s="1"/>
  <c r="H62" i="23"/>
  <c r="K62" i="23" s="1"/>
  <c r="H64" i="21"/>
  <c r="K64" i="21" s="1"/>
  <c r="H64" i="23"/>
  <c r="K64" i="23" s="1"/>
  <c r="H37" i="21"/>
  <c r="K37" i="21" s="1"/>
  <c r="H37" i="23"/>
  <c r="K37" i="23" s="1"/>
  <c r="H39" i="21"/>
  <c r="K39" i="21" s="1"/>
  <c r="H39" i="23"/>
  <c r="K39" i="23" s="1"/>
  <c r="H44" i="21"/>
  <c r="K44" i="21" s="1"/>
  <c r="H44" i="23"/>
  <c r="K44" i="23" s="1"/>
  <c r="H58" i="21"/>
  <c r="K58" i="21" s="1"/>
  <c r="H58" i="23"/>
  <c r="K58" i="23" s="1"/>
  <c r="H46" i="21"/>
  <c r="K46" i="21" s="1"/>
  <c r="H46" i="23"/>
  <c r="K46" i="23" s="1"/>
  <c r="H57" i="21"/>
  <c r="K57" i="21" s="1"/>
  <c r="H57" i="23"/>
  <c r="K57" i="23" s="1"/>
  <c r="H63" i="21"/>
  <c r="K63" i="21" s="1"/>
  <c r="H63" i="23"/>
  <c r="K63" i="23" s="1"/>
  <c r="H56" i="21"/>
  <c r="K56" i="21" s="1"/>
  <c r="H56" i="23"/>
  <c r="K56" i="23" s="1"/>
  <c r="H61" i="21"/>
  <c r="K61" i="21" s="1"/>
  <c r="H61" i="23"/>
  <c r="K61" i="23" s="1"/>
  <c r="H40" i="21"/>
  <c r="K40" i="21" s="1"/>
  <c r="H40" i="23"/>
  <c r="K40" i="23" s="1"/>
  <c r="H38" i="21"/>
  <c r="K38" i="21" s="1"/>
  <c r="H38" i="23"/>
  <c r="K38" i="23" s="1"/>
  <c r="H36" i="21"/>
  <c r="K36" i="21" s="1"/>
  <c r="H36" i="23"/>
  <c r="H54" i="21"/>
  <c r="K54" i="21" s="1"/>
  <c r="H54" i="23"/>
  <c r="K54" i="23" s="1"/>
  <c r="H45" i="21"/>
  <c r="K45" i="21" s="1"/>
  <c r="H45" i="23"/>
  <c r="K45" i="23" s="1"/>
  <c r="H43" i="21"/>
  <c r="K43" i="21" s="1"/>
  <c r="H43" i="23"/>
  <c r="K43" i="23" s="1"/>
  <c r="H41" i="21"/>
  <c r="K41" i="21" s="1"/>
  <c r="H41" i="23"/>
  <c r="K41" i="23" s="1"/>
  <c r="H59" i="21"/>
  <c r="K59" i="21" s="1"/>
  <c r="H59" i="23"/>
  <c r="K59" i="23" s="1"/>
  <c r="M174" i="15"/>
  <c r="Q86" i="15"/>
  <c r="N53" i="3"/>
  <c r="R37" i="3" s="1"/>
  <c r="U37" i="3" s="1"/>
  <c r="Q89" i="31" s="1"/>
  <c r="K100" i="5"/>
  <c r="K99" i="5"/>
  <c r="K98" i="5"/>
  <c r="D216" i="31"/>
  <c r="E136" i="23"/>
  <c r="E135" i="24"/>
  <c r="E152" i="23"/>
  <c r="E152" i="21"/>
  <c r="K100" i="23"/>
  <c r="E154" i="21"/>
  <c r="E154" i="23"/>
  <c r="K102" i="23"/>
  <c r="E151" i="21"/>
  <c r="E151" i="23"/>
  <c r="K99" i="23"/>
  <c r="E158" i="23"/>
  <c r="E158" i="21"/>
  <c r="K106" i="23"/>
  <c r="E156" i="21"/>
  <c r="E156" i="23"/>
  <c r="K104" i="23"/>
  <c r="E160" i="23"/>
  <c r="E160" i="21"/>
  <c r="G160" i="21" s="1"/>
  <c r="K108" i="23"/>
  <c r="E157" i="23"/>
  <c r="E157" i="21"/>
  <c r="K105" i="23"/>
  <c r="E150" i="23"/>
  <c r="E150" i="21"/>
  <c r="K98" i="23"/>
  <c r="E159" i="23"/>
  <c r="E159" i="21"/>
  <c r="G159" i="21" s="1"/>
  <c r="K107" i="23"/>
  <c r="E155" i="23"/>
  <c r="E155" i="21"/>
  <c r="K103" i="23"/>
  <c r="E153" i="21"/>
  <c r="E153" i="23"/>
  <c r="K101" i="23"/>
  <c r="E161" i="21"/>
  <c r="G161" i="21" s="1"/>
  <c r="E161" i="23"/>
  <c r="K109" i="23"/>
  <c r="K102" i="5"/>
  <c r="K105" i="5"/>
  <c r="K107" i="5"/>
  <c r="K101" i="5"/>
  <c r="K104" i="5"/>
  <c r="K109" i="5"/>
  <c r="K103" i="5"/>
  <c r="K108" i="5"/>
  <c r="K106" i="5"/>
  <c r="H40" i="5"/>
  <c r="K40" i="5" s="1"/>
  <c r="H38" i="5"/>
  <c r="K38" i="5" s="1"/>
  <c r="H64" i="5"/>
  <c r="K64" i="5" s="1"/>
  <c r="H58" i="5"/>
  <c r="K58" i="5" s="1"/>
  <c r="H59" i="5"/>
  <c r="K59" i="5" s="1"/>
  <c r="H45" i="5"/>
  <c r="K45" i="5" s="1"/>
  <c r="H56" i="5"/>
  <c r="K56" i="5" s="1"/>
  <c r="H63" i="5"/>
  <c r="K63" i="5" s="1"/>
  <c r="H42" i="5"/>
  <c r="K42" i="5" s="1"/>
  <c r="H47" i="5"/>
  <c r="K47" i="5" s="1"/>
  <c r="H53" i="5"/>
  <c r="H46" i="5"/>
  <c r="K46" i="5" s="1"/>
  <c r="H43" i="5"/>
  <c r="K43" i="5" s="1"/>
  <c r="H61" i="5"/>
  <c r="K61" i="5" s="1"/>
  <c r="H37" i="5"/>
  <c r="K37" i="5" s="1"/>
  <c r="H36" i="5"/>
  <c r="H60" i="5"/>
  <c r="K60" i="5" s="1"/>
  <c r="H55" i="5"/>
  <c r="K55" i="5" s="1"/>
  <c r="H41" i="5"/>
  <c r="K41" i="5" s="1"/>
  <c r="H39" i="5"/>
  <c r="K39" i="5" s="1"/>
  <c r="H57" i="5"/>
  <c r="K57" i="5" s="1"/>
  <c r="H44" i="5"/>
  <c r="K44" i="5" s="1"/>
  <c r="H62" i="5"/>
  <c r="K62" i="5" s="1"/>
  <c r="H54" i="5"/>
  <c r="K54" i="5" s="1"/>
  <c r="K161" i="24"/>
  <c r="D187" i="24" s="1"/>
  <c r="D222" i="24" s="1"/>
  <c r="AI45" i="26"/>
  <c r="AK40" i="26"/>
  <c r="AJ38" i="26"/>
  <c r="AJ39" i="26"/>
  <c r="AJ36" i="26"/>
  <c r="AJ37" i="26"/>
  <c r="H32" i="24"/>
  <c r="K32" i="24" s="1"/>
  <c r="H37" i="24"/>
  <c r="K37" i="24" s="1"/>
  <c r="H54" i="24"/>
  <c r="K54" i="24" s="1"/>
  <c r="H45" i="24"/>
  <c r="K45" i="24" s="1"/>
  <c r="H97" i="24"/>
  <c r="K97" i="24" s="1"/>
  <c r="E158" i="24"/>
  <c r="E149" i="24"/>
  <c r="H88" i="24"/>
  <c r="K88" i="24" s="1"/>
  <c r="H36" i="24"/>
  <c r="K36" i="24" s="1"/>
  <c r="H33" i="24"/>
  <c r="K33" i="24" s="1"/>
  <c r="H46" i="24"/>
  <c r="K46" i="24" s="1"/>
  <c r="H48" i="24"/>
  <c r="K48" i="24" s="1"/>
  <c r="E160" i="24"/>
  <c r="H99" i="24"/>
  <c r="K99" i="24" s="1"/>
  <c r="E152" i="24"/>
  <c r="H91" i="24"/>
  <c r="K91" i="24" s="1"/>
  <c r="H31" i="24"/>
  <c r="K31" i="24" s="1"/>
  <c r="H29" i="24"/>
  <c r="K29" i="24" s="1"/>
  <c r="H51" i="24"/>
  <c r="K51" i="24" s="1"/>
  <c r="E157" i="24"/>
  <c r="H96" i="24"/>
  <c r="K96" i="24" s="1"/>
  <c r="H27" i="24"/>
  <c r="K27" i="24" s="1"/>
  <c r="H53" i="24"/>
  <c r="K53" i="24" s="1"/>
  <c r="E151" i="24"/>
  <c r="H90" i="24"/>
  <c r="K90" i="24" s="1"/>
  <c r="E156" i="24"/>
  <c r="H95" i="24"/>
  <c r="K95" i="24" s="1"/>
  <c r="E154" i="24"/>
  <c r="H93" i="24"/>
  <c r="K93" i="24" s="1"/>
  <c r="H34" i="24"/>
  <c r="K34" i="24" s="1"/>
  <c r="H50" i="24"/>
  <c r="K50" i="24" s="1"/>
  <c r="H26" i="24"/>
  <c r="H30" i="24"/>
  <c r="K30" i="24" s="1"/>
  <c r="H47" i="24"/>
  <c r="K47" i="24" s="1"/>
  <c r="E150" i="24"/>
  <c r="H89" i="24"/>
  <c r="K89" i="24" s="1"/>
  <c r="H28" i="24"/>
  <c r="K28" i="24" s="1"/>
  <c r="H52" i="24"/>
  <c r="K52" i="24" s="1"/>
  <c r="H44" i="24"/>
  <c r="K44" i="24" s="1"/>
  <c r="H94" i="24"/>
  <c r="K94" i="24" s="1"/>
  <c r="E155" i="24"/>
  <c r="H43" i="24"/>
  <c r="E153" i="24"/>
  <c r="H92" i="24"/>
  <c r="K92" i="24" s="1"/>
  <c r="H35" i="24"/>
  <c r="K35" i="24" s="1"/>
  <c r="H49" i="24"/>
  <c r="K49" i="24" s="1"/>
  <c r="E159" i="24"/>
  <c r="H98" i="24"/>
  <c r="K98" i="24" s="1"/>
  <c r="Q108" i="18"/>
  <c r="Q106" i="18"/>
  <c r="Q105" i="18"/>
  <c r="Q107" i="18"/>
  <c r="Q109" i="18"/>
  <c r="Q104" i="18"/>
  <c r="K106" i="18"/>
  <c r="K105" i="18"/>
  <c r="K108" i="18"/>
  <c r="K109" i="18"/>
  <c r="K104" i="18"/>
  <c r="K107" i="18"/>
  <c r="H38" i="18"/>
  <c r="K38" i="18" s="1"/>
  <c r="H57" i="18"/>
  <c r="K57" i="18" s="1"/>
  <c r="H61" i="18"/>
  <c r="K61" i="18" s="1"/>
  <c r="H45" i="18"/>
  <c r="K45" i="18" s="1"/>
  <c r="H62" i="18"/>
  <c r="K62" i="18" s="1"/>
  <c r="H54" i="18"/>
  <c r="K54" i="18" s="1"/>
  <c r="H42" i="18"/>
  <c r="K42" i="18" s="1"/>
  <c r="H47" i="18"/>
  <c r="K47" i="18" s="1"/>
  <c r="H59" i="18"/>
  <c r="K59" i="18" s="1"/>
  <c r="H60" i="18"/>
  <c r="K60" i="18" s="1"/>
  <c r="H46" i="18"/>
  <c r="K46" i="18" s="1"/>
  <c r="H43" i="18"/>
  <c r="K43" i="18" s="1"/>
  <c r="H64" i="18"/>
  <c r="K64" i="18" s="1"/>
  <c r="H55" i="18"/>
  <c r="K55" i="18" s="1"/>
  <c r="H44" i="18"/>
  <c r="K44" i="18" s="1"/>
  <c r="H40" i="18"/>
  <c r="K40" i="18" s="1"/>
  <c r="H37" i="18"/>
  <c r="K37" i="18" s="1"/>
  <c r="H36" i="18"/>
  <c r="H56" i="18"/>
  <c r="K56" i="18" s="1"/>
  <c r="H58" i="18"/>
  <c r="K58" i="18" s="1"/>
  <c r="H41" i="18"/>
  <c r="K41" i="18" s="1"/>
  <c r="H39" i="18"/>
  <c r="K39" i="18" s="1"/>
  <c r="H53" i="18"/>
  <c r="H63" i="18"/>
  <c r="K63" i="18" s="1"/>
  <c r="K100" i="18"/>
  <c r="K98" i="18"/>
  <c r="K103" i="18"/>
  <c r="K101" i="18"/>
  <c r="K102" i="18"/>
  <c r="K99" i="18"/>
  <c r="X48" i="3"/>
  <c r="X47" i="3"/>
  <c r="X46" i="3"/>
  <c r="X45" i="3"/>
  <c r="X44" i="3"/>
  <c r="X43" i="3"/>
  <c r="N128" i="3"/>
  <c r="N81" i="3"/>
  <c r="N105" i="3"/>
  <c r="N52" i="3"/>
  <c r="K101" i="31" s="1"/>
  <c r="W15" i="15"/>
  <c r="T15" i="15"/>
  <c r="N14" i="15"/>
  <c r="Q14" i="15" s="1"/>
  <c r="N174" i="15"/>
  <c r="Q174" i="15" s="1"/>
  <c r="T179" i="15"/>
  <c r="W179" i="15"/>
  <c r="Q15" i="15"/>
  <c r="Q339" i="15"/>
  <c r="M13" i="15"/>
  <c r="Q179" i="15"/>
  <c r="E154" i="31" l="1"/>
  <c r="T97" i="31"/>
  <c r="F154" i="31" s="1"/>
  <c r="E152" i="31"/>
  <c r="T95" i="31"/>
  <c r="F152" i="31" s="1"/>
  <c r="E153" i="31"/>
  <c r="T96" i="31"/>
  <c r="F153" i="31" s="1"/>
  <c r="T98" i="31"/>
  <c r="F155" i="31" s="1"/>
  <c r="E155" i="31"/>
  <c r="T99" i="31"/>
  <c r="F156" i="31" s="1"/>
  <c r="E156" i="31"/>
  <c r="T100" i="31"/>
  <c r="F157" i="31" s="1"/>
  <c r="E157" i="31"/>
  <c r="R42" i="3"/>
  <c r="U42" i="3" s="1"/>
  <c r="Q94" i="31" s="1"/>
  <c r="R41" i="3"/>
  <c r="U41" i="3" s="1"/>
  <c r="R40" i="3"/>
  <c r="U40" i="3" s="1"/>
  <c r="Q92" i="31" s="1"/>
  <c r="R51" i="3"/>
  <c r="U51" i="3" s="1"/>
  <c r="X51" i="3" s="1"/>
  <c r="R38" i="3"/>
  <c r="U38" i="3" s="1"/>
  <c r="R49" i="3"/>
  <c r="U49" i="3" s="1"/>
  <c r="X49" i="3" s="1"/>
  <c r="R50" i="3"/>
  <c r="U50" i="3" s="1"/>
  <c r="X50" i="3" s="1"/>
  <c r="R39" i="3"/>
  <c r="U39" i="3" s="1"/>
  <c r="D15" i="31"/>
  <c r="D221" i="31"/>
  <c r="E137" i="23"/>
  <c r="E138" i="23" s="1"/>
  <c r="J162" i="23" s="1"/>
  <c r="D187" i="23" s="1"/>
  <c r="D222" i="23" s="1"/>
  <c r="E132" i="31"/>
  <c r="E133" i="31"/>
  <c r="D224" i="24"/>
  <c r="D233" i="24" s="1"/>
  <c r="D235" i="24" s="1"/>
  <c r="D9" i="24" s="1"/>
  <c r="D15" i="24"/>
  <c r="D16" i="24" s="1"/>
  <c r="G177" i="24" s="1"/>
  <c r="D192" i="24" s="1"/>
  <c r="E136" i="24"/>
  <c r="E137" i="24" s="1"/>
  <c r="J161" i="24" s="1"/>
  <c r="D186" i="24" s="1"/>
  <c r="H65" i="23"/>
  <c r="K53" i="23"/>
  <c r="K65" i="23" s="1"/>
  <c r="J178" i="23" s="1"/>
  <c r="D191" i="23" s="1"/>
  <c r="D214" i="23" s="1"/>
  <c r="G153" i="23"/>
  <c r="G156" i="23"/>
  <c r="H48" i="23"/>
  <c r="K36" i="23"/>
  <c r="K48" i="23" s="1"/>
  <c r="I178" i="23" s="1"/>
  <c r="D190" i="23" s="1"/>
  <c r="G155" i="23"/>
  <c r="G158" i="23"/>
  <c r="D225" i="23"/>
  <c r="D21" i="23"/>
  <c r="D22" i="23" s="1"/>
  <c r="G178" i="23" s="1"/>
  <c r="K110" i="23"/>
  <c r="G161" i="23"/>
  <c r="G152" i="23"/>
  <c r="G154" i="23"/>
  <c r="G150" i="23"/>
  <c r="E162" i="23"/>
  <c r="G157" i="23"/>
  <c r="G151" i="23"/>
  <c r="G159" i="23"/>
  <c r="G160" i="23"/>
  <c r="G158" i="21"/>
  <c r="G150" i="21"/>
  <c r="E162" i="21"/>
  <c r="H150" i="21" s="1"/>
  <c r="G154" i="21"/>
  <c r="G152" i="21"/>
  <c r="G155" i="21"/>
  <c r="G156" i="21"/>
  <c r="G153" i="21"/>
  <c r="G157" i="21"/>
  <c r="G151" i="21"/>
  <c r="H48" i="5"/>
  <c r="H65" i="5"/>
  <c r="H65" i="21"/>
  <c r="K53" i="21"/>
  <c r="K65" i="21" s="1"/>
  <c r="J178" i="21" s="1"/>
  <c r="D191" i="21" s="1"/>
  <c r="D214" i="21" s="1"/>
  <c r="K36" i="5"/>
  <c r="K48" i="5" s="1"/>
  <c r="I178" i="5" s="1"/>
  <c r="D190" i="5" s="1"/>
  <c r="D213" i="5" s="1"/>
  <c r="K48" i="21"/>
  <c r="I178" i="21" s="1"/>
  <c r="D190" i="21" s="1"/>
  <c r="K53" i="5"/>
  <c r="K65" i="5" s="1"/>
  <c r="J178" i="5" s="1"/>
  <c r="D191" i="5" s="1"/>
  <c r="D214" i="5" s="1"/>
  <c r="E137" i="5"/>
  <c r="E136" i="21"/>
  <c r="D225" i="21"/>
  <c r="D21" i="21"/>
  <c r="D22" i="21" s="1"/>
  <c r="G178" i="21" s="1"/>
  <c r="H90" i="21"/>
  <c r="H110" i="21" s="1"/>
  <c r="H123" i="21" s="1"/>
  <c r="H124" i="21" s="1"/>
  <c r="H48" i="21"/>
  <c r="E137" i="21"/>
  <c r="Q98" i="5"/>
  <c r="E156" i="5"/>
  <c r="T104" i="5"/>
  <c r="F156" i="5" s="1"/>
  <c r="E157" i="5"/>
  <c r="T105" i="5"/>
  <c r="F157" i="5" s="1"/>
  <c r="E158" i="5"/>
  <c r="T106" i="5"/>
  <c r="F158" i="5" s="1"/>
  <c r="E159" i="5"/>
  <c r="T107" i="5"/>
  <c r="F159" i="5" s="1"/>
  <c r="D21" i="5"/>
  <c r="D22" i="5" s="1"/>
  <c r="G178" i="5" s="1"/>
  <c r="D225" i="5"/>
  <c r="K110" i="5"/>
  <c r="E160" i="5"/>
  <c r="T108" i="5"/>
  <c r="F160" i="5" s="1"/>
  <c r="E136" i="5"/>
  <c r="E161" i="5"/>
  <c r="T109" i="5"/>
  <c r="F161" i="5" s="1"/>
  <c r="AJ45" i="26"/>
  <c r="AL40" i="26"/>
  <c r="AK38" i="26"/>
  <c r="AK37" i="26"/>
  <c r="AK39" i="26"/>
  <c r="AK36" i="26"/>
  <c r="K26" i="24"/>
  <c r="K38" i="24" s="1"/>
  <c r="I177" i="24" s="1"/>
  <c r="D189" i="24" s="1"/>
  <c r="D212" i="24" s="1"/>
  <c r="H38" i="24"/>
  <c r="G152" i="24"/>
  <c r="G156" i="24"/>
  <c r="G153" i="24"/>
  <c r="G151" i="24"/>
  <c r="E161" i="24"/>
  <c r="H153" i="24" s="1"/>
  <c r="G149" i="24"/>
  <c r="G157" i="24"/>
  <c r="G159" i="24"/>
  <c r="K43" i="24"/>
  <c r="K55" i="24" s="1"/>
  <c r="J177" i="24" s="1"/>
  <c r="D190" i="24" s="1"/>
  <c r="D213" i="24" s="1"/>
  <c r="H55" i="24"/>
  <c r="G158" i="24"/>
  <c r="G150" i="24"/>
  <c r="G160" i="24"/>
  <c r="G155" i="24"/>
  <c r="G154" i="24"/>
  <c r="K85" i="21"/>
  <c r="K105" i="21" s="1"/>
  <c r="K78" i="21"/>
  <c r="K98" i="21" s="1"/>
  <c r="K83" i="21"/>
  <c r="K103" i="21" s="1"/>
  <c r="K82" i="21"/>
  <c r="K102" i="21" s="1"/>
  <c r="K87" i="21"/>
  <c r="K107" i="21" s="1"/>
  <c r="K89" i="21"/>
  <c r="K109" i="21" s="1"/>
  <c r="K88" i="21"/>
  <c r="K108" i="21" s="1"/>
  <c r="K80" i="21"/>
  <c r="K100" i="21" s="1"/>
  <c r="K84" i="21"/>
  <c r="K104" i="21" s="1"/>
  <c r="K86" i="21"/>
  <c r="K106" i="21" s="1"/>
  <c r="K79" i="21"/>
  <c r="K99" i="21" s="1"/>
  <c r="K81" i="21"/>
  <c r="K101" i="21" s="1"/>
  <c r="E137" i="18"/>
  <c r="D225" i="18"/>
  <c r="K53" i="18"/>
  <c r="K65" i="18" s="1"/>
  <c r="J178" i="18" s="1"/>
  <c r="D191" i="18" s="1"/>
  <c r="D214" i="18" s="1"/>
  <c r="H65" i="18"/>
  <c r="K36" i="18"/>
  <c r="K48" i="18" s="1"/>
  <c r="I178" i="18" s="1"/>
  <c r="D190" i="18" s="1"/>
  <c r="D213" i="18" s="1"/>
  <c r="H48" i="18"/>
  <c r="E136" i="18"/>
  <c r="Q98" i="18"/>
  <c r="X37" i="3"/>
  <c r="E161" i="18"/>
  <c r="T109" i="18"/>
  <c r="F161" i="18" s="1"/>
  <c r="E159" i="18"/>
  <c r="T107" i="18"/>
  <c r="F159" i="18" s="1"/>
  <c r="T106" i="18"/>
  <c r="F158" i="18" s="1"/>
  <c r="E158" i="18"/>
  <c r="D21" i="18"/>
  <c r="K110" i="18"/>
  <c r="E156" i="18"/>
  <c r="T104" i="18"/>
  <c r="F156" i="18" s="1"/>
  <c r="E157" i="18"/>
  <c r="T105" i="18"/>
  <c r="F157" i="18" s="1"/>
  <c r="T108" i="18"/>
  <c r="F160" i="18" s="1"/>
  <c r="E160" i="18"/>
  <c r="X38" i="3"/>
  <c r="M12" i="15"/>
  <c r="N13" i="15"/>
  <c r="T12" i="15"/>
  <c r="W12" i="15"/>
  <c r="G152" i="31" l="1"/>
  <c r="G153" i="31"/>
  <c r="G154" i="31"/>
  <c r="G155" i="31"/>
  <c r="T89" i="31"/>
  <c r="F146" i="31" s="1"/>
  <c r="E146" i="31"/>
  <c r="T90" i="31"/>
  <c r="F147" i="31" s="1"/>
  <c r="E147" i="31"/>
  <c r="G157" i="31"/>
  <c r="G156" i="31"/>
  <c r="Q100" i="5"/>
  <c r="Q91" i="31"/>
  <c r="Q99" i="18"/>
  <c r="Q90" i="31"/>
  <c r="Q102" i="18"/>
  <c r="Q93" i="31"/>
  <c r="D10" i="24"/>
  <c r="F177" i="24" s="1"/>
  <c r="D191" i="24" s="1"/>
  <c r="D209" i="24" s="1"/>
  <c r="D21" i="24"/>
  <c r="H177" i="24" s="1"/>
  <c r="D193" i="24" s="1"/>
  <c r="D211" i="24" s="1"/>
  <c r="D5" i="31"/>
  <c r="D5" i="24"/>
  <c r="D5" i="23"/>
  <c r="D5" i="5"/>
  <c r="D5" i="21"/>
  <c r="D5" i="18"/>
  <c r="Q102" i="5"/>
  <c r="X41" i="3"/>
  <c r="D16" i="31"/>
  <c r="G174" i="31" s="1"/>
  <c r="Q99" i="5"/>
  <c r="X39" i="3"/>
  <c r="T100" i="18" s="1"/>
  <c r="F152" i="18" s="1"/>
  <c r="Q100" i="18"/>
  <c r="R52" i="3"/>
  <c r="D222" i="31" s="1"/>
  <c r="E134" i="31"/>
  <c r="J158" i="31" s="1"/>
  <c r="I159" i="23"/>
  <c r="H168" i="23"/>
  <c r="K157" i="23"/>
  <c r="I157" i="23"/>
  <c r="H159" i="23"/>
  <c r="H160" i="23"/>
  <c r="K151" i="23"/>
  <c r="H177" i="23"/>
  <c r="G173" i="23"/>
  <c r="H176" i="23"/>
  <c r="H174" i="23"/>
  <c r="H170" i="23"/>
  <c r="I160" i="23"/>
  <c r="H151" i="23"/>
  <c r="H157" i="23"/>
  <c r="H166" i="23"/>
  <c r="K152" i="21"/>
  <c r="J176" i="23"/>
  <c r="H175" i="23"/>
  <c r="I151" i="23"/>
  <c r="H173" i="23"/>
  <c r="J166" i="23"/>
  <c r="H155" i="23"/>
  <c r="K160" i="23"/>
  <c r="K159" i="23"/>
  <c r="H167" i="23"/>
  <c r="H150" i="23"/>
  <c r="D221" i="24"/>
  <c r="D210" i="24"/>
  <c r="J151" i="23"/>
  <c r="J150" i="23"/>
  <c r="J159" i="23"/>
  <c r="J156" i="23"/>
  <c r="J160" i="23"/>
  <c r="J175" i="23"/>
  <c r="J157" i="23"/>
  <c r="I158" i="23"/>
  <c r="J155" i="23"/>
  <c r="K156" i="23"/>
  <c r="J170" i="23"/>
  <c r="K153" i="23"/>
  <c r="J174" i="23"/>
  <c r="J167" i="23"/>
  <c r="J161" i="23"/>
  <c r="J172" i="23"/>
  <c r="I161" i="23"/>
  <c r="H169" i="23"/>
  <c r="H153" i="23"/>
  <c r="I154" i="23"/>
  <c r="J168" i="23"/>
  <c r="K161" i="23"/>
  <c r="I156" i="23"/>
  <c r="G166" i="23"/>
  <c r="G168" i="23"/>
  <c r="G169" i="23"/>
  <c r="G176" i="23"/>
  <c r="G175" i="23"/>
  <c r="G167" i="23"/>
  <c r="I174" i="23"/>
  <c r="I176" i="23"/>
  <c r="J154" i="23"/>
  <c r="G177" i="23"/>
  <c r="I155" i="23"/>
  <c r="H172" i="23"/>
  <c r="G162" i="23"/>
  <c r="D184" i="23" s="1"/>
  <c r="I170" i="23"/>
  <c r="I168" i="23"/>
  <c r="I177" i="23"/>
  <c r="J158" i="23"/>
  <c r="H171" i="23"/>
  <c r="J169" i="23"/>
  <c r="D213" i="23"/>
  <c r="K154" i="23"/>
  <c r="H152" i="23"/>
  <c r="J177" i="23"/>
  <c r="K158" i="23"/>
  <c r="J171" i="23"/>
  <c r="G172" i="23"/>
  <c r="I166" i="23"/>
  <c r="H154" i="23"/>
  <c r="I152" i="23"/>
  <c r="H161" i="23"/>
  <c r="G174" i="23"/>
  <c r="H158" i="23"/>
  <c r="G171" i="23"/>
  <c r="H156" i="23"/>
  <c r="I172" i="23"/>
  <c r="I169" i="23"/>
  <c r="I173" i="23"/>
  <c r="I171" i="23"/>
  <c r="I175" i="23"/>
  <c r="I167" i="23"/>
  <c r="J173" i="23"/>
  <c r="I150" i="23"/>
  <c r="K150" i="23"/>
  <c r="G170" i="23"/>
  <c r="K152" i="23"/>
  <c r="J152" i="23"/>
  <c r="D193" i="23"/>
  <c r="D211" i="23" s="1"/>
  <c r="K155" i="23"/>
  <c r="I153" i="23"/>
  <c r="J153" i="23"/>
  <c r="K151" i="21"/>
  <c r="K157" i="21"/>
  <c r="I150" i="21"/>
  <c r="K156" i="21"/>
  <c r="H156" i="21"/>
  <c r="H157" i="21"/>
  <c r="H152" i="21"/>
  <c r="I160" i="21"/>
  <c r="H159" i="21"/>
  <c r="K159" i="21"/>
  <c r="H161" i="21"/>
  <c r="H160" i="21"/>
  <c r="I161" i="21"/>
  <c r="K160" i="21"/>
  <c r="K161" i="21"/>
  <c r="I159" i="21"/>
  <c r="H151" i="21"/>
  <c r="K153" i="21"/>
  <c r="K155" i="21"/>
  <c r="H154" i="21"/>
  <c r="G162" i="21"/>
  <c r="I151" i="21"/>
  <c r="I153" i="21"/>
  <c r="H155" i="21"/>
  <c r="K154" i="21"/>
  <c r="K158" i="21"/>
  <c r="H153" i="21"/>
  <c r="I155" i="21"/>
  <c r="I154" i="21"/>
  <c r="H158" i="21"/>
  <c r="I157" i="21"/>
  <c r="I156" i="21"/>
  <c r="I152" i="21"/>
  <c r="K150" i="21"/>
  <c r="I158" i="21"/>
  <c r="K90" i="21"/>
  <c r="K110" i="21" s="1"/>
  <c r="H126" i="21"/>
  <c r="D185" i="21" s="1"/>
  <c r="D220" i="21" s="1"/>
  <c r="K117" i="21"/>
  <c r="D213" i="21"/>
  <c r="D193" i="21"/>
  <c r="D211" i="21" s="1"/>
  <c r="E138" i="5"/>
  <c r="J162" i="5" s="1"/>
  <c r="D187" i="5" s="1"/>
  <c r="D222" i="5" s="1"/>
  <c r="E138" i="21"/>
  <c r="Q101" i="5"/>
  <c r="Q103" i="5"/>
  <c r="G160" i="5"/>
  <c r="G156" i="5"/>
  <c r="G158" i="5"/>
  <c r="D193" i="5"/>
  <c r="G157" i="5"/>
  <c r="E150" i="5"/>
  <c r="T98" i="5"/>
  <c r="F150" i="5" s="1"/>
  <c r="G161" i="5"/>
  <c r="E151" i="5"/>
  <c r="T99" i="5"/>
  <c r="F151" i="5" s="1"/>
  <c r="G159" i="5"/>
  <c r="D22" i="18"/>
  <c r="G178" i="18" s="1"/>
  <c r="AK72" i="26"/>
  <c r="AK68" i="26"/>
  <c r="AK71" i="26"/>
  <c r="AK62" i="26"/>
  <c r="AK69" i="26"/>
  <c r="AK45" i="26"/>
  <c r="AM40" i="26"/>
  <c r="AL38" i="26"/>
  <c r="AL37" i="26"/>
  <c r="AL39" i="26"/>
  <c r="AL36" i="26"/>
  <c r="K154" i="24"/>
  <c r="I157" i="24"/>
  <c r="G171" i="24"/>
  <c r="H158" i="24"/>
  <c r="H155" i="24"/>
  <c r="I158" i="24"/>
  <c r="H157" i="24"/>
  <c r="I154" i="24"/>
  <c r="I171" i="24"/>
  <c r="K150" i="24"/>
  <c r="I174" i="24"/>
  <c r="J170" i="24"/>
  <c r="G176" i="24"/>
  <c r="H159" i="24"/>
  <c r="I170" i="24"/>
  <c r="H160" i="24"/>
  <c r="I160" i="24"/>
  <c r="K159" i="24"/>
  <c r="H154" i="24"/>
  <c r="I155" i="24"/>
  <c r="I176" i="24"/>
  <c r="I166" i="24"/>
  <c r="I149" i="24"/>
  <c r="K155" i="24"/>
  <c r="K160" i="24"/>
  <c r="I153" i="24"/>
  <c r="G175" i="24"/>
  <c r="G167" i="24"/>
  <c r="G170" i="24"/>
  <c r="G174" i="24"/>
  <c r="K151" i="24"/>
  <c r="I156" i="24"/>
  <c r="K152" i="24"/>
  <c r="I165" i="24"/>
  <c r="I167" i="24"/>
  <c r="G166" i="24"/>
  <c r="K158" i="24"/>
  <c r="I173" i="24"/>
  <c r="H149" i="24"/>
  <c r="K153" i="24"/>
  <c r="I172" i="24"/>
  <c r="I168" i="24"/>
  <c r="H150" i="24"/>
  <c r="I159" i="24"/>
  <c r="I175" i="24"/>
  <c r="K157" i="24"/>
  <c r="K149" i="24"/>
  <c r="I150" i="24"/>
  <c r="H151" i="24"/>
  <c r="J152" i="24"/>
  <c r="J150" i="24"/>
  <c r="J160" i="24"/>
  <c r="J154" i="24"/>
  <c r="J149" i="24"/>
  <c r="J157" i="24"/>
  <c r="J153" i="24"/>
  <c r="J158" i="24"/>
  <c r="J155" i="24"/>
  <c r="J159" i="24"/>
  <c r="J172" i="24"/>
  <c r="J176" i="24"/>
  <c r="J165" i="24"/>
  <c r="J169" i="24"/>
  <c r="J156" i="24"/>
  <c r="J168" i="24"/>
  <c r="H152" i="24"/>
  <c r="G161" i="24"/>
  <c r="D183" i="24" s="1"/>
  <c r="D218" i="24" s="1"/>
  <c r="J174" i="24"/>
  <c r="G165" i="24"/>
  <c r="I169" i="24"/>
  <c r="G172" i="24"/>
  <c r="I152" i="24"/>
  <c r="J175" i="24"/>
  <c r="G173" i="24"/>
  <c r="J167" i="24"/>
  <c r="I151" i="24"/>
  <c r="G169" i="24"/>
  <c r="G168" i="24"/>
  <c r="J171" i="24"/>
  <c r="J166" i="24"/>
  <c r="J173" i="24"/>
  <c r="J151" i="24"/>
  <c r="K156" i="24"/>
  <c r="H156" i="24"/>
  <c r="E138" i="18"/>
  <c r="J162" i="18" s="1"/>
  <c r="D187" i="18" s="1"/>
  <c r="D222" i="18" s="1"/>
  <c r="Q101" i="18"/>
  <c r="Q103" i="18"/>
  <c r="G156" i="18"/>
  <c r="G158" i="18"/>
  <c r="G157" i="18"/>
  <c r="E151" i="18"/>
  <c r="T99" i="18"/>
  <c r="F151" i="18" s="1"/>
  <c r="G160" i="18"/>
  <c r="T98" i="18"/>
  <c r="F150" i="18" s="1"/>
  <c r="E150" i="18"/>
  <c r="G159" i="18"/>
  <c r="G161" i="18"/>
  <c r="X40" i="3"/>
  <c r="X42" i="3"/>
  <c r="U52" i="3"/>
  <c r="Q101" i="31" s="1"/>
  <c r="N12" i="15"/>
  <c r="R338" i="15"/>
  <c r="Q13" i="15"/>
  <c r="E152" i="5" l="1"/>
  <c r="T100" i="5"/>
  <c r="F152" i="5" s="1"/>
  <c r="E152" i="18"/>
  <c r="G147" i="31"/>
  <c r="G146" i="31"/>
  <c r="T91" i="31"/>
  <c r="F148" i="31" s="1"/>
  <c r="E148" i="31"/>
  <c r="T92" i="31"/>
  <c r="F149" i="31" s="1"/>
  <c r="E149" i="31"/>
  <c r="T94" i="31"/>
  <c r="F151" i="31" s="1"/>
  <c r="E151" i="31"/>
  <c r="T102" i="5"/>
  <c r="F154" i="5" s="1"/>
  <c r="T93" i="31"/>
  <c r="F150" i="31" s="1"/>
  <c r="E150" i="31"/>
  <c r="E154" i="5"/>
  <c r="D209" i="18"/>
  <c r="E178" i="18"/>
  <c r="D209" i="21"/>
  <c r="E178" i="21"/>
  <c r="E178" i="5"/>
  <c r="D209" i="5"/>
  <c r="D209" i="23"/>
  <c r="E178" i="23"/>
  <c r="D15" i="5"/>
  <c r="D16" i="5" s="1"/>
  <c r="F178" i="5" s="1"/>
  <c r="D192" i="5" s="1"/>
  <c r="D210" i="5" s="1"/>
  <c r="D15" i="21"/>
  <c r="D16" i="21" s="1"/>
  <c r="F178" i="21" s="1"/>
  <c r="D192" i="21" s="1"/>
  <c r="D210" i="21" s="1"/>
  <c r="D15" i="23"/>
  <c r="D16" i="23" s="1"/>
  <c r="F178" i="23" s="1"/>
  <c r="D9" i="26"/>
  <c r="D15" i="18"/>
  <c r="D16" i="18" s="1"/>
  <c r="F178" i="18" s="1"/>
  <c r="D192" i="18" s="1"/>
  <c r="D210" i="18" s="1"/>
  <c r="D208" i="24"/>
  <c r="E177" i="24"/>
  <c r="D205" i="31"/>
  <c r="E174" i="31"/>
  <c r="E154" i="18"/>
  <c r="T102" i="18"/>
  <c r="F154" i="18" s="1"/>
  <c r="D189" i="31"/>
  <c r="D226" i="18"/>
  <c r="D226" i="5"/>
  <c r="D183" i="31"/>
  <c r="H172" i="24"/>
  <c r="H171" i="24"/>
  <c r="H169" i="24"/>
  <c r="H170" i="24"/>
  <c r="F167" i="24"/>
  <c r="H165" i="24"/>
  <c r="L157" i="23"/>
  <c r="H173" i="24"/>
  <c r="E188" i="24"/>
  <c r="L158" i="23"/>
  <c r="L151" i="23"/>
  <c r="L160" i="23"/>
  <c r="E182" i="24"/>
  <c r="H167" i="24"/>
  <c r="H174" i="24"/>
  <c r="H166" i="24"/>
  <c r="D223" i="24"/>
  <c r="H168" i="24"/>
  <c r="H176" i="24"/>
  <c r="H175" i="24"/>
  <c r="L159" i="23"/>
  <c r="F168" i="24"/>
  <c r="L156" i="23"/>
  <c r="L150" i="23"/>
  <c r="L154" i="23"/>
  <c r="F166" i="24"/>
  <c r="F175" i="24"/>
  <c r="F172" i="24"/>
  <c r="F169" i="24"/>
  <c r="F173" i="24"/>
  <c r="F174" i="24"/>
  <c r="F165" i="24"/>
  <c r="F176" i="24"/>
  <c r="F170" i="24"/>
  <c r="F171" i="24"/>
  <c r="L153" i="23"/>
  <c r="L155" i="23"/>
  <c r="L161" i="23"/>
  <c r="L152" i="23"/>
  <c r="E183" i="23"/>
  <c r="D219" i="23"/>
  <c r="D224" i="23" s="1"/>
  <c r="J162" i="21"/>
  <c r="Q110" i="5"/>
  <c r="E155" i="5"/>
  <c r="T103" i="5"/>
  <c r="F155" i="5" s="1"/>
  <c r="D211" i="5"/>
  <c r="E153" i="5"/>
  <c r="T101" i="5"/>
  <c r="F153" i="5" s="1"/>
  <c r="G150" i="5"/>
  <c r="G151" i="5"/>
  <c r="G152" i="5"/>
  <c r="D193" i="18"/>
  <c r="D211" i="18" s="1"/>
  <c r="AL72" i="26"/>
  <c r="AL69" i="26"/>
  <c r="AL71" i="26"/>
  <c r="AL68" i="26"/>
  <c r="AL62" i="26"/>
  <c r="L157" i="24"/>
  <c r="AL45" i="26"/>
  <c r="AN40" i="26"/>
  <c r="AM38" i="26"/>
  <c r="AM37" i="26"/>
  <c r="AM39" i="26"/>
  <c r="AM36" i="26"/>
  <c r="L160" i="24"/>
  <c r="L155" i="24"/>
  <c r="L159" i="24"/>
  <c r="L158" i="24"/>
  <c r="L150" i="24"/>
  <c r="L151" i="24"/>
  <c r="L154" i="24"/>
  <c r="L153" i="24"/>
  <c r="L149" i="24"/>
  <c r="L156" i="24"/>
  <c r="L152" i="24"/>
  <c r="G151" i="18"/>
  <c r="E153" i="18"/>
  <c r="T101" i="18"/>
  <c r="F153" i="18" s="1"/>
  <c r="G150" i="18"/>
  <c r="G152" i="18"/>
  <c r="Q110" i="18"/>
  <c r="E155" i="18"/>
  <c r="T103" i="18"/>
  <c r="F155" i="18" s="1"/>
  <c r="U12" i="15"/>
  <c r="U11" i="15" s="1"/>
  <c r="V12" i="15"/>
  <c r="Q12" i="15"/>
  <c r="X52" i="3"/>
  <c r="A2" i="5"/>
  <c r="A1" i="5"/>
  <c r="A3" i="5"/>
  <c r="B20" i="5" s="1"/>
  <c r="F8" i="13"/>
  <c r="F7" i="13"/>
  <c r="E6" i="13"/>
  <c r="D6" i="13"/>
  <c r="C6" i="13"/>
  <c r="B8" i="13"/>
  <c r="B9" i="13"/>
  <c r="B7" i="13"/>
  <c r="E189" i="5" l="1"/>
  <c r="G154" i="5"/>
  <c r="G151" i="31"/>
  <c r="G149" i="31"/>
  <c r="E158" i="31"/>
  <c r="I167" i="31" s="1"/>
  <c r="D223" i="31"/>
  <c r="T101" i="31"/>
  <c r="G148" i="31"/>
  <c r="G150" i="31"/>
  <c r="G154" i="18"/>
  <c r="E171" i="24"/>
  <c r="E176" i="24"/>
  <c r="E173" i="24"/>
  <c r="E170" i="24"/>
  <c r="E167" i="24"/>
  <c r="E168" i="24"/>
  <c r="E166" i="24"/>
  <c r="E174" i="24"/>
  <c r="E169" i="24"/>
  <c r="E165" i="24"/>
  <c r="E175" i="24"/>
  <c r="E172" i="24"/>
  <c r="D197" i="5"/>
  <c r="E68" i="23"/>
  <c r="E69" i="23" s="1"/>
  <c r="D197" i="21"/>
  <c r="D8" i="26"/>
  <c r="C20" i="3"/>
  <c r="D192" i="23"/>
  <c r="F173" i="23"/>
  <c r="F175" i="23"/>
  <c r="F169" i="23"/>
  <c r="F167" i="23"/>
  <c r="F172" i="23"/>
  <c r="F168" i="23"/>
  <c r="F176" i="23"/>
  <c r="F170" i="23"/>
  <c r="F166" i="23"/>
  <c r="F177" i="23"/>
  <c r="F171" i="23"/>
  <c r="F174" i="23"/>
  <c r="E59" i="31"/>
  <c r="E60" i="31" s="1"/>
  <c r="E68" i="18"/>
  <c r="E69" i="18" s="1"/>
  <c r="D196" i="24"/>
  <c r="D193" i="31"/>
  <c r="E68" i="21"/>
  <c r="E69" i="21" s="1"/>
  <c r="E189" i="21"/>
  <c r="E173" i="31"/>
  <c r="E171" i="31"/>
  <c r="D197" i="18"/>
  <c r="D197" i="23"/>
  <c r="E172" i="23"/>
  <c r="E175" i="23"/>
  <c r="E173" i="23"/>
  <c r="E177" i="23"/>
  <c r="E167" i="23"/>
  <c r="E171" i="23"/>
  <c r="E168" i="23"/>
  <c r="E174" i="23"/>
  <c r="E170" i="23"/>
  <c r="E169" i="23"/>
  <c r="E176" i="23"/>
  <c r="E166" i="23"/>
  <c r="E58" i="24"/>
  <c r="E59" i="24" s="1"/>
  <c r="E68" i="5"/>
  <c r="E69" i="5" s="1"/>
  <c r="D207" i="31"/>
  <c r="D218" i="31"/>
  <c r="L162" i="23"/>
  <c r="D226" i="24"/>
  <c r="D227" i="24" s="1"/>
  <c r="D227" i="23"/>
  <c r="D228" i="23" s="1"/>
  <c r="J155" i="21"/>
  <c r="L155" i="21" s="1"/>
  <c r="J151" i="21"/>
  <c r="L151" i="21" s="1"/>
  <c r="J157" i="21"/>
  <c r="L157" i="21" s="1"/>
  <c r="J156" i="21"/>
  <c r="L156" i="21" s="1"/>
  <c r="J161" i="21"/>
  <c r="L161" i="21" s="1"/>
  <c r="J150" i="21"/>
  <c r="L150" i="21" s="1"/>
  <c r="J160" i="21"/>
  <c r="L160" i="21" s="1"/>
  <c r="J159" i="21"/>
  <c r="L159" i="21" s="1"/>
  <c r="J154" i="21"/>
  <c r="L154" i="21" s="1"/>
  <c r="J153" i="21"/>
  <c r="L153" i="21" s="1"/>
  <c r="J158" i="21"/>
  <c r="L158" i="21" s="1"/>
  <c r="J152" i="21"/>
  <c r="L152" i="21" s="1"/>
  <c r="D187" i="21"/>
  <c r="D222" i="21" s="1"/>
  <c r="J173" i="21"/>
  <c r="G169" i="21"/>
  <c r="I167" i="21"/>
  <c r="F176" i="21"/>
  <c r="I169" i="21"/>
  <c r="E168" i="21"/>
  <c r="E174" i="21"/>
  <c r="E169" i="21"/>
  <c r="J172" i="21"/>
  <c r="F177" i="21"/>
  <c r="E162" i="5"/>
  <c r="H170" i="5" s="1"/>
  <c r="E172" i="21"/>
  <c r="D227" i="21"/>
  <c r="F171" i="21"/>
  <c r="D184" i="21"/>
  <c r="D219" i="21" s="1"/>
  <c r="G168" i="21"/>
  <c r="G166" i="21"/>
  <c r="H170" i="21"/>
  <c r="I175" i="21"/>
  <c r="J176" i="21"/>
  <c r="G176" i="21"/>
  <c r="H166" i="21"/>
  <c r="F167" i="21"/>
  <c r="G177" i="21"/>
  <c r="I176" i="21"/>
  <c r="E176" i="21"/>
  <c r="F172" i="21"/>
  <c r="I177" i="21"/>
  <c r="G155" i="5"/>
  <c r="D227" i="5"/>
  <c r="T110" i="5"/>
  <c r="G153" i="5"/>
  <c r="E189" i="18"/>
  <c r="AM72" i="26"/>
  <c r="AM62" i="26"/>
  <c r="AM69" i="26"/>
  <c r="AM68" i="26"/>
  <c r="AM71" i="26"/>
  <c r="AM45" i="26"/>
  <c r="AO40" i="26"/>
  <c r="AN38" i="26"/>
  <c r="AN39" i="26"/>
  <c r="AN37" i="26"/>
  <c r="AN36" i="26"/>
  <c r="L161" i="24"/>
  <c r="D227" i="18"/>
  <c r="E162" i="18"/>
  <c r="I154" i="18" s="1"/>
  <c r="G155" i="18"/>
  <c r="T110" i="18"/>
  <c r="G153" i="18"/>
  <c r="F9" i="13"/>
  <c r="E172" i="31" l="1"/>
  <c r="E167" i="31"/>
  <c r="E162" i="31"/>
  <c r="E163" i="31"/>
  <c r="G167" i="31"/>
  <c r="J165" i="31"/>
  <c r="H149" i="31"/>
  <c r="H148" i="31"/>
  <c r="H150" i="31"/>
  <c r="L150" i="31" s="1"/>
  <c r="E165" i="31"/>
  <c r="J164" i="31"/>
  <c r="K150" i="31"/>
  <c r="E169" i="31"/>
  <c r="I164" i="31"/>
  <c r="E166" i="31"/>
  <c r="I150" i="31"/>
  <c r="J150" i="31"/>
  <c r="H151" i="31"/>
  <c r="K151" i="31"/>
  <c r="I165" i="31"/>
  <c r="I151" i="31"/>
  <c r="E168" i="31"/>
  <c r="K149" i="31"/>
  <c r="K148" i="31"/>
  <c r="G158" i="31"/>
  <c r="D180" i="31" s="1"/>
  <c r="E170" i="31"/>
  <c r="I149" i="31"/>
  <c r="I148" i="31"/>
  <c r="H153" i="31"/>
  <c r="K152" i="31"/>
  <c r="K156" i="31"/>
  <c r="H154" i="31"/>
  <c r="I152" i="31"/>
  <c r="J171" i="31"/>
  <c r="I173" i="31"/>
  <c r="H152" i="31"/>
  <c r="H156" i="31"/>
  <c r="K153" i="31"/>
  <c r="K154" i="31"/>
  <c r="I171" i="31"/>
  <c r="J169" i="31"/>
  <c r="J173" i="31"/>
  <c r="I170" i="31"/>
  <c r="I155" i="31"/>
  <c r="K155" i="31"/>
  <c r="I156" i="31"/>
  <c r="I169" i="31"/>
  <c r="I168" i="31"/>
  <c r="I172" i="31"/>
  <c r="J170" i="31"/>
  <c r="I157" i="31"/>
  <c r="K157" i="31"/>
  <c r="H157" i="31"/>
  <c r="J168" i="31"/>
  <c r="J172" i="31"/>
  <c r="I153" i="31"/>
  <c r="I154" i="31"/>
  <c r="H155" i="31"/>
  <c r="I147" i="31"/>
  <c r="I146" i="31"/>
  <c r="G172" i="31"/>
  <c r="J156" i="31"/>
  <c r="J157" i="31"/>
  <c r="J148" i="31"/>
  <c r="K147" i="31"/>
  <c r="K146" i="31"/>
  <c r="G164" i="31"/>
  <c r="J152" i="31"/>
  <c r="L152" i="31" s="1"/>
  <c r="G169" i="31"/>
  <c r="J149" i="31"/>
  <c r="G170" i="31"/>
  <c r="G165" i="31"/>
  <c r="J151" i="31"/>
  <c r="L151" i="31" s="1"/>
  <c r="H147" i="31"/>
  <c r="H146" i="31"/>
  <c r="G162" i="31"/>
  <c r="J154" i="31"/>
  <c r="G168" i="31"/>
  <c r="J163" i="31"/>
  <c r="G173" i="31"/>
  <c r="J153" i="31"/>
  <c r="J155" i="31"/>
  <c r="J147" i="31"/>
  <c r="I163" i="31"/>
  <c r="J162" i="31"/>
  <c r="G163" i="31"/>
  <c r="J146" i="31"/>
  <c r="I162" i="31"/>
  <c r="G171" i="31"/>
  <c r="J166" i="31"/>
  <c r="J167" i="31"/>
  <c r="E164" i="31"/>
  <c r="G166" i="31"/>
  <c r="I166" i="31"/>
  <c r="E70" i="5"/>
  <c r="E72" i="5" s="1"/>
  <c r="E71" i="5"/>
  <c r="D199" i="5" s="1"/>
  <c r="E61" i="31"/>
  <c r="E63" i="31" s="1"/>
  <c r="E62" i="31"/>
  <c r="D195" i="31" s="1"/>
  <c r="E71" i="21"/>
  <c r="D199" i="21" s="1"/>
  <c r="E70" i="21"/>
  <c r="E60" i="24"/>
  <c r="E61" i="24"/>
  <c r="D198" i="24" s="1"/>
  <c r="E70" i="23"/>
  <c r="E71" i="23"/>
  <c r="D199" i="23" s="1"/>
  <c r="E70" i="18"/>
  <c r="E71" i="18"/>
  <c r="D199" i="18" s="1"/>
  <c r="D210" i="23"/>
  <c r="E189" i="23"/>
  <c r="D224" i="21"/>
  <c r="D228" i="21" s="1"/>
  <c r="K159" i="5"/>
  <c r="J173" i="5"/>
  <c r="I167" i="5"/>
  <c r="F172" i="5"/>
  <c r="L162" i="21"/>
  <c r="H154" i="5"/>
  <c r="G175" i="5"/>
  <c r="K155" i="5"/>
  <c r="H152" i="5"/>
  <c r="H159" i="5"/>
  <c r="I174" i="5"/>
  <c r="G169" i="5"/>
  <c r="I175" i="5"/>
  <c r="J152" i="5"/>
  <c r="F177" i="5"/>
  <c r="F166" i="5"/>
  <c r="I169" i="5"/>
  <c r="K160" i="5"/>
  <c r="G168" i="5"/>
  <c r="E167" i="21"/>
  <c r="J170" i="5"/>
  <c r="K153" i="5"/>
  <c r="J172" i="5"/>
  <c r="J167" i="5"/>
  <c r="F174" i="21"/>
  <c r="E175" i="21"/>
  <c r="H173" i="21"/>
  <c r="E177" i="21"/>
  <c r="F166" i="21"/>
  <c r="F173" i="21"/>
  <c r="J167" i="21"/>
  <c r="H158" i="5"/>
  <c r="I160" i="5"/>
  <c r="I170" i="5"/>
  <c r="I168" i="5"/>
  <c r="I153" i="5"/>
  <c r="F167" i="5"/>
  <c r="G177" i="5"/>
  <c r="E177" i="5"/>
  <c r="J161" i="5"/>
  <c r="G176" i="5"/>
  <c r="J159" i="5"/>
  <c r="H167" i="5"/>
  <c r="G171" i="5"/>
  <c r="I168" i="21"/>
  <c r="H166" i="5"/>
  <c r="G170" i="5"/>
  <c r="H153" i="5"/>
  <c r="G167" i="5"/>
  <c r="J177" i="5"/>
  <c r="H177" i="5"/>
  <c r="I177" i="5"/>
  <c r="H176" i="5"/>
  <c r="H161" i="5"/>
  <c r="I151" i="5"/>
  <c r="H171" i="5"/>
  <c r="E166" i="5"/>
  <c r="G166" i="5"/>
  <c r="J168" i="5"/>
  <c r="E169" i="5"/>
  <c r="G173" i="5"/>
  <c r="J175" i="5"/>
  <c r="F173" i="5"/>
  <c r="H173" i="5"/>
  <c r="J157" i="5"/>
  <c r="I152" i="5"/>
  <c r="J155" i="5"/>
  <c r="I150" i="5"/>
  <c r="H151" i="5"/>
  <c r="H150" i="5"/>
  <c r="J153" i="5"/>
  <c r="I173" i="5"/>
  <c r="I157" i="5"/>
  <c r="K157" i="5"/>
  <c r="J174" i="5"/>
  <c r="H175" i="5"/>
  <c r="F174" i="5"/>
  <c r="K151" i="5"/>
  <c r="J151" i="5"/>
  <c r="I154" i="5"/>
  <c r="E167" i="5"/>
  <c r="F169" i="5"/>
  <c r="G172" i="5"/>
  <c r="J176" i="5"/>
  <c r="I158" i="5"/>
  <c r="E175" i="5"/>
  <c r="I176" i="5"/>
  <c r="E170" i="5"/>
  <c r="F171" i="5"/>
  <c r="J170" i="21"/>
  <c r="J175" i="21"/>
  <c r="F170" i="21"/>
  <c r="H177" i="21"/>
  <c r="I173" i="21"/>
  <c r="J154" i="5"/>
  <c r="K152" i="5"/>
  <c r="F170" i="5"/>
  <c r="K158" i="5"/>
  <c r="J158" i="5"/>
  <c r="E174" i="5"/>
  <c r="K161" i="5"/>
  <c r="E173" i="5"/>
  <c r="E176" i="5"/>
  <c r="F168" i="5"/>
  <c r="E171" i="5"/>
  <c r="E173" i="21"/>
  <c r="H169" i="21"/>
  <c r="J174" i="21"/>
  <c r="I170" i="21"/>
  <c r="F169" i="21"/>
  <c r="H172" i="21"/>
  <c r="J166" i="21"/>
  <c r="G172" i="21"/>
  <c r="G171" i="21"/>
  <c r="H174" i="21"/>
  <c r="I174" i="21"/>
  <c r="H168" i="21"/>
  <c r="E166" i="21"/>
  <c r="J171" i="21"/>
  <c r="G173" i="21"/>
  <c r="E170" i="21"/>
  <c r="H167" i="21"/>
  <c r="E171" i="21"/>
  <c r="J168" i="21"/>
  <c r="H176" i="21"/>
  <c r="F168" i="21"/>
  <c r="G175" i="21"/>
  <c r="G170" i="21"/>
  <c r="H175" i="21"/>
  <c r="J177" i="21"/>
  <c r="G174" i="21"/>
  <c r="I166" i="21"/>
  <c r="I171" i="21"/>
  <c r="F175" i="21"/>
  <c r="H171" i="21"/>
  <c r="I172" i="21"/>
  <c r="G167" i="21"/>
  <c r="J169" i="21"/>
  <c r="E183" i="21"/>
  <c r="H168" i="5"/>
  <c r="I166" i="5"/>
  <c r="H155" i="5"/>
  <c r="J169" i="5"/>
  <c r="H169" i="5"/>
  <c r="I161" i="5"/>
  <c r="G174" i="5"/>
  <c r="I156" i="5"/>
  <c r="I159" i="5"/>
  <c r="H160" i="5"/>
  <c r="F176" i="5"/>
  <c r="H157" i="5"/>
  <c r="J160" i="5"/>
  <c r="K150" i="5"/>
  <c r="K154" i="5"/>
  <c r="I171" i="5"/>
  <c r="J166" i="5"/>
  <c r="K156" i="5"/>
  <c r="H174" i="5"/>
  <c r="J156" i="5"/>
  <c r="F175" i="5"/>
  <c r="H156" i="5"/>
  <c r="E172" i="5"/>
  <c r="I172" i="5"/>
  <c r="H172" i="5"/>
  <c r="E168" i="5"/>
  <c r="J150" i="5"/>
  <c r="I155" i="5"/>
  <c r="J171" i="5"/>
  <c r="G162" i="5"/>
  <c r="D184" i="5" s="1"/>
  <c r="D219" i="5" s="1"/>
  <c r="D224" i="5" s="1"/>
  <c r="D228" i="5" s="1"/>
  <c r="E27" i="1"/>
  <c r="B10" i="30"/>
  <c r="C10" i="30"/>
  <c r="A10" i="30"/>
  <c r="AN72" i="26"/>
  <c r="AN71" i="26"/>
  <c r="AN62" i="26"/>
  <c r="AN69" i="26"/>
  <c r="AN68" i="26"/>
  <c r="D52" i="26"/>
  <c r="D60" i="26"/>
  <c r="AN60" i="26" s="1"/>
  <c r="D53" i="26"/>
  <c r="AN53" i="26" s="1"/>
  <c r="D54" i="26"/>
  <c r="D58" i="26"/>
  <c r="AN58" i="26" s="1"/>
  <c r="D64" i="26"/>
  <c r="D55" i="26"/>
  <c r="AN55" i="26" s="1"/>
  <c r="D13" i="26"/>
  <c r="D66" i="26"/>
  <c r="D57" i="26"/>
  <c r="D30" i="26"/>
  <c r="D17" i="26"/>
  <c r="D15" i="26"/>
  <c r="D27" i="26"/>
  <c r="D25" i="26"/>
  <c r="D26" i="26"/>
  <c r="D18" i="26"/>
  <c r="D24" i="26"/>
  <c r="AN45" i="26"/>
  <c r="AP40" i="26"/>
  <c r="AO38" i="26"/>
  <c r="AO37" i="26"/>
  <c r="AO36" i="26"/>
  <c r="AO39" i="26"/>
  <c r="F167" i="18"/>
  <c r="J175" i="18"/>
  <c r="J159" i="18"/>
  <c r="I157" i="18"/>
  <c r="K160" i="18"/>
  <c r="K156" i="18"/>
  <c r="F169" i="18"/>
  <c r="H168" i="18"/>
  <c r="G172" i="18"/>
  <c r="I153" i="18"/>
  <c r="G173" i="18"/>
  <c r="G168" i="18"/>
  <c r="G162" i="18"/>
  <c r="D184" i="18" s="1"/>
  <c r="D219" i="18" s="1"/>
  <c r="D224" i="18" s="1"/>
  <c r="D228" i="18" s="1"/>
  <c r="E172" i="18"/>
  <c r="H155" i="18"/>
  <c r="K153" i="18"/>
  <c r="H167" i="18"/>
  <c r="J173" i="18"/>
  <c r="I172" i="18"/>
  <c r="J172" i="18"/>
  <c r="J156" i="18"/>
  <c r="F176" i="18"/>
  <c r="E174" i="18"/>
  <c r="F173" i="18"/>
  <c r="H157" i="18"/>
  <c r="J151" i="18"/>
  <c r="I155" i="18"/>
  <c r="J171" i="18"/>
  <c r="K150" i="18"/>
  <c r="J166" i="18"/>
  <c r="G169" i="18"/>
  <c r="I160" i="18"/>
  <c r="J157" i="18"/>
  <c r="F172" i="18"/>
  <c r="J161" i="18"/>
  <c r="H177" i="18"/>
  <c r="I176" i="18"/>
  <c r="H173" i="18"/>
  <c r="F170" i="18"/>
  <c r="G171" i="18"/>
  <c r="K155" i="18"/>
  <c r="I152" i="18"/>
  <c r="E166" i="18"/>
  <c r="G170" i="18"/>
  <c r="E169" i="18"/>
  <c r="J150" i="18"/>
  <c r="E177" i="18"/>
  <c r="H176" i="18"/>
  <c r="K157" i="18"/>
  <c r="E173" i="18"/>
  <c r="J176" i="18"/>
  <c r="I156" i="18"/>
  <c r="J160" i="18"/>
  <c r="G176" i="18"/>
  <c r="I170" i="18"/>
  <c r="F171" i="18"/>
  <c r="K151" i="18"/>
  <c r="H152" i="18"/>
  <c r="J152" i="18"/>
  <c r="K154" i="18"/>
  <c r="J170" i="18"/>
  <c r="I169" i="18"/>
  <c r="H174" i="18"/>
  <c r="K158" i="18"/>
  <c r="I158" i="18"/>
  <c r="I150" i="18"/>
  <c r="H169" i="18"/>
  <c r="K152" i="18"/>
  <c r="E170" i="18"/>
  <c r="G175" i="18"/>
  <c r="G177" i="18"/>
  <c r="H158" i="18"/>
  <c r="F174" i="18"/>
  <c r="H156" i="18"/>
  <c r="I177" i="18"/>
  <c r="H170" i="18"/>
  <c r="J168" i="18"/>
  <c r="E171" i="18"/>
  <c r="E168" i="18"/>
  <c r="J177" i="18"/>
  <c r="E176" i="18"/>
  <c r="H161" i="18"/>
  <c r="G167" i="18"/>
  <c r="H153" i="18"/>
  <c r="J169" i="18"/>
  <c r="I167" i="18"/>
  <c r="G166" i="18"/>
  <c r="F177" i="18"/>
  <c r="G174" i="18"/>
  <c r="J158" i="18"/>
  <c r="I174" i="18"/>
  <c r="I173" i="18"/>
  <c r="H175" i="18"/>
  <c r="I159" i="18"/>
  <c r="F166" i="18"/>
  <c r="F168" i="18"/>
  <c r="J155" i="18"/>
  <c r="H154" i="18"/>
  <c r="I151" i="18"/>
  <c r="J167" i="18"/>
  <c r="I171" i="18"/>
  <c r="I166" i="18"/>
  <c r="H166" i="18"/>
  <c r="E175" i="18"/>
  <c r="J174" i="18"/>
  <c r="E167" i="18"/>
  <c r="J153" i="18"/>
  <c r="H151" i="18"/>
  <c r="H150" i="18"/>
  <c r="H172" i="18"/>
  <c r="K159" i="18"/>
  <c r="I161" i="18"/>
  <c r="K161" i="18"/>
  <c r="H159" i="18"/>
  <c r="H160" i="18"/>
  <c r="F175" i="18"/>
  <c r="I175" i="18"/>
  <c r="I168" i="18"/>
  <c r="H171" i="18"/>
  <c r="J154" i="18"/>
  <c r="L148" i="31" l="1"/>
  <c r="L149" i="31"/>
  <c r="L155" i="31"/>
  <c r="L153" i="31"/>
  <c r="L157" i="31"/>
  <c r="L146" i="31"/>
  <c r="L158" i="31" s="1"/>
  <c r="D215" i="31"/>
  <c r="E179" i="31"/>
  <c r="L154" i="31"/>
  <c r="L156" i="31"/>
  <c r="L147" i="31"/>
  <c r="D200" i="31"/>
  <c r="E64" i="31"/>
  <c r="K174" i="31" s="1"/>
  <c r="E72" i="18"/>
  <c r="E73" i="18" s="1"/>
  <c r="K178" i="18" s="1"/>
  <c r="D204" i="18"/>
  <c r="E73" i="5"/>
  <c r="K178" i="5" s="1"/>
  <c r="D204" i="5"/>
  <c r="E62" i="24"/>
  <c r="E63" i="24" s="1"/>
  <c r="K177" i="24" s="1"/>
  <c r="D203" i="24"/>
  <c r="E72" i="23"/>
  <c r="E73" i="23" s="1"/>
  <c r="K178" i="23" s="1"/>
  <c r="D204" i="23"/>
  <c r="E72" i="21"/>
  <c r="E73" i="21" s="1"/>
  <c r="K178" i="21" s="1"/>
  <c r="D204" i="21"/>
  <c r="L153" i="5"/>
  <c r="L158" i="5"/>
  <c r="L159" i="5"/>
  <c r="L152" i="5"/>
  <c r="L161" i="5"/>
  <c r="L151" i="5"/>
  <c r="L157" i="5"/>
  <c r="L155" i="5"/>
  <c r="L154" i="5"/>
  <c r="L150" i="5"/>
  <c r="L160" i="5"/>
  <c r="L156" i="5"/>
  <c r="E183" i="5"/>
  <c r="AO72" i="26"/>
  <c r="AO71" i="26"/>
  <c r="AO62" i="26"/>
  <c r="AO69" i="26"/>
  <c r="AO68" i="26"/>
  <c r="AO60" i="26"/>
  <c r="AO54" i="26"/>
  <c r="AO58" i="26"/>
  <c r="AO57" i="26"/>
  <c r="AO53" i="26"/>
  <c r="AO55" i="26"/>
  <c r="Q54" i="26"/>
  <c r="R54" i="26"/>
  <c r="S54" i="26"/>
  <c r="T54" i="26"/>
  <c r="U54" i="26"/>
  <c r="V54" i="26"/>
  <c r="W54" i="26"/>
  <c r="X54" i="26"/>
  <c r="Y54" i="26"/>
  <c r="Z54" i="26"/>
  <c r="AA54" i="26"/>
  <c r="AB54" i="26"/>
  <c r="AC54" i="26"/>
  <c r="AD54" i="26"/>
  <c r="AE54" i="26"/>
  <c r="AF54" i="26"/>
  <c r="AG54" i="26"/>
  <c r="AH54" i="26"/>
  <c r="AI54" i="26"/>
  <c r="AJ54" i="26"/>
  <c r="AK54" i="26"/>
  <c r="AL54" i="26"/>
  <c r="AM54"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Q53" i="26"/>
  <c r="R53" i="26"/>
  <c r="S53" i="26"/>
  <c r="T53" i="26"/>
  <c r="U53" i="26"/>
  <c r="V53" i="26"/>
  <c r="W53" i="26"/>
  <c r="X53" i="26"/>
  <c r="Y53" i="26"/>
  <c r="Z53" i="26"/>
  <c r="AA53" i="26"/>
  <c r="AB53" i="26"/>
  <c r="AC53" i="26"/>
  <c r="AD53" i="26"/>
  <c r="AE53" i="26"/>
  <c r="AF53" i="26"/>
  <c r="AG53" i="26"/>
  <c r="AH53" i="26"/>
  <c r="AI53" i="26"/>
  <c r="AJ53" i="26"/>
  <c r="AK53" i="26"/>
  <c r="AL53" i="26"/>
  <c r="AM53" i="26"/>
  <c r="Q60" i="26"/>
  <c r="R60" i="26"/>
  <c r="S60" i="26"/>
  <c r="T60" i="26"/>
  <c r="U60" i="26"/>
  <c r="V60" i="26"/>
  <c r="W60" i="26"/>
  <c r="X60" i="26"/>
  <c r="Y60" i="26"/>
  <c r="Z60" i="26"/>
  <c r="AA60" i="26"/>
  <c r="AB60" i="26"/>
  <c r="AC60" i="26"/>
  <c r="AD60" i="26"/>
  <c r="AE60" i="26"/>
  <c r="AF60" i="26"/>
  <c r="AG60" i="26"/>
  <c r="AH60" i="26"/>
  <c r="AI60" i="26"/>
  <c r="AJ60" i="26"/>
  <c r="AK60" i="26"/>
  <c r="AL60" i="26"/>
  <c r="AM60" i="26"/>
  <c r="AN54" i="26"/>
  <c r="Q55" i="26"/>
  <c r="R55" i="26"/>
  <c r="S55" i="26"/>
  <c r="T55" i="26"/>
  <c r="U55" i="26"/>
  <c r="V55" i="26"/>
  <c r="W55" i="26"/>
  <c r="X55" i="26"/>
  <c r="Y55" i="26"/>
  <c r="Z55" i="26"/>
  <c r="AA55" i="26"/>
  <c r="AB55" i="26"/>
  <c r="AC55" i="26"/>
  <c r="AD55" i="26"/>
  <c r="AE55" i="26"/>
  <c r="AF55" i="26"/>
  <c r="AG55" i="26"/>
  <c r="AH55" i="26"/>
  <c r="AI55" i="26"/>
  <c r="AJ55" i="26"/>
  <c r="AK55" i="26"/>
  <c r="AL55" i="26"/>
  <c r="AM55" i="26"/>
  <c r="Q58" i="26"/>
  <c r="R58" i="26"/>
  <c r="S58" i="26"/>
  <c r="T58" i="26"/>
  <c r="U58" i="26"/>
  <c r="V58" i="26"/>
  <c r="W58" i="26"/>
  <c r="X58" i="26"/>
  <c r="Y58" i="26"/>
  <c r="Z58" i="26"/>
  <c r="AA58" i="26"/>
  <c r="AB58" i="26"/>
  <c r="AC58" i="26"/>
  <c r="AD58" i="26"/>
  <c r="AE58" i="26"/>
  <c r="AF58" i="26"/>
  <c r="AG58" i="26"/>
  <c r="AH58" i="26"/>
  <c r="AI58" i="26"/>
  <c r="AJ58" i="26"/>
  <c r="AK58" i="26"/>
  <c r="AL58" i="26"/>
  <c r="AM58" i="26"/>
  <c r="D51" i="26"/>
  <c r="U51" i="26" s="1"/>
  <c r="AO45" i="26"/>
  <c r="AQ40" i="26"/>
  <c r="AP38" i="26"/>
  <c r="AP39" i="26"/>
  <c r="AP36" i="26"/>
  <c r="AP37" i="26"/>
  <c r="D23" i="26"/>
  <c r="D234" i="5"/>
  <c r="L151" i="18"/>
  <c r="L158" i="18"/>
  <c r="L159" i="18"/>
  <c r="L150" i="18"/>
  <c r="L156" i="18"/>
  <c r="L154" i="18"/>
  <c r="L160" i="18"/>
  <c r="L155" i="18"/>
  <c r="L157" i="18"/>
  <c r="L152" i="18"/>
  <c r="L161" i="18"/>
  <c r="L153" i="18"/>
  <c r="D230" i="31" l="1"/>
  <c r="D232" i="31" s="1"/>
  <c r="D9" i="31" s="1"/>
  <c r="D220" i="31"/>
  <c r="D224" i="31" s="1"/>
  <c r="D71" i="26"/>
  <c r="T71" i="26" s="1"/>
  <c r="D201" i="5"/>
  <c r="D215" i="5" s="1"/>
  <c r="L178" i="5"/>
  <c r="K175" i="5"/>
  <c r="L175" i="5" s="1"/>
  <c r="O175" i="5" s="1"/>
  <c r="K172" i="5"/>
  <c r="L172" i="5" s="1"/>
  <c r="O172" i="5" s="1"/>
  <c r="K169" i="5"/>
  <c r="L169" i="5" s="1"/>
  <c r="O169" i="5" s="1"/>
  <c r="P169" i="5" s="1"/>
  <c r="Q169" i="5" s="1"/>
  <c r="K176" i="5"/>
  <c r="L176" i="5" s="1"/>
  <c r="O176" i="5" s="1"/>
  <c r="K177" i="5"/>
  <c r="L177" i="5" s="1"/>
  <c r="O177" i="5" s="1"/>
  <c r="K167" i="5"/>
  <c r="L167" i="5" s="1"/>
  <c r="O167" i="5" s="1"/>
  <c r="K173" i="5"/>
  <c r="L173" i="5" s="1"/>
  <c r="O173" i="5" s="1"/>
  <c r="K168" i="5"/>
  <c r="L168" i="5" s="1"/>
  <c r="O168" i="5" s="1"/>
  <c r="P168" i="5" s="1"/>
  <c r="Q168" i="5" s="1"/>
  <c r="K166" i="5"/>
  <c r="L166" i="5" s="1"/>
  <c r="O166" i="5" s="1"/>
  <c r="K170" i="5"/>
  <c r="L170" i="5" s="1"/>
  <c r="O170" i="5" s="1"/>
  <c r="P170" i="5" s="1"/>
  <c r="Q170" i="5" s="1"/>
  <c r="K171" i="5"/>
  <c r="L171" i="5" s="1"/>
  <c r="O171" i="5" s="1"/>
  <c r="P171" i="5" s="1"/>
  <c r="Q171" i="5" s="1"/>
  <c r="K174" i="5"/>
  <c r="L174" i="5" s="1"/>
  <c r="O174" i="5" s="1"/>
  <c r="D201" i="21"/>
  <c r="D215" i="21" s="1"/>
  <c r="K176" i="21"/>
  <c r="L176" i="21" s="1"/>
  <c r="O176" i="21" s="1"/>
  <c r="K172" i="21"/>
  <c r="L172" i="21" s="1"/>
  <c r="O172" i="21" s="1"/>
  <c r="L178" i="21"/>
  <c r="K175" i="21"/>
  <c r="L175" i="21" s="1"/>
  <c r="O175" i="21" s="1"/>
  <c r="K168" i="21"/>
  <c r="L168" i="21" s="1"/>
  <c r="O168" i="21" s="1"/>
  <c r="P168" i="21" s="1"/>
  <c r="Q168" i="21" s="1"/>
  <c r="K174" i="21"/>
  <c r="L174" i="21" s="1"/>
  <c r="O174" i="21" s="1"/>
  <c r="K177" i="21"/>
  <c r="L177" i="21" s="1"/>
  <c r="O177" i="21" s="1"/>
  <c r="K169" i="21"/>
  <c r="L169" i="21" s="1"/>
  <c r="O169" i="21" s="1"/>
  <c r="P169" i="21" s="1"/>
  <c r="Q169" i="21" s="1"/>
  <c r="K166" i="21"/>
  <c r="L166" i="21" s="1"/>
  <c r="O166" i="21" s="1"/>
  <c r="K170" i="21"/>
  <c r="L170" i="21" s="1"/>
  <c r="O170" i="21" s="1"/>
  <c r="P170" i="21" s="1"/>
  <c r="Q170" i="21" s="1"/>
  <c r="K167" i="21"/>
  <c r="L167" i="21" s="1"/>
  <c r="O167" i="21" s="1"/>
  <c r="K173" i="21"/>
  <c r="L173" i="21" s="1"/>
  <c r="O173" i="21" s="1"/>
  <c r="K171" i="21"/>
  <c r="L171" i="21" s="1"/>
  <c r="O171" i="21" s="1"/>
  <c r="P171" i="21" s="1"/>
  <c r="Q171" i="21" s="1"/>
  <c r="D201" i="18"/>
  <c r="D215" i="18" s="1"/>
  <c r="L178" i="18"/>
  <c r="K175" i="18"/>
  <c r="L175" i="18" s="1"/>
  <c r="O175" i="18" s="1"/>
  <c r="K167" i="18"/>
  <c r="L167" i="18" s="1"/>
  <c r="O167" i="18" s="1"/>
  <c r="K166" i="18"/>
  <c r="L166" i="18" s="1"/>
  <c r="O166" i="18" s="1"/>
  <c r="K172" i="18"/>
  <c r="L172" i="18" s="1"/>
  <c r="O172" i="18" s="1"/>
  <c r="K177" i="18"/>
  <c r="L177" i="18" s="1"/>
  <c r="O177" i="18" s="1"/>
  <c r="K176" i="18"/>
  <c r="L176" i="18" s="1"/>
  <c r="O176" i="18" s="1"/>
  <c r="K173" i="18"/>
  <c r="L173" i="18" s="1"/>
  <c r="O173" i="18" s="1"/>
  <c r="K170" i="18"/>
  <c r="L170" i="18" s="1"/>
  <c r="O170" i="18" s="1"/>
  <c r="P170" i="18" s="1"/>
  <c r="Q170" i="18" s="1"/>
  <c r="K168" i="18"/>
  <c r="L168" i="18" s="1"/>
  <c r="O168" i="18" s="1"/>
  <c r="P168" i="18" s="1"/>
  <c r="Q168" i="18" s="1"/>
  <c r="K171" i="18"/>
  <c r="L171" i="18" s="1"/>
  <c r="O171" i="18" s="1"/>
  <c r="P171" i="18" s="1"/>
  <c r="Q171" i="18" s="1"/>
  <c r="K174" i="18"/>
  <c r="L174" i="18" s="1"/>
  <c r="O174" i="18" s="1"/>
  <c r="K169" i="18"/>
  <c r="L169" i="18" s="1"/>
  <c r="O169" i="18" s="1"/>
  <c r="P169" i="18" s="1"/>
  <c r="Q169" i="18" s="1"/>
  <c r="D200" i="24"/>
  <c r="D214" i="24" s="1"/>
  <c r="K166" i="24"/>
  <c r="L166" i="24" s="1"/>
  <c r="O166" i="24" s="1"/>
  <c r="K167" i="24"/>
  <c r="L167" i="24" s="1"/>
  <c r="O167" i="24" s="1"/>
  <c r="P167" i="24" s="1"/>
  <c r="K165" i="24"/>
  <c r="L165" i="24" s="1"/>
  <c r="O165" i="24" s="1"/>
  <c r="K172" i="24"/>
  <c r="L172" i="24" s="1"/>
  <c r="O172" i="24" s="1"/>
  <c r="K170" i="24"/>
  <c r="L170" i="24" s="1"/>
  <c r="O170" i="24" s="1"/>
  <c r="P170" i="24" s="1"/>
  <c r="Q170" i="24" s="1"/>
  <c r="K176" i="24"/>
  <c r="L176" i="24" s="1"/>
  <c r="O176" i="24" s="1"/>
  <c r="K174" i="24"/>
  <c r="L174" i="24" s="1"/>
  <c r="O174" i="24" s="1"/>
  <c r="K169" i="24"/>
  <c r="L169" i="24" s="1"/>
  <c r="O169" i="24" s="1"/>
  <c r="P169" i="24" s="1"/>
  <c r="Q169" i="24" s="1"/>
  <c r="K175" i="24"/>
  <c r="L175" i="24" s="1"/>
  <c r="O175" i="24" s="1"/>
  <c r="K173" i="24"/>
  <c r="L173" i="24" s="1"/>
  <c r="O173" i="24" s="1"/>
  <c r="K168" i="24"/>
  <c r="L168" i="24" s="1"/>
  <c r="O168" i="24" s="1"/>
  <c r="P168" i="24" s="1"/>
  <c r="Q168" i="24" s="1"/>
  <c r="K171" i="24"/>
  <c r="L171" i="24" s="1"/>
  <c r="O171" i="24" s="1"/>
  <c r="L177" i="24"/>
  <c r="D197" i="31"/>
  <c r="D211" i="31" s="1"/>
  <c r="K171" i="31"/>
  <c r="L171" i="31" s="1"/>
  <c r="O171" i="31" s="1"/>
  <c r="K163" i="31"/>
  <c r="L163" i="31" s="1"/>
  <c r="O163" i="31" s="1"/>
  <c r="K167" i="31"/>
  <c r="L167" i="31" s="1"/>
  <c r="O167" i="31" s="1"/>
  <c r="P167" i="31" s="1"/>
  <c r="Q167" i="31" s="1"/>
  <c r="K169" i="31"/>
  <c r="L169" i="31" s="1"/>
  <c r="O169" i="31" s="1"/>
  <c r="K170" i="31"/>
  <c r="L170" i="31" s="1"/>
  <c r="O170" i="31" s="1"/>
  <c r="K166" i="31"/>
  <c r="L166" i="31" s="1"/>
  <c r="O166" i="31" s="1"/>
  <c r="P166" i="31" s="1"/>
  <c r="Q166" i="31" s="1"/>
  <c r="K162" i="31"/>
  <c r="L162" i="31" s="1"/>
  <c r="O162" i="31" s="1"/>
  <c r="K168" i="31"/>
  <c r="L168" i="31" s="1"/>
  <c r="O168" i="31" s="1"/>
  <c r="K165" i="31"/>
  <c r="L165" i="31" s="1"/>
  <c r="O165" i="31" s="1"/>
  <c r="P165" i="31" s="1"/>
  <c r="Q165" i="31" s="1"/>
  <c r="K164" i="31"/>
  <c r="L164" i="31" s="1"/>
  <c r="O164" i="31" s="1"/>
  <c r="P164" i="31" s="1"/>
  <c r="Q164" i="31" s="1"/>
  <c r="K172" i="31"/>
  <c r="L172" i="31" s="1"/>
  <c r="O172" i="31" s="1"/>
  <c r="K173" i="31"/>
  <c r="L173" i="31" s="1"/>
  <c r="O173" i="31" s="1"/>
  <c r="D201" i="23"/>
  <c r="D215" i="23" s="1"/>
  <c r="K172" i="23"/>
  <c r="L172" i="23" s="1"/>
  <c r="O172" i="23" s="1"/>
  <c r="K166" i="23"/>
  <c r="L166" i="23" s="1"/>
  <c r="O166" i="23" s="1"/>
  <c r="K173" i="23"/>
  <c r="L173" i="23" s="1"/>
  <c r="O173" i="23" s="1"/>
  <c r="K169" i="23"/>
  <c r="L169" i="23" s="1"/>
  <c r="O169" i="23" s="1"/>
  <c r="P169" i="23" s="1"/>
  <c r="Q169" i="23" s="1"/>
  <c r="K168" i="23"/>
  <c r="L168" i="23" s="1"/>
  <c r="O168" i="23" s="1"/>
  <c r="P168" i="23" s="1"/>
  <c r="K176" i="23"/>
  <c r="L176" i="23" s="1"/>
  <c r="O176" i="23" s="1"/>
  <c r="K174" i="23"/>
  <c r="L174" i="23" s="1"/>
  <c r="O174" i="23" s="1"/>
  <c r="K167" i="23"/>
  <c r="L167" i="23" s="1"/>
  <c r="O167" i="23" s="1"/>
  <c r="K177" i="23"/>
  <c r="L177" i="23" s="1"/>
  <c r="O177" i="23" s="1"/>
  <c r="K171" i="23"/>
  <c r="L171" i="23" s="1"/>
  <c r="O171" i="23" s="1"/>
  <c r="P171" i="23" s="1"/>
  <c r="Q171" i="23" s="1"/>
  <c r="K175" i="23"/>
  <c r="L175" i="23" s="1"/>
  <c r="O175" i="23" s="1"/>
  <c r="K170" i="23"/>
  <c r="L170" i="23" s="1"/>
  <c r="O170" i="23" s="1"/>
  <c r="P170" i="23" s="1"/>
  <c r="Q170" i="23" s="1"/>
  <c r="L178" i="23"/>
  <c r="L162" i="5"/>
  <c r="D19" i="26"/>
  <c r="AP72" i="26"/>
  <c r="AP71" i="26"/>
  <c r="AP62" i="26"/>
  <c r="AP68" i="26"/>
  <c r="AP69" i="26"/>
  <c r="AA51" i="26"/>
  <c r="AH51" i="26"/>
  <c r="AD51" i="26"/>
  <c r="V51" i="26"/>
  <c r="D50" i="26"/>
  <c r="AN51" i="26"/>
  <c r="AJ51" i="26"/>
  <c r="AO51" i="26"/>
  <c r="R51" i="26"/>
  <c r="AP60" i="26"/>
  <c r="AP58" i="26"/>
  <c r="AP57" i="26"/>
  <c r="AP54" i="26"/>
  <c r="AP53" i="26"/>
  <c r="AP55" i="26"/>
  <c r="AC51" i="26"/>
  <c r="S51" i="26"/>
  <c r="AG51" i="26"/>
  <c r="AB51" i="26"/>
  <c r="Y51" i="26"/>
  <c r="AF51" i="26"/>
  <c r="T51" i="26"/>
  <c r="Q51" i="26"/>
  <c r="X51" i="26"/>
  <c r="AM51" i="26"/>
  <c r="AI51" i="26"/>
  <c r="AE51" i="26"/>
  <c r="AP51" i="26"/>
  <c r="W51" i="26"/>
  <c r="AK51" i="26"/>
  <c r="AL51" i="26"/>
  <c r="Z51" i="26"/>
  <c r="AP45" i="26"/>
  <c r="AR40" i="26"/>
  <c r="AQ38" i="26"/>
  <c r="AQ37" i="26"/>
  <c r="AQ36" i="26"/>
  <c r="AQ39" i="26"/>
  <c r="D28" i="26"/>
  <c r="D236" i="5"/>
  <c r="L162" i="18"/>
  <c r="D68" i="26" l="1"/>
  <c r="D21" i="31"/>
  <c r="D22" i="31" s="1"/>
  <c r="H174" i="31" s="1"/>
  <c r="D10" i="31"/>
  <c r="F174" i="31" s="1"/>
  <c r="V71" i="26"/>
  <c r="AD71" i="26"/>
  <c r="AB71" i="26"/>
  <c r="Q71" i="26"/>
  <c r="U71" i="26"/>
  <c r="AH71" i="26"/>
  <c r="R71" i="26"/>
  <c r="Z71" i="26"/>
  <c r="AA71" i="26"/>
  <c r="W71" i="26"/>
  <c r="AJ71" i="26"/>
  <c r="AC71" i="26"/>
  <c r="S71" i="26"/>
  <c r="AE71" i="26"/>
  <c r="X71" i="26"/>
  <c r="AF71" i="26"/>
  <c r="Y71" i="26"/>
  <c r="AG71" i="26"/>
  <c r="AI71" i="26"/>
  <c r="Q168" i="23"/>
  <c r="Q178" i="23" s="1"/>
  <c r="P178" i="23"/>
  <c r="O177" i="24"/>
  <c r="Q174" i="31"/>
  <c r="Q175" i="31" s="1"/>
  <c r="P174" i="31"/>
  <c r="Q167" i="24"/>
  <c r="Q177" i="24" s="1"/>
  <c r="P177" i="24"/>
  <c r="O178" i="23"/>
  <c r="O174" i="31"/>
  <c r="Q178" i="5"/>
  <c r="Q179" i="5" s="1"/>
  <c r="D202" i="5" s="1"/>
  <c r="D216" i="5" s="1"/>
  <c r="Q178" i="21"/>
  <c r="Q179" i="21" s="1"/>
  <c r="D202" i="21" s="1"/>
  <c r="D216" i="21" s="1"/>
  <c r="O178" i="21"/>
  <c r="P178" i="5"/>
  <c r="O178" i="5"/>
  <c r="P178" i="21"/>
  <c r="X68" i="26"/>
  <c r="AF68" i="26"/>
  <c r="Q68" i="26"/>
  <c r="Y68" i="26"/>
  <c r="AG68" i="26"/>
  <c r="R68" i="26"/>
  <c r="Z68" i="26"/>
  <c r="AH68" i="26"/>
  <c r="S68" i="26"/>
  <c r="AA68" i="26"/>
  <c r="AI68" i="26"/>
  <c r="AC68" i="26"/>
  <c r="T68" i="26"/>
  <c r="AB68" i="26"/>
  <c r="AJ68" i="26"/>
  <c r="U68" i="26"/>
  <c r="V68" i="26"/>
  <c r="AD68" i="26"/>
  <c r="W68" i="26"/>
  <c r="AE68" i="26"/>
  <c r="AQ72" i="26"/>
  <c r="AQ71" i="26"/>
  <c r="AQ62" i="26"/>
  <c r="AQ68" i="26"/>
  <c r="AQ69" i="26"/>
  <c r="AQ60" i="26"/>
  <c r="AQ58" i="26"/>
  <c r="AQ57" i="26"/>
  <c r="AQ54" i="26"/>
  <c r="AQ53" i="26"/>
  <c r="AQ55" i="26"/>
  <c r="AQ51" i="26"/>
  <c r="AQ45" i="26"/>
  <c r="AS40" i="26"/>
  <c r="AR38" i="26"/>
  <c r="AR39" i="26"/>
  <c r="AR36" i="26"/>
  <c r="AR37" i="26"/>
  <c r="Q178" i="18"/>
  <c r="O178" i="18"/>
  <c r="P178" i="18"/>
  <c r="D188" i="31" l="1"/>
  <c r="F164" i="31"/>
  <c r="F165" i="31"/>
  <c r="F167" i="31"/>
  <c r="F168" i="31"/>
  <c r="F170" i="31"/>
  <c r="F163" i="31"/>
  <c r="F171" i="31"/>
  <c r="F172" i="31"/>
  <c r="F162" i="31"/>
  <c r="F169" i="31"/>
  <c r="F173" i="31"/>
  <c r="F166" i="31"/>
  <c r="L174" i="31"/>
  <c r="D190" i="31"/>
  <c r="D208" i="31" s="1"/>
  <c r="H170" i="31"/>
  <c r="H163" i="31"/>
  <c r="H168" i="31"/>
  <c r="H171" i="31"/>
  <c r="H169" i="31"/>
  <c r="H167" i="31"/>
  <c r="H173" i="31"/>
  <c r="H166" i="31"/>
  <c r="H165" i="31"/>
  <c r="H164" i="31"/>
  <c r="H162" i="31"/>
  <c r="H172" i="31"/>
  <c r="Q178" i="24"/>
  <c r="D201" i="24" s="1"/>
  <c r="D215" i="24" s="1"/>
  <c r="D198" i="31"/>
  <c r="D212" i="31" s="1"/>
  <c r="Q179" i="23"/>
  <c r="D202" i="23" s="1"/>
  <c r="D216" i="23" s="1"/>
  <c r="E205" i="5"/>
  <c r="E195" i="5" s="1"/>
  <c r="E196" i="5" s="1"/>
  <c r="E198" i="5" s="1"/>
  <c r="E200" i="5" s="1"/>
  <c r="E203" i="5" s="1"/>
  <c r="E205" i="21"/>
  <c r="E195" i="21" s="1"/>
  <c r="E196" i="21" s="1"/>
  <c r="E198" i="21" s="1"/>
  <c r="E200" i="21" s="1"/>
  <c r="E203" i="21" s="1"/>
  <c r="D61" i="26"/>
  <c r="D16" i="26"/>
  <c r="D29" i="26"/>
  <c r="AR72" i="26"/>
  <c r="AR69" i="26"/>
  <c r="AR68" i="26"/>
  <c r="AR71" i="26"/>
  <c r="AR62" i="26"/>
  <c r="AR57" i="26"/>
  <c r="AR58" i="26"/>
  <c r="AR54" i="26"/>
  <c r="AR53" i="26"/>
  <c r="AR60" i="26"/>
  <c r="AR55" i="26"/>
  <c r="AR51" i="26"/>
  <c r="AR45" i="26"/>
  <c r="AT40" i="26"/>
  <c r="AS38" i="26"/>
  <c r="AS39" i="26"/>
  <c r="AS37" i="26"/>
  <c r="AS36" i="26"/>
  <c r="Q179" i="18"/>
  <c r="D202" i="18" s="1"/>
  <c r="E183" i="18"/>
  <c r="D206" i="31" l="1"/>
  <c r="E185" i="31"/>
  <c r="E204" i="24"/>
  <c r="D216" i="24" s="1"/>
  <c r="D217" i="24" s="1"/>
  <c r="D228" i="24" s="1"/>
  <c r="D229" i="24" s="1"/>
  <c r="D230" i="24" s="1"/>
  <c r="E201" i="31"/>
  <c r="D213" i="31" s="1"/>
  <c r="E205" i="23"/>
  <c r="D217" i="23" s="1"/>
  <c r="D218" i="23" s="1"/>
  <c r="D229" i="23" s="1"/>
  <c r="D230" i="23" s="1"/>
  <c r="D231" i="23" s="1"/>
  <c r="D217" i="5"/>
  <c r="D218" i="5" s="1"/>
  <c r="D229" i="5" s="1"/>
  <c r="D230" i="5" s="1"/>
  <c r="D231" i="5" s="1"/>
  <c r="D217" i="21"/>
  <c r="D218" i="21" s="1"/>
  <c r="D229" i="21" s="1"/>
  <c r="D230" i="21" s="1"/>
  <c r="D231" i="21" s="1"/>
  <c r="D59" i="26"/>
  <c r="D56" i="26" s="1"/>
  <c r="F46" i="26"/>
  <c r="AS46" i="26" s="1"/>
  <c r="D10" i="26"/>
  <c r="D32" i="26"/>
  <c r="D31" i="26"/>
  <c r="D11" i="26" s="1"/>
  <c r="V61" i="26"/>
  <c r="AD61" i="26"/>
  <c r="AL61" i="26"/>
  <c r="AN61" i="26"/>
  <c r="AI61" i="26"/>
  <c r="W61" i="26"/>
  <c r="AE61" i="26"/>
  <c r="AM61" i="26"/>
  <c r="S61" i="26"/>
  <c r="X61" i="26"/>
  <c r="AF61" i="26"/>
  <c r="AO61" i="26"/>
  <c r="AA61" i="26"/>
  <c r="Q61" i="26"/>
  <c r="Y61" i="26"/>
  <c r="AG61" i="26"/>
  <c r="R61" i="26"/>
  <c r="Z61" i="26"/>
  <c r="AH61" i="26"/>
  <c r="T61" i="26"/>
  <c r="AB61" i="26"/>
  <c r="AJ61" i="26"/>
  <c r="U61" i="26"/>
  <c r="AC61" i="26"/>
  <c r="AK61" i="26"/>
  <c r="AP61" i="26"/>
  <c r="AQ61" i="26"/>
  <c r="AR61" i="26"/>
  <c r="D14" i="26"/>
  <c r="AS72" i="26"/>
  <c r="AS69" i="26"/>
  <c r="AS68" i="26"/>
  <c r="AS71" i="26"/>
  <c r="AS62" i="26"/>
  <c r="AS58" i="26"/>
  <c r="AS57" i="26"/>
  <c r="AS60" i="26"/>
  <c r="AS55" i="26"/>
  <c r="AS61" i="26"/>
  <c r="AS54" i="26"/>
  <c r="AS53" i="26"/>
  <c r="AS51" i="26"/>
  <c r="D216" i="18"/>
  <c r="AS45" i="26"/>
  <c r="AU40" i="26"/>
  <c r="AT38" i="26"/>
  <c r="AT37" i="26"/>
  <c r="AT36" i="26"/>
  <c r="AT39" i="26"/>
  <c r="E205" i="18"/>
  <c r="E195" i="18" s="1"/>
  <c r="D214" i="31" l="1"/>
  <c r="D225" i="31" s="1"/>
  <c r="D226" i="31" s="1"/>
  <c r="D227" i="31" s="1"/>
  <c r="E194" i="24"/>
  <c r="E195" i="24" s="1"/>
  <c r="E197" i="24" s="1"/>
  <c r="E199" i="24" s="1"/>
  <c r="E202" i="24" s="1"/>
  <c r="E195" i="23"/>
  <c r="E196" i="23" s="1"/>
  <c r="E198" i="23" s="1"/>
  <c r="E200" i="23" s="1"/>
  <c r="E203" i="23" s="1"/>
  <c r="E191" i="31"/>
  <c r="E192" i="31" s="1"/>
  <c r="E194" i="31" s="1"/>
  <c r="E196" i="31" s="1"/>
  <c r="E199" i="31" s="1"/>
  <c r="D20" i="26"/>
  <c r="AS59" i="26"/>
  <c r="AS56" i="26" s="1"/>
  <c r="AR52" i="26"/>
  <c r="AR50" i="26" s="1"/>
  <c r="X59" i="26"/>
  <c r="X56" i="26" s="1"/>
  <c r="AF59" i="26"/>
  <c r="AF56" i="26" s="1"/>
  <c r="AN59" i="26"/>
  <c r="AN56" i="26" s="1"/>
  <c r="AD59" i="26"/>
  <c r="AD56" i="26" s="1"/>
  <c r="Q59" i="26"/>
  <c r="Q56" i="26" s="1"/>
  <c r="Y59" i="26"/>
  <c r="Y56" i="26" s="1"/>
  <c r="AG59" i="26"/>
  <c r="AG56" i="26" s="1"/>
  <c r="W59" i="26"/>
  <c r="W56" i="26" s="1"/>
  <c r="R59" i="26"/>
  <c r="R56" i="26" s="1"/>
  <c r="Z59" i="26"/>
  <c r="Z56" i="26" s="1"/>
  <c r="AH59" i="26"/>
  <c r="AH56" i="26" s="1"/>
  <c r="AO59" i="26"/>
  <c r="AO56" i="26" s="1"/>
  <c r="AM59" i="26"/>
  <c r="AM56" i="26" s="1"/>
  <c r="S59" i="26"/>
  <c r="S56" i="26" s="1"/>
  <c r="AA59" i="26"/>
  <c r="AA56" i="26" s="1"/>
  <c r="AI59" i="26"/>
  <c r="AI56" i="26" s="1"/>
  <c r="AL59" i="26"/>
  <c r="AL56" i="26" s="1"/>
  <c r="T59" i="26"/>
  <c r="T56" i="26" s="1"/>
  <c r="AB59" i="26"/>
  <c r="AB56" i="26" s="1"/>
  <c r="AJ59" i="26"/>
  <c r="AJ56" i="26" s="1"/>
  <c r="V59" i="26"/>
  <c r="V56" i="26" s="1"/>
  <c r="AE59" i="26"/>
  <c r="AE56" i="26" s="1"/>
  <c r="U59" i="26"/>
  <c r="U56" i="26" s="1"/>
  <c r="AC59" i="26"/>
  <c r="AC56" i="26" s="1"/>
  <c r="AK59" i="26"/>
  <c r="AK56" i="26" s="1"/>
  <c r="AP59" i="26"/>
  <c r="AP56" i="26" s="1"/>
  <c r="AQ59" i="26"/>
  <c r="AQ56" i="26" s="1"/>
  <c r="AR59" i="26"/>
  <c r="AR56" i="26" s="1"/>
  <c r="AS52" i="26"/>
  <c r="AS50" i="26" s="1"/>
  <c r="AD52" i="26"/>
  <c r="AD50" i="26" s="1"/>
  <c r="AK52" i="26"/>
  <c r="AK50" i="26" s="1"/>
  <c r="AI52" i="26"/>
  <c r="AI50" i="26" s="1"/>
  <c r="AL52" i="26"/>
  <c r="AL50" i="26" s="1"/>
  <c r="X46" i="26"/>
  <c r="AF46" i="26"/>
  <c r="AN46" i="26"/>
  <c r="Y52" i="26"/>
  <c r="Y50" i="26" s="1"/>
  <c r="AB46" i="26"/>
  <c r="AM46" i="26"/>
  <c r="T52" i="26"/>
  <c r="T50" i="26" s="1"/>
  <c r="AG52" i="26"/>
  <c r="AG50" i="26" s="1"/>
  <c r="Q52" i="26"/>
  <c r="Q50" i="26" s="1"/>
  <c r="Q46" i="26"/>
  <c r="Y46" i="26"/>
  <c r="AG46" i="26"/>
  <c r="AO46" i="26"/>
  <c r="R52" i="26"/>
  <c r="R50" i="26" s="1"/>
  <c r="AF52" i="26"/>
  <c r="AF50" i="26" s="1"/>
  <c r="AA52" i="26"/>
  <c r="AA50" i="26" s="1"/>
  <c r="R46" i="26"/>
  <c r="Z46" i="26"/>
  <c r="AH46" i="26"/>
  <c r="W52" i="26"/>
  <c r="W50" i="26" s="1"/>
  <c r="AM52" i="26"/>
  <c r="AM50" i="26" s="1"/>
  <c r="AJ46" i="26"/>
  <c r="AO52" i="26"/>
  <c r="AO50" i="26" s="1"/>
  <c r="AC52" i="26"/>
  <c r="AC50" i="26" s="1"/>
  <c r="S52" i="26"/>
  <c r="S50" i="26" s="1"/>
  <c r="S46" i="26"/>
  <c r="AA46" i="26"/>
  <c r="AI46" i="26"/>
  <c r="T46" i="26"/>
  <c r="W46" i="26"/>
  <c r="AN52" i="26"/>
  <c r="AN50" i="26" s="1"/>
  <c r="X52" i="26"/>
  <c r="X50" i="26" s="1"/>
  <c r="AE52" i="26"/>
  <c r="AE50" i="26" s="1"/>
  <c r="U46" i="26"/>
  <c r="AC46" i="26"/>
  <c r="AK46" i="26"/>
  <c r="AH52" i="26"/>
  <c r="AH50" i="26" s="1"/>
  <c r="V52" i="26"/>
  <c r="V50" i="26" s="1"/>
  <c r="Z52" i="26"/>
  <c r="Z50" i="26" s="1"/>
  <c r="AJ52" i="26"/>
  <c r="AJ50" i="26" s="1"/>
  <c r="AE46" i="26"/>
  <c r="AP46" i="26"/>
  <c r="AB52" i="26"/>
  <c r="AB50" i="26" s="1"/>
  <c r="U52" i="26"/>
  <c r="U50" i="26" s="1"/>
  <c r="V46" i="26"/>
  <c r="AD46" i="26"/>
  <c r="AL46" i="26"/>
  <c r="AP52" i="26"/>
  <c r="AP50" i="26" s="1"/>
  <c r="AQ46" i="26"/>
  <c r="AQ52" i="26"/>
  <c r="AQ50" i="26" s="1"/>
  <c r="AR46" i="26"/>
  <c r="AT72" i="26"/>
  <c r="AT69" i="26"/>
  <c r="AT62" i="26"/>
  <c r="AT68" i="26"/>
  <c r="AT71" i="26"/>
  <c r="AT46" i="26"/>
  <c r="AT59" i="26"/>
  <c r="AT54" i="26"/>
  <c r="AT55" i="26"/>
  <c r="AT58" i="26"/>
  <c r="AT57" i="26"/>
  <c r="AT61" i="26"/>
  <c r="AT60" i="26"/>
  <c r="AT53" i="26"/>
  <c r="AT51" i="26"/>
  <c r="D217" i="18"/>
  <c r="AT45" i="26"/>
  <c r="AT52" i="26" s="1"/>
  <c r="AV40" i="26"/>
  <c r="AU38" i="26"/>
  <c r="AU37" i="26"/>
  <c r="AU36" i="26"/>
  <c r="AU39" i="26"/>
  <c r="D69" i="26" l="1"/>
  <c r="W69" i="26" s="1"/>
  <c r="AU72" i="26"/>
  <c r="AR63" i="26"/>
  <c r="AQ63" i="26"/>
  <c r="AO63" i="26"/>
  <c r="AN63" i="26"/>
  <c r="AK63" i="26"/>
  <c r="AM63" i="26"/>
  <c r="AP63" i="26"/>
  <c r="AL63" i="26"/>
  <c r="AS63" i="26"/>
  <c r="AT56" i="26"/>
  <c r="AT50" i="26"/>
  <c r="AU62" i="26"/>
  <c r="AU69" i="26"/>
  <c r="AU68" i="26"/>
  <c r="AU71" i="26"/>
  <c r="AU46" i="26"/>
  <c r="AU60" i="26"/>
  <c r="AU59" i="26"/>
  <c r="AU54" i="26"/>
  <c r="AU55" i="26"/>
  <c r="AU58" i="26"/>
  <c r="AU57" i="26"/>
  <c r="AU53" i="26"/>
  <c r="AU61" i="26"/>
  <c r="AU51" i="26"/>
  <c r="D218" i="18"/>
  <c r="AU45" i="26"/>
  <c r="AU52" i="26" s="1"/>
  <c r="AW40" i="26"/>
  <c r="AV38" i="26"/>
  <c r="AV39" i="26"/>
  <c r="AV37" i="26"/>
  <c r="AV36" i="26"/>
  <c r="D72" i="26" l="1"/>
  <c r="X72" i="26" s="1"/>
  <c r="Z69" i="26"/>
  <c r="AB69" i="26"/>
  <c r="T69" i="26"/>
  <c r="AG69" i="26"/>
  <c r="AJ69" i="26"/>
  <c r="Q69" i="26"/>
  <c r="U69" i="26"/>
  <c r="AE69" i="26"/>
  <c r="Y69" i="26"/>
  <c r="X69" i="26"/>
  <c r="S69" i="26"/>
  <c r="V69" i="26"/>
  <c r="AH69" i="26"/>
  <c r="AC69" i="26"/>
  <c r="AF69" i="26"/>
  <c r="AA69" i="26"/>
  <c r="AD69" i="26"/>
  <c r="R69" i="26"/>
  <c r="AI69" i="26"/>
  <c r="D22" i="26"/>
  <c r="D21" i="26"/>
  <c r="AT63" i="26"/>
  <c r="AV72" i="26"/>
  <c r="AU50" i="26"/>
  <c r="AU56" i="26"/>
  <c r="AV71" i="26"/>
  <c r="AV62" i="26"/>
  <c r="AV69" i="26"/>
  <c r="AV68" i="26"/>
  <c r="AV46" i="26"/>
  <c r="AV61" i="26"/>
  <c r="AV60" i="26"/>
  <c r="AV59" i="26"/>
  <c r="AV54" i="26"/>
  <c r="AV55" i="26"/>
  <c r="AV58" i="26"/>
  <c r="AV57" i="26"/>
  <c r="AV53" i="26"/>
  <c r="AV51" i="26"/>
  <c r="AV45" i="26"/>
  <c r="AV52" i="26" s="1"/>
  <c r="AX40" i="26"/>
  <c r="AW38" i="26"/>
  <c r="AW36" i="26"/>
  <c r="AW37" i="26"/>
  <c r="AW39" i="26"/>
  <c r="Y72" i="26" l="1"/>
  <c r="D62" i="26"/>
  <c r="D63" i="26" s="1"/>
  <c r="D65" i="26" s="1"/>
  <c r="D67" i="26" s="1"/>
  <c r="D70" i="26" s="1"/>
  <c r="AG72" i="26"/>
  <c r="R72" i="26"/>
  <c r="U72" i="26"/>
  <c r="AA72" i="26"/>
  <c r="Z72" i="26"/>
  <c r="AC72" i="26"/>
  <c r="AB72" i="26"/>
  <c r="AH72" i="26"/>
  <c r="AE72" i="26"/>
  <c r="AJ72" i="26"/>
  <c r="AD72" i="26"/>
  <c r="Q72" i="26"/>
  <c r="W72" i="26"/>
  <c r="S72" i="26"/>
  <c r="AI72" i="26"/>
  <c r="AF72" i="26"/>
  <c r="T72" i="26"/>
  <c r="V72" i="26"/>
  <c r="AV56" i="26"/>
  <c r="AW72" i="26"/>
  <c r="AU63" i="26"/>
  <c r="AV50" i="26"/>
  <c r="AW71" i="26"/>
  <c r="AW62" i="26"/>
  <c r="AW69" i="26"/>
  <c r="AW68" i="26"/>
  <c r="AW46" i="26"/>
  <c r="AW61" i="26"/>
  <c r="AW60" i="26"/>
  <c r="AW59" i="26"/>
  <c r="AW54" i="26"/>
  <c r="AW58" i="26"/>
  <c r="AW57" i="26"/>
  <c r="AW55" i="26"/>
  <c r="AW53" i="26"/>
  <c r="AW51" i="26"/>
  <c r="AW45" i="26"/>
  <c r="AW52" i="26" s="1"/>
  <c r="AY40" i="26"/>
  <c r="AX38" i="26"/>
  <c r="AX37" i="26"/>
  <c r="AX39" i="26"/>
  <c r="AX36" i="26"/>
  <c r="AV63" i="26" l="1"/>
  <c r="AX72" i="26"/>
  <c r="AW56" i="26"/>
  <c r="AW50" i="26"/>
  <c r="AX71" i="26"/>
  <c r="AX62" i="26"/>
  <c r="AX69" i="26"/>
  <c r="AX68" i="26"/>
  <c r="AX46" i="26"/>
  <c r="AX61" i="26"/>
  <c r="AX60" i="26"/>
  <c r="AX59" i="26"/>
  <c r="AX58" i="26"/>
  <c r="AX57" i="26"/>
  <c r="AX54" i="26"/>
  <c r="AX55" i="26"/>
  <c r="AX53" i="26"/>
  <c r="AX51" i="26"/>
  <c r="AX45" i="26"/>
  <c r="AX52" i="26" s="1"/>
  <c r="AZ40" i="26"/>
  <c r="AY38" i="26"/>
  <c r="AY36" i="26"/>
  <c r="AY39" i="26"/>
  <c r="AY37" i="26"/>
  <c r="AY72" i="26" l="1"/>
  <c r="AW63" i="26"/>
  <c r="AX56" i="26"/>
  <c r="AX50" i="26"/>
  <c r="AY71" i="26"/>
  <c r="AY62" i="26"/>
  <c r="AY69" i="26"/>
  <c r="AY68" i="26"/>
  <c r="AY46" i="26"/>
  <c r="AY61" i="26"/>
  <c r="AY60" i="26"/>
  <c r="AY59" i="26"/>
  <c r="AY58" i="26"/>
  <c r="AY54" i="26"/>
  <c r="AY55" i="26"/>
  <c r="AY57" i="26"/>
  <c r="AY53" i="26"/>
  <c r="AY51" i="26"/>
  <c r="AY45" i="26"/>
  <c r="AY52" i="26" s="1"/>
  <c r="BA40" i="26"/>
  <c r="AZ38" i="26"/>
  <c r="AZ37" i="26"/>
  <c r="AZ36" i="26"/>
  <c r="AZ39" i="26"/>
  <c r="AX63" i="26" l="1"/>
  <c r="AZ72" i="26"/>
  <c r="AY56" i="26"/>
  <c r="AY50" i="26"/>
  <c r="AZ69" i="26"/>
  <c r="AZ68" i="26"/>
  <c r="AZ71" i="26"/>
  <c r="AZ62" i="26"/>
  <c r="AZ46" i="26"/>
  <c r="AZ57" i="26"/>
  <c r="AZ61" i="26"/>
  <c r="AZ59" i="26"/>
  <c r="AZ60" i="26"/>
  <c r="AZ54" i="26"/>
  <c r="AZ55" i="26"/>
  <c r="AZ53" i="26"/>
  <c r="AZ58" i="26"/>
  <c r="AZ51" i="26"/>
  <c r="AZ45" i="26"/>
  <c r="AZ52" i="26" s="1"/>
  <c r="BB40" i="26"/>
  <c r="BA38" i="26"/>
  <c r="BA39" i="26"/>
  <c r="BA37" i="26"/>
  <c r="BA36" i="26"/>
  <c r="BA72" i="26" l="1"/>
  <c r="AY63" i="26"/>
  <c r="AZ50" i="26"/>
  <c r="AZ56" i="26"/>
  <c r="BA69" i="26"/>
  <c r="BA68" i="26"/>
  <c r="BA71" i="26"/>
  <c r="BA62" i="26"/>
  <c r="BA46" i="26"/>
  <c r="BA58" i="26"/>
  <c r="BA57" i="26"/>
  <c r="BA60" i="26"/>
  <c r="BA59" i="26"/>
  <c r="BA54" i="26"/>
  <c r="BA55" i="26"/>
  <c r="BA61" i="26"/>
  <c r="BA53" i="26"/>
  <c r="BA51" i="26"/>
  <c r="BA45" i="26"/>
  <c r="BA52" i="26" s="1"/>
  <c r="BC40" i="26"/>
  <c r="BB38" i="26"/>
  <c r="BB39" i="26"/>
  <c r="BB36" i="26"/>
  <c r="BB37" i="26"/>
  <c r="BB72" i="26" l="1"/>
  <c r="AZ63" i="26"/>
  <c r="BA50" i="26"/>
  <c r="BA56" i="26"/>
  <c r="BB62" i="26"/>
  <c r="BB69" i="26"/>
  <c r="BB71" i="26"/>
  <c r="BB68" i="26"/>
  <c r="BB46" i="26"/>
  <c r="BB59" i="26"/>
  <c r="BB54" i="26"/>
  <c r="BB55" i="26"/>
  <c r="BB58" i="26"/>
  <c r="BB57" i="26"/>
  <c r="BB61" i="26"/>
  <c r="BB60" i="26"/>
  <c r="BB53" i="26"/>
  <c r="BB51" i="26"/>
  <c r="BB45" i="26"/>
  <c r="BB52" i="26" s="1"/>
  <c r="BD40" i="26"/>
  <c r="BC38" i="26"/>
  <c r="BC36" i="26"/>
  <c r="BC37" i="26"/>
  <c r="BC39" i="26"/>
  <c r="BC72" i="26" l="1"/>
  <c r="BA63" i="26"/>
  <c r="BB56" i="26"/>
  <c r="BB50" i="26"/>
  <c r="BC62" i="26"/>
  <c r="BC69" i="26"/>
  <c r="BC68" i="26"/>
  <c r="BC71" i="26"/>
  <c r="BC46" i="26"/>
  <c r="BC60" i="26"/>
  <c r="BC59" i="26"/>
  <c r="BC54" i="26"/>
  <c r="BC55" i="26"/>
  <c r="BC58" i="26"/>
  <c r="BC57" i="26"/>
  <c r="BC53" i="26"/>
  <c r="BC61" i="26"/>
  <c r="BC51" i="26"/>
  <c r="BC45" i="26"/>
  <c r="BC52" i="26" s="1"/>
  <c r="BE40" i="26"/>
  <c r="BD38" i="26"/>
  <c r="BD39" i="26"/>
  <c r="BD37" i="26"/>
  <c r="BD36" i="26"/>
  <c r="BD72" i="26" l="1"/>
  <c r="BB63" i="26"/>
  <c r="BC56" i="26"/>
  <c r="BC50" i="26"/>
  <c r="BD71" i="26"/>
  <c r="BD62" i="26"/>
  <c r="BD69" i="26"/>
  <c r="BD68" i="26"/>
  <c r="BD46" i="26"/>
  <c r="BD61" i="26"/>
  <c r="BD60" i="26"/>
  <c r="BD59" i="26"/>
  <c r="BD54" i="26"/>
  <c r="BD55" i="26"/>
  <c r="BD58" i="26"/>
  <c r="BD57" i="26"/>
  <c r="BD53" i="26"/>
  <c r="BD51" i="26"/>
  <c r="BD45" i="26"/>
  <c r="BD52" i="26" s="1"/>
  <c r="BF40" i="26"/>
  <c r="BE38" i="26"/>
  <c r="BE36" i="26"/>
  <c r="BE37" i="26"/>
  <c r="BE39" i="26"/>
  <c r="BE72" i="26" l="1"/>
  <c r="BC63" i="26"/>
  <c r="BD50" i="26"/>
  <c r="BD56" i="26"/>
  <c r="BE71" i="26"/>
  <c r="BE62" i="26"/>
  <c r="BE69" i="26"/>
  <c r="BE68" i="26"/>
  <c r="BE46" i="26"/>
  <c r="BE61" i="26"/>
  <c r="BE60" i="26"/>
  <c r="BE59" i="26"/>
  <c r="BE58" i="26"/>
  <c r="BE57" i="26"/>
  <c r="BE53" i="26"/>
  <c r="BE54" i="26"/>
  <c r="BE55" i="26"/>
  <c r="BE51" i="26"/>
  <c r="BE45" i="26"/>
  <c r="BE52" i="26" s="1"/>
  <c r="BG40" i="26"/>
  <c r="BF38" i="26"/>
  <c r="BF37" i="26"/>
  <c r="BF39" i="26"/>
  <c r="BF36" i="26"/>
  <c r="BD63" i="26" l="1"/>
  <c r="BE56" i="26"/>
  <c r="BF72" i="26"/>
  <c r="BE50" i="26"/>
  <c r="BF71" i="26"/>
  <c r="BF62" i="26"/>
  <c r="BF68" i="26"/>
  <c r="BF69" i="26"/>
  <c r="BF46" i="26"/>
  <c r="BF61" i="26"/>
  <c r="BF60" i="26"/>
  <c r="BF59" i="26"/>
  <c r="BF58" i="26"/>
  <c r="BF57" i="26"/>
  <c r="BF53" i="26"/>
  <c r="BF54" i="26"/>
  <c r="BF55" i="26"/>
  <c r="BF51" i="26"/>
  <c r="BF45" i="26"/>
  <c r="BF52" i="26" s="1"/>
  <c r="BH40" i="26"/>
  <c r="BG38" i="26"/>
  <c r="BG36" i="26"/>
  <c r="BG37" i="26"/>
  <c r="BG39" i="26"/>
  <c r="BG72" i="26" l="1"/>
  <c r="BE63" i="26"/>
  <c r="BF56" i="26"/>
  <c r="BF50" i="26"/>
  <c r="BG71" i="26"/>
  <c r="BG62" i="26"/>
  <c r="BG69" i="26"/>
  <c r="BG68" i="26"/>
  <c r="BG46" i="26"/>
  <c r="BG61" i="26"/>
  <c r="BG60" i="26"/>
  <c r="BG59" i="26"/>
  <c r="BG58" i="26"/>
  <c r="BG55" i="26"/>
  <c r="BG57" i="26"/>
  <c r="BG53" i="26"/>
  <c r="BG54" i="26"/>
  <c r="BG51" i="26"/>
  <c r="BG45" i="26"/>
  <c r="BG52" i="26" s="1"/>
  <c r="BI40" i="26"/>
  <c r="BH38" i="26"/>
  <c r="BH39" i="26"/>
  <c r="BH36" i="26"/>
  <c r="BH37" i="26"/>
  <c r="BH72" i="26" l="1"/>
  <c r="BF63" i="26"/>
  <c r="BG50" i="26"/>
  <c r="BG56" i="26"/>
  <c r="BH69" i="26"/>
  <c r="BH68" i="26"/>
  <c r="BH71" i="26"/>
  <c r="BH62" i="26"/>
  <c r="BH46" i="26"/>
  <c r="BH57" i="26"/>
  <c r="BH61" i="26"/>
  <c r="BH59" i="26"/>
  <c r="BH55" i="26"/>
  <c r="BH60" i="26"/>
  <c r="BH53" i="26"/>
  <c r="BH58" i="26"/>
  <c r="BH54" i="26"/>
  <c r="BH51" i="26"/>
  <c r="BH45" i="26"/>
  <c r="BH52" i="26" s="1"/>
  <c r="BJ40" i="26"/>
  <c r="BI38" i="26"/>
  <c r="BI37" i="26"/>
  <c r="BI39" i="26"/>
  <c r="BI36" i="26"/>
  <c r="BI72" i="26" l="1"/>
  <c r="BG63" i="26"/>
  <c r="BH56" i="26"/>
  <c r="BH50" i="26"/>
  <c r="BI69" i="26"/>
  <c r="BI68" i="26"/>
  <c r="BI71" i="26"/>
  <c r="BI62" i="26"/>
  <c r="BI46" i="26"/>
  <c r="BI58" i="26"/>
  <c r="BI57" i="26"/>
  <c r="BI60" i="26"/>
  <c r="BI61" i="26"/>
  <c r="BI55" i="26"/>
  <c r="BI54" i="26"/>
  <c r="BI59" i="26"/>
  <c r="BI53" i="26"/>
  <c r="BI51" i="26"/>
  <c r="BI45" i="26"/>
  <c r="BI52" i="26" s="1"/>
  <c r="BK40" i="26"/>
  <c r="BJ38" i="26"/>
  <c r="BJ39" i="26"/>
  <c r="BJ36" i="26"/>
  <c r="BJ37" i="26"/>
  <c r="BJ72" i="26" s="1"/>
  <c r="BH63" i="26" l="1"/>
  <c r="BI56" i="26"/>
  <c r="BI50" i="26"/>
  <c r="BJ62" i="26"/>
  <c r="BJ69" i="26"/>
  <c r="BJ68" i="26"/>
  <c r="BJ71" i="26"/>
  <c r="BJ46" i="26"/>
  <c r="BJ59" i="26"/>
  <c r="BJ54" i="26"/>
  <c r="BJ55" i="26"/>
  <c r="BJ58" i="26"/>
  <c r="BJ57" i="26"/>
  <c r="BJ61" i="26"/>
  <c r="BJ53" i="26"/>
  <c r="BJ60" i="26"/>
  <c r="BJ51" i="26"/>
  <c r="BJ45" i="26"/>
  <c r="BJ52" i="26" s="1"/>
  <c r="BL40" i="26"/>
  <c r="BK38" i="26"/>
  <c r="BK39" i="26"/>
  <c r="BK36" i="26"/>
  <c r="BK37" i="26"/>
  <c r="BK72" i="26" l="1"/>
  <c r="BI63" i="26"/>
  <c r="BJ50" i="26"/>
  <c r="BJ56" i="26"/>
  <c r="BK62" i="26"/>
  <c r="BK69" i="26"/>
  <c r="BK68" i="26"/>
  <c r="BK71" i="26"/>
  <c r="BK46" i="26"/>
  <c r="BK60" i="26"/>
  <c r="BK59" i="26"/>
  <c r="BK54" i="26"/>
  <c r="BK55" i="26"/>
  <c r="BK58" i="26"/>
  <c r="BK57" i="26"/>
  <c r="BK53" i="26"/>
  <c r="BK61" i="26"/>
  <c r="BK51" i="26"/>
  <c r="BK45" i="26"/>
  <c r="BK52" i="26" s="1"/>
  <c r="BM40" i="26"/>
  <c r="BL38" i="26"/>
  <c r="BL39" i="26"/>
  <c r="BL37" i="26"/>
  <c r="BL36" i="26"/>
  <c r="BL72" i="26" l="1"/>
  <c r="BK56" i="26"/>
  <c r="BK50" i="26"/>
  <c r="BJ63" i="26"/>
  <c r="BL71" i="26"/>
  <c r="BL62" i="26"/>
  <c r="BL69" i="26"/>
  <c r="BL68" i="26"/>
  <c r="BL46" i="26"/>
  <c r="BL61" i="26"/>
  <c r="BL60" i="26"/>
  <c r="BL59" i="26"/>
  <c r="BL54" i="26"/>
  <c r="BL58" i="26"/>
  <c r="BL57" i="26"/>
  <c r="BL53" i="26"/>
  <c r="BL55" i="26"/>
  <c r="BL51" i="26"/>
  <c r="BL45" i="26"/>
  <c r="BL52" i="26" s="1"/>
  <c r="BN40" i="26"/>
  <c r="BM38" i="26"/>
  <c r="BM36" i="26"/>
  <c r="BM37" i="26"/>
  <c r="BM39" i="26"/>
  <c r="BM72" i="26" l="1"/>
  <c r="BL56" i="26"/>
  <c r="BK63" i="26"/>
  <c r="BL50" i="26"/>
  <c r="BM71" i="26"/>
  <c r="BM62" i="26"/>
  <c r="BM69" i="26"/>
  <c r="BM68" i="26"/>
  <c r="BM46" i="26"/>
  <c r="BM61" i="26"/>
  <c r="BM60" i="26"/>
  <c r="BM59" i="26"/>
  <c r="BM58" i="26"/>
  <c r="BM57" i="26"/>
  <c r="BM54" i="26"/>
  <c r="BM53" i="26"/>
  <c r="BM55" i="26"/>
  <c r="BM51" i="26"/>
  <c r="BM45" i="26"/>
  <c r="BM52" i="26" s="1"/>
  <c r="BO40" i="26"/>
  <c r="BN38" i="26"/>
  <c r="BN37" i="26"/>
  <c r="BN39" i="26"/>
  <c r="BN36" i="26"/>
  <c r="BL63" i="26" l="1"/>
  <c r="BN72" i="26"/>
  <c r="BM50" i="26"/>
  <c r="BM56" i="26"/>
  <c r="BN71" i="26"/>
  <c r="BN62" i="26"/>
  <c r="BN69" i="26"/>
  <c r="BN68" i="26"/>
  <c r="BN46" i="26"/>
  <c r="BN61" i="26"/>
  <c r="BN60" i="26"/>
  <c r="BN59" i="26"/>
  <c r="BN58" i="26"/>
  <c r="BN57" i="26"/>
  <c r="BN54" i="26"/>
  <c r="BN53" i="26"/>
  <c r="BN55" i="26"/>
  <c r="BN51" i="26"/>
  <c r="BN45" i="26"/>
  <c r="BN52" i="26" s="1"/>
  <c r="BP40" i="26"/>
  <c r="BO38" i="26"/>
  <c r="BO36" i="26"/>
  <c r="BO37" i="26"/>
  <c r="BO39" i="26"/>
  <c r="BO72" i="26" l="1"/>
  <c r="BN56" i="26"/>
  <c r="BM63" i="26"/>
  <c r="BN50" i="26"/>
  <c r="BO71" i="26"/>
  <c r="BO62" i="26"/>
  <c r="BO69" i="26"/>
  <c r="BO68" i="26"/>
  <c r="BO46" i="26"/>
  <c r="BO61" i="26"/>
  <c r="BO60" i="26"/>
  <c r="BO59" i="26"/>
  <c r="BO58" i="26"/>
  <c r="BO54" i="26"/>
  <c r="BO53" i="26"/>
  <c r="BO57" i="26"/>
  <c r="BO55" i="26"/>
  <c r="BO51" i="26"/>
  <c r="BO45" i="26"/>
  <c r="BO52" i="26" s="1"/>
  <c r="BQ40" i="26"/>
  <c r="BP38" i="26"/>
  <c r="BP37" i="26"/>
  <c r="BP39" i="26"/>
  <c r="BP36" i="26"/>
  <c r="BN63" i="26" l="1"/>
  <c r="BP72" i="26"/>
  <c r="BO50" i="26"/>
  <c r="BO56" i="26"/>
  <c r="BP69" i="26"/>
  <c r="BP68" i="26"/>
  <c r="BP71" i="26"/>
  <c r="BP62" i="26"/>
  <c r="BP46" i="26"/>
  <c r="BP57" i="26"/>
  <c r="BP61" i="26"/>
  <c r="BP59" i="26"/>
  <c r="BP58" i="26"/>
  <c r="BP54" i="26"/>
  <c r="BP60" i="26"/>
  <c r="BP53" i="26"/>
  <c r="BP55" i="26"/>
  <c r="BP51" i="26"/>
  <c r="BP45" i="26"/>
  <c r="BP52" i="26" s="1"/>
  <c r="BR40" i="26"/>
  <c r="BQ38" i="26"/>
  <c r="BQ39" i="26"/>
  <c r="BQ37" i="26"/>
  <c r="BQ36" i="26"/>
  <c r="BQ72" i="26" l="1"/>
  <c r="BO63" i="26"/>
  <c r="BP56" i="26"/>
  <c r="BP50" i="26"/>
  <c r="BQ69" i="26"/>
  <c r="BQ68" i="26"/>
  <c r="BQ71" i="26"/>
  <c r="BQ62" i="26"/>
  <c r="BQ46" i="26"/>
  <c r="BQ58" i="26"/>
  <c r="BQ57" i="26"/>
  <c r="BQ60" i="26"/>
  <c r="BQ61" i="26"/>
  <c r="BQ59" i="26"/>
  <c r="BQ54" i="26"/>
  <c r="BQ53" i="26"/>
  <c r="BQ55" i="26"/>
  <c r="BQ51" i="26"/>
  <c r="BQ45" i="26"/>
  <c r="BQ52" i="26" s="1"/>
  <c r="BS40" i="26"/>
  <c r="BR38" i="26"/>
  <c r="BR37" i="26"/>
  <c r="BR39" i="26"/>
  <c r="BR36" i="26"/>
  <c r="BP63" i="26" l="1"/>
  <c r="BR72" i="26"/>
  <c r="BQ56" i="26"/>
  <c r="BQ50" i="26"/>
  <c r="BR62" i="26"/>
  <c r="BR69" i="26"/>
  <c r="BR71" i="26"/>
  <c r="BR68" i="26"/>
  <c r="BR46" i="26"/>
  <c r="BR59" i="26"/>
  <c r="BR54" i="26"/>
  <c r="BR55" i="26"/>
  <c r="BR58" i="26"/>
  <c r="BR57" i="26"/>
  <c r="BR61" i="26"/>
  <c r="BR60" i="26"/>
  <c r="BR53" i="26"/>
  <c r="BR51" i="26"/>
  <c r="BR45" i="26"/>
  <c r="BR52" i="26" s="1"/>
  <c r="BT40" i="26"/>
  <c r="BS38" i="26"/>
  <c r="BS39" i="26"/>
  <c r="BS36" i="26"/>
  <c r="BS37" i="26"/>
  <c r="BS72" i="26" l="1"/>
  <c r="BQ63" i="26"/>
  <c r="BR56" i="26"/>
  <c r="BR50" i="26"/>
  <c r="BS62" i="26"/>
  <c r="BS69" i="26"/>
  <c r="BS68" i="26"/>
  <c r="BS71" i="26"/>
  <c r="BS46" i="26"/>
  <c r="BS60" i="26"/>
  <c r="BS59" i="26"/>
  <c r="BS54" i="26"/>
  <c r="BS58" i="26"/>
  <c r="BS57" i="26"/>
  <c r="BS55" i="26"/>
  <c r="BS53" i="26"/>
  <c r="BS61" i="26"/>
  <c r="BS51" i="26"/>
  <c r="BS45" i="26"/>
  <c r="BS52" i="26" s="1"/>
  <c r="BU40" i="26"/>
  <c r="BT38" i="26"/>
  <c r="BT39" i="26"/>
  <c r="BT37" i="26"/>
  <c r="BT36" i="26"/>
  <c r="BT72" i="26" l="1"/>
  <c r="BR63" i="26"/>
  <c r="BS56" i="26"/>
  <c r="BS50" i="26"/>
  <c r="BT71" i="26"/>
  <c r="BT62" i="26"/>
  <c r="BT69" i="26"/>
  <c r="BT68" i="26"/>
  <c r="BT46" i="26"/>
  <c r="BT61" i="26"/>
  <c r="BT60" i="26"/>
  <c r="BT59" i="26"/>
  <c r="BT54" i="26"/>
  <c r="BT58" i="26"/>
  <c r="BT57" i="26"/>
  <c r="BT55" i="26"/>
  <c r="BT53" i="26"/>
  <c r="BT51" i="26"/>
  <c r="BT45" i="26"/>
  <c r="BT52" i="26" s="1"/>
  <c r="BV40" i="26"/>
  <c r="BU38" i="26"/>
  <c r="BU39" i="26"/>
  <c r="BU36" i="26"/>
  <c r="BU37" i="26"/>
  <c r="BU72" i="26" l="1"/>
  <c r="BS63" i="26"/>
  <c r="BT50" i="26"/>
  <c r="BT56" i="26"/>
  <c r="BU71" i="26"/>
  <c r="BU62" i="26"/>
  <c r="BU69" i="26"/>
  <c r="BU68" i="26"/>
  <c r="BU46" i="26"/>
  <c r="BU61" i="26"/>
  <c r="BU60" i="26"/>
  <c r="BU59" i="26"/>
  <c r="BU58" i="26"/>
  <c r="BU57" i="26"/>
  <c r="BU55" i="26"/>
  <c r="BU53" i="26"/>
  <c r="BU54" i="26"/>
  <c r="BU51" i="26"/>
  <c r="BU45" i="26"/>
  <c r="BU52" i="26" s="1"/>
  <c r="BW40" i="26"/>
  <c r="BV38" i="26"/>
  <c r="BV37" i="26"/>
  <c r="BV36" i="26"/>
  <c r="BV39" i="26"/>
  <c r="BV72" i="26" l="1"/>
  <c r="BT63" i="26"/>
  <c r="BU56" i="26"/>
  <c r="BU50" i="26"/>
  <c r="BV71" i="26"/>
  <c r="BV62" i="26"/>
  <c r="BV69" i="26"/>
  <c r="BV68" i="26"/>
  <c r="BV46" i="26"/>
  <c r="BV61" i="26"/>
  <c r="BV60" i="26"/>
  <c r="BV59" i="26"/>
  <c r="BV58" i="26"/>
  <c r="BV57" i="26"/>
  <c r="BV55" i="26"/>
  <c r="BV53" i="26"/>
  <c r="BV54" i="26"/>
  <c r="BV51" i="26"/>
  <c r="BV45" i="26"/>
  <c r="BV52" i="26" s="1"/>
  <c r="BX40" i="26"/>
  <c r="BW38" i="26"/>
  <c r="BW36" i="26"/>
  <c r="BW37" i="26"/>
  <c r="BW39" i="26"/>
  <c r="BW72" i="26" l="1"/>
  <c r="BU63" i="26"/>
  <c r="BV50" i="26"/>
  <c r="BV56" i="26"/>
  <c r="BW71" i="26"/>
  <c r="BW62" i="26"/>
  <c r="BW69" i="26"/>
  <c r="BW68" i="26"/>
  <c r="BW46" i="26"/>
  <c r="BW61" i="26"/>
  <c r="BW60" i="26"/>
  <c r="BW59" i="26"/>
  <c r="BW58" i="26"/>
  <c r="BW55" i="26"/>
  <c r="BW53" i="26"/>
  <c r="BW57" i="26"/>
  <c r="BW54" i="26"/>
  <c r="BW51" i="26"/>
  <c r="BW45" i="26"/>
  <c r="BW52" i="26" s="1"/>
  <c r="BY40" i="26"/>
  <c r="BX38" i="26"/>
  <c r="BX37" i="26"/>
  <c r="BX39" i="26"/>
  <c r="BX36" i="26"/>
  <c r="BX72" i="26" l="1"/>
  <c r="BW56" i="26"/>
  <c r="BV63" i="26"/>
  <c r="BW50" i="26"/>
  <c r="BX69" i="26"/>
  <c r="BX68" i="26"/>
  <c r="BX71" i="26"/>
  <c r="BX62" i="26"/>
  <c r="BX46" i="26"/>
  <c r="BX57" i="26"/>
  <c r="BX61" i="26"/>
  <c r="BX59" i="26"/>
  <c r="BX54" i="26"/>
  <c r="BX58" i="26"/>
  <c r="BX55" i="26"/>
  <c r="BX53" i="26"/>
  <c r="BX60" i="26"/>
  <c r="BX51" i="26"/>
  <c r="BX45" i="26"/>
  <c r="BX52" i="26" s="1"/>
  <c r="BZ40" i="26"/>
  <c r="BY38" i="26"/>
  <c r="BY37" i="26"/>
  <c r="BY39" i="26"/>
  <c r="BY36" i="26"/>
  <c r="BY72" i="26" l="1"/>
  <c r="BW63" i="26"/>
  <c r="BX56" i="26"/>
  <c r="BX50" i="26"/>
  <c r="BY69" i="26"/>
  <c r="BY68" i="26"/>
  <c r="BY71" i="26"/>
  <c r="BY62" i="26"/>
  <c r="BY46" i="26"/>
  <c r="BY58" i="26"/>
  <c r="BY57" i="26"/>
  <c r="BY60" i="26"/>
  <c r="BY54" i="26"/>
  <c r="BY59" i="26"/>
  <c r="BY61" i="26"/>
  <c r="BY55" i="26"/>
  <c r="BY53" i="26"/>
  <c r="BY51" i="26"/>
  <c r="BY45" i="26"/>
  <c r="BY52" i="26" s="1"/>
  <c r="CA40" i="26"/>
  <c r="BZ38" i="26"/>
  <c r="BZ39" i="26"/>
  <c r="BZ36" i="26"/>
  <c r="BZ37" i="26"/>
  <c r="BX63" i="26" l="1"/>
  <c r="BZ72" i="26"/>
  <c r="BY50" i="26"/>
  <c r="BY56" i="26"/>
  <c r="BZ62" i="26"/>
  <c r="BZ69" i="26"/>
  <c r="BZ68" i="26"/>
  <c r="BZ71" i="26"/>
  <c r="BZ46" i="26"/>
  <c r="BZ59" i="26"/>
  <c r="BZ54" i="26"/>
  <c r="BZ55" i="26"/>
  <c r="BZ58" i="26"/>
  <c r="BZ57" i="26"/>
  <c r="BZ61" i="26"/>
  <c r="BZ60" i="26"/>
  <c r="BZ53" i="26"/>
  <c r="BZ51" i="26"/>
  <c r="BZ45" i="26"/>
  <c r="BZ52" i="26" s="1"/>
  <c r="CB40" i="26"/>
  <c r="CA38" i="26"/>
  <c r="CA37" i="26"/>
  <c r="CA39" i="26"/>
  <c r="CA36" i="26"/>
  <c r="BY63" i="26" l="1"/>
  <c r="CA72" i="26"/>
  <c r="BZ56" i="26"/>
  <c r="BZ50" i="26"/>
  <c r="CA62" i="26"/>
  <c r="CA69" i="26"/>
  <c r="CA68" i="26"/>
  <c r="CA71" i="26"/>
  <c r="CA46" i="26"/>
  <c r="CA60" i="26"/>
  <c r="CA59" i="26"/>
  <c r="CA54" i="26"/>
  <c r="CA58" i="26"/>
  <c r="CA57" i="26"/>
  <c r="CA53" i="26"/>
  <c r="CA55" i="26"/>
  <c r="CA61" i="26"/>
  <c r="CA51" i="26"/>
  <c r="CA45" i="26"/>
  <c r="CA52" i="26" s="1"/>
  <c r="CC40" i="26"/>
  <c r="CB38" i="26"/>
  <c r="CB39" i="26"/>
  <c r="CB37" i="26"/>
  <c r="CB36" i="26"/>
  <c r="CB72" i="26" l="1"/>
  <c r="BZ63" i="26"/>
  <c r="CA56" i="26"/>
  <c r="CA50" i="26"/>
  <c r="CB71" i="26"/>
  <c r="CB62" i="26"/>
  <c r="CB69" i="26"/>
  <c r="CB68" i="26"/>
  <c r="CB46" i="26"/>
  <c r="CB61" i="26"/>
  <c r="CB60" i="26"/>
  <c r="CB59" i="26"/>
  <c r="CB54" i="26"/>
  <c r="CB58" i="26"/>
  <c r="CB57" i="26"/>
  <c r="CB55" i="26"/>
  <c r="CB53" i="26"/>
  <c r="CB51" i="26"/>
  <c r="CB45" i="26"/>
  <c r="CB52" i="26" s="1"/>
  <c r="CD40" i="26"/>
  <c r="CC38" i="26"/>
  <c r="CC39" i="26"/>
  <c r="CC36" i="26"/>
  <c r="CC37" i="26"/>
  <c r="CC72" i="26" l="1"/>
  <c r="CA63" i="26"/>
  <c r="CB56" i="26"/>
  <c r="CB50" i="26"/>
  <c r="CC71" i="26"/>
  <c r="CC62" i="26"/>
  <c r="CC69" i="26"/>
  <c r="CC68" i="26"/>
  <c r="CC46" i="26"/>
  <c r="CC61" i="26"/>
  <c r="CC60" i="26"/>
  <c r="CC59" i="26"/>
  <c r="CC58" i="26"/>
  <c r="CC57" i="26"/>
  <c r="CC55" i="26"/>
  <c r="CC54" i="26"/>
  <c r="CC53" i="26"/>
  <c r="CC51" i="26"/>
  <c r="CC45" i="26"/>
  <c r="CC52" i="26" s="1"/>
  <c r="CE40" i="26"/>
  <c r="CD38" i="26"/>
  <c r="CD39" i="26"/>
  <c r="CD36" i="26"/>
  <c r="CD37" i="26"/>
  <c r="CD72" i="26" l="1"/>
  <c r="CB63" i="26"/>
  <c r="CC56" i="26"/>
  <c r="CC50" i="26"/>
  <c r="CD71" i="26"/>
  <c r="CD62" i="26"/>
  <c r="CD68" i="26"/>
  <c r="CD69" i="26"/>
  <c r="CD46" i="26"/>
  <c r="CD61" i="26"/>
  <c r="CD60" i="26"/>
  <c r="CD59" i="26"/>
  <c r="CD58" i="26"/>
  <c r="CD57" i="26"/>
  <c r="CD55" i="26"/>
  <c r="CD54" i="26"/>
  <c r="CD53" i="26"/>
  <c r="CD51" i="26"/>
  <c r="CD45" i="26"/>
  <c r="CD52" i="26" s="1"/>
  <c r="CF40" i="26"/>
  <c r="CE38" i="26"/>
  <c r="CE36" i="26"/>
  <c r="CE37" i="26"/>
  <c r="CE39" i="26"/>
  <c r="CE72" i="26" l="1"/>
  <c r="CC63" i="26"/>
  <c r="CD50" i="26"/>
  <c r="CD56" i="26"/>
  <c r="CE71" i="26"/>
  <c r="CE62" i="26"/>
  <c r="CE68" i="26"/>
  <c r="CE69" i="26"/>
  <c r="CE46" i="26"/>
  <c r="CE61" i="26"/>
  <c r="CE60" i="26"/>
  <c r="CE59" i="26"/>
  <c r="CE58" i="26"/>
  <c r="CE55" i="26"/>
  <c r="CE54" i="26"/>
  <c r="CE53" i="26"/>
  <c r="CE57" i="26"/>
  <c r="CE51" i="26"/>
  <c r="CE45" i="26"/>
  <c r="CE52" i="26" s="1"/>
  <c r="CG40" i="26"/>
  <c r="CF38" i="26"/>
  <c r="CF37" i="26"/>
  <c r="CF39" i="26"/>
  <c r="CF36" i="26"/>
  <c r="CF72" i="26" l="1"/>
  <c r="CD63" i="26"/>
  <c r="CE56" i="26"/>
  <c r="CE50" i="26"/>
  <c r="CF69" i="26"/>
  <c r="CF68" i="26"/>
  <c r="CF71" i="26"/>
  <c r="CF62" i="26"/>
  <c r="CF46" i="26"/>
  <c r="CF57" i="26"/>
  <c r="CF61" i="26"/>
  <c r="CF59" i="26"/>
  <c r="CF60" i="26"/>
  <c r="CF58" i="26"/>
  <c r="CF55" i="26"/>
  <c r="CF54" i="26"/>
  <c r="CF53" i="26"/>
  <c r="CF51" i="26"/>
  <c r="CF45" i="26"/>
  <c r="CF52" i="26" s="1"/>
  <c r="CH40" i="26"/>
  <c r="CG38" i="26"/>
  <c r="CG37" i="26"/>
  <c r="CG39" i="26"/>
  <c r="CG36" i="26"/>
  <c r="CE63" i="26" l="1"/>
  <c r="CG72" i="26"/>
  <c r="CF50" i="26"/>
  <c r="CF56" i="26"/>
  <c r="CG69" i="26"/>
  <c r="CG68" i="26"/>
  <c r="CG71" i="26"/>
  <c r="CG62" i="26"/>
  <c r="CG46" i="26"/>
  <c r="CG58" i="26"/>
  <c r="CG57" i="26"/>
  <c r="CG60" i="26"/>
  <c r="CG59" i="26"/>
  <c r="CG55" i="26"/>
  <c r="CG61" i="26"/>
  <c r="CG54" i="26"/>
  <c r="CG53" i="26"/>
  <c r="CG51" i="26"/>
  <c r="CG45" i="26"/>
  <c r="CG52" i="26" s="1"/>
  <c r="CI40" i="26"/>
  <c r="CH38" i="26"/>
  <c r="CH37" i="26"/>
  <c r="CH39" i="26"/>
  <c r="CH36" i="26"/>
  <c r="CH72" i="26" l="1"/>
  <c r="CF63" i="26"/>
  <c r="CG56" i="26"/>
  <c r="CG50" i="26"/>
  <c r="CH62" i="26"/>
  <c r="CH69" i="26"/>
  <c r="CH71" i="26"/>
  <c r="CH68" i="26"/>
  <c r="CH46" i="26"/>
  <c r="CH59" i="26"/>
  <c r="CH54" i="26"/>
  <c r="CH55" i="26"/>
  <c r="CH58" i="26"/>
  <c r="CH57" i="26"/>
  <c r="CH61" i="26"/>
  <c r="CH53" i="26"/>
  <c r="CH60" i="26"/>
  <c r="CH51" i="26"/>
  <c r="CH45" i="26"/>
  <c r="CH52" i="26" s="1"/>
  <c r="CJ40" i="26"/>
  <c r="CI38" i="26"/>
  <c r="CI39" i="26"/>
  <c r="CI36" i="26"/>
  <c r="CI37" i="26"/>
  <c r="CI72" i="26" l="1"/>
  <c r="CG63" i="26"/>
  <c r="CH50" i="26"/>
  <c r="CH56" i="26"/>
  <c r="CI62" i="26"/>
  <c r="CI69" i="26"/>
  <c r="CI68" i="26"/>
  <c r="CI71" i="26"/>
  <c r="CI46" i="26"/>
  <c r="CI60" i="26"/>
  <c r="CI59" i="26"/>
  <c r="CI54" i="26"/>
  <c r="CI58" i="26"/>
  <c r="CI57" i="26"/>
  <c r="CI53" i="26"/>
  <c r="CI61" i="26"/>
  <c r="CI55" i="26"/>
  <c r="CI51" i="26"/>
  <c r="CI45" i="26"/>
  <c r="CI52" i="26" s="1"/>
  <c r="CK40" i="26"/>
  <c r="CJ38" i="26"/>
  <c r="CJ39" i="26"/>
  <c r="CJ37" i="26"/>
  <c r="CJ36" i="26"/>
  <c r="CJ72" i="26" l="1"/>
  <c r="CH63" i="26"/>
  <c r="CI56" i="26"/>
  <c r="CI50" i="26"/>
  <c r="CJ71" i="26"/>
  <c r="CJ62" i="26"/>
  <c r="CJ69" i="26"/>
  <c r="CJ68" i="26"/>
  <c r="CJ46" i="26"/>
  <c r="CJ61" i="26"/>
  <c r="CJ60" i="26"/>
  <c r="CJ59" i="26"/>
  <c r="CJ54" i="26"/>
  <c r="CJ58" i="26"/>
  <c r="CJ57" i="26"/>
  <c r="CJ53" i="26"/>
  <c r="CJ55" i="26"/>
  <c r="CJ51" i="26"/>
  <c r="CJ45" i="26"/>
  <c r="CJ52" i="26" s="1"/>
  <c r="CL40" i="26"/>
  <c r="CK38" i="26"/>
  <c r="CK37" i="26"/>
  <c r="CK39" i="26"/>
  <c r="CK36" i="26"/>
  <c r="CI63" i="26" l="1"/>
  <c r="CJ56" i="26"/>
  <c r="CK72" i="26"/>
  <c r="CJ50" i="26"/>
  <c r="CK71" i="26"/>
  <c r="CK62" i="26"/>
  <c r="CK69" i="26"/>
  <c r="CK68" i="26"/>
  <c r="CK46" i="26"/>
  <c r="CK61" i="26"/>
  <c r="CK60" i="26"/>
  <c r="CK59" i="26"/>
  <c r="CK58" i="26"/>
  <c r="CK57" i="26"/>
  <c r="CK55" i="26"/>
  <c r="CK53" i="26"/>
  <c r="CK54" i="26"/>
  <c r="CK51" i="26"/>
  <c r="CK45" i="26"/>
  <c r="CK52" i="26" s="1"/>
  <c r="CM40" i="26"/>
  <c r="CL38" i="26"/>
  <c r="CL39" i="26"/>
  <c r="CL37" i="26"/>
  <c r="CL36" i="26"/>
  <c r="CL72" i="26" l="1"/>
  <c r="CJ63" i="26"/>
  <c r="CK50" i="26"/>
  <c r="CK56" i="26"/>
  <c r="CL71" i="26"/>
  <c r="CL62" i="26"/>
  <c r="CL69" i="26"/>
  <c r="CL68" i="26"/>
  <c r="CL46" i="26"/>
  <c r="CL61" i="26"/>
  <c r="CL60" i="26"/>
  <c r="CL59" i="26"/>
  <c r="CL58" i="26"/>
  <c r="CL57" i="26"/>
  <c r="CL54" i="26"/>
  <c r="CL55" i="26"/>
  <c r="CL53" i="26"/>
  <c r="CL51" i="26"/>
  <c r="CL45" i="26"/>
  <c r="CL52" i="26" s="1"/>
  <c r="CN40" i="26"/>
  <c r="CM38" i="26"/>
  <c r="CM39" i="26"/>
  <c r="CM36" i="26"/>
  <c r="CM37" i="26"/>
  <c r="CM72" i="26" l="1"/>
  <c r="CL56" i="26"/>
  <c r="CK63" i="26"/>
  <c r="CL50" i="26"/>
  <c r="CM71" i="26"/>
  <c r="CM62" i="26"/>
  <c r="CM69" i="26"/>
  <c r="CM68" i="26"/>
  <c r="CM46" i="26"/>
  <c r="CM61" i="26"/>
  <c r="CM60" i="26"/>
  <c r="CM59" i="26"/>
  <c r="CM58" i="26"/>
  <c r="CM57" i="26"/>
  <c r="CM54" i="26"/>
  <c r="CM55" i="26"/>
  <c r="CM53" i="26"/>
  <c r="CM51" i="26"/>
  <c r="CM45" i="26"/>
  <c r="CM52" i="26" s="1"/>
  <c r="CO40" i="26"/>
  <c r="CN38" i="26"/>
  <c r="CN37" i="26"/>
  <c r="CN39" i="26"/>
  <c r="CN36" i="26"/>
  <c r="CL63" i="26" l="1"/>
  <c r="CN72" i="26"/>
  <c r="CM56" i="26"/>
  <c r="CM50" i="26"/>
  <c r="CN69" i="26"/>
  <c r="CN68" i="26"/>
  <c r="CN71" i="26"/>
  <c r="CN62" i="26"/>
  <c r="CN46" i="26"/>
  <c r="CN57" i="26"/>
  <c r="CN61" i="26"/>
  <c r="CN59" i="26"/>
  <c r="CN60" i="26"/>
  <c r="CN54" i="26"/>
  <c r="CN58" i="26"/>
  <c r="CN55" i="26"/>
  <c r="CN53" i="26"/>
  <c r="CN51" i="26"/>
  <c r="CN45" i="26"/>
  <c r="CN52" i="26" s="1"/>
  <c r="CP40" i="26"/>
  <c r="CO38" i="26"/>
  <c r="CO37" i="26"/>
  <c r="CO39" i="26"/>
  <c r="CO36" i="26"/>
  <c r="CM63" i="26" l="1"/>
  <c r="CO72" i="26"/>
  <c r="CN56" i="26"/>
  <c r="CN50" i="26"/>
  <c r="CO69" i="26"/>
  <c r="CO68" i="26"/>
  <c r="CO71" i="26"/>
  <c r="CO62" i="26"/>
  <c r="CO46" i="26"/>
  <c r="CO58" i="26"/>
  <c r="CO57" i="26"/>
  <c r="CO60" i="26"/>
  <c r="CO61" i="26"/>
  <c r="CO54" i="26"/>
  <c r="CO55" i="26"/>
  <c r="CO59" i="26"/>
  <c r="CO53" i="26"/>
  <c r="CO51" i="26"/>
  <c r="CO45" i="26"/>
  <c r="CO52" i="26" s="1"/>
  <c r="CQ40" i="26"/>
  <c r="CP38" i="26"/>
  <c r="CP37" i="26"/>
  <c r="CP39" i="26"/>
  <c r="CP36" i="26"/>
  <c r="CN63" i="26" l="1"/>
  <c r="CP72" i="26"/>
  <c r="CO56" i="26"/>
  <c r="CO50" i="26"/>
  <c r="CP62" i="26"/>
  <c r="CP71" i="26"/>
  <c r="CP69" i="26"/>
  <c r="CP68" i="26"/>
  <c r="CP46" i="26"/>
  <c r="CP59" i="26"/>
  <c r="CP54" i="26"/>
  <c r="CP55" i="26"/>
  <c r="CP58" i="26"/>
  <c r="CP57" i="26"/>
  <c r="CP61" i="26"/>
  <c r="CP53" i="26"/>
  <c r="CP60" i="26"/>
  <c r="CP51" i="26"/>
  <c r="CP45" i="26"/>
  <c r="CP52" i="26" s="1"/>
  <c r="CR40" i="26"/>
  <c r="CQ38" i="26"/>
  <c r="CQ37" i="26"/>
  <c r="CQ39" i="26"/>
  <c r="CQ36" i="26"/>
  <c r="CO63" i="26" l="1"/>
  <c r="CQ72" i="26"/>
  <c r="CP50" i="26"/>
  <c r="CP56" i="26"/>
  <c r="CQ62" i="26"/>
  <c r="CQ69" i="26"/>
  <c r="CQ68" i="26"/>
  <c r="CQ71" i="26"/>
  <c r="CQ46" i="26"/>
  <c r="CQ60" i="26"/>
  <c r="CQ59" i="26"/>
  <c r="CQ54" i="26"/>
  <c r="CQ58" i="26"/>
  <c r="CQ57" i="26"/>
  <c r="CQ53" i="26"/>
  <c r="CQ61" i="26"/>
  <c r="CQ55" i="26"/>
  <c r="CQ51" i="26"/>
  <c r="CQ45" i="26"/>
  <c r="CQ52" i="26" s="1"/>
  <c r="CS40" i="26"/>
  <c r="CR38" i="26"/>
  <c r="CR39" i="26"/>
  <c r="CR37" i="26"/>
  <c r="CR36" i="26"/>
  <c r="CR72" i="26" l="1"/>
  <c r="CQ50" i="26"/>
  <c r="CQ56" i="26"/>
  <c r="CP63" i="26"/>
  <c r="CR71" i="26"/>
  <c r="CR62" i="26"/>
  <c r="CR69" i="26"/>
  <c r="CR68" i="26"/>
  <c r="CS66" i="26"/>
  <c r="CS64" i="26"/>
  <c r="CR46" i="26"/>
  <c r="CR61" i="26"/>
  <c r="CR60" i="26"/>
  <c r="CR59" i="26"/>
  <c r="CR54" i="26"/>
  <c r="CR58" i="26"/>
  <c r="CR57" i="26"/>
  <c r="CR53" i="26"/>
  <c r="CR55" i="26"/>
  <c r="CR51" i="26"/>
  <c r="CR45" i="26"/>
  <c r="CR52" i="26" s="1"/>
  <c r="CT40" i="26"/>
  <c r="CS38" i="26"/>
  <c r="CS39" i="26"/>
  <c r="CS36" i="26"/>
  <c r="CS37" i="26"/>
  <c r="CS70" i="26" l="1"/>
  <c r="CS72" i="26"/>
  <c r="CR50" i="26"/>
  <c r="CR56" i="26"/>
  <c r="CQ63" i="26"/>
  <c r="CS71" i="26"/>
  <c r="CS62" i="26"/>
  <c r="CS69" i="26"/>
  <c r="CS68" i="26"/>
  <c r="CS50" i="26"/>
  <c r="CS63" i="26"/>
  <c r="CS65" i="26"/>
  <c r="CS56" i="26"/>
  <c r="CS67" i="26"/>
  <c r="CT66" i="26"/>
  <c r="CT64" i="26"/>
  <c r="CS46" i="26"/>
  <c r="CS61" i="26"/>
  <c r="CS60" i="26"/>
  <c r="CS59" i="26"/>
  <c r="CS58" i="26"/>
  <c r="CS57" i="26"/>
  <c r="CS53" i="26"/>
  <c r="CS51" i="26"/>
  <c r="CS55" i="26"/>
  <c r="CS54" i="26"/>
  <c r="CS52" i="26"/>
  <c r="CS45" i="26"/>
  <c r="CU40" i="26"/>
  <c r="CT38" i="26"/>
  <c r="CT37" i="26"/>
  <c r="CT39" i="26"/>
  <c r="CT36" i="26"/>
  <c r="CT72" i="26" l="1"/>
  <c r="CT70" i="26"/>
  <c r="CR63" i="26"/>
  <c r="CU66" i="26"/>
  <c r="CU64" i="26"/>
  <c r="CT71" i="26"/>
  <c r="CT62" i="26"/>
  <c r="CT56" i="26"/>
  <c r="CT63" i="26"/>
  <c r="CT50" i="26"/>
  <c r="CT65" i="26"/>
  <c r="CT69" i="26"/>
  <c r="CT68" i="26"/>
  <c r="CT67" i="26"/>
  <c r="CT46" i="26"/>
  <c r="CT61" i="26"/>
  <c r="CT60" i="26"/>
  <c r="CT59" i="26"/>
  <c r="CT58" i="26"/>
  <c r="CT57" i="26"/>
  <c r="CT55" i="26"/>
  <c r="CT53" i="26"/>
  <c r="CT51" i="26"/>
  <c r="CT52" i="26"/>
  <c r="CT54" i="26"/>
  <c r="CT45" i="26"/>
  <c r="CV40" i="26"/>
  <c r="CU38" i="26"/>
  <c r="CU39" i="26"/>
  <c r="CU36" i="26"/>
  <c r="CU37" i="26"/>
  <c r="CU70" i="26" l="1"/>
  <c r="CU72" i="26"/>
  <c r="CV66" i="26"/>
  <c r="CV64" i="26"/>
  <c r="CU71" i="26"/>
  <c r="CU62" i="26"/>
  <c r="CU69" i="26"/>
  <c r="CU68" i="26"/>
  <c r="CU67" i="26"/>
  <c r="CU56" i="26"/>
  <c r="CU50" i="26"/>
  <c r="CU63" i="26"/>
  <c r="CU65" i="26"/>
  <c r="CU46" i="26"/>
  <c r="CU61" i="26"/>
  <c r="CU60" i="26"/>
  <c r="CU59" i="26"/>
  <c r="CU58" i="26"/>
  <c r="CU54" i="26"/>
  <c r="CU57" i="26"/>
  <c r="CU52" i="26"/>
  <c r="CU55" i="26"/>
  <c r="CU53" i="26"/>
  <c r="CU51" i="26"/>
  <c r="CU45" i="26"/>
  <c r="CW40" i="26"/>
  <c r="CV38" i="26"/>
  <c r="CV39" i="26"/>
  <c r="CV37" i="26"/>
  <c r="CV36" i="26"/>
  <c r="CV70" i="26" l="1"/>
  <c r="CV72" i="26"/>
  <c r="CV69" i="26"/>
  <c r="CV68" i="26"/>
  <c r="CV71" i="26"/>
  <c r="CV67" i="26"/>
  <c r="CV56" i="26"/>
  <c r="CV50" i="26"/>
  <c r="CV63" i="26"/>
  <c r="CV62" i="26"/>
  <c r="CV65" i="26"/>
  <c r="CW64" i="26"/>
  <c r="CW66" i="26"/>
  <c r="CV46" i="26"/>
  <c r="CV57" i="26"/>
  <c r="CV59" i="26"/>
  <c r="CV54" i="26"/>
  <c r="CV52" i="26"/>
  <c r="CV61" i="26"/>
  <c r="CV58" i="26"/>
  <c r="CV60" i="26"/>
  <c r="CV55" i="26"/>
  <c r="CV53" i="26"/>
  <c r="CV51" i="26"/>
  <c r="CV45" i="26"/>
  <c r="CX40" i="26"/>
  <c r="CW38" i="26"/>
  <c r="CW37" i="26"/>
  <c r="CW39" i="26"/>
  <c r="CW36" i="26"/>
  <c r="CW70" i="26" l="1"/>
  <c r="CW72" i="26"/>
  <c r="CW69" i="26"/>
  <c r="CW68" i="26"/>
  <c r="CW71" i="26"/>
  <c r="CW63" i="26"/>
  <c r="CW62" i="26"/>
  <c r="CW65" i="26"/>
  <c r="CW67" i="26"/>
  <c r="CW56" i="26"/>
  <c r="CW50" i="26"/>
  <c r="CX66" i="26"/>
  <c r="CX64" i="26"/>
  <c r="CW46" i="26"/>
  <c r="CW58" i="26"/>
  <c r="CW57" i="26"/>
  <c r="CW60" i="26"/>
  <c r="CW52" i="26"/>
  <c r="CW54" i="26"/>
  <c r="CW59" i="26"/>
  <c r="CW61" i="26"/>
  <c r="CW55" i="26"/>
  <c r="CW53" i="26"/>
  <c r="CW51" i="26"/>
  <c r="CW45" i="26"/>
  <c r="CY40" i="26"/>
  <c r="CX38" i="26"/>
  <c r="CX37" i="26"/>
  <c r="CX39" i="26"/>
  <c r="CX36" i="26"/>
  <c r="CX70" i="26" l="1"/>
  <c r="CX72" i="26"/>
  <c r="CX62" i="26"/>
  <c r="CX71" i="26"/>
  <c r="CX68" i="26"/>
  <c r="CX65" i="26"/>
  <c r="CX67" i="26"/>
  <c r="CX56" i="26"/>
  <c r="CX50" i="26"/>
  <c r="CX69" i="26"/>
  <c r="CX63" i="26"/>
  <c r="CY66" i="26"/>
  <c r="CY64" i="26"/>
  <c r="CX46" i="26"/>
  <c r="CX59" i="26"/>
  <c r="CX54" i="26"/>
  <c r="CX55" i="26"/>
  <c r="CX58" i="26"/>
  <c r="CX57" i="26"/>
  <c r="CX52" i="26"/>
  <c r="CX51" i="26"/>
  <c r="CX53" i="26"/>
  <c r="CX60" i="26"/>
  <c r="CX61" i="26"/>
  <c r="CX45" i="26"/>
  <c r="CZ40" i="26"/>
  <c r="CY38" i="26"/>
  <c r="CY37" i="26"/>
  <c r="CY39" i="26"/>
  <c r="CY36" i="26"/>
  <c r="CY70" i="26" l="1"/>
  <c r="CY72" i="26"/>
  <c r="CZ66" i="26"/>
  <c r="CZ64" i="26"/>
  <c r="CY62" i="26"/>
  <c r="CY69" i="26"/>
  <c r="CY68" i="26"/>
  <c r="CY65" i="26"/>
  <c r="CY71" i="26"/>
  <c r="CY67" i="26"/>
  <c r="CY56" i="26"/>
  <c r="CY63" i="26"/>
  <c r="CY50" i="26"/>
  <c r="CY46" i="26"/>
  <c r="CY60" i="26"/>
  <c r="CY59" i="26"/>
  <c r="CY54" i="26"/>
  <c r="CY55" i="26"/>
  <c r="CY58" i="26"/>
  <c r="CY57" i="26"/>
  <c r="CY53" i="26"/>
  <c r="CY51" i="26"/>
  <c r="CY52" i="26"/>
  <c r="CY61" i="26"/>
  <c r="CY45" i="26"/>
  <c r="DA40" i="26"/>
  <c r="CZ38" i="26"/>
  <c r="CZ39" i="26"/>
  <c r="CZ37" i="26"/>
  <c r="CZ36" i="26"/>
  <c r="CZ70" i="26" l="1"/>
  <c r="CZ72" i="26"/>
  <c r="DA66" i="26"/>
  <c r="DA64" i="26"/>
  <c r="CZ71" i="26"/>
  <c r="CZ62" i="26"/>
  <c r="CZ69" i="26"/>
  <c r="CZ68" i="26"/>
  <c r="CZ67" i="26"/>
  <c r="CZ63" i="26"/>
  <c r="CZ65" i="26"/>
  <c r="CZ50" i="26"/>
  <c r="CZ56" i="26"/>
  <c r="CZ46" i="26"/>
  <c r="CZ61" i="26"/>
  <c r="CZ60" i="26"/>
  <c r="CZ59" i="26"/>
  <c r="CZ54" i="26"/>
  <c r="CZ55" i="26"/>
  <c r="CZ58" i="26"/>
  <c r="CZ57" i="26"/>
  <c r="CZ53" i="26"/>
  <c r="CZ51" i="26"/>
  <c r="CZ52" i="26"/>
  <c r="CZ45" i="26"/>
  <c r="DB40" i="26"/>
  <c r="DA38" i="26"/>
  <c r="DA37" i="26"/>
  <c r="DA36" i="26"/>
  <c r="DA39" i="26"/>
  <c r="DA70" i="26" l="1"/>
  <c r="DA72" i="26"/>
  <c r="DA71" i="26"/>
  <c r="DA62" i="26"/>
  <c r="DA69" i="26"/>
  <c r="DA68" i="26"/>
  <c r="DA50" i="26"/>
  <c r="DA63" i="26"/>
  <c r="DA65" i="26"/>
  <c r="DA56" i="26"/>
  <c r="DA67" i="26"/>
  <c r="DB66" i="26"/>
  <c r="DB64" i="26"/>
  <c r="DA46" i="26"/>
  <c r="DA61" i="26"/>
  <c r="DA60" i="26"/>
  <c r="DA59" i="26"/>
  <c r="DA54" i="26"/>
  <c r="DA55" i="26"/>
  <c r="DA58" i="26"/>
  <c r="DA57" i="26"/>
  <c r="DA53" i="26"/>
  <c r="DA51" i="26"/>
  <c r="DA52" i="26"/>
  <c r="DA45" i="26"/>
  <c r="DB38" i="26"/>
  <c r="DB39" i="26"/>
  <c r="DB37" i="26"/>
  <c r="DB36" i="26"/>
  <c r="DB72" i="26" l="1"/>
  <c r="DB70" i="26"/>
  <c r="DB71" i="26"/>
  <c r="DB62" i="26"/>
  <c r="DB56" i="26"/>
  <c r="DB68" i="26"/>
  <c r="DB50" i="26"/>
  <c r="DB63" i="26"/>
  <c r="DB65" i="26"/>
  <c r="DB69" i="26"/>
  <c r="DB67" i="26"/>
  <c r="DB46" i="26"/>
  <c r="DB61" i="26"/>
  <c r="DB60" i="26"/>
  <c r="DB59" i="26"/>
  <c r="DB58" i="26"/>
  <c r="DB57" i="26"/>
  <c r="DB54" i="26"/>
  <c r="DB53" i="26"/>
  <c r="DB51" i="26"/>
  <c r="DB52" i="26"/>
  <c r="DB55" i="26"/>
  <c r="F37" i="26"/>
  <c r="DB45" i="26"/>
  <c r="F36" i="26"/>
  <c r="F38" i="26"/>
  <c r="Q66" i="26" l="1"/>
  <c r="Q64" i="26"/>
  <c r="R66" i="26"/>
  <c r="R64" i="26"/>
  <c r="S64" i="26"/>
  <c r="S66" i="26"/>
  <c r="T66" i="26"/>
  <c r="T64" i="26"/>
  <c r="U66" i="26"/>
  <c r="U64" i="26"/>
  <c r="V64" i="26"/>
  <c r="V66" i="26"/>
  <c r="W64" i="26"/>
  <c r="W66" i="26"/>
  <c r="X66" i="26"/>
  <c r="X64" i="26"/>
  <c r="Y66" i="26"/>
  <c r="Y64" i="26"/>
  <c r="Z66" i="26"/>
  <c r="Z64" i="26"/>
  <c r="AA66" i="26"/>
  <c r="AA64" i="26"/>
  <c r="AB66" i="26"/>
  <c r="AB64" i="26"/>
  <c r="AC66" i="26"/>
  <c r="AC64" i="26"/>
  <c r="AD66" i="26"/>
  <c r="AD64" i="26"/>
  <c r="AE64" i="26"/>
  <c r="AE66" i="26"/>
  <c r="AF66" i="26"/>
  <c r="AF64" i="26"/>
  <c r="AG66" i="26"/>
  <c r="AG64" i="26"/>
  <c r="AH66" i="26"/>
  <c r="AH64" i="26"/>
  <c r="AI66" i="26"/>
  <c r="AI64" i="26"/>
  <c r="AJ66" i="26"/>
  <c r="AJ64" i="26"/>
  <c r="AK66" i="26"/>
  <c r="AK64" i="26"/>
  <c r="AK65" i="26" s="1"/>
  <c r="AL66" i="26"/>
  <c r="AL64" i="26"/>
  <c r="AL65" i="26" s="1"/>
  <c r="AM66" i="26"/>
  <c r="AM64" i="26"/>
  <c r="AM65" i="26" s="1"/>
  <c r="AN66" i="26"/>
  <c r="AN64" i="26"/>
  <c r="AN65" i="26" s="1"/>
  <c r="AO66" i="26"/>
  <c r="AO64" i="26"/>
  <c r="AO65" i="26" s="1"/>
  <c r="AP66" i="26"/>
  <c r="AP64" i="26"/>
  <c r="AP65" i="26" s="1"/>
  <c r="AQ66" i="26"/>
  <c r="AQ64" i="26"/>
  <c r="AQ65" i="26" s="1"/>
  <c r="AR66" i="26"/>
  <c r="AR64" i="26"/>
  <c r="AR65" i="26" s="1"/>
  <c r="AS66" i="26"/>
  <c r="AS64" i="26"/>
  <c r="AS65" i="26" s="1"/>
  <c r="AT66" i="26"/>
  <c r="AT64" i="26"/>
  <c r="AT65" i="26" s="1"/>
  <c r="AU64" i="26"/>
  <c r="AU65" i="26" s="1"/>
  <c r="AU66" i="26"/>
  <c r="AV64" i="26"/>
  <c r="AV65" i="26" s="1"/>
  <c r="AV66" i="26"/>
  <c r="AW66" i="26"/>
  <c r="AW64" i="26"/>
  <c r="AW65" i="26" s="1"/>
  <c r="AX64" i="26"/>
  <c r="AX65" i="26" s="1"/>
  <c r="AX66" i="26"/>
  <c r="AY66" i="26"/>
  <c r="AY64" i="26"/>
  <c r="AY65" i="26" s="1"/>
  <c r="AZ66" i="26"/>
  <c r="AZ64" i="26"/>
  <c r="AZ65" i="26" s="1"/>
  <c r="BA66" i="26"/>
  <c r="BA64" i="26"/>
  <c r="BA65" i="26" s="1"/>
  <c r="BB64" i="26"/>
  <c r="BB65" i="26" s="1"/>
  <c r="BB66" i="26"/>
  <c r="BC64" i="26"/>
  <c r="BC65" i="26" s="1"/>
  <c r="BC66" i="26"/>
  <c r="BD64" i="26"/>
  <c r="BD65" i="26" s="1"/>
  <c r="BD66" i="26"/>
  <c r="BE64" i="26"/>
  <c r="BE65" i="26" s="1"/>
  <c r="BE66" i="26"/>
  <c r="BF66" i="26"/>
  <c r="BF64" i="26"/>
  <c r="BF65" i="26" s="1"/>
  <c r="BG64" i="26"/>
  <c r="BG65" i="26" s="1"/>
  <c r="BG66" i="26"/>
  <c r="BH66" i="26"/>
  <c r="BH64" i="26"/>
  <c r="BH65" i="26" s="1"/>
  <c r="BI64" i="26"/>
  <c r="BI65" i="26" s="1"/>
  <c r="BI66" i="26"/>
  <c r="BJ66" i="26"/>
  <c r="BJ64" i="26"/>
  <c r="BJ65" i="26" s="1"/>
  <c r="BK64" i="26"/>
  <c r="BK65" i="26" s="1"/>
  <c r="BK66" i="26"/>
  <c r="BL66" i="26"/>
  <c r="BL64" i="26"/>
  <c r="BL65" i="26" s="1"/>
  <c r="BM66" i="26"/>
  <c r="BM64" i="26"/>
  <c r="BM65" i="26" s="1"/>
  <c r="BN66" i="26"/>
  <c r="BN64" i="26"/>
  <c r="BN65" i="26" s="1"/>
  <c r="BO66" i="26"/>
  <c r="BO64" i="26"/>
  <c r="BO65" i="26" s="1"/>
  <c r="BP64" i="26"/>
  <c r="BP65" i="26" s="1"/>
  <c r="BP66" i="26"/>
  <c r="BQ64" i="26"/>
  <c r="BQ65" i="26" s="1"/>
  <c r="BQ66" i="26"/>
  <c r="BR66" i="26"/>
  <c r="BR64" i="26"/>
  <c r="BR65" i="26" s="1"/>
  <c r="BS64" i="26"/>
  <c r="BS65" i="26" s="1"/>
  <c r="BS66" i="26"/>
  <c r="BT66" i="26"/>
  <c r="BT64" i="26"/>
  <c r="BT65" i="26" s="1"/>
  <c r="BU66" i="26"/>
  <c r="BU64" i="26"/>
  <c r="BU65" i="26" s="1"/>
  <c r="BV64" i="26"/>
  <c r="BV65" i="26" s="1"/>
  <c r="BV66" i="26"/>
  <c r="BW64" i="26"/>
  <c r="BW65" i="26" s="1"/>
  <c r="BW66" i="26"/>
  <c r="BX66" i="26"/>
  <c r="BX64" i="26"/>
  <c r="BX65" i="26" s="1"/>
  <c r="BY66" i="26"/>
  <c r="BY64" i="26"/>
  <c r="BY65" i="26" s="1"/>
  <c r="BZ64" i="26"/>
  <c r="BZ65" i="26" s="1"/>
  <c r="BZ66" i="26"/>
  <c r="CA64" i="26"/>
  <c r="CA65" i="26" s="1"/>
  <c r="CA66" i="26"/>
  <c r="CB64" i="26"/>
  <c r="CB65" i="26" s="1"/>
  <c r="CB66" i="26"/>
  <c r="CC64" i="26"/>
  <c r="CC65" i="26" s="1"/>
  <c r="CC66" i="26"/>
  <c r="CD64" i="26"/>
  <c r="CD65" i="26" s="1"/>
  <c r="CD66" i="26"/>
  <c r="CE64" i="26"/>
  <c r="CE65" i="26" s="1"/>
  <c r="CE66" i="26"/>
  <c r="CF66" i="26"/>
  <c r="CF64" i="26"/>
  <c r="CF65" i="26" s="1"/>
  <c r="CG66" i="26"/>
  <c r="CG64" i="26"/>
  <c r="CG65" i="26" s="1"/>
  <c r="CH66" i="26"/>
  <c r="CH64" i="26"/>
  <c r="CH65" i="26" s="1"/>
  <c r="CI64" i="26"/>
  <c r="CI65" i="26" s="1"/>
  <c r="CI66" i="26"/>
  <c r="CJ64" i="26"/>
  <c r="CJ65" i="26" s="1"/>
  <c r="CJ66" i="26"/>
  <c r="CK64" i="26"/>
  <c r="CK65" i="26" s="1"/>
  <c r="CK66" i="26"/>
  <c r="CL66" i="26"/>
  <c r="CL64" i="26"/>
  <c r="CL65" i="26" s="1"/>
  <c r="CM66" i="26"/>
  <c r="CM64" i="26"/>
  <c r="CM65" i="26" s="1"/>
  <c r="CN66" i="26"/>
  <c r="CN64" i="26"/>
  <c r="CN65" i="26" s="1"/>
  <c r="CO64" i="26"/>
  <c r="CO65" i="26" s="1"/>
  <c r="CO66" i="26"/>
  <c r="CP66" i="26"/>
  <c r="CP64" i="26"/>
  <c r="CP65" i="26" s="1"/>
  <c r="CQ64" i="26"/>
  <c r="CQ65" i="26" s="1"/>
  <c r="CQ66" i="26"/>
  <c r="CR64" i="26"/>
  <c r="CR65" i="26" s="1"/>
  <c r="CR66" i="26"/>
  <c r="CP67" i="26" l="1"/>
  <c r="CP70" i="26" s="1"/>
  <c r="CL67" i="26"/>
  <c r="CL70" i="26" s="1"/>
  <c r="CH67" i="26"/>
  <c r="CH70" i="26" s="1"/>
  <c r="BR67" i="26"/>
  <c r="BR70" i="26" s="1"/>
  <c r="BN67" i="26"/>
  <c r="BN70" i="26" s="1"/>
  <c r="BJ67" i="26"/>
  <c r="BJ70" i="26" s="1"/>
  <c r="BF67" i="26"/>
  <c r="BF70" i="26" s="1"/>
  <c r="AT67" i="26"/>
  <c r="AT70" i="26" s="1"/>
  <c r="AP67" i="26"/>
  <c r="AP70" i="26" s="1"/>
  <c r="AL67" i="26"/>
  <c r="AL70" i="26" s="1"/>
  <c r="AH62" i="26"/>
  <c r="AH63" i="26" s="1"/>
  <c r="AH65" i="26" s="1"/>
  <c r="AH67" i="26" s="1"/>
  <c r="AH70" i="26" s="1"/>
  <c r="AD62" i="26"/>
  <c r="AD63" i="26" s="1"/>
  <c r="AD65" i="26" s="1"/>
  <c r="AD67" i="26" s="1"/>
  <c r="AD70" i="26" s="1"/>
  <c r="Z62" i="26"/>
  <c r="Z63" i="26" s="1"/>
  <c r="Z65" i="26" s="1"/>
  <c r="Z67" i="26" s="1"/>
  <c r="Z70" i="26" s="1"/>
  <c r="R62" i="26"/>
  <c r="R63" i="26" s="1"/>
  <c r="R65" i="26" s="1"/>
  <c r="R67" i="26" s="1"/>
  <c r="R70" i="26" s="1"/>
  <c r="CN67" i="26"/>
  <c r="CN70" i="26" s="1"/>
  <c r="CG67" i="26"/>
  <c r="CG70" i="26" s="1"/>
  <c r="BY67" i="26"/>
  <c r="BY70" i="26" s="1"/>
  <c r="BU67" i="26"/>
  <c r="BU70" i="26" s="1"/>
  <c r="BM67" i="26"/>
  <c r="BM70" i="26" s="1"/>
  <c r="BA67" i="26"/>
  <c r="BA70" i="26" s="1"/>
  <c r="AW67" i="26"/>
  <c r="AW70" i="26" s="1"/>
  <c r="AS67" i="26"/>
  <c r="AS70" i="26" s="1"/>
  <c r="AO67" i="26"/>
  <c r="AO70" i="26" s="1"/>
  <c r="AK67" i="26"/>
  <c r="AK70" i="26" s="1"/>
  <c r="AG62" i="26"/>
  <c r="AG63" i="26" s="1"/>
  <c r="AG65" i="26" s="1"/>
  <c r="AG67" i="26" s="1"/>
  <c r="AG70" i="26" s="1"/>
  <c r="AC62" i="26"/>
  <c r="AC63" i="26" s="1"/>
  <c r="AC65" i="26" s="1"/>
  <c r="AC67" i="26" s="1"/>
  <c r="AC70" i="26" s="1"/>
  <c r="Y62" i="26"/>
  <c r="Y63" i="26" s="1"/>
  <c r="Y65" i="26" s="1"/>
  <c r="Y67" i="26" s="1"/>
  <c r="Y70" i="26" s="1"/>
  <c r="U62" i="26"/>
  <c r="U63" i="26" s="1"/>
  <c r="U65" i="26" s="1"/>
  <c r="U67" i="26" s="1"/>
  <c r="U70" i="26" s="1"/>
  <c r="CF67" i="26"/>
  <c r="CF70" i="26" s="1"/>
  <c r="BX67" i="26"/>
  <c r="BX70" i="26" s="1"/>
  <c r="CQ67" i="26"/>
  <c r="CQ70" i="26" s="1"/>
  <c r="CI67" i="26"/>
  <c r="CI70" i="26" s="1"/>
  <c r="CE67" i="26"/>
  <c r="CE70" i="26" s="1"/>
  <c r="CA67" i="26"/>
  <c r="CA70" i="26" s="1"/>
  <c r="BW67" i="26"/>
  <c r="BW70" i="26" s="1"/>
  <c r="BS67" i="26"/>
  <c r="BS70" i="26" s="1"/>
  <c r="Q62" i="26"/>
  <c r="Q63" i="26" s="1"/>
  <c r="Q65" i="26" s="1"/>
  <c r="Q67" i="26" s="1"/>
  <c r="Q70" i="26" s="1"/>
  <c r="BK67" i="26"/>
  <c r="BK70" i="26" s="1"/>
  <c r="BG67" i="26"/>
  <c r="BG70" i="26" s="1"/>
  <c r="BC67" i="26"/>
  <c r="BC70" i="26" s="1"/>
  <c r="AU67" i="26"/>
  <c r="AU70" i="26" s="1"/>
  <c r="AE62" i="26"/>
  <c r="AE63" i="26" s="1"/>
  <c r="AE65" i="26" s="1"/>
  <c r="AE67" i="26" s="1"/>
  <c r="AE70" i="26" s="1"/>
  <c r="BT67" i="26"/>
  <c r="BT70" i="26" s="1"/>
  <c r="BL67" i="26"/>
  <c r="BL70" i="26" s="1"/>
  <c r="BH67" i="26"/>
  <c r="BH70" i="26" s="1"/>
  <c r="AZ67" i="26"/>
  <c r="AZ70" i="26" s="1"/>
  <c r="AR67" i="26"/>
  <c r="AR70" i="26" s="1"/>
  <c r="AN67" i="26"/>
  <c r="AN70" i="26" s="1"/>
  <c r="AJ62" i="26"/>
  <c r="AJ63" i="26" s="1"/>
  <c r="AJ65" i="26" s="1"/>
  <c r="AJ67" i="26" s="1"/>
  <c r="AJ70" i="26" s="1"/>
  <c r="AF62" i="26"/>
  <c r="AF63" i="26" s="1"/>
  <c r="AF65" i="26" s="1"/>
  <c r="AF67" i="26" s="1"/>
  <c r="AF70" i="26" s="1"/>
  <c r="AB62" i="26"/>
  <c r="AB63" i="26" s="1"/>
  <c r="AB65" i="26" s="1"/>
  <c r="AB67" i="26" s="1"/>
  <c r="AB70" i="26" s="1"/>
  <c r="X62" i="26"/>
  <c r="X63" i="26" s="1"/>
  <c r="X65" i="26" s="1"/>
  <c r="X67" i="26" s="1"/>
  <c r="X70" i="26" s="1"/>
  <c r="T62" i="26"/>
  <c r="T63" i="26" s="1"/>
  <c r="T65" i="26" s="1"/>
  <c r="T67" i="26" s="1"/>
  <c r="T70" i="26" s="1"/>
  <c r="S62" i="26"/>
  <c r="S63" i="26" s="1"/>
  <c r="S65" i="26" s="1"/>
  <c r="S67" i="26" s="1"/>
  <c r="S70" i="26" s="1"/>
  <c r="CR67" i="26"/>
  <c r="CR70" i="26" s="1"/>
  <c r="CJ67" i="26"/>
  <c r="CJ70" i="26" s="1"/>
  <c r="CB67" i="26"/>
  <c r="CB70" i="26" s="1"/>
  <c r="BP67" i="26"/>
  <c r="BP70" i="26" s="1"/>
  <c r="BD67" i="26"/>
  <c r="BD70" i="26" s="1"/>
  <c r="AV67" i="26"/>
  <c r="AV70" i="26" s="1"/>
  <c r="CM67" i="26"/>
  <c r="CM70" i="26" s="1"/>
  <c r="BO67" i="26"/>
  <c r="BO70" i="26" s="1"/>
  <c r="AY67" i="26"/>
  <c r="AY70" i="26" s="1"/>
  <c r="AQ67" i="26"/>
  <c r="AQ70" i="26" s="1"/>
  <c r="AM67" i="26"/>
  <c r="AM70" i="26" s="1"/>
  <c r="AI62" i="26"/>
  <c r="AI63" i="26" s="1"/>
  <c r="AI65" i="26" s="1"/>
  <c r="AI67" i="26" s="1"/>
  <c r="AI70" i="26" s="1"/>
  <c r="AA62" i="26"/>
  <c r="AA63" i="26" s="1"/>
  <c r="AA65" i="26" s="1"/>
  <c r="AA67" i="26" s="1"/>
  <c r="AA70" i="26" s="1"/>
  <c r="W62" i="26"/>
  <c r="W63" i="26" s="1"/>
  <c r="W65" i="26" s="1"/>
  <c r="W67" i="26" s="1"/>
  <c r="W70" i="26" s="1"/>
  <c r="CD67" i="26"/>
  <c r="CD70" i="26" s="1"/>
  <c r="BZ67" i="26"/>
  <c r="BZ70" i="26" s="1"/>
  <c r="BV67" i="26"/>
  <c r="BV70" i="26" s="1"/>
  <c r="BB67" i="26"/>
  <c r="BB70" i="26" s="1"/>
  <c r="AX67" i="26"/>
  <c r="AX70" i="26" s="1"/>
  <c r="V62" i="26"/>
  <c r="V63" i="26" s="1"/>
  <c r="V65" i="26" s="1"/>
  <c r="V67" i="26" s="1"/>
  <c r="V70" i="26" s="1"/>
  <c r="CO67" i="26"/>
  <c r="CO70" i="26" s="1"/>
  <c r="CK67" i="26"/>
  <c r="CK70" i="26" s="1"/>
  <c r="CC67" i="26"/>
  <c r="CC70" i="26" s="1"/>
  <c r="BQ67" i="26"/>
  <c r="BQ70" i="26" s="1"/>
  <c r="BI67" i="26"/>
  <c r="BI70" i="26" s="1"/>
  <c r="BE67" i="26"/>
  <c r="BE70" i="26" s="1"/>
  <c r="E196" i="18"/>
  <c r="E198" i="18" s="1"/>
  <c r="E200" i="18" s="1"/>
  <c r="E203" i="18" s="1"/>
  <c r="D229" i="18"/>
  <c r="D33" i="26" s="1"/>
  <c r="F62" i="26" l="1"/>
  <c r="D230" i="18"/>
  <c r="D34" i="26" s="1"/>
  <c r="D231" i="18" l="1"/>
  <c r="D35" i="26" s="1"/>
</calcChain>
</file>

<file path=xl/sharedStrings.xml><?xml version="1.0" encoding="utf-8"?>
<sst xmlns="http://schemas.openxmlformats.org/spreadsheetml/2006/main" count="30694" uniqueCount="1293">
  <si>
    <t>Projektname</t>
  </si>
  <si>
    <t>Investitionsstyp</t>
  </si>
  <si>
    <t>Steuerbarkeit und Grösse</t>
  </si>
  <si>
    <t>Kraftwerkstyp</t>
  </si>
  <si>
    <t>Typ Abrechnungsjahr</t>
  </si>
  <si>
    <t>Jahr Baustart</t>
  </si>
  <si>
    <t>Jahr Inbetriebnahme</t>
  </si>
  <si>
    <t>Jahr Konzessionsende</t>
  </si>
  <si>
    <t>CHF</t>
  </si>
  <si>
    <t>MWh</t>
  </si>
  <si>
    <t>CHF/MWh</t>
  </si>
  <si>
    <t>Anrechenbare Investitionen</t>
  </si>
  <si>
    <t>Vergütungssatz</t>
  </si>
  <si>
    <t>Terminmarktabsicherung</t>
  </si>
  <si>
    <t>Systemdienstleistungsmarkt</t>
  </si>
  <si>
    <t>Herkunftsnachweise</t>
  </si>
  <si>
    <t>Winterreserve</t>
  </si>
  <si>
    <t>Bauphase in Jahren</t>
  </si>
  <si>
    <t>Konzessionsdauer = Betriebsphase in Jahren</t>
  </si>
  <si>
    <t>gMP Laufzeit in Jahren</t>
  </si>
  <si>
    <t>Marktpreisindex</t>
  </si>
  <si>
    <t>Jahresbandpreis in CHF/MWh</t>
  </si>
  <si>
    <t>Neuanlage</t>
  </si>
  <si>
    <t>Erhebliche Erweiterung</t>
  </si>
  <si>
    <t>Erhebliche Erneuerung</t>
  </si>
  <si>
    <t>Differenzierung Steuerbarkeit und Grösse</t>
  </si>
  <si>
    <t>Laufwasserkraftwerk</t>
  </si>
  <si>
    <t>Speicherkraftwerk</t>
  </si>
  <si>
    <t>Pumpspeicherkraftwerk</t>
  </si>
  <si>
    <t>Kalenderjahr</t>
  </si>
  <si>
    <t>Hydrologisches Jahr</t>
  </si>
  <si>
    <t>START, DÉBUT, INIZIO</t>
  </si>
  <si>
    <t>d</t>
  </si>
  <si>
    <t>Bitte die Sprache auswählen (deutsch = d)</t>
  </si>
  <si>
    <t>Svp. saisir la langue (français = f)</t>
  </si>
  <si>
    <t>P.f. selezionare la lingua (italiano = i)</t>
  </si>
  <si>
    <t>CAPEX</t>
  </si>
  <si>
    <t>Dati generali</t>
  </si>
  <si>
    <t>Généralités</t>
  </si>
  <si>
    <t>Allgemein</t>
  </si>
  <si>
    <t>Ergebnis</t>
  </si>
  <si>
    <t>Résultat</t>
  </si>
  <si>
    <t>Risultato</t>
  </si>
  <si>
    <t>Sprache</t>
  </si>
  <si>
    <t>f</t>
  </si>
  <si>
    <t>i</t>
  </si>
  <si>
    <t>Bitte wählen Sie für die drei blau hinterlegten Zellen die passende Definition für Ihr Projekt aus</t>
  </si>
  <si>
    <t>Annuität in CHF</t>
  </si>
  <si>
    <t>Staumauer</t>
  </si>
  <si>
    <t>50</t>
  </si>
  <si>
    <t>80</t>
  </si>
  <si>
    <t>40</t>
  </si>
  <si>
    <t>30</t>
  </si>
  <si>
    <t>…</t>
  </si>
  <si>
    <t>1</t>
  </si>
  <si>
    <t>0</t>
  </si>
  <si>
    <t>00</t>
  </si>
  <si>
    <t>001</t>
  </si>
  <si>
    <t>002</t>
  </si>
  <si>
    <t>003</t>
  </si>
  <si>
    <t>004</t>
  </si>
  <si>
    <t>005</t>
  </si>
  <si>
    <t>Bewertungsjahr</t>
  </si>
  <si>
    <t>Anzahl Förderjahre</t>
  </si>
  <si>
    <t>HKN-Preis</t>
  </si>
  <si>
    <t>Anteil der Termin-Absicherung der erwarteten Produktion</t>
  </si>
  <si>
    <t>Schweizweit gemittelter Gewinnsteuersatz</t>
  </si>
  <si>
    <t>SDL</t>
  </si>
  <si>
    <t>PRL</t>
  </si>
  <si>
    <t>SRL+</t>
  </si>
  <si>
    <t>SRL-</t>
  </si>
  <si>
    <t>TRL+</t>
  </si>
  <si>
    <t>TRL-</t>
  </si>
  <si>
    <t>Primär</t>
  </si>
  <si>
    <t>Sekundär</t>
  </si>
  <si>
    <t>Tertiär</t>
  </si>
  <si>
    <t>Gesamte Kosten Vorhaltung und Abruf</t>
  </si>
  <si>
    <t>Anteil CH-Wasserkraft</t>
  </si>
  <si>
    <t>Verteilschlüssel</t>
  </si>
  <si>
    <r>
      <t>Erlös pro MW</t>
    </r>
    <r>
      <rPr>
        <vertAlign val="subscript"/>
        <sz val="10"/>
        <color theme="1"/>
        <rFont val="Arial"/>
        <family val="2"/>
      </rPr>
      <t>installiert</t>
    </r>
  </si>
  <si>
    <t>NST</t>
  </si>
  <si>
    <r>
      <t>nicht steuerbar und &lt;3 MW (</t>
    </r>
    <r>
      <rPr>
        <b/>
        <sz val="10"/>
        <color theme="1"/>
        <rFont val="Arial"/>
        <family val="2"/>
      </rPr>
      <t>NST</t>
    </r>
    <r>
      <rPr>
        <sz val="10"/>
        <color theme="1"/>
        <rFont val="Arial"/>
        <family val="2"/>
      </rPr>
      <t>)</t>
    </r>
  </si>
  <si>
    <t>ST</t>
  </si>
  <si>
    <r>
      <t>steuerbar &gt;=3 MW (</t>
    </r>
    <r>
      <rPr>
        <b/>
        <sz val="10"/>
        <color theme="1"/>
        <rFont val="Arial"/>
        <family val="2"/>
      </rPr>
      <t>ST</t>
    </r>
    <r>
      <rPr>
        <sz val="10"/>
        <color theme="1"/>
        <rFont val="Arial"/>
        <family val="2"/>
      </rPr>
      <t>)</t>
    </r>
  </si>
  <si>
    <t>PU</t>
  </si>
  <si>
    <r>
      <t>Pumpspeicher- und Umwälzkraftwerk (</t>
    </r>
    <r>
      <rPr>
        <b/>
        <sz val="10"/>
        <color theme="1"/>
        <rFont val="Arial"/>
        <family val="2"/>
      </rPr>
      <t>PU</t>
    </r>
    <r>
      <rPr>
        <sz val="10"/>
        <color theme="1"/>
        <rFont val="Arial"/>
        <family val="2"/>
      </rPr>
      <t>)</t>
    </r>
  </si>
  <si>
    <t>RMP</t>
  </si>
  <si>
    <t>11515-Referenz-Marktpreise_formular_d (2).pdf</t>
  </si>
  <si>
    <t>Gesamte Energiemenge aller CH Speicherwasserkraftwerke …</t>
  </si>
  <si>
    <t>… ab einer Speicherkapazität von</t>
  </si>
  <si>
    <t>Vorhaltemenge für die ganze CH Wasserkraftreserve</t>
  </si>
  <si>
    <t>Anteil Vorhaltemenge für die ganze CH Wasserkraftreserve</t>
  </si>
  <si>
    <t>Ansatz für Pauschalabgeltung</t>
  </si>
  <si>
    <t>Traiding_Zeitraum</t>
  </si>
  <si>
    <t>DEBQ
Maturity
Q4/2023 – Q3/2024</t>
  </si>
  <si>
    <t>DEBY
Maturity
2023</t>
  </si>
  <si>
    <t>DEBY
Maturity
2024</t>
  </si>
  <si>
    <t>Q1/2023 – Q3/2023</t>
  </si>
  <si>
    <t>Q4/2022 – Q3/2023</t>
  </si>
  <si>
    <t>Q4/2022</t>
  </si>
  <si>
    <t>Q4/2021 – Q3/2022</t>
  </si>
  <si>
    <t>Q1/2022 – Q3/2022</t>
  </si>
  <si>
    <t>Q4/2020 – Q3/2021</t>
  </si>
  <si>
    <t>Q4/2021</t>
  </si>
  <si>
    <t>Terminmarktpreis</t>
  </si>
  <si>
    <t>Q1/2021 – Q3/2021</t>
  </si>
  <si>
    <t>Q4/2020</t>
  </si>
  <si>
    <t>Product</t>
  </si>
  <si>
    <t>DEBY</t>
  </si>
  <si>
    <t>Maturity</t>
  </si>
  <si>
    <t>2023-01</t>
  </si>
  <si>
    <t>2024-01</t>
  </si>
  <si>
    <t>von</t>
  </si>
  <si>
    <t>bis</t>
  </si>
  <si>
    <t>Trading_Zeitraum</t>
  </si>
  <si>
    <t>DEBQ</t>
  </si>
  <si>
    <t>2023-10</t>
  </si>
  <si>
    <t>2024-04</t>
  </si>
  <si>
    <t>2024-07</t>
  </si>
  <si>
    <t>Devisenkurse – Monat | Datenportal der SNB</t>
  </si>
  <si>
    <t>Kontrolle</t>
  </si>
  <si>
    <t>Monatsmittel/-ende</t>
  </si>
  <si>
    <t>Monatsmittel</t>
  </si>
  <si>
    <t>Währung</t>
  </si>
  <si>
    <t>Europa - EUR 1.-</t>
  </si>
  <si>
    <t>EPB@SNB.devkum{M0,EUR1}</t>
  </si>
  <si>
    <t>Trading Day</t>
  </si>
  <si>
    <t>Delivery Start</t>
  </si>
  <si>
    <t>Delivery End</t>
  </si>
  <si>
    <t>Lot Size</t>
  </si>
  <si>
    <t>Settlement Price</t>
  </si>
  <si>
    <t>Wechselkurs</t>
  </si>
  <si>
    <t>2020-1</t>
  </si>
  <si>
    <t>2022-01</t>
  </si>
  <si>
    <t>2023-04</t>
  </si>
  <si>
    <t>2025-01</t>
  </si>
  <si>
    <t>2020-2</t>
  </si>
  <si>
    <t>2023-07</t>
  </si>
  <si>
    <t>2026-01</t>
  </si>
  <si>
    <t>2020-3</t>
  </si>
  <si>
    <t>2024-10</t>
  </si>
  <si>
    <t>2027-01</t>
  </si>
  <si>
    <t>2020-4</t>
  </si>
  <si>
    <t>2028-01</t>
  </si>
  <si>
    <t>2020-5</t>
  </si>
  <si>
    <t>2025-04</t>
  </si>
  <si>
    <t>2029-01</t>
  </si>
  <si>
    <t>2020-6</t>
  </si>
  <si>
    <t>2025-07</t>
  </si>
  <si>
    <t>2030-01</t>
  </si>
  <si>
    <t>2020-7</t>
  </si>
  <si>
    <t>2021-01</t>
  </si>
  <si>
    <t>2025-10</t>
  </si>
  <si>
    <t>2031-01</t>
  </si>
  <si>
    <t>2020-8</t>
  </si>
  <si>
    <t>2032-01</t>
  </si>
  <si>
    <t>2020-9</t>
  </si>
  <si>
    <t>2026-04</t>
  </si>
  <si>
    <t>2033-01</t>
  </si>
  <si>
    <t>2020-10</t>
  </si>
  <si>
    <t>2026-07</t>
  </si>
  <si>
    <t>2034-01</t>
  </si>
  <si>
    <t>2020-11</t>
  </si>
  <si>
    <t>2026-10</t>
  </si>
  <si>
    <t>2020-12</t>
  </si>
  <si>
    <t>2021-1</t>
  </si>
  <si>
    <t>2021-2</t>
  </si>
  <si>
    <t>2021-3</t>
  </si>
  <si>
    <t>2021-4</t>
  </si>
  <si>
    <t>2021-5</t>
  </si>
  <si>
    <t>2021-6</t>
  </si>
  <si>
    <t>2021-7</t>
  </si>
  <si>
    <t>2021-8</t>
  </si>
  <si>
    <t>2021-9</t>
  </si>
  <si>
    <t>2021-10</t>
  </si>
  <si>
    <t>2021-11</t>
  </si>
  <si>
    <t>2021-12</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</si>
  <si>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</si>
  <si>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</si>
  <si>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</si>
  <si>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</si>
  <si>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</si>
  <si>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</si>
  <si>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</si>
  <si>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</si>
  <si>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</si>
  <si>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</si>
  <si>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</si>
  <si>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</si>
  <si>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</si>
  <si>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</si>
  <si>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</si>
  <si>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</si>
  <si>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</si>
  <si>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</si>
  <si>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</si>
  <si>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</si>
  <si>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</si>
  <si>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2023-11</t>
  </si>
  <si>
    <t>2023-12</t>
  </si>
  <si>
    <t>2022-07</t>
  </si>
  <si>
    <t>2022-04</t>
  </si>
  <si>
    <t>Standortkanton der Anlage</t>
  </si>
  <si>
    <t>Ansprechperson: Vorname, Name</t>
  </si>
  <si>
    <t>e-mail</t>
  </si>
  <si>
    <t>Tel.</t>
  </si>
  <si>
    <t>resultierender SDL-Typ</t>
  </si>
  <si>
    <t>Anzahl Baujahre</t>
  </si>
  <si>
    <t>Restlaufzeit Konzession</t>
  </si>
  <si>
    <t>Technische Angaben</t>
  </si>
  <si>
    <t>vor Investition</t>
  </si>
  <si>
    <t>nach Investition</t>
  </si>
  <si>
    <t xml:space="preserve">nach Inv. - vor Inv. </t>
  </si>
  <si>
    <t>Mechanische Bruttoleistung</t>
  </si>
  <si>
    <r>
      <t>MW</t>
    </r>
    <r>
      <rPr>
        <vertAlign val="subscript"/>
        <sz val="10"/>
        <color theme="1"/>
        <rFont val="Arial"/>
        <family val="2"/>
      </rPr>
      <t>br</t>
    </r>
  </si>
  <si>
    <t>Installierte Leistung Turbinen</t>
  </si>
  <si>
    <t>MW</t>
  </si>
  <si>
    <t>Produktion</t>
  </si>
  <si>
    <t>HKN-Produktion</t>
  </si>
  <si>
    <r>
      <t>HKN-Produktion: = Produktion</t>
    </r>
    <r>
      <rPr>
        <vertAlign val="subscript"/>
        <sz val="10"/>
        <color theme="1"/>
        <rFont val="Arial"/>
        <family val="2"/>
      </rPr>
      <t>netto</t>
    </r>
    <r>
      <rPr>
        <sz val="10"/>
        <color theme="1"/>
        <rFont val="Arial"/>
        <family val="2"/>
      </rPr>
      <t xml:space="preserve"> - (Zubringerpumpenstrom * Pumpenwirkungsgrad) - (Umwälzpumpenstrom * Pumpenwirkungsgrad)</t>
    </r>
    <r>
      <rPr>
        <sz val="10"/>
        <color rgb="FFFF0000"/>
        <rFont val="Arial"/>
        <family val="2"/>
      </rPr>
      <t xml:space="preserve"> </t>
    </r>
    <r>
      <rPr>
        <sz val="10"/>
        <rFont val="Arial"/>
        <family val="2"/>
      </rPr>
      <t>= Nettoproduktion aus natürlichen Zuflüssen</t>
    </r>
  </si>
  <si>
    <t>HKN</t>
  </si>
  <si>
    <t>die Herkunftsnachweise die für die erweiterte Anlage ausgestellt werden, abzüglich der Herkunftsnachweise, die für die Anlage vor der Erweiterung ausgestellt worden wären</t>
  </si>
  <si>
    <t>die Herkunftsnachweise, die für die erneuerte Anlage ausgestellt werden, abzüglich der Herkunftsnachweise, die für die nicht erneuerten Anlagenteile ausgestellt worden wären.</t>
  </si>
  <si>
    <t>Zubringer-Pumpenstrom</t>
  </si>
  <si>
    <t>Umwälz-Pumpenstrom</t>
  </si>
  <si>
    <t>CHF/a</t>
  </si>
  <si>
    <r>
      <t xml:space="preserve">vom Referenzmarktpreis nach Art.15 </t>
    </r>
    <r>
      <rPr>
        <sz val="10"/>
        <rFont val="Arial"/>
        <family val="2"/>
      </rPr>
      <t>EnFV</t>
    </r>
  </si>
  <si>
    <t>Referenzmarktpreis (RMP) nach Art.15 EnFV</t>
  </si>
  <si>
    <t>Gesamte Kosten Vorhaltung und Abruf in CHF</t>
  </si>
  <si>
    <t>Total</t>
  </si>
  <si>
    <t>entsprechen 2% der anrechenbaren Investitionen</t>
  </si>
  <si>
    <t>anrechenbare Betriebskosten</t>
  </si>
  <si>
    <t>Beschreibung</t>
  </si>
  <si>
    <t>Energiebewirtschaftungs- und -verwertungskosten</t>
  </si>
  <si>
    <t>Rp/kWh</t>
  </si>
  <si>
    <r>
      <t>Durch Investition bedingte Mehrproduktion</t>
    </r>
    <r>
      <rPr>
        <vertAlign val="subscript"/>
        <sz val="10"/>
        <color theme="1"/>
        <rFont val="Arial"/>
        <family val="2"/>
      </rPr>
      <t>netto</t>
    </r>
  </si>
  <si>
    <t>Anspruch</t>
  </si>
  <si>
    <t>Anspruch haben nur Anlagen, welche nach der Investition eine mechanische Bruttoleistung &gt; 3 MW haben.</t>
  </si>
  <si>
    <t>EnFV Anhang 6.1, Ziffer 4.1.1, Buchstabe c</t>
  </si>
  <si>
    <t>Wasserzins</t>
  </si>
  <si>
    <t>Kosten für die Elektrizität für Zubringerpumpen</t>
  </si>
  <si>
    <t>Kosten für die Elektrizität für Umwälzpumpen</t>
  </si>
  <si>
    <t>Erlös aus Day-Ahead-Verkauf</t>
  </si>
  <si>
    <t>Mehrerlös aus Investition</t>
  </si>
  <si>
    <t>Abgaben und Leistungen an das Gemeinwesen</t>
  </si>
  <si>
    <t>Erlös Absicherung am Terminmarkt</t>
  </si>
  <si>
    <t>Nettoproduktion</t>
  </si>
  <si>
    <t>Umwälzproduktion</t>
  </si>
  <si>
    <t>Konzessionsenergie</t>
  </si>
  <si>
    <t>Ersatz-/Einstau-/Austauschenergie</t>
  </si>
  <si>
    <t>Abzusichernde Produktion</t>
  </si>
  <si>
    <t>MWh/a</t>
  </si>
  <si>
    <t>Erwartungswert der abzusichernden Produktion</t>
  </si>
  <si>
    <t>Abzusichernder Anteil</t>
  </si>
  <si>
    <t>Durchschnittlicher Absicherungspreis Terminmarkt</t>
  </si>
  <si>
    <t>Durchschnittlicher Erlös Day-Ahead-Markt</t>
  </si>
  <si>
    <t>Bewertung für abzusichernde Produktion</t>
  </si>
  <si>
    <t>Mehrerlös Absicherung am Terminmarkt</t>
  </si>
  <si>
    <t>CHF/MW</t>
  </si>
  <si>
    <t>zusätzlich installierte Leistung aus Investition</t>
  </si>
  <si>
    <t>Spezifischer Erlös</t>
  </si>
  <si>
    <t>Mehrkosten für die Elektrizität für Umwälzpumpen</t>
  </si>
  <si>
    <t>Mehrerlös Systemdienstleistungen</t>
  </si>
  <si>
    <t>HKN-Mehrproduktion aus Investition</t>
  </si>
  <si>
    <t>Erlös Winterreserve</t>
  </si>
  <si>
    <t>Investitionsbedingte zusätzliche Speicherkapazität</t>
  </si>
  <si>
    <t>Zu vergütende investitionsbedingte zusätzliche Speicherkapazität</t>
  </si>
  <si>
    <t>Mehrerlös Winterreserve</t>
  </si>
  <si>
    <t>Mehrerlös Herkunftsnachweise</t>
  </si>
  <si>
    <t>*Unter Eigenverbrauch wird der unmittelbare Verbrauch des Stroms zeitgleich mit der Produktion am Ort der Produktion oder die zeitgleiche Speicherung und der spätere Verbrauch am Ort der Produktion verstanden.</t>
  </si>
  <si>
    <t>Kosten investitionsbedingter Pumpenstrom (unter Annahme Projekt wäre bereits realisiert)</t>
  </si>
  <si>
    <t>Preis investitionsbedingter Pumpenstrom (unter Annahme Projekt wäre bereits realisiert)</t>
  </si>
  <si>
    <t>Betriebskosten (ohne MwSt.)</t>
  </si>
  <si>
    <t>Übersteigender Teil</t>
  </si>
  <si>
    <t>Erlös Terminmarktabsicherung</t>
  </si>
  <si>
    <t>Erlös Systemdienstleistungsmarkt</t>
  </si>
  <si>
    <t>Erlös Herkunftsnachweise</t>
  </si>
  <si>
    <t>Abschreibungen (anr. Investition / investitionsgew. Nutzungsdauer)</t>
  </si>
  <si>
    <t>Kapitalkosten (EK + FK)</t>
  </si>
  <si>
    <t>Eigenkapitalkosten</t>
  </si>
  <si>
    <t>Fremdkapitalkosten</t>
  </si>
  <si>
    <t>Eigenkapitalanteil</t>
  </si>
  <si>
    <t>Fremtkapitalanteil</t>
  </si>
  <si>
    <t>Steuern EK</t>
  </si>
  <si>
    <t>Kosten Steuern EK</t>
  </si>
  <si>
    <t>Kapitalkosten (Annuität ohne MwSt.)</t>
  </si>
  <si>
    <t>Die jeweiligen Jahreskosten werden proportional zur Mehrproduktion auf die Monate verteilt</t>
  </si>
  <si>
    <t>Investitionsbedingte HKN-Mehrproduktion</t>
  </si>
  <si>
    <t>Erwartete HKN-Produktion im Inbetriebnahmejahr
→ nach Investition</t>
  </si>
  <si>
    <t>Neue Speicherkapazität</t>
  </si>
  <si>
    <t>Mehrproduktion aus Investition
(inkl neue Speicherkapazität)</t>
  </si>
  <si>
    <t>Mehrerlös</t>
  </si>
  <si>
    <t>Kosten EK Steuern</t>
  </si>
  <si>
    <t>Die jeweiligen Jahreserlöse werden proportional zur Mehrproduktion auf die Monate verteilt</t>
  </si>
  <si>
    <t>Kennzahlen</t>
  </si>
  <si>
    <t>Referenz-Marktpreis</t>
  </si>
  <si>
    <t>gMP (spezifisch)</t>
  </si>
  <si>
    <t>gMP (absolut)</t>
  </si>
  <si>
    <t>Kosten Total</t>
  </si>
  <si>
    <t>Erlös aus Absicherung am Terminmarkt</t>
  </si>
  <si>
    <t>gleitende Marktprämie</t>
  </si>
  <si>
    <t>Gewinn- und Verlustrechnung</t>
  </si>
  <si>
    <t>Ertrag</t>
  </si>
  <si>
    <t>Aufwand</t>
  </si>
  <si>
    <t>EBITDA</t>
  </si>
  <si>
    <t>Abschreibungen</t>
  </si>
  <si>
    <t>Abschreibungsdauer in Jahren</t>
  </si>
  <si>
    <t>Investitionsgewichtete Nutzungsdauer</t>
  </si>
  <si>
    <t>Jahre</t>
  </si>
  <si>
    <t>EBIT</t>
  </si>
  <si>
    <t>EBT</t>
  </si>
  <si>
    <t>Eigenkapitalgewinnsteuer</t>
  </si>
  <si>
    <t xml:space="preserve">Gewinnsteuer auf übersteigendem Anteil </t>
  </si>
  <si>
    <t>EAT</t>
  </si>
  <si>
    <t>Gewinn nach Eigenkapitalkosten</t>
  </si>
  <si>
    <t>Beim Projekt verbleibender übersteigender Anteil</t>
  </si>
  <si>
    <t>Kapitalkosten</t>
  </si>
  <si>
    <t>Betriebskosten</t>
  </si>
  <si>
    <t>Zurückbahaltener übersteigender Anteil</t>
  </si>
  <si>
    <t xml:space="preserve">Gewinnsteuer auf zurückbehaltenem übersteigendem Anteil </t>
  </si>
  <si>
    <t>Mio.CHF/GWh</t>
  </si>
  <si>
    <r>
      <t>Investition pro Mehrproduktion aus Investition (</t>
    </r>
    <r>
      <rPr>
        <u/>
        <sz val="10"/>
        <color theme="1"/>
        <rFont val="Arial"/>
        <family val="2"/>
      </rPr>
      <t>ohne</t>
    </r>
    <r>
      <rPr>
        <sz val="10"/>
        <color theme="1"/>
        <rFont val="Arial"/>
        <family val="2"/>
      </rPr>
      <t xml:space="preserve"> neue Speicherkapazität)</t>
    </r>
  </si>
  <si>
    <t>Mio.CHF</t>
  </si>
  <si>
    <t>Jahreskosten aus Investition</t>
  </si>
  <si>
    <t>Erlös aus Investition</t>
  </si>
  <si>
    <t>Mehrproduktion aus Investition (ohne neue Speicherkapazität)</t>
  </si>
  <si>
    <r>
      <t>Investition pro Mehrproduktion aus Investition (</t>
    </r>
    <r>
      <rPr>
        <u/>
        <sz val="10"/>
        <color theme="1"/>
        <rFont val="Arial"/>
        <family val="2"/>
      </rPr>
      <t>inkl.</t>
    </r>
    <r>
      <rPr>
        <sz val="10"/>
        <color theme="1"/>
        <rFont val="Arial"/>
        <family val="2"/>
      </rPr>
      <t xml:space="preserve"> neue Speicherkapazität)</t>
    </r>
  </si>
  <si>
    <t>Gleitende Marktprämie spezifisch</t>
  </si>
  <si>
    <t>Prozentsatz</t>
  </si>
  <si>
    <t>Mehrerlös aus Investition (nur Day-Ahead)</t>
  </si>
  <si>
    <t>Gesamterlös aus Investition (nur Day-Ahead)</t>
  </si>
  <si>
    <t>Investitionsbedingte Kosten für Betrieb</t>
  </si>
  <si>
    <t>Investitionsbedingte Kosten für Energiebewirtschaftung und -verwertung</t>
  </si>
  <si>
    <t>Investitionsbedingte Kosten aus Abgaben und Leistungen an das Gemeinwesen</t>
  </si>
  <si>
    <t>Investitionsbedingte Kosten für Steuern</t>
  </si>
  <si>
    <t>Investitionsbedingter Erlös aus Systemdienstleistungen</t>
  </si>
  <si>
    <t>Investitionsbedingter Erlös aus Herkunftsnachweisen (HKN)</t>
  </si>
  <si>
    <t>Investitionsbedingter Erlös aus Winterreserve</t>
  </si>
  <si>
    <t>Durchschnittliche Betriebskosten vor Investition</t>
  </si>
  <si>
    <t>Durchschnittliche Abgaben und Leistungen vor Investition</t>
  </si>
  <si>
    <t>Erwartete Produktion
→ nach Investition</t>
  </si>
  <si>
    <t>Erwartete Mehrproduktion* aus Investition</t>
  </si>
  <si>
    <t>* Die erwartete Mehrproduktion entspricht nicht der Definition der Mehrproduktion in den Vollzugsjahren. Letztere wird i.d.R. aus der Nettoproduktion und einem Prozentsatz berechnet (siehe EnFV, Anhang 6.1, Ziffer 4.3 jährliche Mehrproduktion)</t>
  </si>
  <si>
    <t>anrechenbare Energiebewirtschaftungs- und Verwertungskosten</t>
  </si>
  <si>
    <t>Mehrkrosten für die Elektrizität für Zubringerpumpen</t>
  </si>
  <si>
    <t>Mehrerlös aus Day-Ahead-Verkauf</t>
  </si>
  <si>
    <t>Erlös Day-Ahead (spezifisch)</t>
  </si>
  <si>
    <t>Erlös Day-Ahead (absolut)</t>
  </si>
  <si>
    <t>Jahr</t>
  </si>
  <si>
    <t>Startniveau</t>
  </si>
  <si>
    <t>beibehalten bis und mit Jahr</t>
  </si>
  <si>
    <t>während x Jahren steigen/fallen</t>
  </si>
  <si>
    <t>auf Niveau X</t>
  </si>
  <si>
    <t>auf Niveau Y</t>
  </si>
  <si>
    <t>Index</t>
  </si>
  <si>
    <t>Basepreis in CHF/MWh</t>
  </si>
  <si>
    <t>Verkauf zum Referenzmarktpreis</t>
  </si>
  <si>
    <t>Day-Ahead-Verkauf</t>
  </si>
  <si>
    <t>- Aufwände</t>
  </si>
  <si>
    <t>Abgaben und Leistungen an das Gemeinwesen (inkl. Wasserzinsen)</t>
  </si>
  <si>
    <t>Abgaben und Leistungen an das Gemeinwesen (inkl. Wasserzins)</t>
  </si>
  <si>
    <t>- Abschreibungen</t>
  </si>
  <si>
    <t>steuerbar &amp; &gt; 3 MWbr</t>
  </si>
  <si>
    <t>Terminpreis für 80% Absicherung der Nettoproduktion in CHF/MWh</t>
  </si>
  <si>
    <t>+Erträge</t>
  </si>
  <si>
    <t>- Fremdkapitalkosten</t>
  </si>
  <si>
    <t>- Eigenkapitalgewinnsteuer</t>
  </si>
  <si>
    <t xml:space="preserve">- Gewinnsteuer auf übersteigendem Anteil </t>
  </si>
  <si>
    <t>- Eigenkapitalkosten</t>
  </si>
  <si>
    <t>Mehrproduktion aus Investition (ohne neue Speicherkapazität) in MWh</t>
  </si>
  <si>
    <t>gleitende Marktprämie
(+ vom NZF zum Projekt, - vom Projekt zum NZF)</t>
  </si>
  <si>
    <r>
      <t xml:space="preserve">Gleitende Marktprämie absolut
</t>
    </r>
    <r>
      <rPr>
        <sz val="10"/>
        <rFont val="Arial"/>
        <family val="2"/>
      </rPr>
      <t xml:space="preserve"> welche mit Vorjahresdaten hätte erzielt werden können</t>
    </r>
    <r>
      <rPr>
        <b/>
        <sz val="10"/>
        <color rgb="FFC00000"/>
        <rFont val="Arial"/>
        <family val="2"/>
      </rPr>
      <t xml:space="preserve">
</t>
    </r>
    <r>
      <rPr>
        <sz val="10"/>
        <rFont val="Arial"/>
        <family val="2"/>
      </rPr>
      <t xml:space="preserve"> (+ vom NZF zum Projekt, - vom Projekt zum NZF)</t>
    </r>
  </si>
  <si>
    <t>CHF, + vom NZF zum Projekt, - vom Projekt zum NZF</t>
  </si>
  <si>
    <t>+ vom Netzzuschlagsfonds (NZF) zum Projekt, - vom Projekt zum NZF</t>
  </si>
  <si>
    <t>i tributi e le prestazioni agli enti pubblici</t>
  </si>
  <si>
    <t>conto economico</t>
  </si>
  <si>
    <t>ricavo sul mercato day-ahead</t>
  </si>
  <si>
    <t>Recettes générées par la réserve d’hiver</t>
  </si>
  <si>
    <t>Ricavo dalla riserva invernale</t>
  </si>
  <si>
    <t>Ricavo dalle garanzie di origine</t>
  </si>
  <si>
    <t>centrale ad acqua fluente</t>
  </si>
  <si>
    <t>premio di mercato fluttuante</t>
  </si>
  <si>
    <t>garanzie di origine (GO)</t>
  </si>
  <si>
    <t>energia di concessione</t>
  </si>
  <si>
    <t>PRP</t>
  </si>
  <si>
    <t>centrale ad accumulazione con pompaggio</t>
  </si>
  <si>
    <t>PSRS</t>
  </si>
  <si>
    <t>centrale ad accumulazione</t>
  </si>
  <si>
    <t>chiave di ripartizione</t>
  </si>
  <si>
    <t>riserva invernale</t>
  </si>
  <si>
    <t>I</t>
  </si>
  <si>
    <t>Investitionsbeiträge für Klein- und Grosswasserkraftanlagen</t>
  </si>
  <si>
    <t>Contributi d'investimento per piccoli e grandi impianti idroelettrici</t>
  </si>
  <si>
    <t>Vorlage zur Auflistung der Investitionskosten (als Ergänzung zur Wegleitung zur Auflistung der Investitionskosten)</t>
  </si>
  <si>
    <t>Modello per l'elenco dei costi d'investimento (suplemento alla direttiva per l'elenco dei costi d'investimento)</t>
  </si>
  <si>
    <t>Version 2.3 vom 18. Juli 2023</t>
  </si>
  <si>
    <t>Version 2.3 du 18 juillet 2023</t>
  </si>
  <si>
    <t>Versione 2.3 del 18 luglio 2023</t>
  </si>
  <si>
    <t>Anno di messa in esercizio</t>
  </si>
  <si>
    <t>Jahr Ablauf der Konzession</t>
  </si>
  <si>
    <t>Anno scadenza concessione</t>
  </si>
  <si>
    <t>Restwertvereinbarung vorhanden (Art. 61 Abs. 4 EnFV)</t>
  </si>
  <si>
    <t>Accordo esistente sul valore residuo (art. 61 cpv. 4 OPEn)</t>
  </si>
  <si>
    <t>Reduktion IB in % (Art. 61 Abs. 4 EnFV)</t>
  </si>
  <si>
    <t>Riduzione CI in % (art. 61 cpv. 4 OPEn)</t>
  </si>
  <si>
    <t>Allgemeine Angaben</t>
  </si>
  <si>
    <t>Données générales</t>
  </si>
  <si>
    <t>Informazioni generali</t>
  </si>
  <si>
    <t>Projekttitel</t>
  </si>
  <si>
    <t>Titre du projet</t>
  </si>
  <si>
    <t>Titolo del progetto</t>
  </si>
  <si>
    <t>Datum Kostenschätzung</t>
  </si>
  <si>
    <t>Data della stima dei costi</t>
  </si>
  <si>
    <t>Neue Zeilen: Start / Einfügen / Blattzeilen einfügen,</t>
  </si>
  <si>
    <t>Nuova riga: Home / Inserisci / Inserisci righe foglio,</t>
  </si>
  <si>
    <t>dann bitte hier Formel kopieren</t>
  </si>
  <si>
    <t>poi copia qui la formula p.f.</t>
  </si>
  <si>
    <t>Bearbeitbare bzw. zu bearbeitende Zellen</t>
  </si>
  <si>
    <t>Celle modificabili risp. da modificare</t>
  </si>
  <si>
    <t>Summe i.o.</t>
  </si>
  <si>
    <t>Somme correcte</t>
  </si>
  <si>
    <t>Somma corretta</t>
  </si>
  <si>
    <t>Summen- oder Formelfehler</t>
  </si>
  <si>
    <t>Somme ou formule incorrecte</t>
  </si>
  <si>
    <t>Somma o formula erronea</t>
  </si>
  <si>
    <t>Investitionskosten [CHF exkl. MWSt]</t>
  </si>
  <si>
    <t>Costi d’investimento [CHF IVA escl.]</t>
  </si>
  <si>
    <t>Nutzungsdauer</t>
  </si>
  <si>
    <t>Periodo d'utilizzazione</t>
  </si>
  <si>
    <t>Description</t>
  </si>
  <si>
    <t>Descrizione</t>
  </si>
  <si>
    <t>Referenzplan Nr.</t>
  </si>
  <si>
    <t>Numero di riferimento del progetto</t>
  </si>
  <si>
    <t>Einheit</t>
  </si>
  <si>
    <t>Unité</t>
  </si>
  <si>
    <t>Unità</t>
  </si>
  <si>
    <t>Menge</t>
  </si>
  <si>
    <t>Quantité</t>
  </si>
  <si>
    <t>Quantità</t>
  </si>
  <si>
    <t>Einheitspreis [CHF]</t>
  </si>
  <si>
    <t>Prix unitaire [CHF]</t>
  </si>
  <si>
    <t>Prezzo unitario [CHF]</t>
  </si>
  <si>
    <t>Summe Investitions-kosten Total [CHF]</t>
  </si>
  <si>
    <t>Totale dei costi 
d’investimento [CHF]</t>
  </si>
  <si>
    <t>Anrechenbare Investitions-kosten [CHF]</t>
  </si>
  <si>
    <t>Costi d’investimento computabili [CHF]</t>
  </si>
  <si>
    <t xml:space="preserve">Nicht anrechenbare Investitions-kosten [CHF]  </t>
  </si>
  <si>
    <t>Costi di investimento non computabili [CHF]</t>
  </si>
  <si>
    <t>Kontrollfeld Summen anrechenbar / nicht anrechenbar</t>
  </si>
  <si>
    <t xml:space="preserve">Controllo somme 
computabili / non computabili </t>
  </si>
  <si>
    <t>Kontrollfeld Summenprodukt Menge x Einheitspreis</t>
  </si>
  <si>
    <t>Contrôle somme des produits (quantité x prix unitaire)</t>
  </si>
  <si>
    <t xml:space="preserve">Controllo prodotto della somma quantità x prezzo unitario </t>
  </si>
  <si>
    <t>T</t>
  </si>
  <si>
    <t>TOTAL</t>
  </si>
  <si>
    <t>TOTALE</t>
  </si>
  <si>
    <t>Erstellungskosten</t>
  </si>
  <si>
    <t>Coûts de construction</t>
  </si>
  <si>
    <t>Costi di costruzione</t>
  </si>
  <si>
    <t>Stauanlage (Staumauern, Staudämme oder Wehranlagen)</t>
  </si>
  <si>
    <t>Ouvrage de retenue (barrage, ouvrage en remblai ou barrage mobile)</t>
  </si>
  <si>
    <t>Impianto di accumulazione (dighe in calcestruzzo, dighe in materiale sciolto o traverse mobili)</t>
  </si>
  <si>
    <t>Stauanlage (Bau)</t>
  </si>
  <si>
    <t>Ouvrage de retenue (construction)</t>
  </si>
  <si>
    <t>Impianti di accumulazione (costruzione)</t>
  </si>
  <si>
    <t>Stollen und Schächte (Erschliessung)</t>
  </si>
  <si>
    <t>Galeries et puits (accès)</t>
  </si>
  <si>
    <t>Cunicoli e pozzi (vie di trasporto e accesso)</t>
  </si>
  <si>
    <t>Kanäle (Nebenanlagen)</t>
  </si>
  <si>
    <t>Canaux (ouvrages annexes)</t>
  </si>
  <si>
    <t>Canali (impianti accessori)</t>
  </si>
  <si>
    <t>Freispiegelleitung (Nebenanlagen)</t>
  </si>
  <si>
    <t>Conduite à écoulement libre (ouvrages annexes)</t>
  </si>
  <si>
    <t>Condotte a pelo libero (impianti accessori)</t>
  </si>
  <si>
    <t>Stollen Wasserweg (Nebenanlagen)</t>
  </si>
  <si>
    <t>Cunicoli per le vie d’acqua (impianti accessori)</t>
  </si>
  <si>
    <t>Schächte Wasserweg (Nebenanlagen)</t>
  </si>
  <si>
    <t>Pozzi per le vie d’acqua (impianti accessori)</t>
  </si>
  <si>
    <t>Druckrohrleitung (Nebenanlagen)</t>
  </si>
  <si>
    <t>Condotta forzata (impianti accessori)</t>
  </si>
  <si>
    <t>Fassungsbauwerk</t>
  </si>
  <si>
    <t>Ouvrage de prise</t>
  </si>
  <si>
    <t>Prese</t>
  </si>
  <si>
    <t>Rechen und/oder Rechenreinigungsanlage</t>
  </si>
  <si>
    <t xml:space="preserve">Griglie e/o sgrigliatori </t>
  </si>
  <si>
    <t>Absperrorg. (Schützen, Schieber, Drosselkl., Kugelschieber)</t>
  </si>
  <si>
    <t>Organi chiusura (paratoie, valvole, valvole e a sfera)</t>
  </si>
  <si>
    <t>Hebezeuge und Hilfseinrichtungen</t>
  </si>
  <si>
    <t xml:space="preserve">Dispositif de levage et équipement auxiliaire </t>
  </si>
  <si>
    <t>Elevatori e impianti ausiliari</t>
  </si>
  <si>
    <t>Eigenbedarfs- und Notstromanlagen</t>
  </si>
  <si>
    <t>Impianti a corrente elettrica per uso proprio e d’emergenza</t>
  </si>
  <si>
    <t>Baunebengewerbe</t>
  </si>
  <si>
    <t>Second œuvre</t>
  </si>
  <si>
    <t>Rami accessori dell’edilizia</t>
  </si>
  <si>
    <t xml:space="preserve">Ersatzteile </t>
  </si>
  <si>
    <t>Pièces de rechange</t>
  </si>
  <si>
    <t xml:space="preserve">Pezzi di ricambio </t>
  </si>
  <si>
    <t>Triebwasserweg (ober- und unterwasser)/Förderwasserweg</t>
  </si>
  <si>
    <t>Vie di derivazione (per l’acqua di monte e di scarico)</t>
  </si>
  <si>
    <t>Entsanderanlage und/oder Kiesfang</t>
  </si>
  <si>
    <t>Dessableur et/ou piège à gravier</t>
  </si>
  <si>
    <t>Dissabbiatore e/o sghiaiatore</t>
  </si>
  <si>
    <t>Griglie e/o sgrigliatori</t>
  </si>
  <si>
    <t>Oberwasserkanal</t>
  </si>
  <si>
    <t>Canal d’amenée</t>
  </si>
  <si>
    <t>Canali per l’acqua di monte</t>
  </si>
  <si>
    <t>Freispiegelleitung</t>
  </si>
  <si>
    <t>Conduite à écoulement libre</t>
  </si>
  <si>
    <t>Condotte a pelo libero</t>
  </si>
  <si>
    <t>Freispiegelstollen</t>
  </si>
  <si>
    <t>Galerie à écoulement libre</t>
  </si>
  <si>
    <t>Canali a pelo libero</t>
  </si>
  <si>
    <t>Druckstollen</t>
  </si>
  <si>
    <t>Galerie en charge</t>
  </si>
  <si>
    <t>Gallerie in pressione</t>
  </si>
  <si>
    <t>Wasserschlösser</t>
  </si>
  <si>
    <t>Cheminées d’équilibre</t>
  </si>
  <si>
    <t>Pozzi piezometrici</t>
  </si>
  <si>
    <t>Druckschächte</t>
  </si>
  <si>
    <t xml:space="preserve">Puits en charge </t>
  </si>
  <si>
    <t>Pozzi in pressione</t>
  </si>
  <si>
    <t>Druckrohrleitung</t>
  </si>
  <si>
    <t>Condotte forzate</t>
  </si>
  <si>
    <t>Unterwasserkanal</t>
  </si>
  <si>
    <t>Canal de fuite</t>
  </si>
  <si>
    <t>Canali per l’acqua di scarico</t>
  </si>
  <si>
    <t>Kavernen (ohne Zentralenkaverne)</t>
  </si>
  <si>
    <t>Cavernes (sauf caverne de la centrale)</t>
  </si>
  <si>
    <t>Caverne (esclusa la caverna per la centrale)</t>
  </si>
  <si>
    <t>Ausgleichsbecken</t>
  </si>
  <si>
    <t>Bassin de compensation</t>
  </si>
  <si>
    <t>Bacini di compensazione</t>
  </si>
  <si>
    <t>Impianti a corrente elettrica uso proprio e d’emergenza</t>
  </si>
  <si>
    <t>Ersatzteile</t>
  </si>
  <si>
    <t>Pezzi di ricambio</t>
  </si>
  <si>
    <t>Zentrale</t>
  </si>
  <si>
    <t>Centrale</t>
  </si>
  <si>
    <t>Krafthaus (oberirdisch)</t>
  </si>
  <si>
    <t>Centrale di superficie</t>
  </si>
  <si>
    <t>Zentralenkaverne</t>
  </si>
  <si>
    <t>Caverne de la centrale</t>
  </si>
  <si>
    <t>Centrale sotterranea</t>
  </si>
  <si>
    <t>Turbinen</t>
  </si>
  <si>
    <t>Turbines</t>
  </si>
  <si>
    <t>Turbine</t>
  </si>
  <si>
    <t>Pumpen</t>
  </si>
  <si>
    <t>Pompes</t>
  </si>
  <si>
    <t>Pompe</t>
  </si>
  <si>
    <t>Generatoren/Motoren</t>
  </si>
  <si>
    <t>Générateurs/moteurs</t>
  </si>
  <si>
    <t>Generatori/motori</t>
  </si>
  <si>
    <t>Schaltanlagen Spannungsebene Generatoren/Motoren</t>
  </si>
  <si>
    <t>Impianti di distribuzione tensione generatori e motori</t>
  </si>
  <si>
    <t xml:space="preserve">Transformatoren </t>
  </si>
  <si>
    <t>Transformateurs</t>
  </si>
  <si>
    <t xml:space="preserve">Trasformatori </t>
  </si>
  <si>
    <t>Kraftwerksleittechnik</t>
  </si>
  <si>
    <t>Système de commande de la centrale</t>
  </si>
  <si>
    <t>Sistema di controllo per centrali</t>
  </si>
  <si>
    <t>Impianti a corrente elettrica uso proprio e di emergenza</t>
  </si>
  <si>
    <t>Hochspannungsausrüstung</t>
  </si>
  <si>
    <t>Equipaggiamento ad alta tensione</t>
  </si>
  <si>
    <t>Schaltanlagen auf Spannungsebene Netzanschluss</t>
  </si>
  <si>
    <t xml:space="preserve">Impianti distribuzione tensione di allacciamento alla rete </t>
  </si>
  <si>
    <t>Elektrische Schutzeinrichtungen</t>
  </si>
  <si>
    <t>Dispositifs de protection</t>
  </si>
  <si>
    <t>Impianti di protezione elettrici</t>
  </si>
  <si>
    <t>Sonstige Anlagen</t>
  </si>
  <si>
    <t>Autres installations</t>
  </si>
  <si>
    <t>Altri impianti</t>
  </si>
  <si>
    <t>Schleusen</t>
  </si>
  <si>
    <t>Conche di navigazione</t>
  </si>
  <si>
    <t>Fischauf- und Abstiegsanlagen</t>
  </si>
  <si>
    <t>Impianti per la risalita e la discesa dei pesci</t>
  </si>
  <si>
    <t>Bauten Transportwege u. Erschl. (Strassen, Brücken, Stützmauern, etc.)</t>
  </si>
  <si>
    <t>Costruzioni vie di trasporto e accesso (strade, ponti, muri di sostegno, ecc.)</t>
  </si>
  <si>
    <t xml:space="preserve">Seilbahnen </t>
  </si>
  <si>
    <t xml:space="preserve">Funivie </t>
  </si>
  <si>
    <t>Betriebsgebäude</t>
  </si>
  <si>
    <t>Stabili di esercizio</t>
  </si>
  <si>
    <t>Verwaltungsgebäude</t>
  </si>
  <si>
    <t>Bâtiment administratif</t>
  </si>
  <si>
    <t>Stabili amministrativi</t>
  </si>
  <si>
    <t>Pezzi ricambio</t>
  </si>
  <si>
    <t>Sonstige Kosten</t>
  </si>
  <si>
    <t>Autres coûts</t>
  </si>
  <si>
    <t>Altri costi</t>
  </si>
  <si>
    <t>Produktionsausfälle</t>
  </si>
  <si>
    <t>Arrêts de production</t>
  </si>
  <si>
    <t>Perdite di produzione</t>
  </si>
  <si>
    <t>Ersatzmassnahmen, Ausgleichsmassnahmen</t>
  </si>
  <si>
    <t>Misure sostitutive e misure compensative</t>
  </si>
  <si>
    <t>Grundstücks- und Nebenkosten</t>
  </si>
  <si>
    <t>Costo dei terreni e costi accessori</t>
  </si>
  <si>
    <t>Planungs- und Bauleitungskosten</t>
  </si>
  <si>
    <t>Coûts de planification et de direction des travaux</t>
  </si>
  <si>
    <t>Costi di progettazione e di direzione dei lavori</t>
  </si>
  <si>
    <t>Planungskosten</t>
  </si>
  <si>
    <t>Costi di progettazione</t>
  </si>
  <si>
    <t>Bauleitungskosten</t>
  </si>
  <si>
    <t>Costi di direzione dei lavori</t>
  </si>
  <si>
    <t>U</t>
  </si>
  <si>
    <t>Unvorhergesehenes und Reserven</t>
  </si>
  <si>
    <t>Imprévus et autres réserves</t>
  </si>
  <si>
    <t>Imprevisti e riserve</t>
  </si>
  <si>
    <t>Anteil Planungs- und Bauleitungskosten</t>
  </si>
  <si>
    <t>Part des coûts de planification et de direction des travaux</t>
  </si>
  <si>
    <t>Quota costi di progettazione e direzione lavori</t>
  </si>
  <si>
    <t>deutsch = d
français = f
italiano = i</t>
  </si>
  <si>
    <t>Annuità in franchi svizzeri</t>
  </si>
  <si>
    <t>Kapitalkosten BFE</t>
  </si>
  <si>
    <t>Costo ponderato del capitale UFE</t>
  </si>
  <si>
    <t>Fattore di annualità</t>
  </si>
  <si>
    <t>Annuitätenfaktor</t>
  </si>
  <si>
    <t>DropDown</t>
  </si>
  <si>
    <t>nicht steuerbar &amp; &gt; 3 MWbr</t>
  </si>
  <si>
    <t>&lt;= 3 MWbr</t>
  </si>
  <si>
    <t>Alle Herkunftsnachweis (HKN)</t>
  </si>
  <si>
    <t>Indice des prix du marché</t>
  </si>
  <si>
    <t>Indice dei prezzi di mercato</t>
  </si>
  <si>
    <t>Contrôlabilité et taille</t>
  </si>
  <si>
    <t>Controllabilità e dimensioni</t>
  </si>
  <si>
    <t>Selezionare la definizione più adatta al proprio progetto per le tre celle evidenziate in blu.</t>
  </si>
  <si>
    <t>-</t>
  </si>
  <si>
    <t>Wasserzinskosten in CHF/kWbrutto</t>
  </si>
  <si>
    <t>Mittelwert der letzten 5 Geschäftsjahre. → vor Investition</t>
  </si>
  <si>
    <t>Nur für erhebliche Erneuerung ausfüllen</t>
  </si>
  <si>
    <t>Erwartete Mehrproduktion* aus Investition (inkl. neue Speicherkapazität)</t>
  </si>
  <si>
    <t>Der Umwälzpumpenstrom kann nur gefördert werden, wenn die die Anlage nicht überwiegend dem Umwälzbetrieb dient (vgl. Art. 29a Abs. 3 Bst. d EnG)</t>
  </si>
  <si>
    <t>Blätter 1 bis 6</t>
  </si>
  <si>
    <t>Investitionsbedingte Kosten für Kapital (Abschreibung + EK + FK)</t>
  </si>
  <si>
    <t>Anrechenbare Annuität</t>
  </si>
  <si>
    <t>Investitionsbedingter Pumpenstrom Erwartungswert</t>
  </si>
  <si>
    <t>Vor Investition (bestehende Anlage). Ergebnis der Optimierung mit gemittelten Zuflüssen der letzten 5 hydro-logischen Jahre</t>
  </si>
  <si>
    <t>Nach Investition (veränderte Anlage) Ergebnis der Optimierung mit gemittelten Zuflüssen der letzten 5 hydro-logischen Jahre</t>
  </si>
  <si>
    <t>Mit Produktion ohne neue Speicherkapazität</t>
  </si>
  <si>
    <t>Mit Produktion inkl. neuer Speicherkapazität</t>
  </si>
  <si>
    <t>Vor Investition (bestehende Anlage)</t>
  </si>
  <si>
    <t>Nach Investition (veränderte Anlage)</t>
  </si>
  <si>
    <t xml:space="preserve"> bis Q3 </t>
  </si>
  <si>
    <t xml:space="preserve">(Durchschnitt über den Handelszeitraum Q4 </t>
  </si>
  <si>
    <t>Erlös Total</t>
  </si>
  <si>
    <t>gMP Total Erlöse - Total Kosten</t>
  </si>
  <si>
    <t>Übersteigender Teil. Anteil, welcher beim Projekt bleibt</t>
  </si>
  <si>
    <t>Noch vom Projekt zu bezahlende Gewinn-Steuern auf übersteigendem Anteil</t>
  </si>
  <si>
    <t>Mehrproduktion aus Investition (inkl. neue Speicherkapazität)</t>
  </si>
  <si>
    <r>
      <rPr>
        <b/>
        <sz val="10"/>
        <color theme="1"/>
        <rFont val="Arial"/>
        <family val="2"/>
      </rPr>
      <t>vor</t>
    </r>
    <r>
      <rPr>
        <sz val="10"/>
        <color theme="1"/>
        <rFont val="Arial"/>
        <family val="2"/>
      </rPr>
      <t xml:space="preserve"> Investition (5-J-Mittelwert)</t>
    </r>
  </si>
  <si>
    <r>
      <rPr>
        <b/>
        <sz val="10"/>
        <color theme="1"/>
        <rFont val="Arial"/>
        <family val="2"/>
      </rPr>
      <t>nach</t>
    </r>
    <r>
      <rPr>
        <sz val="10"/>
        <color theme="1"/>
        <rFont val="Arial"/>
        <family val="2"/>
      </rPr>
      <t xml:space="preserve"> Investition (Erwartungswert) </t>
    </r>
  </si>
  <si>
    <t>Prozentzsatz Mehrerlös/Gesamterlös Day Ahed</t>
  </si>
  <si>
    <t>Jährlich zu bestimmender Prozentsatz zur Ermittlung der Mehrproduktion aus Investition, der Betriebskosten und den Abgaben</t>
  </si>
  <si>
    <t>Ergbnis</t>
  </si>
  <si>
    <t>Abschätzung für</t>
  </si>
  <si>
    <t xml:space="preserve"> in CHF</t>
  </si>
  <si>
    <t xml:space="preserve">Abschätzung über </t>
  </si>
  <si>
    <t xml:space="preserve"> Jahre</t>
  </si>
  <si>
    <t xml:space="preserve"> Laufzeit in CHF</t>
  </si>
  <si>
    <t>Allg., SDL, RMP, HKN, Wi-Res.</t>
  </si>
  <si>
    <t>vom Referenzmarktpreis nach Art.15 EnFV</t>
  </si>
  <si>
    <t>Termin &amp; FX</t>
  </si>
  <si>
    <t>Durchschnittspreis Maturity Q4/2023 – Q3/2024 DEBQ und DEBY</t>
  </si>
  <si>
    <t>Tipo di investimento</t>
  </si>
  <si>
    <t>Type d'investissement</t>
  </si>
  <si>
    <t>Agrandissement notable</t>
  </si>
  <si>
    <t>Rinnovamento considerevole</t>
  </si>
  <si>
    <t>Ampliamento considerevole</t>
  </si>
  <si>
    <t>Rénovation notable</t>
  </si>
  <si>
    <t>Nouvelle installation</t>
  </si>
  <si>
    <t>Nuovo impianto</t>
  </si>
  <si>
    <t>Differenziazione controllabilità e dimensioni</t>
  </si>
  <si>
    <t>controllabile &amp; &gt; 3 MWbr</t>
  </si>
  <si>
    <t>non controllabile &amp; &gt; 3 MWbr</t>
  </si>
  <si>
    <t>Type de centrale électrique</t>
  </si>
  <si>
    <t>Tipo di centrale elettrica</t>
  </si>
  <si>
    <t>Tipo di anno contabile</t>
  </si>
  <si>
    <t>Anno solare</t>
  </si>
  <si>
    <t>Anno idrologico</t>
  </si>
  <si>
    <t>Année hydrologique</t>
  </si>
  <si>
    <t>Année civile</t>
  </si>
  <si>
    <t>Langue</t>
  </si>
  <si>
    <t>Lingua</t>
  </si>
  <si>
    <t>Tutte le garanzie di origine (GO)</t>
  </si>
  <si>
    <t>le garanzie di origine rilasciate per l'impianto ampliato, al netto delle garanzie di origine che sarebbero state rilasciate per l'impianto prima dell'ampliamento</t>
  </si>
  <si>
    <t>le garanzie di origine rilasciate per l'impianto rinnovato, al netto delle garanzie di origine che sarebbero state rilasciate per l'impianto prima del rinnovamento</t>
  </si>
  <si>
    <t>Anschliessend füllen Sie bitte die vier folgenden excel-Blätter aus (siehe blau hinterlegte Ritter)</t>
  </si>
  <si>
    <t>Successivamente, compilare le quattro pagine Excel seguenti (vedere il simbolo blu)</t>
  </si>
  <si>
    <t>Trading_période</t>
  </si>
  <si>
    <t>Trading_periodo</t>
  </si>
  <si>
    <t>prezzo medio MaturityT4/2023 – T3/2024 DEBQ und DEBY</t>
  </si>
  <si>
    <t>prezzo di mercato a termine</t>
  </si>
  <si>
    <t>Media mensile/fine mese</t>
  </si>
  <si>
    <t>Valuta</t>
  </si>
  <si>
    <t>Monnaie</t>
  </si>
  <si>
    <t>Moyenne mensuelle</t>
  </si>
  <si>
    <t>Media mensile</t>
  </si>
  <si>
    <t>Europe - EUR 1.-</t>
  </si>
  <si>
    <t>Controllo</t>
  </si>
  <si>
    <t>da</t>
  </si>
  <si>
    <t>fino a</t>
  </si>
  <si>
    <t>Approccio per il pagamento forfettario</t>
  </si>
  <si>
    <t>Quota di riserva per l'intera Svizzera Riserva idroelettrica</t>
  </si>
  <si>
    <t>riserva per l'intera Svizzera Riserva idroelettrica</t>
  </si>
  <si>
    <t>… a partire da una capacità di accumulazione di</t>
  </si>
  <si>
    <t>Quantità totale di energia di tutte le centrali idroelettriche ad accumulamento in CH …</t>
  </si>
  <si>
    <t>Prezzo GO</t>
  </si>
  <si>
    <t>PMR</t>
  </si>
  <si>
    <t>prezzo di mercato di riferimento (PMR) ai sensi dell'Art. 15 OPEn</t>
  </si>
  <si>
    <r>
      <t>impianti ad accumulazione con pompaggio e impianti di pompaggio turbinaggio (</t>
    </r>
    <r>
      <rPr>
        <b/>
        <sz val="10"/>
        <color theme="1"/>
        <rFont val="Arial"/>
        <family val="2"/>
      </rPr>
      <t>PT</t>
    </r>
    <r>
      <rPr>
        <sz val="10"/>
        <color theme="1"/>
        <rFont val="Arial"/>
        <family val="2"/>
      </rPr>
      <t>)</t>
    </r>
  </si>
  <si>
    <r>
      <t>controllabile &amp; &gt; 3 MWbr (</t>
    </r>
    <r>
      <rPr>
        <b/>
        <sz val="10"/>
        <color theme="1"/>
        <rFont val="Arial"/>
        <family val="2"/>
      </rPr>
      <t>C</t>
    </r>
    <r>
      <rPr>
        <sz val="10"/>
        <color theme="1"/>
        <rFont val="Arial"/>
        <family val="2"/>
      </rPr>
      <t>)</t>
    </r>
  </si>
  <si>
    <r>
      <t>non controllabile &amp; &gt; 3 MWbr (</t>
    </r>
    <r>
      <rPr>
        <b/>
        <sz val="10"/>
        <color theme="1"/>
        <rFont val="Arial"/>
        <family val="2"/>
      </rPr>
      <t>nC</t>
    </r>
    <r>
      <rPr>
        <sz val="10"/>
        <color theme="1"/>
        <rFont val="Arial"/>
        <family val="2"/>
      </rPr>
      <t>)</t>
    </r>
  </si>
  <si>
    <t>terziaria</t>
  </si>
  <si>
    <t>PRT+</t>
  </si>
  <si>
    <t>PRT-</t>
  </si>
  <si>
    <t>primaria</t>
  </si>
  <si>
    <t>secondaria</t>
  </si>
  <si>
    <t>PRS+</t>
  </si>
  <si>
    <t>PRS-</t>
  </si>
  <si>
    <t>Leistung pro Kategorie</t>
  </si>
  <si>
    <t>potenza per categoria</t>
  </si>
  <si>
    <t>Quota di energia idroelettrica svizzera</t>
  </si>
  <si>
    <t>Costi totali di fornitura e richiamo in CHF</t>
  </si>
  <si>
    <t>Costi totali di fornitura e richiamo</t>
  </si>
  <si>
    <t>dal prezzo di mercato di riferimento (PMR) ai sensi dell'Art. 15 OPEn</t>
  </si>
  <si>
    <t>Costi del capitale di terzi</t>
  </si>
  <si>
    <t>Coût des fonds étrangers</t>
  </si>
  <si>
    <t>Coût des fonds propres</t>
  </si>
  <si>
    <t>Costo del capitale proprio</t>
  </si>
  <si>
    <t>Quota di capitale di terzi</t>
  </si>
  <si>
    <t>Part des fonds propres</t>
  </si>
  <si>
    <t>Part des fonds étrangers</t>
  </si>
  <si>
    <t>Quota di capitale proprio</t>
  </si>
  <si>
    <t>Aliquota media dell'imposta sul reddito in Svizzera</t>
  </si>
  <si>
    <t>Quota di copertura a termine della produzione prevista</t>
  </si>
  <si>
    <t>Part de la couverture à terme de la production attendue</t>
  </si>
  <si>
    <t>Reduktion Rückzahlung für Jan., Feb., Mär. und Dez.</t>
  </si>
  <si>
    <t>Réduction du remboursement pour janvier, février, mars et décembre</t>
  </si>
  <si>
    <t>Riduzione del rimborso per gennaio, febbraio, marzo e dicembre.</t>
  </si>
  <si>
    <t>numero di anni sulla promozione</t>
  </si>
  <si>
    <t>Anno di valutazione</t>
  </si>
  <si>
    <t>Anno di inizio dei lavori</t>
  </si>
  <si>
    <t>Année de début des travaux</t>
  </si>
  <si>
    <t xml:space="preserve">Stima su una durata di </t>
  </si>
  <si>
    <t xml:space="preserve">Estimation sur une durée de </t>
  </si>
  <si>
    <t xml:space="preserve"> ans en CHF</t>
  </si>
  <si>
    <t xml:space="preserve"> anni in CHF</t>
  </si>
  <si>
    <t xml:space="preserve">Stima per il </t>
  </si>
  <si>
    <t xml:space="preserve">Estimation pour </t>
  </si>
  <si>
    <t xml:space="preserve"> en CHF</t>
  </si>
  <si>
    <t>Utile al netto del costo del capitale proprio</t>
  </si>
  <si>
    <t>- Imposta sugli utili sulla quota eccedente</t>
  </si>
  <si>
    <t>- Imposta sull'utile netto di capitale proprio</t>
  </si>
  <si>
    <t>- Coût des fonds étrangers</t>
  </si>
  <si>
    <t>- Costi del capitale di terzi</t>
  </si>
  <si>
    <t>- ammortamenti</t>
  </si>
  <si>
    <t>i tributi e le prestazioni agli enti pubblici (canone annuo inclusi)</t>
  </si>
  <si>
    <t>Costi di gestione e valorizzazione dell'energia</t>
  </si>
  <si>
    <t>Coûts d’exploitation</t>
  </si>
  <si>
    <t>Costi d’esercizio</t>
  </si>
  <si>
    <t>Costi dell'energia elettrica per le pompe di ricircolo</t>
  </si>
  <si>
    <t>Costi per l'elettricità delle pompe di alimentazione</t>
  </si>
  <si>
    <t>Charges</t>
  </si>
  <si>
    <t>Oneri</t>
  </si>
  <si>
    <t>Mercato die prestazioni di servizio relative al sistema (PSRS)</t>
  </si>
  <si>
    <t>Copertura dei rischi sui mercati a termine</t>
  </si>
  <si>
    <t>Imposta sull'utile netto di capitale proprio</t>
  </si>
  <si>
    <t>+ Produits</t>
  </si>
  <si>
    <t>+ Ricavi</t>
  </si>
  <si>
    <t>Produzione aggiuntiva derivante dagli investimenti (esclusa la nuova capacità di stoccaggio) in MWh</t>
  </si>
  <si>
    <t>Prezzo a termine per una copertura dell'80% della produzione netta in CHF/MWh</t>
  </si>
  <si>
    <t>Prezzo annuale "base" in CHF/MWh</t>
  </si>
  <si>
    <t>Durata in anni dal premio di mercato fluttuante</t>
  </si>
  <si>
    <t>Durata della concessione = fase operativa in anni</t>
  </si>
  <si>
    <t>Fase di costruzione in anni</t>
  </si>
  <si>
    <t>Premio di mercato fluttuante in valore assoluto
che avrebbe potuto essere ottenuto con i dati dell'anno precedente
(+ dal FSR al progetto, - dal progetto al FSR)</t>
  </si>
  <si>
    <t>Prime de marché flottante spécifique</t>
  </si>
  <si>
    <t>Premio di mercato fluttuante in valore specifico</t>
  </si>
  <si>
    <t>tasso di rimunerazione</t>
  </si>
  <si>
    <t>Produzione aggiuntiva derivante dagli investimenti (compresa la nuova capacità di stoccaggio)</t>
  </si>
  <si>
    <t>nuova capacità di stoccaggio</t>
  </si>
  <si>
    <t>Produzione aggiuntiva derivante dagli investimenti (esclusa la nuova capacità di stoccaggio)</t>
  </si>
  <si>
    <t>Ricavo da investimenti</t>
  </si>
  <si>
    <t>prezzo di mercato di riferimento</t>
  </si>
  <si>
    <t>Vendita al prezzo di riferimento di mercato</t>
  </si>
  <si>
    <t>Vendita day-ahead</t>
  </si>
  <si>
    <t>Costi annuali derivanti dall'investimento</t>
  </si>
  <si>
    <t>Quota eccedente trattenuta</t>
  </si>
  <si>
    <t>Imposta sul reddito da capitale sulla quota eccedente trattenuta</t>
  </si>
  <si>
    <t>costi di capitale</t>
  </si>
  <si>
    <t>investimenti imputabili</t>
  </si>
  <si>
    <t>Durata di utilizzo ponderata in base all'investimento</t>
  </si>
  <si>
    <t>Anno di scadenza della concessione</t>
  </si>
  <si>
    <t>Année de mise en service</t>
  </si>
  <si>
    <t>Anno di messa in funzione</t>
  </si>
  <si>
    <t xml:space="preserve">Année </t>
  </si>
  <si>
    <t xml:space="preserve">Anno </t>
  </si>
  <si>
    <t>Livello iniziale</t>
  </si>
  <si>
    <t>mantenere fino all'anno compreso</t>
  </si>
  <si>
    <t>aumentare/diminuire per x anni</t>
  </si>
  <si>
    <t>au niveau X</t>
  </si>
  <si>
    <t>au niveau Y</t>
  </si>
  <si>
    <t>a livello X</t>
  </si>
  <si>
    <t>a livello Y</t>
  </si>
  <si>
    <t>Percentuale</t>
  </si>
  <si>
    <t>Ricavi totali dall'investimento (solo Day-Ahead)</t>
  </si>
  <si>
    <t>Ricavi aggiuntivi da investimenti (solo Day-Ahead)</t>
  </si>
  <si>
    <t>Percentuale da determinare annualmente per calcolare la produzione aggiuntiva derivante dagli investimenti, dai costi operativi e dai tributi.</t>
  </si>
  <si>
    <t>premio di mercato fluttuante (assoluto)</t>
  </si>
  <si>
    <t>premio di mercato fluttuante (specifico)</t>
  </si>
  <si>
    <t>Indici</t>
  </si>
  <si>
    <t>Quota eccedente residua del progetto</t>
  </si>
  <si>
    <t>Imposta sugli utili sulla quota eccedente</t>
  </si>
  <si>
    <t>ammortamenti</t>
  </si>
  <si>
    <t>ricavi</t>
  </si>
  <si>
    <t>Gleitende Marktprämie</t>
  </si>
  <si>
    <t>Parte eccedente. Quota che rimane al progetto.</t>
  </si>
  <si>
    <t>Parte eccedente</t>
  </si>
  <si>
    <t>Imposte sul reddito ancora da pagare dal progetto sulla parte eccedente</t>
  </si>
  <si>
    <t>Part excédentaire</t>
  </si>
  <si>
    <t>PMF total des recettes - total des coûts</t>
  </si>
  <si>
    <t>PMF ricavi totali - costi totali</t>
  </si>
  <si>
    <t>Costi totali</t>
  </si>
  <si>
    <t>Coûts totaux</t>
  </si>
  <si>
    <t>Costi imposte capitale proprio</t>
  </si>
  <si>
    <t>Costo ponderato del capitale (annuità senza IVA)</t>
  </si>
  <si>
    <t>Coûts d’exploitation (hors TVA)</t>
  </si>
  <si>
    <t>Costi d’esercizio (senza IVA)</t>
  </si>
  <si>
    <t>I rispettivi costi annuali vengono ripartiti sui mesi in proporzione alla produzione aggiuntiva.</t>
  </si>
  <si>
    <t>Ricavi totali</t>
  </si>
  <si>
    <t>Recettes totales</t>
  </si>
  <si>
    <t>Ricavo dalle prestazioni di servizio relative al sistema</t>
  </si>
  <si>
    <t>Ricavi dalla copertura dei rischi sui mercati a termine</t>
  </si>
  <si>
    <t>ricavo sul mercato day-ahead (assoluto)</t>
  </si>
  <si>
    <t>ricavo sul mercato day-ahead (specifico)</t>
  </si>
  <si>
    <t>Ricavi aggiuntivi dalla riserva invernale</t>
  </si>
  <si>
    <t>Capacità di stoccaggio supplementare legata agli investimenti da remunerare</t>
  </si>
  <si>
    <t>Capacità di accumulazione aggiuntiva legata agli investimenti</t>
  </si>
  <si>
    <t>Ricavi legati agli investimenti dalla riserva invernale</t>
  </si>
  <si>
    <t>Ricavi supplementari dalle garanzie di origine</t>
  </si>
  <si>
    <t>Ricavi specifici</t>
  </si>
  <si>
    <t>Recettes spécifiques</t>
  </si>
  <si>
    <t>Produzione aggiuntiva derivante dalle garanzie di origine</t>
  </si>
  <si>
    <t>Ricavi legati agli investimenti dalle garanzie di origine (GO)</t>
  </si>
  <si>
    <t>Ricavi supplementari dai prestazioni di servizio relative al sistema (PSRS)</t>
  </si>
  <si>
    <t>(steuerbar &gt;=3 MW (ST), nicht steuerbar oder &lt;3 MW (NST), Pumpspeicher- oder Umwälzkraftwerk (PU))</t>
  </si>
  <si>
    <t xml:space="preserve">(controllabile &amp; &gt;3 MWbr (Co), non controllabile &amp; &lt;3 MWbr (nCo), centrale ad accumulazione con pompaggio (AP)) </t>
  </si>
  <si>
    <t>nCo</t>
  </si>
  <si>
    <t>PT</t>
  </si>
  <si>
    <t>AP</t>
  </si>
  <si>
    <t>Co</t>
  </si>
  <si>
    <t>Potenza aggiuntiva installata grazie all'investimento</t>
  </si>
  <si>
    <t>Tipo PSRS risultante</t>
  </si>
  <si>
    <t>Ricavi legati agli investimenti derivanti dalle prestazioni di servizio relative al sistema (PSRS)</t>
  </si>
  <si>
    <t xml:space="preserve">Ricavi supplementari dalla copertura dei rischi sui mercati a termine </t>
  </si>
  <si>
    <t>, vedi pagina “Termin &amp; FX”)</t>
  </si>
  <si>
    <t xml:space="preserve"> fino al T3 </t>
  </si>
  <si>
    <t xml:space="preserve">(Media nel periodo di negoziazione T4 </t>
  </si>
  <si>
    <t>, siehe Blatt 'Termin &amp; FX')</t>
  </si>
  <si>
    <t>Valutazione della produzione da proteggere</t>
  </si>
  <si>
    <t>Ricavo medio mercato Day-Ahead</t>
  </si>
  <si>
    <t>Prix moyen de couverture sur le marché à terme</t>
  </si>
  <si>
    <t>Prezzo medio di copertura sul mercato a termine</t>
  </si>
  <si>
    <t>Produzione da assicurare</t>
  </si>
  <si>
    <t>Quota da assicurare</t>
  </si>
  <si>
    <t>Valore atteso della produzione da assicurare</t>
  </si>
  <si>
    <t>Produzione pompaggio-turbinaggio</t>
  </si>
  <si>
    <t>energia legata alla sostituzione dell’accumulo di acqua/energia di scambio</t>
  </si>
  <si>
    <t>Produzione netta</t>
  </si>
  <si>
    <t>dopo l'investimento (valore atteso)</t>
  </si>
  <si>
    <t>prima dell'investimento (media su 5 anni)</t>
  </si>
  <si>
    <t>Ricavo supplementare</t>
  </si>
  <si>
    <t>Con produzione inclusa nuova capacità di stoccaggio</t>
  </si>
  <si>
    <t>Avec production, y compris nouvelle capacité de stockage</t>
  </si>
  <si>
    <t>Après investissement (installation modifiée)</t>
  </si>
  <si>
    <t>Dopo l'investimento (impianto esistente)</t>
  </si>
  <si>
    <t>Dopo l'investimento (impianto modificato)</t>
  </si>
  <si>
    <t>Con produzione senza nuova capacità di stoccaggio</t>
  </si>
  <si>
    <t>Ricavi supplementari dalla vendita day-ahead</t>
  </si>
  <si>
    <t>Ricavi supplementari dal investimento</t>
  </si>
  <si>
    <t>Dopo l'investimento (impianto esistente) Risultato dell'ottimizzazione con afflussi medi degli ultimi 5 anni idrologici</t>
  </si>
  <si>
    <t>Dopo l'investimento (impianto modificato) Risultato dell'ottimizzazione con afflussi medi degli ultimi 5 anni idrologici</t>
  </si>
  <si>
    <t>imposte capitale proprio</t>
  </si>
  <si>
    <t>Coûts du capital (fonds propres + fonds étrangers)</t>
  </si>
  <si>
    <t>Costi di capitale (capitale proprio + capitale di terzi)</t>
  </si>
  <si>
    <t>Ammortamenti (investimento imputabile / vita utile ponderata in base agli investimenti)</t>
  </si>
  <si>
    <t>Costi fiscali legati agli investimenti</t>
  </si>
  <si>
    <t>Costi aggiuntivi per l'elettricità delle pompe di un centrale di pompaggio-turbinaggio</t>
  </si>
  <si>
    <t>Costi per l'elettricità delle pompe di un centrale di pompaggio-turbinaggio</t>
  </si>
  <si>
    <t>Costi dell'energia elettrica necessaria per il funzionamento delle pompe (ipotizzando che il progetto sia già stato realizzato)</t>
  </si>
  <si>
    <t>Corrente della pompa dovuta agli investimenti. Valore previsto</t>
  </si>
  <si>
    <t>Prezzo dell'energia elettrica necessaria per il funzionamento delle pompe (ipotizzando che il progetto sia già stato realizzato)</t>
  </si>
  <si>
    <t>canone annuo</t>
  </si>
  <si>
    <t>Tributi e prestazioni medie prima degli investimenti</t>
  </si>
  <si>
    <t>Costi legati agli investimenti derivanti da tributi e prestazioni agli enti pubblici</t>
  </si>
  <si>
    <t>Costi imputabili di gestione e valorizzazione dell'energia</t>
  </si>
  <si>
    <t>OPEn, Allegato 6.1, cifra 4.1.1, lettera c</t>
  </si>
  <si>
    <t>Hanno diritto solo gli impianti che dopo l'investimento hanno una potenza lorda &gt; 3 MW (calcolata coi salti e i deflussi utili).</t>
  </si>
  <si>
    <t>Aumento netto della produzione dovuto all'investimento</t>
  </si>
  <si>
    <t>Droit</t>
  </si>
  <si>
    <t>Diritto</t>
  </si>
  <si>
    <t>Costi di investimento per la gestione e valorizzazione dell'energia</t>
  </si>
  <si>
    <t>Coûts d’exploitation imputables</t>
  </si>
  <si>
    <t>Costi d’esercizio imputabili</t>
  </si>
  <si>
    <t>corrispondono al 2% degli investimenti imputabili</t>
  </si>
  <si>
    <t>Totale</t>
  </si>
  <si>
    <t>Percentuale di ricavo aggiuntivo/ricavo totale Day Ahed</t>
  </si>
  <si>
    <t>Costi d’esercizio medi prima dell'investimento</t>
  </si>
  <si>
    <t>Costi d’esercizio legati agli investimenti</t>
  </si>
  <si>
    <t>Annuità computabile</t>
  </si>
  <si>
    <t>Annuité imputable</t>
  </si>
  <si>
    <t>Costi di investimento per capitale (ammortamento + capitale proprio + capitale di terzi)</t>
  </si>
  <si>
    <t>Energia elettrica per la pompa di una centrale di pompaggio-turbinaggio</t>
  </si>
  <si>
    <t>Energia elettrica per la pompa di una centrale di pompaggio-turbinaggio può essere favorita solo se l'impianto non è utilizzato principalmente per il pompaggio-turbinaggio (cfr. art. 29a, cpv. 3, lett. d, LEne).</t>
  </si>
  <si>
    <t>Energia elettrica della pompa di alimentazione</t>
  </si>
  <si>
    <t>*Per consumo proprio si intende il consumo immediato di energia elettrica al momento della produzione nel luogo di produzione o di stoccaggio immediato e il consumo successivo nel luogo di produzione.</t>
  </si>
  <si>
    <t>Produzione aggiuntiva GO legata agli investimenti</t>
  </si>
  <si>
    <t>Produzione GO: = produzione netta - (corrente della pompa di alimentazione * rendimento della pompa) - (corrente della pompa di ricircolo * rendimento della pompa) = produzione netta da afflussi naturali</t>
  </si>
  <si>
    <t>Produzione lorda - produzione netta: = perdite + consumo proprio*</t>
  </si>
  <si>
    <t>Produzione netta: = produzione immessa nella rete (compresa la produzione da acqua di alimentazione e di ricircolo pompata)</t>
  </si>
  <si>
    <t>Produzione lorda: = produzione ai terminali del generatore (compresa la produzione derivante dall'acqua di alimentazione e di circolazione pompata)</t>
  </si>
  <si>
    <t>Produzione GO</t>
  </si>
  <si>
    <t>* La produzione supplementare prevista non corrisponde alla definizione di produzione supplementare negli anni di esecuzione. Quest'ultima è generalmente calcolata sulla base della produzione netta e di una percentuale (cfr. OEnF, allegato 6.1, punto 4.3 Produzione supplementare annuale).</t>
  </si>
  <si>
    <t>Production nette</t>
  </si>
  <si>
    <t>Aumento previsto della produzione* grazie agli investimenti (compresa la nuova capacità di stoccaggio)</t>
  </si>
  <si>
    <t>Nouvelle capacité de stockage</t>
  </si>
  <si>
    <t>Nuova capacità di stoccaggio</t>
  </si>
  <si>
    <t>Aumento previsto della produzione* grazie all'investimento</t>
  </si>
  <si>
    <t>Da compilare solo in caso di ristrutturazione sostanziale</t>
  </si>
  <si>
    <t>Media degli ultimi 5 esercizi. → prima dell'investimento</t>
  </si>
  <si>
    <t>Produzione netta: = produzione immessa nella rete (compresa la produzione derivante dall'acqua pompata per l'alimentazione e la circolazione)</t>
  </si>
  <si>
    <t>Production</t>
  </si>
  <si>
    <t>Produzione</t>
  </si>
  <si>
    <t>dopo l'investimento</t>
  </si>
  <si>
    <t>prima dell'investimento</t>
  </si>
  <si>
    <t>Potenza installata turbine</t>
  </si>
  <si>
    <t>Puissance installée des turbines</t>
  </si>
  <si>
    <t>Données techniques</t>
  </si>
  <si>
    <t>Dati tecnici</t>
  </si>
  <si>
    <t>ans</t>
  </si>
  <si>
    <t>anni</t>
  </si>
  <si>
    <t>Durata residua della concessione</t>
  </si>
  <si>
    <t>Numero di anni di costruzione</t>
  </si>
  <si>
    <t>Costi relativi al canone annuo in CHF/kWbrut</t>
  </si>
  <si>
    <t>WACC Projekt</t>
  </si>
  <si>
    <t>Progetto WACC</t>
  </si>
  <si>
    <t>Durata dell'ammortamento in anni</t>
  </si>
  <si>
    <t>Anno di entrata in servizio</t>
  </si>
  <si>
    <t>Tipo Anno contabile</t>
  </si>
  <si>
    <t>Persona da contattare: nome, cognome</t>
  </si>
  <si>
    <t>Cantone in cui si trova l'impianto</t>
  </si>
  <si>
    <t>Nom du projet</t>
  </si>
  <si>
    <t>Nome del progetto</t>
  </si>
  <si>
    <t>START, DEBUT, INIZIO (d)</t>
  </si>
  <si>
    <t>START, DEBUT, INIZIO (f)</t>
  </si>
  <si>
    <t>START, DEBUT, INIZIO (i)</t>
  </si>
  <si>
    <t>Allgemein (d)</t>
  </si>
  <si>
    <t>Allgemein (f)</t>
  </si>
  <si>
    <t>Allgemein (i)</t>
  </si>
  <si>
    <t>après inv. - avant inv.</t>
  </si>
  <si>
    <t>dopo investimento - prima dell'investimento</t>
  </si>
  <si>
    <t>Ergebnis der Optimierung mit gemittelten Zuflüssen der letzten 5 Hydrologischen Jahre.
→ vor Investition</t>
  </si>
  <si>
    <t>Erwartete Produktion (inkl. neue Speicherkapazität)
→ nach Investition</t>
  </si>
  <si>
    <t>Produzione prevista (inclusa nuova capacità di stoccaggio)
→ dopo l'investimento</t>
  </si>
  <si>
    <t>Risultato dell'ottimizzazione con afflussi medi degli ultimi 5 anni idrologici.
→ prima dell'investimento</t>
  </si>
  <si>
    <t>Production attendue
→ après investissement</t>
  </si>
  <si>
    <t>Produzione prevista
→ dopo l'investimento</t>
  </si>
  <si>
    <t>Mittelwert der HKN-Produktion der letzten 5 Geschäftsjahre
→ vor Investition</t>
  </si>
  <si>
    <t>Valore medio della produzione GO degli ultimi 5 esercizi
→ prima dell'investimento</t>
  </si>
  <si>
    <t>Erwartungswert der HKN-Produktion, falls die geplante Erneuerung nicht realisiert würde.</t>
  </si>
  <si>
    <t>Valore atteso della produzione GO qualora il rinnovo previsto non venisse realizzato.</t>
  </si>
  <si>
    <t>Produktion netto</t>
  </si>
  <si>
    <t>Produktion netto: = Produktion, welche ins Netz eingespiesen wird  (inkl. Produktion aus gepumptem Zubringer- und Umwälz-Wasser)</t>
  </si>
  <si>
    <t>Produktion brutto-netto: = Verluste + Eigenverbrauch*</t>
  </si>
  <si>
    <t>Produktion brutto: = Produktion an den Generatorklemmen (inkl. Produktion aus gepumptem Zubringer- und Umwälz-Wasser)</t>
  </si>
  <si>
    <t>Erwartungswert des Pumpenstroms, falls die geplante Erneuerung nicht realisiert würde.
→ in MWh</t>
  </si>
  <si>
    <t>Valore atteso dell'energia elettrica della pompa se il rinnovo previsto non fosse stato effettuato.
→ in MWh</t>
  </si>
  <si>
    <t>Mittelwert Pumpenstrom der letzten 5 Geschäftsjahre
→ vor Investition</t>
  </si>
  <si>
    <t>Valore medio del'energia elettrica della pompa negli ultimi 5 esercizi
→ prima dell'investimento</t>
  </si>
  <si>
    <t>Erwarteter Pumpenstrom im Inbetriebnahmejahr
→ nach Investition</t>
  </si>
  <si>
    <t>Energia elettrica prevista per la pompa nell'anno di messa in funzione
→ dopo l'investimento</t>
  </si>
  <si>
    <t>Investitionsbedingter Pumpenstrom</t>
  </si>
  <si>
    <t>Energia elettrica consumata dalle pompe per investimenti</t>
  </si>
  <si>
    <t>Produzione GO prevista durante l'anno di entrata in servizio
→ dopo l'investimento</t>
  </si>
  <si>
    <t>MWh gerettete Speicherkapazität = Speicherkapazität nach Investition - Speicherkapazität der nicht erneuerten Anlageteile</t>
  </si>
  <si>
    <t>MWh di capacità di stoccaggio salvata = capacità di stoccaggio dopo l'investimento - capacità di stoccaggio delle parti non rinnovate dell'impianto</t>
  </si>
  <si>
    <t>Erlös aus Verkauf zum Referenzmarktpreis</t>
  </si>
  <si>
    <t>ricavi dalla vendita al prezzo di mercato di riferimento</t>
  </si>
  <si>
    <t>Mehrerlös aus  Verkauf zum Referenzmarktpreis</t>
  </si>
  <si>
    <t>Ricavo aggiuntivo dalla vendita al prezzo di riferimento di mercato</t>
  </si>
  <si>
    <t>Erlös aus Verkauf zum Referenzmarktpreis (absolut)</t>
  </si>
  <si>
    <t>Ricavi derivanti dalla vendita al prezzo di riferimento di mercato (assoluto)</t>
  </si>
  <si>
    <t>Erlös aus Verkauf zum Referenzmarktpreis (spezifisch)</t>
  </si>
  <si>
    <t>Ricavi derivanti dalla vendita al prezzo di riferimento di mercato (specifico)</t>
  </si>
  <si>
    <t>Nutzbare Speicherkapazität (nur für steuerbar &gt;=3 MW ausfüllen)</t>
  </si>
  <si>
    <t>Capacità di stoccaggio utile (compilare solo per controllabile &amp; &gt; 3 MWbr)</t>
  </si>
  <si>
    <t>Mehrproduktion aus Investition
(ohne neue Speicherkapazität)</t>
  </si>
  <si>
    <t>Produzione aggiuntiva derivante dagli investimenti
(senza la nuova capacità di stoccaggio)</t>
  </si>
  <si>
    <t>Nutzbare Speicherkapazität der nicht erneuerten Anlageteile (nur für erhebliche Erneuerngen, welche steuerbar und &gt;=3 MWbr sind, ausfüllen)</t>
  </si>
  <si>
    <t>Capacità di stoccaggio utile delle parti dell'impianto non rinnovate (Da compilare solo per ristrutturazioni importanti soggette a imposta e &gt;=3 MWbr.)</t>
  </si>
  <si>
    <t>Anrechenbare Abgaben und Leistungen an das Gemeinwesen</t>
  </si>
  <si>
    <t>i tributi e le prestazioni imputabili  agli enti pubblici</t>
  </si>
  <si>
    <t>Indice</t>
  </si>
  <si>
    <t>Conto profitti e perdite</t>
  </si>
  <si>
    <t>WACC BFE</t>
  </si>
  <si>
    <t>WACC OFEN</t>
  </si>
  <si>
    <t>WACC UFE</t>
  </si>
  <si>
    <t>Erlös pro MW installiert</t>
  </si>
  <si>
    <t>Recettes par MW installé</t>
  </si>
  <si>
    <t>Ricavi per MW installato</t>
  </si>
  <si>
    <t>Eigenkapitalkosten vor Steuern</t>
  </si>
  <si>
    <t>Costo del capitale proprio al lordo delle imposte</t>
  </si>
  <si>
    <t>AT</t>
  </si>
  <si>
    <t>Erwartungswert der Produktion aus den nicht erneuerten Anlageteilen</t>
  </si>
  <si>
    <t>Valeur attendue de la production si le renouvellement prévu n'était pas réalisé.</t>
  </si>
  <si>
    <t>Valore atteso della produzione qualora il rinnovo previsto non venisse realizzato.</t>
  </si>
  <si>
    <t>Produzione netta dopo investimenti (esclusa nuova capacità di stoccaggio)</t>
  </si>
  <si>
    <t>Production nette après investissements (hors nouvelle capacité de stockage)</t>
  </si>
  <si>
    <t>Nettoproduktion nach Investition (ohne neue Speicherkapazität)</t>
  </si>
  <si>
    <t>Prozentzsatz Mehproduktion/Nettoproduktion nach Investition</t>
  </si>
  <si>
    <t>Pourcentage de production supplémentaire/production nette après investissement</t>
  </si>
  <si>
    <t>Percentuale di produzione aggiuntiva/produzione netta dopo l'investimento</t>
  </si>
  <si>
    <t>Veuillez sélectionner la définition qui correspond le mieux à votre projet dans les trois cellules sur fond bleu</t>
  </si>
  <si>
    <t>Veuillez à présent compléter les quatre pages Excel suivantes (voir les onglets bleues)</t>
  </si>
  <si>
    <t>Canton d’implantation de l’installation</t>
  </si>
  <si>
    <t>Personne de contact : prénom, nom</t>
  </si>
  <si>
    <t>E-mail</t>
  </si>
  <si>
    <t>Téléphone</t>
  </si>
  <si>
    <t>Type d’année comptable</t>
  </si>
  <si>
    <t xml:space="preserve">Année de fin de la concession </t>
  </si>
  <si>
    <t>Durée d’amortissement en années</t>
  </si>
  <si>
    <t>WACC du projet</t>
  </si>
  <si>
    <t>Coûts de la redevance hydraulique en CHF/kWbrut</t>
  </si>
  <si>
    <t>Durée de la construction en années</t>
  </si>
  <si>
    <t>Durée de concession restante</t>
  </si>
  <si>
    <t>Durée d’utilisation des investissements pondérés</t>
  </si>
  <si>
    <t>Puissance mécanique brute</t>
  </si>
  <si>
    <t>Capacité de stockage utilisable (à remplir uniquement si contrôlable &gt;= 3 MW)</t>
  </si>
  <si>
    <t>Capacité de stockage utilisable des parties de l’installation non renouvelées (à remplir uniquement si rénovation notable, contrôlable et &gt;=3 MWbr)</t>
  </si>
  <si>
    <t>avant investissement</t>
  </si>
  <si>
    <t>après investissement</t>
  </si>
  <si>
    <t>MWh capacité de stockage sauvée = capacité de stockage après l’investissement - capacité de stockage des parties non rénovées de l’installation</t>
  </si>
  <si>
    <t>Production nette = production injectée dans le réseau (y compris la production issue de l’eau pompée pour l’alimentation et le pompage-turbinage pur)</t>
  </si>
  <si>
    <t>Moyenne des 5 derniers exercices → avant investissement</t>
  </si>
  <si>
    <t>Résultat de l’optimisation avec les débits entrants moyens des 5 dernières années hydrologiques → avant investissement</t>
  </si>
  <si>
    <t>À remplir uniquement en cas de rénovation notable</t>
  </si>
  <si>
    <t>Production supplémentaire attendue* résultant de l’investissement</t>
  </si>
  <si>
    <t>Production supplémentaire attendue* résultant de l’investissement (y compris nouvelle capacité de stockage)</t>
  </si>
  <si>
    <t>* La production supplémentaire attendue ne correspond pas à la définition de la production supplémentaire dans les années d’exécution. Cette dernière est généralement calculée à partir de la production nette et d’un pourcentage (voir OEneR, annexe 6.1, ch. 4.3 Production supplémentaire annuelle).</t>
  </si>
  <si>
    <t>Production brute = production aux bornes du générateur (y compris la production issue de l’eau pompée pour l’alimentation et le pompage-turbinage pur)</t>
  </si>
  <si>
    <t>Production brute - production nette = pertes + consommation propre*</t>
  </si>
  <si>
    <t>Production attestée par des GO = production nette - (électricité pour les pompes d’alimentation * rendement des pompes) - (électricité pour les pompes servant au pompage-turbinage pur * rendement des pompes) = production nette provenant des apports naturels</t>
  </si>
  <si>
    <t>Valeur attendue de la production attestée par des GO si la rénovation prévue n’était pas réalisée</t>
  </si>
  <si>
    <t>Valeur moyenne de la production attestée par des GO au cours des 5 derniers exercices
→ avant investissement</t>
  </si>
  <si>
    <t>Production attendue (y compris nouvelle capacité de stockage)
→ après investissement</t>
  </si>
  <si>
    <t>*Par consommation propre, on entend soit la consommation immédiate d’électricité au moment de la production sur  le site de production soit le stockage immédiat en vue de la consommation ultérieure sur le site de production.</t>
  </si>
  <si>
    <t>Production supplémentaire résultant de l’investissement et attestée par des GO</t>
  </si>
  <si>
    <t>*Par consommation propre, on entend soit la consommation immédiate d’électricité au moment de la production sur le site de production soit le stockage immédiat en vue de la consommation ultérieure sur le site de production.</t>
  </si>
  <si>
    <t>Électricité pour les pompes d’alimentation</t>
  </si>
  <si>
    <t>Électricité pour les pompes liée à l’investissement</t>
  </si>
  <si>
    <t>Électricité les pompes servant au pompage-turbinage pur</t>
  </si>
  <si>
    <t>L’électricité les pompes servant au pompage-turbinage pur peut bénéficier d’un encouragement uniquement si l’installation ne sert pas de manière prépondérante au pompage-turbinage (voir art. 29a, al. 3, let. d, LEne).</t>
  </si>
  <si>
    <t>Production attendue qui sera attestée par des GO pendant l’année de mise en service
→ après investissement</t>
  </si>
  <si>
    <t>Valeur moyenne de l’électricité pour les pompes au cours des 5 derniers exercices
→ avant investissement</t>
  </si>
  <si>
    <t>Valeur attendue de l’électricité pour les pompes si la rénovation prévue n’était pas réalisée
→ en MWh</t>
  </si>
  <si>
    <t>Électricité pour les pompes attendue pendant l’année de mise en service
→ après investissement</t>
  </si>
  <si>
    <t>Facteur d’annualisation</t>
  </si>
  <si>
    <t>Annuité en CHF</t>
  </si>
  <si>
    <t>Coûts du capital OFEN</t>
  </si>
  <si>
    <t>Coûts du capital liés à l’investissement (amortissement + fonds propres +  fonds étrangers)</t>
  </si>
  <si>
    <t>Coûts d’exploitation liés à l’investissement</t>
  </si>
  <si>
    <r>
      <t>Coûts d’exploitation moyens avant</t>
    </r>
    <r>
      <rPr>
        <sz val="10"/>
        <color rgb="FFFF0000"/>
        <rFont val="Arial"/>
        <family val="2"/>
      </rPr>
      <t xml:space="preserve"> </t>
    </r>
    <r>
      <rPr>
        <sz val="10"/>
        <color rgb="FF000000"/>
        <rFont val="Arial"/>
        <family val="2"/>
      </rPr>
      <t>investissement</t>
    </r>
  </si>
  <si>
    <t>correspondant à 2 % des coûts d’investissement imputables</t>
  </si>
  <si>
    <t xml:space="preserve">Coûts liés à l’investissement générés par la gestion et la valorisation de l’énergie </t>
  </si>
  <si>
    <t>Production supplémentaire nette liée à l’investissement</t>
  </si>
  <si>
    <t>Centrale au fil de l’eau</t>
  </si>
  <si>
    <t>Centrale à accumulation</t>
  </si>
  <si>
    <t>Centrale à pompage-turbinage</t>
  </si>
  <si>
    <t>Ratio recettes supplémentaires/recettes totales day-ahead</t>
  </si>
  <si>
    <t>Seules sont éligibles les installations qui ont, après l’investissement, une puissance mécanique brute &gt; 3 MW.</t>
  </si>
  <si>
    <t>OEneR, annexe 6.1, ch. 4.1.1, let. c</t>
  </si>
  <si>
    <t>Coûts imputables générés par la gestion de l’énergie et les coûts de valorasation</t>
  </si>
  <si>
    <t>Coûts liés à l’investissement résultant de taxes et de prestations fournies à la collectivité publique</t>
  </si>
  <si>
    <t>Taxes et prestations moyennes avant investissement</t>
  </si>
  <si>
    <t>Redevance hydraulique</t>
  </si>
  <si>
    <t>Taxes et prestations imputables fournies à la collectivité publique</t>
  </si>
  <si>
    <t>Coûts de l’électricité pour les pompes d’alimentation</t>
  </si>
  <si>
    <t>Prix de l’électricité pour les pompes liée à l’investissement (en supposant que le projet ait déjà été réalisé)</t>
  </si>
  <si>
    <t>Électricité pour les pompes liée à l’investissement. Valeur attendue</t>
  </si>
  <si>
    <t>Coûts de l’électricité pour les pompes liés à l’investissement (en supposant que le projet ait déjà été réalisé)</t>
  </si>
  <si>
    <t>Coûts supplémentaires d’électricité pour les pompes d’alimentation</t>
  </si>
  <si>
    <t>Coûts de l’électricité pour les pompes servant au pompage-turbinage pur</t>
  </si>
  <si>
    <t>Coûts supplémentaires d’électricité pour les pompes servant au pompage-turbinage pur</t>
  </si>
  <si>
    <t>Coûts liés à l’investissement pour les impôts</t>
  </si>
  <si>
    <t>Amortissements (investissements imputables / durée d’utilisation pondérée en fonction des investissements)</t>
  </si>
  <si>
    <t>Coût des fonds propres avant impôts</t>
  </si>
  <si>
    <t>Impôts sur les fonds propres</t>
  </si>
  <si>
    <t>Coûts des impôts sur les fonds propres</t>
  </si>
  <si>
    <r>
      <t>Recettes des ventes </t>
    </r>
    <r>
      <rPr>
        <i/>
        <sz val="10"/>
        <color rgb="FF000000"/>
        <rFont val="Arial"/>
        <family val="2"/>
      </rPr>
      <t>day-ahead</t>
    </r>
  </si>
  <si>
    <t>Recettes des ventes au prix de marché de référence</t>
  </si>
  <si>
    <t>Avant investissement (installation existante). Résultat de l’optimisation avec les apports moyens des 5 dernières années hydrologiques</t>
  </si>
  <si>
    <r>
      <t>Après</t>
    </r>
    <r>
      <rPr>
        <sz val="10"/>
        <color rgb="FFFF0000"/>
        <rFont val="Arial"/>
        <family val="2"/>
      </rPr>
      <t xml:space="preserve"> </t>
    </r>
    <r>
      <rPr>
        <sz val="10"/>
        <color rgb="FF000000"/>
        <rFont val="Arial"/>
        <family val="2"/>
      </rPr>
      <t>investissement (installation modifiée). Résultat de l’optimisation avec les apports moyens des 5 dernières années hydrologiques</t>
    </r>
  </si>
  <si>
    <t>Recettes supplémentaires résultant de l’investissement</t>
  </si>
  <si>
    <r>
      <t xml:space="preserve">Recettes supplémentaires des ventes </t>
    </r>
    <r>
      <rPr>
        <i/>
        <sz val="10"/>
        <color rgb="FF000000"/>
        <rFont val="Arial"/>
        <family val="2"/>
      </rPr>
      <t>day-ahead</t>
    </r>
  </si>
  <si>
    <t>Recettes supplémentaires des ventes au prix de référence du marché</t>
  </si>
  <si>
    <t>Avec production, sans nouvelle capacité de stockage</t>
  </si>
  <si>
    <t>Avant investissement (installation existante)</t>
  </si>
  <si>
    <t>Recettes supplémentaires</t>
  </si>
  <si>
    <t>Recettes générées par les couvertures à terme sur le marché à terme</t>
  </si>
  <si>
    <t>Avant investissement (valeur moyenne sur 5 ans)</t>
  </si>
  <si>
    <t>Après investissement (valeur attendue)</t>
  </si>
  <si>
    <t>Énergie de substitution/énergie de compensation pour retenue d’eau/énergie de remplacement</t>
  </si>
  <si>
    <t>Production par pompage-turbinage pur</t>
  </si>
  <si>
    <t>Énergie de concession</t>
  </si>
  <si>
    <t>Valeur attendue de la production à couvrir</t>
  </si>
  <si>
    <t>Part à couvrir</t>
  </si>
  <si>
    <t>Production à couvrir</t>
  </si>
  <si>
    <r>
      <t xml:space="preserve">Recettes moyennes sur le marché </t>
    </r>
    <r>
      <rPr>
        <i/>
        <sz val="10"/>
        <color rgb="FF000000"/>
        <rFont val="Arial"/>
        <family val="2"/>
      </rPr>
      <t>day-ahead</t>
    </r>
  </si>
  <si>
    <t>Évaluation pour la production à couvrir</t>
  </si>
  <si>
    <t>Recettes générées par les couvertures sur le marché à terme</t>
  </si>
  <si>
    <t xml:space="preserve">(Moyenne de la période de négoce T4 </t>
  </si>
  <si>
    <t xml:space="preserve"> à T3 </t>
  </si>
  <si>
    <t>, voir onglet "Termin &amp; FX")</t>
  </si>
  <si>
    <t>Recettes supplémentaires générées par les couvertures sur le marché à terme</t>
  </si>
  <si>
    <t>Recettes liées à l’investissement générées par la vente de services-système</t>
  </si>
  <si>
    <t>Type de prestations de services-système en résultant</t>
  </si>
  <si>
    <t>Puissance installée supplémentaire résultant de l’investissement</t>
  </si>
  <si>
    <t>(contrôlable &gt;= 3 MW (Co), non contrôlable ou &lt;3 MW (nCo), centrale à pompage-turbinage ou centrale à pompage-turbinage pur (PT))</t>
  </si>
  <si>
    <t>Recettes supplémentaires générées par les prestations de services-système</t>
  </si>
  <si>
    <t>Recettes liées à l’investissement générées par les GO</t>
  </si>
  <si>
    <t>Recettes supplémentaires générées par les GO</t>
  </si>
  <si>
    <t>Recettes liées à l’investissement générées par la réserve d’hiver</t>
  </si>
  <si>
    <t xml:space="preserve">Capacité de stockage supplémentaire liée à l’investissement </t>
  </si>
  <si>
    <t>Part de la quantité d’énergie à conserver pour l’ensemble de la réserve hydroélectrique suisse</t>
  </si>
  <si>
    <t>Capacité de stockage supplémentaire liée à l’investissement et devant être rémunérée</t>
  </si>
  <si>
    <t>Taux de l’indemnisation forfaitaire</t>
  </si>
  <si>
    <t>Recettes supplémentaires générées par la réserve d’hiver</t>
  </si>
  <si>
    <t>Les coûts annuels correspondants sont répartis par mois proportionnellement à la production supplémentaire.</t>
  </si>
  <si>
    <t>Production supplémentaire résultant de l’investissement
(sans nouvelle capacité de stockage)</t>
  </si>
  <si>
    <t>Production supplémentaire résultant de l’investissement (y compris nouvelle capacité de stockage)</t>
  </si>
  <si>
    <r>
      <t xml:space="preserve">Recettes </t>
    </r>
    <r>
      <rPr>
        <i/>
        <sz val="10"/>
        <color rgb="FF000000"/>
        <rFont val="Arial"/>
        <family val="2"/>
      </rPr>
      <t>day-ahead</t>
    </r>
    <r>
      <rPr>
        <sz val="10"/>
        <color rgb="FF000000"/>
        <rFont val="Arial"/>
        <family val="2"/>
      </rPr>
      <t xml:space="preserve"> (spécifique)</t>
    </r>
  </si>
  <si>
    <t>Recettes des ventes au prix de marché de référence (spécifique)</t>
  </si>
  <si>
    <r>
      <t xml:space="preserve">Recettes </t>
    </r>
    <r>
      <rPr>
        <i/>
        <sz val="10"/>
        <color rgb="FF000000"/>
        <rFont val="Arial"/>
        <family val="2"/>
      </rPr>
      <t xml:space="preserve">day-ahead </t>
    </r>
    <r>
      <rPr>
        <sz val="10"/>
        <color rgb="FF000000"/>
        <rFont val="Arial"/>
        <family val="2"/>
      </rPr>
      <t>(absolu)</t>
    </r>
  </si>
  <si>
    <t>Recettes des ventes au prix de marché de référence (absolue)</t>
  </si>
  <si>
    <t>Recettes provenant du marché des services-système</t>
  </si>
  <si>
    <t>Recettes générées par les GO</t>
  </si>
  <si>
    <t>La répartition des coûts annuels par mois est proportionnelle à la production supplémentaire.</t>
  </si>
  <si>
    <t>Coûts du capital (annuité, hors TVA)</t>
  </si>
  <si>
    <t xml:space="preserve">Coûts générés par la gestion et la valorisation de l’énergie    </t>
  </si>
  <si>
    <t>Taxes et prestations fournies à la collectivité publique</t>
  </si>
  <si>
    <t>Part excédentaire des mois de décembre à mars</t>
  </si>
  <si>
    <t>Part à retenir</t>
  </si>
  <si>
    <t>Impôts sur le bénéfice concernant la part à retenir encore dus pour le projet</t>
  </si>
  <si>
    <t>Prime de marché flottante</t>
  </si>
  <si>
    <t>Compte de pertes et profits</t>
  </si>
  <si>
    <t>Produit</t>
  </si>
  <si>
    <r>
      <t xml:space="preserve">Ventes </t>
    </r>
    <r>
      <rPr>
        <i/>
        <sz val="10"/>
        <color rgb="FF000000"/>
        <rFont val="Arial"/>
        <family val="2"/>
      </rPr>
      <t>day-ahead</t>
    </r>
  </si>
  <si>
    <t>Ventes au prix de référence du marché</t>
  </si>
  <si>
    <t>Couvertures sur le marché à terme</t>
  </si>
  <si>
    <t>Marché des services-système</t>
  </si>
  <si>
    <t>Garanties d’origine (GO)</t>
  </si>
  <si>
    <t>Réserve d’hiver</t>
  </si>
  <si>
    <t>Coûts générés par la gestion et la valorisation de l’énergie</t>
  </si>
  <si>
    <t>Redevances et prestations fournies à la collectivité publique (redevance hydraulique comprise)</t>
  </si>
  <si>
    <t>Amortissements</t>
  </si>
  <si>
    <t>Impôts sur le bénéfice concernant les coûts des fonds propres (avant impôts)</t>
  </si>
  <si>
    <t>Impôts sur le bénéfice concernant la part à retenir</t>
  </si>
  <si>
    <t>Coûts des fonds propres</t>
  </si>
  <si>
    <t>Bénéfice après déduction des coûts des fonds propres</t>
  </si>
  <si>
    <t>+ du fonds alimenté par le supplément réseau vers le projet, - du projet vers le fonds alimenté par le supplément réseau</t>
  </si>
  <si>
    <r>
      <t xml:space="preserve">Ventes </t>
    </r>
    <r>
      <rPr>
        <i/>
        <sz val="10"/>
        <rFont val="Arial"/>
        <family val="2"/>
      </rPr>
      <t>day-ahead</t>
    </r>
  </si>
  <si>
    <t>+ dal Fondo per il supplemento rete (FSR) dal progetto, - dal progetto al FSR</t>
  </si>
  <si>
    <t xml:space="preserve">Part restante à retenir dans le cadre du projet </t>
  </si>
  <si>
    <t>Chiffres-clés</t>
  </si>
  <si>
    <t>Coûts du capital</t>
  </si>
  <si>
    <t>Redevances et prestations fournies à la collectivité publique</t>
  </si>
  <si>
    <t>Part à retenir (après impôts)</t>
  </si>
  <si>
    <t>Coûts annuels résultant de l’investissement</t>
  </si>
  <si>
    <t>Recettes résultant de l’investissement</t>
  </si>
  <si>
    <t>Production supplémentaire résultant de l’investissement (sans nouvelle capacité de stockage)</t>
  </si>
  <si>
    <t>Prix de marché de référence</t>
  </si>
  <si>
    <t>Taux de rétribution</t>
  </si>
  <si>
    <t>Prime de marché flottante (spécifique)</t>
  </si>
  <si>
    <t>Prime de marché flottante (absolu)</t>
  </si>
  <si>
    <t>CHF, + du fonds alimenté par le supplément réseau vers le projet, - du projet vers le fonds alimenté par le supplément réseau</t>
  </si>
  <si>
    <t>Pourcentage à déterminer chaque année pour calculer la production supplémentaire résultant de l’investissement, les coûts d’exploitation et les redevances</t>
  </si>
  <si>
    <t>Recettes supplémentaires résultant de l’investissement (uniquement day-ahead)</t>
  </si>
  <si>
    <t>Recettes totales résultant de l’investissement (uniquement day-ahead)</t>
  </si>
  <si>
    <t>Pourcentage</t>
  </si>
  <si>
    <t>Niveau initial</t>
  </si>
  <si>
    <t>Maintenir jusqu’à la fin de l’année</t>
  </si>
  <si>
    <t>Augmenter/abaisser pendant x années</t>
  </si>
  <si>
    <t>Prix de base annuel, en CHF/MWh</t>
  </si>
  <si>
    <t>Année de fin de la concession</t>
  </si>
  <si>
    <t>Durée d’utilisation pondérée en fonction des investissements</t>
  </si>
  <si>
    <t>Investissements imputables</t>
  </si>
  <si>
    <t>Investissements par unité de production supplémentaire qui résulte de l’investissement (sans nouvelle capacité de stockage)</t>
  </si>
  <si>
    <t>Investissements par unité de production supplémentaire qui résulte de l’investissement (y compris nouvelle capacité de stockage)</t>
  </si>
  <si>
    <t>Ventes au prix de marché de référence</t>
  </si>
  <si>
    <t xml:space="preserve">Recettes résultant de l’investissement </t>
  </si>
  <si>
    <t>Prime de marché flottante absolue
qui aurait pu être obtenue avec les données de l'année précédente
(+ du fonds alimenté par le supplément réseau vers le projet, - du projet vers le fonds alimenté par le supplément réseau</t>
  </si>
  <si>
    <t>Durée de la concession = phase d’exploitation en années</t>
  </si>
  <si>
    <t>Durée en années de la prime de marché flottante</t>
  </si>
  <si>
    <t>Prix annuel "base", en CHF/MWh</t>
  </si>
  <si>
    <t>Prix à terme pour une couverture de 80 % de la production nette, en CHF/MWh</t>
  </si>
  <si>
    <t>Production supplémentaire résultant de l’investissement (sans nouvelle capacité de stockage), en MWh</t>
  </si>
  <si>
    <t xml:space="preserve">Impôts sur le bénéfice concernant les coûts des fonds propres (avant impôts) </t>
  </si>
  <si>
    <t>- Charges</t>
  </si>
  <si>
    <t>Durée de construction en années</t>
  </si>
  <si>
    <t>Prime de marché flottante
(+ du fonds alimenté par le supplément réseau vers le projet, - du projet vers le fonds alimenté par le supplément réseau)</t>
  </si>
  <si>
    <t>- Amortissements</t>
  </si>
  <si>
    <t>- Impôts sur le bénéfice concernant les coûts des fonds propres (avant impôts)</t>
  </si>
  <si>
    <t>- Impôts sur le bénéfice concernant la part à retenir</t>
  </si>
  <si>
    <t>- Coût des fonds propres</t>
  </si>
  <si>
    <t>Année d’évaluation</t>
  </si>
  <si>
    <t>Nombres d’années d’encouragement</t>
  </si>
  <si>
    <t>Prix des GO</t>
  </si>
  <si>
    <t>Taux d’imposition moyen sur le bénéfice en Suisse</t>
  </si>
  <si>
    <t>du prix de marché de référence visé à l’art. 15 OEneR</t>
  </si>
  <si>
    <t>Prestations de services-système</t>
  </si>
  <si>
    <t>Coût total de la conservation et du recours à la réserve</t>
  </si>
  <si>
    <t>Coût total de la conservation et du recours à la réserve, en CHF</t>
  </si>
  <si>
    <t>Part de l’énergie hydraulique suisse</t>
  </si>
  <si>
    <t>Puissance par catégorie</t>
  </si>
  <si>
    <t>Primaire</t>
  </si>
  <si>
    <t>Secondaire</t>
  </si>
  <si>
    <t>Tertiaire</t>
  </si>
  <si>
    <t>Clé de répartition</t>
  </si>
  <si>
    <r>
      <t>Non contrôlable et &lt; 3 MW (</t>
    </r>
    <r>
      <rPr>
        <b/>
        <sz val="10"/>
        <color rgb="FF000000"/>
        <rFont val="Arial"/>
        <family val="2"/>
      </rPr>
      <t>nCo</t>
    </r>
    <r>
      <rPr>
        <sz val="10"/>
        <color rgb="FF000000"/>
        <rFont val="Arial"/>
        <family val="2"/>
      </rPr>
      <t>)</t>
    </r>
  </si>
  <si>
    <r>
      <t>Contrôlable et &gt;= 3 MW (</t>
    </r>
    <r>
      <rPr>
        <b/>
        <sz val="10"/>
        <color rgb="FF000000"/>
        <rFont val="Arial"/>
        <family val="2"/>
      </rPr>
      <t>Co</t>
    </r>
    <r>
      <rPr>
        <sz val="10"/>
        <color rgb="FF000000"/>
        <rFont val="Arial"/>
        <family val="2"/>
      </rPr>
      <t>)</t>
    </r>
  </si>
  <si>
    <r>
      <t>Centrale à pompage-turbinage et centrale à pompage-turbinage pur (</t>
    </r>
    <r>
      <rPr>
        <b/>
        <sz val="10"/>
        <color rgb="FF000000"/>
        <rFont val="Arial"/>
        <family val="2"/>
      </rPr>
      <t>PT</t>
    </r>
    <r>
      <rPr>
        <sz val="10"/>
        <color rgb="FF000000"/>
        <rFont val="Arial"/>
        <family val="2"/>
      </rPr>
      <t>)</t>
    </r>
  </si>
  <si>
    <t>Prix de marché de référence visé à l’art. 15 OEneR</t>
  </si>
  <si>
    <t>Quantité totale d’énergie produite par toutes les centrales à accumulation suisses …</t>
  </si>
  <si>
    <t>… à partir d’un volume d’accumulation de</t>
  </si>
  <si>
    <t>Quantité d’énergie à conserver pour l’ensemble de la réserve hydroélectrique suisse</t>
  </si>
  <si>
    <t>Prix moyen Maturity T4/2023 – T3/2024 DEBQ et DEBY</t>
  </si>
  <si>
    <t>Prix sur le marché à terme</t>
  </si>
  <si>
    <t>Moyenne mensuelle/Fin du mois</t>
  </si>
  <si>
    <t>Contrôle</t>
  </si>
  <si>
    <t>du</t>
  </si>
  <si>
    <t>au</t>
  </si>
  <si>
    <t>Type d’investissement</t>
  </si>
  <si>
    <t>Distinction en fonction de la contrôlabilité et de la taille</t>
  </si>
  <si>
    <t>Contrôlable et &gt; 3 MWbr</t>
  </si>
  <si>
    <t>Non contrôlable et &gt; 3 MWbr</t>
  </si>
  <si>
    <t>Toutes les garanties d’origine (GO)</t>
  </si>
  <si>
    <t>Les garanties d’origines délivrées pour l’installation agrandie, moins les garanties qui auraient été délivrées pour l’installation avant l’agrandissement</t>
  </si>
  <si>
    <t>Les garanties d’origines délivrées pour l’installation rénovée, moins les garanties qui auraient été délivrées pour les parties de l’installation non rénovées</t>
  </si>
  <si>
    <t>Contributions d'investissement pour petites et grandes intallations hydroélectriques</t>
  </si>
  <si>
    <t>Modèle pour la liste des coûts d’investissement (supplément aux instructions pour la liste des coûts d’investissement)</t>
  </si>
  <si>
    <t>Année de l’expiration de la concession</t>
  </si>
  <si>
    <t>Existence d’une convention sur la valeur résiduelle (art. 61, al. 4, OEneR)</t>
  </si>
  <si>
    <t>Réduction CI en % (art. 61, al. 4, OEneR)</t>
  </si>
  <si>
    <t>Date de l’estimation des coûts</t>
  </si>
  <si>
    <t>Nouvelle ligne: Accueil / Insérer / Insérer des lignes dans la feuille de calcul,</t>
  </si>
  <si>
    <t>copier ensuite la formule ici</t>
  </si>
  <si>
    <t>Cellules modifiables ou à modifier</t>
  </si>
  <si>
    <t xml:space="preserve">Coûts d’investissement [CHF hors TVA] </t>
  </si>
  <si>
    <t>Durée d’utilisation</t>
  </si>
  <si>
    <t>Plan de référence nº</t>
  </si>
  <si>
    <t>Total des coûts d’investissement  [CHF]</t>
  </si>
  <si>
    <t xml:space="preserve">Coûts d’investissement imputables [CHF] </t>
  </si>
  <si>
    <t>Coûts d’investissement non imputables [CHF]</t>
  </si>
  <si>
    <t>Contrôle sommes imputables/non imputables</t>
  </si>
  <si>
    <t>Galerie d’amenée d’eau (ouvrages annexes)</t>
  </si>
  <si>
    <t>Puits d’amenée d’eau (ouvrages annexes)</t>
  </si>
  <si>
    <t xml:space="preserve">Conduite en charge (ouvrages annexes) </t>
  </si>
  <si>
    <t>Grilles et/ou dégrillage</t>
  </si>
  <si>
    <t>Organe ferm. (vanne, clapet, vanne papillon et vanne sphérique)</t>
  </si>
  <si>
    <t>Installations pour les propres besoins et groupes électrogènes de secours</t>
  </si>
  <si>
    <t>Ouvrages d’amenée ou de refoulement (amont et aval)</t>
  </si>
  <si>
    <t>Conduite en charge</t>
  </si>
  <si>
    <t>Bâtiment de la centrale (en surface)</t>
  </si>
  <si>
    <t>Postes de couplage au niveau de tension des générateurs/moteurs</t>
  </si>
  <si>
    <t>Équipement à haute tension</t>
  </si>
  <si>
    <t>Postes de couplage au niveau de tension du raccordement au réseau</t>
  </si>
  <si>
    <t>Écluses</t>
  </si>
  <si>
    <t>Dispositif pour la migration des poissons vers l’amont et vers l’aval</t>
  </si>
  <si>
    <t>Construction pour voies transport et d’accès (routes, ponts, murs de soutènement, etc.)</t>
  </si>
  <si>
    <t>Installations à câbles</t>
  </si>
  <si>
    <t>Bâtiment d’exploitation</t>
  </si>
  <si>
    <t>Mesures de remplacement, mesures de compensation</t>
  </si>
  <si>
    <t>Coûts d’acquisition de terrain et coûts accessoires</t>
  </si>
  <si>
    <t>Coûts de planification</t>
  </si>
  <si>
    <t>Coûts de direction des travaux</t>
  </si>
  <si>
    <t>Production attestée par des GO</t>
  </si>
  <si>
    <t>potenza lordan (calcolata coi salti e i deflussi utili).</t>
  </si>
  <si>
    <t>CHF, + dal FSR al progetto, - dal progetto al FSR</t>
  </si>
  <si>
    <t>Premio di mercato fluttuante
(+ dal FSR al progetto, - dal progetto al FSR)</t>
  </si>
  <si>
    <r>
      <rPr>
        <b/>
        <sz val="10"/>
        <color theme="1"/>
        <rFont val="Arial"/>
        <family val="2"/>
      </rPr>
      <t>Disclaimer:</t>
    </r>
    <r>
      <rPr>
        <sz val="10"/>
        <color theme="1"/>
        <rFont val="Arial"/>
        <family val="2"/>
      </rPr>
      <t xml:space="preserve">
Bitte nehmen Sie zur Kenntnis, dass der Modellrechner nur ein Hilfsmittel ist, um ein besseres und gemeinsames Verständnis zur Abschätzung der gleitenden Marktprämie Wasserkraft zu erlangen und weder für den Vergütungssatz noch für die Erlöse keine vollzugsfertige Version ist. Für den Modellrechner und dessen Resultate wird keinerlei Gewähr übernommen. Die für das Instrument der gleitenden Marktprämie relevanten Berechnungen erfolgen ausschliesslich gemäss der Verfügung und jährlich im Vollzug.</t>
    </r>
  </si>
  <si>
    <r>
      <rPr>
        <b/>
        <sz val="10"/>
        <color theme="1"/>
        <rFont val="Arial"/>
        <family val="2"/>
      </rPr>
      <t>Disclaimer:</t>
    </r>
    <r>
      <rPr>
        <sz val="10"/>
        <color theme="1"/>
        <rFont val="Arial"/>
        <family val="2"/>
      </rPr>
      <t xml:space="preserve">
Veuillez noter que le calculateur type n'est qu'un outil auxiliaire destiné à permettre une meilleure compréhension commune de l'estimation de la prime variable du marché pour l'énergie hydroélectrique. Il ne s'agit en aucun cas d'une version définitive, ni pour le taux de rémunération, ni pour les recettes. Nous déclinons toute responsabilité quant au calculateur type et à ses résultats. Les calculs pertinents pour l'outil de prime variable du marché sont effectués exclusivement conformément à la décision et annuellement lors de la mise en œuvre.</t>
    </r>
  </si>
  <si>
    <r>
      <rPr>
        <b/>
        <sz val="10"/>
        <color theme="1"/>
        <rFont val="Arial"/>
        <family val="2"/>
      </rPr>
      <t>Disclaimer:</t>
    </r>
    <r>
      <rPr>
        <sz val="10"/>
        <color theme="1"/>
        <rFont val="Arial"/>
        <family val="2"/>
      </rPr>
      <t xml:space="preserve">
Si prega di notare che il modello di calcolo è solo uno strumento ausiliario per ottenere una comprensione migliore e comune della stima del premio di mercato fluttuante per l'energia idroelettrica e non è una versione definitiva né per il tasso di rimunerazione né per i ricavi. Non si assume alcuna responsabilità per il modello di calcolo e i suoi risultati. I calcoli rilevanti per lo strumento del premio di mercato fluttuante vengono effettuati esclusivamente in conformità alla decisione e annualmente in fase di esecuzione.</t>
    </r>
  </si>
  <si>
    <t>Version August 2025</t>
  </si>
  <si>
    <t>Versione 2025 août</t>
  </si>
  <si>
    <t>Version agosto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</si>
</sst>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0.0"/>
    <numFmt numFmtId="165" formatCode="0.0%"/>
    <numFmt numFmtId="166" formatCode="#,##0.0"/>
    <numFmt numFmtId="167" formatCode="#,##0_ ;[Red]\-#,##0\ "/>
    <numFmt numFmtId="168" formatCode="0_ ;[Red]\-0\ "/>
    <numFmt numFmtId="169" formatCode="#,##0.00_ ;[Red]\-#,##0.00\ "/>
    <numFmt numFmtId="170" formatCode="_ * #,##0_ ;_ * \-#,##0_ ;_ * &quot;-&quot;??_ ;_ @_ "/>
    <numFmt numFmtId="171" formatCode="yyyy\-mm\-dd;@"/>
    <numFmt numFmtId="172" formatCode="dd/mm/yy;@"/>
    <numFmt numFmtId="173" formatCode="yyyy\-mm\-dd"/>
    <numFmt numFmtId="174" formatCode="dd\-mm\-yyyy"/>
    <numFmt numFmtId="175" formatCode="#,##0\ &quot;MWh&quot;"/>
    <numFmt numFmtId="176" formatCode="#,##0.00##\ &quot;EUR/MWh&quot;"/>
    <numFmt numFmtId="177" formatCode="#,##0.00\ &quot;CHF/MWh&quot;"/>
    <numFmt numFmtId="178" formatCode="#,##0.000"/>
    <numFmt numFmtId="179" formatCode="0.000"/>
  </numFmts>
  <fonts count="46" x14ac:knownFonts="1">
    <font>
      <sz val="10"/>
      <color theme="1"/>
      <name val="Arial"/>
      <family val="2"/>
    </font>
    <font>
      <sz val="10"/>
      <color theme="1"/>
      <name val="Arial"/>
      <family val="2"/>
    </font>
    <font>
      <b/>
      <sz val="10"/>
      <color theme="0"/>
      <name val="Arial"/>
      <family val="2"/>
    </font>
    <font>
      <b/>
      <sz val="10"/>
      <color theme="1"/>
      <name val="Arial"/>
      <family val="2"/>
    </font>
    <font>
      <sz val="8"/>
      <color theme="1"/>
      <name val="Arial"/>
      <family val="2"/>
    </font>
    <font>
      <b/>
      <sz val="8"/>
      <color theme="1"/>
      <name val="Arial"/>
      <family val="2"/>
    </font>
    <font>
      <sz val="8"/>
      <name val="Arial"/>
      <family val="2"/>
    </font>
    <font>
      <sz val="10"/>
      <color rgb="FFC00000"/>
      <name val="Arial"/>
      <family val="2"/>
    </font>
    <font>
      <sz val="10"/>
      <name val="Arial"/>
      <family val="2"/>
    </font>
    <font>
      <b/>
      <sz val="10"/>
      <name val="Arial"/>
      <family val="2"/>
    </font>
    <font>
      <vertAlign val="subscript"/>
      <sz val="10"/>
      <color theme="1"/>
      <name val="Arial"/>
      <family val="2"/>
    </font>
    <font>
      <sz val="11"/>
      <color theme="1"/>
      <name val="Arial"/>
      <family val="2"/>
    </font>
    <font>
      <b/>
      <sz val="11"/>
      <color theme="1"/>
      <name val="Arial"/>
      <family val="2"/>
    </font>
    <font>
      <sz val="11"/>
      <name val="Arial"/>
      <family val="2"/>
    </font>
    <font>
      <b/>
      <sz val="10"/>
      <color theme="5" tint="-0.249977111117893"/>
      <name val="Arial"/>
      <family val="2"/>
    </font>
    <font>
      <b/>
      <sz val="10"/>
      <color theme="0" tint="-4.9989318521683403E-2"/>
      <name val="Arial"/>
      <family val="2"/>
    </font>
    <font>
      <sz val="11"/>
      <color theme="1"/>
      <name val="Aptos Narrow"/>
      <family val="2"/>
      <scheme val="minor"/>
    </font>
    <font>
      <b/>
      <sz val="14"/>
      <color theme="1"/>
      <name val="Arial"/>
      <family val="2"/>
    </font>
    <font>
      <b/>
      <sz val="12"/>
      <color theme="1"/>
      <name val="Arial"/>
      <family val="2"/>
    </font>
    <font>
      <b/>
      <sz val="26"/>
      <color theme="1"/>
      <name val="Arial"/>
      <family val="2"/>
    </font>
    <font>
      <i/>
      <sz val="8"/>
      <color theme="1"/>
      <name val="Arial"/>
      <family val="2"/>
    </font>
    <font>
      <b/>
      <i/>
      <sz val="14"/>
      <color theme="1"/>
      <name val="Arial"/>
      <family val="2"/>
    </font>
    <font>
      <b/>
      <sz val="10"/>
      <color rgb="FF000000"/>
      <name val="Arial"/>
      <family val="2"/>
    </font>
    <font>
      <sz val="10"/>
      <color rgb="FF000000"/>
      <name val="Arial"/>
      <family val="2"/>
    </font>
    <font>
      <sz val="11"/>
      <color rgb="FFFF0000"/>
      <name val="Arial"/>
      <family val="2"/>
    </font>
    <font>
      <i/>
      <sz val="8"/>
      <color theme="0"/>
      <name val="Arial"/>
      <family val="2"/>
    </font>
    <font>
      <b/>
      <sz val="11"/>
      <color rgb="FFFF0000"/>
      <name val="Arial"/>
      <family val="2"/>
    </font>
    <font>
      <sz val="9"/>
      <color theme="1"/>
      <name val="Arial"/>
      <family val="2"/>
    </font>
    <font>
      <sz val="9"/>
      <color rgb="FF000000"/>
      <name val="Arial"/>
      <family val="2"/>
    </font>
    <font>
      <i/>
      <sz val="9"/>
      <color theme="0"/>
      <name val="Arial"/>
      <family val="2"/>
    </font>
    <font>
      <sz val="9"/>
      <name val="Arial"/>
      <family val="2"/>
    </font>
    <font>
      <sz val="10"/>
      <color rgb="FFFF0000"/>
      <name val="Arial"/>
      <family val="2"/>
    </font>
    <font>
      <sz val="10"/>
      <color theme="0"/>
      <name val="Arial"/>
      <family val="2"/>
    </font>
    <font>
      <u/>
      <sz val="10"/>
      <color theme="1"/>
      <name val="Arial"/>
      <family val="2"/>
    </font>
    <font>
      <u/>
      <sz val="10"/>
      <color theme="10"/>
      <name val="Verdana"/>
      <family val="2"/>
    </font>
    <font>
      <u/>
      <sz val="11"/>
      <color indexed="12"/>
      <name val="Calibri"/>
      <family val="2"/>
    </font>
    <font>
      <b/>
      <sz val="10"/>
      <color rgb="FF0070C0"/>
      <name val="Arial"/>
      <family val="2"/>
    </font>
    <font>
      <b/>
      <sz val="10"/>
      <color rgb="FFC00000"/>
      <name val="Arial"/>
      <family val="2"/>
    </font>
    <font>
      <b/>
      <sz val="8"/>
      <color rgb="FFC00000"/>
      <name val="Arial"/>
      <family val="2"/>
    </font>
    <font>
      <b/>
      <sz val="8"/>
      <name val="Arial"/>
      <family val="2"/>
    </font>
    <font>
      <sz val="12"/>
      <color theme="1"/>
      <name val="Arial"/>
      <family val="2"/>
    </font>
    <font>
      <b/>
      <sz val="12"/>
      <color rgb="FFC00000"/>
      <name val="Arial"/>
      <family val="2"/>
    </font>
    <font>
      <sz val="10"/>
      <color theme="3" tint="0.249977111117893"/>
      <name val="Arial"/>
      <family val="2"/>
    </font>
    <font>
      <sz val="10"/>
      <color theme="5" tint="0.39997558519241921"/>
      <name val="Arial"/>
      <family val="2"/>
    </font>
    <font>
      <i/>
      <sz val="10"/>
      <color rgb="FF000000"/>
      <name val="Arial"/>
      <family val="2"/>
    </font>
    <font>
      <i/>
      <sz val="10"/>
      <name val="Arial"/>
      <family val="2"/>
    </font>
  </fonts>
  <fills count="3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B2B2B2"/>
        <bgColor rgb="FF969696"/>
      </patternFill>
    </fill>
    <fill>
      <patternFill patternType="solid">
        <fgColor theme="1"/>
        <bgColor rgb="FF969696"/>
      </patternFill>
    </fill>
    <fill>
      <patternFill patternType="solid">
        <fgColor theme="3" tint="0.749992370372631"/>
        <bgColor rgb="FF969696"/>
      </patternFill>
    </fill>
    <fill>
      <patternFill patternType="solid">
        <fgColor theme="0" tint="-4.9989318521683403E-2"/>
        <bgColor rgb="FFFFFF00"/>
      </patternFill>
    </fill>
    <fill>
      <patternFill patternType="solid">
        <fgColor rgb="FFDDDDDD"/>
        <bgColor rgb="FFCCFFFF"/>
      </patternFill>
    </fill>
    <fill>
      <patternFill patternType="solid">
        <fgColor theme="0" tint="-4.9989318521683403E-2"/>
        <bgColor rgb="FFCCFFFF"/>
      </patternFill>
    </fill>
    <fill>
      <patternFill patternType="solid">
        <fgColor theme="8" tint="0.59999389629810485"/>
        <bgColor rgb="FF969696"/>
      </patternFill>
    </fill>
    <fill>
      <patternFill patternType="solid">
        <fgColor theme="8" tint="0.79998168889431442"/>
        <bgColor rgb="FF969696"/>
      </patternFill>
    </fill>
    <fill>
      <patternFill patternType="solid">
        <fgColor theme="5" tint="0.79998168889431442"/>
        <bgColor rgb="FF969696"/>
      </patternFill>
    </fill>
    <fill>
      <patternFill patternType="solid">
        <fgColor theme="5" tint="0.59999389629810485"/>
        <bgColor rgb="FF969696"/>
      </patternFill>
    </fill>
    <fill>
      <patternFill patternType="solid">
        <fgColor theme="9" tint="0.79998168889431442"/>
        <bgColor rgb="FF969696"/>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3" tint="0.749992370372631"/>
        <bgColor indexed="64"/>
      </patternFill>
    </fill>
    <fill>
      <patternFill patternType="solid">
        <fgColor rgb="FFC0C0C0"/>
        <bgColor indexed="64"/>
      </patternFill>
    </fill>
    <fill>
      <patternFill patternType="solid">
        <fgColor rgb="FFF5FCF2"/>
        <bgColor indexed="64"/>
      </patternFill>
    </fill>
    <fill>
      <patternFill patternType="solid">
        <fgColor theme="0"/>
        <bgColor indexed="64"/>
      </patternFill>
    </fill>
    <fill>
      <patternFill patternType="solid">
        <fgColor rgb="FF002060"/>
        <bgColor indexed="64"/>
      </patternFill>
    </fill>
    <fill>
      <patternFill patternType="solid">
        <fgColor theme="3" tint="0.89999084444715716"/>
        <bgColor indexed="64"/>
      </patternFill>
    </fill>
  </fills>
  <borders count="100">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top style="hair">
        <color indexed="64"/>
      </top>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thick">
        <color indexed="64"/>
      </bottom>
      <diagonal/>
    </border>
    <border>
      <left style="thick">
        <color auto="1"/>
      </left>
      <right style="thick">
        <color auto="1"/>
      </right>
      <top style="thick">
        <color auto="1"/>
      </top>
      <bottom style="thick">
        <color auto="1"/>
      </bottom>
      <diagonal/>
    </border>
    <border>
      <left/>
      <right/>
      <top/>
      <bottom style="thick">
        <color rgb="FFFF0000"/>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style="mediumDash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bottom style="medium">
        <color rgb="FFC00000"/>
      </bottom>
      <diagonal/>
    </border>
    <border>
      <left style="thin">
        <color theme="0"/>
      </left>
      <right style="thin">
        <color theme="0"/>
      </right>
      <top style="thin">
        <color theme="0"/>
      </top>
      <bottom style="thin">
        <color theme="0"/>
      </bottom>
      <diagonal/>
    </border>
    <border>
      <left style="medium">
        <color rgb="FF0070C0"/>
      </left>
      <right style="medium">
        <color rgb="FF0070C0"/>
      </right>
      <top style="medium">
        <color rgb="FF0070C0"/>
      </top>
      <bottom style="medium">
        <color rgb="FF0070C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medium">
        <color indexed="64"/>
      </bottom>
      <diagonal/>
    </border>
    <border>
      <left/>
      <right style="thin">
        <color theme="0"/>
      </right>
      <top/>
      <bottom style="thin">
        <color theme="0"/>
      </bottom>
      <diagonal/>
    </border>
  </borders>
  <cellStyleXfs count="7">
    <xf numFmtId="0" fontId="0" fillId="0" borderId="0"/>
    <xf numFmtId="9" fontId="1" fillId="0" borderId="0" applyFont="0" applyFill="0" applyBorder="0" applyAlignment="0" applyProtection="0"/>
    <xf numFmtId="0" fontId="16" fillId="0" borderId="0"/>
    <xf numFmtId="9" fontId="16"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xf numFmtId="0" fontId="1" fillId="0" borderId="0"/>
  </cellStyleXfs>
  <cellXfs count="629">
    <xf numFmtId="0" fontId="0" fillId="0" borderId="0" xfId="0"/>
    <xf numFmtId="0" fontId="0" fillId="0" borderId="0" xfId="0" applyAlignment="1">
      <alignment horizontal="left" indent="1"/>
    </xf>
    <xf numFmtId="0" fontId="0" fillId="0" borderId="0" xfId="0" applyAlignment="1">
      <alignment horizontal="center"/>
    </xf>
    <xf numFmtId="0" fontId="0" fillId="0" borderId="0" xfId="0" applyAlignment="1">
      <alignment horizontal="right" indent="1"/>
    </xf>
    <xf numFmtId="0" fontId="0" fillId="2" borderId="0" xfId="0" applyFill="1"/>
    <xf numFmtId="0" fontId="0" fillId="0" borderId="0" xfId="0" applyAlignment="1">
      <alignment horizontal="left" vertical="center" indent="1"/>
    </xf>
    <xf numFmtId="0" fontId="4" fillId="0" borderId="0" xfId="0" applyFont="1" applyAlignment="1">
      <alignment horizontal="right" indent="1"/>
    </xf>
    <xf numFmtId="0" fontId="4" fillId="0" borderId="0" xfId="0" applyFont="1"/>
    <xf numFmtId="3" fontId="0" fillId="0" borderId="0" xfId="0" applyNumberFormat="1" applyAlignment="1">
      <alignment horizontal="right" indent="1"/>
    </xf>
    <xf numFmtId="0" fontId="3" fillId="0" borderId="0" xfId="0" applyFont="1"/>
    <xf numFmtId="3" fontId="0" fillId="0" borderId="0" xfId="0" applyNumberFormat="1"/>
    <xf numFmtId="9" fontId="0" fillId="0" borderId="0" xfId="1" applyFont="1"/>
    <xf numFmtId="0" fontId="8" fillId="0" borderId="0" xfId="0" applyFont="1" applyAlignment="1">
      <alignment horizontal="right" indent="1"/>
    </xf>
    <xf numFmtId="3" fontId="0" fillId="6" borderId="2" xfId="0" applyNumberFormat="1" applyFill="1" applyBorder="1"/>
    <xf numFmtId="3" fontId="0" fillId="0" borderId="0" xfId="1" applyNumberFormat="1" applyFont="1"/>
    <xf numFmtId="0" fontId="8" fillId="0" borderId="0" xfId="0" applyFont="1"/>
    <xf numFmtId="0" fontId="3" fillId="0" borderId="0" xfId="0" applyFont="1" applyAlignment="1">
      <alignment horizontal="left" indent="1"/>
    </xf>
    <xf numFmtId="0" fontId="0" fillId="0" borderId="0" xfId="0" applyAlignment="1">
      <alignment horizontal="center" vertical="center"/>
    </xf>
    <xf numFmtId="0" fontId="0" fillId="0" borderId="0" xfId="0" applyAlignment="1">
      <alignment horizontal="right"/>
    </xf>
    <xf numFmtId="0" fontId="3" fillId="0" borderId="0" xfId="0" applyFont="1" applyAlignment="1">
      <alignment horizontal="right"/>
    </xf>
    <xf numFmtId="0" fontId="0" fillId="0" borderId="0" xfId="0" applyProtection="1">
      <protection hidden="1"/>
    </xf>
    <xf numFmtId="0" fontId="3" fillId="0" borderId="3" xfId="0" applyFont="1" applyBorder="1" applyProtection="1">
      <protection hidden="1"/>
    </xf>
    <xf numFmtId="0" fontId="15" fillId="0" borderId="3" xfId="0" applyFont="1" applyBorder="1" applyAlignment="1" applyProtection="1">
      <alignment horizontal="right"/>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vertical="center" wrapText="1"/>
      <protection hidden="1"/>
    </xf>
    <xf numFmtId="0" fontId="14" fillId="0" borderId="3" xfId="0" applyFont="1" applyBorder="1" applyAlignment="1" applyProtection="1">
      <alignment horizontal="left" indent="1"/>
      <protection hidden="1"/>
    </xf>
    <xf numFmtId="0" fontId="8" fillId="0" borderId="0" xfId="0" applyFont="1" applyAlignment="1" applyProtection="1">
      <alignment horizontal="left" vertical="center" wrapText="1" indent="1"/>
      <protection hidden="1"/>
    </xf>
    <xf numFmtId="0" fontId="11" fillId="0" borderId="0" xfId="2" applyFont="1" applyAlignment="1">
      <alignment vertical="center"/>
    </xf>
    <xf numFmtId="0" fontId="11" fillId="0" borderId="0" xfId="2" applyFont="1" applyAlignment="1">
      <alignment horizontal="left" vertical="center"/>
    </xf>
    <xf numFmtId="49" fontId="11" fillId="0" borderId="0" xfId="2" applyNumberFormat="1" applyFont="1" applyAlignment="1">
      <alignment horizontal="left" vertical="center" wrapText="1"/>
    </xf>
    <xf numFmtId="49" fontId="11" fillId="0" borderId="0" xfId="2" applyNumberFormat="1" applyFont="1" applyAlignment="1">
      <alignment horizontal="center" vertical="center" wrapText="1"/>
    </xf>
    <xf numFmtId="1" fontId="11" fillId="0" borderId="0" xfId="2" applyNumberFormat="1" applyFont="1" applyAlignment="1">
      <alignment vertical="center" wrapText="1"/>
    </xf>
    <xf numFmtId="167" fontId="17" fillId="0" borderId="0" xfId="2" applyNumberFormat="1" applyFont="1" applyAlignment="1">
      <alignment horizontal="right" vertical="center" wrapText="1"/>
    </xf>
    <xf numFmtId="0" fontId="20" fillId="0" borderId="0" xfId="2" applyFont="1" applyAlignment="1">
      <alignment vertical="center"/>
    </xf>
    <xf numFmtId="3" fontId="11" fillId="0" borderId="0" xfId="2" applyNumberFormat="1" applyFont="1" applyAlignment="1">
      <alignment horizontal="center" vertical="center"/>
    </xf>
    <xf numFmtId="0" fontId="17" fillId="0" borderId="0" xfId="2" applyFont="1" applyAlignment="1">
      <alignment horizontal="left" vertical="center"/>
    </xf>
    <xf numFmtId="0" fontId="17" fillId="0" borderId="0" xfId="2" applyFont="1" applyAlignment="1">
      <alignment vertical="center"/>
    </xf>
    <xf numFmtId="49" fontId="17" fillId="0" borderId="0" xfId="2" applyNumberFormat="1" applyFont="1" applyAlignment="1">
      <alignment horizontal="left" vertical="center" wrapText="1"/>
    </xf>
    <xf numFmtId="49" fontId="17" fillId="0" borderId="0" xfId="2" applyNumberFormat="1" applyFont="1" applyAlignment="1">
      <alignment horizontal="center" vertical="center" wrapText="1"/>
    </xf>
    <xf numFmtId="1" fontId="17" fillId="0" borderId="0" xfId="2" applyNumberFormat="1" applyFont="1" applyAlignment="1">
      <alignment vertical="center" wrapText="1"/>
    </xf>
    <xf numFmtId="0" fontId="17" fillId="0" borderId="0" xfId="2" applyFont="1" applyAlignment="1">
      <alignment horizontal="right" vertical="center"/>
    </xf>
    <xf numFmtId="168" fontId="18" fillId="0" borderId="2" xfId="2" applyNumberFormat="1" applyFont="1" applyBorder="1" applyAlignment="1" applyProtection="1">
      <alignment horizontal="center" vertical="center"/>
      <protection locked="0"/>
    </xf>
    <xf numFmtId="0" fontId="21" fillId="0" borderId="0" xfId="2" applyFont="1" applyAlignment="1">
      <alignment horizontal="left" vertical="center"/>
    </xf>
    <xf numFmtId="3" fontId="17" fillId="0" borderId="0" xfId="2" applyNumberFormat="1" applyFont="1" applyAlignment="1">
      <alignment horizontal="center" vertical="center"/>
    </xf>
    <xf numFmtId="167" fontId="17" fillId="0" borderId="0" xfId="2" applyNumberFormat="1" applyFont="1" applyAlignment="1">
      <alignment horizontal="right" vertical="center"/>
    </xf>
    <xf numFmtId="0" fontId="3" fillId="0" borderId="3" xfId="2" applyFont="1" applyBorder="1" applyAlignment="1">
      <alignment vertical="center"/>
    </xf>
    <xf numFmtId="0" fontId="17" fillId="0" borderId="3" xfId="2" applyFont="1" applyBorder="1" applyAlignment="1">
      <alignment horizontal="left" vertical="center"/>
    </xf>
    <xf numFmtId="49" fontId="17" fillId="0" borderId="3" xfId="2" applyNumberFormat="1" applyFont="1" applyBorder="1" applyAlignment="1">
      <alignment horizontal="left" vertical="center" wrapText="1"/>
    </xf>
    <xf numFmtId="49" fontId="17" fillId="0" borderId="3" xfId="2" applyNumberFormat="1" applyFont="1" applyBorder="1" applyAlignment="1">
      <alignment horizontal="center" vertical="center" wrapText="1"/>
    </xf>
    <xf numFmtId="1" fontId="17" fillId="0" borderId="3" xfId="2" applyNumberFormat="1" applyFont="1" applyBorder="1" applyAlignment="1">
      <alignment vertical="center" wrapText="1"/>
    </xf>
    <xf numFmtId="49" fontId="11" fillId="0" borderId="0" xfId="2" applyNumberFormat="1" applyFont="1" applyAlignment="1">
      <alignment horizontal="right" vertical="center"/>
    </xf>
    <xf numFmtId="4" fontId="11" fillId="0" borderId="0" xfId="2" applyNumberFormat="1" applyFont="1" applyAlignment="1">
      <alignment horizontal="right" vertical="center"/>
    </xf>
    <xf numFmtId="169" fontId="11" fillId="0" borderId="0" xfId="2" applyNumberFormat="1" applyFont="1" applyAlignment="1">
      <alignment horizontal="right" vertical="center"/>
    </xf>
    <xf numFmtId="167" fontId="11" fillId="0" borderId="0" xfId="2" applyNumberFormat="1" applyFont="1" applyAlignment="1">
      <alignment horizontal="right" vertical="center"/>
    </xf>
    <xf numFmtId="0" fontId="22" fillId="11" borderId="7" xfId="2" applyFont="1" applyFill="1" applyBorder="1" applyAlignment="1">
      <alignment horizontal="left" vertical="center"/>
    </xf>
    <xf numFmtId="0" fontId="22" fillId="11" borderId="8" xfId="2" applyFont="1" applyFill="1" applyBorder="1" applyAlignment="1">
      <alignment horizontal="left" vertical="center"/>
    </xf>
    <xf numFmtId="49" fontId="22" fillId="11" borderId="8" xfId="2" applyNumberFormat="1" applyFont="1" applyFill="1" applyBorder="1" applyAlignment="1">
      <alignment horizontal="left" vertical="center" wrapText="1"/>
    </xf>
    <xf numFmtId="49" fontId="22" fillId="11" borderId="8" xfId="2" applyNumberFormat="1" applyFont="1" applyFill="1" applyBorder="1" applyAlignment="1">
      <alignment horizontal="center" vertical="center" wrapText="1"/>
    </xf>
    <xf numFmtId="49" fontId="22" fillId="11" borderId="9" xfId="2" applyNumberFormat="1" applyFont="1" applyFill="1" applyBorder="1" applyAlignment="1">
      <alignment horizontal="center" vertical="center" wrapText="1"/>
    </xf>
    <xf numFmtId="167" fontId="23" fillId="0" borderId="0" xfId="2" applyNumberFormat="1" applyFont="1" applyAlignment="1">
      <alignment horizontal="right" vertical="center"/>
    </xf>
    <xf numFmtId="167" fontId="11" fillId="0" borderId="0" xfId="2" applyNumberFormat="1" applyFont="1" applyAlignment="1">
      <alignment horizontal="left" vertical="center"/>
    </xf>
    <xf numFmtId="0" fontId="23" fillId="0" borderId="10" xfId="2" applyFont="1" applyBorder="1" applyAlignment="1">
      <alignment horizontal="left" vertical="center"/>
    </xf>
    <xf numFmtId="0" fontId="23" fillId="0" borderId="11" xfId="2" applyFont="1" applyBorder="1" applyAlignment="1">
      <alignment horizontal="left" vertical="center"/>
    </xf>
    <xf numFmtId="49" fontId="23" fillId="0" borderId="11" xfId="2" applyNumberFormat="1" applyFont="1" applyBorder="1" applyAlignment="1">
      <alignment horizontal="left" vertical="center" wrapText="1"/>
    </xf>
    <xf numFmtId="167" fontId="11" fillId="8" borderId="2" xfId="2" applyNumberFormat="1" applyFont="1" applyFill="1" applyBorder="1" applyAlignment="1">
      <alignment horizontal="right" vertical="center"/>
    </xf>
    <xf numFmtId="0" fontId="11" fillId="0" borderId="0" xfId="2" applyFont="1" applyAlignment="1">
      <alignment horizontal="right" vertical="center"/>
    </xf>
    <xf numFmtId="0" fontId="23" fillId="0" borderId="18" xfId="2" applyFont="1" applyBorder="1" applyAlignment="1">
      <alignment horizontal="left" vertical="center"/>
    </xf>
    <xf numFmtId="0" fontId="23" fillId="0" borderId="19" xfId="2" applyFont="1" applyBorder="1" applyAlignment="1">
      <alignment horizontal="left" vertical="center"/>
    </xf>
    <xf numFmtId="49" fontId="23" fillId="0" borderId="19" xfId="2" applyNumberFormat="1" applyFont="1" applyBorder="1" applyAlignment="1">
      <alignment horizontal="left" vertical="center" wrapText="1"/>
    </xf>
    <xf numFmtId="167" fontId="11" fillId="13" borderId="2" xfId="2" applyNumberFormat="1" applyFont="1" applyFill="1" applyBorder="1" applyAlignment="1">
      <alignment horizontal="right" vertical="center"/>
    </xf>
    <xf numFmtId="167" fontId="11" fillId="0" borderId="0" xfId="2" applyNumberFormat="1" applyFont="1" applyAlignment="1">
      <alignment horizontal="center" vertical="center"/>
    </xf>
    <xf numFmtId="1" fontId="11" fillId="0" borderId="0" xfId="2" applyNumberFormat="1" applyFont="1" applyAlignment="1">
      <alignment vertical="center"/>
    </xf>
    <xf numFmtId="0" fontId="22" fillId="11" borderId="8" xfId="2" applyFont="1" applyFill="1" applyBorder="1" applyAlignment="1">
      <alignment horizontal="left" vertical="center" textRotation="90"/>
    </xf>
    <xf numFmtId="0" fontId="22" fillId="11" borderId="8" xfId="2" applyFont="1" applyFill="1" applyBorder="1" applyAlignment="1">
      <alignment horizontal="left" vertical="center" textRotation="90" wrapText="1"/>
    </xf>
    <xf numFmtId="0" fontId="22" fillId="11" borderId="7" xfId="2" applyFont="1" applyFill="1" applyBorder="1" applyAlignment="1">
      <alignment horizontal="center" vertical="center" wrapText="1"/>
    </xf>
    <xf numFmtId="0" fontId="22" fillId="11" borderId="7" xfId="2" applyFont="1" applyFill="1" applyBorder="1" applyAlignment="1">
      <alignment vertical="center" wrapText="1"/>
    </xf>
    <xf numFmtId="0" fontId="22" fillId="11" borderId="7" xfId="2" applyFont="1" applyFill="1" applyBorder="1" applyAlignment="1">
      <alignment horizontal="left" vertical="center" wrapText="1"/>
    </xf>
    <xf numFmtId="0" fontId="23" fillId="11" borderId="22" xfId="2" applyFont="1" applyFill="1" applyBorder="1" applyAlignment="1">
      <alignment horizontal="center" vertical="center" wrapText="1"/>
    </xf>
    <xf numFmtId="4" fontId="23" fillId="11" borderId="7" xfId="2" applyNumberFormat="1" applyFont="1" applyFill="1" applyBorder="1" applyAlignment="1">
      <alignment horizontal="center" vertical="center" wrapText="1"/>
    </xf>
    <xf numFmtId="169" fontId="23" fillId="11" borderId="23" xfId="2" applyNumberFormat="1" applyFont="1" applyFill="1" applyBorder="1" applyAlignment="1">
      <alignment horizontal="center" vertical="center" wrapText="1"/>
    </xf>
    <xf numFmtId="0" fontId="23" fillId="11" borderId="2" xfId="2" applyFont="1" applyFill="1" applyBorder="1" applyAlignment="1">
      <alignment horizontal="center" vertical="center" wrapText="1"/>
    </xf>
    <xf numFmtId="0" fontId="23" fillId="11" borderId="8" xfId="2" applyFont="1" applyFill="1" applyBorder="1" applyAlignment="1">
      <alignment horizontal="center" vertical="center" wrapText="1"/>
    </xf>
    <xf numFmtId="0" fontId="20" fillId="0" borderId="0" xfId="2" applyFont="1" applyAlignment="1">
      <alignment vertical="top" wrapText="1"/>
    </xf>
    <xf numFmtId="49" fontId="22" fillId="11" borderId="8" xfId="2" applyNumberFormat="1" applyFont="1" applyFill="1" applyBorder="1" applyAlignment="1">
      <alignment horizontal="left" vertical="center" textRotation="90" wrapText="1"/>
    </xf>
    <xf numFmtId="49" fontId="22" fillId="11" borderId="7" xfId="2" applyNumberFormat="1" applyFont="1" applyFill="1" applyBorder="1" applyAlignment="1">
      <alignment horizontal="center" vertical="center" wrapText="1"/>
    </xf>
    <xf numFmtId="1" fontId="22" fillId="11" borderId="7" xfId="2" applyNumberFormat="1" applyFont="1" applyFill="1" applyBorder="1" applyAlignment="1">
      <alignment vertical="center" wrapText="1"/>
    </xf>
    <xf numFmtId="49" fontId="23" fillId="11" borderId="7" xfId="2" applyNumberFormat="1" applyFont="1" applyFill="1" applyBorder="1" applyAlignment="1">
      <alignment horizontal="center" vertical="center" wrapText="1"/>
    </xf>
    <xf numFmtId="3" fontId="23" fillId="11" borderId="22" xfId="2" applyNumberFormat="1" applyFont="1" applyFill="1" applyBorder="1" applyAlignment="1">
      <alignment horizontal="right" vertical="center" wrapText="1"/>
    </xf>
    <xf numFmtId="4" fontId="23" fillId="11" borderId="7" xfId="2" applyNumberFormat="1" applyFont="1" applyFill="1" applyBorder="1" applyAlignment="1">
      <alignment horizontal="right" vertical="center" wrapText="1"/>
    </xf>
    <xf numFmtId="3" fontId="22" fillId="14" borderId="24" xfId="2" applyNumberFormat="1" applyFont="1" applyFill="1" applyBorder="1" applyAlignment="1">
      <alignment horizontal="right" vertical="center"/>
    </xf>
    <xf numFmtId="3" fontId="22" fillId="14" borderId="2" xfId="2" applyNumberFormat="1" applyFont="1" applyFill="1" applyBorder="1" applyAlignment="1">
      <alignment horizontal="right" vertical="center"/>
    </xf>
    <xf numFmtId="167" fontId="25" fillId="0" borderId="2" xfId="2" applyNumberFormat="1" applyFont="1" applyBorder="1" applyAlignment="1">
      <alignment vertical="center"/>
    </xf>
    <xf numFmtId="0" fontId="20" fillId="0" borderId="0" xfId="2" applyFont="1" applyAlignment="1">
      <alignment horizontal="center" vertical="center" textRotation="90" wrapText="1"/>
    </xf>
    <xf numFmtId="10" fontId="11" fillId="0" borderId="0" xfId="1" applyNumberFormat="1" applyFont="1" applyAlignment="1">
      <alignment vertical="center"/>
    </xf>
    <xf numFmtId="3" fontId="26" fillId="0" borderId="0" xfId="2" applyNumberFormat="1" applyFont="1" applyAlignment="1">
      <alignment vertical="center"/>
    </xf>
    <xf numFmtId="0" fontId="12" fillId="0" borderId="0" xfId="2" applyFont="1" applyAlignment="1">
      <alignment vertical="center"/>
    </xf>
    <xf numFmtId="0" fontId="22" fillId="15" borderId="7" xfId="2" applyFont="1" applyFill="1" applyBorder="1" applyAlignment="1">
      <alignment horizontal="left" vertical="center"/>
    </xf>
    <xf numFmtId="0" fontId="22" fillId="15" borderId="8" xfId="2" applyFont="1" applyFill="1" applyBorder="1" applyAlignment="1">
      <alignment horizontal="left" vertical="center"/>
    </xf>
    <xf numFmtId="49" fontId="22" fillId="15" borderId="8" xfId="2" applyNumberFormat="1" applyFont="1" applyFill="1" applyBorder="1" applyAlignment="1">
      <alignment horizontal="left" vertical="center" wrapText="1"/>
    </xf>
    <xf numFmtId="49" fontId="22" fillId="15" borderId="2" xfId="2" applyNumberFormat="1" applyFont="1" applyFill="1" applyBorder="1" applyAlignment="1">
      <alignment horizontal="center" vertical="center" wrapText="1"/>
    </xf>
    <xf numFmtId="1" fontId="22" fillId="15" borderId="7" xfId="2" applyNumberFormat="1" applyFont="1" applyFill="1" applyBorder="1" applyAlignment="1">
      <alignment vertical="center" wrapText="1"/>
    </xf>
    <xf numFmtId="49" fontId="22" fillId="15" borderId="7" xfId="2" applyNumberFormat="1" applyFont="1" applyFill="1" applyBorder="1" applyAlignment="1">
      <alignment horizontal="center" vertical="center" wrapText="1"/>
    </xf>
    <xf numFmtId="3" fontId="22" fillId="15" borderId="22" xfId="2" applyNumberFormat="1" applyFont="1" applyFill="1" applyBorder="1" applyAlignment="1">
      <alignment horizontal="right" vertical="center"/>
    </xf>
    <xf numFmtId="4" fontId="22" fillId="15" borderId="7" xfId="2" applyNumberFormat="1" applyFont="1" applyFill="1" applyBorder="1" applyAlignment="1">
      <alignment horizontal="right" vertical="center"/>
    </xf>
    <xf numFmtId="169" fontId="22" fillId="15" borderId="23" xfId="2" applyNumberFormat="1" applyFont="1" applyFill="1" applyBorder="1" applyAlignment="1">
      <alignment horizontal="right" vertical="center"/>
    </xf>
    <xf numFmtId="3" fontId="22" fillId="15" borderId="24" xfId="2" applyNumberFormat="1" applyFont="1" applyFill="1" applyBorder="1" applyAlignment="1">
      <alignment horizontal="right" vertical="center"/>
    </xf>
    <xf numFmtId="3" fontId="22" fillId="15" borderId="2" xfId="2" applyNumberFormat="1" applyFont="1" applyFill="1" applyBorder="1" applyAlignment="1">
      <alignment horizontal="right" vertical="center"/>
    </xf>
    <xf numFmtId="3" fontId="12" fillId="0" borderId="0" xfId="2" applyNumberFormat="1" applyFont="1" applyAlignment="1">
      <alignment horizontal="center" vertical="center"/>
    </xf>
    <xf numFmtId="0" fontId="22" fillId="4" borderId="7" xfId="2" applyFont="1" applyFill="1" applyBorder="1" applyAlignment="1">
      <alignment horizontal="left" vertical="center"/>
    </xf>
    <xf numFmtId="0" fontId="22" fillId="4" borderId="8" xfId="2" applyFont="1" applyFill="1" applyBorder="1" applyAlignment="1">
      <alignment horizontal="left" vertical="center"/>
    </xf>
    <xf numFmtId="49" fontId="22" fillId="4" borderId="8" xfId="2" applyNumberFormat="1" applyFont="1" applyFill="1" applyBorder="1" applyAlignment="1">
      <alignment horizontal="left" vertical="center" wrapText="1"/>
    </xf>
    <xf numFmtId="49" fontId="22" fillId="4" borderId="2" xfId="2" applyNumberFormat="1" applyFont="1" applyFill="1" applyBorder="1" applyAlignment="1">
      <alignment horizontal="center" vertical="center" wrapText="1"/>
    </xf>
    <xf numFmtId="1" fontId="22" fillId="4" borderId="7" xfId="2" applyNumberFormat="1" applyFont="1" applyFill="1" applyBorder="1" applyAlignment="1">
      <alignment vertical="center" wrapText="1"/>
    </xf>
    <xf numFmtId="49" fontId="22" fillId="4" borderId="7" xfId="2" applyNumberFormat="1" applyFont="1" applyFill="1" applyBorder="1" applyAlignment="1">
      <alignment horizontal="center" vertical="center" wrapText="1"/>
    </xf>
    <xf numFmtId="3" fontId="22" fillId="4" borderId="22" xfId="2" applyNumberFormat="1" applyFont="1" applyFill="1" applyBorder="1" applyAlignment="1">
      <alignment horizontal="right" vertical="center"/>
    </xf>
    <xf numFmtId="4" fontId="22" fillId="4" borderId="7" xfId="2" applyNumberFormat="1" applyFont="1" applyFill="1" applyBorder="1" applyAlignment="1">
      <alignment horizontal="right" vertical="center"/>
    </xf>
    <xf numFmtId="169" fontId="22" fillId="4" borderId="23" xfId="2" applyNumberFormat="1" applyFont="1" applyFill="1" applyBorder="1" applyAlignment="1">
      <alignment horizontal="right" vertical="center"/>
    </xf>
    <xf numFmtId="3" fontId="22" fillId="4" borderId="24" xfId="2" applyNumberFormat="1" applyFont="1" applyFill="1" applyBorder="1" applyAlignment="1">
      <alignment horizontal="right" vertical="center"/>
    </xf>
    <xf numFmtId="3" fontId="22" fillId="4" borderId="2" xfId="2" applyNumberFormat="1" applyFont="1" applyFill="1" applyBorder="1" applyAlignment="1">
      <alignment horizontal="right" vertical="center"/>
    </xf>
    <xf numFmtId="0" fontId="1" fillId="0" borderId="25" xfId="2" applyFont="1" applyBorder="1" applyAlignment="1">
      <alignment horizontal="left" vertical="center"/>
    </xf>
    <xf numFmtId="0" fontId="1" fillId="0" borderId="0" xfId="2" applyFont="1" applyAlignment="1">
      <alignment horizontal="left" vertical="center"/>
    </xf>
    <xf numFmtId="0" fontId="23" fillId="0" borderId="26" xfId="2" applyFont="1" applyBorder="1" applyAlignment="1">
      <alignment horizontal="left" vertical="center"/>
    </xf>
    <xf numFmtId="0" fontId="23" fillId="0" borderId="13" xfId="2" applyFont="1" applyBorder="1" applyAlignment="1">
      <alignment vertical="center"/>
    </xf>
    <xf numFmtId="49" fontId="23" fillId="0" borderId="13" xfId="2" applyNumberFormat="1" applyFont="1" applyBorder="1" applyAlignment="1">
      <alignment vertical="center" wrapText="1"/>
    </xf>
    <xf numFmtId="1" fontId="23" fillId="0" borderId="10" xfId="2" applyNumberFormat="1" applyFont="1" applyBorder="1" applyAlignment="1">
      <alignment horizontal="center" vertical="center" wrapText="1"/>
    </xf>
    <xf numFmtId="1" fontId="23" fillId="0" borderId="12" xfId="2" applyNumberFormat="1" applyFont="1" applyBorder="1" applyAlignment="1">
      <alignment vertical="center" wrapText="1"/>
    </xf>
    <xf numFmtId="49" fontId="1" fillId="0" borderId="12" xfId="2" applyNumberFormat="1" applyFont="1" applyBorder="1" applyAlignment="1">
      <alignment horizontal="center" vertical="center" wrapText="1"/>
    </xf>
    <xf numFmtId="3" fontId="1" fillId="0" borderId="27" xfId="2" applyNumberFormat="1" applyFont="1" applyBorder="1" applyAlignment="1">
      <alignment horizontal="right" vertical="center"/>
    </xf>
    <xf numFmtId="4" fontId="1" fillId="0" borderId="12" xfId="2" applyNumberFormat="1" applyFont="1" applyBorder="1" applyAlignment="1">
      <alignment horizontal="right" vertical="center"/>
    </xf>
    <xf numFmtId="169" fontId="1" fillId="0" borderId="28" xfId="2" applyNumberFormat="1" applyFont="1" applyBorder="1" applyAlignment="1">
      <alignment horizontal="right" vertical="center"/>
    </xf>
    <xf numFmtId="3" fontId="1" fillId="0" borderId="29" xfId="2" applyNumberFormat="1" applyFont="1" applyBorder="1" applyAlignment="1">
      <alignment horizontal="right" vertical="center"/>
    </xf>
    <xf numFmtId="3" fontId="1" fillId="0" borderId="11" xfId="2" applyNumberFormat="1" applyFont="1" applyBorder="1" applyAlignment="1">
      <alignment horizontal="right" vertical="center"/>
    </xf>
    <xf numFmtId="10" fontId="11" fillId="0" borderId="0" xfId="3" applyNumberFormat="1" applyFont="1" applyFill="1" applyAlignment="1">
      <alignment vertical="center"/>
    </xf>
    <xf numFmtId="3" fontId="11" fillId="0" borderId="0" xfId="2" applyNumberFormat="1" applyFont="1" applyAlignment="1">
      <alignment vertical="center"/>
    </xf>
    <xf numFmtId="0" fontId="27" fillId="0" borderId="0" xfId="2" applyFont="1" applyAlignment="1">
      <alignment vertical="center"/>
    </xf>
    <xf numFmtId="0" fontId="27" fillId="0" borderId="25" xfId="2" applyFont="1" applyBorder="1" applyAlignment="1">
      <alignment horizontal="left" vertical="center"/>
    </xf>
    <xf numFmtId="0" fontId="27" fillId="0" borderId="0" xfId="2" applyFont="1" applyAlignment="1">
      <alignment horizontal="left" vertical="center"/>
    </xf>
    <xf numFmtId="0" fontId="28" fillId="0" borderId="30" xfId="2" applyFont="1" applyBorder="1" applyAlignment="1">
      <alignment horizontal="left" vertical="center"/>
    </xf>
    <xf numFmtId="0" fontId="28" fillId="10" borderId="11" xfId="2" applyFont="1" applyFill="1" applyBorder="1" applyAlignment="1" applyProtection="1">
      <alignment vertical="center"/>
      <protection locked="0"/>
    </xf>
    <xf numFmtId="49" fontId="28" fillId="10" borderId="11" xfId="2" applyNumberFormat="1" applyFont="1" applyFill="1" applyBorder="1" applyAlignment="1" applyProtection="1">
      <alignment vertical="center" wrapText="1"/>
      <protection locked="0"/>
    </xf>
    <xf numFmtId="1" fontId="28" fillId="10" borderId="10" xfId="2" applyNumberFormat="1" applyFont="1" applyFill="1" applyBorder="1" applyAlignment="1" applyProtection="1">
      <alignment vertical="center" wrapText="1"/>
      <protection locked="0"/>
    </xf>
    <xf numFmtId="49" fontId="27" fillId="10" borderId="10" xfId="2" applyNumberFormat="1" applyFont="1" applyFill="1" applyBorder="1" applyAlignment="1" applyProtection="1">
      <alignment horizontal="center" vertical="center" wrapText="1"/>
      <protection locked="0"/>
    </xf>
    <xf numFmtId="3" fontId="27" fillId="10" borderId="31" xfId="2" applyNumberFormat="1" applyFont="1" applyFill="1" applyBorder="1" applyAlignment="1" applyProtection="1">
      <alignment horizontal="right" vertical="center"/>
      <protection locked="0"/>
    </xf>
    <xf numFmtId="4" fontId="27" fillId="10" borderId="10" xfId="2" applyNumberFormat="1" applyFont="1" applyFill="1" applyBorder="1" applyAlignment="1" applyProtection="1">
      <alignment horizontal="right" vertical="center"/>
      <protection locked="0"/>
    </xf>
    <xf numFmtId="169" fontId="27" fillId="10" borderId="32" xfId="2" applyNumberFormat="1" applyFont="1" applyFill="1" applyBorder="1" applyAlignment="1" applyProtection="1">
      <alignment horizontal="right" vertical="center"/>
      <protection locked="0"/>
    </xf>
    <xf numFmtId="3" fontId="27" fillId="10" borderId="33" xfId="2" applyNumberFormat="1" applyFont="1" applyFill="1" applyBorder="1" applyAlignment="1" applyProtection="1">
      <alignment horizontal="right" vertical="center"/>
      <protection locked="0"/>
    </xf>
    <xf numFmtId="3" fontId="27" fillId="10" borderId="11" xfId="2" applyNumberFormat="1" applyFont="1" applyFill="1" applyBorder="1" applyAlignment="1" applyProtection="1">
      <alignment horizontal="right" vertical="center"/>
      <protection locked="0"/>
    </xf>
    <xf numFmtId="0" fontId="29" fillId="0" borderId="0" xfId="2" applyFont="1" applyAlignment="1">
      <alignment vertical="center"/>
    </xf>
    <xf numFmtId="3" fontId="27" fillId="0" borderId="0" xfId="2" applyNumberFormat="1" applyFont="1" applyAlignment="1">
      <alignment horizontal="center" vertical="center"/>
    </xf>
    <xf numFmtId="0" fontId="28" fillId="10" borderId="34" xfId="2" applyFont="1" applyFill="1" applyBorder="1" applyAlignment="1" applyProtection="1">
      <alignment vertical="center"/>
      <protection locked="0"/>
    </xf>
    <xf numFmtId="3" fontId="27" fillId="12" borderId="35" xfId="2" applyNumberFormat="1" applyFont="1" applyFill="1" applyBorder="1" applyAlignment="1" applyProtection="1">
      <alignment horizontal="right" vertical="center"/>
      <protection locked="0"/>
    </xf>
    <xf numFmtId="1" fontId="30" fillId="10" borderId="10" xfId="2" applyNumberFormat="1" applyFont="1" applyFill="1" applyBorder="1" applyAlignment="1" applyProtection="1">
      <alignment vertical="center" wrapText="1"/>
      <protection locked="0"/>
    </xf>
    <xf numFmtId="0" fontId="23" fillId="0" borderId="30" xfId="2" applyFont="1" applyBorder="1" applyAlignment="1">
      <alignment horizontal="left" vertical="center"/>
    </xf>
    <xf numFmtId="0" fontId="23" fillId="0" borderId="11" xfId="2" applyFont="1" applyBorder="1" applyAlignment="1">
      <alignment vertical="center"/>
    </xf>
    <xf numFmtId="49" fontId="23" fillId="0" borderId="11" xfId="2" applyNumberFormat="1" applyFont="1" applyBorder="1" applyAlignment="1">
      <alignment vertical="center" wrapText="1"/>
    </xf>
    <xf numFmtId="1" fontId="23" fillId="0" borderId="10" xfId="2" applyNumberFormat="1" applyFont="1" applyBorder="1" applyAlignment="1">
      <alignment vertical="center" wrapText="1"/>
    </xf>
    <xf numFmtId="49" fontId="1" fillId="0" borderId="10" xfId="2" applyNumberFormat="1" applyFont="1" applyBorder="1" applyAlignment="1">
      <alignment horizontal="center" vertical="center" wrapText="1"/>
    </xf>
    <xf numFmtId="3" fontId="1" fillId="0" borderId="31" xfId="2" applyNumberFormat="1" applyFont="1" applyBorder="1" applyAlignment="1">
      <alignment horizontal="right" vertical="center"/>
    </xf>
    <xf numFmtId="4" fontId="1" fillId="0" borderId="10" xfId="2" applyNumberFormat="1" applyFont="1" applyBorder="1" applyAlignment="1">
      <alignment horizontal="right" vertical="center"/>
    </xf>
    <xf numFmtId="169" fontId="1" fillId="0" borderId="32" xfId="2" applyNumberFormat="1" applyFont="1" applyBorder="1" applyAlignment="1">
      <alignment horizontal="right" vertical="center"/>
    </xf>
    <xf numFmtId="3" fontId="1" fillId="0" borderId="33" xfId="2" applyNumberFormat="1" applyFont="1" applyBorder="1" applyAlignment="1">
      <alignment horizontal="right" vertical="center"/>
    </xf>
    <xf numFmtId="49" fontId="23" fillId="0" borderId="10" xfId="2" applyNumberFormat="1" applyFont="1" applyBorder="1" applyAlignment="1">
      <alignment horizontal="center" vertical="center" wrapText="1"/>
    </xf>
    <xf numFmtId="3" fontId="23" fillId="0" borderId="31" xfId="2" applyNumberFormat="1" applyFont="1" applyBorder="1" applyAlignment="1">
      <alignment horizontal="right" vertical="center"/>
    </xf>
    <xf numFmtId="4" fontId="23" fillId="0" borderId="10" xfId="2" applyNumberFormat="1" applyFont="1" applyBorder="1" applyAlignment="1">
      <alignment horizontal="right" vertical="center"/>
    </xf>
    <xf numFmtId="169" fontId="23" fillId="0" borderId="32" xfId="2" applyNumberFormat="1" applyFont="1" applyBorder="1" applyAlignment="1">
      <alignment horizontal="right" vertical="center"/>
    </xf>
    <xf numFmtId="49" fontId="23" fillId="0" borderId="11" xfId="2" applyNumberFormat="1" applyFont="1" applyBorder="1" applyAlignment="1">
      <alignment vertical="center"/>
    </xf>
    <xf numFmtId="49" fontId="23" fillId="0" borderId="34" xfId="2" applyNumberFormat="1" applyFont="1" applyBorder="1" applyAlignment="1">
      <alignment vertical="center"/>
    </xf>
    <xf numFmtId="49" fontId="23" fillId="0" borderId="33" xfId="2" applyNumberFormat="1" applyFont="1" applyBorder="1" applyAlignment="1">
      <alignment horizontal="center" vertical="center" wrapText="1"/>
    </xf>
    <xf numFmtId="0" fontId="25" fillId="0" borderId="0" xfId="2" applyFont="1" applyAlignment="1">
      <alignment vertical="center"/>
    </xf>
    <xf numFmtId="1" fontId="28" fillId="10" borderId="10" xfId="2" applyNumberFormat="1" applyFont="1" applyFill="1" applyBorder="1" applyAlignment="1" applyProtection="1">
      <alignment horizontal="center" vertical="center" wrapText="1"/>
      <protection locked="0"/>
    </xf>
    <xf numFmtId="49" fontId="28" fillId="10" borderId="33" xfId="2" applyNumberFormat="1" applyFont="1" applyFill="1" applyBorder="1" applyAlignment="1" applyProtection="1">
      <alignment horizontal="center" vertical="center" wrapText="1"/>
      <protection locked="0"/>
    </xf>
    <xf numFmtId="0" fontId="23" fillId="0" borderId="36" xfId="2" applyFont="1" applyBorder="1" applyAlignment="1">
      <alignment horizontal="left" vertical="center"/>
    </xf>
    <xf numFmtId="1" fontId="23" fillId="0" borderId="37" xfId="2" applyNumberFormat="1" applyFont="1" applyBorder="1" applyAlignment="1">
      <alignment vertical="center" wrapText="1"/>
    </xf>
    <xf numFmtId="49" fontId="1" fillId="0" borderId="37" xfId="2" applyNumberFormat="1" applyFont="1" applyBorder="1" applyAlignment="1">
      <alignment horizontal="center" vertical="center" wrapText="1"/>
    </xf>
    <xf numFmtId="3" fontId="1" fillId="0" borderId="38" xfId="2" applyNumberFormat="1" applyFont="1" applyBorder="1" applyAlignment="1">
      <alignment horizontal="right" vertical="center"/>
    </xf>
    <xf numFmtId="4" fontId="1" fillId="0" borderId="37" xfId="2" applyNumberFormat="1" applyFont="1" applyBorder="1" applyAlignment="1">
      <alignment horizontal="right" vertical="center"/>
    </xf>
    <xf numFmtId="169" fontId="1" fillId="0" borderId="39" xfId="2" applyNumberFormat="1" applyFont="1" applyBorder="1" applyAlignment="1">
      <alignment horizontal="right" vertical="center"/>
    </xf>
    <xf numFmtId="0" fontId="28" fillId="0" borderId="40" xfId="2" applyFont="1" applyBorder="1" applyAlignment="1">
      <alignment horizontal="left" vertical="center"/>
    </xf>
    <xf numFmtId="1" fontId="28" fillId="10" borderId="18" xfId="2" applyNumberFormat="1" applyFont="1" applyFill="1" applyBorder="1" applyAlignment="1" applyProtection="1">
      <alignment vertical="center" wrapText="1"/>
      <protection locked="0"/>
    </xf>
    <xf numFmtId="49" fontId="27" fillId="10" borderId="18" xfId="2" applyNumberFormat="1" applyFont="1" applyFill="1" applyBorder="1" applyAlignment="1" applyProtection="1">
      <alignment horizontal="center" vertical="center" wrapText="1"/>
      <protection locked="0"/>
    </xf>
    <xf numFmtId="3" fontId="27" fillId="10" borderId="41" xfId="2" applyNumberFormat="1" applyFont="1" applyFill="1" applyBorder="1" applyAlignment="1" applyProtection="1">
      <alignment horizontal="right" vertical="center"/>
      <protection locked="0"/>
    </xf>
    <xf numFmtId="4" fontId="27" fillId="10" borderId="18" xfId="2" applyNumberFormat="1" applyFont="1" applyFill="1" applyBorder="1" applyAlignment="1" applyProtection="1">
      <alignment horizontal="right" vertical="center"/>
      <protection locked="0"/>
    </xf>
    <xf numFmtId="169" fontId="27" fillId="10" borderId="42" xfId="2" applyNumberFormat="1" applyFont="1" applyFill="1" applyBorder="1" applyAlignment="1" applyProtection="1">
      <alignment horizontal="right" vertical="center"/>
      <protection locked="0"/>
    </xf>
    <xf numFmtId="3" fontId="27" fillId="10" borderId="19" xfId="2" applyNumberFormat="1" applyFont="1" applyFill="1" applyBorder="1" applyAlignment="1" applyProtection="1">
      <alignment horizontal="right" vertical="center"/>
      <protection locked="0"/>
    </xf>
    <xf numFmtId="0" fontId="23" fillId="0" borderId="13" xfId="2" applyFont="1" applyBorder="1" applyAlignment="1">
      <alignment horizontal="left" vertical="center"/>
    </xf>
    <xf numFmtId="49" fontId="23" fillId="0" borderId="13" xfId="2" applyNumberFormat="1" applyFont="1" applyBorder="1" applyAlignment="1">
      <alignment horizontal="left" vertical="center" wrapText="1"/>
    </xf>
    <xf numFmtId="1" fontId="23" fillId="0" borderId="12" xfId="2" applyNumberFormat="1" applyFont="1" applyBorder="1" applyAlignment="1">
      <alignment horizontal="center" vertical="center" wrapText="1"/>
    </xf>
    <xf numFmtId="49" fontId="23" fillId="0" borderId="12" xfId="2" applyNumberFormat="1" applyFont="1" applyBorder="1" applyAlignment="1">
      <alignment horizontal="center" vertical="center" wrapText="1"/>
    </xf>
    <xf numFmtId="3" fontId="23" fillId="0" borderId="27" xfId="2" applyNumberFormat="1" applyFont="1" applyBorder="1" applyAlignment="1">
      <alignment horizontal="right" vertical="center"/>
    </xf>
    <xf numFmtId="4" fontId="23" fillId="0" borderId="12" xfId="2" applyNumberFormat="1" applyFont="1" applyBorder="1" applyAlignment="1">
      <alignment horizontal="right" vertical="center"/>
    </xf>
    <xf numFmtId="169" fontId="23" fillId="0" borderId="28" xfId="2" applyNumberFormat="1" applyFont="1" applyBorder="1" applyAlignment="1">
      <alignment horizontal="right" vertical="center"/>
    </xf>
    <xf numFmtId="0" fontId="28" fillId="10" borderId="11" xfId="2" applyFont="1" applyFill="1" applyBorder="1" applyAlignment="1" applyProtection="1">
      <alignment horizontal="left" vertical="center"/>
      <protection locked="0"/>
    </xf>
    <xf numFmtId="49" fontId="28" fillId="10" borderId="11" xfId="2" applyNumberFormat="1" applyFont="1" applyFill="1" applyBorder="1" applyAlignment="1" applyProtection="1">
      <alignment horizontal="left" vertical="center" wrapText="1"/>
      <protection locked="0"/>
    </xf>
    <xf numFmtId="0" fontId="28" fillId="10" borderId="43" xfId="2" applyFont="1" applyFill="1" applyBorder="1" applyAlignment="1" applyProtection="1">
      <alignment horizontal="left" vertical="center"/>
      <protection locked="0"/>
    </xf>
    <xf numFmtId="49" fontId="23" fillId="0" borderId="11" xfId="2" applyNumberFormat="1" applyFont="1" applyBorder="1" applyAlignment="1">
      <alignment horizontal="center" vertical="center"/>
    </xf>
    <xf numFmtId="49" fontId="23" fillId="0" borderId="34" xfId="2" applyNumberFormat="1" applyFont="1" applyBorder="1" applyAlignment="1">
      <alignment horizontal="center" vertical="center"/>
    </xf>
    <xf numFmtId="49" fontId="23" fillId="0" borderId="44" xfId="2" applyNumberFormat="1" applyFont="1" applyBorder="1" applyAlignment="1">
      <alignment horizontal="center" vertical="center" wrapText="1"/>
    </xf>
    <xf numFmtId="3" fontId="27" fillId="10" borderId="45" xfId="2" applyNumberFormat="1" applyFont="1" applyFill="1" applyBorder="1" applyAlignment="1" applyProtection="1">
      <alignment horizontal="right" vertical="center"/>
      <protection locked="0"/>
    </xf>
    <xf numFmtId="0" fontId="23" fillId="0" borderId="25" xfId="2" applyFont="1" applyBorder="1" applyAlignment="1">
      <alignment horizontal="left" vertical="center"/>
    </xf>
    <xf numFmtId="0" fontId="23" fillId="0" borderId="0" xfId="2" applyFont="1" applyAlignment="1">
      <alignment horizontal="left" vertical="center"/>
    </xf>
    <xf numFmtId="49" fontId="23" fillId="0" borderId="29" xfId="2" applyNumberFormat="1" applyFont="1" applyBorder="1" applyAlignment="1">
      <alignment horizontal="center" vertical="center" wrapText="1"/>
    </xf>
    <xf numFmtId="0" fontId="22" fillId="5" borderId="7" xfId="2" applyFont="1" applyFill="1" applyBorder="1" applyAlignment="1">
      <alignment horizontal="left" vertical="center"/>
    </xf>
    <xf numFmtId="0" fontId="22" fillId="5" borderId="8" xfId="2" applyFont="1" applyFill="1" applyBorder="1" applyAlignment="1">
      <alignment horizontal="left" vertical="center"/>
    </xf>
    <xf numFmtId="49" fontId="22" fillId="5" borderId="8" xfId="2" applyNumberFormat="1" applyFont="1" applyFill="1" applyBorder="1" applyAlignment="1">
      <alignment horizontal="left" vertical="center" wrapText="1"/>
    </xf>
    <xf numFmtId="49" fontId="22" fillId="5" borderId="2" xfId="2" applyNumberFormat="1" applyFont="1" applyFill="1" applyBorder="1" applyAlignment="1">
      <alignment horizontal="center" vertical="center" wrapText="1"/>
    </xf>
    <xf numFmtId="1" fontId="22" fillId="5" borderId="7" xfId="2" applyNumberFormat="1" applyFont="1" applyFill="1" applyBorder="1" applyAlignment="1">
      <alignment vertical="center" wrapText="1"/>
    </xf>
    <xf numFmtId="49" fontId="22" fillId="5" borderId="7" xfId="2" applyNumberFormat="1" applyFont="1" applyFill="1" applyBorder="1" applyAlignment="1">
      <alignment horizontal="center" vertical="center" wrapText="1"/>
    </xf>
    <xf numFmtId="3" fontId="22" fillId="5" borderId="22" xfId="2" applyNumberFormat="1" applyFont="1" applyFill="1" applyBorder="1" applyAlignment="1">
      <alignment horizontal="right" vertical="center"/>
    </xf>
    <xf numFmtId="4" fontId="22" fillId="5" borderId="7" xfId="2" applyNumberFormat="1" applyFont="1" applyFill="1" applyBorder="1" applyAlignment="1">
      <alignment horizontal="right" vertical="center"/>
    </xf>
    <xf numFmtId="169" fontId="22" fillId="5" borderId="23" xfId="2" applyNumberFormat="1" applyFont="1" applyFill="1" applyBorder="1" applyAlignment="1">
      <alignment horizontal="right" vertical="center"/>
    </xf>
    <xf numFmtId="3" fontId="22" fillId="5" borderId="24" xfId="2" applyNumberFormat="1" applyFont="1" applyFill="1" applyBorder="1" applyAlignment="1">
      <alignment horizontal="right" vertical="center"/>
    </xf>
    <xf numFmtId="3" fontId="22" fillId="5" borderId="2" xfId="2" applyNumberFormat="1" applyFont="1" applyFill="1" applyBorder="1" applyAlignment="1">
      <alignment horizontal="right" vertical="center"/>
    </xf>
    <xf numFmtId="165" fontId="12" fillId="0" borderId="2" xfId="3" applyNumberFormat="1" applyFont="1" applyBorder="1" applyAlignment="1">
      <alignment vertical="center"/>
    </xf>
    <xf numFmtId="49" fontId="22" fillId="4" borderId="8" xfId="2" quotePrefix="1" applyNumberFormat="1" applyFont="1" applyFill="1" applyBorder="1" applyAlignment="1">
      <alignment horizontal="left" vertical="center"/>
    </xf>
    <xf numFmtId="0" fontId="1" fillId="0" borderId="15" xfId="2" applyFont="1" applyBorder="1" applyAlignment="1">
      <alignment horizontal="left" vertical="center"/>
    </xf>
    <xf numFmtId="0" fontId="1" fillId="0" borderId="46" xfId="2" applyFont="1" applyBorder="1" applyAlignment="1">
      <alignment horizontal="left" vertical="center"/>
    </xf>
    <xf numFmtId="49" fontId="23" fillId="0" borderId="26" xfId="2" quotePrefix="1" applyNumberFormat="1" applyFont="1" applyBorder="1" applyAlignment="1">
      <alignment horizontal="left" vertical="center"/>
    </xf>
    <xf numFmtId="0" fontId="27" fillId="0" borderId="47" xfId="2" applyFont="1" applyBorder="1" applyAlignment="1">
      <alignment horizontal="left" vertical="center"/>
    </xf>
    <xf numFmtId="0" fontId="1" fillId="0" borderId="47" xfId="2" applyFont="1" applyBorder="1" applyAlignment="1">
      <alignment horizontal="left" vertical="center"/>
    </xf>
    <xf numFmtId="49" fontId="23" fillId="0" borderId="30" xfId="2" quotePrefix="1" applyNumberFormat="1" applyFont="1" applyBorder="1" applyAlignment="1">
      <alignment horizontal="left" vertical="center"/>
    </xf>
    <xf numFmtId="49" fontId="23" fillId="0" borderId="30" xfId="2" applyNumberFormat="1" applyFont="1" applyBorder="1" applyAlignment="1">
      <alignment horizontal="left" vertical="center"/>
    </xf>
    <xf numFmtId="0" fontId="11" fillId="0" borderId="25" xfId="2" applyFont="1" applyBorder="1" applyAlignment="1">
      <alignment horizontal="left" vertical="center"/>
    </xf>
    <xf numFmtId="0" fontId="11" fillId="0" borderId="47" xfId="2" applyFont="1" applyBorder="1" applyAlignment="1">
      <alignment horizontal="left" vertical="center"/>
    </xf>
    <xf numFmtId="0" fontId="28" fillId="0" borderId="36" xfId="2" applyFont="1" applyBorder="1" applyAlignment="1">
      <alignment horizontal="left" vertical="center"/>
    </xf>
    <xf numFmtId="1" fontId="28" fillId="10" borderId="37" xfId="2" applyNumberFormat="1" applyFont="1" applyFill="1" applyBorder="1" applyAlignment="1" applyProtection="1">
      <alignment vertical="center" wrapText="1"/>
      <protection locked="0"/>
    </xf>
    <xf numFmtId="49" fontId="27" fillId="10" borderId="37" xfId="2" applyNumberFormat="1" applyFont="1" applyFill="1" applyBorder="1" applyAlignment="1" applyProtection="1">
      <alignment horizontal="center" vertical="center" wrapText="1"/>
      <protection locked="0"/>
    </xf>
    <xf numFmtId="3" fontId="27" fillId="10" borderId="38" xfId="2" applyNumberFormat="1" applyFont="1" applyFill="1" applyBorder="1" applyAlignment="1" applyProtection="1">
      <alignment horizontal="right" vertical="center"/>
      <protection locked="0"/>
    </xf>
    <xf numFmtId="4" fontId="27" fillId="10" borderId="37" xfId="2" applyNumberFormat="1" applyFont="1" applyFill="1" applyBorder="1" applyAlignment="1" applyProtection="1">
      <alignment horizontal="right" vertical="center"/>
      <protection locked="0"/>
    </xf>
    <xf numFmtId="169" fontId="27" fillId="10" borderId="39" xfId="2" applyNumberFormat="1" applyFont="1" applyFill="1" applyBorder="1" applyAlignment="1" applyProtection="1">
      <alignment horizontal="right" vertical="center"/>
      <protection locked="0"/>
    </xf>
    <xf numFmtId="3" fontId="27" fillId="10" borderId="48" xfId="2" applyNumberFormat="1" applyFont="1" applyFill="1" applyBorder="1" applyAlignment="1" applyProtection="1">
      <alignment horizontal="right" vertical="center"/>
      <protection locked="0"/>
    </xf>
    <xf numFmtId="3" fontId="27" fillId="10" borderId="44" xfId="2" applyNumberFormat="1" applyFont="1" applyFill="1" applyBorder="1" applyAlignment="1" applyProtection="1">
      <alignment horizontal="right" vertical="center"/>
      <protection locked="0"/>
    </xf>
    <xf numFmtId="0" fontId="1" fillId="0" borderId="20" xfId="2" applyFont="1" applyBorder="1" applyAlignment="1">
      <alignment horizontal="left" vertical="center"/>
    </xf>
    <xf numFmtId="0" fontId="1" fillId="0" borderId="49" xfId="2" applyFont="1" applyBorder="1" applyAlignment="1">
      <alignment horizontal="left" vertical="center"/>
    </xf>
    <xf numFmtId="0" fontId="23" fillId="0" borderId="40" xfId="2" applyFont="1" applyBorder="1" applyAlignment="1">
      <alignment horizontal="left" vertical="center"/>
    </xf>
    <xf numFmtId="49" fontId="23" fillId="0" borderId="45" xfId="2" applyNumberFormat="1" applyFont="1" applyBorder="1" applyAlignment="1">
      <alignment horizontal="center" vertical="center" wrapText="1"/>
    </xf>
    <xf numFmtId="1" fontId="23" fillId="0" borderId="18" xfId="2" applyNumberFormat="1" applyFont="1" applyBorder="1" applyAlignment="1">
      <alignment vertical="center" wrapText="1"/>
    </xf>
    <xf numFmtId="49" fontId="1" fillId="0" borderId="18" xfId="2" applyNumberFormat="1" applyFont="1" applyBorder="1" applyAlignment="1">
      <alignment horizontal="center" vertical="center" wrapText="1"/>
    </xf>
    <xf numFmtId="3" fontId="1" fillId="0" borderId="41" xfId="2" applyNumberFormat="1" applyFont="1" applyBorder="1" applyAlignment="1">
      <alignment horizontal="right" vertical="center"/>
    </xf>
    <xf numFmtId="4" fontId="1" fillId="0" borderId="18" xfId="2" applyNumberFormat="1" applyFont="1" applyBorder="1" applyAlignment="1">
      <alignment horizontal="right" vertical="center"/>
    </xf>
    <xf numFmtId="169" fontId="1" fillId="0" borderId="42" xfId="2" applyNumberFormat="1" applyFont="1" applyBorder="1" applyAlignment="1">
      <alignment horizontal="right" vertical="center"/>
    </xf>
    <xf numFmtId="3" fontId="1" fillId="0" borderId="45" xfId="2" applyNumberFormat="1" applyFont="1" applyBorder="1" applyAlignment="1">
      <alignment horizontal="right" vertical="center"/>
    </xf>
    <xf numFmtId="3" fontId="1" fillId="0" borderId="19" xfId="2" applyNumberFormat="1" applyFont="1" applyBorder="1" applyAlignment="1">
      <alignment horizontal="right" vertical="center"/>
    </xf>
    <xf numFmtId="3" fontId="22" fillId="10" borderId="2" xfId="2" applyNumberFormat="1" applyFont="1" applyFill="1" applyBorder="1" applyAlignment="1" applyProtection="1">
      <alignment horizontal="right" vertical="center"/>
      <protection locked="0"/>
    </xf>
    <xf numFmtId="169" fontId="11" fillId="0" borderId="0" xfId="2" applyNumberFormat="1" applyFont="1" applyAlignment="1">
      <alignment vertical="center"/>
    </xf>
    <xf numFmtId="0" fontId="0" fillId="9" borderId="5" xfId="0" applyFill="1" applyBorder="1" applyAlignment="1">
      <alignment horizontal="center" vertical="center"/>
    </xf>
    <xf numFmtId="0" fontId="0" fillId="9" borderId="5" xfId="0" applyFill="1" applyBorder="1" applyAlignment="1">
      <alignment horizontal="left" indent="1"/>
    </xf>
    <xf numFmtId="0" fontId="0" fillId="9" borderId="5" xfId="0" applyFill="1" applyBorder="1" applyAlignment="1">
      <alignment horizontal="left" vertical="center" indent="1"/>
    </xf>
    <xf numFmtId="0" fontId="0" fillId="0" borderId="0" xfId="0" applyAlignment="1" applyProtection="1">
      <alignment horizontal="left" indent="1"/>
      <protection hidden="1"/>
    </xf>
    <xf numFmtId="0" fontId="0" fillId="0" borderId="0" xfId="0" applyAlignment="1">
      <alignment vertical="center"/>
    </xf>
    <xf numFmtId="0" fontId="8" fillId="0" borderId="0" xfId="0" applyFont="1" applyAlignment="1">
      <alignment horizontal="left" vertical="center" indent="1"/>
    </xf>
    <xf numFmtId="0" fontId="8" fillId="0" borderId="51" xfId="0" applyFont="1" applyBorder="1" applyAlignment="1">
      <alignment horizontal="left" vertical="center" indent="1"/>
    </xf>
    <xf numFmtId="0" fontId="33" fillId="0" borderId="0" xfId="0" applyFont="1" applyAlignment="1">
      <alignment horizontal="left" vertical="center" inden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xf numFmtId="0" fontId="0" fillId="0" borderId="56" xfId="0" applyBorder="1"/>
    <xf numFmtId="9" fontId="0" fillId="0" borderId="0" xfId="0" applyNumberFormat="1" applyAlignment="1">
      <alignment horizontal="center"/>
    </xf>
    <xf numFmtId="3" fontId="0" fillId="0" borderId="2" xfId="0" applyNumberFormat="1" applyBorder="1" applyAlignment="1">
      <alignment horizontal="right" indent="1"/>
    </xf>
    <xf numFmtId="0" fontId="0" fillId="0" borderId="8" xfId="0" applyBorder="1" applyAlignment="1">
      <alignment horizontal="center"/>
    </xf>
    <xf numFmtId="0" fontId="0" fillId="0" borderId="8" xfId="0" applyBorder="1" applyAlignment="1">
      <alignment horizontal="left" indent="1"/>
    </xf>
    <xf numFmtId="0" fontId="0" fillId="0" borderId="8" xfId="0" applyBorder="1" applyAlignment="1">
      <alignment horizontal="center" vertical="center"/>
    </xf>
    <xf numFmtId="0" fontId="3" fillId="0" borderId="0" xfId="0" applyFont="1" applyAlignment="1">
      <alignment horizontal="center"/>
    </xf>
    <xf numFmtId="170" fontId="0" fillId="0" borderId="8" xfId="4" applyNumberFormat="1" applyFont="1" applyBorder="1" applyAlignment="1">
      <alignment horizontal="center"/>
    </xf>
    <xf numFmtId="170" fontId="0" fillId="0" borderId="8" xfId="4" applyNumberFormat="1" applyFont="1" applyBorder="1" applyAlignment="1">
      <alignment horizontal="right"/>
    </xf>
    <xf numFmtId="0" fontId="34" fillId="0" borderId="0" xfId="5" applyAlignment="1">
      <alignment horizontal="left" indent="1"/>
    </xf>
    <xf numFmtId="2" fontId="0" fillId="0" borderId="2" xfId="0" applyNumberFormat="1" applyBorder="1" applyAlignment="1">
      <alignment horizontal="right" indent="1"/>
    </xf>
    <xf numFmtId="0" fontId="0" fillId="0" borderId="64" xfId="0" applyBorder="1" applyAlignment="1">
      <alignment horizontal="right" indent="1"/>
    </xf>
    <xf numFmtId="2" fontId="0" fillId="0" borderId="65" xfId="0" applyNumberFormat="1" applyBorder="1" applyAlignment="1">
      <alignment horizontal="right" indent="1"/>
    </xf>
    <xf numFmtId="2" fontId="0" fillId="0" borderId="4" xfId="0" applyNumberFormat="1" applyBorder="1" applyAlignment="1">
      <alignment horizontal="right" indent="1"/>
    </xf>
    <xf numFmtId="0" fontId="0" fillId="0" borderId="1" xfId="0" applyBorder="1" applyAlignment="1">
      <alignment horizontal="right" indent="1"/>
    </xf>
    <xf numFmtId="2" fontId="0" fillId="0" borderId="66" xfId="0" applyNumberFormat="1" applyBorder="1" applyAlignment="1">
      <alignment horizontal="right" indent="1"/>
    </xf>
    <xf numFmtId="10" fontId="0" fillId="0" borderId="0" xfId="1" applyNumberFormat="1" applyFont="1" applyFill="1" applyBorder="1" applyAlignment="1">
      <alignment horizontal="right" indent="1"/>
    </xf>
    <xf numFmtId="0" fontId="0" fillId="0" borderId="0" xfId="0" applyAlignment="1">
      <alignment horizontal="left"/>
    </xf>
    <xf numFmtId="0" fontId="0" fillId="0" borderId="0" xfId="0" applyAlignment="1">
      <alignment horizontal="right" vertical="center"/>
    </xf>
    <xf numFmtId="0" fontId="0" fillId="16" borderId="0" xfId="0" applyFill="1" applyAlignment="1">
      <alignment vertical="center"/>
    </xf>
    <xf numFmtId="0" fontId="32" fillId="17" borderId="0" xfId="0" applyFont="1" applyFill="1" applyAlignment="1">
      <alignment horizontal="center" vertical="center" wrapText="1"/>
    </xf>
    <xf numFmtId="0" fontId="0" fillId="16" borderId="0" xfId="0" applyFill="1" applyAlignment="1">
      <alignment horizontal="center" vertical="center" wrapText="1"/>
    </xf>
    <xf numFmtId="0" fontId="0" fillId="18" borderId="0" xfId="0" applyFill="1"/>
    <xf numFmtId="2" fontId="8" fillId="19" borderId="2" xfId="0" applyNumberFormat="1" applyFont="1" applyFill="1" applyBorder="1" applyAlignment="1">
      <alignment horizontal="center"/>
    </xf>
    <xf numFmtId="0" fontId="8" fillId="20" borderId="2" xfId="0" applyFont="1" applyFill="1" applyBorder="1"/>
    <xf numFmtId="0" fontId="0" fillId="16" borderId="0" xfId="0" applyFill="1"/>
    <xf numFmtId="2" fontId="0" fillId="21" borderId="2" xfId="0" applyNumberFormat="1" applyFill="1" applyBorder="1" applyAlignment="1">
      <alignment horizontal="center"/>
    </xf>
    <xf numFmtId="2" fontId="0" fillId="0" borderId="0" xfId="0" applyNumberFormat="1"/>
    <xf numFmtId="0" fontId="0" fillId="22" borderId="0" xfId="0" applyFill="1"/>
    <xf numFmtId="0" fontId="0" fillId="23" borderId="0" xfId="0" applyFill="1"/>
    <xf numFmtId="0" fontId="0" fillId="24" borderId="0" xfId="0" applyFill="1"/>
    <xf numFmtId="2" fontId="3" fillId="0" borderId="67" xfId="0" applyNumberFormat="1" applyFont="1" applyBorder="1"/>
    <xf numFmtId="0" fontId="0" fillId="25" borderId="0" xfId="0" applyFill="1"/>
    <xf numFmtId="0" fontId="0" fillId="26" borderId="0" xfId="0" applyFill="1"/>
    <xf numFmtId="2" fontId="3" fillId="0" borderId="0" xfId="0" applyNumberFormat="1" applyFont="1"/>
    <xf numFmtId="2" fontId="3" fillId="0" borderId="2" xfId="0" applyNumberFormat="1" applyFont="1" applyBorder="1" applyAlignment="1">
      <alignment horizontal="center"/>
    </xf>
    <xf numFmtId="171" fontId="0" fillId="27" borderId="0" xfId="0" applyNumberFormat="1" applyFill="1" applyAlignment="1">
      <alignment horizontal="center" vertical="center"/>
    </xf>
    <xf numFmtId="0" fontId="0" fillId="4" borderId="0" xfId="0" applyFill="1" applyAlignment="1">
      <alignment horizontal="left"/>
    </xf>
    <xf numFmtId="171" fontId="0" fillId="4" borderId="0" xfId="0" applyNumberFormat="1" applyFill="1" applyAlignment="1">
      <alignment horizontal="center" vertical="center"/>
    </xf>
    <xf numFmtId="171" fontId="0" fillId="4" borderId="0" xfId="0" applyNumberFormat="1" applyFill="1" applyAlignment="1">
      <alignment horizontal="center"/>
    </xf>
    <xf numFmtId="2" fontId="0" fillId="0" borderId="0" xfId="0" applyNumberFormat="1" applyAlignment="1">
      <alignment horizontal="left"/>
    </xf>
    <xf numFmtId="0" fontId="34" fillId="0" borderId="0" xfId="5"/>
    <xf numFmtId="0" fontId="35" fillId="0" borderId="0" xfId="0" applyFont="1"/>
    <xf numFmtId="0" fontId="0" fillId="0" borderId="0" xfId="0" applyAlignment="1">
      <alignment vertical="top" wrapText="1"/>
    </xf>
    <xf numFmtId="171" fontId="0" fillId="7" borderId="0" xfId="0" applyNumberFormat="1" applyFill="1" applyAlignment="1">
      <alignment horizontal="center" vertical="center"/>
    </xf>
    <xf numFmtId="171" fontId="0" fillId="28" borderId="0" xfId="0" applyNumberFormat="1" applyFill="1" applyAlignment="1">
      <alignment horizontal="center" vertical="center"/>
    </xf>
    <xf numFmtId="171" fontId="0" fillId="3" borderId="0" xfId="0" applyNumberFormat="1" applyFill="1" applyAlignment="1">
      <alignment horizontal="center" vertical="center"/>
    </xf>
    <xf numFmtId="171" fontId="0" fillId="29" borderId="0" xfId="0" applyNumberFormat="1" applyFill="1" applyAlignment="1">
      <alignment horizontal="center" vertical="center"/>
    </xf>
    <xf numFmtId="171" fontId="0" fillId="30" borderId="0" xfId="0" applyNumberFormat="1" applyFill="1" applyAlignment="1">
      <alignment horizontal="center" vertical="center"/>
    </xf>
    <xf numFmtId="0" fontId="0" fillId="0" borderId="68" xfId="0" applyBorder="1"/>
    <xf numFmtId="172" fontId="0" fillId="0" borderId="69" xfId="0" applyNumberFormat="1" applyBorder="1" applyAlignment="1">
      <alignment horizontal="center" vertical="center" wrapText="1"/>
    </xf>
    <xf numFmtId="49" fontId="8" fillId="31" borderId="70" xfId="0" applyNumberFormat="1" applyFont="1" applyFill="1" applyBorder="1" applyAlignment="1">
      <alignment horizontal="center" vertical="center" wrapText="1"/>
    </xf>
    <xf numFmtId="49" fontId="8" fillId="31" borderId="71" xfId="0" applyNumberFormat="1" applyFont="1" applyFill="1" applyBorder="1" applyAlignment="1">
      <alignment horizontal="center" vertical="center" wrapText="1"/>
    </xf>
    <xf numFmtId="172" fontId="0" fillId="14" borderId="71" xfId="0" applyNumberFormat="1" applyFill="1" applyBorder="1" applyAlignment="1">
      <alignment horizontal="center" vertical="center" wrapText="1"/>
    </xf>
    <xf numFmtId="1" fontId="8" fillId="31" borderId="71" xfId="0" applyNumberFormat="1" applyFont="1" applyFill="1" applyBorder="1" applyAlignment="1">
      <alignment horizontal="center" vertical="center" wrapText="1"/>
    </xf>
    <xf numFmtId="172" fontId="0" fillId="0" borderId="72" xfId="0" applyNumberFormat="1" applyBorder="1" applyAlignment="1">
      <alignment horizontal="center" vertical="center" wrapText="1"/>
    </xf>
    <xf numFmtId="49" fontId="8" fillId="31" borderId="73" xfId="0" applyNumberFormat="1" applyFont="1" applyFill="1" applyBorder="1" applyAlignment="1">
      <alignment horizontal="center" vertical="center" wrapText="1"/>
    </xf>
    <xf numFmtId="49" fontId="8" fillId="31" borderId="74" xfId="0" applyNumberFormat="1" applyFont="1" applyFill="1" applyBorder="1" applyAlignment="1">
      <alignment horizontal="center" vertical="center" wrapText="1"/>
    </xf>
    <xf numFmtId="172" fontId="0" fillId="14" borderId="74" xfId="0" applyNumberFormat="1" applyFill="1" applyBorder="1" applyAlignment="1">
      <alignment horizontal="center" vertical="center" wrapText="1"/>
    </xf>
    <xf numFmtId="1" fontId="8" fillId="31" borderId="74" xfId="0" applyNumberFormat="1" applyFont="1" applyFill="1" applyBorder="1" applyAlignment="1">
      <alignment horizontal="center" vertical="center" wrapText="1"/>
    </xf>
    <xf numFmtId="173" fontId="0" fillId="0" borderId="72" xfId="0" applyNumberFormat="1" applyBorder="1" applyAlignment="1">
      <alignment horizontal="center" vertical="center" wrapText="1"/>
    </xf>
    <xf numFmtId="49" fontId="0" fillId="31" borderId="73" xfId="0" applyNumberFormat="1" applyFill="1" applyBorder="1" applyAlignment="1">
      <alignment horizontal="center" vertical="center" wrapText="1"/>
    </xf>
    <xf numFmtId="49" fontId="0" fillId="31" borderId="74" xfId="0" applyNumberFormat="1" applyFill="1" applyBorder="1" applyAlignment="1">
      <alignment horizontal="center" vertical="center" wrapText="1"/>
    </xf>
    <xf numFmtId="1" fontId="0" fillId="31" borderId="74" xfId="0" applyNumberFormat="1" applyFill="1" applyBorder="1" applyAlignment="1">
      <alignment horizontal="center" vertical="center" wrapText="1"/>
    </xf>
    <xf numFmtId="174" fontId="0" fillId="32" borderId="2" xfId="0" applyNumberFormat="1" applyFill="1" applyBorder="1"/>
    <xf numFmtId="0" fontId="0" fillId="32" borderId="2" xfId="0" applyFill="1" applyBorder="1"/>
    <xf numFmtId="173" fontId="0" fillId="0" borderId="17" xfId="0" applyNumberFormat="1" applyBorder="1" applyAlignment="1">
      <alignment horizontal="center"/>
    </xf>
    <xf numFmtId="173" fontId="0" fillId="0" borderId="0" xfId="0" applyNumberFormat="1" applyAlignment="1">
      <alignment horizontal="center"/>
    </xf>
    <xf numFmtId="175" fontId="0" fillId="0" borderId="0" xfId="0" applyNumberFormat="1" applyAlignment="1">
      <alignment horizontal="right"/>
    </xf>
    <xf numFmtId="176" fontId="0" fillId="0" borderId="0" xfId="0" applyNumberFormat="1" applyAlignment="1">
      <alignment horizontal="right"/>
    </xf>
    <xf numFmtId="177" fontId="0" fillId="0" borderId="0" xfId="0" applyNumberFormat="1" applyAlignment="1">
      <alignment horizontal="right" vertical="center"/>
    </xf>
    <xf numFmtId="173" fontId="0" fillId="33" borderId="17" xfId="0" applyNumberFormat="1" applyFill="1" applyBorder="1" applyAlignment="1">
      <alignment horizontal="center"/>
    </xf>
    <xf numFmtId="0" fontId="0" fillId="33" borderId="0" xfId="0" applyFill="1" applyAlignment="1">
      <alignment horizontal="center"/>
    </xf>
    <xf numFmtId="173" fontId="0" fillId="33" borderId="0" xfId="0" applyNumberFormat="1" applyFill="1" applyAlignment="1">
      <alignment horizontal="center"/>
    </xf>
    <xf numFmtId="175" fontId="0" fillId="33" borderId="0" xfId="0" applyNumberFormat="1" applyFill="1" applyAlignment="1">
      <alignment horizontal="right"/>
    </xf>
    <xf numFmtId="176" fontId="0" fillId="33" borderId="0" xfId="0" applyNumberFormat="1" applyFill="1" applyAlignment="1">
      <alignment horizontal="right"/>
    </xf>
    <xf numFmtId="173" fontId="0" fillId="0" borderId="6" xfId="0" applyNumberFormat="1" applyBorder="1" applyAlignment="1">
      <alignment horizontal="center"/>
    </xf>
    <xf numFmtId="173" fontId="0" fillId="33" borderId="6" xfId="0" applyNumberFormat="1" applyFill="1" applyBorder="1" applyAlignment="1">
      <alignment horizontal="center"/>
    </xf>
    <xf numFmtId="0" fontId="0" fillId="0" borderId="0" xfId="0" applyAlignment="1">
      <alignment horizontal="left" indent="2"/>
    </xf>
    <xf numFmtId="0" fontId="0" fillId="0" borderId="0" xfId="0" applyAlignment="1">
      <alignment horizontal="right" indent="2"/>
    </xf>
    <xf numFmtId="0" fontId="0" fillId="0" borderId="0" xfId="0" applyAlignment="1">
      <alignment horizontal="right" vertical="center" indent="1"/>
    </xf>
    <xf numFmtId="0" fontId="0" fillId="0" borderId="0" xfId="0" applyAlignment="1">
      <alignment vertical="center" wrapText="1"/>
    </xf>
    <xf numFmtId="1" fontId="0" fillId="0" borderId="0" xfId="0" applyNumberFormat="1" applyAlignment="1">
      <alignment horizontal="right"/>
    </xf>
    <xf numFmtId="0" fontId="0" fillId="0" borderId="51" xfId="0" applyBorder="1"/>
    <xf numFmtId="0" fontId="0" fillId="0" borderId="0" xfId="0" applyAlignment="1">
      <alignment horizontal="right" vertical="center" wrapText="1" indent="1"/>
    </xf>
    <xf numFmtId="178" fontId="0" fillId="0" borderId="0" xfId="0" applyNumberFormat="1" applyAlignment="1">
      <alignment horizontal="right" indent="1"/>
    </xf>
    <xf numFmtId="178" fontId="0" fillId="0" borderId="2" xfId="0" applyNumberFormat="1" applyBorder="1" applyAlignment="1">
      <alignment horizontal="right" vertical="center" indent="1"/>
    </xf>
    <xf numFmtId="0" fontId="0" fillId="0" borderId="51" xfId="0" applyBorder="1" applyAlignment="1">
      <alignment horizontal="right" indent="1"/>
    </xf>
    <xf numFmtId="178" fontId="0" fillId="0" borderId="62" xfId="0" applyNumberFormat="1" applyBorder="1" applyAlignment="1">
      <alignment horizontal="right" vertical="center" indent="1"/>
    </xf>
    <xf numFmtId="178" fontId="0" fillId="0" borderId="4" xfId="0" applyNumberFormat="1" applyBorder="1" applyAlignment="1">
      <alignment horizontal="right" vertical="center" indent="1"/>
    </xf>
    <xf numFmtId="0" fontId="0" fillId="0" borderId="51" xfId="0" applyBorder="1" applyAlignment="1">
      <alignment horizontal="left" indent="1"/>
    </xf>
    <xf numFmtId="0" fontId="8" fillId="0" borderId="0" xfId="0" applyFont="1" applyAlignment="1">
      <alignment horizontal="left" vertical="top" indent="1"/>
    </xf>
    <xf numFmtId="0" fontId="8" fillId="0" borderId="51" xfId="0" applyFont="1" applyBorder="1" applyAlignment="1">
      <alignment horizontal="left" vertical="top" indent="1"/>
    </xf>
    <xf numFmtId="10" fontId="11" fillId="9" borderId="0" xfId="3" applyNumberFormat="1" applyFont="1" applyFill="1" applyAlignment="1">
      <alignment vertical="center"/>
    </xf>
    <xf numFmtId="0" fontId="9" fillId="0" borderId="0" xfId="0" applyFont="1" applyAlignment="1">
      <alignment horizontal="right" indent="1"/>
    </xf>
    <xf numFmtId="178" fontId="0" fillId="0" borderId="2" xfId="0" applyNumberFormat="1" applyBorder="1" applyAlignment="1">
      <alignment horizontal="right" indent="1"/>
    </xf>
    <xf numFmtId="0" fontId="0" fillId="9" borderId="2" xfId="0" applyFill="1" applyBorder="1" applyAlignment="1">
      <alignment horizontal="right" indent="1"/>
    </xf>
    <xf numFmtId="10" fontId="0" fillId="9" borderId="2" xfId="1" applyNumberFormat="1" applyFont="1" applyFill="1" applyBorder="1" applyAlignment="1">
      <alignment horizontal="right" indent="1"/>
    </xf>
    <xf numFmtId="2" fontId="0" fillId="9" borderId="2" xfId="0" applyNumberFormat="1" applyFill="1" applyBorder="1" applyAlignment="1">
      <alignment horizontal="right" indent="1"/>
    </xf>
    <xf numFmtId="2" fontId="0" fillId="9" borderId="65" xfId="0" applyNumberFormat="1" applyFill="1" applyBorder="1" applyAlignment="1">
      <alignment horizontal="right" indent="1"/>
    </xf>
    <xf numFmtId="2" fontId="0" fillId="9" borderId="4" xfId="0" applyNumberFormat="1" applyFill="1" applyBorder="1" applyAlignment="1">
      <alignment horizontal="right" indent="1"/>
    </xf>
    <xf numFmtId="2" fontId="0" fillId="9" borderId="66" xfId="0" applyNumberFormat="1" applyFill="1" applyBorder="1" applyAlignment="1">
      <alignment horizontal="right" indent="1"/>
    </xf>
    <xf numFmtId="3" fontId="0" fillId="9" borderId="2" xfId="0" applyNumberFormat="1" applyFill="1" applyBorder="1" applyAlignment="1">
      <alignment horizontal="right" indent="1"/>
    </xf>
    <xf numFmtId="164" fontId="0" fillId="9" borderId="2" xfId="0" applyNumberFormat="1" applyFill="1" applyBorder="1" applyAlignment="1">
      <alignment horizontal="right" indent="1"/>
    </xf>
    <xf numFmtId="3" fontId="8" fillId="9" borderId="2" xfId="0" applyNumberFormat="1" applyFont="1" applyFill="1" applyBorder="1" applyAlignment="1">
      <alignment horizontal="right" indent="1"/>
    </xf>
    <xf numFmtId="0" fontId="8" fillId="0" borderId="0" xfId="0" applyFont="1" applyAlignment="1">
      <alignment horizontal="center" wrapText="1"/>
    </xf>
    <xf numFmtId="170" fontId="0" fillId="9" borderId="7" xfId="4" applyNumberFormat="1" applyFont="1" applyFill="1" applyBorder="1" applyAlignment="1">
      <alignment horizontal="center"/>
    </xf>
    <xf numFmtId="170" fontId="0" fillId="9" borderId="7" xfId="4" applyNumberFormat="1" applyFont="1" applyFill="1" applyBorder="1" applyAlignment="1">
      <alignment horizontal="right"/>
    </xf>
    <xf numFmtId="9" fontId="0" fillId="9" borderId="2" xfId="0" applyNumberFormat="1" applyFill="1" applyBorder="1" applyAlignment="1">
      <alignment horizontal="center"/>
    </xf>
    <xf numFmtId="9" fontId="8" fillId="0" borderId="2" xfId="0" applyNumberFormat="1" applyFont="1" applyBorder="1" applyAlignment="1">
      <alignment horizontal="center" vertical="center"/>
    </xf>
    <xf numFmtId="9" fontId="8" fillId="0" borderId="2" xfId="0" applyNumberFormat="1" applyFont="1" applyBorder="1" applyAlignment="1">
      <alignment horizontal="center"/>
    </xf>
    <xf numFmtId="9" fontId="8" fillId="9" borderId="2" xfId="0" applyNumberFormat="1" applyFont="1" applyFill="1" applyBorder="1" applyAlignment="1">
      <alignment horizontal="right" vertical="center" indent="1"/>
    </xf>
    <xf numFmtId="9" fontId="8" fillId="9" borderId="2" xfId="0" applyNumberFormat="1" applyFont="1" applyFill="1" applyBorder="1" applyAlignment="1">
      <alignment horizontal="right" indent="1"/>
    </xf>
    <xf numFmtId="3" fontId="0" fillId="0" borderId="9" xfId="0" applyNumberFormat="1" applyBorder="1" applyAlignment="1">
      <alignment horizontal="right" indent="1"/>
    </xf>
    <xf numFmtId="3" fontId="0" fillId="0" borderId="7" xfId="0" applyNumberFormat="1" applyBorder="1" applyAlignment="1">
      <alignment horizontal="right" indent="1"/>
    </xf>
    <xf numFmtId="3" fontId="0" fillId="0" borderId="59" xfId="0" applyNumberFormat="1" applyBorder="1" applyAlignment="1">
      <alignment horizontal="right" indent="1"/>
    </xf>
    <xf numFmtId="3" fontId="0" fillId="0" borderId="60" xfId="0" applyNumberFormat="1" applyBorder="1" applyAlignment="1">
      <alignment horizontal="right" indent="1"/>
    </xf>
    <xf numFmtId="3" fontId="0" fillId="0" borderId="61" xfId="0" applyNumberFormat="1" applyBorder="1" applyAlignment="1">
      <alignment horizontal="right" indent="1"/>
    </xf>
    <xf numFmtId="3" fontId="0" fillId="0" borderId="62" xfId="0" applyNumberFormat="1" applyBorder="1" applyAlignment="1">
      <alignment horizontal="right" indent="1"/>
    </xf>
    <xf numFmtId="3" fontId="0" fillId="0" borderId="63" xfId="0" applyNumberFormat="1" applyBorder="1" applyAlignment="1">
      <alignment horizontal="right" indent="1"/>
    </xf>
    <xf numFmtId="9" fontId="8" fillId="0" borderId="2" xfId="0" applyNumberFormat="1" applyFont="1" applyBorder="1" applyAlignment="1">
      <alignment horizontal="right" vertical="center" indent="1"/>
    </xf>
    <xf numFmtId="9" fontId="8" fillId="0" borderId="2" xfId="0" applyNumberFormat="1" applyFont="1" applyBorder="1" applyAlignment="1">
      <alignment horizontal="right" indent="1"/>
    </xf>
    <xf numFmtId="0" fontId="4" fillId="0" borderId="0" xfId="0" applyFont="1" applyAlignment="1">
      <alignment horizontal="right" vertical="center" wrapText="1" indent="1"/>
    </xf>
    <xf numFmtId="0" fontId="4" fillId="0" borderId="0" xfId="0" applyFont="1" applyAlignment="1">
      <alignment horizontal="right" vertical="center" indent="1"/>
    </xf>
    <xf numFmtId="3" fontId="36" fillId="0" borderId="0" xfId="0" applyNumberFormat="1" applyFont="1" applyAlignment="1">
      <alignment horizontal="right" indent="1"/>
    </xf>
    <xf numFmtId="0" fontId="36" fillId="0" borderId="0" xfId="0" applyFont="1" applyAlignment="1">
      <alignment horizontal="left" indent="1"/>
    </xf>
    <xf numFmtId="0" fontId="0" fillId="0" borderId="0" xfId="0" applyAlignment="1">
      <alignment horizontal="left" wrapText="1" indent="1"/>
    </xf>
    <xf numFmtId="0" fontId="36" fillId="0" borderId="0" xfId="0" applyFont="1" applyAlignment="1">
      <alignment horizontal="left" wrapText="1" indent="1"/>
    </xf>
    <xf numFmtId="0" fontId="36" fillId="0" borderId="0" xfId="0" applyFont="1"/>
    <xf numFmtId="2" fontId="0" fillId="0" borderId="0" xfId="0" applyNumberFormat="1" applyAlignment="1">
      <alignment horizontal="right" indent="1"/>
    </xf>
    <xf numFmtId="0" fontId="0" fillId="0" borderId="77" xfId="0" applyBorder="1" applyAlignment="1">
      <alignment horizontal="right" indent="1"/>
    </xf>
    <xf numFmtId="3" fontId="0" fillId="0" borderId="2" xfId="0" applyNumberFormat="1" applyBorder="1" applyAlignment="1">
      <alignment horizontal="right" vertical="center" wrapText="1" indent="1"/>
    </xf>
    <xf numFmtId="3" fontId="0" fillId="0" borderId="4" xfId="0" applyNumberFormat="1" applyBorder="1" applyAlignment="1">
      <alignment horizontal="right" vertical="center" wrapText="1" indent="1"/>
    </xf>
    <xf numFmtId="3" fontId="0" fillId="0" borderId="62" xfId="0" applyNumberFormat="1" applyBorder="1" applyAlignment="1">
      <alignment horizontal="right" vertical="center" wrapText="1" indent="1"/>
    </xf>
    <xf numFmtId="0" fontId="0" fillId="0" borderId="53" xfId="0" applyBorder="1" applyAlignment="1">
      <alignment horizontal="right" indent="2"/>
    </xf>
    <xf numFmtId="0" fontId="0" fillId="0" borderId="25" xfId="0" applyBorder="1" applyAlignment="1">
      <alignment horizontal="left" wrapText="1" indent="1"/>
    </xf>
    <xf numFmtId="0" fontId="0" fillId="0" borderId="0" xfId="0" applyAlignment="1">
      <alignment wrapText="1"/>
    </xf>
    <xf numFmtId="3" fontId="0" fillId="0" borderId="4" xfId="0" applyNumberFormat="1" applyBorder="1" applyAlignment="1">
      <alignment horizontal="right" indent="1"/>
    </xf>
    <xf numFmtId="166" fontId="0" fillId="0" borderId="4" xfId="0" applyNumberFormat="1" applyBorder="1" applyAlignment="1">
      <alignment horizontal="right" indent="1"/>
    </xf>
    <xf numFmtId="166" fontId="0" fillId="0" borderId="2" xfId="0" applyNumberFormat="1" applyBorder="1" applyAlignment="1">
      <alignment horizontal="right" indent="1"/>
    </xf>
    <xf numFmtId="166" fontId="0" fillId="0" borderId="62" xfId="0" applyNumberFormat="1" applyBorder="1" applyAlignment="1">
      <alignment horizontal="right" indent="1"/>
    </xf>
    <xf numFmtId="166" fontId="0" fillId="0" borderId="0" xfId="0" applyNumberFormat="1" applyAlignment="1">
      <alignment horizontal="right" indent="1"/>
    </xf>
    <xf numFmtId="9" fontId="0" fillId="0" borderId="0" xfId="0" applyNumberFormat="1" applyAlignment="1">
      <alignment horizontal="right" indent="1"/>
    </xf>
    <xf numFmtId="164" fontId="0" fillId="0" borderId="0" xfId="0" applyNumberFormat="1" applyAlignment="1">
      <alignment horizontal="right" indent="1"/>
    </xf>
    <xf numFmtId="3" fontId="0" fillId="0" borderId="2" xfId="0" applyNumberFormat="1" applyBorder="1" applyAlignment="1">
      <alignment horizontal="center"/>
    </xf>
    <xf numFmtId="179" fontId="0" fillId="0" borderId="0" xfId="0" applyNumberFormat="1" applyAlignment="1">
      <alignment horizontal="right" indent="1"/>
    </xf>
    <xf numFmtId="0" fontId="0" fillId="0" borderId="0" xfId="0" applyAlignment="1">
      <alignment horizontal="left" vertical="center" wrapText="1" indent="1"/>
    </xf>
    <xf numFmtId="10" fontId="0" fillId="0" borderId="0" xfId="0" applyNumberFormat="1" applyAlignment="1">
      <alignment horizontal="right" indent="1"/>
    </xf>
    <xf numFmtId="0" fontId="0" fillId="4" borderId="0" xfId="0" applyFill="1" applyAlignment="1">
      <alignment horizontal="right" indent="1"/>
    </xf>
    <xf numFmtId="0" fontId="0" fillId="0" borderId="0" xfId="0" applyAlignment="1">
      <alignment horizontal="right" wrapText="1" indent="1"/>
    </xf>
    <xf numFmtId="178" fontId="0" fillId="0" borderId="0" xfId="0" applyNumberFormat="1" applyAlignment="1">
      <alignment horizontal="right" vertical="center" indent="1"/>
    </xf>
    <xf numFmtId="3" fontId="0" fillId="4" borderId="0" xfId="0" applyNumberFormat="1" applyFill="1" applyAlignment="1">
      <alignment horizontal="right" indent="1"/>
    </xf>
    <xf numFmtId="3" fontId="0" fillId="4" borderId="25" xfId="0" applyNumberFormat="1" applyFill="1" applyBorder="1" applyAlignment="1">
      <alignment horizontal="right" indent="1"/>
    </xf>
    <xf numFmtId="3" fontId="0" fillId="0" borderId="78" xfId="0" applyNumberFormat="1" applyBorder="1" applyAlignment="1">
      <alignment horizontal="right" indent="1"/>
    </xf>
    <xf numFmtId="0" fontId="0" fillId="0" borderId="79" xfId="0" applyBorder="1" applyAlignment="1">
      <alignment horizontal="right" indent="1"/>
    </xf>
    <xf numFmtId="178" fontId="0" fillId="0" borderId="79" xfId="0" applyNumberFormat="1" applyBorder="1" applyAlignment="1">
      <alignment horizontal="right" vertical="center" indent="1"/>
    </xf>
    <xf numFmtId="2" fontId="0" fillId="0" borderId="79" xfId="0" applyNumberFormat="1" applyBorder="1" applyAlignment="1">
      <alignment horizontal="right" indent="1"/>
    </xf>
    <xf numFmtId="3" fontId="0" fillId="4" borderId="51" xfId="0" applyNumberFormat="1" applyFill="1" applyBorder="1" applyAlignment="1">
      <alignment horizontal="right" indent="1"/>
    </xf>
    <xf numFmtId="3" fontId="0" fillId="4" borderId="80" xfId="0" applyNumberFormat="1" applyFill="1" applyBorder="1" applyAlignment="1">
      <alignment horizontal="right" indent="1"/>
    </xf>
    <xf numFmtId="3" fontId="0" fillId="0" borderId="51" xfId="0" applyNumberFormat="1" applyBorder="1" applyAlignment="1">
      <alignment horizontal="right" indent="1"/>
    </xf>
    <xf numFmtId="0" fontId="0" fillId="0" borderId="0" xfId="0" applyAlignment="1">
      <alignment horizontal="left" textRotation="70" wrapText="1"/>
    </xf>
    <xf numFmtId="0" fontId="0" fillId="4" borderId="0" xfId="0" applyFill="1" applyAlignment="1">
      <alignment horizontal="left" textRotation="70" wrapText="1"/>
    </xf>
    <xf numFmtId="0" fontId="0" fillId="0" borderId="0" xfId="0" applyAlignment="1">
      <alignment textRotation="70"/>
    </xf>
    <xf numFmtId="10" fontId="0" fillId="9" borderId="2" xfId="1" applyNumberFormat="1" applyFont="1" applyFill="1" applyBorder="1" applyAlignment="1">
      <alignment horizontal="right" vertical="center" indent="1"/>
    </xf>
    <xf numFmtId="10" fontId="0" fillId="0" borderId="2" xfId="1" applyNumberFormat="1" applyFont="1" applyFill="1" applyBorder="1" applyAlignment="1">
      <alignment horizontal="right" indent="1"/>
    </xf>
    <xf numFmtId="10" fontId="0" fillId="0" borderId="0" xfId="0" applyNumberFormat="1" applyAlignment="1">
      <alignment horizontal="left" indent="1"/>
    </xf>
    <xf numFmtId="0" fontId="8" fillId="0" borderId="0" xfId="0" applyFont="1" applyAlignment="1">
      <alignment horizontal="left" textRotation="70" wrapText="1"/>
    </xf>
    <xf numFmtId="0" fontId="0" fillId="0" borderId="81" xfId="0" applyBorder="1" applyAlignment="1">
      <alignment vertical="center"/>
    </xf>
    <xf numFmtId="0" fontId="0" fillId="0" borderId="81" xfId="0" applyBorder="1"/>
    <xf numFmtId="164" fontId="0" fillId="0" borderId="0" xfId="0" applyNumberFormat="1" applyAlignment="1">
      <alignment horizontal="center" vertical="center"/>
    </xf>
    <xf numFmtId="0" fontId="0" fillId="0" borderId="0" xfId="0" quotePrefix="1" applyAlignment="1">
      <alignment horizontal="right"/>
    </xf>
    <xf numFmtId="4" fontId="0" fillId="0" borderId="0" xfId="0" applyNumberFormat="1" applyAlignment="1">
      <alignment horizontal="right" indent="1"/>
    </xf>
    <xf numFmtId="3" fontId="3" fillId="0" borderId="53" xfId="0" applyNumberFormat="1" applyFont="1" applyBorder="1" applyAlignment="1">
      <alignment horizontal="right" indent="1"/>
    </xf>
    <xf numFmtId="0" fontId="3" fillId="0" borderId="0" xfId="0" applyFont="1" applyAlignment="1">
      <alignment horizontal="left"/>
    </xf>
    <xf numFmtId="3" fontId="9" fillId="0" borderId="0" xfId="0" applyNumberFormat="1" applyFont="1" applyAlignment="1">
      <alignment horizontal="right" indent="1"/>
    </xf>
    <xf numFmtId="0" fontId="38" fillId="0" borderId="3" xfId="0" applyFont="1" applyBorder="1" applyAlignment="1">
      <alignment horizontal="right" vertical="center" indent="1"/>
    </xf>
    <xf numFmtId="0" fontId="39" fillId="0" borderId="0" xfId="0" applyFont="1" applyAlignment="1">
      <alignment horizontal="right" vertical="center" indent="1"/>
    </xf>
    <xf numFmtId="0" fontId="6" fillId="0" borderId="0" xfId="0" applyFont="1" applyAlignment="1">
      <alignment horizontal="right" vertical="center" indent="1"/>
    </xf>
    <xf numFmtId="3" fontId="8" fillId="0" borderId="0" xfId="0" applyNumberFormat="1" applyFont="1" applyAlignment="1">
      <alignment horizontal="right" indent="1"/>
    </xf>
    <xf numFmtId="0" fontId="8" fillId="0" borderId="0" xfId="0" applyFont="1" applyAlignment="1">
      <alignment horizontal="right"/>
    </xf>
    <xf numFmtId="0" fontId="8" fillId="0" borderId="3" xfId="0" applyFont="1" applyBorder="1" applyAlignment="1">
      <alignment horizontal="right"/>
    </xf>
    <xf numFmtId="0" fontId="6" fillId="0" borderId="3" xfId="0" applyFont="1" applyBorder="1" applyAlignment="1">
      <alignment horizontal="right" vertical="center" indent="1"/>
    </xf>
    <xf numFmtId="3" fontId="0" fillId="0" borderId="3" xfId="0" applyNumberFormat="1" applyBorder="1" applyAlignment="1">
      <alignment horizontal="right" indent="1"/>
    </xf>
    <xf numFmtId="3" fontId="8" fillId="0" borderId="3" xfId="0" applyNumberFormat="1" applyFont="1" applyBorder="1" applyAlignment="1">
      <alignment horizontal="right" indent="1"/>
    </xf>
    <xf numFmtId="0" fontId="0" fillId="0" borderId="3" xfId="0" applyBorder="1" applyAlignment="1">
      <alignment vertical="center"/>
    </xf>
    <xf numFmtId="3" fontId="37" fillId="0" borderId="3" xfId="0" applyNumberFormat="1" applyFont="1" applyBorder="1" applyAlignment="1">
      <alignment horizontal="right" vertical="center" indent="1"/>
    </xf>
    <xf numFmtId="0" fontId="7" fillId="0" borderId="0" xfId="0" quotePrefix="1" applyFont="1" applyAlignment="1">
      <alignment vertical="center"/>
    </xf>
    <xf numFmtId="0" fontId="9" fillId="0" borderId="0" xfId="0" applyFont="1" applyAlignment="1">
      <alignment horizontal="left" indent="1"/>
    </xf>
    <xf numFmtId="0" fontId="39" fillId="0" borderId="0" xfId="0" applyFont="1" applyAlignment="1">
      <alignment horizontal="right" indent="1"/>
    </xf>
    <xf numFmtId="0" fontId="37" fillId="0" borderId="3" xfId="0" applyFont="1" applyBorder="1" applyAlignment="1">
      <alignment horizontal="left" vertical="center" indent="1"/>
    </xf>
    <xf numFmtId="0" fontId="5" fillId="0" borderId="0" xfId="0" applyFont="1" applyAlignment="1">
      <alignment horizontal="right" indent="1"/>
    </xf>
    <xf numFmtId="0" fontId="7" fillId="0" borderId="51" xfId="0" applyFont="1" applyBorder="1"/>
    <xf numFmtId="0" fontId="38" fillId="0" borderId="0" xfId="0" applyFont="1" applyAlignment="1">
      <alignment horizontal="right" vertical="center" indent="1"/>
    </xf>
    <xf numFmtId="0" fontId="0" fillId="2" borderId="0" xfId="0" applyFill="1" applyAlignment="1">
      <alignment horizontal="left" indent="1"/>
    </xf>
    <xf numFmtId="179" fontId="13" fillId="0" borderId="0" xfId="2" applyNumberFormat="1" applyFont="1" applyAlignment="1">
      <alignment vertical="center"/>
    </xf>
    <xf numFmtId="179" fontId="11" fillId="0" borderId="0" xfId="2" applyNumberFormat="1" applyFont="1" applyAlignment="1">
      <alignment vertical="center"/>
    </xf>
    <xf numFmtId="0" fontId="37" fillId="0" borderId="0" xfId="0" applyFont="1" applyAlignment="1">
      <alignment horizontal="left" indent="1"/>
    </xf>
    <xf numFmtId="0" fontId="4" fillId="0" borderId="0" xfId="0" applyFont="1" applyAlignment="1">
      <alignment horizontal="left" indent="1"/>
    </xf>
    <xf numFmtId="3" fontId="3" fillId="0" borderId="0" xfId="0" applyNumberFormat="1" applyFont="1" applyAlignment="1">
      <alignment horizontal="left" indent="2"/>
    </xf>
    <xf numFmtId="2" fontId="0" fillId="4" borderId="0" xfId="0" applyNumberFormat="1" applyFill="1" applyAlignment="1">
      <alignment horizontal="right" indent="1"/>
    </xf>
    <xf numFmtId="3" fontId="37" fillId="4" borderId="0" xfId="0" applyNumberFormat="1" applyFont="1" applyFill="1" applyAlignment="1">
      <alignment horizontal="right" indent="1"/>
    </xf>
    <xf numFmtId="0" fontId="0" fillId="2" borderId="0" xfId="0" applyFill="1" applyAlignment="1">
      <alignment horizontal="right" indent="1"/>
    </xf>
    <xf numFmtId="0" fontId="0" fillId="0" borderId="0" xfId="0" quotePrefix="1" applyAlignment="1">
      <alignment horizontal="right" indent="1"/>
    </xf>
    <xf numFmtId="0" fontId="37" fillId="0" borderId="0" xfId="0" quotePrefix="1" applyFont="1" applyAlignment="1">
      <alignment horizontal="right" indent="1"/>
    </xf>
    <xf numFmtId="0" fontId="0" fillId="0" borderId="0" xfId="0" quotePrefix="1" applyAlignment="1">
      <alignment horizontal="right" vertical="top" indent="1"/>
    </xf>
    <xf numFmtId="0" fontId="37" fillId="0" borderId="0" xfId="0" quotePrefix="1" applyFont="1" applyAlignment="1">
      <alignment horizontal="right" vertical="top" wrapText="1" indent="1"/>
    </xf>
    <xf numFmtId="0" fontId="0" fillId="0" borderId="0" xfId="0" applyAlignment="1">
      <alignment horizontal="left" vertical="top" indent="1"/>
    </xf>
    <xf numFmtId="0" fontId="37" fillId="0" borderId="0" xfId="0" applyFont="1" applyAlignment="1">
      <alignment horizontal="left" vertical="top" indent="1"/>
    </xf>
    <xf numFmtId="0" fontId="4" fillId="0" borderId="0" xfId="0" applyFont="1" applyAlignment="1">
      <alignment horizontal="right" vertical="top" indent="1"/>
    </xf>
    <xf numFmtId="0" fontId="7" fillId="0" borderId="51" xfId="0" applyFont="1" applyBorder="1" applyAlignment="1">
      <alignment horizontal="left" indent="1"/>
    </xf>
    <xf numFmtId="165" fontId="0" fillId="0" borderId="0" xfId="1" applyNumberFormat="1" applyFont="1" applyAlignment="1">
      <alignment horizontal="right" indent="1"/>
    </xf>
    <xf numFmtId="4" fontId="0" fillId="4" borderId="0" xfId="0" applyNumberFormat="1" applyFill="1" applyAlignment="1">
      <alignment horizontal="right" indent="1"/>
    </xf>
    <xf numFmtId="4" fontId="0" fillId="4" borderId="0" xfId="0" applyNumberFormat="1" applyFill="1" applyAlignment="1">
      <alignment horizontal="right" vertical="top" indent="1"/>
    </xf>
    <xf numFmtId="0" fontId="0" fillId="0" borderId="25" xfId="0" applyBorder="1" applyAlignment="1">
      <alignment horizontal="left" vertical="center" wrapText="1" indent="1"/>
    </xf>
    <xf numFmtId="0" fontId="5" fillId="0" borderId="83" xfId="0" applyFont="1" applyBorder="1" applyAlignment="1">
      <alignment horizontal="right" vertical="center" indent="1"/>
    </xf>
    <xf numFmtId="0" fontId="0" fillId="0" borderId="0" xfId="0" quotePrefix="1" applyAlignment="1">
      <alignment horizontal="right" vertical="center"/>
    </xf>
    <xf numFmtId="0" fontId="37" fillId="0" borderId="85" xfId="0" quotePrefix="1" applyFont="1" applyBorder="1" applyAlignment="1">
      <alignment horizontal="right" vertical="center"/>
    </xf>
    <xf numFmtId="0" fontId="37" fillId="0" borderId="86" xfId="0" applyFont="1" applyBorder="1" applyAlignment="1">
      <alignment vertical="center"/>
    </xf>
    <xf numFmtId="0" fontId="0" fillId="0" borderId="86" xfId="0" applyBorder="1" applyAlignment="1">
      <alignment vertical="center"/>
    </xf>
    <xf numFmtId="0" fontId="0" fillId="0" borderId="87" xfId="0" applyBorder="1" applyAlignment="1">
      <alignment vertical="center"/>
    </xf>
    <xf numFmtId="3" fontId="0" fillId="0" borderId="0" xfId="0" applyNumberFormat="1" applyAlignment="1">
      <alignment horizontal="right" vertical="center"/>
    </xf>
    <xf numFmtId="3" fontId="37" fillId="0" borderId="86" xfId="0" applyNumberFormat="1" applyFont="1" applyBorder="1" applyAlignment="1">
      <alignment horizontal="right" vertical="center" indent="1"/>
    </xf>
    <xf numFmtId="0" fontId="38" fillId="0" borderId="86" xfId="0" applyFont="1" applyBorder="1" applyAlignment="1">
      <alignment horizontal="left" vertical="center" indent="1"/>
    </xf>
    <xf numFmtId="0" fontId="3" fillId="0" borderId="82" xfId="0" quotePrefix="1" applyFont="1" applyBorder="1" applyAlignment="1">
      <alignment horizontal="right" vertical="center"/>
    </xf>
    <xf numFmtId="0" fontId="3" fillId="0" borderId="84" xfId="0" applyFont="1" applyBorder="1" applyAlignment="1">
      <alignment vertical="center"/>
    </xf>
    <xf numFmtId="0" fontId="0" fillId="0" borderId="82" xfId="0" quotePrefix="1" applyBorder="1" applyAlignment="1">
      <alignment horizontal="right" vertical="center"/>
    </xf>
    <xf numFmtId="0" fontId="5" fillId="0" borderId="83" xfId="0" applyFont="1" applyBorder="1" applyAlignment="1">
      <alignment horizontal="left" vertical="center" indent="1"/>
    </xf>
    <xf numFmtId="3" fontId="3" fillId="0" borderId="83" xfId="0" applyNumberFormat="1" applyFont="1" applyBorder="1" applyAlignment="1">
      <alignment horizontal="right" vertical="center" indent="1"/>
    </xf>
    <xf numFmtId="166" fontId="0" fillId="0" borderId="0" xfId="0" applyNumberFormat="1"/>
    <xf numFmtId="3" fontId="3" fillId="0" borderId="0" xfId="0" applyNumberFormat="1" applyFont="1" applyAlignment="1">
      <alignment horizontal="right" indent="1"/>
    </xf>
    <xf numFmtId="0" fontId="3" fillId="2" borderId="0" xfId="0" applyFont="1" applyFill="1"/>
    <xf numFmtId="0" fontId="3" fillId="4" borderId="0" xfId="0" applyFont="1" applyFill="1" applyAlignment="1">
      <alignment horizontal="left" indent="1"/>
    </xf>
    <xf numFmtId="0" fontId="3" fillId="4" borderId="0" xfId="0" applyFont="1" applyFill="1"/>
    <xf numFmtId="0" fontId="0" fillId="4" borderId="0" xfId="0" applyFill="1" applyAlignment="1">
      <alignment horizontal="left" indent="1"/>
    </xf>
    <xf numFmtId="0" fontId="3" fillId="4" borderId="0" xfId="0" quotePrefix="1" applyFont="1" applyFill="1" applyAlignment="1">
      <alignment horizontal="left" indent="1"/>
    </xf>
    <xf numFmtId="0" fontId="9" fillId="4" borderId="0" xfId="0" applyFont="1" applyFill="1" applyAlignment="1">
      <alignment horizontal="left" indent="1"/>
    </xf>
    <xf numFmtId="0" fontId="9" fillId="4" borderId="0" xfId="0" quotePrefix="1" applyFont="1" applyFill="1" applyAlignment="1">
      <alignment horizontal="left" indent="1"/>
    </xf>
    <xf numFmtId="3" fontId="3" fillId="4" borderId="0" xfId="0" applyNumberFormat="1" applyFont="1" applyFill="1"/>
    <xf numFmtId="3" fontId="0" fillId="4" borderId="0" xfId="0" applyNumberFormat="1" applyFill="1"/>
    <xf numFmtId="3" fontId="41" fillId="4" borderId="0" xfId="0" applyNumberFormat="1" applyFont="1" applyFill="1" applyAlignment="1">
      <alignment vertical="center"/>
    </xf>
    <xf numFmtId="0" fontId="40" fillId="0" borderId="0" xfId="0" applyFont="1" applyAlignment="1">
      <alignment vertical="center"/>
    </xf>
    <xf numFmtId="0" fontId="40" fillId="4" borderId="0" xfId="0" quotePrefix="1" applyFont="1" applyFill="1" applyAlignment="1">
      <alignment horizontal="left" vertical="center"/>
    </xf>
    <xf numFmtId="0" fontId="40" fillId="2" borderId="0" xfId="0" applyFont="1" applyFill="1" applyAlignment="1">
      <alignment vertical="center"/>
    </xf>
    <xf numFmtId="0" fontId="41" fillId="4" borderId="0" xfId="0" applyFont="1" applyFill="1" applyAlignment="1">
      <alignment horizontal="left" vertical="center" wrapText="1" indent="1"/>
    </xf>
    <xf numFmtId="3" fontId="7" fillId="0" borderId="88" xfId="0" applyNumberFormat="1" applyFont="1" applyBorder="1" applyAlignment="1">
      <alignment horizontal="right" wrapText="1" indent="1"/>
    </xf>
    <xf numFmtId="3" fontId="3" fillId="4" borderId="89" xfId="0" applyNumberFormat="1" applyFont="1" applyFill="1" applyBorder="1" applyAlignment="1">
      <alignment horizontal="right" indent="1"/>
    </xf>
    <xf numFmtId="3" fontId="0" fillId="4" borderId="89" xfId="0" applyNumberFormat="1" applyFill="1" applyBorder="1" applyAlignment="1">
      <alignment horizontal="right" indent="1"/>
    </xf>
    <xf numFmtId="3" fontId="41" fillId="4" borderId="89" xfId="0" applyNumberFormat="1" applyFont="1" applyFill="1" applyBorder="1" applyAlignment="1">
      <alignment horizontal="right" vertical="center" indent="1"/>
    </xf>
    <xf numFmtId="3" fontId="3" fillId="4" borderId="90" xfId="0" applyNumberFormat="1" applyFont="1" applyFill="1" applyBorder="1" applyAlignment="1">
      <alignment horizontal="right" indent="1"/>
    </xf>
    <xf numFmtId="0" fontId="8" fillId="4" borderId="0" xfId="0" quotePrefix="1" applyFont="1" applyFill="1" applyAlignment="1">
      <alignment horizontal="right" indent="1"/>
    </xf>
    <xf numFmtId="0" fontId="6" fillId="0" borderId="0" xfId="0" applyFont="1" applyAlignment="1">
      <alignment horizontal="right" vertical="top" indent="1"/>
    </xf>
    <xf numFmtId="0" fontId="6" fillId="0" borderId="0" xfId="0" applyFont="1" applyAlignment="1">
      <alignment horizontal="right" indent="1"/>
    </xf>
    <xf numFmtId="3" fontId="3" fillId="0" borderId="0" xfId="0" applyNumberFormat="1" applyFont="1"/>
    <xf numFmtId="0" fontId="7" fillId="0" borderId="0" xfId="0" applyFont="1" applyAlignment="1">
      <alignment horizontal="right" wrapText="1" indent="1"/>
    </xf>
    <xf numFmtId="0" fontId="3" fillId="0" borderId="0" xfId="2" applyFont="1"/>
    <xf numFmtId="0" fontId="1" fillId="0" borderId="0" xfId="2" applyFont="1"/>
    <xf numFmtId="0" fontId="19" fillId="0" borderId="2" xfId="2" applyFont="1" applyBorder="1" applyAlignment="1" applyProtection="1">
      <alignment horizontal="center" vertical="center"/>
      <protection locked="0"/>
    </xf>
    <xf numFmtId="0" fontId="11" fillId="0" borderId="0" xfId="2" applyFont="1" applyAlignment="1">
      <alignment horizontal="right" vertical="center" wrapText="1"/>
    </xf>
    <xf numFmtId="0" fontId="24" fillId="0" borderId="0" xfId="2" applyFont="1" applyAlignment="1">
      <alignment horizontal="right" vertical="center" wrapText="1"/>
    </xf>
    <xf numFmtId="0" fontId="2" fillId="34" borderId="0" xfId="2" applyFont="1" applyFill="1"/>
    <xf numFmtId="0" fontId="1" fillId="0" borderId="0" xfId="2" applyFont="1" applyAlignment="1">
      <alignment horizontal="left" indent="1"/>
    </xf>
    <xf numFmtId="0" fontId="1" fillId="0" borderId="0" xfId="2" applyFont="1" applyAlignment="1">
      <alignment horizontal="left" indent="2"/>
    </xf>
    <xf numFmtId="0" fontId="1" fillId="0" borderId="0" xfId="2" applyFont="1" applyAlignment="1">
      <alignment horizontal="left" indent="3"/>
    </xf>
    <xf numFmtId="0" fontId="1" fillId="0" borderId="0" xfId="2" applyFont="1" applyAlignment="1">
      <alignment horizontal="left"/>
    </xf>
    <xf numFmtId="0" fontId="0" fillId="0" borderId="0" xfId="0" applyAlignment="1">
      <alignment horizontal="left" wrapText="1" indent="2"/>
    </xf>
    <xf numFmtId="0" fontId="8" fillId="30" borderId="91" xfId="0" applyFont="1" applyFill="1" applyBorder="1" applyAlignment="1">
      <alignment horizontal="left" vertical="center" indent="1"/>
    </xf>
    <xf numFmtId="2" fontId="42" fillId="0" borderId="0" xfId="0" applyNumberFormat="1" applyFont="1"/>
    <xf numFmtId="3" fontId="0" fillId="0" borderId="2" xfId="0" applyNumberFormat="1" applyBorder="1" applyAlignment="1">
      <alignment horizontal="center" vertical="center"/>
    </xf>
    <xf numFmtId="0" fontId="43" fillId="0" borderId="0" xfId="0" applyFont="1"/>
    <xf numFmtId="9" fontId="0" fillId="0" borderId="2" xfId="1" applyFont="1" applyFill="1" applyBorder="1" applyAlignment="1">
      <alignment horizontal="center" vertical="center"/>
    </xf>
    <xf numFmtId="0" fontId="0" fillId="30" borderId="2" xfId="0" applyFill="1" applyBorder="1" applyAlignment="1">
      <alignment horizontal="center" vertical="center"/>
    </xf>
    <xf numFmtId="9" fontId="0" fillId="30" borderId="2" xfId="1" applyFont="1" applyFill="1" applyBorder="1" applyAlignment="1">
      <alignment horizontal="center" vertical="center"/>
    </xf>
    <xf numFmtId="9" fontId="0" fillId="0" borderId="0" xfId="1" applyFont="1" applyFill="1" applyBorder="1" applyAlignment="1">
      <alignment horizontal="center" vertical="center"/>
    </xf>
    <xf numFmtId="0" fontId="0" fillId="0" borderId="0" xfId="0" applyAlignment="1">
      <alignment horizontal="right" wrapText="1"/>
    </xf>
    <xf numFmtId="1" fontId="0" fillId="0" borderId="0" xfId="0" applyNumberFormat="1" applyAlignment="1">
      <alignment horizontal="right" indent="1"/>
    </xf>
    <xf numFmtId="1" fontId="0" fillId="0" borderId="0" xfId="0" applyNumberFormat="1" applyAlignment="1">
      <alignment horizontal="right" vertical="center" indent="1"/>
    </xf>
    <xf numFmtId="0" fontId="0" fillId="35" borderId="92" xfId="0" applyFill="1" applyBorder="1" applyAlignment="1">
      <alignment horizontal="right" vertical="center" wrapText="1" indent="1"/>
    </xf>
    <xf numFmtId="0" fontId="8" fillId="30" borderId="91" xfId="0" applyFont="1" applyFill="1" applyBorder="1" applyAlignment="1">
      <alignment horizontal="right" vertical="center" indent="1"/>
    </xf>
    <xf numFmtId="179" fontId="8" fillId="30" borderId="91" xfId="0" applyNumberFormat="1" applyFont="1" applyFill="1" applyBorder="1" applyAlignment="1">
      <alignment horizontal="right" vertical="center" indent="1"/>
    </xf>
    <xf numFmtId="3" fontId="8" fillId="30" borderId="91" xfId="0" applyNumberFormat="1" applyFont="1" applyFill="1" applyBorder="1" applyAlignment="1">
      <alignment horizontal="right" vertical="center" indent="1"/>
    </xf>
    <xf numFmtId="3" fontId="8" fillId="30" borderId="95" xfId="0" applyNumberFormat="1" applyFont="1" applyFill="1" applyBorder="1" applyAlignment="1">
      <alignment horizontal="right" vertical="center" indent="1"/>
    </xf>
    <xf numFmtId="3" fontId="8" fillId="30" borderId="96" xfId="0" applyNumberFormat="1" applyFont="1" applyFill="1" applyBorder="1" applyAlignment="1">
      <alignment horizontal="right" vertical="center" indent="1"/>
    </xf>
    <xf numFmtId="0" fontId="1" fillId="33" borderId="0" xfId="2" applyFont="1" applyFill="1"/>
    <xf numFmtId="3" fontId="0" fillId="0" borderId="0" xfId="0" applyNumberFormat="1" applyAlignment="1">
      <alignment horizontal="right" vertical="center" indent="1"/>
    </xf>
    <xf numFmtId="0" fontId="0" fillId="0" borderId="0" xfId="0" quotePrefix="1" applyAlignment="1">
      <alignment horizontal="right" wrapText="1"/>
    </xf>
    <xf numFmtId="0" fontId="0" fillId="0" borderId="82" xfId="0" quotePrefix="1" applyBorder="1" applyAlignment="1">
      <alignment horizontal="right" vertical="center" wrapText="1"/>
    </xf>
    <xf numFmtId="3" fontId="0" fillId="0" borderId="2" xfId="0" applyNumberFormat="1" applyBorder="1" applyAlignment="1">
      <alignment horizontal="right" vertical="center" indent="1"/>
    </xf>
    <xf numFmtId="0" fontId="38" fillId="0" borderId="86" xfId="0" applyFont="1" applyBorder="1" applyAlignment="1">
      <alignment horizontal="right" vertical="center" indent="1"/>
    </xf>
    <xf numFmtId="3" fontId="37" fillId="4" borderId="0" xfId="0" applyNumberFormat="1" applyFont="1" applyFill="1" applyAlignment="1">
      <alignment horizontal="right" vertical="center" indent="1"/>
    </xf>
    <xf numFmtId="0" fontId="37" fillId="0" borderId="0" xfId="0" applyFont="1" applyAlignment="1">
      <alignment horizontal="left" vertical="center" indent="1"/>
    </xf>
    <xf numFmtId="3" fontId="0" fillId="0" borderId="0" xfId="0" applyNumberFormat="1" applyAlignment="1">
      <alignment vertical="center"/>
    </xf>
    <xf numFmtId="178" fontId="8" fillId="30" borderId="91" xfId="0" applyNumberFormat="1" applyFont="1" applyFill="1" applyBorder="1" applyAlignment="1">
      <alignment horizontal="right" vertical="center" indent="1"/>
    </xf>
    <xf numFmtId="165" fontId="0" fillId="0" borderId="0" xfId="0" applyNumberFormat="1"/>
    <xf numFmtId="0" fontId="0" fillId="0" borderId="0" xfId="0" applyAlignment="1">
      <alignment horizontal="right" vertical="center" wrapText="1"/>
    </xf>
    <xf numFmtId="165" fontId="0" fillId="0" borderId="0" xfId="1" applyNumberFormat="1" applyFont="1" applyAlignment="1">
      <alignment horizontal="right" vertical="center" indent="1"/>
    </xf>
    <xf numFmtId="0" fontId="0" fillId="0" borderId="0" xfId="0" quotePrefix="1" applyAlignment="1">
      <alignment horizontal="right" vertical="center" wrapText="1"/>
    </xf>
    <xf numFmtId="0" fontId="8" fillId="35" borderId="97" xfId="0" applyFont="1" applyFill="1" applyBorder="1" applyAlignment="1">
      <alignment horizontal="right" vertical="center" indent="1"/>
    </xf>
    <xf numFmtId="0" fontId="8" fillId="35" borderId="93" xfId="0" applyFont="1" applyFill="1" applyBorder="1" applyAlignment="1">
      <alignment horizontal="right" vertical="center" indent="1"/>
    </xf>
    <xf numFmtId="3" fontId="8" fillId="35" borderId="91" xfId="0" applyNumberFormat="1" applyFont="1" applyFill="1" applyBorder="1" applyAlignment="1">
      <alignment horizontal="right" vertical="center" indent="1"/>
    </xf>
    <xf numFmtId="3" fontId="8" fillId="35" borderId="95" xfId="0" applyNumberFormat="1" applyFont="1" applyFill="1" applyBorder="1" applyAlignment="1">
      <alignment horizontal="right" vertical="center" indent="1"/>
    </xf>
    <xf numFmtId="3" fontId="8" fillId="35" borderId="96" xfId="0" applyNumberFormat="1" applyFont="1" applyFill="1" applyBorder="1" applyAlignment="1">
      <alignment horizontal="right" vertical="center" indent="1"/>
    </xf>
    <xf numFmtId="3" fontId="8" fillId="35" borderId="98" xfId="0" applyNumberFormat="1" applyFont="1" applyFill="1" applyBorder="1" applyAlignment="1">
      <alignment horizontal="right" vertical="center" indent="1"/>
    </xf>
    <xf numFmtId="3" fontId="8" fillId="35" borderId="94" xfId="0" applyNumberFormat="1" applyFont="1" applyFill="1" applyBorder="1" applyAlignment="1">
      <alignment horizontal="right" vertical="center" indent="1"/>
    </xf>
    <xf numFmtId="3" fontId="8" fillId="35" borderId="99" xfId="0" applyNumberFormat="1" applyFont="1" applyFill="1" applyBorder="1" applyAlignment="1">
      <alignment horizontal="right" vertical="center" indent="1"/>
    </xf>
    <xf numFmtId="0" fontId="0" fillId="0" borderId="51" xfId="0" applyBorder="1" applyAlignment="1">
      <alignment horizontal="right" indent="2"/>
    </xf>
    <xf numFmtId="0" fontId="0" fillId="0" borderId="51" xfId="0" applyBorder="1" applyAlignment="1">
      <alignment horizontal="right" vertical="center" wrapText="1" indent="1"/>
    </xf>
    <xf numFmtId="0" fontId="0" fillId="4" borderId="51" xfId="0" applyFill="1" applyBorder="1" applyAlignment="1">
      <alignment horizontal="right" indent="1"/>
    </xf>
    <xf numFmtId="0" fontId="1" fillId="0" borderId="0" xfId="2" applyFont="1" applyAlignment="1">
      <alignment horizontal="left" wrapText="1" indent="1"/>
    </xf>
    <xf numFmtId="0" fontId="1" fillId="0" borderId="0" xfId="2" applyFont="1" applyAlignment="1">
      <alignment wrapText="1"/>
    </xf>
    <xf numFmtId="0" fontId="23" fillId="0" borderId="0" xfId="0" applyFont="1" applyAlignment="1">
      <alignment vertical="center"/>
    </xf>
    <xf numFmtId="0" fontId="23" fillId="0" borderId="0" xfId="0" applyFont="1" applyAlignment="1">
      <alignment vertical="center" wrapText="1"/>
    </xf>
    <xf numFmtId="0" fontId="0" fillId="0" borderId="0" xfId="2" applyFont="1" applyAlignment="1">
      <alignment horizontal="left" indent="1"/>
    </xf>
    <xf numFmtId="0" fontId="8" fillId="0" borderId="0" xfId="0" applyFont="1" applyAlignment="1">
      <alignment horizontal="left" indent="1"/>
    </xf>
    <xf numFmtId="0" fontId="1" fillId="0" borderId="0" xfId="2" applyFont="1" applyAlignment="1">
      <alignment horizontal="left" wrapText="1"/>
    </xf>
    <xf numFmtId="0" fontId="23" fillId="0" borderId="0" xfId="0" applyFont="1" applyAlignment="1">
      <alignment wrapText="1"/>
    </xf>
    <xf numFmtId="0" fontId="8" fillId="0" borderId="0" xfId="0" applyFont="1" applyAlignment="1" applyProtection="1">
      <alignment vertical="center"/>
      <protection hidden="1"/>
    </xf>
    <xf numFmtId="0" fontId="8" fillId="0" borderId="0" xfId="0" applyFont="1" applyAlignment="1">
      <alignment vertical="center"/>
    </xf>
    <xf numFmtId="0" fontId="1" fillId="0" borderId="0" xfId="2" quotePrefix="1" applyFont="1"/>
    <xf numFmtId="0" fontId="8" fillId="0" borderId="0" xfId="2" applyFont="1" applyAlignment="1">
      <alignment horizontal="left" indent="1"/>
    </xf>
    <xf numFmtId="0" fontId="8" fillId="0" borderId="0" xfId="2" applyFont="1"/>
    <xf numFmtId="0" fontId="8" fillId="0" borderId="0" xfId="2" quotePrefix="1" applyFont="1"/>
    <xf numFmtId="0" fontId="8" fillId="0" borderId="0" xfId="2" quotePrefix="1" applyFont="1" applyAlignment="1">
      <alignment horizontal="left" indent="1"/>
    </xf>
    <xf numFmtId="0" fontId="23" fillId="0" borderId="0" xfId="0" applyFont="1" applyAlignment="1">
      <alignment horizontal="left" vertical="center" indent="1"/>
    </xf>
    <xf numFmtId="0" fontId="0" fillId="0" borderId="0" xfId="2" applyFont="1"/>
    <xf numFmtId="0" fontId="1" fillId="0" borderId="0" xfId="6"/>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pplyProtection="1">
      <alignment horizontal="center"/>
      <protection hidden="1"/>
    </xf>
    <xf numFmtId="0" fontId="0" fillId="0" borderId="0" xfId="2" applyFont="1" applyAlignment="1">
      <alignment wrapText="1"/>
    </xf>
    <xf numFmtId="0" fontId="0" fillId="0" borderId="0" xfId="0" applyAlignment="1">
      <alignment horizontal="left" vertical="center" wrapText="1" indent="1"/>
    </xf>
    <xf numFmtId="0" fontId="0" fillId="0" borderId="0" xfId="0" applyAlignment="1">
      <alignment horizontal="left" wrapText="1" indent="1"/>
    </xf>
    <xf numFmtId="0" fontId="31" fillId="0" borderId="0" xfId="0" applyFont="1" applyAlignment="1" applyProtection="1">
      <alignment horizontal="left" vertical="top" wrapText="1" indent="1"/>
      <protection hidden="1"/>
    </xf>
    <xf numFmtId="0" fontId="0" fillId="4" borderId="0" xfId="0" applyFill="1" applyAlignment="1">
      <alignment horizontal="center" vertical="center" wrapText="1"/>
    </xf>
    <xf numFmtId="0" fontId="8" fillId="30" borderId="93" xfId="0" applyFont="1" applyFill="1" applyBorder="1" applyAlignment="1">
      <alignment horizontal="left" vertical="center" indent="1"/>
    </xf>
    <xf numFmtId="0" fontId="8" fillId="30" borderId="94" xfId="0" applyFont="1" applyFill="1" applyBorder="1" applyAlignment="1">
      <alignment horizontal="left" vertical="center" indent="1"/>
    </xf>
    <xf numFmtId="0" fontId="0" fillId="0" borderId="0" xfId="0" applyAlignment="1">
      <alignment horizontal="right" vertical="center" wrapText="1" indent="1"/>
    </xf>
    <xf numFmtId="0" fontId="28" fillId="10" borderId="11" xfId="2" applyFont="1" applyFill="1" applyBorder="1" applyAlignment="1" applyProtection="1">
      <alignment vertical="center"/>
      <protection locked="0"/>
    </xf>
    <xf numFmtId="0" fontId="28" fillId="10" borderId="34" xfId="2" applyFont="1" applyFill="1" applyBorder="1" applyAlignment="1" applyProtection="1">
      <alignment vertical="center"/>
      <protection locked="0"/>
    </xf>
    <xf numFmtId="49" fontId="23" fillId="0" borderId="19" xfId="2" applyNumberFormat="1" applyFont="1" applyBorder="1" applyAlignment="1">
      <alignment horizontal="center" vertical="center"/>
    </xf>
    <xf numFmtId="49" fontId="23" fillId="0" borderId="50" xfId="2" applyNumberFormat="1" applyFont="1" applyBorder="1" applyAlignment="1">
      <alignment horizontal="center" vertical="center"/>
    </xf>
    <xf numFmtId="49" fontId="23" fillId="10" borderId="7" xfId="2" applyNumberFormat="1" applyFont="1" applyFill="1" applyBorder="1" applyAlignment="1" applyProtection="1">
      <alignment horizontal="left" vertical="center" wrapText="1"/>
      <protection locked="0"/>
    </xf>
    <xf numFmtId="49" fontId="23" fillId="10" borderId="8" xfId="2" applyNumberFormat="1" applyFont="1" applyFill="1" applyBorder="1" applyAlignment="1" applyProtection="1">
      <alignment horizontal="left" vertical="center" wrapText="1"/>
      <protection locked="0"/>
    </xf>
    <xf numFmtId="49" fontId="23" fillId="10" borderId="9" xfId="2" applyNumberFormat="1" applyFont="1" applyFill="1" applyBorder="1" applyAlignment="1" applyProtection="1">
      <alignment horizontal="left" vertical="center" wrapText="1"/>
      <protection locked="0"/>
    </xf>
    <xf numFmtId="167" fontId="3" fillId="12" borderId="20" xfId="2" applyNumberFormat="1" applyFont="1" applyFill="1" applyBorder="1" applyAlignment="1">
      <alignment horizontal="center" vertical="top"/>
    </xf>
    <xf numFmtId="167" fontId="3" fillId="12" borderId="3" xfId="2" applyNumberFormat="1" applyFont="1" applyFill="1" applyBorder="1" applyAlignment="1">
      <alignment horizontal="center" vertical="top"/>
    </xf>
    <xf numFmtId="167" fontId="3" fillId="12" borderId="21" xfId="2" applyNumberFormat="1" applyFont="1" applyFill="1" applyBorder="1" applyAlignment="1">
      <alignment horizontal="center" vertical="top"/>
    </xf>
    <xf numFmtId="167" fontId="18" fillId="0" borderId="0" xfId="2" applyNumberFormat="1" applyFont="1" applyAlignment="1">
      <alignment horizontal="left" vertical="center" wrapText="1"/>
    </xf>
    <xf numFmtId="167" fontId="18" fillId="0" borderId="6" xfId="2" applyNumberFormat="1" applyFont="1" applyBorder="1" applyAlignment="1">
      <alignment horizontal="left" vertical="center" wrapText="1"/>
    </xf>
    <xf numFmtId="167" fontId="3" fillId="10" borderId="7" xfId="2" applyNumberFormat="1" applyFont="1" applyFill="1" applyBorder="1" applyAlignment="1">
      <alignment horizontal="center" vertical="center"/>
    </xf>
    <xf numFmtId="167" fontId="3" fillId="10" borderId="8" xfId="2" applyNumberFormat="1" applyFont="1" applyFill="1" applyBorder="1" applyAlignment="1">
      <alignment horizontal="center" vertical="center"/>
    </xf>
    <xf numFmtId="167" fontId="3" fillId="10" borderId="9" xfId="2" applyNumberFormat="1" applyFont="1" applyFill="1" applyBorder="1" applyAlignment="1">
      <alignment horizontal="center" vertical="center"/>
    </xf>
    <xf numFmtId="49" fontId="23" fillId="10" borderId="12" xfId="2" applyNumberFormat="1" applyFont="1" applyFill="1" applyBorder="1" applyAlignment="1" applyProtection="1">
      <alignment horizontal="left" vertical="center" wrapText="1"/>
      <protection locked="0"/>
    </xf>
    <xf numFmtId="49" fontId="23" fillId="10" borderId="13" xfId="2" applyNumberFormat="1" applyFont="1" applyFill="1" applyBorder="1" applyAlignment="1" applyProtection="1">
      <alignment horizontal="left" vertical="center" wrapText="1"/>
      <protection locked="0"/>
    </xf>
    <xf numFmtId="49" fontId="23" fillId="10" borderId="14" xfId="2" applyNumberFormat="1" applyFont="1" applyFill="1" applyBorder="1" applyAlignment="1" applyProtection="1">
      <alignment horizontal="left" vertical="center" wrapText="1"/>
      <protection locked="0"/>
    </xf>
    <xf numFmtId="167" fontId="9" fillId="12" borderId="15" xfId="2" applyNumberFormat="1" applyFont="1" applyFill="1" applyBorder="1" applyAlignment="1">
      <alignment horizontal="center"/>
    </xf>
    <xf numFmtId="167" fontId="9" fillId="12" borderId="16" xfId="2" applyNumberFormat="1" applyFont="1" applyFill="1" applyBorder="1" applyAlignment="1">
      <alignment horizontal="center"/>
    </xf>
    <xf numFmtId="167" fontId="9" fillId="12" borderId="17" xfId="2" applyNumberFormat="1" applyFont="1" applyFill="1" applyBorder="1" applyAlignment="1">
      <alignment horizontal="center"/>
    </xf>
    <xf numFmtId="0" fontId="0" fillId="0" borderId="75" xfId="0" applyBorder="1" applyAlignment="1">
      <alignment horizontal="left" indent="1"/>
    </xf>
    <xf numFmtId="0" fontId="0" fillId="0" borderId="0" xfId="0" applyAlignment="1">
      <alignment horizontal="left" indent="1"/>
    </xf>
    <xf numFmtId="0" fontId="0" fillId="0" borderId="0" xfId="0" applyAlignment="1">
      <alignment horizontal="left"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6" xfId="0" applyBorder="1" applyAlignment="1">
      <alignment horizontal="left" indent="1"/>
    </xf>
    <xf numFmtId="0" fontId="0" fillId="0" borderId="0" xfId="0" applyAlignment="1">
      <alignment horizontal="center" vertical="center"/>
    </xf>
    <xf numFmtId="0" fontId="0" fillId="0" borderId="0" xfId="0" applyAlignment="1">
      <alignment horizontal="center" vertical="center" wrapText="1"/>
    </xf>
    <xf numFmtId="0" fontId="0" fillId="0" borderId="53" xfId="0" applyBorder="1" applyAlignment="1">
      <alignment horizontal="left" inden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57" xfId="0" applyBorder="1" applyAlignment="1">
      <alignment horizontal="center"/>
    </xf>
    <xf numFmtId="0" fontId="0" fillId="0" borderId="58" xfId="0" applyBorder="1" applyAlignment="1">
      <alignment horizontal="center"/>
    </xf>
  </cellXfs>
  <cellStyles count="7">
    <cellStyle name="Komma" xfId="4" builtinId="3"/>
    <cellStyle name="Link 2" xfId="5" xr:uid="{93231E02-5292-462D-A3C0-01EEC55F6628}"/>
    <cellStyle name="Prozent" xfId="1" builtinId="5"/>
    <cellStyle name="Prozent 2" xfId="3" xr:uid="{BFAF3805-1F19-4FE4-B447-D8D6516CD2F7}"/>
    <cellStyle name="Standard" xfId="0" builtinId="0"/>
    <cellStyle name="Standard 2" xfId="6" xr:uid="{D49398BD-1BCA-493F-A522-78F68CA9BF91}"/>
    <cellStyle name="Standard 3" xfId="2" xr:uid="{115C48C8-8DA4-4B84-81A7-A5CA97CD47BE}"/>
  </cellStyles>
  <dxfs count="344">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theme="1"/>
      </font>
      <fill>
        <patternFill>
          <bgColor rgb="FFC00000"/>
        </patternFill>
      </fill>
    </dxf>
    <dxf>
      <font>
        <color theme="1"/>
      </font>
      <fill>
        <patternFill>
          <bgColor rgb="FF92D05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ont>
        <color rgb="FF92D050"/>
      </font>
      <fill>
        <patternFill>
          <bgColor rgb="FF92D050"/>
        </patternFill>
      </fill>
    </dxf>
    <dxf>
      <font>
        <color rgb="FFC00000"/>
      </font>
      <fill>
        <patternFill>
          <bgColor rgb="FFC00000"/>
        </patternFill>
      </fill>
    </dxf>
    <dxf>
      <font>
        <color rgb="FFC0000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FFCC"/>
      <color rgb="FFFFFF99"/>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Marktpreisindex!$C$4</c:f>
              <c:strCache>
                <c:ptCount val="1"/>
                <c:pt idx="0">
                  <c:v>Basepreis in CHF/MWh</c:v>
                </c:pt>
              </c:strCache>
            </c:strRef>
          </c:tx>
          <c:spPr>
            <a:ln w="28575" cap="rnd">
              <a:solidFill>
                <a:schemeClr val="accent2">
                  <a:lumMod val="40000"/>
                  <a:lumOff val="60000"/>
                </a:schemeClr>
              </a:solidFill>
              <a:round/>
            </a:ln>
            <a:effectLst/>
          </c:spPr>
          <c:marker>
            <c:symbol val="none"/>
          </c:marker>
          <c:cat>
            <c:numRef>
              <c:f>Marktpreisindex!$D$2:$CY$2</c:f>
              <c:numCache>
                <c:formatCode>General</c:formatCode>
                <c:ptCount val="10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pt idx="60">
                  <c:v>2085</c:v>
                </c:pt>
                <c:pt idx="61">
                  <c:v>2086</c:v>
                </c:pt>
                <c:pt idx="62">
                  <c:v>2087</c:v>
                </c:pt>
                <c:pt idx="63">
                  <c:v>2088</c:v>
                </c:pt>
                <c:pt idx="64">
                  <c:v>2089</c:v>
                </c:pt>
                <c:pt idx="65">
                  <c:v>2090</c:v>
                </c:pt>
                <c:pt idx="66">
                  <c:v>2091</c:v>
                </c:pt>
                <c:pt idx="67">
                  <c:v>2092</c:v>
                </c:pt>
                <c:pt idx="68">
                  <c:v>2093</c:v>
                </c:pt>
                <c:pt idx="69">
                  <c:v>2094</c:v>
                </c:pt>
                <c:pt idx="70">
                  <c:v>2095</c:v>
                </c:pt>
                <c:pt idx="71">
                  <c:v>2096</c:v>
                </c:pt>
                <c:pt idx="72">
                  <c:v>2097</c:v>
                </c:pt>
                <c:pt idx="73">
                  <c:v>2098</c:v>
                </c:pt>
                <c:pt idx="74">
                  <c:v>2099</c:v>
                </c:pt>
                <c:pt idx="75">
                  <c:v>2100</c:v>
                </c:pt>
                <c:pt idx="76">
                  <c:v>2101</c:v>
                </c:pt>
                <c:pt idx="77">
                  <c:v>2102</c:v>
                </c:pt>
                <c:pt idx="78">
                  <c:v>2103</c:v>
                </c:pt>
                <c:pt idx="79">
                  <c:v>2104</c:v>
                </c:pt>
                <c:pt idx="80">
                  <c:v>2105</c:v>
                </c:pt>
                <c:pt idx="81">
                  <c:v>2106</c:v>
                </c:pt>
                <c:pt idx="82">
                  <c:v>2107</c:v>
                </c:pt>
                <c:pt idx="83">
                  <c:v>2108</c:v>
                </c:pt>
                <c:pt idx="84">
                  <c:v>2109</c:v>
                </c:pt>
                <c:pt idx="85">
                  <c:v>2110</c:v>
                </c:pt>
                <c:pt idx="86">
                  <c:v>2111</c:v>
                </c:pt>
                <c:pt idx="87">
                  <c:v>2112</c:v>
                </c:pt>
                <c:pt idx="88">
                  <c:v>2113</c:v>
                </c:pt>
                <c:pt idx="89">
                  <c:v>2114</c:v>
                </c:pt>
                <c:pt idx="90">
                  <c:v>2115</c:v>
                </c:pt>
                <c:pt idx="91">
                  <c:v>2116</c:v>
                </c:pt>
                <c:pt idx="92">
                  <c:v>2117</c:v>
                </c:pt>
                <c:pt idx="93">
                  <c:v>2118</c:v>
                </c:pt>
                <c:pt idx="94">
                  <c:v>2119</c:v>
                </c:pt>
                <c:pt idx="95">
                  <c:v>2120</c:v>
                </c:pt>
                <c:pt idx="96">
                  <c:v>2121</c:v>
                </c:pt>
                <c:pt idx="97">
                  <c:v>2122</c:v>
                </c:pt>
                <c:pt idx="98">
                  <c:v>2123</c:v>
                </c:pt>
                <c:pt idx="99">
                  <c:v>2124</c:v>
                </c:pt>
              </c:numCache>
            </c:numRef>
          </c:cat>
          <c:val>
            <c:numRef>
              <c:f>Marktpreisindex!$D$4:$CY$4</c:f>
              <c:numCache>
                <c:formatCode>General</c:formatCode>
                <c:ptCount val="100"/>
                <c:pt idx="0">
                  <c:v>74</c:v>
                </c:pt>
                <c:pt idx="1">
                  <c:v>74</c:v>
                </c:pt>
                <c:pt idx="2">
                  <c:v>74</c:v>
                </c:pt>
                <c:pt idx="3">
                  <c:v>74</c:v>
                </c:pt>
                <c:pt idx="4">
                  <c:v>74</c:v>
                </c:pt>
                <c:pt idx="5">
                  <c:v>74</c:v>
                </c:pt>
                <c:pt idx="6">
                  <c:v>74</c:v>
                </c:pt>
                <c:pt idx="7">
                  <c:v>74</c:v>
                </c:pt>
                <c:pt idx="8">
                  <c:v>74</c:v>
                </c:pt>
                <c:pt idx="9">
                  <c:v>74</c:v>
                </c:pt>
                <c:pt idx="10">
                  <c:v>75.48</c:v>
                </c:pt>
                <c:pt idx="11">
                  <c:v>76.960000000000008</c:v>
                </c:pt>
                <c:pt idx="12">
                  <c:v>78.44</c:v>
                </c:pt>
                <c:pt idx="13">
                  <c:v>79.92</c:v>
                </c:pt>
                <c:pt idx="14">
                  <c:v>81.400000000000006</c:v>
                </c:pt>
                <c:pt idx="15">
                  <c:v>82.88000000000001</c:v>
                </c:pt>
                <c:pt idx="16">
                  <c:v>84.360000000000014</c:v>
                </c:pt>
                <c:pt idx="17">
                  <c:v>85.84</c:v>
                </c:pt>
                <c:pt idx="18">
                  <c:v>87.320000000000007</c:v>
                </c:pt>
                <c:pt idx="19">
                  <c:v>88.800000000000011</c:v>
                </c:pt>
                <c:pt idx="20">
                  <c:v>88.8</c:v>
                </c:pt>
                <c:pt idx="21">
                  <c:v>88.8</c:v>
                </c:pt>
                <c:pt idx="22">
                  <c:v>88.8</c:v>
                </c:pt>
                <c:pt idx="23">
                  <c:v>88.8</c:v>
                </c:pt>
                <c:pt idx="24">
                  <c:v>88.8</c:v>
                </c:pt>
                <c:pt idx="25">
                  <c:v>88.8</c:v>
                </c:pt>
                <c:pt idx="26">
                  <c:v>88.8</c:v>
                </c:pt>
                <c:pt idx="27">
                  <c:v>88.8</c:v>
                </c:pt>
                <c:pt idx="28">
                  <c:v>88.8</c:v>
                </c:pt>
                <c:pt idx="29">
                  <c:v>88.8</c:v>
                </c:pt>
                <c:pt idx="30">
                  <c:v>87.135000000000005</c:v>
                </c:pt>
                <c:pt idx="31">
                  <c:v>85.47</c:v>
                </c:pt>
                <c:pt idx="32">
                  <c:v>83.805000000000007</c:v>
                </c:pt>
                <c:pt idx="33">
                  <c:v>82.14</c:v>
                </c:pt>
                <c:pt idx="34">
                  <c:v>80.475000000000009</c:v>
                </c:pt>
                <c:pt idx="35">
                  <c:v>78.810000000000016</c:v>
                </c:pt>
                <c:pt idx="36">
                  <c:v>77.14500000000001</c:v>
                </c:pt>
                <c:pt idx="37">
                  <c:v>75.480000000000018</c:v>
                </c:pt>
                <c:pt idx="38">
                  <c:v>73.815000000000026</c:v>
                </c:pt>
                <c:pt idx="39">
                  <c:v>72.15000000000002</c:v>
                </c:pt>
                <c:pt idx="40">
                  <c:v>70.485000000000028</c:v>
                </c:pt>
                <c:pt idx="41">
                  <c:v>68.820000000000022</c:v>
                </c:pt>
                <c:pt idx="42">
                  <c:v>67.15500000000003</c:v>
                </c:pt>
                <c:pt idx="43">
                  <c:v>65.490000000000038</c:v>
                </c:pt>
                <c:pt idx="44">
                  <c:v>63.825000000000038</c:v>
                </c:pt>
                <c:pt idx="45">
                  <c:v>62.160000000000039</c:v>
                </c:pt>
                <c:pt idx="46">
                  <c:v>60.49500000000004</c:v>
                </c:pt>
                <c:pt idx="47">
                  <c:v>58.830000000000041</c:v>
                </c:pt>
                <c:pt idx="48">
                  <c:v>57.165000000000049</c:v>
                </c:pt>
                <c:pt idx="49">
                  <c:v>55.50000000000005</c:v>
                </c:pt>
                <c:pt idx="50">
                  <c:v>55.5</c:v>
                </c:pt>
                <c:pt idx="51">
                  <c:v>55.5</c:v>
                </c:pt>
                <c:pt idx="52">
                  <c:v>55.5</c:v>
                </c:pt>
                <c:pt idx="53">
                  <c:v>55.5</c:v>
                </c:pt>
                <c:pt idx="54">
                  <c:v>55.5</c:v>
                </c:pt>
                <c:pt idx="55">
                  <c:v>55.5</c:v>
                </c:pt>
                <c:pt idx="56">
                  <c:v>55.5</c:v>
                </c:pt>
                <c:pt idx="57">
                  <c:v>55.5</c:v>
                </c:pt>
                <c:pt idx="58">
                  <c:v>55.5</c:v>
                </c:pt>
                <c:pt idx="59">
                  <c:v>55.5</c:v>
                </c:pt>
                <c:pt idx="60">
                  <c:v>55.5</c:v>
                </c:pt>
                <c:pt idx="61">
                  <c:v>55.5</c:v>
                </c:pt>
                <c:pt idx="62">
                  <c:v>55.5</c:v>
                </c:pt>
                <c:pt idx="63">
                  <c:v>55.5</c:v>
                </c:pt>
                <c:pt idx="64">
                  <c:v>55.5</c:v>
                </c:pt>
                <c:pt idx="65">
                  <c:v>55.5</c:v>
                </c:pt>
                <c:pt idx="66">
                  <c:v>55.5</c:v>
                </c:pt>
                <c:pt idx="67">
                  <c:v>55.5</c:v>
                </c:pt>
                <c:pt idx="68">
                  <c:v>55.5</c:v>
                </c:pt>
                <c:pt idx="69">
                  <c:v>55.5</c:v>
                </c:pt>
                <c:pt idx="70">
                  <c:v>55.5</c:v>
                </c:pt>
                <c:pt idx="71">
                  <c:v>55.5</c:v>
                </c:pt>
                <c:pt idx="72">
                  <c:v>55.5</c:v>
                </c:pt>
                <c:pt idx="73">
                  <c:v>55.5</c:v>
                </c:pt>
                <c:pt idx="74">
                  <c:v>55.5</c:v>
                </c:pt>
                <c:pt idx="75">
                  <c:v>55.5</c:v>
                </c:pt>
                <c:pt idx="76">
                  <c:v>55.5</c:v>
                </c:pt>
                <c:pt idx="77">
                  <c:v>55.5</c:v>
                </c:pt>
                <c:pt idx="78">
                  <c:v>55.5</c:v>
                </c:pt>
                <c:pt idx="79">
                  <c:v>55.5</c:v>
                </c:pt>
                <c:pt idx="80">
                  <c:v>55.5</c:v>
                </c:pt>
                <c:pt idx="81">
                  <c:v>55.5</c:v>
                </c:pt>
                <c:pt idx="82">
                  <c:v>55.5</c:v>
                </c:pt>
                <c:pt idx="83">
                  <c:v>55.5</c:v>
                </c:pt>
                <c:pt idx="84">
                  <c:v>55.5</c:v>
                </c:pt>
                <c:pt idx="85">
                  <c:v>55.5</c:v>
                </c:pt>
                <c:pt idx="86">
                  <c:v>55.5</c:v>
                </c:pt>
                <c:pt idx="87">
                  <c:v>55.5</c:v>
                </c:pt>
                <c:pt idx="88">
                  <c:v>55.5</c:v>
                </c:pt>
                <c:pt idx="89">
                  <c:v>55.5</c:v>
                </c:pt>
                <c:pt idx="90">
                  <c:v>55.5</c:v>
                </c:pt>
                <c:pt idx="91">
                  <c:v>55.5</c:v>
                </c:pt>
                <c:pt idx="92">
                  <c:v>55.5</c:v>
                </c:pt>
                <c:pt idx="93">
                  <c:v>55.5</c:v>
                </c:pt>
                <c:pt idx="94">
                  <c:v>55.5</c:v>
                </c:pt>
                <c:pt idx="95">
                  <c:v>55.5</c:v>
                </c:pt>
                <c:pt idx="96">
                  <c:v>55.5</c:v>
                </c:pt>
                <c:pt idx="97">
                  <c:v>55.5</c:v>
                </c:pt>
                <c:pt idx="98">
                  <c:v>55.5</c:v>
                </c:pt>
                <c:pt idx="99">
                  <c:v>55.5</c:v>
                </c:pt>
              </c:numCache>
            </c:numRef>
          </c:val>
          <c:smooth val="0"/>
          <c:extLst>
            <c:ext xmlns:c16="http://schemas.microsoft.com/office/drawing/2014/chart" uri="{C3380CC4-5D6E-409C-BE32-E72D297353CC}">
              <c16:uniqueId val="{00000000-F16A-452B-BEBB-BA4406D85AD6}"/>
            </c:ext>
          </c:extLst>
        </c:ser>
        <c:dLbls>
          <c:showLegendKey val="0"/>
          <c:showVal val="0"/>
          <c:showCatName val="0"/>
          <c:showSerName val="0"/>
          <c:showPercent val="0"/>
          <c:showBubbleSize val="0"/>
        </c:dLbls>
        <c:marker val="1"/>
        <c:smooth val="0"/>
        <c:axId val="1820456176"/>
        <c:axId val="1820460496"/>
      </c:lineChart>
      <c:lineChart>
        <c:grouping val="standard"/>
        <c:varyColors val="0"/>
        <c:ser>
          <c:idx val="0"/>
          <c:order val="0"/>
          <c:tx>
            <c:strRef>
              <c:f>Marktpreisindex!$C$3</c:f>
              <c:strCache>
                <c:ptCount val="1"/>
                <c:pt idx="0">
                  <c:v>Index</c:v>
                </c:pt>
              </c:strCache>
            </c:strRef>
          </c:tx>
          <c:spPr>
            <a:ln w="28575" cap="rnd">
              <a:solidFill>
                <a:schemeClr val="tx2">
                  <a:lumMod val="25000"/>
                  <a:lumOff val="75000"/>
                </a:schemeClr>
              </a:solidFill>
              <a:round/>
            </a:ln>
            <a:effectLst/>
          </c:spPr>
          <c:marker>
            <c:symbol val="none"/>
          </c:marker>
          <c:cat>
            <c:numRef>
              <c:f>Marktpreisindex!$D$2:$CY$2</c:f>
              <c:numCache>
                <c:formatCode>General</c:formatCode>
                <c:ptCount val="10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pt idx="60">
                  <c:v>2085</c:v>
                </c:pt>
                <c:pt idx="61">
                  <c:v>2086</c:v>
                </c:pt>
                <c:pt idx="62">
                  <c:v>2087</c:v>
                </c:pt>
                <c:pt idx="63">
                  <c:v>2088</c:v>
                </c:pt>
                <c:pt idx="64">
                  <c:v>2089</c:v>
                </c:pt>
                <c:pt idx="65">
                  <c:v>2090</c:v>
                </c:pt>
                <c:pt idx="66">
                  <c:v>2091</c:v>
                </c:pt>
                <c:pt idx="67">
                  <c:v>2092</c:v>
                </c:pt>
                <c:pt idx="68">
                  <c:v>2093</c:v>
                </c:pt>
                <c:pt idx="69">
                  <c:v>2094</c:v>
                </c:pt>
                <c:pt idx="70">
                  <c:v>2095</c:v>
                </c:pt>
                <c:pt idx="71">
                  <c:v>2096</c:v>
                </c:pt>
                <c:pt idx="72">
                  <c:v>2097</c:v>
                </c:pt>
                <c:pt idx="73">
                  <c:v>2098</c:v>
                </c:pt>
                <c:pt idx="74">
                  <c:v>2099</c:v>
                </c:pt>
                <c:pt idx="75">
                  <c:v>2100</c:v>
                </c:pt>
                <c:pt idx="76">
                  <c:v>2101</c:v>
                </c:pt>
                <c:pt idx="77">
                  <c:v>2102</c:v>
                </c:pt>
                <c:pt idx="78">
                  <c:v>2103</c:v>
                </c:pt>
                <c:pt idx="79">
                  <c:v>2104</c:v>
                </c:pt>
                <c:pt idx="80">
                  <c:v>2105</c:v>
                </c:pt>
                <c:pt idx="81">
                  <c:v>2106</c:v>
                </c:pt>
                <c:pt idx="82">
                  <c:v>2107</c:v>
                </c:pt>
                <c:pt idx="83">
                  <c:v>2108</c:v>
                </c:pt>
                <c:pt idx="84">
                  <c:v>2109</c:v>
                </c:pt>
                <c:pt idx="85">
                  <c:v>2110</c:v>
                </c:pt>
                <c:pt idx="86">
                  <c:v>2111</c:v>
                </c:pt>
                <c:pt idx="87">
                  <c:v>2112</c:v>
                </c:pt>
                <c:pt idx="88">
                  <c:v>2113</c:v>
                </c:pt>
                <c:pt idx="89">
                  <c:v>2114</c:v>
                </c:pt>
                <c:pt idx="90">
                  <c:v>2115</c:v>
                </c:pt>
                <c:pt idx="91">
                  <c:v>2116</c:v>
                </c:pt>
                <c:pt idx="92">
                  <c:v>2117</c:v>
                </c:pt>
                <c:pt idx="93">
                  <c:v>2118</c:v>
                </c:pt>
                <c:pt idx="94">
                  <c:v>2119</c:v>
                </c:pt>
                <c:pt idx="95">
                  <c:v>2120</c:v>
                </c:pt>
                <c:pt idx="96">
                  <c:v>2121</c:v>
                </c:pt>
                <c:pt idx="97">
                  <c:v>2122</c:v>
                </c:pt>
                <c:pt idx="98">
                  <c:v>2123</c:v>
                </c:pt>
                <c:pt idx="99">
                  <c:v>2124</c:v>
                </c:pt>
              </c:numCache>
            </c:numRef>
          </c:cat>
          <c:val>
            <c:numRef>
              <c:f>Marktpreisindex!$D$3:$CY$3</c:f>
              <c:numCache>
                <c:formatCode>0.00</c:formatCode>
                <c:ptCount val="100"/>
                <c:pt idx="0">
                  <c:v>1</c:v>
                </c:pt>
                <c:pt idx="1">
                  <c:v>1</c:v>
                </c:pt>
                <c:pt idx="2">
                  <c:v>1</c:v>
                </c:pt>
                <c:pt idx="3">
                  <c:v>1</c:v>
                </c:pt>
                <c:pt idx="4">
                  <c:v>1</c:v>
                </c:pt>
                <c:pt idx="5">
                  <c:v>1</c:v>
                </c:pt>
                <c:pt idx="6">
                  <c:v>1</c:v>
                </c:pt>
                <c:pt idx="7">
                  <c:v>1</c:v>
                </c:pt>
                <c:pt idx="8">
                  <c:v>1</c:v>
                </c:pt>
                <c:pt idx="9">
                  <c:v>1</c:v>
                </c:pt>
                <c:pt idx="10">
                  <c:v>1.02</c:v>
                </c:pt>
                <c:pt idx="11">
                  <c:v>1.04</c:v>
                </c:pt>
                <c:pt idx="12">
                  <c:v>1.06</c:v>
                </c:pt>
                <c:pt idx="13">
                  <c:v>1.08</c:v>
                </c:pt>
                <c:pt idx="14">
                  <c:v>1.1000000000000001</c:v>
                </c:pt>
                <c:pt idx="15">
                  <c:v>1.1200000000000001</c:v>
                </c:pt>
                <c:pt idx="16">
                  <c:v>1.1400000000000001</c:v>
                </c:pt>
                <c:pt idx="17">
                  <c:v>1.1600000000000001</c:v>
                </c:pt>
                <c:pt idx="18">
                  <c:v>1.1800000000000002</c:v>
                </c:pt>
                <c:pt idx="19">
                  <c:v>1.2000000000000002</c:v>
                </c:pt>
                <c:pt idx="20">
                  <c:v>1.2</c:v>
                </c:pt>
                <c:pt idx="21">
                  <c:v>1.2</c:v>
                </c:pt>
                <c:pt idx="22">
                  <c:v>1.2</c:v>
                </c:pt>
                <c:pt idx="23">
                  <c:v>1.2</c:v>
                </c:pt>
                <c:pt idx="24">
                  <c:v>1.2</c:v>
                </c:pt>
                <c:pt idx="25">
                  <c:v>1.2</c:v>
                </c:pt>
                <c:pt idx="26">
                  <c:v>1.2</c:v>
                </c:pt>
                <c:pt idx="27">
                  <c:v>1.2</c:v>
                </c:pt>
                <c:pt idx="28">
                  <c:v>1.2</c:v>
                </c:pt>
                <c:pt idx="29">
                  <c:v>1.2</c:v>
                </c:pt>
                <c:pt idx="30">
                  <c:v>1.1775</c:v>
                </c:pt>
                <c:pt idx="31">
                  <c:v>1.155</c:v>
                </c:pt>
                <c:pt idx="32">
                  <c:v>1.1325000000000001</c:v>
                </c:pt>
                <c:pt idx="33">
                  <c:v>1.1100000000000001</c:v>
                </c:pt>
                <c:pt idx="34">
                  <c:v>1.0875000000000001</c:v>
                </c:pt>
                <c:pt idx="35">
                  <c:v>1.0650000000000002</c:v>
                </c:pt>
                <c:pt idx="36">
                  <c:v>1.0425000000000002</c:v>
                </c:pt>
                <c:pt idx="37">
                  <c:v>1.0200000000000002</c:v>
                </c:pt>
                <c:pt idx="38">
                  <c:v>0.99750000000000028</c:v>
                </c:pt>
                <c:pt idx="39">
                  <c:v>0.97500000000000031</c:v>
                </c:pt>
                <c:pt idx="40">
                  <c:v>0.95250000000000035</c:v>
                </c:pt>
                <c:pt idx="41">
                  <c:v>0.93000000000000038</c:v>
                </c:pt>
                <c:pt idx="42">
                  <c:v>0.90750000000000042</c:v>
                </c:pt>
                <c:pt idx="43">
                  <c:v>0.88500000000000045</c:v>
                </c:pt>
                <c:pt idx="44">
                  <c:v>0.86250000000000049</c:v>
                </c:pt>
                <c:pt idx="45">
                  <c:v>0.84000000000000052</c:v>
                </c:pt>
                <c:pt idx="46">
                  <c:v>0.81750000000000056</c:v>
                </c:pt>
                <c:pt idx="47">
                  <c:v>0.7950000000000006</c:v>
                </c:pt>
                <c:pt idx="48">
                  <c:v>0.77250000000000063</c:v>
                </c:pt>
                <c:pt idx="49">
                  <c:v>0.75000000000000067</c:v>
                </c:pt>
                <c:pt idx="50">
                  <c:v>0.75</c:v>
                </c:pt>
                <c:pt idx="51">
                  <c:v>0.75</c:v>
                </c:pt>
                <c:pt idx="52">
                  <c:v>0.75</c:v>
                </c:pt>
                <c:pt idx="53">
                  <c:v>0.75</c:v>
                </c:pt>
                <c:pt idx="54">
                  <c:v>0.75</c:v>
                </c:pt>
                <c:pt idx="55">
                  <c:v>0.75</c:v>
                </c:pt>
                <c:pt idx="56">
                  <c:v>0.75</c:v>
                </c:pt>
                <c:pt idx="57">
                  <c:v>0.75</c:v>
                </c:pt>
                <c:pt idx="58">
                  <c:v>0.75</c:v>
                </c:pt>
                <c:pt idx="59">
                  <c:v>0.75</c:v>
                </c:pt>
                <c:pt idx="60">
                  <c:v>0.75</c:v>
                </c:pt>
                <c:pt idx="61">
                  <c:v>0.75</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0.75</c:v>
                </c:pt>
                <c:pt idx="89">
                  <c:v>0.75</c:v>
                </c:pt>
                <c:pt idx="90">
                  <c:v>0.75</c:v>
                </c:pt>
                <c:pt idx="91">
                  <c:v>0.75</c:v>
                </c:pt>
                <c:pt idx="92">
                  <c:v>0.75</c:v>
                </c:pt>
                <c:pt idx="93">
                  <c:v>0.75</c:v>
                </c:pt>
                <c:pt idx="94">
                  <c:v>0.75</c:v>
                </c:pt>
                <c:pt idx="95">
                  <c:v>0.75</c:v>
                </c:pt>
                <c:pt idx="96">
                  <c:v>0.75</c:v>
                </c:pt>
                <c:pt idx="97">
                  <c:v>0.75</c:v>
                </c:pt>
                <c:pt idx="98">
                  <c:v>0.75</c:v>
                </c:pt>
                <c:pt idx="99">
                  <c:v>0.75</c:v>
                </c:pt>
              </c:numCache>
            </c:numRef>
          </c:val>
          <c:smooth val="0"/>
          <c:extLst>
            <c:ext xmlns:c16="http://schemas.microsoft.com/office/drawing/2014/chart" uri="{C3380CC4-5D6E-409C-BE32-E72D297353CC}">
              <c16:uniqueId val="{00000001-F16A-452B-BEBB-BA4406D85AD6}"/>
            </c:ext>
          </c:extLst>
        </c:ser>
        <c:dLbls>
          <c:showLegendKey val="0"/>
          <c:showVal val="0"/>
          <c:showCatName val="0"/>
          <c:showSerName val="0"/>
          <c:showPercent val="0"/>
          <c:showBubbleSize val="0"/>
        </c:dLbls>
        <c:marker val="1"/>
        <c:smooth val="0"/>
        <c:axId val="1820412016"/>
        <c:axId val="1820386576"/>
      </c:lineChart>
      <c:catAx>
        <c:axId val="182045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0460496"/>
        <c:crosses val="autoZero"/>
        <c:auto val="1"/>
        <c:lblAlgn val="ctr"/>
        <c:lblOffset val="100"/>
        <c:noMultiLvlLbl val="0"/>
      </c:catAx>
      <c:valAx>
        <c:axId val="1820460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solidFill>
                      <a:schemeClr val="accent2">
                        <a:lumMod val="60000"/>
                        <a:lumOff val="40000"/>
                      </a:schemeClr>
                    </a:solidFill>
                  </a:rPr>
                  <a:t>CHF/MWh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solidFill>
            <a:schemeClr val="accent2">
              <a:lumMod val="40000"/>
              <a:lumOff val="60000"/>
            </a:schemeClr>
          </a:solid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0456176"/>
        <c:crosses val="autoZero"/>
        <c:crossBetween val="between"/>
        <c:majorUnit val="5"/>
      </c:valAx>
      <c:valAx>
        <c:axId val="1820386576"/>
        <c:scaling>
          <c:orientation val="minMax"/>
          <c:max val="2"/>
          <c:min val="0"/>
        </c:scaling>
        <c:delete val="0"/>
        <c:axPos val="r"/>
        <c:numFmt formatCode="0.00" sourceLinked="1"/>
        <c:majorTickMark val="out"/>
        <c:minorTickMark val="none"/>
        <c:tickLblPos val="nextTo"/>
        <c:spPr>
          <a:solidFill>
            <a:schemeClr val="tx2">
              <a:lumMod val="25000"/>
              <a:lumOff val="75000"/>
            </a:schemeClr>
          </a:solid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820412016"/>
        <c:crosses val="max"/>
        <c:crossBetween val="between"/>
        <c:majorUnit val="0.1"/>
      </c:valAx>
      <c:catAx>
        <c:axId val="1820412016"/>
        <c:scaling>
          <c:orientation val="minMax"/>
        </c:scaling>
        <c:delete val="1"/>
        <c:axPos val="b"/>
        <c:numFmt formatCode="General" sourceLinked="1"/>
        <c:majorTickMark val="out"/>
        <c:minorTickMark val="none"/>
        <c:tickLblPos val="nextTo"/>
        <c:crossAx val="18203865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6</xdr:col>
      <xdr:colOff>482601</xdr:colOff>
      <xdr:row>5</xdr:row>
      <xdr:rowOff>110601</xdr:rowOff>
    </xdr:to>
    <xdr:pic>
      <xdr:nvPicPr>
        <xdr:cNvPr id="3" name="Grafik 2" descr="Bildschirmausschnitt">
          <a:extLst>
            <a:ext uri="{FF2B5EF4-FFF2-40B4-BE49-F238E27FC236}">
              <a16:creationId xmlns:a16="http://schemas.microsoft.com/office/drawing/2014/main" id="{87E99011-0AE6-42C0-A6DB-10D0EFDC7AE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68"/>
        <a:stretch/>
      </xdr:blipFill>
      <xdr:spPr>
        <a:xfrm>
          <a:off x="279401" y="38101"/>
          <a:ext cx="7734300" cy="79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xdr:colOff>
      <xdr:row>0</xdr:row>
      <xdr:rowOff>13607</xdr:rowOff>
    </xdr:from>
    <xdr:to>
      <xdr:col>7</xdr:col>
      <xdr:colOff>4101114</xdr:colOff>
      <xdr:row>1</xdr:row>
      <xdr:rowOff>1928</xdr:rowOff>
    </xdr:to>
    <xdr:pic>
      <xdr:nvPicPr>
        <xdr:cNvPr id="2" name="Grafik 1" descr="Bildschirmausschnitt">
          <a:extLst>
            <a:ext uri="{FF2B5EF4-FFF2-40B4-BE49-F238E27FC236}">
              <a16:creationId xmlns:a16="http://schemas.microsoft.com/office/drawing/2014/main" id="{7E908241-9F8F-4256-8D21-6101230083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68"/>
        <a:stretch/>
      </xdr:blipFill>
      <xdr:spPr>
        <a:xfrm>
          <a:off x="13607" y="13607"/>
          <a:ext cx="8621407" cy="902721"/>
        </a:xfrm>
        <a:prstGeom prst="rect">
          <a:avLst/>
        </a:prstGeom>
      </xdr:spPr>
    </xdr:pic>
    <xdr:clientData/>
  </xdr:twoCellAnchor>
  <xdr:oneCellAnchor>
    <xdr:from>
      <xdr:col>24</xdr:col>
      <xdr:colOff>443345</xdr:colOff>
      <xdr:row>4</xdr:row>
      <xdr:rowOff>105641</xdr:rowOff>
    </xdr:from>
    <xdr:ext cx="65" cy="172227"/>
    <xdr:sp macro="" textlink="">
      <xdr:nvSpPr>
        <xdr:cNvPr id="3" name="Textfeld 2">
          <a:extLst>
            <a:ext uri="{FF2B5EF4-FFF2-40B4-BE49-F238E27FC236}">
              <a16:creationId xmlns:a16="http://schemas.microsoft.com/office/drawing/2014/main" id="{AD09A6A0-CF14-45B5-94D6-0C17A25E190D}"/>
            </a:ext>
          </a:extLst>
        </xdr:cNvPr>
        <xdr:cNvSpPr txBox="1"/>
      </xdr:nvSpPr>
      <xdr:spPr>
        <a:xfrm>
          <a:off x="24693995" y="19534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465672</xdr:colOff>
      <xdr:row>97</xdr:row>
      <xdr:rowOff>0</xdr:rowOff>
    </xdr:from>
    <xdr:to>
      <xdr:col>11</xdr:col>
      <xdr:colOff>479783</xdr:colOff>
      <xdr:row>108</xdr:row>
      <xdr:rowOff>141111</xdr:rowOff>
    </xdr:to>
    <xdr:cxnSp macro="">
      <xdr:nvCxnSpPr>
        <xdr:cNvPr id="2" name="Gerader Verbinder 1">
          <a:extLst>
            <a:ext uri="{FF2B5EF4-FFF2-40B4-BE49-F238E27FC236}">
              <a16:creationId xmlns:a16="http://schemas.microsoft.com/office/drawing/2014/main" id="{2A602A0A-3596-444E-B122-843592630675}"/>
            </a:ext>
          </a:extLst>
        </xdr:cNvPr>
        <xdr:cNvCxnSpPr/>
      </xdr:nvCxnSpPr>
      <xdr:spPr>
        <a:xfrm flipH="1">
          <a:off x="13057722" y="19278600"/>
          <a:ext cx="14111" cy="1950861"/>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465672</xdr:colOff>
      <xdr:row>97</xdr:row>
      <xdr:rowOff>0</xdr:rowOff>
    </xdr:from>
    <xdr:to>
      <xdr:col>11</xdr:col>
      <xdr:colOff>479783</xdr:colOff>
      <xdr:row>108</xdr:row>
      <xdr:rowOff>141111</xdr:rowOff>
    </xdr:to>
    <xdr:cxnSp macro="">
      <xdr:nvCxnSpPr>
        <xdr:cNvPr id="3" name="Gerader Verbinder 2">
          <a:extLst>
            <a:ext uri="{FF2B5EF4-FFF2-40B4-BE49-F238E27FC236}">
              <a16:creationId xmlns:a16="http://schemas.microsoft.com/office/drawing/2014/main" id="{BE17A556-3FEE-B208-A1BA-48FE9870F33A}"/>
            </a:ext>
          </a:extLst>
        </xdr:cNvPr>
        <xdr:cNvCxnSpPr/>
      </xdr:nvCxnSpPr>
      <xdr:spPr>
        <a:xfrm flipH="1">
          <a:off x="12897561" y="19692056"/>
          <a:ext cx="14111" cy="1926166"/>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465672</xdr:colOff>
      <xdr:row>97</xdr:row>
      <xdr:rowOff>0</xdr:rowOff>
    </xdr:from>
    <xdr:to>
      <xdr:col>11</xdr:col>
      <xdr:colOff>479783</xdr:colOff>
      <xdr:row>108</xdr:row>
      <xdr:rowOff>141111</xdr:rowOff>
    </xdr:to>
    <xdr:cxnSp macro="">
      <xdr:nvCxnSpPr>
        <xdr:cNvPr id="2" name="Gerader Verbinder 1">
          <a:extLst>
            <a:ext uri="{FF2B5EF4-FFF2-40B4-BE49-F238E27FC236}">
              <a16:creationId xmlns:a16="http://schemas.microsoft.com/office/drawing/2014/main" id="{1C33449F-EF4C-4C2D-A04D-5907504E020E}"/>
            </a:ext>
          </a:extLst>
        </xdr:cNvPr>
        <xdr:cNvCxnSpPr/>
      </xdr:nvCxnSpPr>
      <xdr:spPr>
        <a:xfrm flipH="1">
          <a:off x="15181797" y="19297650"/>
          <a:ext cx="14111" cy="1950861"/>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465672</xdr:colOff>
      <xdr:row>88</xdr:row>
      <xdr:rowOff>0</xdr:rowOff>
    </xdr:from>
    <xdr:to>
      <xdr:col>11</xdr:col>
      <xdr:colOff>479783</xdr:colOff>
      <xdr:row>99</xdr:row>
      <xdr:rowOff>141111</xdr:rowOff>
    </xdr:to>
    <xdr:cxnSp macro="">
      <xdr:nvCxnSpPr>
        <xdr:cNvPr id="2" name="Gerader Verbinder 1">
          <a:extLst>
            <a:ext uri="{FF2B5EF4-FFF2-40B4-BE49-F238E27FC236}">
              <a16:creationId xmlns:a16="http://schemas.microsoft.com/office/drawing/2014/main" id="{6FADB353-806B-4F3F-9947-0EC31CB2B31F}"/>
            </a:ext>
          </a:extLst>
        </xdr:cNvPr>
        <xdr:cNvCxnSpPr/>
      </xdr:nvCxnSpPr>
      <xdr:spPr>
        <a:xfrm flipH="1">
          <a:off x="14232472" y="18256250"/>
          <a:ext cx="14111" cy="1906411"/>
        </a:xfrm>
        <a:prstGeom prst="line">
          <a:avLst/>
        </a:prstGeom>
        <a:ln w="19050"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1123949</xdr:colOff>
      <xdr:row>4</xdr:row>
      <xdr:rowOff>142874</xdr:rowOff>
    </xdr:from>
    <xdr:to>
      <xdr:col>55</xdr:col>
      <xdr:colOff>190499</xdr:colOff>
      <xdr:row>40</xdr:row>
      <xdr:rowOff>38100</xdr:rowOff>
    </xdr:to>
    <xdr:graphicFrame macro="">
      <xdr:nvGraphicFramePr>
        <xdr:cNvPr id="2" name="Diagramm 1">
          <a:extLst>
            <a:ext uri="{FF2B5EF4-FFF2-40B4-BE49-F238E27FC236}">
              <a16:creationId xmlns:a16="http://schemas.microsoft.com/office/drawing/2014/main" id="{5683C99E-2341-4750-95BA-27834A408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WK\08_Mitarbeiterspezifische%20Ordner\15_put\02_F&#246;rderinstrumente\02_IB\NPV-Tool\Aktualisierung%202024%20(real%202023)\IB-KWK.24.XXX_Bewertungsmodell_NAM-INFLEX_V7.0.xlsx" TargetMode="External"/><Relationship Id="rId1" Type="http://schemas.openxmlformats.org/officeDocument/2006/relationships/externalLinkPath" Target="file:///O:\WK\08_Mitarbeiterspezifische%20Ordner\15_put\02_F&#246;rderinstrumente\02_IB\NPV-Tool\Aktualisierung%202024%20(real%202023)\IB-KWK.24.XXX_Bewertungsmodell_NAM-INFLEX_V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DEBUT, INIZIO"/>
      <sheetName val="1.1 Allgemein"/>
      <sheetName val="1.2 Strompreise"/>
      <sheetName val="2.1 Kraftwerk allgemein"/>
      <sheetName val="2.2 Produktion Mtl."/>
      <sheetName val="2.3 Weitere Erträge"/>
      <sheetName val="2.4 Pumpen Mtl."/>
      <sheetName val="2.5 OPEX"/>
      <sheetName val="2.6 CAPEX"/>
      <sheetName val="3.1 Abschreibung"/>
      <sheetName val="3.2 Modell"/>
      <sheetName val="4.1 Auswertungen"/>
      <sheetName val="5.1 Strompreise EXX u. Szenario"/>
      <sheetName val="d_f_i"/>
      <sheetName val="Dropdowns"/>
    </sheetNames>
    <sheetDataSet>
      <sheetData sheetId="0"/>
      <sheetData sheetId="1">
        <row r="22">
          <cell r="I22">
            <v>2024</v>
          </cell>
        </row>
      </sheetData>
      <sheetData sheetId="2"/>
      <sheetData sheetId="3">
        <row r="16">
          <cell r="F16">
            <v>2100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hyperlink" Target="file:///C:\Users\U80841771\Downloads\11515-Referenz-Marktpreise_formular_d%20(2).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data.snb.ch/de/topics/ziredev/cube/devkum?fromDate=2020-10&amp;toDate=2023-12&amp;dimSel=D1(EUR1)"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A8CB-8A2B-4327-9DFD-CE3E39EA3144}">
  <sheetPr>
    <tabColor theme="3" tint="0.249977111117893"/>
  </sheetPr>
  <dimension ref="B5:G31"/>
  <sheetViews>
    <sheetView showGridLines="0" tabSelected="1" zoomScaleNormal="100" workbookViewId="0">
      <selection activeCell="J19" sqref="J19"/>
    </sheetView>
  </sheetViews>
  <sheetFormatPr baseColWidth="10" defaultColWidth="11.453125" defaultRowHeight="12.5" x14ac:dyDescent="0.25"/>
  <cols>
    <col min="1" max="1" width="4" customWidth="1"/>
    <col min="2" max="2" width="27.26953125" style="20" customWidth="1"/>
    <col min="3" max="3" width="32.1796875" style="20" customWidth="1"/>
    <col min="4" max="4" width="3.1796875" style="20" customWidth="1"/>
    <col min="5" max="5" width="29.453125" style="20" customWidth="1"/>
    <col min="7" max="7" width="7.26953125" customWidth="1"/>
  </cols>
  <sheetData>
    <row r="5" spans="2:7" ht="6.65" customHeight="1" x14ac:dyDescent="0.25"/>
    <row r="6" spans="2:7" ht="41.15" customHeight="1" x14ac:dyDescent="0.25">
      <c r="B6" s="247" t="str">
        <f ca="1">OFFSET(Sprachen!A4,0,'START, DEBUT, INIZIO'!$E$7-1,1,1)</f>
        <v>Version August 2025</v>
      </c>
    </row>
    <row r="7" spans="2:7" ht="13" x14ac:dyDescent="0.3">
      <c r="B7" s="25" t="s">
        <v>31</v>
      </c>
      <c r="C7" s="21"/>
      <c r="D7" s="21"/>
      <c r="E7" s="22">
        <f>IF(E10="d",1,IF(E10="f",2,3))</f>
        <v>1</v>
      </c>
      <c r="F7" s="22">
        <f t="shared" ref="F7:G7" si="0">IF(F10="d",1,IF(F10="f",2,3))</f>
        <v>3</v>
      </c>
      <c r="G7" s="22">
        <f t="shared" si="0"/>
        <v>3</v>
      </c>
    </row>
    <row r="9" spans="2:7" ht="13" thickBot="1" x14ac:dyDescent="0.3">
      <c r="B9" s="20" t="s">
        <v>33</v>
      </c>
    </row>
    <row r="10" spans="2:7" ht="13" thickBot="1" x14ac:dyDescent="0.3">
      <c r="B10" s="20" t="s">
        <v>34</v>
      </c>
      <c r="E10" s="532" t="s">
        <v>32</v>
      </c>
    </row>
    <row r="11" spans="2:7" x14ac:dyDescent="0.25">
      <c r="B11" s="20" t="s">
        <v>35</v>
      </c>
    </row>
    <row r="13" spans="2:7" x14ac:dyDescent="0.25">
      <c r="B13" s="26" t="s">
        <v>39</v>
      </c>
      <c r="C13" s="26" t="s">
        <v>38</v>
      </c>
      <c r="D13" s="26"/>
      <c r="E13" s="26" t="s">
        <v>37</v>
      </c>
    </row>
    <row r="14" spans="2:7" x14ac:dyDescent="0.25">
      <c r="B14" s="26" t="s">
        <v>36</v>
      </c>
      <c r="C14" s="26" t="s">
        <v>36</v>
      </c>
      <c r="D14" s="26"/>
      <c r="E14" s="26" t="s">
        <v>36</v>
      </c>
    </row>
    <row r="15" spans="2:7" ht="13.5" customHeight="1" x14ac:dyDescent="0.25">
      <c r="B15" s="26" t="s">
        <v>20</v>
      </c>
      <c r="C15" s="26" t="s">
        <v>619</v>
      </c>
      <c r="D15" s="26"/>
      <c r="E15" s="26" t="s">
        <v>620</v>
      </c>
    </row>
    <row r="16" spans="2:7" x14ac:dyDescent="0.25">
      <c r="B16" s="26" t="s">
        <v>40</v>
      </c>
      <c r="C16" s="26" t="s">
        <v>41</v>
      </c>
      <c r="D16" s="26"/>
      <c r="E16" s="26" t="s">
        <v>42</v>
      </c>
    </row>
    <row r="17" spans="2:5" ht="32.5" customHeight="1" x14ac:dyDescent="0.25">
      <c r="B17" s="23"/>
      <c r="C17" s="24"/>
      <c r="D17" s="24"/>
      <c r="E17" s="24"/>
    </row>
    <row r="18" spans="2:5" ht="24.75" customHeight="1" thickBot="1" x14ac:dyDescent="0.3">
      <c r="B18" s="586" t="str">
        <f ca="1">OFFSET(Sprachen!A5,0,'START, DEBUT, INIZIO'!$E$7-1,1,1)</f>
        <v>Bitte wählen Sie für die drei blau hinterlegten Zellen die passende Definition für Ihr Projekt aus</v>
      </c>
      <c r="C18" s="586"/>
      <c r="D18" s="586"/>
      <c r="E18" s="586"/>
    </row>
    <row r="19" spans="2:5" s="5" customFormat="1" ht="17.25" customHeight="1" thickBot="1" x14ac:dyDescent="0.3">
      <c r="C19" s="5" t="str">
        <f ca="1">OFFSET(Sprachen!A6,0,'START, DEBUT, INIZIO'!$E$7-1,1,1)</f>
        <v>Investitionsstyp</v>
      </c>
      <c r="E19" s="532" t="s">
        <v>22</v>
      </c>
    </row>
    <row r="20" spans="2:5" s="5" customFormat="1" ht="17.25" customHeight="1" thickBot="1" x14ac:dyDescent="0.3">
      <c r="C20" s="5" t="str">
        <f ca="1">OFFSET(Sprachen!A7,0,'START, DEBUT, INIZIO'!$E$7-1,1,1)</f>
        <v>Steuerbarkeit und Grösse</v>
      </c>
      <c r="E20" s="532" t="s">
        <v>362</v>
      </c>
    </row>
    <row r="21" spans="2:5" s="5" customFormat="1" ht="17.25" customHeight="1" thickBot="1" x14ac:dyDescent="0.3">
      <c r="C21" s="5" t="str">
        <f ca="1">OFFSET(Sprachen!A8,0,'START, DEBUT, INIZIO'!$E$7-1,1,1)</f>
        <v>Kraftwerkstyp</v>
      </c>
      <c r="E21" s="532" t="s">
        <v>27</v>
      </c>
    </row>
    <row r="22" spans="2:5" x14ac:dyDescent="0.25">
      <c r="B22"/>
      <c r="C22"/>
      <c r="D22"/>
    </row>
    <row r="23" spans="2:5" ht="42.65" customHeight="1" x14ac:dyDescent="0.25">
      <c r="B23" s="587" t="str">
        <f ca="1">OFFSET(Sprachen!A9,0,'START, DEBUT, INIZIO'!$E$7-1,1,1)</f>
        <v>Anschliessend füllen Sie bitte die vier folgenden excel-Blätter aus (siehe blau hinterlegte Ritter)</v>
      </c>
      <c r="C23" s="587"/>
      <c r="D23" s="587"/>
      <c r="E23" s="587"/>
    </row>
    <row r="24" spans="2:5" ht="7" customHeight="1" x14ac:dyDescent="0.25">
      <c r="B24" s="382"/>
      <c r="C24" s="382"/>
      <c r="D24" s="382"/>
      <c r="E24" s="382"/>
    </row>
    <row r="25" spans="2:5" ht="16" customHeight="1" x14ac:dyDescent="0.25">
      <c r="B25"/>
      <c r="C25"/>
      <c r="D25" s="426" t="s">
        <v>624</v>
      </c>
      <c r="E25" s="521" t="s">
        <v>39</v>
      </c>
    </row>
    <row r="26" spans="2:5" x14ac:dyDescent="0.25">
      <c r="D26" s="426" t="s">
        <v>624</v>
      </c>
      <c r="E26" s="521" t="s">
        <v>36</v>
      </c>
    </row>
    <row r="27" spans="2:5" x14ac:dyDescent="0.25">
      <c r="D27" s="426" t="s">
        <v>624</v>
      </c>
      <c r="E27" s="521">
        <f ca="1">DropDown!$F$9</f>
        <v>1</v>
      </c>
    </row>
    <row r="28" spans="2:5" x14ac:dyDescent="0.25">
      <c r="D28" s="426" t="s">
        <v>624</v>
      </c>
      <c r="E28" s="521" t="s">
        <v>20</v>
      </c>
    </row>
    <row r="30" spans="2:5" x14ac:dyDescent="0.25">
      <c r="B30" s="584"/>
    </row>
    <row r="31" spans="2:5" ht="98.25" customHeight="1" x14ac:dyDescent="0.25">
      <c r="B31" s="588" t="str">
        <f ca="1">OFFSET(Sprachen!A11,0,'START, DEBUT, INIZIO'!$E$7-1,1,1)</f>
        <v>Disclaimer:
Bitte nehmen Sie zur Kenntnis, dass der Modellrechner nur ein Hilfsmittel ist, um ein besseres und gemeinsames Verständnis zur Abschätzung der gleitenden Marktprämie Wasserkraft zu erlangen und weder für den Vergütungssatz noch für die Erlöse keine vollzugsfertige Version ist. Für den Modellrechner und dessen Resultate wird keinerlei Gewähr übernommen. Die für das Instrument der gleitenden Marktprämie relevanten Berechnungen erfolgen ausschliesslich gemäss der Verfügung und jährlich im Vollzug.</v>
      </c>
      <c r="C31" s="588"/>
      <c r="D31" s="588"/>
      <c r="E31" s="588"/>
    </row>
  </sheetData>
  <mergeCells count="3">
    <mergeCell ref="B18:E18"/>
    <mergeCell ref="B23:E23"/>
    <mergeCell ref="B31:E31"/>
  </mergeCells>
  <pageMargins left="0.7" right="0.7" top="0.78740157499999996" bottom="0.78740157499999996" header="0.3" footer="0.3"/>
  <customProperties>
    <customPr name="EpmWorksheetKeyString_GUID" r:id="rId1"/>
  </customPropertie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321F553-0C6D-469C-84A7-E827F77DA8DD}">
          <x14:formula1>
            <xm:f>DropDown!$A$2:$A$4</xm:f>
          </x14:formula1>
          <xm:sqref>E19</xm:sqref>
        </x14:dataValidation>
        <x14:dataValidation type="list" allowBlank="1" showInputMessage="1" showErrorMessage="1" xr:uid="{962FE8F3-CCBC-4326-8490-55636B0A953E}">
          <x14:formula1>
            <xm:f>DropDown!$A$7:$A$9</xm:f>
          </x14:formula1>
          <xm:sqref>E20</xm:sqref>
        </x14:dataValidation>
        <x14:dataValidation type="list" allowBlank="1" showInputMessage="1" showErrorMessage="1" xr:uid="{3831DFE3-D6DF-441E-B9F1-7A6233832BCC}">
          <x14:formula1>
            <xm:f>DropDown!$A$12:$A$14</xm:f>
          </x14:formula1>
          <xm:sqref>E21</xm:sqref>
        </x14:dataValidation>
        <x14:dataValidation type="list" allowBlank="1" showInputMessage="1" showErrorMessage="1" xr:uid="{460AA1E3-0B53-4F27-B400-A43A13720870}">
          <x14:formula1>
            <xm:f>DropDown!$A$25:$A$27</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01334-5BD0-4DAA-9FD8-768035536622}">
  <sheetPr>
    <tabColor theme="3" tint="0.749992370372631"/>
  </sheetPr>
  <dimension ref="A1:X130"/>
  <sheetViews>
    <sheetView zoomScaleNormal="100" workbookViewId="0">
      <selection activeCell="B40" sqref="B40"/>
    </sheetView>
  </sheetViews>
  <sheetFormatPr baseColWidth="10" defaultRowHeight="12.5" x14ac:dyDescent="0.25"/>
  <cols>
    <col min="1" max="1" width="4.81640625" customWidth="1"/>
    <col min="2" max="2" width="44.26953125" customWidth="1"/>
    <col min="3" max="3" width="22.1796875" customWidth="1"/>
    <col min="4" max="5" width="15.453125" customWidth="1"/>
    <col min="6" max="6" width="3.26953125" bestFit="1" customWidth="1"/>
    <col min="7" max="8" width="15.453125" customWidth="1"/>
    <col min="9" max="9" width="4.453125" customWidth="1"/>
    <col min="10" max="11" width="15.453125" customWidth="1"/>
    <col min="12" max="12" width="4.453125" customWidth="1"/>
    <col min="13" max="14" width="15.453125" customWidth="1"/>
    <col min="15" max="16" width="4.7265625" customWidth="1"/>
    <col min="17" max="18" width="15.453125" customWidth="1"/>
    <col min="19" max="19" width="3.7265625" customWidth="1"/>
    <col min="20" max="21" width="15.453125" customWidth="1"/>
    <col min="22" max="22" width="3.81640625" customWidth="1"/>
    <col min="23" max="24" width="15.453125" customWidth="1"/>
  </cols>
  <sheetData>
    <row r="1" spans="1:24" s="249" customFormat="1" x14ac:dyDescent="0.25">
      <c r="A1" s="347" t="str">
        <f>'START, DEBUT, INIZIO'!$E$19</f>
        <v>Neuanlage</v>
      </c>
    </row>
    <row r="2" spans="1:24" s="249" customFormat="1" x14ac:dyDescent="0.25">
      <c r="A2" s="347" t="str">
        <f>'START, DEBUT, INIZIO'!$E$20</f>
        <v>steuerbar &amp; &gt; 3 MWbr</v>
      </c>
    </row>
    <row r="3" spans="1:24" s="249" customFormat="1" ht="20.5" customHeight="1" thickBot="1" x14ac:dyDescent="0.3">
      <c r="A3" s="348" t="str">
        <f>'START, DEBUT, INIZIO'!$E$21</f>
        <v>Speicherkraftwerk</v>
      </c>
      <c r="B3" s="250"/>
      <c r="C3" s="250"/>
      <c r="D3" s="250"/>
      <c r="E3" s="250"/>
      <c r="F3" s="250"/>
      <c r="G3" s="250"/>
      <c r="H3" s="250"/>
      <c r="I3" s="250"/>
      <c r="J3" s="250"/>
      <c r="K3" s="250"/>
      <c r="L3" s="250"/>
      <c r="M3" s="250"/>
      <c r="N3" s="250"/>
      <c r="O3" s="250"/>
      <c r="P3" s="250"/>
      <c r="Q3" s="250"/>
      <c r="R3" s="250"/>
      <c r="S3" s="250"/>
      <c r="T3" s="250"/>
      <c r="U3" s="250"/>
      <c r="V3" s="250"/>
      <c r="W3" s="250"/>
      <c r="X3" s="250"/>
    </row>
    <row r="4" spans="1:24" ht="26.15" customHeight="1" x14ac:dyDescent="0.3">
      <c r="A4" s="16" t="str">
        <f ca="1">OFFSET(Sprachen!A14,0,'START, DEBUT, INIZIO'!$E$7-1,1,1)</f>
        <v>Allgemein</v>
      </c>
      <c r="C4" s="334"/>
      <c r="D4" s="334"/>
      <c r="E4" s="334"/>
      <c r="F4" s="335"/>
      <c r="G4" s="335"/>
      <c r="H4" s="335"/>
    </row>
    <row r="5" spans="1:24" x14ac:dyDescent="0.25">
      <c r="B5" s="3" t="str">
        <f ca="1">OFFSET(Sprachen!A15,0,'START, DEBUT, INIZIO'!$E$7-1,1,1)</f>
        <v>Projektname</v>
      </c>
      <c r="C5" s="590"/>
      <c r="D5" s="591"/>
      <c r="E5" s="334"/>
    </row>
    <row r="6" spans="1:24" x14ac:dyDescent="0.25">
      <c r="B6" s="3" t="str">
        <f ca="1">OFFSET(Sprachen!A16,0,'START, DEBUT, INIZIO'!$E$7-1,1,1)</f>
        <v>Standortkanton der Anlage</v>
      </c>
      <c r="C6" s="590"/>
      <c r="D6" s="591"/>
      <c r="E6" s="334"/>
    </row>
    <row r="7" spans="1:24" x14ac:dyDescent="0.25">
      <c r="B7" s="3" t="str">
        <f ca="1">OFFSET(Sprachen!A17,0,'START, DEBUT, INIZIO'!$E$7-1,1,1)</f>
        <v>Ansprechperson: Vorname, Name</v>
      </c>
      <c r="C7" s="590"/>
      <c r="D7" s="591"/>
      <c r="E7" s="334"/>
    </row>
    <row r="8" spans="1:24" x14ac:dyDescent="0.25">
      <c r="B8" s="3" t="str">
        <f ca="1">OFFSET(Sprachen!A18,0,'START, DEBUT, INIZIO'!$E$7-1,1,1)</f>
        <v>e-mail</v>
      </c>
      <c r="C8" s="590"/>
      <c r="D8" s="591"/>
      <c r="E8" s="334"/>
    </row>
    <row r="9" spans="1:24" x14ac:dyDescent="0.25">
      <c r="B9" s="3" t="str">
        <f ca="1">OFFSET(Sprachen!A19,0,'START, DEBUT, INIZIO'!$E$7-1,1,1)</f>
        <v>Tel.</v>
      </c>
      <c r="C9" s="590"/>
      <c r="D9" s="591"/>
      <c r="E9" s="334"/>
    </row>
    <row r="10" spans="1:24" x14ac:dyDescent="0.25">
      <c r="B10" s="334"/>
      <c r="C10" s="335"/>
      <c r="D10" s="335"/>
      <c r="E10" s="334"/>
    </row>
    <row r="11" spans="1:24" ht="18.75" customHeight="1" x14ac:dyDescent="0.25">
      <c r="B11" s="336" t="str">
        <f ca="1">OFFSET(Sprachen!A20,0,'START, DEBUT, INIZIO'!$E$7-1,1,1)</f>
        <v>Typ Abrechnungsjahr</v>
      </c>
      <c r="C11" s="336" t="str">
        <f ca="1">IF($A$2=DropDown!$A$7,DropDown!$A$18,DropDown!$A$17)</f>
        <v>Hydrologisches Jahr</v>
      </c>
      <c r="D11" s="335"/>
    </row>
    <row r="12" spans="1:24" x14ac:dyDescent="0.25">
      <c r="B12" s="3"/>
      <c r="C12" s="335"/>
      <c r="D12" s="335"/>
      <c r="E12" s="335"/>
    </row>
    <row r="13" spans="1:24" x14ac:dyDescent="0.25">
      <c r="B13" s="3" t="str">
        <f ca="1">OFFSET(Sprachen!A21,0,'START, DEBUT, INIZIO'!$E$7-1,1,1)</f>
        <v>Jahr Baustart</v>
      </c>
      <c r="C13" s="533"/>
      <c r="D13" s="335"/>
      <c r="E13" s="335"/>
    </row>
    <row r="14" spans="1:24" x14ac:dyDescent="0.25">
      <c r="B14" s="3" t="str">
        <f ca="1">OFFSET(Sprachen!A22,0,'START, DEBUT, INIZIO'!$E$7-1,1,1)</f>
        <v>Jahr Inbetriebnahme</v>
      </c>
      <c r="C14" s="533"/>
    </row>
    <row r="15" spans="1:24" x14ac:dyDescent="0.25">
      <c r="B15" s="3" t="str">
        <f ca="1">OFFSET(Sprachen!A23,0,'START, DEBUT, INIZIO'!$E$7-1,1,1)</f>
        <v>Jahr Konzessionsende</v>
      </c>
      <c r="C15" s="533"/>
    </row>
    <row r="16" spans="1:24" x14ac:dyDescent="0.25">
      <c r="B16" s="3" t="str">
        <f ca="1">OFFSET(Sprachen!A26,0,'START, DEBUT, INIZIO'!$E$7-1,1,1)</f>
        <v>Wasserzinskosten in CHF/kWbrutto</v>
      </c>
      <c r="C16" s="533"/>
      <c r="E16" s="18"/>
      <c r="F16" s="338"/>
    </row>
    <row r="17" spans="1:24" x14ac:dyDescent="0.25">
      <c r="B17" s="3"/>
      <c r="C17" s="3"/>
      <c r="E17" s="18"/>
      <c r="F17" s="338"/>
    </row>
    <row r="18" spans="1:24" x14ac:dyDescent="0.25">
      <c r="B18" s="3" t="str">
        <f ca="1">OFFSET(Sprachen!A27,0,'START, DEBUT, INIZIO'!$E$7-1,1,1)</f>
        <v>Anzahl Baujahre</v>
      </c>
      <c r="C18" s="3">
        <f>C14-C13</f>
        <v>0</v>
      </c>
      <c r="E18" s="18"/>
      <c r="F18" s="338"/>
    </row>
    <row r="19" spans="1:24" x14ac:dyDescent="0.25">
      <c r="B19" s="3" t="str">
        <f ca="1">OFFSET(Sprachen!A28,0,'START, DEBUT, INIZIO'!$E$7-1,1,1)</f>
        <v>Restlaufzeit Konzession</v>
      </c>
      <c r="C19" s="530">
        <f>C15-C14+1</f>
        <v>1</v>
      </c>
      <c r="D19" t="str">
        <f ca="1">OFFSET(Sprachen!A30,0,'START, DEBUT, INIZIO'!$E$7-1,1,1)</f>
        <v>Jahre</v>
      </c>
      <c r="E19" s="18"/>
      <c r="F19" s="338"/>
    </row>
    <row r="20" spans="1:24" x14ac:dyDescent="0.25">
      <c r="B20" s="405" t="str">
        <f ca="1">OFFSET(Sprachen!A29,0,'START, DEBUT, INIZIO'!$E$7-1,1,1)</f>
        <v>Investitionsgewichtete Nutzungsdauer</v>
      </c>
      <c r="C20" s="531">
        <f>CAPEX!U11</f>
        <v>1</v>
      </c>
      <c r="D20" s="248" t="str">
        <f ca="1">D19</f>
        <v>Jahre</v>
      </c>
      <c r="E20" s="18"/>
      <c r="F20" s="338"/>
    </row>
    <row r="21" spans="1:24" ht="13" thickBot="1" x14ac:dyDescent="0.3">
      <c r="A21" s="339"/>
      <c r="B21" s="339"/>
      <c r="C21" s="339"/>
      <c r="D21" s="339"/>
      <c r="E21" s="339"/>
      <c r="F21" s="339"/>
      <c r="G21" s="339"/>
      <c r="H21" s="339"/>
      <c r="I21" s="339"/>
      <c r="J21" s="339"/>
      <c r="K21" s="339"/>
      <c r="L21" s="339"/>
      <c r="M21" s="339"/>
      <c r="N21" s="339"/>
      <c r="O21" s="339"/>
      <c r="P21" s="339"/>
      <c r="Q21" s="339"/>
      <c r="R21" s="339"/>
      <c r="S21" s="339"/>
      <c r="T21" s="339"/>
      <c r="U21" s="339"/>
      <c r="V21" s="250"/>
      <c r="W21" s="250"/>
      <c r="X21" s="250"/>
    </row>
    <row r="22" spans="1:24" ht="26.15" customHeight="1" x14ac:dyDescent="0.3">
      <c r="A22" s="16" t="str">
        <f ca="1">OFFSET(Sprachen!A31,0,'START, DEBUT, INIZIO'!$E$7-1,1,1)</f>
        <v>Technische Angaben</v>
      </c>
      <c r="B22" s="334"/>
      <c r="C22" s="334"/>
      <c r="D22" s="334"/>
      <c r="E22" s="335"/>
      <c r="F22" s="335"/>
      <c r="G22" s="335"/>
      <c r="I22" s="1"/>
    </row>
    <row r="23" spans="1:24" ht="54" customHeight="1" x14ac:dyDescent="0.3">
      <c r="D23" s="19"/>
      <c r="E23" s="529" t="str">
        <f ca="1">OFFSET(Sprachen!A36,0,'START, DEBUT, INIZIO'!$E$7-1,1,1)</f>
        <v>vor Investition</v>
      </c>
      <c r="H23" s="529" t="str">
        <f ca="1">OFFSET(Sprachen!A37,0,'START, DEBUT, INIZIO'!$E$7-1,1,1)</f>
        <v>nach Investition</v>
      </c>
      <c r="J23" s="529" t="str">
        <f ca="1">OFFSET(Sprachen!A38,0,'START, DEBUT, INIZIO'!$E$7-1,1,1)</f>
        <v xml:space="preserve">nach Inv. - vor Inv. </v>
      </c>
    </row>
    <row r="24" spans="1:24" ht="25.5" customHeight="1" x14ac:dyDescent="0.25">
      <c r="B24" s="592" t="str">
        <f ca="1">OFFSET(Sprachen!A32,0,'START, DEBUT, INIZIO'!$E$7-1,1,1)</f>
        <v>Mechanische Bruttoleistung</v>
      </c>
      <c r="C24" s="592"/>
      <c r="D24" s="336" t="s">
        <v>214</v>
      </c>
      <c r="E24" s="534"/>
      <c r="G24" s="336" t="s">
        <v>214</v>
      </c>
      <c r="H24" s="534"/>
      <c r="J24" s="342">
        <f>H24-E24</f>
        <v>0</v>
      </c>
      <c r="K24" s="5" t="s">
        <v>214</v>
      </c>
    </row>
    <row r="25" spans="1:24" x14ac:dyDescent="0.25">
      <c r="B25" s="3"/>
      <c r="C25" s="3" t="str">
        <f ca="1">OFFSET(Sprachen!A33,0,'START, DEBUT, INIZIO'!$E$7-1,1,1)</f>
        <v>Installierte Leistung Turbinen</v>
      </c>
      <c r="D25" s="336" t="s">
        <v>216</v>
      </c>
      <c r="E25" s="547"/>
      <c r="G25" s="336" t="s">
        <v>216</v>
      </c>
      <c r="H25" s="547"/>
      <c r="J25" s="351">
        <f>H25-E25</f>
        <v>0</v>
      </c>
      <c r="K25" s="5" t="s">
        <v>216</v>
      </c>
    </row>
    <row r="28" spans="1:24" x14ac:dyDescent="0.25">
      <c r="C28" s="336" t="str">
        <f ca="1">OFFSET(Sprachen!A34,0,'START, DEBUT, INIZIO'!$E$7-1,1,1)</f>
        <v>Nutzbare Speicherkapazität (nur für steuerbar &gt;=3 MW ausfüllen)</v>
      </c>
      <c r="D28" s="336" t="s">
        <v>9</v>
      </c>
      <c r="E28" s="535"/>
      <c r="G28" s="336" t="s">
        <v>9</v>
      </c>
      <c r="H28" s="535"/>
      <c r="J28" s="258">
        <f>H28-E28</f>
        <v>0</v>
      </c>
      <c r="K28" s="5" t="s">
        <v>9</v>
      </c>
    </row>
    <row r="29" spans="1:24" ht="31" customHeight="1" x14ac:dyDescent="0.25">
      <c r="A29" s="592" t="str">
        <f ca="1">OFFSET(Sprachen!A35,0,'START, DEBUT, INIZIO'!$E$7-1,1,1)</f>
        <v>Nutzbare Speicherkapazität der nicht erneuerten Anlageteile (nur für erhebliche Erneuerngen, welche steuerbar und &gt;=3 MWbr sind, ausfüllen)</v>
      </c>
      <c r="B29" s="592"/>
      <c r="C29" s="592"/>
      <c r="D29" s="336" t="s">
        <v>9</v>
      </c>
      <c r="E29" s="535"/>
      <c r="G29" s="336" t="s">
        <v>9</v>
      </c>
      <c r="H29" s="535"/>
      <c r="J29" s="542">
        <f ca="1">OFFSET(Sprachen!A42,0,'START, DEBUT, INIZIO'!$E$7-1,1,1)</f>
        <v>0</v>
      </c>
      <c r="K29" s="5" t="s">
        <v>9</v>
      </c>
    </row>
    <row r="30" spans="1:24" ht="13" thickBot="1" x14ac:dyDescent="0.3">
      <c r="A30" s="339"/>
      <c r="B30" s="339"/>
      <c r="C30" s="339"/>
      <c r="D30" s="339"/>
      <c r="E30" s="339"/>
      <c r="F30" s="339"/>
      <c r="G30" s="339"/>
      <c r="H30" s="339"/>
      <c r="I30" s="339"/>
      <c r="J30" s="339"/>
      <c r="K30" s="339"/>
      <c r="L30" s="339"/>
      <c r="M30" s="339"/>
      <c r="N30" s="339"/>
      <c r="O30" s="339"/>
      <c r="P30" s="339"/>
      <c r="Q30" s="339"/>
      <c r="R30" s="339"/>
      <c r="S30" s="339"/>
      <c r="T30" s="339"/>
      <c r="U30" s="339"/>
      <c r="V30" s="250"/>
      <c r="W30" s="250"/>
      <c r="X30" s="250"/>
    </row>
    <row r="31" spans="1:24" ht="26.15" customHeight="1" x14ac:dyDescent="0.3">
      <c r="A31" s="16" t="str">
        <f ca="1">OFFSET(Sprachen!A43,0,'START, DEBUT, INIZIO'!$E$7-1,1,1)</f>
        <v>Produktion</v>
      </c>
      <c r="B31" s="334"/>
      <c r="C31" s="334"/>
      <c r="D31" s="334"/>
      <c r="E31" s="335"/>
      <c r="F31" s="335"/>
      <c r="G31" s="335"/>
      <c r="I31" s="1"/>
    </row>
    <row r="32" spans="1:24" ht="13" x14ac:dyDescent="0.3">
      <c r="A32" s="16"/>
      <c r="B32" s="1" t="str">
        <f ca="1">OFFSET(Sprachen!A44,0,'START, DEBUT, INIZIO'!$E$7-1,1,1)</f>
        <v>Produktion netto: = Produktion, welche ins Netz eingespiesen wird  (inkl. Produktion aus gepumptem Zubringer- und Umwälz-Wasser)</v>
      </c>
      <c r="C32" s="334"/>
      <c r="D32" s="334"/>
      <c r="E32" s="335"/>
      <c r="F32" s="335"/>
      <c r="G32" s="335"/>
      <c r="I32" s="1"/>
    </row>
    <row r="33" spans="1:24" ht="13" x14ac:dyDescent="0.3">
      <c r="A33" s="16"/>
      <c r="B33" s="334"/>
      <c r="C33" s="334"/>
      <c r="D33" s="334"/>
      <c r="E33" s="335"/>
      <c r="F33" s="335"/>
      <c r="G33" s="335"/>
      <c r="I33" s="1"/>
    </row>
    <row r="34" spans="1:24" s="248" customFormat="1" ht="58.5" customHeight="1" x14ac:dyDescent="0.25">
      <c r="B34" s="337"/>
      <c r="D34" s="589" t="str">
        <f ca="1">OFFSET(Sprachen!A47,0,'START, DEBUT, INIZIO'!$E$7-1,1,1)</f>
        <v>Ergebnis der Optimierung mit gemittelten Zuflüssen der letzten 5 Hydrologischen Jahre.
→ vor Investition</v>
      </c>
      <c r="E34" s="589"/>
      <c r="G34" s="589" t="str">
        <f ca="1">OFFSET(Sprachen!A50,0,'START, DEBUT, INIZIO'!$E$7-1,1,1)</f>
        <v>Nur für erhebliche Erneuerung ausfüllen</v>
      </c>
      <c r="H34" s="589"/>
      <c r="J34" s="589" t="str">
        <f ca="1">OFFSET(Sprachen!A51,0,'START, DEBUT, INIZIO'!$E$7-1,1,1)</f>
        <v>Erwartete Produktion
→ nach Investition</v>
      </c>
      <c r="K34" s="589"/>
      <c r="M34" s="589" t="str">
        <f ca="1">OFFSET(Sprachen!A52,0,'START, DEBUT, INIZIO'!$E$7-1,1,1)</f>
        <v>Erwartete Mehrproduktion* aus Investition</v>
      </c>
      <c r="N34" s="589"/>
      <c r="P34" s="423"/>
      <c r="Q34" s="589" t="str">
        <f ca="1">OFFSET(Sprachen!A53,0,'START, DEBUT, INIZIO'!$E$7-1,1,1)</f>
        <v>Neue Speicherkapazität</v>
      </c>
      <c r="R34" s="589"/>
      <c r="T34" s="589" t="str">
        <f ca="1">OFFSET(Sprachen!A54,0,'START, DEBUT, INIZIO'!$E$7-1,1,1)</f>
        <v>Erwartete Produktion (inkl. neue Speicherkapazität)
→ nach Investition</v>
      </c>
      <c r="U34" s="589"/>
      <c r="W34" s="589" t="str">
        <f ca="1">OFFSET(Sprachen!A55,0,'START, DEBUT, INIZIO'!$E$7-1,1,1)</f>
        <v>Erwartete Mehrproduktion* aus Investition (inkl. neue Speicherkapazität)</v>
      </c>
      <c r="X34" s="589"/>
    </row>
    <row r="35" spans="1:24" x14ac:dyDescent="0.25">
      <c r="D35" s="335"/>
      <c r="E35" s="8" t="str">
        <f ca="1">OFFSET(Sprachen!A56,0,'START, DEBUT, INIZIO'!$E$7-1,1,1)</f>
        <v>Produktion netto</v>
      </c>
      <c r="G35" s="335"/>
      <c r="H35" s="8" t="str">
        <f ca="1">E35</f>
        <v>Produktion netto</v>
      </c>
      <c r="J35" s="335"/>
      <c r="K35" s="8" t="str">
        <f ca="1">E35</f>
        <v>Produktion netto</v>
      </c>
      <c r="M35" s="335"/>
      <c r="N35" s="8" t="str">
        <f ca="1">E35</f>
        <v>Produktion netto</v>
      </c>
      <c r="P35" s="424"/>
      <c r="Q35" s="335"/>
      <c r="R35" s="8" t="str">
        <f ca="1">E35</f>
        <v>Produktion netto</v>
      </c>
      <c r="T35" s="335"/>
      <c r="U35" s="8" t="str">
        <f ca="1">E35</f>
        <v>Produktion netto</v>
      </c>
      <c r="W35" s="335"/>
      <c r="X35" s="8" t="str">
        <f ca="1">E35</f>
        <v>Produktion netto</v>
      </c>
    </row>
    <row r="36" spans="1:24" x14ac:dyDescent="0.25">
      <c r="D36" s="335"/>
      <c r="E36" s="8" t="s">
        <v>9</v>
      </c>
      <c r="G36" s="335"/>
      <c r="H36" s="8" t="s">
        <v>9</v>
      </c>
      <c r="J36" s="335"/>
      <c r="K36" s="8" t="s">
        <v>9</v>
      </c>
      <c r="M36" s="335"/>
      <c r="N36" s="8" t="s">
        <v>9</v>
      </c>
      <c r="P36" s="424"/>
      <c r="Q36" s="335"/>
      <c r="R36" s="8" t="s">
        <v>9</v>
      </c>
      <c r="T36" s="335"/>
      <c r="U36" s="8" t="s">
        <v>9</v>
      </c>
      <c r="W36" s="335"/>
      <c r="X36" s="8" t="s">
        <v>9</v>
      </c>
    </row>
    <row r="37" spans="1:24" x14ac:dyDescent="0.25">
      <c r="C37" s="3" t="str">
        <f ca="1">IF($C$11="Hydrologisches Jahr",$C$11,"")</f>
        <v>Hydrologisches Jahr</v>
      </c>
      <c r="D37" s="3" t="str">
        <f>CONCATENATE(10,". ",'Allg., SDL, RMP, HKN, Wi-Res.'!$C$2-6,"-",'Allg., SDL, RMP, HKN, Wi-Res.'!$C$2-2)</f>
        <v>10. 2019-2023</v>
      </c>
      <c r="E37" s="535"/>
      <c r="G37" s="3" t="str">
        <f>CONCATENATE(10,". ",'Allg., SDL, RMP, HKN, Wi-Res.'!$C$2-6,"-",'Allg., SDL, RMP, HKN, Wi-Res.'!$C$2-2)</f>
        <v>10. 2019-2023</v>
      </c>
      <c r="H37" s="535"/>
      <c r="J37" s="3" t="str">
        <f>CONCATENATE(10,". ",$C$14-1)</f>
        <v>10. -1</v>
      </c>
      <c r="K37" s="535"/>
      <c r="M37" s="3" t="str">
        <f t="shared" ref="M37:M51" si="0">J37</f>
        <v>10. -1</v>
      </c>
      <c r="N37" s="342">
        <f>IF(OR(AND(E37="",K37=""),AND(H37="",K37="")),0,IF($A$1="Erhebliche Erneuerung",K37-H37,K37-E37))</f>
        <v>0</v>
      </c>
      <c r="P37" s="424"/>
      <c r="Q37" s="3" t="str">
        <f t="shared" ref="Q37:Q51" si="1">J37</f>
        <v>10. -1</v>
      </c>
      <c r="R37" s="342" t="e">
        <f ca="1">IF($A$1=DropDown!$A$4,$J$29*(N37/$N$53),$J$28*(N37/$N$53))</f>
        <v>#DIV/0!</v>
      </c>
      <c r="T37" s="3" t="str">
        <f>CONCATENATE(10,". ",$C$14-1)</f>
        <v>10. -1</v>
      </c>
      <c r="U37" s="342" t="e">
        <f ca="1">K37+R37</f>
        <v>#DIV/0!</v>
      </c>
      <c r="W37" s="3" t="str">
        <f t="shared" ref="W37:W51" si="2">M37</f>
        <v>10. -1</v>
      </c>
      <c r="X37" s="342">
        <f>IF(OR(AND(E37="",K37=""),AND(H37="",K37="")),0,IF($A$1="Erhebliche Erneuerung",K37-H37,U37-E37))</f>
        <v>0</v>
      </c>
    </row>
    <row r="38" spans="1:24" x14ac:dyDescent="0.25">
      <c r="D38" s="3" t="str">
        <f>CONCATENATE(11,". ",'Allg., SDL, RMP, HKN, Wi-Res.'!$C$2-6,"-",'Allg., SDL, RMP, HKN, Wi-Res.'!$C$2-2)</f>
        <v>11. 2019-2023</v>
      </c>
      <c r="E38" s="535"/>
      <c r="G38" s="3" t="str">
        <f>CONCATENATE(11,". ",'Allg., SDL, RMP, HKN, Wi-Res.'!$C$2-6,"-",'Allg., SDL, RMP, HKN, Wi-Res.'!$C$2-2)</f>
        <v>11. 2019-2023</v>
      </c>
      <c r="H38" s="535"/>
      <c r="J38" s="3" t="str">
        <f>CONCATENATE(11,". ",$C$14-1)</f>
        <v>11. -1</v>
      </c>
      <c r="K38" s="535"/>
      <c r="M38" s="3" t="str">
        <f t="shared" si="0"/>
        <v>11. -1</v>
      </c>
      <c r="N38" s="342">
        <f t="shared" ref="N38:N51" si="3">IF(OR(AND(E38="",K38=""),AND(H38="",K38="")),0,IF($A$1="Erhebliche Erneuerung",K38-H38,K38-E38))</f>
        <v>0</v>
      </c>
      <c r="P38" s="424"/>
      <c r="Q38" s="3" t="str">
        <f t="shared" si="1"/>
        <v>11. -1</v>
      </c>
      <c r="R38" s="342" t="e">
        <f ca="1">IF($A$1=DropDown!$A$4,$J$29*(N38/$N$53),$J$28*(N38/$N$53))</f>
        <v>#DIV/0!</v>
      </c>
      <c r="T38" s="3" t="str">
        <f>CONCATENATE(11,". ",$C$14-1)</f>
        <v>11. -1</v>
      </c>
      <c r="U38" s="342" t="e">
        <f t="shared" ref="U38:U51" ca="1" si="4">K38+R38</f>
        <v>#DIV/0!</v>
      </c>
      <c r="W38" s="3" t="str">
        <f t="shared" si="2"/>
        <v>11. -1</v>
      </c>
      <c r="X38" s="342">
        <f t="shared" ref="X38:X51" si="5">IF(OR(AND(E38="",K38=""),AND(H38="",K38="")),0,IF($A$1="Erhebliche Erneuerung",K38-H38,U38-E38))</f>
        <v>0</v>
      </c>
    </row>
    <row r="39" spans="1:24" ht="13" thickBot="1" x14ac:dyDescent="0.3">
      <c r="D39" s="343" t="str">
        <f>CONCATENATE(12,". ",'Allg., SDL, RMP, HKN, Wi-Res.'!$C$2-6,"-",'Allg., SDL, RMP, HKN, Wi-Res.'!$C$2-2)</f>
        <v>12. 2019-2023</v>
      </c>
      <c r="E39" s="536"/>
      <c r="G39" s="343" t="str">
        <f>CONCATENATE(12,". ",'Allg., SDL, RMP, HKN, Wi-Res.'!$C$2-6,"-",'Allg., SDL, RMP, HKN, Wi-Res.'!$C$2-2)</f>
        <v>12. 2019-2023</v>
      </c>
      <c r="H39" s="536"/>
      <c r="J39" s="343" t="str">
        <f>CONCATENATE(12,". ",$C$14-1)</f>
        <v>12. -1</v>
      </c>
      <c r="K39" s="536"/>
      <c r="M39" s="343" t="str">
        <f t="shared" si="0"/>
        <v>12. -1</v>
      </c>
      <c r="N39" s="344">
        <f t="shared" si="3"/>
        <v>0</v>
      </c>
      <c r="P39" s="424"/>
      <c r="Q39" s="343" t="str">
        <f t="shared" si="1"/>
        <v>12. -1</v>
      </c>
      <c r="R39" s="344" t="e">
        <f ca="1">IF($A$1=DropDown!$A$4,$J$29*(N39/$N$53),$J$28*(N39/$N$53))</f>
        <v>#DIV/0!</v>
      </c>
      <c r="T39" s="343" t="str">
        <f>CONCATENATE(12,". ",$C$14-1)</f>
        <v>12. -1</v>
      </c>
      <c r="U39" s="344" t="e">
        <f t="shared" ca="1" si="4"/>
        <v>#DIV/0!</v>
      </c>
      <c r="W39" s="343" t="str">
        <f t="shared" si="2"/>
        <v>12. -1</v>
      </c>
      <c r="X39" s="344">
        <f t="shared" si="5"/>
        <v>0</v>
      </c>
    </row>
    <row r="40" spans="1:24" x14ac:dyDescent="0.25">
      <c r="C40" s="3" t="str">
        <f ca="1">IF($C$11="Kalenderjahr",$C$11,"")</f>
        <v/>
      </c>
      <c r="D40" s="3" t="str">
        <f>CONCATENATE(1,". ",'Allg., SDL, RMP, HKN, Wi-Res.'!$C$2-5,"-",'Allg., SDL, RMP, HKN, Wi-Res.'!$C$2-1)</f>
        <v>1. 2020-2024</v>
      </c>
      <c r="E40" s="537"/>
      <c r="G40" s="3" t="str">
        <f>CONCATENATE(1,". ",'Allg., SDL, RMP, HKN, Wi-Res.'!$C$2-5,"-",'Allg., SDL, RMP, HKN, Wi-Res.'!$C$2-1)</f>
        <v>1. 2020-2024</v>
      </c>
      <c r="H40" s="537"/>
      <c r="J40" s="3" t="str">
        <f>CONCATENATE(1,". ",$C$14)</f>
        <v xml:space="preserve">1. </v>
      </c>
      <c r="K40" s="537"/>
      <c r="M40" s="3" t="str">
        <f t="shared" si="0"/>
        <v xml:space="preserve">1. </v>
      </c>
      <c r="N40" s="345">
        <f>IF(OR(AND(E40="",K40=""),AND(H40="",K40="")),0,IF($A$1="Erhebliche Erneuerung",K40-H40,K40-E40))</f>
        <v>0</v>
      </c>
      <c r="P40" s="424"/>
      <c r="Q40" s="3" t="str">
        <f t="shared" si="1"/>
        <v xml:space="preserve">1. </v>
      </c>
      <c r="R40" s="345" t="e">
        <f ca="1">IF($A$1=DropDown!$A$4,$J$29*(N40/$N$53),$J$28*(N40/$N$53))</f>
        <v>#DIV/0!</v>
      </c>
      <c r="T40" s="3" t="str">
        <f>CONCATENATE(1,". ",$C$14)</f>
        <v xml:space="preserve">1. </v>
      </c>
      <c r="U40" s="345" t="e">
        <f t="shared" ca="1" si="4"/>
        <v>#DIV/0!</v>
      </c>
      <c r="W40" s="3" t="str">
        <f t="shared" si="2"/>
        <v xml:space="preserve">1. </v>
      </c>
      <c r="X40" s="345">
        <f t="shared" si="5"/>
        <v>0</v>
      </c>
    </row>
    <row r="41" spans="1:24" x14ac:dyDescent="0.25">
      <c r="D41" s="3" t="str">
        <f>CONCATENATE(2,". ",'Allg., SDL, RMP, HKN, Wi-Res.'!$C$2-5,"-",'Allg., SDL, RMP, HKN, Wi-Res.'!$C$2-1)</f>
        <v>2. 2020-2024</v>
      </c>
      <c r="E41" s="535"/>
      <c r="G41" s="3" t="str">
        <f>CONCATENATE(2,". ",'Allg., SDL, RMP, HKN, Wi-Res.'!$C$2-5,"-",'Allg., SDL, RMP, HKN, Wi-Res.'!$C$2-1)</f>
        <v>2. 2020-2024</v>
      </c>
      <c r="H41" s="535"/>
      <c r="J41" s="3" t="str">
        <f>CONCATENATE(2,". ",$C$14)</f>
        <v xml:space="preserve">2. </v>
      </c>
      <c r="K41" s="535"/>
      <c r="M41" s="3" t="str">
        <f t="shared" si="0"/>
        <v xml:space="preserve">2. </v>
      </c>
      <c r="N41" s="342">
        <f t="shared" si="3"/>
        <v>0</v>
      </c>
      <c r="P41" s="424"/>
      <c r="Q41" s="3" t="str">
        <f t="shared" si="1"/>
        <v xml:space="preserve">2. </v>
      </c>
      <c r="R41" s="342" t="e">
        <f ca="1">IF($A$1=DropDown!$A$4,$J$29*(N41/$N$53),$J$28*(N41/$N$53))</f>
        <v>#DIV/0!</v>
      </c>
      <c r="T41" s="3" t="str">
        <f>CONCATENATE(2,". ",$C$14)</f>
        <v xml:space="preserve">2. </v>
      </c>
      <c r="U41" s="342" t="e">
        <f t="shared" ca="1" si="4"/>
        <v>#DIV/0!</v>
      </c>
      <c r="W41" s="3" t="str">
        <f t="shared" si="2"/>
        <v xml:space="preserve">2. </v>
      </c>
      <c r="X41" s="342">
        <f t="shared" si="5"/>
        <v>0</v>
      </c>
    </row>
    <row r="42" spans="1:24" ht="13" thickBot="1" x14ac:dyDescent="0.3">
      <c r="D42" s="343" t="str">
        <f>CONCATENATE(3,". ",'Allg., SDL, RMP, HKN, Wi-Res.'!$C$2-5,"-",'Allg., SDL, RMP, HKN, Wi-Res.'!$C$2-1)</f>
        <v>3. 2020-2024</v>
      </c>
      <c r="E42" s="536"/>
      <c r="G42" s="343" t="str">
        <f>CONCATENATE(3,". ",'Allg., SDL, RMP, HKN, Wi-Res.'!$C$2-5,"-",'Allg., SDL, RMP, HKN, Wi-Res.'!$C$2-1)</f>
        <v>3. 2020-2024</v>
      </c>
      <c r="H42" s="536"/>
      <c r="J42" s="343" t="str">
        <f>CONCATENATE(3,". ",$C$14)</f>
        <v xml:space="preserve">3. </v>
      </c>
      <c r="K42" s="536"/>
      <c r="M42" s="343" t="str">
        <f t="shared" si="0"/>
        <v xml:space="preserve">3. </v>
      </c>
      <c r="N42" s="344">
        <f t="shared" si="3"/>
        <v>0</v>
      </c>
      <c r="P42" s="424"/>
      <c r="Q42" s="343" t="str">
        <f t="shared" si="1"/>
        <v xml:space="preserve">3. </v>
      </c>
      <c r="R42" s="344" t="e">
        <f ca="1">IF($A$1=DropDown!$A$4,$J$29*(N42/$N$53),$J$28*(N42/$N$53))</f>
        <v>#DIV/0!</v>
      </c>
      <c r="T42" s="343" t="str">
        <f>CONCATENATE(3,". ",$C$14)</f>
        <v xml:space="preserve">3. </v>
      </c>
      <c r="U42" s="344" t="e">
        <f t="shared" ca="1" si="4"/>
        <v>#DIV/0!</v>
      </c>
      <c r="W42" s="343" t="str">
        <f t="shared" si="2"/>
        <v xml:space="preserve">3. </v>
      </c>
      <c r="X42" s="344">
        <f t="shared" si="5"/>
        <v>0</v>
      </c>
    </row>
    <row r="43" spans="1:24" x14ac:dyDescent="0.25">
      <c r="D43" s="3" t="str">
        <f>CONCATENATE(4,". ",'Allg., SDL, RMP, HKN, Wi-Res.'!$C$2-5,"-",'Allg., SDL, RMP, HKN, Wi-Res.'!$C$2-1)</f>
        <v>4. 2020-2024</v>
      </c>
      <c r="E43" s="537"/>
      <c r="G43" s="3" t="str">
        <f>CONCATENATE(4,". ",'Allg., SDL, RMP, HKN, Wi-Res.'!$C$2-5,"-",'Allg., SDL, RMP, HKN, Wi-Res.'!$C$2-1)</f>
        <v>4. 2020-2024</v>
      </c>
      <c r="H43" s="537"/>
      <c r="J43" s="3" t="str">
        <f>CONCATENATE(4,". ",$C$14)</f>
        <v xml:space="preserve">4. </v>
      </c>
      <c r="K43" s="537"/>
      <c r="M43" s="3" t="str">
        <f t="shared" si="0"/>
        <v xml:space="preserve">4. </v>
      </c>
      <c r="N43" s="345">
        <f t="shared" si="3"/>
        <v>0</v>
      </c>
      <c r="P43" s="424"/>
      <c r="Q43" s="3" t="str">
        <f t="shared" si="1"/>
        <v xml:space="preserve">4. </v>
      </c>
      <c r="R43" s="345"/>
      <c r="T43" s="3" t="str">
        <f>CONCATENATE(4,". ",$C$14)</f>
        <v xml:space="preserve">4. </v>
      </c>
      <c r="U43" s="345">
        <f t="shared" si="4"/>
        <v>0</v>
      </c>
      <c r="W43" s="3" t="str">
        <f t="shared" si="2"/>
        <v xml:space="preserve">4. </v>
      </c>
      <c r="X43" s="345">
        <f t="shared" si="5"/>
        <v>0</v>
      </c>
    </row>
    <row r="44" spans="1:24" x14ac:dyDescent="0.25">
      <c r="D44" s="3" t="str">
        <f>CONCATENATE(5,". ",'Allg., SDL, RMP, HKN, Wi-Res.'!$C$2-5,"-",'Allg., SDL, RMP, HKN, Wi-Res.'!$C$2-1)</f>
        <v>5. 2020-2024</v>
      </c>
      <c r="E44" s="535"/>
      <c r="G44" s="3" t="str">
        <f>CONCATENATE(5,". ",'Allg., SDL, RMP, HKN, Wi-Res.'!$C$2-5,"-",'Allg., SDL, RMP, HKN, Wi-Res.'!$C$2-1)</f>
        <v>5. 2020-2024</v>
      </c>
      <c r="H44" s="535"/>
      <c r="J44" s="3" t="str">
        <f>CONCATENATE(5,". ",$C$14)</f>
        <v xml:space="preserve">5. </v>
      </c>
      <c r="K44" s="535"/>
      <c r="M44" s="3" t="str">
        <f t="shared" si="0"/>
        <v xml:space="preserve">5. </v>
      </c>
      <c r="N44" s="342">
        <f t="shared" si="3"/>
        <v>0</v>
      </c>
      <c r="P44" s="424"/>
      <c r="Q44" s="3" t="str">
        <f t="shared" si="1"/>
        <v xml:space="preserve">5. </v>
      </c>
      <c r="R44" s="342"/>
      <c r="T44" s="3" t="str">
        <f>CONCATENATE(5,". ",$C$14)</f>
        <v xml:space="preserve">5. </v>
      </c>
      <c r="U44" s="342">
        <f t="shared" si="4"/>
        <v>0</v>
      </c>
      <c r="W44" s="3" t="str">
        <f t="shared" si="2"/>
        <v xml:space="preserve">5. </v>
      </c>
      <c r="X44" s="342">
        <f t="shared" si="5"/>
        <v>0</v>
      </c>
    </row>
    <row r="45" spans="1:24" ht="13" thickBot="1" x14ac:dyDescent="0.3">
      <c r="D45" s="343" t="str">
        <f>CONCATENATE(6,". ",'Allg., SDL, RMP, HKN, Wi-Res.'!$C$2-5,"-",'Allg., SDL, RMP, HKN, Wi-Res.'!$C$2-1)</f>
        <v>6. 2020-2024</v>
      </c>
      <c r="E45" s="536"/>
      <c r="G45" s="343" t="str">
        <f>CONCATENATE(6,". ",'Allg., SDL, RMP, HKN, Wi-Res.'!$C$2-5,"-",'Allg., SDL, RMP, HKN, Wi-Res.'!$C$2-1)</f>
        <v>6. 2020-2024</v>
      </c>
      <c r="H45" s="536"/>
      <c r="J45" s="343" t="str">
        <f>CONCATENATE(6,". ",$C$14)</f>
        <v xml:space="preserve">6. </v>
      </c>
      <c r="K45" s="536"/>
      <c r="M45" s="343" t="str">
        <f t="shared" si="0"/>
        <v xml:space="preserve">6. </v>
      </c>
      <c r="N45" s="344">
        <f t="shared" si="3"/>
        <v>0</v>
      </c>
      <c r="P45" s="424"/>
      <c r="Q45" s="343" t="str">
        <f t="shared" si="1"/>
        <v xml:space="preserve">6. </v>
      </c>
      <c r="R45" s="344"/>
      <c r="T45" s="343" t="str">
        <f>CONCATENATE(6,". ",$C$14)</f>
        <v xml:space="preserve">6. </v>
      </c>
      <c r="U45" s="344">
        <f t="shared" si="4"/>
        <v>0</v>
      </c>
      <c r="W45" s="343" t="str">
        <f t="shared" si="2"/>
        <v xml:space="preserve">6. </v>
      </c>
      <c r="X45" s="344">
        <f t="shared" si="5"/>
        <v>0</v>
      </c>
    </row>
    <row r="46" spans="1:24" x14ac:dyDescent="0.25">
      <c r="D46" s="3" t="str">
        <f>CONCATENATE(7,". ",'Allg., SDL, RMP, HKN, Wi-Res.'!$C$2-5,"-",'Allg., SDL, RMP, HKN, Wi-Res.'!$C$2-1)</f>
        <v>7. 2020-2024</v>
      </c>
      <c r="E46" s="537"/>
      <c r="G46" s="3" t="str">
        <f>CONCATENATE(7,". ",'Allg., SDL, RMP, HKN, Wi-Res.'!$C$2-5,"-",'Allg., SDL, RMP, HKN, Wi-Res.'!$C$2-1)</f>
        <v>7. 2020-2024</v>
      </c>
      <c r="H46" s="537"/>
      <c r="J46" s="3" t="str">
        <f>CONCATENATE(7,". ",$C$14)</f>
        <v xml:space="preserve">7. </v>
      </c>
      <c r="K46" s="537"/>
      <c r="M46" s="3" t="str">
        <f t="shared" si="0"/>
        <v xml:space="preserve">7. </v>
      </c>
      <c r="N46" s="345">
        <f t="shared" si="3"/>
        <v>0</v>
      </c>
      <c r="P46" s="424"/>
      <c r="Q46" s="3" t="str">
        <f t="shared" si="1"/>
        <v xml:space="preserve">7. </v>
      </c>
      <c r="R46" s="345"/>
      <c r="T46" s="3" t="str">
        <f>CONCATENATE(7,". ",$C$14)</f>
        <v xml:space="preserve">7. </v>
      </c>
      <c r="U46" s="345">
        <f t="shared" si="4"/>
        <v>0</v>
      </c>
      <c r="W46" s="3" t="str">
        <f t="shared" si="2"/>
        <v xml:space="preserve">7. </v>
      </c>
      <c r="X46" s="345">
        <f t="shared" si="5"/>
        <v>0</v>
      </c>
    </row>
    <row r="47" spans="1:24" x14ac:dyDescent="0.25">
      <c r="D47" s="3" t="str">
        <f>CONCATENATE(8,". ",'Allg., SDL, RMP, HKN, Wi-Res.'!$C$2-5,"-",'Allg., SDL, RMP, HKN, Wi-Res.'!$C$2-1)</f>
        <v>8. 2020-2024</v>
      </c>
      <c r="E47" s="535"/>
      <c r="G47" s="3" t="str">
        <f>CONCATENATE(8,". ",'Allg., SDL, RMP, HKN, Wi-Res.'!$C$2-5,"-",'Allg., SDL, RMP, HKN, Wi-Res.'!$C$2-1)</f>
        <v>8. 2020-2024</v>
      </c>
      <c r="H47" s="535"/>
      <c r="J47" s="3" t="str">
        <f>CONCATENATE(8,". ",$C$14)</f>
        <v xml:space="preserve">8. </v>
      </c>
      <c r="K47" s="535"/>
      <c r="M47" s="3" t="str">
        <f t="shared" si="0"/>
        <v xml:space="preserve">8. </v>
      </c>
      <c r="N47" s="342">
        <f t="shared" si="3"/>
        <v>0</v>
      </c>
      <c r="P47" s="424"/>
      <c r="Q47" s="3" t="str">
        <f t="shared" si="1"/>
        <v xml:space="preserve">8. </v>
      </c>
      <c r="R47" s="342"/>
      <c r="T47" s="3" t="str">
        <f>CONCATENATE(8,". ",$C$14)</f>
        <v xml:space="preserve">8. </v>
      </c>
      <c r="U47" s="342">
        <f t="shared" si="4"/>
        <v>0</v>
      </c>
      <c r="W47" s="3" t="str">
        <f t="shared" si="2"/>
        <v xml:space="preserve">8. </v>
      </c>
      <c r="X47" s="342">
        <f t="shared" si="5"/>
        <v>0</v>
      </c>
    </row>
    <row r="48" spans="1:24" ht="13" thickBot="1" x14ac:dyDescent="0.3">
      <c r="D48" s="343" t="str">
        <f>CONCATENATE(9,". ",'Allg., SDL, RMP, HKN, Wi-Res.'!$C$2-5,"-",'Allg., SDL, RMP, HKN, Wi-Res.'!$C$2-1)</f>
        <v>9. 2020-2024</v>
      </c>
      <c r="E48" s="536"/>
      <c r="G48" s="343" t="str">
        <f>CONCATENATE(9,". ",'Allg., SDL, RMP, HKN, Wi-Res.'!$C$2-5,"-",'Allg., SDL, RMP, HKN, Wi-Res.'!$C$2-1)</f>
        <v>9. 2020-2024</v>
      </c>
      <c r="H48" s="536"/>
      <c r="J48" s="343" t="str">
        <f>CONCATENATE(9,". ",$C$14)</f>
        <v xml:space="preserve">9. </v>
      </c>
      <c r="K48" s="536"/>
      <c r="M48" s="343" t="str">
        <f t="shared" si="0"/>
        <v xml:space="preserve">9. </v>
      </c>
      <c r="N48" s="344">
        <f t="shared" si="3"/>
        <v>0</v>
      </c>
      <c r="P48" s="424"/>
      <c r="Q48" s="343" t="str">
        <f t="shared" si="1"/>
        <v xml:space="preserve">9. </v>
      </c>
      <c r="R48" s="344"/>
      <c r="T48" s="343" t="str">
        <f>CONCATENATE(9,". ",$C$14)</f>
        <v xml:space="preserve">9. </v>
      </c>
      <c r="U48" s="344">
        <f t="shared" si="4"/>
        <v>0</v>
      </c>
      <c r="W48" s="343" t="str">
        <f t="shared" si="2"/>
        <v xml:space="preserve">9. </v>
      </c>
      <c r="X48" s="344">
        <f t="shared" si="5"/>
        <v>0</v>
      </c>
    </row>
    <row r="49" spans="1:24" x14ac:dyDescent="0.25">
      <c r="D49" s="3" t="str">
        <f>CONCATENATE(10,". ",'Allg., SDL, RMP, HKN, Wi-Res.'!$C$2-5,"-",'Allg., SDL, RMP, HKN, Wi-Res.'!$C$2-1)</f>
        <v>10. 2020-2024</v>
      </c>
      <c r="E49" s="537"/>
      <c r="G49" s="3" t="str">
        <f>CONCATENATE(10,". ",'Allg., SDL, RMP, HKN, Wi-Res.'!$C$2-5,"-",'Allg., SDL, RMP, HKN, Wi-Res.'!$C$2-1)</f>
        <v>10. 2020-2024</v>
      </c>
      <c r="H49" s="537"/>
      <c r="J49" s="3" t="str">
        <f>CONCATENATE(10,". ",$C$14)</f>
        <v xml:space="preserve">10. </v>
      </c>
      <c r="K49" s="537"/>
      <c r="M49" s="3" t="str">
        <f t="shared" si="0"/>
        <v xml:space="preserve">10. </v>
      </c>
      <c r="N49" s="345">
        <f t="shared" si="3"/>
        <v>0</v>
      </c>
      <c r="P49" s="424"/>
      <c r="Q49" s="3" t="str">
        <f t="shared" si="1"/>
        <v xml:space="preserve">10. </v>
      </c>
      <c r="R49" s="345" t="e">
        <f ca="1">IF($A$1=DropDown!$A$4,$J$29*(N49/$N$53),$J$28*(N49/$N$53))</f>
        <v>#DIV/0!</v>
      </c>
      <c r="T49" s="3" t="str">
        <f>CONCATENATE(10,". ",$C$14)</f>
        <v xml:space="preserve">10. </v>
      </c>
      <c r="U49" s="345" t="e">
        <f t="shared" ca="1" si="4"/>
        <v>#DIV/0!</v>
      </c>
      <c r="W49" s="3" t="str">
        <f t="shared" si="2"/>
        <v xml:space="preserve">10. </v>
      </c>
      <c r="X49" s="345">
        <f t="shared" si="5"/>
        <v>0</v>
      </c>
    </row>
    <row r="50" spans="1:24" x14ac:dyDescent="0.25">
      <c r="D50" s="3" t="str">
        <f>CONCATENATE(11,". ",'Allg., SDL, RMP, HKN, Wi-Res.'!$C$2-5,"-",'Allg., SDL, RMP, HKN, Wi-Res.'!$C$2-1)</f>
        <v>11. 2020-2024</v>
      </c>
      <c r="E50" s="535"/>
      <c r="G50" s="3" t="str">
        <f>CONCATENATE(11,". ",'Allg., SDL, RMP, HKN, Wi-Res.'!$C$2-5,"-",'Allg., SDL, RMP, HKN, Wi-Res.'!$C$2-1)</f>
        <v>11. 2020-2024</v>
      </c>
      <c r="H50" s="535"/>
      <c r="J50" s="3" t="str">
        <f>CONCATENATE(11,". ",$C$14)</f>
        <v xml:space="preserve">11. </v>
      </c>
      <c r="K50" s="535"/>
      <c r="M50" s="3" t="str">
        <f t="shared" si="0"/>
        <v xml:space="preserve">11. </v>
      </c>
      <c r="N50" s="342">
        <f t="shared" si="3"/>
        <v>0</v>
      </c>
      <c r="P50" s="424"/>
      <c r="Q50" s="3" t="str">
        <f t="shared" si="1"/>
        <v xml:space="preserve">11. </v>
      </c>
      <c r="R50" s="342" t="e">
        <f ca="1">IF($A$1=DropDown!$A$4,$J$29*(N50/$N$53),$J$28*(N50/$N$53))</f>
        <v>#DIV/0!</v>
      </c>
      <c r="T50" s="3" t="str">
        <f>CONCATENATE(11,". ",$C$14)</f>
        <v xml:space="preserve">11. </v>
      </c>
      <c r="U50" s="342" t="e">
        <f t="shared" ca="1" si="4"/>
        <v>#DIV/0!</v>
      </c>
      <c r="W50" s="3" t="str">
        <f t="shared" si="2"/>
        <v xml:space="preserve">11. </v>
      </c>
      <c r="X50" s="342">
        <f t="shared" si="5"/>
        <v>0</v>
      </c>
    </row>
    <row r="51" spans="1:24" ht="13" thickBot="1" x14ac:dyDescent="0.3">
      <c r="D51" s="343" t="str">
        <f>CONCATENATE(12,". ",'Allg., SDL, RMP, HKN, Wi-Res.'!$C$2-5,"-",'Allg., SDL, RMP, HKN, Wi-Res.'!$C$2-1)</f>
        <v>12. 2020-2024</v>
      </c>
      <c r="E51" s="536"/>
      <c r="G51" s="343" t="str">
        <f>CONCATENATE(12,". ",'Allg., SDL, RMP, HKN, Wi-Res.'!$C$2-5,"-",'Allg., SDL, RMP, HKN, Wi-Res.'!$C$2-1)</f>
        <v>12. 2020-2024</v>
      </c>
      <c r="H51" s="536"/>
      <c r="J51" s="343" t="str">
        <f>CONCATENATE(12,". ",$C$14)</f>
        <v xml:space="preserve">12. </v>
      </c>
      <c r="K51" s="536"/>
      <c r="M51" s="343" t="str">
        <f t="shared" si="0"/>
        <v xml:space="preserve">12. </v>
      </c>
      <c r="N51" s="344">
        <f t="shared" si="3"/>
        <v>0</v>
      </c>
      <c r="P51" s="424"/>
      <c r="Q51" s="343" t="str">
        <f t="shared" si="1"/>
        <v xml:space="preserve">12. </v>
      </c>
      <c r="R51" s="344" t="e">
        <f ca="1">IF($A$1=DropDown!$A$4,$J$29*(N51/$N$53),$J$28*(N51/$N$53))</f>
        <v>#DIV/0!</v>
      </c>
      <c r="T51" s="343" t="str">
        <f>CONCATENATE(12,". ",$C$14)</f>
        <v xml:space="preserve">12. </v>
      </c>
      <c r="U51" s="344" t="e">
        <f t="shared" ca="1" si="4"/>
        <v>#DIV/0!</v>
      </c>
      <c r="W51" s="343" t="str">
        <f t="shared" si="2"/>
        <v xml:space="preserve">12. </v>
      </c>
      <c r="X51" s="344">
        <f t="shared" si="5"/>
        <v>0</v>
      </c>
    </row>
    <row r="52" spans="1:24" x14ac:dyDescent="0.25">
      <c r="E52" s="341">
        <f>SUM(E37:E51)</f>
        <v>0</v>
      </c>
      <c r="H52" s="341">
        <f>SUM(H37:H51)</f>
        <v>0</v>
      </c>
      <c r="K52" s="341">
        <f>SUM(K37:K51)</f>
        <v>0</v>
      </c>
      <c r="N52" s="341">
        <f>SUM(N37:N51)</f>
        <v>0</v>
      </c>
      <c r="P52" s="424"/>
      <c r="R52" s="341" t="e">
        <f ca="1">SUM(R37:R51)</f>
        <v>#DIV/0!</v>
      </c>
      <c r="U52" s="341" t="e">
        <f ca="1">SUM(U37:U51)</f>
        <v>#DIV/0!</v>
      </c>
      <c r="X52" s="341">
        <f>SUM(X37:X51)</f>
        <v>0</v>
      </c>
    </row>
    <row r="53" spans="1:24" x14ac:dyDescent="0.25">
      <c r="D53" s="335"/>
      <c r="E53" s="8"/>
      <c r="G53" s="335"/>
      <c r="H53" s="8"/>
      <c r="J53" s="335"/>
      <c r="K53" s="8"/>
      <c r="M53" s="3"/>
      <c r="N53" s="406">
        <f ca="1">IF($A$2=DropDown!$A$7,SUM(Allgemein!$N$37:$N$42),SUM(Allgemein!$N$40:$N$42,Allgemein!$N$49:$N$51))</f>
        <v>0</v>
      </c>
    </row>
    <row r="54" spans="1:24" x14ac:dyDescent="0.25">
      <c r="D54" t="str">
        <f ca="1">OFFSET(Sprachen!A57,0,'START, DEBUT, INIZIO'!$E$7-1,1,1)</f>
        <v>* Die erwartete Mehrproduktion entspricht nicht der Definition der Mehrproduktion in den Vollzugsjahren. Letztere wird i.d.R. aus der Nettoproduktion und einem Prozentsatz berechnet (siehe EnFV, Anhang 6.1, Ziffer 4.3 jährliche Mehrproduktion)</v>
      </c>
    </row>
    <row r="55" spans="1:24" ht="13" thickBot="1" x14ac:dyDescent="0.3">
      <c r="A55" s="339"/>
      <c r="B55" s="339"/>
      <c r="C55" s="339"/>
      <c r="D55" s="339"/>
      <c r="E55" s="339"/>
      <c r="F55" s="339"/>
      <c r="G55" s="339"/>
      <c r="H55" s="339"/>
      <c r="I55" s="339"/>
      <c r="J55" s="339"/>
      <c r="K55" s="339"/>
      <c r="L55" s="339"/>
      <c r="M55" s="339"/>
      <c r="N55" s="339"/>
      <c r="O55" s="339"/>
      <c r="P55" s="339"/>
      <c r="Q55" s="339"/>
      <c r="R55" s="339"/>
      <c r="S55" s="339"/>
      <c r="T55" s="339"/>
      <c r="U55" s="339"/>
      <c r="V55" s="250"/>
      <c r="W55" s="250"/>
      <c r="X55" s="250"/>
    </row>
    <row r="56" spans="1:24" ht="26.15" customHeight="1" x14ac:dyDescent="0.3">
      <c r="A56" s="16" t="str">
        <f ca="1">OFFSET(Sprachen!A58,0,'START, DEBUT, INIZIO'!$E$7-1,1,1)</f>
        <v>HKN-Produktion</v>
      </c>
      <c r="B56" s="334"/>
      <c r="C56" s="334"/>
      <c r="D56" s="334"/>
      <c r="E56" s="335"/>
      <c r="F56" s="335"/>
      <c r="G56" s="335"/>
      <c r="I56" s="1"/>
    </row>
    <row r="57" spans="1:24" ht="13" x14ac:dyDescent="0.3">
      <c r="A57" s="16"/>
      <c r="B57" s="1" t="str">
        <f ca="1">OFFSET(Sprachen!A59,0,'START, DEBUT, INIZIO'!$E$7-1,1,1)</f>
        <v>Produktion brutto: = Produktion an den Generatorklemmen (inkl. Produktion aus gepumptem Zubringer- und Umwälz-Wasser)</v>
      </c>
      <c r="C57" s="334"/>
      <c r="D57" s="334"/>
      <c r="E57" s="335"/>
      <c r="F57" s="335"/>
      <c r="G57" s="335"/>
      <c r="I57" s="1"/>
    </row>
    <row r="58" spans="1:24" ht="13" x14ac:dyDescent="0.3">
      <c r="A58" s="16"/>
      <c r="B58" s="1" t="str">
        <f ca="1">OFFSET(Sprachen!A60,0,'START, DEBUT, INIZIO'!$E$7-1,1,1)</f>
        <v>Produktion netto: = Produktion, welche ins Netz eingespiesen wird  (inkl. Produktion aus gepumptem Zubringer- und Umwälz-Wasser)</v>
      </c>
      <c r="C58" s="334"/>
      <c r="D58" s="334"/>
      <c r="E58" s="335"/>
      <c r="F58" s="335"/>
      <c r="G58" s="335"/>
      <c r="I58" s="1"/>
    </row>
    <row r="59" spans="1:24" ht="13" x14ac:dyDescent="0.3">
      <c r="A59" s="16"/>
      <c r="B59" s="1" t="str">
        <f ca="1">OFFSET(Sprachen!A61,0,'START, DEBUT, INIZIO'!$E$7-1,1,1)</f>
        <v>Produktion brutto-netto: = Verluste + Eigenverbrauch*</v>
      </c>
      <c r="D59" s="334"/>
      <c r="E59" s="335"/>
      <c r="F59" s="335"/>
      <c r="G59" s="335"/>
      <c r="I59" s="1"/>
    </row>
    <row r="60" spans="1:24" ht="13" x14ac:dyDescent="0.3">
      <c r="A60" s="16"/>
      <c r="B60" s="1" t="str">
        <f ca="1">OFFSET(Sprachen!A62,0,'START, DEBUT, INIZIO'!$E$7-1,1,1)</f>
        <v>HKN-Produktion: = Produktionnetto - (Zubringerpumpenstrom * Pumpenwirkungsgrad) - (Umwälzpumpenstrom * Pumpenwirkungsgrad) = Nettoproduktion aus natürlichen Zuflüssen</v>
      </c>
      <c r="C60" s="334"/>
      <c r="D60" s="334"/>
      <c r="E60" s="335"/>
      <c r="F60" s="335"/>
      <c r="G60" s="335"/>
      <c r="I60" s="1"/>
    </row>
    <row r="61" spans="1:24" ht="13" x14ac:dyDescent="0.3">
      <c r="A61" s="16"/>
      <c r="B61" s="1" t="str">
        <f ca="1">OFFSET(Sprachen!A63,0,'START, DEBUT, INIZIO'!$E$7-1,1,1)</f>
        <v>*Unter Eigenverbrauch wird der unmittelbare Verbrauch des Stroms zeitgleich mit der Produktion am Ort der Produktion oder die zeitgleiche Speicherung und der spätere Verbrauch am Ort der Produktion verstanden.</v>
      </c>
      <c r="C61" s="334"/>
      <c r="D61" s="334"/>
      <c r="E61" s="335"/>
      <c r="F61" s="335"/>
      <c r="G61" s="335"/>
      <c r="I61" s="1"/>
    </row>
    <row r="62" spans="1:24" ht="13" x14ac:dyDescent="0.3">
      <c r="A62" s="16"/>
      <c r="B62" s="1"/>
      <c r="C62" s="334"/>
      <c r="D62" s="334"/>
      <c r="E62" s="335"/>
      <c r="F62" s="335"/>
      <c r="G62" s="335"/>
      <c r="I62" s="1"/>
    </row>
    <row r="63" spans="1:24" s="248" customFormat="1" ht="55.5" customHeight="1" x14ac:dyDescent="0.25">
      <c r="B63" s="337"/>
      <c r="D63" s="589" t="str">
        <f ca="1">OFFSET(Sprachen!A64,0,'START, DEBUT, INIZIO'!$E$7-1,1,1)</f>
        <v>Mittelwert der HKN-Produktion der letzten 5 Geschäftsjahre
→ vor Investition</v>
      </c>
      <c r="E63" s="589"/>
      <c r="G63" s="589" t="str">
        <f ca="1">OFFSET(Sprachen!A66,0,'START, DEBUT, INIZIO'!$E$7-1,1,1)</f>
        <v>Nur für erhebliche Erneuerung ausfüllen</v>
      </c>
      <c r="H63" s="589"/>
      <c r="J63" s="589" t="str">
        <f ca="1">OFFSET(Sprachen!A67,0,'START, DEBUT, INIZIO'!$E$7-1,1,1)</f>
        <v>Erwartete HKN-Produktion im Inbetriebnahmejahr
→ nach Investition</v>
      </c>
      <c r="K63" s="589"/>
      <c r="M63" s="589" t="str">
        <f ca="1">OFFSET(Sprachen!A68,0,'START, DEBUT, INIZIO'!$E$7-1,1,1)</f>
        <v>Investitionsbedingte HKN-Mehrproduktion</v>
      </c>
      <c r="N63" s="589"/>
    </row>
    <row r="64" spans="1:24" x14ac:dyDescent="0.25">
      <c r="D64" s="335"/>
      <c r="E64" s="8" t="str">
        <f ca="1">E35</f>
        <v>Produktion netto</v>
      </c>
      <c r="G64" s="335"/>
      <c r="H64" s="8" t="str">
        <f ca="1">E35</f>
        <v>Produktion netto</v>
      </c>
      <c r="J64" s="335"/>
      <c r="K64" s="8" t="str">
        <f ca="1">E35</f>
        <v>Produktion netto</v>
      </c>
      <c r="M64" s="335"/>
      <c r="N64" s="8" t="str">
        <f ca="1">E35</f>
        <v>Produktion netto</v>
      </c>
    </row>
    <row r="65" spans="3:14" x14ac:dyDescent="0.25">
      <c r="D65" s="335"/>
      <c r="E65" s="8" t="s">
        <v>9</v>
      </c>
      <c r="G65" s="335"/>
      <c r="H65" s="8" t="s">
        <v>9</v>
      </c>
      <c r="J65" s="335"/>
      <c r="K65" s="8" t="s">
        <v>9</v>
      </c>
      <c r="M65" s="335"/>
      <c r="N65" s="8" t="s">
        <v>9</v>
      </c>
    </row>
    <row r="66" spans="3:14" x14ac:dyDescent="0.25">
      <c r="C66" s="3" t="str">
        <f ca="1">IF($C$11="Hydrologisches Jahr",$C$11,"")</f>
        <v>Hydrologisches Jahr</v>
      </c>
      <c r="D66" s="3" t="str">
        <f>CONCATENATE(10,". ",'Allg., SDL, RMP, HKN, Wi-Res.'!$C$2-6,"-",'Allg., SDL, RMP, HKN, Wi-Res.'!$C$2-2)</f>
        <v>10. 2019-2023</v>
      </c>
      <c r="E66" s="535"/>
      <c r="G66" s="3" t="str">
        <f>CONCATENATE(10,". ",'Allg., SDL, RMP, HKN, Wi-Res.'!$C$2-6,"-",'Allg., SDL, RMP, HKN, Wi-Res.'!$C$2-2)</f>
        <v>10. 2019-2023</v>
      </c>
      <c r="H66" s="535"/>
      <c r="J66" s="3" t="str">
        <f>CONCATENATE(10,". ",$C$14-1)</f>
        <v>10. -1</v>
      </c>
      <c r="K66" s="535"/>
      <c r="M66" s="3" t="str">
        <f t="shared" ref="M66:M80" si="6">J66</f>
        <v>10. -1</v>
      </c>
      <c r="N66" s="342">
        <f>IF(OR(AND(E66="",K66=""),AND(H66="",K66="")),0,IF($A$1="Erhebliche Erneuerung",K66-H66,K66-E66))</f>
        <v>0</v>
      </c>
    </row>
    <row r="67" spans="3:14" x14ac:dyDescent="0.25">
      <c r="D67" s="3" t="str">
        <f>CONCATENATE(11,". ",'Allg., SDL, RMP, HKN, Wi-Res.'!$C$2-6,"-",'Allg., SDL, RMP, HKN, Wi-Res.'!$C$2-2)</f>
        <v>11. 2019-2023</v>
      </c>
      <c r="E67" s="535"/>
      <c r="G67" s="3" t="str">
        <f>CONCATENATE(11,". ",'Allg., SDL, RMP, HKN, Wi-Res.'!$C$2-6,"-",'Allg., SDL, RMP, HKN, Wi-Res.'!$C$2-2)</f>
        <v>11. 2019-2023</v>
      </c>
      <c r="H67" s="535"/>
      <c r="J67" s="3" t="str">
        <f>CONCATENATE(11,". ",$C$14-1)</f>
        <v>11. -1</v>
      </c>
      <c r="K67" s="535"/>
      <c r="M67" s="3" t="str">
        <f t="shared" si="6"/>
        <v>11. -1</v>
      </c>
      <c r="N67" s="342">
        <f t="shared" ref="N67:N80" si="7">IF(OR(AND(E67="",K67=""),AND(H67="",K67="")),0,IF($A$1="Erhebliche Erneuerung",K67-H67,K67-E67))</f>
        <v>0</v>
      </c>
    </row>
    <row r="68" spans="3:14" ht="13" thickBot="1" x14ac:dyDescent="0.3">
      <c r="D68" s="343" t="str">
        <f>CONCATENATE(12,". ",'Allg., SDL, RMP, HKN, Wi-Res.'!$C$2-6,"-",'Allg., SDL, RMP, HKN, Wi-Res.'!$C$2-2)</f>
        <v>12. 2019-2023</v>
      </c>
      <c r="E68" s="536"/>
      <c r="G68" s="343" t="str">
        <f>CONCATENATE(12,". ",'Allg., SDL, RMP, HKN, Wi-Res.'!$C$2-6,"-",'Allg., SDL, RMP, HKN, Wi-Res.'!$C$2-2)</f>
        <v>12. 2019-2023</v>
      </c>
      <c r="H68" s="536"/>
      <c r="J68" s="343" t="str">
        <f>CONCATENATE(12,". ",$C$14-1)</f>
        <v>12. -1</v>
      </c>
      <c r="K68" s="536"/>
      <c r="M68" s="343" t="str">
        <f t="shared" si="6"/>
        <v>12. -1</v>
      </c>
      <c r="N68" s="344">
        <f t="shared" si="7"/>
        <v>0</v>
      </c>
    </row>
    <row r="69" spans="3:14" x14ac:dyDescent="0.25">
      <c r="C69" s="3" t="str">
        <f ca="1">IF($C$11="Kalenderjahr",$C$11,"")</f>
        <v/>
      </c>
      <c r="D69" s="3" t="str">
        <f>CONCATENATE(1,". ",'Allg., SDL, RMP, HKN, Wi-Res.'!$C$2-5,"-",'Allg., SDL, RMP, HKN, Wi-Res.'!$C$2-1)</f>
        <v>1. 2020-2024</v>
      </c>
      <c r="E69" s="537"/>
      <c r="G69" s="3" t="str">
        <f>CONCATENATE(1,". ",'Allg., SDL, RMP, HKN, Wi-Res.'!$C$2-5,"-",'Allg., SDL, RMP, HKN, Wi-Res.'!$C$2-1)</f>
        <v>1. 2020-2024</v>
      </c>
      <c r="H69" s="537"/>
      <c r="J69" s="3" t="str">
        <f>CONCATENATE(1,". ",$C$14)</f>
        <v xml:space="preserve">1. </v>
      </c>
      <c r="K69" s="537"/>
      <c r="M69" s="3" t="str">
        <f t="shared" si="6"/>
        <v xml:space="preserve">1. </v>
      </c>
      <c r="N69" s="345">
        <f t="shared" si="7"/>
        <v>0</v>
      </c>
    </row>
    <row r="70" spans="3:14" x14ac:dyDescent="0.25">
      <c r="D70" s="3" t="str">
        <f>CONCATENATE(2,". ",'Allg., SDL, RMP, HKN, Wi-Res.'!$C$2-5,"-",'Allg., SDL, RMP, HKN, Wi-Res.'!$C$2-1)</f>
        <v>2. 2020-2024</v>
      </c>
      <c r="E70" s="535"/>
      <c r="G70" s="3" t="str">
        <f>CONCATENATE(2,". ",'Allg., SDL, RMP, HKN, Wi-Res.'!$C$2-5,"-",'Allg., SDL, RMP, HKN, Wi-Res.'!$C$2-1)</f>
        <v>2. 2020-2024</v>
      </c>
      <c r="H70" s="535"/>
      <c r="J70" s="3" t="str">
        <f>CONCATENATE(2,". ",$C$14)</f>
        <v xml:space="preserve">2. </v>
      </c>
      <c r="K70" s="535"/>
      <c r="M70" s="3" t="str">
        <f t="shared" si="6"/>
        <v xml:space="preserve">2. </v>
      </c>
      <c r="N70" s="342">
        <f t="shared" si="7"/>
        <v>0</v>
      </c>
    </row>
    <row r="71" spans="3:14" ht="13" thickBot="1" x14ac:dyDescent="0.3">
      <c r="D71" s="343" t="str">
        <f>CONCATENATE(3,". ",'Allg., SDL, RMP, HKN, Wi-Res.'!$C$2-5,"-",'Allg., SDL, RMP, HKN, Wi-Res.'!$C$2-1)</f>
        <v>3. 2020-2024</v>
      </c>
      <c r="E71" s="536"/>
      <c r="G71" s="343" t="str">
        <f>CONCATENATE(3,". ",'Allg., SDL, RMP, HKN, Wi-Res.'!$C$2-5,"-",'Allg., SDL, RMP, HKN, Wi-Res.'!$C$2-1)</f>
        <v>3. 2020-2024</v>
      </c>
      <c r="H71" s="536"/>
      <c r="J71" s="343" t="str">
        <f>CONCATENATE(3,". ",$C$14)</f>
        <v xml:space="preserve">3. </v>
      </c>
      <c r="K71" s="536"/>
      <c r="M71" s="343" t="str">
        <f t="shared" si="6"/>
        <v xml:space="preserve">3. </v>
      </c>
      <c r="N71" s="344">
        <f t="shared" si="7"/>
        <v>0</v>
      </c>
    </row>
    <row r="72" spans="3:14" x14ac:dyDescent="0.25">
      <c r="D72" s="3" t="str">
        <f>CONCATENATE(4,". ",'Allg., SDL, RMP, HKN, Wi-Res.'!$C$2-5,"-",'Allg., SDL, RMP, HKN, Wi-Res.'!$C$2-1)</f>
        <v>4. 2020-2024</v>
      </c>
      <c r="E72" s="537"/>
      <c r="G72" s="3" t="str">
        <f>CONCATENATE(4,". ",'Allg., SDL, RMP, HKN, Wi-Res.'!$C$2-5,"-",'Allg., SDL, RMP, HKN, Wi-Res.'!$C$2-1)</f>
        <v>4. 2020-2024</v>
      </c>
      <c r="H72" s="537"/>
      <c r="J72" s="3" t="str">
        <f>CONCATENATE(4,". ",$C$14)</f>
        <v xml:space="preserve">4. </v>
      </c>
      <c r="K72" s="537"/>
      <c r="M72" s="3" t="str">
        <f t="shared" si="6"/>
        <v xml:space="preserve">4. </v>
      </c>
      <c r="N72" s="345">
        <f t="shared" si="7"/>
        <v>0</v>
      </c>
    </row>
    <row r="73" spans="3:14" x14ac:dyDescent="0.25">
      <c r="D73" s="3" t="str">
        <f>CONCATENATE(5,". ",'Allg., SDL, RMP, HKN, Wi-Res.'!$C$2-5,"-",'Allg., SDL, RMP, HKN, Wi-Res.'!$C$2-1)</f>
        <v>5. 2020-2024</v>
      </c>
      <c r="E73" s="535"/>
      <c r="G73" s="3" t="str">
        <f>CONCATENATE(5,". ",'Allg., SDL, RMP, HKN, Wi-Res.'!$C$2-5,"-",'Allg., SDL, RMP, HKN, Wi-Res.'!$C$2-1)</f>
        <v>5. 2020-2024</v>
      </c>
      <c r="H73" s="535"/>
      <c r="J73" s="3" t="str">
        <f>CONCATENATE(5,". ",$C$14)</f>
        <v xml:space="preserve">5. </v>
      </c>
      <c r="K73" s="535"/>
      <c r="M73" s="3" t="str">
        <f t="shared" si="6"/>
        <v xml:space="preserve">5. </v>
      </c>
      <c r="N73" s="342">
        <f t="shared" si="7"/>
        <v>0</v>
      </c>
    </row>
    <row r="74" spans="3:14" ht="13" thickBot="1" x14ac:dyDescent="0.3">
      <c r="D74" s="343" t="str">
        <f>CONCATENATE(6,". ",'Allg., SDL, RMP, HKN, Wi-Res.'!$C$2-5,"-",'Allg., SDL, RMP, HKN, Wi-Res.'!$C$2-1)</f>
        <v>6. 2020-2024</v>
      </c>
      <c r="E74" s="536"/>
      <c r="G74" s="343" t="str">
        <f>CONCATENATE(6,". ",'Allg., SDL, RMP, HKN, Wi-Res.'!$C$2-5,"-",'Allg., SDL, RMP, HKN, Wi-Res.'!$C$2-1)</f>
        <v>6. 2020-2024</v>
      </c>
      <c r="H74" s="536"/>
      <c r="J74" s="343" t="str">
        <f>CONCATENATE(6,". ",$C$14)</f>
        <v xml:space="preserve">6. </v>
      </c>
      <c r="K74" s="536"/>
      <c r="M74" s="343" t="str">
        <f t="shared" si="6"/>
        <v xml:space="preserve">6. </v>
      </c>
      <c r="N74" s="344">
        <f t="shared" si="7"/>
        <v>0</v>
      </c>
    </row>
    <row r="75" spans="3:14" x14ac:dyDescent="0.25">
      <c r="D75" s="3" t="str">
        <f>CONCATENATE(7,". ",'Allg., SDL, RMP, HKN, Wi-Res.'!$C$2-5,"-",'Allg., SDL, RMP, HKN, Wi-Res.'!$C$2-1)</f>
        <v>7. 2020-2024</v>
      </c>
      <c r="E75" s="537"/>
      <c r="G75" s="3" t="str">
        <f>CONCATENATE(7,". ",'Allg., SDL, RMP, HKN, Wi-Res.'!$C$2-5,"-",'Allg., SDL, RMP, HKN, Wi-Res.'!$C$2-1)</f>
        <v>7. 2020-2024</v>
      </c>
      <c r="H75" s="537"/>
      <c r="J75" s="3" t="str">
        <f>CONCATENATE(7,". ",$C$14)</f>
        <v xml:space="preserve">7. </v>
      </c>
      <c r="K75" s="537"/>
      <c r="M75" s="3" t="str">
        <f t="shared" si="6"/>
        <v xml:space="preserve">7. </v>
      </c>
      <c r="N75" s="345">
        <f t="shared" si="7"/>
        <v>0</v>
      </c>
    </row>
    <row r="76" spans="3:14" x14ac:dyDescent="0.25">
      <c r="D76" s="3" t="str">
        <f>CONCATENATE(8,". ",'Allg., SDL, RMP, HKN, Wi-Res.'!$C$2-5,"-",'Allg., SDL, RMP, HKN, Wi-Res.'!$C$2-1)</f>
        <v>8. 2020-2024</v>
      </c>
      <c r="E76" s="535"/>
      <c r="G76" s="3" t="str">
        <f>CONCATENATE(8,". ",'Allg., SDL, RMP, HKN, Wi-Res.'!$C$2-5,"-",'Allg., SDL, RMP, HKN, Wi-Res.'!$C$2-1)</f>
        <v>8. 2020-2024</v>
      </c>
      <c r="H76" s="535"/>
      <c r="J76" s="3" t="str">
        <f>CONCATENATE(8,". ",$C$14)</f>
        <v xml:space="preserve">8. </v>
      </c>
      <c r="K76" s="535"/>
      <c r="M76" s="3" t="str">
        <f t="shared" si="6"/>
        <v xml:space="preserve">8. </v>
      </c>
      <c r="N76" s="342">
        <f t="shared" si="7"/>
        <v>0</v>
      </c>
    </row>
    <row r="77" spans="3:14" ht="13" thickBot="1" x14ac:dyDescent="0.3">
      <c r="D77" s="343" t="str">
        <f>CONCATENATE(9,". ",'Allg., SDL, RMP, HKN, Wi-Res.'!$C$2-5,"-",'Allg., SDL, RMP, HKN, Wi-Res.'!$C$2-1)</f>
        <v>9. 2020-2024</v>
      </c>
      <c r="E77" s="536"/>
      <c r="G77" s="343" t="str">
        <f>CONCATENATE(9,". ",'Allg., SDL, RMP, HKN, Wi-Res.'!$C$2-5,"-",'Allg., SDL, RMP, HKN, Wi-Res.'!$C$2-1)</f>
        <v>9. 2020-2024</v>
      </c>
      <c r="H77" s="536"/>
      <c r="J77" s="343" t="str">
        <f>CONCATENATE(9,". ",$C$14)</f>
        <v xml:space="preserve">9. </v>
      </c>
      <c r="K77" s="536"/>
      <c r="M77" s="343" t="str">
        <f t="shared" si="6"/>
        <v xml:space="preserve">9. </v>
      </c>
      <c r="N77" s="344">
        <f t="shared" si="7"/>
        <v>0</v>
      </c>
    </row>
    <row r="78" spans="3:14" x14ac:dyDescent="0.25">
      <c r="D78" s="3" t="str">
        <f>CONCATENATE(10,". ",'Allg., SDL, RMP, HKN, Wi-Res.'!$C$2-5,"-",'Allg., SDL, RMP, HKN, Wi-Res.'!$C$2-1)</f>
        <v>10. 2020-2024</v>
      </c>
      <c r="E78" s="537"/>
      <c r="G78" s="3" t="str">
        <f>CONCATENATE(10,". ",'Allg., SDL, RMP, HKN, Wi-Res.'!$C$2-5,"-",'Allg., SDL, RMP, HKN, Wi-Res.'!$C$2-1)</f>
        <v>10. 2020-2024</v>
      </c>
      <c r="H78" s="537"/>
      <c r="J78" s="3" t="str">
        <f>CONCATENATE(10,". ",$C$14)</f>
        <v xml:space="preserve">10. </v>
      </c>
      <c r="K78" s="537"/>
      <c r="M78" s="3" t="str">
        <f t="shared" si="6"/>
        <v xml:space="preserve">10. </v>
      </c>
      <c r="N78" s="345">
        <f t="shared" si="7"/>
        <v>0</v>
      </c>
    </row>
    <row r="79" spans="3:14" x14ac:dyDescent="0.25">
      <c r="D79" s="3" t="str">
        <f>CONCATENATE(11,". ",'Allg., SDL, RMP, HKN, Wi-Res.'!$C$2-5,"-",'Allg., SDL, RMP, HKN, Wi-Res.'!$C$2-1)</f>
        <v>11. 2020-2024</v>
      </c>
      <c r="E79" s="535"/>
      <c r="G79" s="3" t="str">
        <f>CONCATENATE(11,". ",'Allg., SDL, RMP, HKN, Wi-Res.'!$C$2-5,"-",'Allg., SDL, RMP, HKN, Wi-Res.'!$C$2-1)</f>
        <v>11. 2020-2024</v>
      </c>
      <c r="H79" s="535"/>
      <c r="J79" s="3" t="str">
        <f>CONCATENATE(11,". ",$C$14)</f>
        <v xml:space="preserve">11. </v>
      </c>
      <c r="K79" s="535"/>
      <c r="M79" s="3" t="str">
        <f t="shared" si="6"/>
        <v xml:space="preserve">11. </v>
      </c>
      <c r="N79" s="342">
        <f t="shared" si="7"/>
        <v>0</v>
      </c>
    </row>
    <row r="80" spans="3:14" ht="13" thickBot="1" x14ac:dyDescent="0.3">
      <c r="D80" s="343" t="str">
        <f>CONCATENATE(12,". ",'Allg., SDL, RMP, HKN, Wi-Res.'!$C$2-5,"-",'Allg., SDL, RMP, HKN, Wi-Res.'!$C$2-1)</f>
        <v>12. 2020-2024</v>
      </c>
      <c r="E80" s="536"/>
      <c r="G80" s="343" t="str">
        <f>CONCATENATE(12,". ",'Allg., SDL, RMP, HKN, Wi-Res.'!$C$2-5,"-",'Allg., SDL, RMP, HKN, Wi-Res.'!$C$2-1)</f>
        <v>12. 2020-2024</v>
      </c>
      <c r="H80" s="536"/>
      <c r="J80" s="343" t="str">
        <f>CONCATENATE(12,". ",$C$14)</f>
        <v xml:space="preserve">12. </v>
      </c>
      <c r="K80" s="536"/>
      <c r="M80" s="343" t="str">
        <f t="shared" si="6"/>
        <v xml:space="preserve">12. </v>
      </c>
      <c r="N80" s="344">
        <f t="shared" si="7"/>
        <v>0</v>
      </c>
    </row>
    <row r="81" spans="1:24" x14ac:dyDescent="0.25">
      <c r="E81" s="341">
        <f>SUM(E66:E80)</f>
        <v>0</v>
      </c>
      <c r="H81" s="341">
        <f>SUM(H66:H80)</f>
        <v>0</v>
      </c>
      <c r="K81" s="341">
        <f>SUM(K66:K80)</f>
        <v>0</v>
      </c>
      <c r="N81" s="341">
        <f>SUM(N66:N80)</f>
        <v>0</v>
      </c>
    </row>
    <row r="82" spans="1:24" x14ac:dyDescent="0.25">
      <c r="D82" s="335"/>
      <c r="E82" s="8"/>
      <c r="G82" s="335"/>
      <c r="H82" s="8"/>
      <c r="J82" s="335"/>
      <c r="K82" s="8"/>
    </row>
    <row r="83" spans="1:24" ht="13" thickBot="1" x14ac:dyDescent="0.3">
      <c r="A83" s="339"/>
      <c r="B83" s="339"/>
      <c r="C83" s="339"/>
      <c r="D83" s="339" t="str">
        <f ca="1">OFFSET(Sprachen!A69,0,'START, DEBUT, INIZIO'!$E$7-1,1,1)</f>
        <v>*Unter Eigenverbrauch wird der unmittelbare Verbrauch des Stroms zeitgleich mit der Produktion am Ort der Produktion oder die zeitgleiche Speicherung und der spätere Verbrauch am Ort der Produktion verstanden.</v>
      </c>
      <c r="E83" s="339"/>
      <c r="F83" s="339"/>
      <c r="G83" s="339"/>
      <c r="H83" s="339"/>
      <c r="I83" s="339"/>
      <c r="J83" s="339"/>
      <c r="K83" s="339"/>
      <c r="L83" s="339"/>
      <c r="M83" s="339"/>
      <c r="N83" s="339"/>
      <c r="O83" s="339"/>
      <c r="P83" s="339"/>
      <c r="Q83" s="339"/>
      <c r="R83" s="339"/>
      <c r="S83" s="339"/>
      <c r="T83" s="339"/>
      <c r="U83" s="339"/>
      <c r="V83" s="250"/>
      <c r="W83" s="250"/>
      <c r="X83" s="250"/>
    </row>
    <row r="84" spans="1:24" ht="26.15" customHeight="1" x14ac:dyDescent="0.3">
      <c r="A84" s="16" t="str">
        <f ca="1">OFFSET(Sprachen!A70,0,'START, DEBUT, INIZIO'!$E$7-1,1,1)</f>
        <v>Zubringer-Pumpenstrom</v>
      </c>
      <c r="B84" s="334"/>
      <c r="C84" s="334"/>
      <c r="D84" s="334"/>
      <c r="E84" s="335"/>
      <c r="F84" s="335"/>
      <c r="G84" s="335"/>
      <c r="I84" s="1"/>
    </row>
    <row r="85" spans="1:24" ht="13" x14ac:dyDescent="0.3">
      <c r="A85" s="16"/>
      <c r="B85" s="1"/>
      <c r="C85" s="334"/>
      <c r="D85" s="334"/>
      <c r="E85" s="335"/>
      <c r="F85" s="335"/>
      <c r="G85" s="335"/>
      <c r="I85" s="1"/>
    </row>
    <row r="86" spans="1:24" ht="13" x14ac:dyDescent="0.3">
      <c r="A86" s="16"/>
      <c r="B86" s="334"/>
      <c r="C86" s="334"/>
      <c r="D86" s="334"/>
      <c r="E86" s="335"/>
      <c r="F86" s="335"/>
      <c r="G86" s="335"/>
      <c r="I86" s="1"/>
    </row>
    <row r="87" spans="1:24" s="248" customFormat="1" ht="66.650000000000006" customHeight="1" x14ac:dyDescent="0.25">
      <c r="B87" s="337"/>
      <c r="D87" s="589" t="str">
        <f ca="1">OFFSET(Sprachen!A71,0,'START, DEBUT, INIZIO'!$E$7-1,1,1)</f>
        <v>Mittelwert Pumpenstrom der letzten 5 Geschäftsjahre
→ vor Investition</v>
      </c>
      <c r="E87" s="589"/>
      <c r="G87" s="589" t="str">
        <f ca="1">G63</f>
        <v>Nur für erhebliche Erneuerung ausfüllen</v>
      </c>
      <c r="H87" s="589"/>
      <c r="J87" s="589" t="str">
        <f ca="1">OFFSET(Sprachen!A73,0,'START, DEBUT, INIZIO'!$E$7-1,1,1)</f>
        <v>Erwarteter Pumpenstrom im Inbetriebnahmejahr
→ nach Investition</v>
      </c>
      <c r="K87" s="589"/>
      <c r="M87" s="589" t="str">
        <f ca="1">OFFSET(Sprachen!A74,0,'START, DEBUT, INIZIO'!$E$7-1,1,1)</f>
        <v>Investitionsbedingter Pumpenstrom</v>
      </c>
      <c r="N87" s="589"/>
    </row>
    <row r="88" spans="1:24" x14ac:dyDescent="0.25">
      <c r="D88" s="335"/>
      <c r="E88" s="8" t="str">
        <f ca="1">E64</f>
        <v>Produktion netto</v>
      </c>
      <c r="G88" s="335"/>
      <c r="H88" s="8" t="str">
        <f ca="1">H64</f>
        <v>Produktion netto</v>
      </c>
      <c r="J88" s="335"/>
      <c r="K88" s="8" t="str">
        <f ca="1">K64</f>
        <v>Produktion netto</v>
      </c>
      <c r="M88" s="335"/>
      <c r="N88" s="8" t="str">
        <f ca="1">N64</f>
        <v>Produktion netto</v>
      </c>
    </row>
    <row r="89" spans="1:24" x14ac:dyDescent="0.25">
      <c r="D89" s="335"/>
      <c r="E89" s="8" t="s">
        <v>9</v>
      </c>
      <c r="G89" s="335"/>
      <c r="H89" s="8" t="s">
        <v>9</v>
      </c>
      <c r="J89" s="335"/>
      <c r="K89" s="8" t="s">
        <v>9</v>
      </c>
      <c r="M89" s="335"/>
      <c r="N89" s="8" t="s">
        <v>9</v>
      </c>
    </row>
    <row r="90" spans="1:24" x14ac:dyDescent="0.25">
      <c r="C90" s="3" t="str">
        <f ca="1">IF($C$11="Hydrologisches Jahr",$C$11,"")</f>
        <v>Hydrologisches Jahr</v>
      </c>
      <c r="D90" s="3" t="str">
        <f>CONCATENATE(10,". ",'Allg., SDL, RMP, HKN, Wi-Res.'!$C$2-6,"-",'Allg., SDL, RMP, HKN, Wi-Res.'!$C$2-2)</f>
        <v>10. 2019-2023</v>
      </c>
      <c r="E90" s="535"/>
      <c r="G90" s="3" t="str">
        <f>CONCATENATE(10,". ",'Allg., SDL, RMP, HKN, Wi-Res.'!$C$2-6,"-",'Allg., SDL, RMP, HKN, Wi-Res.'!$C$2-2)</f>
        <v>10. 2019-2023</v>
      </c>
      <c r="H90" s="535"/>
      <c r="J90" s="3" t="str">
        <f>CONCATENATE(10,". ",$C$14-1)</f>
        <v>10. -1</v>
      </c>
      <c r="K90" s="535"/>
      <c r="M90" s="3" t="str">
        <f t="shared" ref="M90:M104" si="8">J90</f>
        <v>10. -1</v>
      </c>
      <c r="N90" s="342">
        <f>IF(OR(AND(E90="",K90=""),AND(H90="",K90="")),0,IF($A$1="Erhebliche Erneuerung",K90-H90,K90-E90))</f>
        <v>0</v>
      </c>
    </row>
    <row r="91" spans="1:24" x14ac:dyDescent="0.25">
      <c r="D91" s="3" t="str">
        <f>CONCATENATE(11,". ",'Allg., SDL, RMP, HKN, Wi-Res.'!$C$2-6,"-",'Allg., SDL, RMP, HKN, Wi-Res.'!$C$2-2)</f>
        <v>11. 2019-2023</v>
      </c>
      <c r="E91" s="535"/>
      <c r="G91" s="3" t="str">
        <f>CONCATENATE(11,". ",'Allg., SDL, RMP, HKN, Wi-Res.'!$C$2-6,"-",'Allg., SDL, RMP, HKN, Wi-Res.'!$C$2-2)</f>
        <v>11. 2019-2023</v>
      </c>
      <c r="H91" s="535"/>
      <c r="J91" s="3" t="str">
        <f>CONCATENATE(11,". ",$C$14-1)</f>
        <v>11. -1</v>
      </c>
      <c r="K91" s="535"/>
      <c r="M91" s="3" t="str">
        <f t="shared" si="8"/>
        <v>11. -1</v>
      </c>
      <c r="N91" s="342">
        <f t="shared" ref="N91:N104" si="9">IF(OR(AND(E91="",K91=""),AND(H91="",K91="")),0,IF($A$1="Erhebliche Erneuerung",K91-H91,K91-E91))</f>
        <v>0</v>
      </c>
    </row>
    <row r="92" spans="1:24" ht="13" thickBot="1" x14ac:dyDescent="0.3">
      <c r="D92" s="343" t="str">
        <f>CONCATENATE(12,". ",'Allg., SDL, RMP, HKN, Wi-Res.'!$C$2-6,"-",'Allg., SDL, RMP, HKN, Wi-Res.'!$C$2-2)</f>
        <v>12. 2019-2023</v>
      </c>
      <c r="E92" s="536"/>
      <c r="G92" s="343" t="str">
        <f>CONCATENATE(12,". ",'Allg., SDL, RMP, HKN, Wi-Res.'!$C$2-6,"-",'Allg., SDL, RMP, HKN, Wi-Res.'!$C$2-2)</f>
        <v>12. 2019-2023</v>
      </c>
      <c r="H92" s="536"/>
      <c r="J92" s="343" t="str">
        <f>CONCATENATE(12,". ",$C$14-1)</f>
        <v>12. -1</v>
      </c>
      <c r="K92" s="536"/>
      <c r="M92" s="343" t="str">
        <f t="shared" si="8"/>
        <v>12. -1</v>
      </c>
      <c r="N92" s="344">
        <f t="shared" si="9"/>
        <v>0</v>
      </c>
    </row>
    <row r="93" spans="1:24" x14ac:dyDescent="0.25">
      <c r="C93" s="3" t="str">
        <f ca="1">IF($C$11="Kalenderjahr",$C$11,"")</f>
        <v/>
      </c>
      <c r="D93" s="3" t="str">
        <f>CONCATENATE(1,". ",'Allg., SDL, RMP, HKN, Wi-Res.'!$C$2-5,"-",'Allg., SDL, RMP, HKN, Wi-Res.'!$C$2-1)</f>
        <v>1. 2020-2024</v>
      </c>
      <c r="E93" s="537"/>
      <c r="G93" s="3" t="str">
        <f>CONCATENATE(1,". ",'Allg., SDL, RMP, HKN, Wi-Res.'!$C$2-5,"-",'Allg., SDL, RMP, HKN, Wi-Res.'!$C$2-1)</f>
        <v>1. 2020-2024</v>
      </c>
      <c r="H93" s="537"/>
      <c r="J93" s="3" t="str">
        <f>CONCATENATE(1,". ",$C$14)</f>
        <v xml:space="preserve">1. </v>
      </c>
      <c r="K93" s="537"/>
      <c r="M93" s="3" t="str">
        <f t="shared" si="8"/>
        <v xml:space="preserve">1. </v>
      </c>
      <c r="N93" s="345">
        <f t="shared" si="9"/>
        <v>0</v>
      </c>
    </row>
    <row r="94" spans="1:24" x14ac:dyDescent="0.25">
      <c r="D94" s="3" t="str">
        <f>CONCATENATE(2,". ",'Allg., SDL, RMP, HKN, Wi-Res.'!$C$2-5,"-",'Allg., SDL, RMP, HKN, Wi-Res.'!$C$2-1)</f>
        <v>2. 2020-2024</v>
      </c>
      <c r="E94" s="535"/>
      <c r="G94" s="3" t="str">
        <f>CONCATENATE(2,". ",'Allg., SDL, RMP, HKN, Wi-Res.'!$C$2-5,"-",'Allg., SDL, RMP, HKN, Wi-Res.'!$C$2-1)</f>
        <v>2. 2020-2024</v>
      </c>
      <c r="H94" s="535"/>
      <c r="J94" s="3" t="str">
        <f>CONCATENATE(2,". ",$C$14)</f>
        <v xml:space="preserve">2. </v>
      </c>
      <c r="K94" s="535"/>
      <c r="M94" s="3" t="str">
        <f t="shared" si="8"/>
        <v xml:space="preserve">2. </v>
      </c>
      <c r="N94" s="342">
        <f t="shared" si="9"/>
        <v>0</v>
      </c>
    </row>
    <row r="95" spans="1:24" ht="13" thickBot="1" x14ac:dyDescent="0.3">
      <c r="D95" s="343" t="str">
        <f>CONCATENATE(3,". ",'Allg., SDL, RMP, HKN, Wi-Res.'!$C$2-5,"-",'Allg., SDL, RMP, HKN, Wi-Res.'!$C$2-1)</f>
        <v>3. 2020-2024</v>
      </c>
      <c r="E95" s="536"/>
      <c r="G95" s="343" t="str">
        <f>CONCATENATE(3,". ",'Allg., SDL, RMP, HKN, Wi-Res.'!$C$2-5,"-",'Allg., SDL, RMP, HKN, Wi-Res.'!$C$2-1)</f>
        <v>3. 2020-2024</v>
      </c>
      <c r="H95" s="536"/>
      <c r="J95" s="343" t="str">
        <f>CONCATENATE(3,". ",$C$14)</f>
        <v xml:space="preserve">3. </v>
      </c>
      <c r="K95" s="536"/>
      <c r="M95" s="343" t="str">
        <f t="shared" si="8"/>
        <v xml:space="preserve">3. </v>
      </c>
      <c r="N95" s="344">
        <f t="shared" si="9"/>
        <v>0</v>
      </c>
    </row>
    <row r="96" spans="1:24" x14ac:dyDescent="0.25">
      <c r="D96" s="3" t="str">
        <f>CONCATENATE(4,". ",'Allg., SDL, RMP, HKN, Wi-Res.'!$C$2-5,"-",'Allg., SDL, RMP, HKN, Wi-Res.'!$C$2-1)</f>
        <v>4. 2020-2024</v>
      </c>
      <c r="E96" s="537"/>
      <c r="G96" s="3" t="str">
        <f>CONCATENATE(4,". ",'Allg., SDL, RMP, HKN, Wi-Res.'!$C$2-5,"-",'Allg., SDL, RMP, HKN, Wi-Res.'!$C$2-1)</f>
        <v>4. 2020-2024</v>
      </c>
      <c r="H96" s="537"/>
      <c r="J96" s="3" t="str">
        <f>CONCATENATE(4,". ",$C$14)</f>
        <v xml:space="preserve">4. </v>
      </c>
      <c r="K96" s="537"/>
      <c r="M96" s="3" t="str">
        <f t="shared" si="8"/>
        <v xml:space="preserve">4. </v>
      </c>
      <c r="N96" s="345">
        <f t="shared" si="9"/>
        <v>0</v>
      </c>
    </row>
    <row r="97" spans="1:24" x14ac:dyDescent="0.25">
      <c r="D97" s="3" t="str">
        <f>CONCATENATE(5,". ",'Allg., SDL, RMP, HKN, Wi-Res.'!$C$2-5,"-",'Allg., SDL, RMP, HKN, Wi-Res.'!$C$2-1)</f>
        <v>5. 2020-2024</v>
      </c>
      <c r="E97" s="535"/>
      <c r="G97" s="3" t="str">
        <f>CONCATENATE(5,". ",'Allg., SDL, RMP, HKN, Wi-Res.'!$C$2-5,"-",'Allg., SDL, RMP, HKN, Wi-Res.'!$C$2-1)</f>
        <v>5. 2020-2024</v>
      </c>
      <c r="H97" s="535"/>
      <c r="J97" s="3" t="str">
        <f>CONCATENATE(5,". ",$C$14)</f>
        <v xml:space="preserve">5. </v>
      </c>
      <c r="K97" s="535"/>
      <c r="M97" s="3" t="str">
        <f t="shared" si="8"/>
        <v xml:space="preserve">5. </v>
      </c>
      <c r="N97" s="342">
        <f t="shared" si="9"/>
        <v>0</v>
      </c>
    </row>
    <row r="98" spans="1:24" ht="13" thickBot="1" x14ac:dyDescent="0.3">
      <c r="D98" s="343" t="str">
        <f>CONCATENATE(6,". ",'Allg., SDL, RMP, HKN, Wi-Res.'!$C$2-5,"-",'Allg., SDL, RMP, HKN, Wi-Res.'!$C$2-1)</f>
        <v>6. 2020-2024</v>
      </c>
      <c r="E98" s="536"/>
      <c r="G98" s="343" t="str">
        <f>CONCATENATE(6,". ",'Allg., SDL, RMP, HKN, Wi-Res.'!$C$2-5,"-",'Allg., SDL, RMP, HKN, Wi-Res.'!$C$2-1)</f>
        <v>6. 2020-2024</v>
      </c>
      <c r="H98" s="536"/>
      <c r="J98" s="343" t="str">
        <f>CONCATENATE(6,". ",$C$14)</f>
        <v xml:space="preserve">6. </v>
      </c>
      <c r="K98" s="536"/>
      <c r="M98" s="343" t="str">
        <f t="shared" si="8"/>
        <v xml:space="preserve">6. </v>
      </c>
      <c r="N98" s="344">
        <f t="shared" si="9"/>
        <v>0</v>
      </c>
    </row>
    <row r="99" spans="1:24" x14ac:dyDescent="0.25">
      <c r="D99" s="3" t="str">
        <f>CONCATENATE(7,". ",'Allg., SDL, RMP, HKN, Wi-Res.'!$C$2-5,"-",'Allg., SDL, RMP, HKN, Wi-Res.'!$C$2-1)</f>
        <v>7. 2020-2024</v>
      </c>
      <c r="E99" s="537"/>
      <c r="G99" s="3" t="str">
        <f>CONCATENATE(7,". ",'Allg., SDL, RMP, HKN, Wi-Res.'!$C$2-5,"-",'Allg., SDL, RMP, HKN, Wi-Res.'!$C$2-1)</f>
        <v>7. 2020-2024</v>
      </c>
      <c r="H99" s="537"/>
      <c r="J99" s="3" t="str">
        <f>CONCATENATE(7,". ",$C$14)</f>
        <v xml:space="preserve">7. </v>
      </c>
      <c r="K99" s="537"/>
      <c r="M99" s="3" t="str">
        <f t="shared" si="8"/>
        <v xml:space="preserve">7. </v>
      </c>
      <c r="N99" s="345">
        <f t="shared" si="9"/>
        <v>0</v>
      </c>
    </row>
    <row r="100" spans="1:24" x14ac:dyDescent="0.25">
      <c r="D100" s="3" t="str">
        <f>CONCATENATE(8,". ",'Allg., SDL, RMP, HKN, Wi-Res.'!$C$2-5,"-",'Allg., SDL, RMP, HKN, Wi-Res.'!$C$2-1)</f>
        <v>8. 2020-2024</v>
      </c>
      <c r="E100" s="535"/>
      <c r="G100" s="3" t="str">
        <f>CONCATENATE(8,". ",'Allg., SDL, RMP, HKN, Wi-Res.'!$C$2-5,"-",'Allg., SDL, RMP, HKN, Wi-Res.'!$C$2-1)</f>
        <v>8. 2020-2024</v>
      </c>
      <c r="H100" s="535"/>
      <c r="J100" s="3" t="str">
        <f>CONCATENATE(8,". ",$C$14)</f>
        <v xml:space="preserve">8. </v>
      </c>
      <c r="K100" s="535"/>
      <c r="M100" s="3" t="str">
        <f t="shared" si="8"/>
        <v xml:space="preserve">8. </v>
      </c>
      <c r="N100" s="342">
        <f t="shared" si="9"/>
        <v>0</v>
      </c>
    </row>
    <row r="101" spans="1:24" ht="13" thickBot="1" x14ac:dyDescent="0.3">
      <c r="D101" s="343" t="str">
        <f>CONCATENATE(9,". ",'Allg., SDL, RMP, HKN, Wi-Res.'!$C$2-5,"-",'Allg., SDL, RMP, HKN, Wi-Res.'!$C$2-1)</f>
        <v>9. 2020-2024</v>
      </c>
      <c r="E101" s="536"/>
      <c r="G101" s="343" t="str">
        <f>CONCATENATE(9,". ",'Allg., SDL, RMP, HKN, Wi-Res.'!$C$2-5,"-",'Allg., SDL, RMP, HKN, Wi-Res.'!$C$2-1)</f>
        <v>9. 2020-2024</v>
      </c>
      <c r="H101" s="536"/>
      <c r="J101" s="343" t="str">
        <f>CONCATENATE(9,". ",$C$14)</f>
        <v xml:space="preserve">9. </v>
      </c>
      <c r="K101" s="536"/>
      <c r="M101" s="343" t="str">
        <f t="shared" si="8"/>
        <v xml:space="preserve">9. </v>
      </c>
      <c r="N101" s="344">
        <f t="shared" si="9"/>
        <v>0</v>
      </c>
    </row>
    <row r="102" spans="1:24" x14ac:dyDescent="0.25">
      <c r="D102" s="3" t="str">
        <f>CONCATENATE(10,". ",'Allg., SDL, RMP, HKN, Wi-Res.'!$C$2-5,"-",'Allg., SDL, RMP, HKN, Wi-Res.'!$C$2-1)</f>
        <v>10. 2020-2024</v>
      </c>
      <c r="E102" s="537"/>
      <c r="G102" s="3" t="str">
        <f>CONCATENATE(10,". ",'Allg., SDL, RMP, HKN, Wi-Res.'!$C$2-5,"-",'Allg., SDL, RMP, HKN, Wi-Res.'!$C$2-1)</f>
        <v>10. 2020-2024</v>
      </c>
      <c r="H102" s="537"/>
      <c r="J102" s="3" t="str">
        <f>CONCATENATE(10,". ",$C$14)</f>
        <v xml:space="preserve">10. </v>
      </c>
      <c r="K102" s="537"/>
      <c r="M102" s="3" t="str">
        <f t="shared" si="8"/>
        <v xml:space="preserve">10. </v>
      </c>
      <c r="N102" s="345">
        <f t="shared" si="9"/>
        <v>0</v>
      </c>
    </row>
    <row r="103" spans="1:24" x14ac:dyDescent="0.25">
      <c r="D103" s="3" t="str">
        <f>CONCATENATE(11,". ",'Allg., SDL, RMP, HKN, Wi-Res.'!$C$2-5,"-",'Allg., SDL, RMP, HKN, Wi-Res.'!$C$2-1)</f>
        <v>11. 2020-2024</v>
      </c>
      <c r="E103" s="535"/>
      <c r="G103" s="3" t="str">
        <f>CONCATENATE(11,". ",'Allg., SDL, RMP, HKN, Wi-Res.'!$C$2-5,"-",'Allg., SDL, RMP, HKN, Wi-Res.'!$C$2-1)</f>
        <v>11. 2020-2024</v>
      </c>
      <c r="H103" s="535"/>
      <c r="J103" s="3" t="str">
        <f>CONCATENATE(11,". ",$C$14)</f>
        <v xml:space="preserve">11. </v>
      </c>
      <c r="K103" s="535"/>
      <c r="M103" s="3" t="str">
        <f t="shared" si="8"/>
        <v xml:space="preserve">11. </v>
      </c>
      <c r="N103" s="342">
        <f t="shared" si="9"/>
        <v>0</v>
      </c>
    </row>
    <row r="104" spans="1:24" ht="13" thickBot="1" x14ac:dyDescent="0.3">
      <c r="D104" s="343" t="str">
        <f>CONCATENATE(12,". ",'Allg., SDL, RMP, HKN, Wi-Res.'!$C$2-5,"-",'Allg., SDL, RMP, HKN, Wi-Res.'!$C$2-1)</f>
        <v>12. 2020-2024</v>
      </c>
      <c r="E104" s="536"/>
      <c r="G104" s="343" t="str">
        <f>CONCATENATE(12,". ",'Allg., SDL, RMP, HKN, Wi-Res.'!$C$2-5,"-",'Allg., SDL, RMP, HKN, Wi-Res.'!$C$2-1)</f>
        <v>12. 2020-2024</v>
      </c>
      <c r="H104" s="536"/>
      <c r="J104" s="343" t="str">
        <f>CONCATENATE(12,". ",$C$14)</f>
        <v xml:space="preserve">12. </v>
      </c>
      <c r="K104" s="536"/>
      <c r="M104" s="343" t="str">
        <f t="shared" si="8"/>
        <v xml:space="preserve">12. </v>
      </c>
      <c r="N104" s="344">
        <f t="shared" si="9"/>
        <v>0</v>
      </c>
    </row>
    <row r="105" spans="1:24" x14ac:dyDescent="0.25">
      <c r="E105" s="341">
        <f>SUM(E90:E104)</f>
        <v>0</v>
      </c>
      <c r="H105" s="341">
        <f>SUM(H90:H104)</f>
        <v>0</v>
      </c>
      <c r="K105" s="341">
        <f>SUM(K90:K104)</f>
        <v>0</v>
      </c>
      <c r="N105" s="341">
        <f>SUM(N90:N104)</f>
        <v>0</v>
      </c>
    </row>
    <row r="106" spans="1:24" x14ac:dyDescent="0.25">
      <c r="D106" s="335"/>
      <c r="E106" s="8"/>
      <c r="G106" s="335"/>
      <c r="H106" s="8"/>
      <c r="J106" s="335"/>
      <c r="K106" s="8"/>
    </row>
    <row r="107" spans="1:24" ht="13" thickBot="1" x14ac:dyDescent="0.3">
      <c r="A107" s="339"/>
      <c r="B107" s="339"/>
      <c r="C107" s="339"/>
      <c r="D107" s="339"/>
      <c r="E107" s="339"/>
      <c r="F107" s="339"/>
      <c r="G107" s="339"/>
      <c r="H107" s="339"/>
      <c r="I107" s="339"/>
      <c r="J107" s="339"/>
      <c r="K107" s="339"/>
      <c r="L107" s="339"/>
      <c r="M107" s="339"/>
      <c r="N107" s="339"/>
      <c r="O107" s="339"/>
      <c r="P107" s="339"/>
      <c r="Q107" s="339"/>
      <c r="R107" s="339"/>
      <c r="S107" s="339"/>
      <c r="T107" s="339"/>
      <c r="U107" s="339"/>
      <c r="V107" s="250"/>
      <c r="W107" s="250"/>
      <c r="X107" s="250"/>
    </row>
    <row r="108" spans="1:24" ht="26.15" customHeight="1" x14ac:dyDescent="0.3">
      <c r="A108" s="16" t="str">
        <f ca="1">OFFSET(Sprachen!A75,0,'START, DEBUT, INIZIO'!$E$7-1,1,1)</f>
        <v>Umwälz-Pumpenstrom</v>
      </c>
      <c r="B108" s="334"/>
      <c r="C108" s="334"/>
      <c r="D108" s="334"/>
      <c r="E108" s="335"/>
      <c r="F108" s="335"/>
      <c r="G108" s="335"/>
      <c r="I108" s="1"/>
    </row>
    <row r="109" spans="1:24" ht="13" x14ac:dyDescent="0.3">
      <c r="A109" s="16"/>
      <c r="B109" s="1" t="str">
        <f ca="1">OFFSET(Sprachen!A76,0,'START, DEBUT, INIZIO'!$E$7-1,1,1)</f>
        <v>Der Umwälzpumpenstrom kann nur gefördert werden, wenn die die Anlage nicht überwiegend dem Umwälzbetrieb dient (vgl. Art. 29a Abs. 3 Bst. d EnG)</v>
      </c>
      <c r="C109" s="334"/>
      <c r="D109" s="334"/>
      <c r="E109" s="335"/>
      <c r="F109" s="335"/>
      <c r="G109" s="335"/>
      <c r="I109" s="1"/>
    </row>
    <row r="110" spans="1:24" ht="13" x14ac:dyDescent="0.3">
      <c r="A110" s="16"/>
      <c r="B110" s="520"/>
      <c r="C110" s="334"/>
      <c r="D110" s="334"/>
      <c r="E110" s="335"/>
      <c r="F110" s="335"/>
      <c r="G110" s="335"/>
      <c r="I110" s="1"/>
    </row>
    <row r="111" spans="1:24" s="248" customFormat="1" ht="66.650000000000006" customHeight="1" x14ac:dyDescent="0.25">
      <c r="B111" s="337"/>
      <c r="D111" s="589" t="str">
        <f ca="1">D87</f>
        <v>Mittelwert Pumpenstrom der letzten 5 Geschäftsjahre
→ vor Investition</v>
      </c>
      <c r="E111" s="589"/>
      <c r="G111" s="589" t="str">
        <f ca="1">G87</f>
        <v>Nur für erhebliche Erneuerung ausfüllen</v>
      </c>
      <c r="H111" s="589"/>
      <c r="J111" s="589" t="str">
        <f ca="1">J87</f>
        <v>Erwarteter Pumpenstrom im Inbetriebnahmejahr
→ nach Investition</v>
      </c>
      <c r="K111" s="589"/>
      <c r="M111" s="589" t="str">
        <f ca="1">M87</f>
        <v>Investitionsbedingter Pumpenstrom</v>
      </c>
      <c r="N111" s="589"/>
    </row>
    <row r="112" spans="1:24" x14ac:dyDescent="0.25">
      <c r="D112" s="335"/>
      <c r="E112" s="8" t="str">
        <f ca="1">E88</f>
        <v>Produktion netto</v>
      </c>
      <c r="G112" s="335"/>
      <c r="H112" s="8" t="str">
        <f ca="1">H88</f>
        <v>Produktion netto</v>
      </c>
      <c r="J112" s="335"/>
      <c r="K112" s="8" t="str">
        <f ca="1">K88</f>
        <v>Produktion netto</v>
      </c>
      <c r="M112" s="335"/>
      <c r="N112" s="8" t="str">
        <f ca="1">N88</f>
        <v>Produktion netto</v>
      </c>
    </row>
    <row r="113" spans="3:14" x14ac:dyDescent="0.25">
      <c r="C113" s="3" t="str">
        <f ca="1">IF($C$11="Hydrologisches Jahr",$C$11,"")</f>
        <v>Hydrologisches Jahr</v>
      </c>
      <c r="D113" s="3" t="str">
        <f>CONCATENATE(10,". ",'Allg., SDL, RMP, HKN, Wi-Res.'!$C$2-6,"-",'Allg., SDL, RMP, HKN, Wi-Res.'!$C$2-2)</f>
        <v>10. 2019-2023</v>
      </c>
      <c r="E113" s="535"/>
      <c r="G113" s="3" t="str">
        <f>CONCATENATE(10,". ",'Allg., SDL, RMP, HKN, Wi-Res.'!$C$2-6,"-",'Allg., SDL, RMP, HKN, Wi-Res.'!$C$2-2)</f>
        <v>10. 2019-2023</v>
      </c>
      <c r="H113" s="535"/>
      <c r="J113" s="3" t="str">
        <f>CONCATENATE(10,". ",$C$14-1)</f>
        <v>10. -1</v>
      </c>
      <c r="K113" s="535"/>
      <c r="M113" s="3" t="str">
        <f t="shared" ref="M113:M127" si="10">J113</f>
        <v>10. -1</v>
      </c>
      <c r="N113" s="342">
        <f>IF(OR(AND(E113="",K113=""),AND(H113="",K113="")),0,IF($A$1="Erhebliche Erneuerung",K113-H113,K113-E113))</f>
        <v>0</v>
      </c>
    </row>
    <row r="114" spans="3:14" x14ac:dyDescent="0.25">
      <c r="D114" s="3" t="str">
        <f>CONCATENATE(11,". ",'Allg., SDL, RMP, HKN, Wi-Res.'!$C$2-6,"-",'Allg., SDL, RMP, HKN, Wi-Res.'!$C$2-2)</f>
        <v>11. 2019-2023</v>
      </c>
      <c r="E114" s="535"/>
      <c r="G114" s="3" t="str">
        <f>CONCATENATE(11,". ",'Allg., SDL, RMP, HKN, Wi-Res.'!$C$2-6,"-",'Allg., SDL, RMP, HKN, Wi-Res.'!$C$2-2)</f>
        <v>11. 2019-2023</v>
      </c>
      <c r="H114" s="535"/>
      <c r="J114" s="3" t="str">
        <f>CONCATENATE(11,". ",$C$14-1)</f>
        <v>11. -1</v>
      </c>
      <c r="K114" s="535"/>
      <c r="M114" s="3" t="str">
        <f t="shared" si="10"/>
        <v>11. -1</v>
      </c>
      <c r="N114" s="342">
        <f t="shared" ref="N114:N127" si="11">IF(OR(AND(E114="",K114=""),AND(H114="",K114="")),0,IF($A$1="Erhebliche Erneuerung",K114-H114,K114-E114))</f>
        <v>0</v>
      </c>
    </row>
    <row r="115" spans="3:14" ht="13" thickBot="1" x14ac:dyDescent="0.3">
      <c r="D115" s="343" t="str">
        <f>CONCATENATE(12,". ",'Allg., SDL, RMP, HKN, Wi-Res.'!$C$2-6,"-",'Allg., SDL, RMP, HKN, Wi-Res.'!$C$2-2)</f>
        <v>12. 2019-2023</v>
      </c>
      <c r="E115" s="536"/>
      <c r="G115" s="343" t="str">
        <f>CONCATENATE(12,". ",'Allg., SDL, RMP, HKN, Wi-Res.'!$C$2-6,"-",'Allg., SDL, RMP, HKN, Wi-Res.'!$C$2-2)</f>
        <v>12. 2019-2023</v>
      </c>
      <c r="H115" s="536"/>
      <c r="J115" s="343" t="str">
        <f>CONCATENATE(12,". ",$C$14-1)</f>
        <v>12. -1</v>
      </c>
      <c r="K115" s="536"/>
      <c r="M115" s="343" t="str">
        <f t="shared" si="10"/>
        <v>12. -1</v>
      </c>
      <c r="N115" s="344">
        <f t="shared" si="11"/>
        <v>0</v>
      </c>
    </row>
    <row r="116" spans="3:14" x14ac:dyDescent="0.25">
      <c r="C116" s="3" t="str">
        <f ca="1">IF($C$11="Kalenderjahr",$C$11,"")</f>
        <v/>
      </c>
      <c r="D116" s="3" t="str">
        <f>CONCATENATE(1,". ",'Allg., SDL, RMP, HKN, Wi-Res.'!$C$2-5,"-",'Allg., SDL, RMP, HKN, Wi-Res.'!$C$2-1)</f>
        <v>1. 2020-2024</v>
      </c>
      <c r="E116" s="537"/>
      <c r="G116" s="3" t="str">
        <f>CONCATENATE(1,". ",'Allg., SDL, RMP, HKN, Wi-Res.'!$C$2-5,"-",'Allg., SDL, RMP, HKN, Wi-Res.'!$C$2-1)</f>
        <v>1. 2020-2024</v>
      </c>
      <c r="H116" s="537"/>
      <c r="J116" s="3" t="str">
        <f>CONCATENATE(1,". ",$C$14)</f>
        <v xml:space="preserve">1. </v>
      </c>
      <c r="K116" s="537"/>
      <c r="M116" s="3" t="str">
        <f t="shared" si="10"/>
        <v xml:space="preserve">1. </v>
      </c>
      <c r="N116" s="345">
        <f t="shared" si="11"/>
        <v>0</v>
      </c>
    </row>
    <row r="117" spans="3:14" x14ac:dyDescent="0.25">
      <c r="D117" s="3" t="str">
        <f>CONCATENATE(2,". ",'Allg., SDL, RMP, HKN, Wi-Res.'!$C$2-5,"-",'Allg., SDL, RMP, HKN, Wi-Res.'!$C$2-1)</f>
        <v>2. 2020-2024</v>
      </c>
      <c r="E117" s="535"/>
      <c r="G117" s="3" t="str">
        <f>CONCATENATE(2,". ",'Allg., SDL, RMP, HKN, Wi-Res.'!$C$2-5,"-",'Allg., SDL, RMP, HKN, Wi-Res.'!$C$2-1)</f>
        <v>2. 2020-2024</v>
      </c>
      <c r="H117" s="535"/>
      <c r="J117" s="3" t="str">
        <f>CONCATENATE(2,". ",$C$14)</f>
        <v xml:space="preserve">2. </v>
      </c>
      <c r="K117" s="535"/>
      <c r="M117" s="3" t="str">
        <f t="shared" si="10"/>
        <v xml:space="preserve">2. </v>
      </c>
      <c r="N117" s="342">
        <f t="shared" si="11"/>
        <v>0</v>
      </c>
    </row>
    <row r="118" spans="3:14" ht="13" thickBot="1" x14ac:dyDescent="0.3">
      <c r="D118" s="343" t="str">
        <f>CONCATENATE(3,". ",'Allg., SDL, RMP, HKN, Wi-Res.'!$C$2-5,"-",'Allg., SDL, RMP, HKN, Wi-Res.'!$C$2-1)</f>
        <v>3. 2020-2024</v>
      </c>
      <c r="E118" s="536"/>
      <c r="G118" s="343" t="str">
        <f>CONCATENATE(3,". ",'Allg., SDL, RMP, HKN, Wi-Res.'!$C$2-5,"-",'Allg., SDL, RMP, HKN, Wi-Res.'!$C$2-1)</f>
        <v>3. 2020-2024</v>
      </c>
      <c r="H118" s="536"/>
      <c r="J118" s="343" t="str">
        <f>CONCATENATE(3,". ",$C$14)</f>
        <v xml:space="preserve">3. </v>
      </c>
      <c r="K118" s="536"/>
      <c r="M118" s="343" t="str">
        <f t="shared" si="10"/>
        <v xml:space="preserve">3. </v>
      </c>
      <c r="N118" s="344">
        <f t="shared" si="11"/>
        <v>0</v>
      </c>
    </row>
    <row r="119" spans="3:14" x14ac:dyDescent="0.25">
      <c r="D119" s="3" t="str">
        <f>CONCATENATE(4,". ",'Allg., SDL, RMP, HKN, Wi-Res.'!$C$2-5,"-",'Allg., SDL, RMP, HKN, Wi-Res.'!$C$2-1)</f>
        <v>4. 2020-2024</v>
      </c>
      <c r="E119" s="537"/>
      <c r="G119" s="3" t="str">
        <f>CONCATENATE(4,". ",'Allg., SDL, RMP, HKN, Wi-Res.'!$C$2-5,"-",'Allg., SDL, RMP, HKN, Wi-Res.'!$C$2-1)</f>
        <v>4. 2020-2024</v>
      </c>
      <c r="H119" s="537"/>
      <c r="J119" s="3" t="str">
        <f>CONCATENATE(4,". ",$C$14)</f>
        <v xml:space="preserve">4. </v>
      </c>
      <c r="K119" s="537"/>
      <c r="M119" s="3" t="str">
        <f t="shared" si="10"/>
        <v xml:space="preserve">4. </v>
      </c>
      <c r="N119" s="345">
        <f t="shared" si="11"/>
        <v>0</v>
      </c>
    </row>
    <row r="120" spans="3:14" x14ac:dyDescent="0.25">
      <c r="D120" s="3" t="str">
        <f>CONCATENATE(5,". ",'Allg., SDL, RMP, HKN, Wi-Res.'!$C$2-5,"-",'Allg., SDL, RMP, HKN, Wi-Res.'!$C$2-1)</f>
        <v>5. 2020-2024</v>
      </c>
      <c r="E120" s="535"/>
      <c r="G120" s="3" t="str">
        <f>CONCATENATE(5,". ",'Allg., SDL, RMP, HKN, Wi-Res.'!$C$2-5,"-",'Allg., SDL, RMP, HKN, Wi-Res.'!$C$2-1)</f>
        <v>5. 2020-2024</v>
      </c>
      <c r="H120" s="535"/>
      <c r="J120" s="3" t="str">
        <f>CONCATENATE(5,". ",$C$14)</f>
        <v xml:space="preserve">5. </v>
      </c>
      <c r="K120" s="535"/>
      <c r="M120" s="3" t="str">
        <f t="shared" si="10"/>
        <v xml:space="preserve">5. </v>
      </c>
      <c r="N120" s="342">
        <f t="shared" si="11"/>
        <v>0</v>
      </c>
    </row>
    <row r="121" spans="3:14" ht="13" thickBot="1" x14ac:dyDescent="0.3">
      <c r="D121" s="343" t="str">
        <f>CONCATENATE(6,". ",'Allg., SDL, RMP, HKN, Wi-Res.'!$C$2-5,"-",'Allg., SDL, RMP, HKN, Wi-Res.'!$C$2-1)</f>
        <v>6. 2020-2024</v>
      </c>
      <c r="E121" s="536"/>
      <c r="G121" s="343" t="str">
        <f>CONCATENATE(6,". ",'Allg., SDL, RMP, HKN, Wi-Res.'!$C$2-5,"-",'Allg., SDL, RMP, HKN, Wi-Res.'!$C$2-1)</f>
        <v>6. 2020-2024</v>
      </c>
      <c r="H121" s="536"/>
      <c r="J121" s="343" t="str">
        <f>CONCATENATE(6,". ",$C$14)</f>
        <v xml:space="preserve">6. </v>
      </c>
      <c r="K121" s="536"/>
      <c r="M121" s="343" t="str">
        <f t="shared" si="10"/>
        <v xml:space="preserve">6. </v>
      </c>
      <c r="N121" s="344">
        <f t="shared" si="11"/>
        <v>0</v>
      </c>
    </row>
    <row r="122" spans="3:14" x14ac:dyDescent="0.25">
      <c r="D122" s="3" t="str">
        <f>CONCATENATE(7,". ",'Allg., SDL, RMP, HKN, Wi-Res.'!$C$2-5,"-",'Allg., SDL, RMP, HKN, Wi-Res.'!$C$2-1)</f>
        <v>7. 2020-2024</v>
      </c>
      <c r="E122" s="537"/>
      <c r="G122" s="3" t="str">
        <f>CONCATENATE(7,". ",'Allg., SDL, RMP, HKN, Wi-Res.'!$C$2-5,"-",'Allg., SDL, RMP, HKN, Wi-Res.'!$C$2-1)</f>
        <v>7. 2020-2024</v>
      </c>
      <c r="H122" s="537"/>
      <c r="J122" s="3" t="str">
        <f>CONCATENATE(7,". ",$C$14)</f>
        <v xml:space="preserve">7. </v>
      </c>
      <c r="K122" s="537"/>
      <c r="M122" s="3" t="str">
        <f t="shared" si="10"/>
        <v xml:space="preserve">7. </v>
      </c>
      <c r="N122" s="345">
        <f t="shared" si="11"/>
        <v>0</v>
      </c>
    </row>
    <row r="123" spans="3:14" x14ac:dyDescent="0.25">
      <c r="D123" s="3" t="str">
        <f>CONCATENATE(8,". ",'Allg., SDL, RMP, HKN, Wi-Res.'!$C$2-5,"-",'Allg., SDL, RMP, HKN, Wi-Res.'!$C$2-1)</f>
        <v>8. 2020-2024</v>
      </c>
      <c r="E123" s="535"/>
      <c r="G123" s="3" t="str">
        <f>CONCATENATE(8,". ",'Allg., SDL, RMP, HKN, Wi-Res.'!$C$2-5,"-",'Allg., SDL, RMP, HKN, Wi-Res.'!$C$2-1)</f>
        <v>8. 2020-2024</v>
      </c>
      <c r="H123" s="535"/>
      <c r="J123" s="3" t="str">
        <f>CONCATENATE(8,". ",$C$14)</f>
        <v xml:space="preserve">8. </v>
      </c>
      <c r="K123" s="535"/>
      <c r="M123" s="3" t="str">
        <f t="shared" si="10"/>
        <v xml:space="preserve">8. </v>
      </c>
      <c r="N123" s="342">
        <f t="shared" si="11"/>
        <v>0</v>
      </c>
    </row>
    <row r="124" spans="3:14" ht="13" thickBot="1" x14ac:dyDescent="0.3">
      <c r="D124" s="343" t="str">
        <f>CONCATENATE(9,". ",'Allg., SDL, RMP, HKN, Wi-Res.'!$C$2-5,"-",'Allg., SDL, RMP, HKN, Wi-Res.'!$C$2-1)</f>
        <v>9. 2020-2024</v>
      </c>
      <c r="E124" s="536"/>
      <c r="G124" s="343" t="str">
        <f>CONCATENATE(9,". ",'Allg., SDL, RMP, HKN, Wi-Res.'!$C$2-5,"-",'Allg., SDL, RMP, HKN, Wi-Res.'!$C$2-1)</f>
        <v>9. 2020-2024</v>
      </c>
      <c r="H124" s="536"/>
      <c r="J124" s="343" t="str">
        <f>CONCATENATE(9,". ",$C$14)</f>
        <v xml:space="preserve">9. </v>
      </c>
      <c r="K124" s="536"/>
      <c r="M124" s="343" t="str">
        <f t="shared" si="10"/>
        <v xml:space="preserve">9. </v>
      </c>
      <c r="N124" s="344">
        <f t="shared" si="11"/>
        <v>0</v>
      </c>
    </row>
    <row r="125" spans="3:14" x14ac:dyDescent="0.25">
      <c r="D125" s="3" t="str">
        <f>CONCATENATE(10,". ",'Allg., SDL, RMP, HKN, Wi-Res.'!$C$2-5,"-",'Allg., SDL, RMP, HKN, Wi-Res.'!$C$2-1)</f>
        <v>10. 2020-2024</v>
      </c>
      <c r="E125" s="537"/>
      <c r="G125" s="3" t="str">
        <f>CONCATENATE(10,". ",'Allg., SDL, RMP, HKN, Wi-Res.'!$C$2-5,"-",'Allg., SDL, RMP, HKN, Wi-Res.'!$C$2-1)</f>
        <v>10. 2020-2024</v>
      </c>
      <c r="H125" s="537"/>
      <c r="J125" s="3" t="str">
        <f>CONCATENATE(10,". ",$C$14)</f>
        <v xml:space="preserve">10. </v>
      </c>
      <c r="K125" s="537"/>
      <c r="M125" s="3" t="str">
        <f t="shared" si="10"/>
        <v xml:space="preserve">10. </v>
      </c>
      <c r="N125" s="345">
        <f t="shared" si="11"/>
        <v>0</v>
      </c>
    </row>
    <row r="126" spans="3:14" x14ac:dyDescent="0.25">
      <c r="D126" s="3" t="str">
        <f>CONCATENATE(11,". ",'Allg., SDL, RMP, HKN, Wi-Res.'!$C$2-5,"-",'Allg., SDL, RMP, HKN, Wi-Res.'!$C$2-1)</f>
        <v>11. 2020-2024</v>
      </c>
      <c r="E126" s="535"/>
      <c r="G126" s="3" t="str">
        <f>CONCATENATE(11,". ",'Allg., SDL, RMP, HKN, Wi-Res.'!$C$2-5,"-",'Allg., SDL, RMP, HKN, Wi-Res.'!$C$2-1)</f>
        <v>11. 2020-2024</v>
      </c>
      <c r="H126" s="535"/>
      <c r="J126" s="3" t="str">
        <f>CONCATENATE(11,". ",$C$14)</f>
        <v xml:space="preserve">11. </v>
      </c>
      <c r="K126" s="535"/>
      <c r="M126" s="3" t="str">
        <f t="shared" si="10"/>
        <v xml:space="preserve">11. </v>
      </c>
      <c r="N126" s="342">
        <f t="shared" si="11"/>
        <v>0</v>
      </c>
    </row>
    <row r="127" spans="3:14" ht="13" thickBot="1" x14ac:dyDescent="0.3">
      <c r="D127" s="343" t="str">
        <f>CONCATENATE(12,". ",'Allg., SDL, RMP, HKN, Wi-Res.'!$C$2-5,"-",'Allg., SDL, RMP, HKN, Wi-Res.'!$C$2-1)</f>
        <v>12. 2020-2024</v>
      </c>
      <c r="E127" s="536"/>
      <c r="G127" s="343" t="str">
        <f>CONCATENATE(12,". ",'Allg., SDL, RMP, HKN, Wi-Res.'!$C$2-5,"-",'Allg., SDL, RMP, HKN, Wi-Res.'!$C$2-1)</f>
        <v>12. 2020-2024</v>
      </c>
      <c r="H127" s="536"/>
      <c r="J127" s="343" t="str">
        <f>CONCATENATE(12,". ",$C$14)</f>
        <v xml:space="preserve">12. </v>
      </c>
      <c r="K127" s="536"/>
      <c r="M127" s="343" t="str">
        <f t="shared" si="10"/>
        <v xml:space="preserve">12. </v>
      </c>
      <c r="N127" s="344">
        <f t="shared" si="11"/>
        <v>0</v>
      </c>
    </row>
    <row r="128" spans="3:14" x14ac:dyDescent="0.25">
      <c r="E128" s="341">
        <f>SUM(E113:E127)</f>
        <v>0</v>
      </c>
      <c r="H128" s="341">
        <f>SUM(H113:H127)</f>
        <v>0</v>
      </c>
      <c r="K128" s="341">
        <f>SUM(K113:K127)</f>
        <v>0</v>
      </c>
      <c r="N128" s="341">
        <f>SUM(N113:N127)</f>
        <v>0</v>
      </c>
    </row>
    <row r="129" spans="1:24" x14ac:dyDescent="0.25">
      <c r="D129" s="335"/>
      <c r="E129" s="8"/>
      <c r="G129" s="335"/>
      <c r="H129" s="8"/>
      <c r="J129" s="335"/>
      <c r="K129" s="8"/>
    </row>
    <row r="130" spans="1:24" ht="13" thickBot="1" x14ac:dyDescent="0.3">
      <c r="A130" s="339"/>
      <c r="B130" s="339"/>
      <c r="C130" s="339"/>
      <c r="D130" s="339"/>
      <c r="E130" s="339"/>
      <c r="F130" s="339"/>
      <c r="G130" s="339"/>
      <c r="H130" s="339"/>
      <c r="I130" s="339"/>
      <c r="J130" s="339"/>
      <c r="K130" s="339"/>
      <c r="L130" s="339"/>
      <c r="M130" s="339"/>
      <c r="N130" s="339"/>
      <c r="O130" s="339"/>
      <c r="P130" s="339"/>
      <c r="Q130" s="339"/>
      <c r="R130" s="339"/>
      <c r="S130" s="339"/>
      <c r="T130" s="339"/>
      <c r="U130" s="339"/>
      <c r="V130" s="250"/>
      <c r="W130" s="250"/>
      <c r="X130" s="250"/>
    </row>
  </sheetData>
  <mergeCells count="26">
    <mergeCell ref="D87:E87"/>
    <mergeCell ref="G87:H87"/>
    <mergeCell ref="J87:K87"/>
    <mergeCell ref="M87:N87"/>
    <mergeCell ref="D111:E111"/>
    <mergeCell ref="G111:H111"/>
    <mergeCell ref="J111:K111"/>
    <mergeCell ref="M111:N111"/>
    <mergeCell ref="D63:E63"/>
    <mergeCell ref="G63:H63"/>
    <mergeCell ref="J63:K63"/>
    <mergeCell ref="M34:N34"/>
    <mergeCell ref="M63:N63"/>
    <mergeCell ref="D34:E34"/>
    <mergeCell ref="G34:H34"/>
    <mergeCell ref="W34:X34"/>
    <mergeCell ref="Q34:R34"/>
    <mergeCell ref="T34:U34"/>
    <mergeCell ref="C5:D5"/>
    <mergeCell ref="C6:D6"/>
    <mergeCell ref="C7:D7"/>
    <mergeCell ref="C8:D8"/>
    <mergeCell ref="C9:D9"/>
    <mergeCell ref="J34:K34"/>
    <mergeCell ref="B24:C24"/>
    <mergeCell ref="A29:C2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8173-8515-4E5C-8042-4B49CCE7C8B2}">
  <sheetPr>
    <tabColor theme="3" tint="0.749992370372631"/>
    <pageSetUpPr fitToPage="1"/>
  </sheetPr>
  <dimension ref="A1:W378"/>
  <sheetViews>
    <sheetView zoomScaleNormal="100" workbookViewId="0">
      <selection activeCell="I62" sqref="I62"/>
    </sheetView>
  </sheetViews>
  <sheetFormatPr baseColWidth="10" defaultColWidth="8.81640625" defaultRowHeight="14" x14ac:dyDescent="0.25"/>
  <cols>
    <col min="1" max="1" width="2.81640625" style="27" customWidth="1"/>
    <col min="2" max="2" width="2.453125" style="28" customWidth="1"/>
    <col min="3" max="3" width="3.54296875" style="28" customWidth="1"/>
    <col min="4" max="4" width="4.54296875" style="28" customWidth="1"/>
    <col min="5" max="5" width="6.26953125" style="28" customWidth="1"/>
    <col min="6" max="6" width="38.1796875" style="29" customWidth="1"/>
    <col min="7" max="7" width="10.1796875" style="30" customWidth="1"/>
    <col min="8" max="8" width="73.54296875" style="31" customWidth="1"/>
    <col min="9" max="9" width="14.7265625" style="30" customWidth="1"/>
    <col min="10" max="10" width="8.7265625" style="50" customWidth="1"/>
    <col min="11" max="11" width="10.1796875" style="51" customWidth="1"/>
    <col min="12" max="12" width="12.54296875" style="52" customWidth="1"/>
    <col min="13" max="15" width="14.7265625" style="53" customWidth="1"/>
    <col min="16" max="16" width="4.7265625" style="27" customWidth="1"/>
    <col min="17" max="17" width="14.453125" style="33" bestFit="1" customWidth="1"/>
    <col min="18" max="18" width="13.81640625" style="27" customWidth="1"/>
    <col min="19" max="19" width="33" style="27" bestFit="1" customWidth="1"/>
    <col min="20" max="20" width="16.453125" style="34" customWidth="1"/>
    <col min="21" max="21" width="8.1796875" style="27" customWidth="1"/>
    <col min="22" max="22" width="18.81640625" style="27" bestFit="1" customWidth="1"/>
    <col min="23" max="23" width="15.81640625" style="27" bestFit="1" customWidth="1"/>
    <col min="24" max="16384" width="8.81640625" style="27"/>
  </cols>
  <sheetData>
    <row r="1" spans="1:23" ht="72" customHeight="1" x14ac:dyDescent="0.25">
      <c r="J1" s="32"/>
      <c r="K1" s="603" t="s">
        <v>609</v>
      </c>
      <c r="L1" s="603"/>
      <c r="M1" s="603"/>
      <c r="N1" s="604"/>
      <c r="O1" s="512" t="str">
        <f>'START, DEBUT, INIZIO'!E10</f>
        <v>d</v>
      </c>
    </row>
    <row r="2" spans="1:23" s="35" customFormat="1" ht="22" customHeight="1" x14ac:dyDescent="0.25">
      <c r="B2" s="36" t="str">
        <f ca="1">OFFSET(Sprachen!A79,0,'START, DEBUT, INIZIO'!$E$7-1,1,1)</f>
        <v>Investitionsbeiträge für Klein- und Grosswasserkraftanlagen</v>
      </c>
      <c r="F2" s="37"/>
      <c r="G2" s="38"/>
      <c r="H2" s="39"/>
      <c r="I2" s="37"/>
      <c r="J2" s="40"/>
      <c r="K2" s="603" t="str">
        <f ca="1">OFFSET(Sprachen!A82,0,'START, DEBUT, INIZIO'!$E$7-1,1,1)</f>
        <v>Jahr Inbetriebnahme</v>
      </c>
      <c r="L2" s="603"/>
      <c r="M2" s="603"/>
      <c r="N2" s="604"/>
      <c r="O2" s="41">
        <f>Allgemein!$C$14</f>
        <v>0</v>
      </c>
      <c r="Q2" s="42"/>
      <c r="S2" s="20"/>
      <c r="T2" s="43"/>
    </row>
    <row r="3" spans="1:23" s="35" customFormat="1" ht="22" customHeight="1" x14ac:dyDescent="0.25">
      <c r="B3" s="36" t="str">
        <f ca="1">OFFSET(Sprachen!A80,0,'START, DEBUT, INIZIO'!$E$7-1,1,1)</f>
        <v>Vorlage zur Auflistung der Investitionskosten (als Ergänzung zur Wegleitung zur Auflistung der Investitionskosten)</v>
      </c>
      <c r="F3" s="37"/>
      <c r="G3" s="38"/>
      <c r="H3" s="39"/>
      <c r="I3" s="37"/>
      <c r="J3" s="44"/>
      <c r="K3" s="603" t="str">
        <f ca="1">OFFSET(Sprachen!A83,0,'START, DEBUT, INIZIO'!$E$7-1,1,1)</f>
        <v>Jahr Ablauf der Konzession</v>
      </c>
      <c r="L3" s="603"/>
      <c r="M3" s="603"/>
      <c r="N3" s="604"/>
      <c r="O3" s="41">
        <f>Allgemein!$C$15</f>
        <v>0</v>
      </c>
      <c r="Q3" s="42"/>
      <c r="S3" s="20"/>
      <c r="T3" s="43"/>
    </row>
    <row r="4" spans="1:23" s="35" customFormat="1" ht="30" customHeight="1" x14ac:dyDescent="0.25">
      <c r="B4" s="36"/>
      <c r="F4" s="37"/>
      <c r="G4" s="38"/>
      <c r="H4" s="39"/>
      <c r="I4" s="37"/>
      <c r="J4" s="37"/>
      <c r="K4" s="37"/>
      <c r="L4" s="37"/>
      <c r="M4" s="37"/>
      <c r="N4" s="37"/>
      <c r="O4" s="37"/>
      <c r="Q4" s="42"/>
      <c r="S4" s="20"/>
      <c r="T4" s="43"/>
    </row>
    <row r="5" spans="1:23" s="35" customFormat="1" ht="22" customHeight="1" x14ac:dyDescent="0.25">
      <c r="B5" s="45" t="str">
        <f ca="1">OFFSET(Sprachen!A81,0,'START, DEBUT, INIZIO'!$E$7-1,1,1)</f>
        <v>Version 2.3 vom 18. Juli 2023</v>
      </c>
      <c r="C5" s="46"/>
      <c r="D5" s="46"/>
      <c r="E5" s="46"/>
      <c r="F5" s="47"/>
      <c r="G5" s="48"/>
      <c r="H5" s="49"/>
      <c r="I5" s="47"/>
      <c r="J5" s="47"/>
      <c r="K5" s="47"/>
      <c r="L5" s="47"/>
      <c r="M5" s="47"/>
      <c r="N5" s="47"/>
      <c r="O5" s="47"/>
      <c r="Q5" s="42"/>
      <c r="T5" s="43"/>
    </row>
    <row r="6" spans="1:23" x14ac:dyDescent="0.25">
      <c r="Q6" s="27"/>
    </row>
    <row r="7" spans="1:23" x14ac:dyDescent="0.25">
      <c r="B7" s="54" t="str">
        <f ca="1">OFFSET(Sprachen!A86,0,'START, DEBUT, INIZIO'!$E$7-1,1,1)</f>
        <v>Allgemeine Angaben</v>
      </c>
      <c r="C7" s="55"/>
      <c r="D7" s="55"/>
      <c r="E7" s="55"/>
      <c r="F7" s="56"/>
      <c r="G7" s="57"/>
      <c r="H7" s="57"/>
      <c r="I7" s="58"/>
      <c r="J7" s="59"/>
      <c r="K7" s="605" t="str">
        <f ca="1">OFFSET(Sprachen!A91,0,'START, DEBUT, INIZIO'!$E$7-1,1,1)</f>
        <v>Bearbeitbare bzw. zu bearbeitende Zellen</v>
      </c>
      <c r="L7" s="606"/>
      <c r="M7" s="606"/>
      <c r="N7" s="606"/>
      <c r="O7" s="607"/>
      <c r="Q7" s="27"/>
      <c r="R7" s="60"/>
    </row>
    <row r="8" spans="1:23" x14ac:dyDescent="0.3">
      <c r="B8" s="61" t="str">
        <f ca="1">OFFSET(Sprachen!A87,0,'START, DEBUT, INIZIO'!$E$7-1,1,1)</f>
        <v>Projekttitel</v>
      </c>
      <c r="C8" s="62"/>
      <c r="D8" s="62"/>
      <c r="E8" s="62"/>
      <c r="F8" s="63"/>
      <c r="G8" s="608"/>
      <c r="H8" s="609"/>
      <c r="I8" s="610"/>
      <c r="J8" s="59"/>
      <c r="K8" s="611" t="str">
        <f ca="1">OFFSET(Sprachen!A89,0,'START, DEBUT, INIZIO'!$E$7-1,1,1)</f>
        <v>Neue Zeilen: Start / Einfügen / Blattzeilen einfügen,</v>
      </c>
      <c r="L8" s="612"/>
      <c r="M8" s="612"/>
      <c r="N8" s="612"/>
      <c r="O8" s="613"/>
      <c r="Q8" s="64"/>
      <c r="R8" s="27" t="str">
        <f ca="1">OFFSET(Sprachen!A92,0,'START, DEBUT, INIZIO'!$E$7-1,1,1)</f>
        <v>Summe i.o.</v>
      </c>
      <c r="V8" s="65" t="str">
        <f ca="1">OFFSET(Sprachen!A184,0,'START, DEBUT, INIZIO'!$E$7-1,1,1)</f>
        <v>Kapitalkosten BFE</v>
      </c>
    </row>
    <row r="9" spans="1:23" x14ac:dyDescent="0.25">
      <c r="B9" s="66" t="str">
        <f ca="1">OFFSET(Sprachen!A88,0,'START, DEBUT, INIZIO'!$E$7-1,1,1)</f>
        <v>Datum Kostenschätzung</v>
      </c>
      <c r="C9" s="67"/>
      <c r="D9" s="67"/>
      <c r="E9" s="67"/>
      <c r="F9" s="68"/>
      <c r="G9" s="597"/>
      <c r="H9" s="598"/>
      <c r="I9" s="599"/>
      <c r="J9" s="59"/>
      <c r="K9" s="600" t="str">
        <f ca="1">OFFSET(Sprachen!A90,0,'START, DEBUT, INIZIO'!$E$7-1,1,1)</f>
        <v>dann bitte hier Formel kopieren</v>
      </c>
      <c r="L9" s="601"/>
      <c r="M9" s="601"/>
      <c r="N9" s="601"/>
      <c r="O9" s="602"/>
      <c r="Q9" s="69"/>
      <c r="R9" s="27" t="str">
        <f ca="1">OFFSET(Sprachen!A93,0,'START, DEBUT, INIZIO'!$E$7-1,1,1)</f>
        <v>Summen- oder Formelfehler</v>
      </c>
      <c r="V9" s="349">
        <v>5.0999999999999997E-2</v>
      </c>
    </row>
    <row r="10" spans="1:23" x14ac:dyDescent="0.25">
      <c r="A10" s="53"/>
      <c r="B10" s="53"/>
      <c r="C10" s="53"/>
      <c r="D10" s="53"/>
      <c r="E10" s="65"/>
      <c r="F10" s="53"/>
      <c r="G10" s="70"/>
      <c r="H10" s="71"/>
      <c r="I10" s="53"/>
      <c r="J10" s="53"/>
    </row>
    <row r="11" spans="1:23" ht="54.75" customHeight="1" x14ac:dyDescent="0.25">
      <c r="B11" s="54" t="str">
        <f ca="1">OFFSET(Sprachen!A94,0,'START, DEBUT, INIZIO'!$E$7-1,1,1)</f>
        <v>Investitionskosten [CHF exkl. MWSt]</v>
      </c>
      <c r="C11" s="72"/>
      <c r="D11" s="72"/>
      <c r="E11" s="72"/>
      <c r="F11" s="73"/>
      <c r="G11" s="74" t="str">
        <f ca="1">OFFSET(Sprachen!A95,0,'START, DEBUT, INIZIO'!$E$7-1,1,1)</f>
        <v>Nutzungsdauer</v>
      </c>
      <c r="H11" s="75" t="str">
        <f ca="1">OFFSET(Sprachen!A96,0,'START, DEBUT, INIZIO'!$E$7-1,1,1)</f>
        <v>Beschreibung</v>
      </c>
      <c r="I11" s="76" t="str">
        <f ca="1">OFFSET(Sprachen!A97,0,'START, DEBUT, INIZIO'!$E$7-1,1,1)</f>
        <v>Referenzplan Nr.</v>
      </c>
      <c r="J11" s="77" t="str">
        <f ca="1">OFFSET(Sprachen!A98,0,'START, DEBUT, INIZIO'!$E$7-1,1,1)</f>
        <v>Einheit</v>
      </c>
      <c r="K11" s="78" t="str">
        <f ca="1">OFFSET(Sprachen!A99,0,'START, DEBUT, INIZIO'!$E$7-1,1,1)</f>
        <v>Menge</v>
      </c>
      <c r="L11" s="79" t="str">
        <f ca="1">OFFSET(Sprachen!A100,0,'START, DEBUT, INIZIO'!$E$7-1,1,1)</f>
        <v>Einheitspreis [CHF]</v>
      </c>
      <c r="M11" s="80" t="str">
        <f ca="1">OFFSET(Sprachen!A101,0,'START, DEBUT, INIZIO'!$E$7-1,1,1)</f>
        <v>Summe Investitions-kosten Total [CHF]</v>
      </c>
      <c r="N11" s="81" t="str">
        <f ca="1">OFFSET(Sprachen!A102,0,'START, DEBUT, INIZIO'!$E$7-1,1,1)</f>
        <v>Anrechenbare Investitions-kosten [CHF]</v>
      </c>
      <c r="O11" s="80" t="str">
        <f ca="1">OFFSET(Sprachen!A103,0,'START, DEBUT, INIZIO'!$E$7-1,1,1)</f>
        <v xml:space="preserve">Nicht anrechenbare Investitions-kosten [CHF]  </v>
      </c>
      <c r="Q11" s="82" t="str">
        <f ca="1">OFFSET(Sprachen!A104,0,'START, DEBUT, INIZIO'!$E$7-1,1,1)</f>
        <v>Kontrollfeld Summen anrechenbar / nicht anrechenbar</v>
      </c>
      <c r="R11" s="82" t="str">
        <f ca="1">OFFSET(Sprachen!A105,0,'START, DEBUT, INIZIO'!$E$7-1,1,1)</f>
        <v>Kontrollfeld Summenprodukt Menge x Einheitspreis</v>
      </c>
      <c r="U11" s="451">
        <f>ROUNDDOWN(U12,0)</f>
        <v>1</v>
      </c>
      <c r="V11" s="513" t="str">
        <f ca="1">OFFSET(Sprachen!A182,0,'START, DEBUT, INIZIO'!$E$7-1,1,1)</f>
        <v>Annuitätenfaktor</v>
      </c>
      <c r="W11" s="514" t="str">
        <f ca="1">OFFSET(Sprachen!A183,0,'START, DEBUT, INIZIO'!$E$7-1,1,1)</f>
        <v>Annuität in CHF</v>
      </c>
    </row>
    <row r="12" spans="1:23" ht="22.15" customHeight="1" x14ac:dyDescent="0.25">
      <c r="B12" s="54" t="str">
        <f ca="1">OFFSET(Sprachen!A106,0,'START, DEBUT, INIZIO'!$E$7-1,1,1)</f>
        <v>T</v>
      </c>
      <c r="C12" s="55" t="str">
        <f ca="1">OFFSET(Sprachen!A107,0,'START, DEBUT, INIZIO'!$E$7-1,1,1)</f>
        <v>TOTAL</v>
      </c>
      <c r="D12" s="72"/>
      <c r="E12" s="72"/>
      <c r="F12" s="83"/>
      <c r="G12" s="84"/>
      <c r="H12" s="85"/>
      <c r="I12" s="86"/>
      <c r="J12" s="87"/>
      <c r="K12" s="88"/>
      <c r="L12" s="79"/>
      <c r="M12" s="89">
        <f>M13+M338+M364</f>
        <v>0</v>
      </c>
      <c r="N12" s="90">
        <f>N13+N338+N364</f>
        <v>0</v>
      </c>
      <c r="O12" s="90">
        <f>O13+O338+O364</f>
        <v>0</v>
      </c>
      <c r="Q12" s="91">
        <f>+SUM(N12:O12)-M12</f>
        <v>0</v>
      </c>
      <c r="R12" s="92"/>
      <c r="T12" s="34">
        <f>SUM(T15:T359)</f>
        <v>0</v>
      </c>
      <c r="U12" s="450">
        <f>IF(N12=0,1,T12/N12)</f>
        <v>1</v>
      </c>
      <c r="V12" s="93" t="e">
        <f>W12/N12</f>
        <v>#DIV/0!</v>
      </c>
      <c r="W12" s="94">
        <f>SUM(W15:W359)</f>
        <v>0</v>
      </c>
    </row>
    <row r="13" spans="1:23" s="95" customFormat="1" x14ac:dyDescent="0.25">
      <c r="B13" s="96">
        <v>1</v>
      </c>
      <c r="C13" s="97" t="str">
        <f ca="1">OFFSET(Sprachen!A108,0,'START, DEBUT, INIZIO'!$E$7-1,1,1)</f>
        <v>Erstellungskosten</v>
      </c>
      <c r="D13" s="97"/>
      <c r="E13" s="97"/>
      <c r="F13" s="98"/>
      <c r="G13" s="99"/>
      <c r="H13" s="100"/>
      <c r="I13" s="101"/>
      <c r="J13" s="102"/>
      <c r="K13" s="103"/>
      <c r="L13" s="104"/>
      <c r="M13" s="105">
        <f>+M14+M86+M174+M262+M310</f>
        <v>0</v>
      </c>
      <c r="N13" s="106">
        <f>+N14+N86+N174+N262+N310</f>
        <v>0</v>
      </c>
      <c r="O13" s="106">
        <f>+O14+O86+O174+O262+O310</f>
        <v>0</v>
      </c>
      <c r="Q13" s="91">
        <f>+SUM(N13:O13)-M13</f>
        <v>0</v>
      </c>
      <c r="T13" s="107"/>
    </row>
    <row r="14" spans="1:23" s="95" customFormat="1" x14ac:dyDescent="0.25">
      <c r="B14" s="108"/>
      <c r="C14" s="109">
        <v>10</v>
      </c>
      <c r="D14" s="109" t="str">
        <f ca="1">OFFSET(Sprachen!A109,0,'START, DEBUT, INIZIO'!$E$7-1,1,1)</f>
        <v>Stauanlage (Staumauern, Staudämme oder Wehranlagen)</v>
      </c>
      <c r="E14" s="109"/>
      <c r="F14" s="110"/>
      <c r="G14" s="111"/>
      <c r="H14" s="112"/>
      <c r="I14" s="113"/>
      <c r="J14" s="114"/>
      <c r="K14" s="115"/>
      <c r="L14" s="116"/>
      <c r="M14" s="117">
        <f>+M15+M19+M23+M27+M31+M35+M39+M43+M47+M51+M55+M59+M63+M67+M72+M77+M82</f>
        <v>0</v>
      </c>
      <c r="N14" s="118">
        <f>+N15+N19+N23+N27+N31+N35+N39+N43+N47+N51+N55+N59+N63+N67+N72+N77+N82</f>
        <v>0</v>
      </c>
      <c r="O14" s="118">
        <f>+O15+O19+O23+O27+O31+O35+O39+O43+O47+O51+O55+O59+O63+O67+O72+O77+O82</f>
        <v>0</v>
      </c>
      <c r="Q14" s="91">
        <f>+SUM(N14:O14)-M14</f>
        <v>0</v>
      </c>
      <c r="T14" s="107"/>
    </row>
    <row r="15" spans="1:23" x14ac:dyDescent="0.25">
      <c r="B15" s="119"/>
      <c r="C15" s="120"/>
      <c r="D15" s="121">
        <v>100</v>
      </c>
      <c r="E15" s="122" t="str">
        <f ca="1">OFFSET(Sprachen!A110,0,'START, DEBUT, INIZIO'!$E$7-1,1,1)</f>
        <v>Stauanlage (Bau)</v>
      </c>
      <c r="F15" s="123"/>
      <c r="G15" s="124">
        <v>80</v>
      </c>
      <c r="H15" s="125"/>
      <c r="I15" s="126"/>
      <c r="J15" s="127"/>
      <c r="K15" s="128"/>
      <c r="L15" s="129"/>
      <c r="M15" s="130">
        <f>+SUMPRODUCT(K16:K18,L16:L18)</f>
        <v>0</v>
      </c>
      <c r="N15" s="131">
        <f>+SUM(N16:N18)</f>
        <v>0</v>
      </c>
      <c r="O15" s="130">
        <f>+SUM(O16:O18)</f>
        <v>0</v>
      </c>
      <c r="Q15" s="91">
        <f>+SUM(N15:O15)-M15</f>
        <v>0</v>
      </c>
      <c r="R15" s="91">
        <f>SUMPRODUCT(K16:K18,L16:L18)-SUM(M16:M18)</f>
        <v>0</v>
      </c>
      <c r="T15" s="34">
        <f>G15*N15</f>
        <v>0</v>
      </c>
      <c r="V15" s="132">
        <f>(((1+$V$9)^G15)*$V$9)/(((1+$V$9)^G15)-1)</f>
        <v>5.1971739760105218E-2</v>
      </c>
      <c r="W15" s="133">
        <f>IFERROR(N15*V15,0)</f>
        <v>0</v>
      </c>
    </row>
    <row r="16" spans="1:23" s="134" customFormat="1" ht="12.75" customHeight="1" x14ac:dyDescent="0.25">
      <c r="B16" s="135"/>
      <c r="C16" s="136"/>
      <c r="D16" s="137"/>
      <c r="E16" s="138"/>
      <c r="F16" s="139"/>
      <c r="G16" s="124"/>
      <c r="H16" s="140"/>
      <c r="I16" s="141"/>
      <c r="J16" s="142"/>
      <c r="K16" s="143"/>
      <c r="L16" s="144"/>
      <c r="M16" s="145">
        <f>+L16*K16</f>
        <v>0</v>
      </c>
      <c r="N16" s="146"/>
      <c r="O16" s="145"/>
      <c r="Q16" s="147"/>
      <c r="T16" s="148"/>
    </row>
    <row r="17" spans="2:23" s="134" customFormat="1" ht="12.75" customHeight="1" x14ac:dyDescent="0.25">
      <c r="B17" s="135"/>
      <c r="C17" s="136"/>
      <c r="D17" s="137"/>
      <c r="E17" s="593" t="s">
        <v>48</v>
      </c>
      <c r="F17" s="594"/>
      <c r="G17" s="124"/>
      <c r="H17" s="140"/>
      <c r="I17" s="141"/>
      <c r="J17" s="142"/>
      <c r="K17" s="143"/>
      <c r="L17" s="144"/>
      <c r="M17" s="150">
        <f>+L17*K17</f>
        <v>0</v>
      </c>
      <c r="N17" s="146">
        <f>M17</f>
        <v>0</v>
      </c>
      <c r="O17" s="145">
        <v>0</v>
      </c>
      <c r="Q17" s="147"/>
      <c r="T17" s="148"/>
    </row>
    <row r="18" spans="2:23" s="134" customFormat="1" ht="12.75" customHeight="1" x14ac:dyDescent="0.25">
      <c r="B18" s="135"/>
      <c r="C18" s="136"/>
      <c r="D18" s="137"/>
      <c r="E18" s="593"/>
      <c r="F18" s="594"/>
      <c r="G18" s="124"/>
      <c r="H18" s="151"/>
      <c r="I18" s="141"/>
      <c r="J18" s="142"/>
      <c r="K18" s="143"/>
      <c r="L18" s="144"/>
      <c r="M18" s="150">
        <f>+L18*K18</f>
        <v>0</v>
      </c>
      <c r="N18" s="146"/>
      <c r="O18" s="145"/>
      <c r="Q18" s="147"/>
      <c r="T18" s="148"/>
    </row>
    <row r="19" spans="2:23" x14ac:dyDescent="0.25">
      <c r="B19" s="119"/>
      <c r="C19" s="120"/>
      <c r="D19" s="152">
        <v>101</v>
      </c>
      <c r="E19" s="153" t="str">
        <f ca="1">OFFSET(Sprachen!A111,0,'START, DEBUT, INIZIO'!$E$7-1,1,1)</f>
        <v>Stollen und Schächte (Erschliessung)</v>
      </c>
      <c r="F19" s="154"/>
      <c r="G19" s="124">
        <v>80</v>
      </c>
      <c r="H19" s="155"/>
      <c r="I19" s="156"/>
      <c r="J19" s="157"/>
      <c r="K19" s="158"/>
      <c r="L19" s="159"/>
      <c r="M19" s="160">
        <f>+SUMPRODUCT(K20:K22,L20:L22)</f>
        <v>0</v>
      </c>
      <c r="N19" s="131">
        <f>+SUM(N20:N22)</f>
        <v>0</v>
      </c>
      <c r="O19" s="160">
        <f>+SUM(O20:O22)</f>
        <v>0</v>
      </c>
      <c r="Q19" s="91">
        <f>+SUM(N19:O19)-M19</f>
        <v>0</v>
      </c>
      <c r="R19" s="91">
        <f>SUMPRODUCT(K20:K22,L20:L22)-SUM(M20:M22)</f>
        <v>0</v>
      </c>
      <c r="T19" s="34">
        <f>G19*N19</f>
        <v>0</v>
      </c>
      <c r="V19" s="132">
        <f>(((1+$V$9)^G19)*$V$9)/(((1+$V$9)^G19)-1)</f>
        <v>5.1971739760105218E-2</v>
      </c>
      <c r="W19" s="133">
        <f>IFERROR(N19*V19,0)</f>
        <v>0</v>
      </c>
    </row>
    <row r="20" spans="2:23" s="134" customFormat="1" ht="12.75" hidden="1" customHeight="1" x14ac:dyDescent="0.25">
      <c r="B20" s="135"/>
      <c r="C20" s="136"/>
      <c r="D20" s="137"/>
      <c r="E20" s="138"/>
      <c r="F20" s="139"/>
      <c r="G20" s="124"/>
      <c r="H20" s="140"/>
      <c r="I20" s="141"/>
      <c r="J20" s="142"/>
      <c r="K20" s="143"/>
      <c r="L20" s="144"/>
      <c r="M20" s="145">
        <f>+L20*K20</f>
        <v>0</v>
      </c>
      <c r="N20" s="146"/>
      <c r="O20" s="145"/>
      <c r="Q20" s="147"/>
      <c r="T20" s="148"/>
    </row>
    <row r="21" spans="2:23" s="134" customFormat="1" ht="12.75" customHeight="1" x14ac:dyDescent="0.25">
      <c r="B21" s="135"/>
      <c r="C21" s="136"/>
      <c r="D21" s="137"/>
      <c r="E21" s="593"/>
      <c r="F21" s="594"/>
      <c r="G21" s="124"/>
      <c r="H21" s="140"/>
      <c r="I21" s="141"/>
      <c r="J21" s="142"/>
      <c r="K21" s="143"/>
      <c r="L21" s="144"/>
      <c r="M21" s="150">
        <f>+L21*K21</f>
        <v>0</v>
      </c>
      <c r="N21" s="146"/>
      <c r="O21" s="145"/>
      <c r="Q21" s="147"/>
      <c r="T21" s="148"/>
    </row>
    <row r="22" spans="2:23" s="134" customFormat="1" ht="12.75" customHeight="1" x14ac:dyDescent="0.25">
      <c r="B22" s="135"/>
      <c r="C22" s="136"/>
      <c r="D22" s="137"/>
      <c r="E22" s="593"/>
      <c r="F22" s="594"/>
      <c r="G22" s="124"/>
      <c r="H22" s="140"/>
      <c r="I22" s="141"/>
      <c r="J22" s="142"/>
      <c r="K22" s="143"/>
      <c r="L22" s="144"/>
      <c r="M22" s="150">
        <f>+L22*K22</f>
        <v>0</v>
      </c>
      <c r="N22" s="146"/>
      <c r="O22" s="145"/>
      <c r="Q22" s="147"/>
      <c r="T22" s="148"/>
    </row>
    <row r="23" spans="2:23" x14ac:dyDescent="0.25">
      <c r="B23" s="119"/>
      <c r="C23" s="120"/>
      <c r="D23" s="152">
        <v>102</v>
      </c>
      <c r="E23" s="153" t="str">
        <f ca="1">OFFSET(Sprachen!A112,0,'START, DEBUT, INIZIO'!$E$7-1,1,1)</f>
        <v>Kanäle (Nebenanlagen)</v>
      </c>
      <c r="F23" s="154"/>
      <c r="G23" s="124">
        <v>80</v>
      </c>
      <c r="H23" s="155"/>
      <c r="I23" s="156"/>
      <c r="J23" s="157"/>
      <c r="K23" s="158"/>
      <c r="L23" s="159"/>
      <c r="M23" s="160">
        <f>+SUMPRODUCT(K24:K26,L24:L26)</f>
        <v>0</v>
      </c>
      <c r="N23" s="131">
        <f>+SUM(N24:N26)</f>
        <v>0</v>
      </c>
      <c r="O23" s="160">
        <f>+SUM(O24:O26)</f>
        <v>0</v>
      </c>
      <c r="Q23" s="91">
        <f>+SUM(N23:O23)-M23</f>
        <v>0</v>
      </c>
      <c r="R23" s="91">
        <f>SUMPRODUCT(K24:K26,L24:L26)-SUM(M24:M26)</f>
        <v>0</v>
      </c>
      <c r="T23" s="34">
        <f>G23*N23</f>
        <v>0</v>
      </c>
      <c r="V23" s="132">
        <f>(((1+$V$9)^G23)*$V$9)/(((1+$V$9)^G23)-1)</f>
        <v>5.1971739760105218E-2</v>
      </c>
      <c r="W23" s="133">
        <f>IFERROR(N23*V23,0)</f>
        <v>0</v>
      </c>
    </row>
    <row r="24" spans="2:23" s="134" customFormat="1" ht="12.75" hidden="1" customHeight="1" x14ac:dyDescent="0.25">
      <c r="B24" s="135"/>
      <c r="C24" s="136"/>
      <c r="D24" s="137"/>
      <c r="E24" s="138"/>
      <c r="F24" s="139"/>
      <c r="G24" s="124"/>
      <c r="H24" s="140"/>
      <c r="I24" s="141"/>
      <c r="J24" s="142"/>
      <c r="K24" s="143"/>
      <c r="L24" s="144"/>
      <c r="M24" s="145">
        <f>+L24*K24</f>
        <v>0</v>
      </c>
      <c r="N24" s="146"/>
      <c r="O24" s="145"/>
      <c r="Q24" s="147"/>
      <c r="T24" s="148"/>
    </row>
    <row r="25" spans="2:23" s="134" customFormat="1" ht="12.75" customHeight="1" x14ac:dyDescent="0.25">
      <c r="B25" s="135"/>
      <c r="C25" s="136"/>
      <c r="D25" s="137"/>
      <c r="E25" s="593"/>
      <c r="F25" s="594"/>
      <c r="G25" s="124"/>
      <c r="H25" s="140"/>
      <c r="I25" s="141"/>
      <c r="J25" s="142"/>
      <c r="K25" s="143"/>
      <c r="L25" s="144"/>
      <c r="M25" s="150">
        <f>+L25*K25</f>
        <v>0</v>
      </c>
      <c r="N25" s="146"/>
      <c r="O25" s="145"/>
      <c r="Q25" s="147"/>
      <c r="T25" s="148"/>
    </row>
    <row r="26" spans="2:23" s="134" customFormat="1" ht="12.75" customHeight="1" x14ac:dyDescent="0.25">
      <c r="B26" s="135"/>
      <c r="C26" s="136"/>
      <c r="D26" s="137"/>
      <c r="E26" s="593"/>
      <c r="F26" s="594"/>
      <c r="G26" s="124"/>
      <c r="H26" s="140"/>
      <c r="I26" s="141"/>
      <c r="J26" s="142"/>
      <c r="K26" s="143"/>
      <c r="L26" s="144"/>
      <c r="M26" s="150">
        <f>+L26*K26</f>
        <v>0</v>
      </c>
      <c r="N26" s="146"/>
      <c r="O26" s="145"/>
      <c r="Q26" s="147"/>
      <c r="T26" s="148"/>
    </row>
    <row r="27" spans="2:23" x14ac:dyDescent="0.25">
      <c r="B27" s="119"/>
      <c r="C27" s="120"/>
      <c r="D27" s="152">
        <v>103</v>
      </c>
      <c r="E27" s="153" t="str">
        <f ca="1">OFFSET(Sprachen!A113,0,'START, DEBUT, INIZIO'!$E$7-1,1,1)</f>
        <v>Freispiegelleitung (Nebenanlagen)</v>
      </c>
      <c r="F27" s="154"/>
      <c r="G27" s="124" t="s">
        <v>49</v>
      </c>
      <c r="H27" s="155"/>
      <c r="I27" s="156"/>
      <c r="J27" s="157"/>
      <c r="K27" s="158"/>
      <c r="L27" s="159"/>
      <c r="M27" s="160">
        <f>+SUMPRODUCT(K28:K30,L28:L30)</f>
        <v>0</v>
      </c>
      <c r="N27" s="131">
        <f>+SUM(N28:N30)</f>
        <v>0</v>
      </c>
      <c r="O27" s="160">
        <f>+SUM(O28:O30)</f>
        <v>0</v>
      </c>
      <c r="Q27" s="91">
        <f>+SUM(N27:O27)-M27</f>
        <v>0</v>
      </c>
      <c r="R27" s="91">
        <f>SUMPRODUCT(K28:K30,L28:L30)-SUM(M28:M30)</f>
        <v>0</v>
      </c>
      <c r="T27" s="34">
        <f>G27*N27</f>
        <v>0</v>
      </c>
      <c r="V27" s="132">
        <f>(((1+$V$9)^G27)*$V$9)/(((1+$V$9)^G27)-1)</f>
        <v>5.5625261181938036E-2</v>
      </c>
      <c r="W27" s="133">
        <f>IFERROR(N27*V27,0)</f>
        <v>0</v>
      </c>
    </row>
    <row r="28" spans="2:23" s="134" customFormat="1" ht="12.75" hidden="1" customHeight="1" x14ac:dyDescent="0.25">
      <c r="B28" s="135"/>
      <c r="C28" s="136"/>
      <c r="D28" s="137"/>
      <c r="E28" s="138"/>
      <c r="F28" s="139"/>
      <c r="G28" s="124"/>
      <c r="H28" s="140"/>
      <c r="I28" s="141"/>
      <c r="J28" s="142"/>
      <c r="K28" s="143"/>
      <c r="L28" s="144"/>
      <c r="M28" s="145">
        <f>+L28*K28</f>
        <v>0</v>
      </c>
      <c r="N28" s="146"/>
      <c r="O28" s="145"/>
      <c r="Q28" s="147"/>
      <c r="T28" s="148"/>
    </row>
    <row r="29" spans="2:23" s="134" customFormat="1" ht="12.5" x14ac:dyDescent="0.25">
      <c r="B29" s="135"/>
      <c r="C29" s="136"/>
      <c r="D29" s="137"/>
      <c r="E29" s="593"/>
      <c r="F29" s="594"/>
      <c r="G29" s="124"/>
      <c r="H29" s="140"/>
      <c r="I29" s="141"/>
      <c r="J29" s="142"/>
      <c r="K29" s="143"/>
      <c r="L29" s="144"/>
      <c r="M29" s="150">
        <f>+L29*K29</f>
        <v>0</v>
      </c>
      <c r="N29" s="146"/>
      <c r="O29" s="145"/>
      <c r="Q29" s="147"/>
      <c r="T29" s="148"/>
    </row>
    <row r="30" spans="2:23" s="134" customFormat="1" ht="12.5" x14ac:dyDescent="0.25">
      <c r="B30" s="135"/>
      <c r="C30" s="136"/>
      <c r="D30" s="137"/>
      <c r="E30" s="593"/>
      <c r="F30" s="594"/>
      <c r="G30" s="124"/>
      <c r="H30" s="140"/>
      <c r="I30" s="141"/>
      <c r="J30" s="142"/>
      <c r="K30" s="143"/>
      <c r="L30" s="144"/>
      <c r="M30" s="150">
        <f>+L30*K30</f>
        <v>0</v>
      </c>
      <c r="N30" s="146"/>
      <c r="O30" s="145"/>
      <c r="Q30" s="147"/>
      <c r="T30" s="148"/>
    </row>
    <row r="31" spans="2:23" x14ac:dyDescent="0.25">
      <c r="B31" s="119"/>
      <c r="C31" s="120"/>
      <c r="D31" s="152">
        <v>104</v>
      </c>
      <c r="E31" s="153" t="str">
        <f ca="1">OFFSET(Sprachen!A114,0,'START, DEBUT, INIZIO'!$E$7-1,1,1)</f>
        <v>Stollen Wasserweg (Nebenanlagen)</v>
      </c>
      <c r="F31" s="154"/>
      <c r="G31" s="124" t="s">
        <v>50</v>
      </c>
      <c r="H31" s="155"/>
      <c r="I31" s="156"/>
      <c r="J31" s="157"/>
      <c r="K31" s="158"/>
      <c r="L31" s="159"/>
      <c r="M31" s="160">
        <f>+SUMPRODUCT(K32:K34,L32:L34)</f>
        <v>0</v>
      </c>
      <c r="N31" s="131">
        <f>+SUM(N32:N34)</f>
        <v>0</v>
      </c>
      <c r="O31" s="160">
        <f>+SUM(O32:O34)</f>
        <v>0</v>
      </c>
      <c r="Q31" s="91">
        <f>+SUM(N31:O31)-M31</f>
        <v>0</v>
      </c>
      <c r="R31" s="91">
        <f>SUMPRODUCT(K32:K34,L32:L34)-SUM(M32:M34)</f>
        <v>0</v>
      </c>
      <c r="T31" s="34">
        <f>G31*N31</f>
        <v>0</v>
      </c>
      <c r="V31" s="132">
        <f>(((1+$V$9)^G31)*$V$9)/(((1+$V$9)^G31)-1)</f>
        <v>5.1971739760105218E-2</v>
      </c>
      <c r="W31" s="133">
        <f>IFERROR(N31*V31,0)</f>
        <v>0</v>
      </c>
    </row>
    <row r="32" spans="2:23" s="134" customFormat="1" ht="12.75" hidden="1" customHeight="1" x14ac:dyDescent="0.25">
      <c r="B32" s="135"/>
      <c r="C32" s="136"/>
      <c r="D32" s="137"/>
      <c r="E32" s="138"/>
      <c r="F32" s="139"/>
      <c r="G32" s="124"/>
      <c r="H32" s="140"/>
      <c r="I32" s="141"/>
      <c r="J32" s="142"/>
      <c r="K32" s="143"/>
      <c r="L32" s="144"/>
      <c r="M32" s="145">
        <f>+L32*K32</f>
        <v>0</v>
      </c>
      <c r="N32" s="146"/>
      <c r="O32" s="145"/>
      <c r="Q32" s="147"/>
      <c r="T32" s="148"/>
    </row>
    <row r="33" spans="2:23" s="134" customFormat="1" ht="12.5" x14ac:dyDescent="0.25">
      <c r="B33" s="135"/>
      <c r="C33" s="136"/>
      <c r="D33" s="137"/>
      <c r="E33" s="593"/>
      <c r="F33" s="594"/>
      <c r="G33" s="124"/>
      <c r="H33" s="140"/>
      <c r="I33" s="141"/>
      <c r="J33" s="142"/>
      <c r="K33" s="143"/>
      <c r="L33" s="144"/>
      <c r="M33" s="150">
        <f>+L33*K33</f>
        <v>0</v>
      </c>
      <c r="N33" s="146">
        <f>M33</f>
        <v>0</v>
      </c>
      <c r="O33" s="145"/>
      <c r="Q33" s="147"/>
      <c r="T33" s="148"/>
    </row>
    <row r="34" spans="2:23" s="134" customFormat="1" ht="12.5" x14ac:dyDescent="0.25">
      <c r="B34" s="135"/>
      <c r="C34" s="136"/>
      <c r="D34" s="137"/>
      <c r="E34" s="593"/>
      <c r="F34" s="594"/>
      <c r="G34" s="124"/>
      <c r="H34" s="140"/>
      <c r="I34" s="141"/>
      <c r="J34" s="142"/>
      <c r="K34" s="143"/>
      <c r="L34" s="144"/>
      <c r="M34" s="150">
        <f>+L34*K34</f>
        <v>0</v>
      </c>
      <c r="N34" s="146"/>
      <c r="O34" s="145"/>
      <c r="Q34" s="147"/>
      <c r="T34" s="148"/>
    </row>
    <row r="35" spans="2:23" x14ac:dyDescent="0.25">
      <c r="B35" s="119"/>
      <c r="C35" s="120"/>
      <c r="D35" s="152">
        <v>105</v>
      </c>
      <c r="E35" s="153" t="str">
        <f ca="1">OFFSET(Sprachen!A115,0,'START, DEBUT, INIZIO'!$E$7-1,1,1)</f>
        <v>Schächte Wasserweg (Nebenanlagen)</v>
      </c>
      <c r="F35" s="154"/>
      <c r="G35" s="124" t="s">
        <v>50</v>
      </c>
      <c r="H35" s="155"/>
      <c r="I35" s="156"/>
      <c r="J35" s="157"/>
      <c r="K35" s="158"/>
      <c r="L35" s="159"/>
      <c r="M35" s="160">
        <f>+SUMPRODUCT(K36:K38,L36:L38)</f>
        <v>0</v>
      </c>
      <c r="N35" s="131">
        <f>+SUM(N36:N38)</f>
        <v>0</v>
      </c>
      <c r="O35" s="160">
        <f>+SUM(O36:O38)</f>
        <v>0</v>
      </c>
      <c r="Q35" s="91">
        <f>+SUM(N35:O35)-M35</f>
        <v>0</v>
      </c>
      <c r="R35" s="91">
        <f>SUMPRODUCT(K36:K38,L36:L38)-SUM(M36:M38)</f>
        <v>0</v>
      </c>
      <c r="T35" s="34">
        <f>G35*N35</f>
        <v>0</v>
      </c>
      <c r="V35" s="132">
        <f>(((1+$V$9)^G35)*$V$9)/(((1+$V$9)^G35)-1)</f>
        <v>5.1971739760105218E-2</v>
      </c>
      <c r="W35" s="133">
        <f>IFERROR(N35*V35,0)</f>
        <v>0</v>
      </c>
    </row>
    <row r="36" spans="2:23" s="134" customFormat="1" ht="12.75" hidden="1" customHeight="1" x14ac:dyDescent="0.25">
      <c r="B36" s="135"/>
      <c r="C36" s="136"/>
      <c r="D36" s="137"/>
      <c r="E36" s="138"/>
      <c r="F36" s="139"/>
      <c r="G36" s="124"/>
      <c r="H36" s="140"/>
      <c r="I36" s="141"/>
      <c r="J36" s="142"/>
      <c r="K36" s="143"/>
      <c r="L36" s="144"/>
      <c r="M36" s="145">
        <f>+L36*K36</f>
        <v>0</v>
      </c>
      <c r="N36" s="146"/>
      <c r="O36" s="145"/>
      <c r="Q36" s="147"/>
      <c r="T36" s="148"/>
    </row>
    <row r="37" spans="2:23" s="134" customFormat="1" ht="12.5" x14ac:dyDescent="0.25">
      <c r="B37" s="135"/>
      <c r="C37" s="136"/>
      <c r="D37" s="137"/>
      <c r="E37" s="593"/>
      <c r="F37" s="594"/>
      <c r="G37" s="124"/>
      <c r="H37" s="140"/>
      <c r="I37" s="141"/>
      <c r="J37" s="142"/>
      <c r="K37" s="143"/>
      <c r="L37" s="144"/>
      <c r="M37" s="150">
        <f>+L37*K37</f>
        <v>0</v>
      </c>
      <c r="N37" s="146"/>
      <c r="O37" s="145"/>
      <c r="Q37" s="147"/>
      <c r="T37" s="148"/>
    </row>
    <row r="38" spans="2:23" s="134" customFormat="1" ht="12.5" x14ac:dyDescent="0.25">
      <c r="B38" s="135"/>
      <c r="C38" s="136"/>
      <c r="D38" s="137"/>
      <c r="E38" s="593"/>
      <c r="F38" s="594"/>
      <c r="G38" s="124"/>
      <c r="H38" s="140"/>
      <c r="I38" s="141"/>
      <c r="J38" s="142"/>
      <c r="K38" s="143"/>
      <c r="L38" s="144"/>
      <c r="M38" s="150">
        <f>+L38*K38</f>
        <v>0</v>
      </c>
      <c r="N38" s="146"/>
      <c r="O38" s="145"/>
      <c r="Q38" s="147"/>
      <c r="T38" s="148"/>
    </row>
    <row r="39" spans="2:23" x14ac:dyDescent="0.25">
      <c r="B39" s="119"/>
      <c r="C39" s="120"/>
      <c r="D39" s="152">
        <v>106</v>
      </c>
      <c r="E39" s="153" t="str">
        <f ca="1">OFFSET(Sprachen!A116,0,'START, DEBUT, INIZIO'!$E$7-1,1,1)</f>
        <v>Druckrohrleitung (Nebenanlagen)</v>
      </c>
      <c r="F39" s="154"/>
      <c r="G39" s="124" t="s">
        <v>49</v>
      </c>
      <c r="H39" s="155"/>
      <c r="I39" s="156"/>
      <c r="J39" s="157"/>
      <c r="K39" s="158"/>
      <c r="L39" s="159"/>
      <c r="M39" s="160">
        <f>+SUMPRODUCT(K40:K42,L40:L42)</f>
        <v>0</v>
      </c>
      <c r="N39" s="131">
        <f>+SUM(N40:N42)</f>
        <v>0</v>
      </c>
      <c r="O39" s="160">
        <f>+SUM(O40:O42)</f>
        <v>0</v>
      </c>
      <c r="Q39" s="91">
        <f>+SUM(N39:O39)-M39</f>
        <v>0</v>
      </c>
      <c r="R39" s="91">
        <f>SUMPRODUCT(K40:K42,L40:L42)-SUM(M40:M42)</f>
        <v>0</v>
      </c>
      <c r="T39" s="34">
        <f>G39*N39</f>
        <v>0</v>
      </c>
      <c r="V39" s="132">
        <f>(((1+$V$9)^G39)*$V$9)/(((1+$V$9)^G39)-1)</f>
        <v>5.5625261181938036E-2</v>
      </c>
      <c r="W39" s="133">
        <f>IFERROR(N39*V39,0)</f>
        <v>0</v>
      </c>
    </row>
    <row r="40" spans="2:23" s="134" customFormat="1" ht="12.75" hidden="1" customHeight="1" x14ac:dyDescent="0.25">
      <c r="B40" s="135"/>
      <c r="C40" s="136"/>
      <c r="D40" s="137"/>
      <c r="E40" s="138"/>
      <c r="F40" s="139"/>
      <c r="G40" s="124"/>
      <c r="H40" s="140"/>
      <c r="I40" s="141"/>
      <c r="J40" s="142"/>
      <c r="K40" s="143"/>
      <c r="L40" s="144"/>
      <c r="M40" s="145">
        <f>+L40*K40</f>
        <v>0</v>
      </c>
      <c r="N40" s="146"/>
      <c r="O40" s="145"/>
      <c r="Q40" s="147"/>
      <c r="T40" s="148"/>
    </row>
    <row r="41" spans="2:23" s="134" customFormat="1" ht="12.5" x14ac:dyDescent="0.25">
      <c r="B41" s="135"/>
      <c r="C41" s="136"/>
      <c r="D41" s="137"/>
      <c r="E41" s="593"/>
      <c r="F41" s="594"/>
      <c r="G41" s="124"/>
      <c r="H41" s="140"/>
      <c r="I41" s="141"/>
      <c r="J41" s="142"/>
      <c r="K41" s="143"/>
      <c r="L41" s="144"/>
      <c r="M41" s="150">
        <f>+L41*K41</f>
        <v>0</v>
      </c>
      <c r="N41" s="146"/>
      <c r="O41" s="145"/>
      <c r="Q41" s="147"/>
      <c r="T41" s="148"/>
    </row>
    <row r="42" spans="2:23" s="134" customFormat="1" ht="12.5" x14ac:dyDescent="0.25">
      <c r="B42" s="135"/>
      <c r="C42" s="136"/>
      <c r="D42" s="137"/>
      <c r="E42" s="593"/>
      <c r="F42" s="594"/>
      <c r="G42" s="124"/>
      <c r="H42" s="140"/>
      <c r="I42" s="141"/>
      <c r="J42" s="142"/>
      <c r="K42" s="143"/>
      <c r="L42" s="144"/>
      <c r="M42" s="150">
        <f>+L42*K42</f>
        <v>0</v>
      </c>
      <c r="N42" s="146"/>
      <c r="O42" s="145"/>
      <c r="Q42" s="147"/>
      <c r="T42" s="148"/>
    </row>
    <row r="43" spans="2:23" x14ac:dyDescent="0.25">
      <c r="B43" s="119"/>
      <c r="C43" s="120"/>
      <c r="D43" s="152">
        <v>107</v>
      </c>
      <c r="E43" s="153" t="str">
        <f ca="1">OFFSET(Sprachen!A117,0,'START, DEBUT, INIZIO'!$E$7-1,1,1)</f>
        <v>Fassungsbauwerk</v>
      </c>
      <c r="F43" s="154"/>
      <c r="G43" s="124" t="s">
        <v>50</v>
      </c>
      <c r="H43" s="155"/>
      <c r="I43" s="161"/>
      <c r="J43" s="162"/>
      <c r="K43" s="163"/>
      <c r="L43" s="164"/>
      <c r="M43" s="160">
        <f>+SUMPRODUCT(K44:K46,L44:L46)</f>
        <v>0</v>
      </c>
      <c r="N43" s="131">
        <f>+SUM(N44:N46)</f>
        <v>0</v>
      </c>
      <c r="O43" s="160">
        <f>+SUM(O44:O46)</f>
        <v>0</v>
      </c>
      <c r="Q43" s="91">
        <f>+SUM(N43:O43)-M43</f>
        <v>0</v>
      </c>
      <c r="R43" s="91">
        <f>SUMPRODUCT(K44:K46,L44:L46)-SUM(M44:M46)</f>
        <v>0</v>
      </c>
      <c r="T43" s="34">
        <f>G43*N43</f>
        <v>0</v>
      </c>
      <c r="V43" s="132">
        <f>(((1+$V$9)^G43)*$V$9)/(((1+$V$9)^G43)-1)</f>
        <v>5.1971739760105218E-2</v>
      </c>
      <c r="W43" s="133">
        <f>IFERROR(N43*V43,0)</f>
        <v>0</v>
      </c>
    </row>
    <row r="44" spans="2:23" s="134" customFormat="1" ht="12.75" hidden="1" customHeight="1" x14ac:dyDescent="0.25">
      <c r="B44" s="135"/>
      <c r="C44" s="136"/>
      <c r="D44" s="137"/>
      <c r="E44" s="138"/>
      <c r="F44" s="139"/>
      <c r="G44" s="124"/>
      <c r="H44" s="140"/>
      <c r="I44" s="141"/>
      <c r="J44" s="142"/>
      <c r="K44" s="143"/>
      <c r="L44" s="144"/>
      <c r="M44" s="145">
        <f>+L44*K44</f>
        <v>0</v>
      </c>
      <c r="N44" s="146"/>
      <c r="O44" s="145"/>
      <c r="Q44" s="147"/>
      <c r="T44" s="148"/>
    </row>
    <row r="45" spans="2:23" s="134" customFormat="1" ht="12.5" x14ac:dyDescent="0.25">
      <c r="B45" s="135"/>
      <c r="C45" s="136"/>
      <c r="D45" s="137"/>
      <c r="E45" s="593"/>
      <c r="F45" s="594"/>
      <c r="G45" s="124"/>
      <c r="H45" s="140"/>
      <c r="I45" s="141"/>
      <c r="J45" s="142"/>
      <c r="K45" s="143"/>
      <c r="L45" s="144"/>
      <c r="M45" s="150">
        <f>+L45*K45</f>
        <v>0</v>
      </c>
      <c r="N45" s="146">
        <f>M45</f>
        <v>0</v>
      </c>
      <c r="O45" s="145"/>
      <c r="Q45" s="147"/>
      <c r="T45" s="148"/>
    </row>
    <row r="46" spans="2:23" s="134" customFormat="1" ht="12.5" x14ac:dyDescent="0.25">
      <c r="B46" s="135"/>
      <c r="C46" s="136"/>
      <c r="D46" s="137"/>
      <c r="E46" s="593"/>
      <c r="F46" s="594"/>
      <c r="G46" s="124"/>
      <c r="H46" s="140"/>
      <c r="I46" s="141"/>
      <c r="J46" s="142"/>
      <c r="K46" s="143"/>
      <c r="L46" s="144"/>
      <c r="M46" s="150">
        <f>+L46*K46</f>
        <v>0</v>
      </c>
      <c r="N46" s="146"/>
      <c r="O46" s="145"/>
      <c r="Q46" s="147"/>
      <c r="T46" s="148"/>
    </row>
    <row r="47" spans="2:23" x14ac:dyDescent="0.25">
      <c r="B47" s="119"/>
      <c r="C47" s="120"/>
      <c r="D47" s="152">
        <v>108</v>
      </c>
      <c r="E47" s="153" t="str">
        <f ca="1">OFFSET(Sprachen!A118,0,'START, DEBUT, INIZIO'!$E$7-1,1,1)</f>
        <v>Rechen und/oder Rechenreinigungsanlage</v>
      </c>
      <c r="F47" s="154"/>
      <c r="G47" s="124" t="s">
        <v>51</v>
      </c>
      <c r="H47" s="155"/>
      <c r="I47" s="161"/>
      <c r="J47" s="162"/>
      <c r="K47" s="163"/>
      <c r="L47" s="164"/>
      <c r="M47" s="160">
        <f>+SUMPRODUCT(K48:K50,L48:L50)</f>
        <v>0</v>
      </c>
      <c r="N47" s="131">
        <f>+SUM(N48:N50)</f>
        <v>0</v>
      </c>
      <c r="O47" s="160">
        <f>+SUM(O48:O50)</f>
        <v>0</v>
      </c>
      <c r="Q47" s="91">
        <f>+SUM(N47:O47)-M47</f>
        <v>0</v>
      </c>
      <c r="R47" s="91">
        <f>SUMPRODUCT(K48:K50,L48:L50)-SUM(M48:M50)</f>
        <v>0</v>
      </c>
      <c r="T47" s="34">
        <f>G47*N47</f>
        <v>0</v>
      </c>
      <c r="V47" s="132">
        <f>(((1+$V$9)^G47)*$V$9)/(((1+$V$9)^G47)-1)</f>
        <v>5.9078286455001121E-2</v>
      </c>
      <c r="W47" s="133">
        <f>IFERROR(N47*V47,0)</f>
        <v>0</v>
      </c>
    </row>
    <row r="48" spans="2:23" s="134" customFormat="1" ht="12.75" hidden="1" customHeight="1" x14ac:dyDescent="0.25">
      <c r="B48" s="135"/>
      <c r="C48" s="136"/>
      <c r="D48" s="137"/>
      <c r="E48" s="138"/>
      <c r="F48" s="139"/>
      <c r="G48" s="124"/>
      <c r="H48" s="140"/>
      <c r="I48" s="141"/>
      <c r="J48" s="142"/>
      <c r="K48" s="143"/>
      <c r="L48" s="144"/>
      <c r="M48" s="145">
        <f>+L48*K48</f>
        <v>0</v>
      </c>
      <c r="N48" s="146"/>
      <c r="O48" s="145"/>
      <c r="Q48" s="147"/>
      <c r="T48" s="148"/>
    </row>
    <row r="49" spans="2:23" s="134" customFormat="1" ht="12.5" x14ac:dyDescent="0.25">
      <c r="B49" s="135"/>
      <c r="C49" s="136"/>
      <c r="D49" s="137"/>
      <c r="E49" s="593"/>
      <c r="F49" s="594"/>
      <c r="G49" s="124"/>
      <c r="H49" s="140"/>
      <c r="I49" s="141"/>
      <c r="J49" s="142"/>
      <c r="K49" s="143"/>
      <c r="L49" s="144"/>
      <c r="M49" s="150">
        <f>+L49*K49</f>
        <v>0</v>
      </c>
      <c r="N49" s="146"/>
      <c r="O49" s="145">
        <v>0</v>
      </c>
      <c r="Q49" s="147"/>
      <c r="T49" s="148"/>
    </row>
    <row r="50" spans="2:23" s="134" customFormat="1" ht="12.5" x14ac:dyDescent="0.25">
      <c r="B50" s="135"/>
      <c r="C50" s="136"/>
      <c r="D50" s="137"/>
      <c r="E50" s="593"/>
      <c r="F50" s="594"/>
      <c r="G50" s="124"/>
      <c r="H50" s="140"/>
      <c r="I50" s="141"/>
      <c r="J50" s="142"/>
      <c r="K50" s="143"/>
      <c r="L50" s="144"/>
      <c r="M50" s="150">
        <f>+L50*K50</f>
        <v>0</v>
      </c>
      <c r="N50" s="146"/>
      <c r="O50" s="145"/>
      <c r="Q50" s="147"/>
      <c r="T50" s="148"/>
    </row>
    <row r="51" spans="2:23" x14ac:dyDescent="0.25">
      <c r="B51" s="119"/>
      <c r="C51" s="120"/>
      <c r="D51" s="152">
        <v>109</v>
      </c>
      <c r="E51" s="153" t="str">
        <f ca="1">OFFSET(Sprachen!A119,0,'START, DEBUT, INIZIO'!$E$7-1,1,1)</f>
        <v>Absperrorg. (Schützen, Schieber, Drosselkl., Kugelschieber)</v>
      </c>
      <c r="F51" s="154"/>
      <c r="G51" s="124" t="s">
        <v>51</v>
      </c>
      <c r="H51" s="155"/>
      <c r="I51" s="161"/>
      <c r="J51" s="162"/>
      <c r="K51" s="163"/>
      <c r="L51" s="164"/>
      <c r="M51" s="160">
        <f>+SUMPRODUCT(K52:K54,L52:L54)</f>
        <v>0</v>
      </c>
      <c r="N51" s="131">
        <f>+SUM(N52:N54)</f>
        <v>0</v>
      </c>
      <c r="O51" s="160">
        <f>+SUM(O52:O54)</f>
        <v>0</v>
      </c>
      <c r="Q51" s="91">
        <f>+SUM(N51:O51)-M51</f>
        <v>0</v>
      </c>
      <c r="R51" s="91">
        <f>SUMPRODUCT(K52:K54,L52:L54)-SUM(M52:M54)</f>
        <v>0</v>
      </c>
      <c r="T51" s="34">
        <f>G51*N51</f>
        <v>0</v>
      </c>
      <c r="V51" s="132">
        <f>(((1+$V$9)^G51)*$V$9)/(((1+$V$9)^G51)-1)</f>
        <v>5.9078286455001121E-2</v>
      </c>
      <c r="W51" s="133">
        <f>IFERROR(N51*V51,0)</f>
        <v>0</v>
      </c>
    </row>
    <row r="52" spans="2:23" s="134" customFormat="1" ht="12.75" hidden="1" customHeight="1" x14ac:dyDescent="0.25">
      <c r="B52" s="135"/>
      <c r="C52" s="136"/>
      <c r="D52" s="137"/>
      <c r="E52" s="138"/>
      <c r="F52" s="139"/>
      <c r="G52" s="124"/>
      <c r="H52" s="140"/>
      <c r="I52" s="141"/>
      <c r="J52" s="142"/>
      <c r="K52" s="143"/>
      <c r="L52" s="144"/>
      <c r="M52" s="145">
        <f>+L52*K52</f>
        <v>0</v>
      </c>
      <c r="N52" s="146"/>
      <c r="O52" s="145"/>
      <c r="Q52" s="147"/>
      <c r="T52" s="148"/>
    </row>
    <row r="53" spans="2:23" s="134" customFormat="1" ht="12.5" x14ac:dyDescent="0.25">
      <c r="B53" s="135"/>
      <c r="C53" s="136"/>
      <c r="D53" s="137"/>
      <c r="E53" s="593"/>
      <c r="F53" s="594"/>
      <c r="G53" s="124"/>
      <c r="H53" s="140"/>
      <c r="I53" s="141"/>
      <c r="J53" s="142"/>
      <c r="K53" s="143"/>
      <c r="L53" s="144"/>
      <c r="M53" s="150">
        <f>+L53*K53</f>
        <v>0</v>
      </c>
      <c r="N53" s="146">
        <f>M53</f>
        <v>0</v>
      </c>
      <c r="O53" s="145"/>
      <c r="Q53" s="147"/>
      <c r="T53" s="148"/>
    </row>
    <row r="54" spans="2:23" s="134" customFormat="1" ht="12.75" customHeight="1" x14ac:dyDescent="0.25">
      <c r="B54" s="135"/>
      <c r="C54" s="136"/>
      <c r="D54" s="137"/>
      <c r="E54" s="593"/>
      <c r="F54" s="594"/>
      <c r="G54" s="124"/>
      <c r="H54" s="140"/>
      <c r="I54" s="141"/>
      <c r="J54" s="142"/>
      <c r="K54" s="143"/>
      <c r="L54" s="144"/>
      <c r="M54" s="150">
        <f>+L54*K54</f>
        <v>0</v>
      </c>
      <c r="N54" s="146"/>
      <c r="O54" s="145"/>
      <c r="Q54" s="147"/>
      <c r="T54" s="148"/>
    </row>
    <row r="55" spans="2:23" x14ac:dyDescent="0.25">
      <c r="B55" s="119"/>
      <c r="C55" s="120"/>
      <c r="D55" s="152">
        <v>110</v>
      </c>
      <c r="E55" s="153" t="str">
        <f ca="1">OFFSET(Sprachen!A120,0,'START, DEBUT, INIZIO'!$E$7-1,1,1)</f>
        <v>Hebezeuge und Hilfseinrichtungen</v>
      </c>
      <c r="F55" s="154"/>
      <c r="G55" s="124" t="s">
        <v>52</v>
      </c>
      <c r="H55" s="155"/>
      <c r="I55" s="161"/>
      <c r="J55" s="162"/>
      <c r="K55" s="163"/>
      <c r="L55" s="164"/>
      <c r="M55" s="160">
        <f>+SUMPRODUCT(K56:K58,L56:L58)</f>
        <v>0</v>
      </c>
      <c r="N55" s="131">
        <f>+SUM(N56:N58)</f>
        <v>0</v>
      </c>
      <c r="O55" s="160">
        <f>+SUM(O56:O58)</f>
        <v>0</v>
      </c>
      <c r="Q55" s="91">
        <f>+SUM(N55:O55)-M55</f>
        <v>0</v>
      </c>
      <c r="R55" s="91">
        <f>SUMPRODUCT(K56:K58,L56:L58)-SUM(M56:M58)</f>
        <v>0</v>
      </c>
      <c r="T55" s="34">
        <f>G55*N55</f>
        <v>0</v>
      </c>
      <c r="V55" s="132">
        <f>(((1+$V$9)^G55)*$V$9)/(((1+$V$9)^G55)-1)</f>
        <v>6.5794843581240242E-2</v>
      </c>
      <c r="W55" s="133">
        <f>IFERROR(N55*V55,0)</f>
        <v>0</v>
      </c>
    </row>
    <row r="56" spans="2:23" s="134" customFormat="1" ht="12.75" hidden="1" customHeight="1" x14ac:dyDescent="0.25">
      <c r="B56" s="135"/>
      <c r="C56" s="136"/>
      <c r="D56" s="137"/>
      <c r="E56" s="138"/>
      <c r="F56" s="139"/>
      <c r="G56" s="124"/>
      <c r="H56" s="140"/>
      <c r="I56" s="141"/>
      <c r="J56" s="142"/>
      <c r="K56" s="143"/>
      <c r="L56" s="144"/>
      <c r="M56" s="145">
        <f>+L56*K56</f>
        <v>0</v>
      </c>
      <c r="N56" s="146"/>
      <c r="O56" s="145"/>
      <c r="Q56" s="147"/>
      <c r="T56" s="148"/>
    </row>
    <row r="57" spans="2:23" s="134" customFormat="1" ht="12.5" x14ac:dyDescent="0.25">
      <c r="B57" s="135"/>
      <c r="C57" s="136"/>
      <c r="D57" s="137"/>
      <c r="E57" s="593"/>
      <c r="F57" s="594"/>
      <c r="G57" s="124"/>
      <c r="H57" s="140"/>
      <c r="I57" s="141"/>
      <c r="J57" s="142"/>
      <c r="K57" s="143"/>
      <c r="L57" s="144"/>
      <c r="M57" s="150">
        <f>+L57*K57</f>
        <v>0</v>
      </c>
      <c r="N57" s="146">
        <f>M57</f>
        <v>0</v>
      </c>
      <c r="O57" s="145"/>
      <c r="Q57" s="147"/>
      <c r="T57" s="148"/>
    </row>
    <row r="58" spans="2:23" s="134" customFormat="1" ht="12.5" x14ac:dyDescent="0.25">
      <c r="B58" s="135"/>
      <c r="C58" s="136"/>
      <c r="D58" s="137"/>
      <c r="E58" s="593"/>
      <c r="F58" s="594"/>
      <c r="G58" s="124"/>
      <c r="H58" s="140"/>
      <c r="I58" s="141"/>
      <c r="J58" s="142"/>
      <c r="K58" s="143"/>
      <c r="L58" s="144"/>
      <c r="M58" s="150">
        <f>+L58*K58</f>
        <v>0</v>
      </c>
      <c r="N58" s="146"/>
      <c r="O58" s="145"/>
      <c r="Q58" s="147"/>
      <c r="T58" s="148"/>
    </row>
    <row r="59" spans="2:23" x14ac:dyDescent="0.25">
      <c r="B59" s="119"/>
      <c r="C59" s="120"/>
      <c r="D59" s="152">
        <v>111</v>
      </c>
      <c r="E59" s="153" t="str">
        <f ca="1">OFFSET(Sprachen!A121,0,'START, DEBUT, INIZIO'!$E$7-1,1,1)</f>
        <v>Eigenbedarfs- und Notstromanlagen</v>
      </c>
      <c r="F59" s="154"/>
      <c r="G59" s="124" t="s">
        <v>52</v>
      </c>
      <c r="H59" s="155"/>
      <c r="I59" s="161"/>
      <c r="J59" s="162"/>
      <c r="K59" s="163"/>
      <c r="L59" s="164"/>
      <c r="M59" s="160">
        <f>+SUMPRODUCT(K60:K62,L60:L62)</f>
        <v>0</v>
      </c>
      <c r="N59" s="131">
        <f>+SUM(N60:N62)</f>
        <v>0</v>
      </c>
      <c r="O59" s="160">
        <f>+SUM(O60:O62)</f>
        <v>0</v>
      </c>
      <c r="Q59" s="91">
        <f>+SUM(N59:O59)-M59</f>
        <v>0</v>
      </c>
      <c r="R59" s="91">
        <f>SUMPRODUCT(K60:K62,L60:L62)-SUM(M60:M62)</f>
        <v>0</v>
      </c>
      <c r="T59" s="34">
        <f>G59*N59</f>
        <v>0</v>
      </c>
      <c r="V59" s="132">
        <f>(((1+$V$9)^G59)*$V$9)/(((1+$V$9)^G59)-1)</f>
        <v>6.5794843581240242E-2</v>
      </c>
      <c r="W59" s="133">
        <f>IFERROR(N59*V59,0)</f>
        <v>0</v>
      </c>
    </row>
    <row r="60" spans="2:23" s="134" customFormat="1" ht="12.75" hidden="1" customHeight="1" x14ac:dyDescent="0.25">
      <c r="B60" s="135"/>
      <c r="C60" s="136"/>
      <c r="D60" s="137"/>
      <c r="E60" s="138"/>
      <c r="F60" s="139"/>
      <c r="G60" s="124"/>
      <c r="H60" s="140"/>
      <c r="I60" s="141"/>
      <c r="J60" s="142"/>
      <c r="K60" s="143"/>
      <c r="L60" s="144"/>
      <c r="M60" s="145">
        <f>+L60*K60</f>
        <v>0</v>
      </c>
      <c r="N60" s="146"/>
      <c r="O60" s="145"/>
      <c r="Q60" s="147"/>
      <c r="T60" s="148"/>
    </row>
    <row r="61" spans="2:23" s="134" customFormat="1" ht="12.5" x14ac:dyDescent="0.25">
      <c r="B61" s="135"/>
      <c r="C61" s="136"/>
      <c r="D61" s="137"/>
      <c r="E61" s="593"/>
      <c r="F61" s="594"/>
      <c r="G61" s="124"/>
      <c r="H61" s="140"/>
      <c r="I61" s="141"/>
      <c r="J61" s="142"/>
      <c r="K61" s="143"/>
      <c r="L61" s="144"/>
      <c r="M61" s="150">
        <f>+L61*K61</f>
        <v>0</v>
      </c>
      <c r="N61" s="146">
        <f>M61</f>
        <v>0</v>
      </c>
      <c r="O61" s="145"/>
      <c r="Q61" s="147"/>
      <c r="T61" s="148"/>
    </row>
    <row r="62" spans="2:23" s="134" customFormat="1" ht="12.5" x14ac:dyDescent="0.25">
      <c r="B62" s="135"/>
      <c r="C62" s="136"/>
      <c r="D62" s="137"/>
      <c r="E62" s="593"/>
      <c r="F62" s="594"/>
      <c r="G62" s="124"/>
      <c r="H62" s="140"/>
      <c r="I62" s="141"/>
      <c r="J62" s="142"/>
      <c r="K62" s="143"/>
      <c r="L62" s="144"/>
      <c r="M62" s="150">
        <f>+L62*K62</f>
        <v>0</v>
      </c>
      <c r="N62" s="146"/>
      <c r="O62" s="145"/>
      <c r="Q62" s="147"/>
      <c r="T62" s="148"/>
    </row>
    <row r="63" spans="2:23" x14ac:dyDescent="0.25">
      <c r="B63" s="119"/>
      <c r="C63" s="120"/>
      <c r="D63" s="152">
        <v>112</v>
      </c>
      <c r="E63" s="153" t="str">
        <f ca="1">OFFSET(Sprachen!A122,0,'START, DEBUT, INIZIO'!$E$7-1,1,1)</f>
        <v>Baunebengewerbe</v>
      </c>
      <c r="F63" s="154"/>
      <c r="G63" s="124" t="s">
        <v>51</v>
      </c>
      <c r="H63" s="155"/>
      <c r="I63" s="161"/>
      <c r="J63" s="162"/>
      <c r="K63" s="163"/>
      <c r="L63" s="164"/>
      <c r="M63" s="160">
        <f>+SUMPRODUCT(K64:K66,L64:L66)</f>
        <v>0</v>
      </c>
      <c r="N63" s="131">
        <f>+SUM(N64:N66)</f>
        <v>0</v>
      </c>
      <c r="O63" s="160">
        <f>+SUM(O64:O66)</f>
        <v>0</v>
      </c>
      <c r="Q63" s="91">
        <f>+SUM(N63:O63)-M63</f>
        <v>0</v>
      </c>
      <c r="R63" s="91">
        <f>SUMPRODUCT(K64:K66,L64:L66)-SUM(M64:M66)</f>
        <v>0</v>
      </c>
      <c r="T63" s="34">
        <f>G63*N63</f>
        <v>0</v>
      </c>
      <c r="V63" s="132">
        <f>(((1+$V$9)^G63)*$V$9)/(((1+$V$9)^G63)-1)</f>
        <v>5.9078286455001121E-2</v>
      </c>
      <c r="W63" s="133">
        <f>IFERROR(N63*V63,0)</f>
        <v>0</v>
      </c>
    </row>
    <row r="64" spans="2:23" s="134" customFormat="1" ht="12.75" hidden="1" customHeight="1" x14ac:dyDescent="0.25">
      <c r="B64" s="135"/>
      <c r="C64" s="136"/>
      <c r="D64" s="137"/>
      <c r="E64" s="138"/>
      <c r="F64" s="139"/>
      <c r="G64" s="124"/>
      <c r="H64" s="140"/>
      <c r="I64" s="141"/>
      <c r="J64" s="142"/>
      <c r="K64" s="143"/>
      <c r="L64" s="144"/>
      <c r="M64" s="145">
        <f>+L64*K64</f>
        <v>0</v>
      </c>
      <c r="N64" s="146"/>
      <c r="O64" s="145"/>
      <c r="Q64" s="147"/>
      <c r="T64" s="148"/>
    </row>
    <row r="65" spans="2:23" s="134" customFormat="1" ht="12.5" x14ac:dyDescent="0.25">
      <c r="B65" s="135"/>
      <c r="C65" s="136"/>
      <c r="D65" s="137"/>
      <c r="E65" s="593"/>
      <c r="F65" s="594"/>
      <c r="G65" s="124"/>
      <c r="H65" s="140"/>
      <c r="I65" s="141"/>
      <c r="J65" s="142"/>
      <c r="K65" s="143"/>
      <c r="L65" s="144"/>
      <c r="M65" s="150">
        <f>+L65*K65</f>
        <v>0</v>
      </c>
      <c r="N65" s="146">
        <f>M65</f>
        <v>0</v>
      </c>
      <c r="O65" s="145"/>
      <c r="Q65" s="147"/>
      <c r="T65" s="148"/>
    </row>
    <row r="66" spans="2:23" s="134" customFormat="1" ht="12.75" customHeight="1" x14ac:dyDescent="0.25">
      <c r="B66" s="135"/>
      <c r="C66" s="136"/>
      <c r="D66" s="137"/>
      <c r="E66" s="593"/>
      <c r="F66" s="594"/>
      <c r="G66" s="124"/>
      <c r="H66" s="140"/>
      <c r="I66" s="141"/>
      <c r="J66" s="142"/>
      <c r="K66" s="143"/>
      <c r="L66" s="144"/>
      <c r="M66" s="150">
        <f>+L66*K66</f>
        <v>0</v>
      </c>
      <c r="N66" s="146"/>
      <c r="O66" s="145"/>
      <c r="Q66" s="147"/>
      <c r="T66" s="148"/>
    </row>
    <row r="67" spans="2:23" x14ac:dyDescent="0.25">
      <c r="B67" s="119"/>
      <c r="C67" s="120"/>
      <c r="D67" s="152">
        <v>113</v>
      </c>
      <c r="E67" s="153" t="str">
        <f ca="1">OFFSET(Sprachen!A123,0,'START, DEBUT, INIZIO'!$E$7-1,1,1)</f>
        <v xml:space="preserve">Ersatzteile </v>
      </c>
      <c r="F67" s="154"/>
      <c r="G67" s="124" t="s">
        <v>51</v>
      </c>
      <c r="H67" s="155"/>
      <c r="I67" s="161"/>
      <c r="J67" s="162"/>
      <c r="K67" s="163"/>
      <c r="L67" s="164"/>
      <c r="M67" s="160">
        <f>+SUMPRODUCT(K68:K70,L68:L70)</f>
        <v>0</v>
      </c>
      <c r="N67" s="131">
        <f>+SUM(N68:N70)</f>
        <v>0</v>
      </c>
      <c r="O67" s="160">
        <f>+SUM(O68:O70)</f>
        <v>0</v>
      </c>
      <c r="Q67" s="91">
        <f>+SUM(N67:O67)-M67</f>
        <v>0</v>
      </c>
      <c r="R67" s="91">
        <f>SUMPRODUCT(K68:K69,L68:L69)-SUM(M68:M69)</f>
        <v>0</v>
      </c>
      <c r="T67" s="34">
        <f>G67*N67</f>
        <v>0</v>
      </c>
      <c r="V67" s="132">
        <f>(((1+$V$9)^G67)*$V$9)/(((1+$V$9)^G67)-1)</f>
        <v>5.9078286455001121E-2</v>
      </c>
      <c r="W67" s="133">
        <f>IFERROR(N67*V67,0)</f>
        <v>0</v>
      </c>
    </row>
    <row r="68" spans="2:23" s="134" customFormat="1" ht="12.75" hidden="1" customHeight="1" x14ac:dyDescent="0.25">
      <c r="B68" s="135"/>
      <c r="C68" s="136"/>
      <c r="D68" s="137"/>
      <c r="E68" s="138"/>
      <c r="F68" s="139"/>
      <c r="G68" s="124"/>
      <c r="H68" s="140"/>
      <c r="I68" s="141"/>
      <c r="J68" s="142"/>
      <c r="K68" s="143"/>
      <c r="L68" s="144"/>
      <c r="M68" s="145">
        <f>+L68*K68</f>
        <v>0</v>
      </c>
      <c r="N68" s="146"/>
      <c r="O68" s="145"/>
      <c r="Q68" s="147"/>
      <c r="T68" s="148"/>
    </row>
    <row r="69" spans="2:23" s="134" customFormat="1" ht="12.5" x14ac:dyDescent="0.25">
      <c r="B69" s="135"/>
      <c r="C69" s="136"/>
      <c r="D69" s="137"/>
      <c r="E69" s="593"/>
      <c r="F69" s="594"/>
      <c r="G69" s="124"/>
      <c r="H69" s="140"/>
      <c r="I69" s="141"/>
      <c r="J69" s="142"/>
      <c r="K69" s="143"/>
      <c r="L69" s="144"/>
      <c r="M69" s="150">
        <f>+L69*K69</f>
        <v>0</v>
      </c>
      <c r="N69" s="146">
        <f>M69</f>
        <v>0</v>
      </c>
      <c r="O69" s="145"/>
      <c r="Q69" s="147"/>
      <c r="T69" s="148"/>
    </row>
    <row r="70" spans="2:23" s="134" customFormat="1" ht="12.5" x14ac:dyDescent="0.25">
      <c r="B70" s="135"/>
      <c r="C70" s="136"/>
      <c r="D70" s="137"/>
      <c r="E70" s="593"/>
      <c r="F70" s="594"/>
      <c r="G70" s="124"/>
      <c r="H70" s="140"/>
      <c r="I70" s="141"/>
      <c r="J70" s="142"/>
      <c r="K70" s="143"/>
      <c r="L70" s="144"/>
      <c r="M70" s="150">
        <f>+L70*K70</f>
        <v>0</v>
      </c>
      <c r="N70" s="146"/>
      <c r="O70" s="145"/>
      <c r="Q70" s="147"/>
      <c r="T70" s="148"/>
    </row>
    <row r="71" spans="2:23" ht="4.9000000000000004" customHeight="1" x14ac:dyDescent="0.25">
      <c r="B71" s="119"/>
      <c r="C71" s="120"/>
      <c r="D71" s="152"/>
      <c r="E71" s="165"/>
      <c r="F71" s="166"/>
      <c r="G71" s="167"/>
      <c r="H71" s="155"/>
      <c r="I71" s="156"/>
      <c r="J71" s="157"/>
      <c r="K71" s="158"/>
      <c r="L71" s="159"/>
      <c r="M71" s="160"/>
      <c r="N71" s="131"/>
      <c r="O71" s="160"/>
      <c r="Q71" s="168"/>
    </row>
    <row r="72" spans="2:23" x14ac:dyDescent="0.25">
      <c r="B72" s="119"/>
      <c r="C72" s="120"/>
      <c r="D72" s="152">
        <v>114</v>
      </c>
      <c r="E72" s="593" t="s">
        <v>53</v>
      </c>
      <c r="F72" s="594"/>
      <c r="G72" s="169"/>
      <c r="H72" s="155"/>
      <c r="I72" s="156"/>
      <c r="J72" s="157"/>
      <c r="K72" s="158"/>
      <c r="L72" s="159"/>
      <c r="M72" s="160">
        <f>+SUMPRODUCT(K73:K75,L73:L75)</f>
        <v>0</v>
      </c>
      <c r="N72" s="131">
        <f>+SUM(N73:N75)</f>
        <v>0</v>
      </c>
      <c r="O72" s="160">
        <f>+SUM(O73:O75)</f>
        <v>0</v>
      </c>
      <c r="Q72" s="91">
        <f>+SUM(N72:O72)-M72</f>
        <v>0</v>
      </c>
      <c r="R72" s="91">
        <f>SUMPRODUCT(K73:K75,L73:L75)-SUM(M73:M75)</f>
        <v>0</v>
      </c>
      <c r="T72" s="34">
        <f>G72*N72</f>
        <v>0</v>
      </c>
      <c r="V72" s="132" t="e">
        <f>(((1+$V$9)^G72)*$V$9)/(((1+$V$9)^G72)-1)</f>
        <v>#DIV/0!</v>
      </c>
      <c r="W72" s="133">
        <f>IFERROR(N72*V72,0)</f>
        <v>0</v>
      </c>
    </row>
    <row r="73" spans="2:23" s="134" customFormat="1" ht="12" hidden="1" customHeight="1" x14ac:dyDescent="0.25">
      <c r="B73" s="135"/>
      <c r="C73" s="136"/>
      <c r="D73" s="137"/>
      <c r="E73" s="138"/>
      <c r="F73" s="149"/>
      <c r="G73" s="170"/>
      <c r="H73" s="140"/>
      <c r="I73" s="141"/>
      <c r="J73" s="142"/>
      <c r="K73" s="143"/>
      <c r="L73" s="144"/>
      <c r="M73" s="145">
        <f>+L73*K73</f>
        <v>0</v>
      </c>
      <c r="N73" s="146"/>
      <c r="O73" s="145"/>
      <c r="Q73" s="147"/>
      <c r="T73" s="148"/>
    </row>
    <row r="74" spans="2:23" s="134" customFormat="1" ht="12.5" x14ac:dyDescent="0.25">
      <c r="B74" s="135"/>
      <c r="C74" s="136"/>
      <c r="D74" s="137"/>
      <c r="E74" s="593"/>
      <c r="F74" s="594"/>
      <c r="G74" s="124"/>
      <c r="H74" s="140"/>
      <c r="I74" s="141"/>
      <c r="J74" s="142"/>
      <c r="K74" s="143"/>
      <c r="L74" s="144"/>
      <c r="M74" s="150">
        <f>+L74*K74</f>
        <v>0</v>
      </c>
      <c r="N74" s="146"/>
      <c r="O74" s="145"/>
      <c r="Q74" s="147"/>
      <c r="T74" s="148"/>
    </row>
    <row r="75" spans="2:23" s="134" customFormat="1" ht="12.5" x14ac:dyDescent="0.25">
      <c r="B75" s="135"/>
      <c r="C75" s="136"/>
      <c r="D75" s="137"/>
      <c r="E75" s="593"/>
      <c r="F75" s="594"/>
      <c r="G75" s="124"/>
      <c r="H75" s="140"/>
      <c r="I75" s="141"/>
      <c r="J75" s="142"/>
      <c r="K75" s="143"/>
      <c r="L75" s="144"/>
      <c r="M75" s="150">
        <f>+L75*K75</f>
        <v>0</v>
      </c>
      <c r="N75" s="146"/>
      <c r="O75" s="145"/>
      <c r="Q75" s="147"/>
      <c r="T75" s="148"/>
    </row>
    <row r="76" spans="2:23" ht="4.9000000000000004" customHeight="1" x14ac:dyDescent="0.25">
      <c r="B76" s="119"/>
      <c r="C76" s="120"/>
      <c r="D76" s="152"/>
      <c r="E76" s="165"/>
      <c r="F76" s="166"/>
      <c r="G76" s="167"/>
      <c r="H76" s="155"/>
      <c r="I76" s="156"/>
      <c r="J76" s="157"/>
      <c r="K76" s="158"/>
      <c r="L76" s="159"/>
      <c r="M76" s="160"/>
      <c r="N76" s="131"/>
      <c r="O76" s="160"/>
      <c r="Q76" s="168"/>
    </row>
    <row r="77" spans="2:23" x14ac:dyDescent="0.25">
      <c r="B77" s="119"/>
      <c r="C77" s="120"/>
      <c r="D77" s="152">
        <v>115</v>
      </c>
      <c r="E77" s="593" t="s">
        <v>53</v>
      </c>
      <c r="F77" s="594"/>
      <c r="G77" s="169"/>
      <c r="H77" s="155"/>
      <c r="I77" s="156"/>
      <c r="J77" s="157"/>
      <c r="K77" s="158"/>
      <c r="L77" s="159"/>
      <c r="M77" s="160">
        <f>+SUMPRODUCT(K78:K80,L78:L80)</f>
        <v>0</v>
      </c>
      <c r="N77" s="131">
        <f>+SUM(N78:N80)</f>
        <v>0</v>
      </c>
      <c r="O77" s="160">
        <f>+SUM(O78:O80)</f>
        <v>0</v>
      </c>
      <c r="Q77" s="91">
        <f>+SUM(N77:O77)-M77</f>
        <v>0</v>
      </c>
      <c r="R77" s="91">
        <f>SUMPRODUCT(K78:K80,L78:L80)-SUM(M78:M80)</f>
        <v>0</v>
      </c>
      <c r="T77" s="34">
        <f>G77*N77</f>
        <v>0</v>
      </c>
      <c r="V77" s="132" t="e">
        <f>(((1+$V$9)^G77)*$V$9)/(((1+$V$9)^G77)-1)</f>
        <v>#DIV/0!</v>
      </c>
      <c r="W77" s="133">
        <f>IFERROR(N77*V77,0)</f>
        <v>0</v>
      </c>
    </row>
    <row r="78" spans="2:23" s="134" customFormat="1" ht="12" hidden="1" customHeight="1" x14ac:dyDescent="0.25">
      <c r="B78" s="135"/>
      <c r="C78" s="136"/>
      <c r="D78" s="137"/>
      <c r="E78" s="138"/>
      <c r="F78" s="149"/>
      <c r="G78" s="170"/>
      <c r="H78" s="140"/>
      <c r="I78" s="141"/>
      <c r="J78" s="142"/>
      <c r="K78" s="143"/>
      <c r="L78" s="144"/>
      <c r="M78" s="145">
        <f>+L78*K78</f>
        <v>0</v>
      </c>
      <c r="N78" s="146"/>
      <c r="O78" s="145"/>
      <c r="Q78" s="147"/>
      <c r="T78" s="148"/>
    </row>
    <row r="79" spans="2:23" s="134" customFormat="1" ht="12.5" x14ac:dyDescent="0.25">
      <c r="B79" s="135"/>
      <c r="C79" s="136"/>
      <c r="D79" s="137"/>
      <c r="E79" s="593"/>
      <c r="F79" s="594"/>
      <c r="G79" s="124"/>
      <c r="H79" s="140"/>
      <c r="I79" s="141"/>
      <c r="J79" s="142"/>
      <c r="K79" s="143"/>
      <c r="L79" s="144"/>
      <c r="M79" s="150">
        <f>+L79*K79</f>
        <v>0</v>
      </c>
      <c r="N79" s="146"/>
      <c r="O79" s="145"/>
      <c r="Q79" s="147"/>
      <c r="T79" s="148"/>
    </row>
    <row r="80" spans="2:23" s="134" customFormat="1" ht="12.5" x14ac:dyDescent="0.25">
      <c r="B80" s="135"/>
      <c r="C80" s="136"/>
      <c r="D80" s="137"/>
      <c r="E80" s="593"/>
      <c r="F80" s="594"/>
      <c r="G80" s="124"/>
      <c r="H80" s="140"/>
      <c r="I80" s="141"/>
      <c r="J80" s="142"/>
      <c r="K80" s="143"/>
      <c r="L80" s="144"/>
      <c r="M80" s="150">
        <f>+L80*K80</f>
        <v>0</v>
      </c>
      <c r="N80" s="146"/>
      <c r="O80" s="145"/>
      <c r="Q80" s="147"/>
      <c r="T80" s="148"/>
    </row>
    <row r="81" spans="2:23" ht="4.9000000000000004" customHeight="1" x14ac:dyDescent="0.25">
      <c r="B81" s="119"/>
      <c r="C81" s="120"/>
      <c r="D81" s="171"/>
      <c r="E81" s="165"/>
      <c r="F81" s="166"/>
      <c r="G81" s="124"/>
      <c r="H81" s="172"/>
      <c r="I81" s="173"/>
      <c r="J81" s="174"/>
      <c r="K81" s="175"/>
      <c r="L81" s="176"/>
      <c r="M81" s="160"/>
      <c r="N81" s="131"/>
      <c r="O81" s="160"/>
      <c r="Q81" s="168"/>
    </row>
    <row r="82" spans="2:23" x14ac:dyDescent="0.25">
      <c r="B82" s="119"/>
      <c r="C82" s="120"/>
      <c r="D82" s="152">
        <v>116</v>
      </c>
      <c r="E82" s="593" t="s">
        <v>53</v>
      </c>
      <c r="F82" s="594"/>
      <c r="G82" s="169"/>
      <c r="H82" s="155"/>
      <c r="I82" s="156"/>
      <c r="J82" s="157"/>
      <c r="K82" s="158"/>
      <c r="L82" s="159"/>
      <c r="M82" s="160">
        <f>+SUMPRODUCT(K83:K85,L83:L85)</f>
        <v>0</v>
      </c>
      <c r="N82" s="131">
        <f>+SUM(N83:N85)</f>
        <v>0</v>
      </c>
      <c r="O82" s="160">
        <f>+SUM(O83:O85)</f>
        <v>0</v>
      </c>
      <c r="Q82" s="91">
        <f>+SUM(N82:O82)-M82</f>
        <v>0</v>
      </c>
      <c r="R82" s="91">
        <f>SUMPRODUCT(K83:K85,L83:L85)-SUM(M83:M85)</f>
        <v>0</v>
      </c>
      <c r="T82" s="34">
        <f>G82*N82</f>
        <v>0</v>
      </c>
      <c r="V82" s="132" t="e">
        <f>(((1+$V$9)^G82)*$V$9)/(((1+$V$9)^G82)-1)</f>
        <v>#DIV/0!</v>
      </c>
      <c r="W82" s="133">
        <f>IFERROR(N82*V82,0)</f>
        <v>0</v>
      </c>
    </row>
    <row r="83" spans="2:23" s="134" customFormat="1" ht="12" hidden="1" customHeight="1" x14ac:dyDescent="0.25">
      <c r="B83" s="135"/>
      <c r="C83" s="136"/>
      <c r="D83" s="137"/>
      <c r="E83" s="138"/>
      <c r="F83" s="149"/>
      <c r="G83" s="170"/>
      <c r="H83" s="140"/>
      <c r="I83" s="141"/>
      <c r="J83" s="142"/>
      <c r="K83" s="143"/>
      <c r="L83" s="144"/>
      <c r="M83" s="145">
        <f>+L83*K83</f>
        <v>0</v>
      </c>
      <c r="N83" s="146"/>
      <c r="O83" s="145"/>
      <c r="Q83" s="147"/>
      <c r="T83" s="148"/>
    </row>
    <row r="84" spans="2:23" s="134" customFormat="1" ht="12.5" x14ac:dyDescent="0.25">
      <c r="B84" s="135"/>
      <c r="C84" s="136"/>
      <c r="D84" s="137"/>
      <c r="E84" s="593"/>
      <c r="F84" s="594"/>
      <c r="G84" s="124"/>
      <c r="H84" s="140"/>
      <c r="I84" s="141"/>
      <c r="J84" s="142"/>
      <c r="K84" s="143"/>
      <c r="L84" s="144"/>
      <c r="M84" s="150">
        <f>+L84*K84</f>
        <v>0</v>
      </c>
      <c r="N84" s="146"/>
      <c r="O84" s="145"/>
      <c r="Q84" s="147"/>
      <c r="T84" s="148"/>
    </row>
    <row r="85" spans="2:23" s="134" customFormat="1" ht="12.5" x14ac:dyDescent="0.25">
      <c r="B85" s="135"/>
      <c r="C85" s="136"/>
      <c r="D85" s="177"/>
      <c r="E85" s="593"/>
      <c r="F85" s="594"/>
      <c r="G85" s="124"/>
      <c r="H85" s="178"/>
      <c r="I85" s="179"/>
      <c r="J85" s="180"/>
      <c r="K85" s="181"/>
      <c r="L85" s="182"/>
      <c r="M85" s="150">
        <f>+L85*K85</f>
        <v>0</v>
      </c>
      <c r="N85" s="183"/>
      <c r="O85" s="145"/>
      <c r="Q85" s="147"/>
      <c r="T85" s="148"/>
    </row>
    <row r="86" spans="2:23" s="95" customFormat="1" x14ac:dyDescent="0.25">
      <c r="B86" s="108"/>
      <c r="C86" s="109">
        <v>20</v>
      </c>
      <c r="D86" s="109" t="str">
        <f ca="1">OFFSET(Sprachen!A124,0,'START, DEBUT, INIZIO'!$E$7-1,1,1)</f>
        <v>Triebwasserweg (ober- und unterwasser)/Förderwasserweg</v>
      </c>
      <c r="E86" s="109"/>
      <c r="F86" s="110"/>
      <c r="G86" s="111"/>
      <c r="H86" s="112"/>
      <c r="I86" s="113"/>
      <c r="J86" s="114"/>
      <c r="K86" s="115"/>
      <c r="L86" s="116"/>
      <c r="M86" s="117">
        <f>+M87+M91+M95+M99+M103+M107+M111+M115+M119+M123+M127+M131+M135+M139+M143+M147+M151+M155+M160+M165+M170</f>
        <v>0</v>
      </c>
      <c r="N86" s="118">
        <f>+N87+N91+N95+N99+N103+N107+N111+N115+N119+N123+N127+N131+N135+N139+N143+N147+N151+N155+N160+N165+N170</f>
        <v>0</v>
      </c>
      <c r="O86" s="118">
        <f>+O87+O91+O95+O99+O103+O107+O111+O115+O119+O123+O127+O131+O135+O139+O143+O147+O151+O155+O160+O165+O170</f>
        <v>0</v>
      </c>
      <c r="Q86" s="91">
        <f>+SUM(N86:O86)-M86</f>
        <v>0</v>
      </c>
      <c r="T86" s="107"/>
    </row>
    <row r="87" spans="2:23" x14ac:dyDescent="0.25">
      <c r="B87" s="119"/>
      <c r="C87" s="120"/>
      <c r="D87" s="121">
        <v>200</v>
      </c>
      <c r="E87" s="184" t="str">
        <f ca="1">OFFSET(Sprachen!A125,0,'START, DEBUT, INIZIO'!$E$7-1,1,1)</f>
        <v>Entsanderanlage und/oder Kiesfang</v>
      </c>
      <c r="F87" s="185"/>
      <c r="G87" s="186">
        <v>80</v>
      </c>
      <c r="H87" s="125"/>
      <c r="I87" s="187"/>
      <c r="J87" s="188"/>
      <c r="K87" s="189"/>
      <c r="L87" s="190"/>
      <c r="M87" s="160">
        <f>+SUMPRODUCT(K88:K90,L88:L90)</f>
        <v>0</v>
      </c>
      <c r="N87" s="131">
        <f>+SUM(N88:N90)</f>
        <v>0</v>
      </c>
      <c r="O87" s="160">
        <f>+SUM(O88:O90)</f>
        <v>0</v>
      </c>
      <c r="Q87" s="91">
        <f>+SUM(N87:O87)-M87</f>
        <v>0</v>
      </c>
      <c r="R87" s="91">
        <f>SUMPRODUCT(K88:K90,L88:L90)-SUM(M88:M90)</f>
        <v>0</v>
      </c>
      <c r="T87" s="34">
        <f>G87*N87</f>
        <v>0</v>
      </c>
      <c r="V87" s="132">
        <f>(((1+$V$9)^G87)*$V$9)/(((1+$V$9)^G87)-1)</f>
        <v>5.1971739760105218E-2</v>
      </c>
      <c r="W87" s="133">
        <f>IFERROR(N87*V87,0)</f>
        <v>0</v>
      </c>
    </row>
    <row r="88" spans="2:23" s="134" customFormat="1" ht="12" hidden="1" customHeight="1" x14ac:dyDescent="0.25">
      <c r="B88" s="135"/>
      <c r="C88" s="136"/>
      <c r="D88" s="137"/>
      <c r="E88" s="191"/>
      <c r="F88" s="192"/>
      <c r="G88" s="169"/>
      <c r="H88" s="140"/>
      <c r="I88" s="141"/>
      <c r="J88" s="142"/>
      <c r="K88" s="143"/>
      <c r="L88" s="144"/>
      <c r="M88" s="145">
        <f>+L88*K88</f>
        <v>0</v>
      </c>
      <c r="N88" s="146"/>
      <c r="O88" s="145"/>
      <c r="Q88" s="147"/>
      <c r="T88" s="148"/>
    </row>
    <row r="89" spans="2:23" s="134" customFormat="1" ht="12.75" customHeight="1" x14ac:dyDescent="0.25">
      <c r="B89" s="135"/>
      <c r="C89" s="136"/>
      <c r="D89" s="137"/>
      <c r="E89" s="593"/>
      <c r="F89" s="594"/>
      <c r="G89" s="124"/>
      <c r="H89" s="140"/>
      <c r="I89" s="141"/>
      <c r="J89" s="142"/>
      <c r="K89" s="143"/>
      <c r="L89" s="144"/>
      <c r="M89" s="150">
        <f>+L89*K89</f>
        <v>0</v>
      </c>
      <c r="N89" s="146"/>
      <c r="O89" s="145"/>
      <c r="Q89" s="147"/>
      <c r="T89" s="148"/>
      <c r="W89" s="133"/>
    </row>
    <row r="90" spans="2:23" s="134" customFormat="1" ht="12.5" x14ac:dyDescent="0.25">
      <c r="B90" s="135"/>
      <c r="C90" s="136"/>
      <c r="D90" s="137"/>
      <c r="E90" s="593"/>
      <c r="F90" s="594"/>
      <c r="G90" s="124"/>
      <c r="H90" s="140"/>
      <c r="I90" s="141"/>
      <c r="J90" s="142"/>
      <c r="K90" s="143"/>
      <c r="L90" s="144"/>
      <c r="M90" s="150">
        <f>+L90*K90</f>
        <v>0</v>
      </c>
      <c r="N90" s="146">
        <f>M90</f>
        <v>0</v>
      </c>
      <c r="O90" s="145"/>
      <c r="Q90" s="147"/>
      <c r="T90" s="148"/>
    </row>
    <row r="91" spans="2:23" x14ac:dyDescent="0.25">
      <c r="B91" s="119"/>
      <c r="C91" s="120"/>
      <c r="D91" s="152">
        <v>201</v>
      </c>
      <c r="E91" s="62" t="str">
        <f ca="1">OFFSET(Sprachen!A126,0,'START, DEBUT, INIZIO'!$E$7-1,1,1)</f>
        <v>Rechen und/oder Rechenreinigungsanlage</v>
      </c>
      <c r="F91" s="63"/>
      <c r="G91" s="124">
        <v>40</v>
      </c>
      <c r="H91" s="155"/>
      <c r="I91" s="161"/>
      <c r="J91" s="162"/>
      <c r="K91" s="163"/>
      <c r="L91" s="164"/>
      <c r="M91" s="160">
        <f>+SUMPRODUCT(K92:K94,L92:L94)</f>
        <v>0</v>
      </c>
      <c r="N91" s="131">
        <f>+SUM(N92:N94)</f>
        <v>0</v>
      </c>
      <c r="O91" s="160">
        <f>+SUM(O92:O94)</f>
        <v>0</v>
      </c>
      <c r="Q91" s="91">
        <f>+SUM(N91:O91)-M91</f>
        <v>0</v>
      </c>
      <c r="R91" s="91">
        <f>SUMPRODUCT(K92:K94,L92:L94)-SUM(M92:M94)</f>
        <v>0</v>
      </c>
      <c r="T91" s="34">
        <f>G91*N91</f>
        <v>0</v>
      </c>
      <c r="V91" s="132">
        <f>(((1+$V$9)^G91)*$V$9)/(((1+$V$9)^G91)-1)</f>
        <v>5.9078286455001121E-2</v>
      </c>
      <c r="W91" s="133">
        <f>IFERROR(N91*V91,0)</f>
        <v>0</v>
      </c>
    </row>
    <row r="92" spans="2:23" s="134" customFormat="1" ht="12.75" hidden="1" customHeight="1" x14ac:dyDescent="0.25">
      <c r="B92" s="135"/>
      <c r="C92" s="136"/>
      <c r="D92" s="137"/>
      <c r="E92" s="193"/>
      <c r="F92" s="192"/>
      <c r="G92" s="124"/>
      <c r="H92" s="140"/>
      <c r="I92" s="141"/>
      <c r="J92" s="142"/>
      <c r="K92" s="143"/>
      <c r="L92" s="144"/>
      <c r="M92" s="145">
        <f>+L92*K92</f>
        <v>0</v>
      </c>
      <c r="N92" s="146"/>
      <c r="O92" s="145"/>
      <c r="Q92" s="147"/>
      <c r="T92" s="148"/>
    </row>
    <row r="93" spans="2:23" s="134" customFormat="1" ht="12.5" x14ac:dyDescent="0.25">
      <c r="B93" s="135"/>
      <c r="C93" s="136"/>
      <c r="D93" s="137"/>
      <c r="E93" s="593"/>
      <c r="F93" s="594"/>
      <c r="G93" s="124"/>
      <c r="H93" s="140"/>
      <c r="I93" s="141"/>
      <c r="J93" s="142"/>
      <c r="K93" s="143"/>
      <c r="L93" s="144"/>
      <c r="M93" s="150">
        <f>+L93*K93</f>
        <v>0</v>
      </c>
      <c r="N93" s="146"/>
      <c r="O93" s="145"/>
      <c r="Q93" s="147"/>
      <c r="T93" s="148"/>
    </row>
    <row r="94" spans="2:23" s="134" customFormat="1" ht="12.5" x14ac:dyDescent="0.25">
      <c r="B94" s="135"/>
      <c r="C94" s="136"/>
      <c r="D94" s="137"/>
      <c r="E94" s="593"/>
      <c r="F94" s="594"/>
      <c r="G94" s="124"/>
      <c r="H94" s="140"/>
      <c r="I94" s="141"/>
      <c r="J94" s="142"/>
      <c r="K94" s="143"/>
      <c r="L94" s="144"/>
      <c r="M94" s="150">
        <f>+L94*K94</f>
        <v>0</v>
      </c>
      <c r="N94" s="146">
        <f>M94</f>
        <v>0</v>
      </c>
      <c r="O94" s="145"/>
      <c r="Q94" s="147"/>
      <c r="T94" s="148"/>
    </row>
    <row r="95" spans="2:23" x14ac:dyDescent="0.25">
      <c r="B95" s="119"/>
      <c r="C95" s="120"/>
      <c r="D95" s="152">
        <v>202</v>
      </c>
      <c r="E95" s="62" t="str">
        <f ca="1">OFFSET(Sprachen!A127,0,'START, DEBUT, INIZIO'!$E$7-1,1,1)</f>
        <v>Oberwasserkanal</v>
      </c>
      <c r="F95" s="63"/>
      <c r="G95" s="124">
        <v>80</v>
      </c>
      <c r="H95" s="155"/>
      <c r="I95" s="161"/>
      <c r="J95" s="162"/>
      <c r="K95" s="163"/>
      <c r="L95" s="164"/>
      <c r="M95" s="160">
        <f>+SUMPRODUCT(K96:K98,L96:L98)</f>
        <v>0</v>
      </c>
      <c r="N95" s="131">
        <f>+SUM(N96:N98)</f>
        <v>0</v>
      </c>
      <c r="O95" s="160">
        <f>+SUM(O96:O98)</f>
        <v>0</v>
      </c>
      <c r="Q95" s="91">
        <f>+SUM(N95:O95)-M95</f>
        <v>0</v>
      </c>
      <c r="R95" s="91">
        <f>SUMPRODUCT(K96:K98,L96:L98)-SUM(M96:M98)</f>
        <v>0</v>
      </c>
      <c r="T95" s="34">
        <f>G95*N95</f>
        <v>0</v>
      </c>
      <c r="V95" s="132">
        <f>(((1+$V$9)^G95)*$V$9)/(((1+$V$9)^G95)-1)</f>
        <v>5.1971739760105218E-2</v>
      </c>
      <c r="W95" s="133">
        <f>IFERROR(N95*V95,0)</f>
        <v>0</v>
      </c>
    </row>
    <row r="96" spans="2:23" s="134" customFormat="1" ht="12.75" hidden="1" customHeight="1" x14ac:dyDescent="0.25">
      <c r="B96" s="135"/>
      <c r="C96" s="136"/>
      <c r="D96" s="137"/>
      <c r="E96" s="191"/>
      <c r="F96" s="192"/>
      <c r="G96" s="124"/>
      <c r="H96" s="140"/>
      <c r="I96" s="141"/>
      <c r="J96" s="142"/>
      <c r="K96" s="143"/>
      <c r="L96" s="144"/>
      <c r="M96" s="145">
        <f>+L96*K96</f>
        <v>0</v>
      </c>
      <c r="N96" s="146"/>
      <c r="O96" s="145"/>
      <c r="Q96" s="147"/>
      <c r="T96" s="148"/>
    </row>
    <row r="97" spans="2:23" s="134" customFormat="1" ht="12.5" x14ac:dyDescent="0.25">
      <c r="B97" s="135"/>
      <c r="C97" s="136"/>
      <c r="D97" s="137"/>
      <c r="E97" s="593"/>
      <c r="F97" s="594"/>
      <c r="G97" s="124"/>
      <c r="H97" s="140"/>
      <c r="I97" s="141"/>
      <c r="J97" s="142"/>
      <c r="K97" s="143"/>
      <c r="L97" s="144"/>
      <c r="M97" s="150">
        <f>+L97*K97</f>
        <v>0</v>
      </c>
      <c r="N97" s="146"/>
      <c r="O97" s="145"/>
      <c r="Q97" s="147"/>
      <c r="T97" s="148"/>
    </row>
    <row r="98" spans="2:23" s="134" customFormat="1" ht="12.5" x14ac:dyDescent="0.25">
      <c r="B98" s="135"/>
      <c r="C98" s="136"/>
      <c r="D98" s="137"/>
      <c r="E98" s="593"/>
      <c r="F98" s="594"/>
      <c r="G98" s="124"/>
      <c r="H98" s="140"/>
      <c r="I98" s="141"/>
      <c r="J98" s="142"/>
      <c r="K98" s="143"/>
      <c r="L98" s="144"/>
      <c r="M98" s="150">
        <f>+L98*K98</f>
        <v>0</v>
      </c>
      <c r="N98" s="146">
        <f>M98</f>
        <v>0</v>
      </c>
      <c r="O98" s="145"/>
      <c r="Q98" s="147"/>
      <c r="T98" s="148"/>
    </row>
    <row r="99" spans="2:23" x14ac:dyDescent="0.25">
      <c r="B99" s="119"/>
      <c r="C99" s="120"/>
      <c r="D99" s="152">
        <v>203</v>
      </c>
      <c r="E99" s="62" t="str">
        <f ca="1">OFFSET(Sprachen!A128,0,'START, DEBUT, INIZIO'!$E$7-1,1,1)</f>
        <v>Freispiegelleitung</v>
      </c>
      <c r="F99" s="63"/>
      <c r="G99" s="124">
        <v>50</v>
      </c>
      <c r="H99" s="155"/>
      <c r="I99" s="161"/>
      <c r="J99" s="162"/>
      <c r="K99" s="163"/>
      <c r="L99" s="164"/>
      <c r="M99" s="160">
        <f>+SUMPRODUCT(K100:K102,L100:L102)</f>
        <v>0</v>
      </c>
      <c r="N99" s="131">
        <f>+SUM(N100:N102)</f>
        <v>0</v>
      </c>
      <c r="O99" s="160">
        <f>+SUM(O100:O102)</f>
        <v>0</v>
      </c>
      <c r="Q99" s="91">
        <f>+SUM(N99:O99)-M99</f>
        <v>0</v>
      </c>
      <c r="R99" s="91">
        <f>SUMPRODUCT(K100:K102,L100:L102)-SUM(M100:M102)</f>
        <v>0</v>
      </c>
      <c r="T99" s="34">
        <f>G99*N99</f>
        <v>0</v>
      </c>
      <c r="V99" s="132">
        <f>(((1+$V$9)^G99)*$V$9)/(((1+$V$9)^G99)-1)</f>
        <v>5.5625261181938036E-2</v>
      </c>
      <c r="W99" s="133">
        <f>IFERROR(N99*V99,0)</f>
        <v>0</v>
      </c>
    </row>
    <row r="100" spans="2:23" s="134" customFormat="1" ht="12.75" hidden="1" customHeight="1" x14ac:dyDescent="0.25">
      <c r="B100" s="135"/>
      <c r="C100" s="136"/>
      <c r="D100" s="137"/>
      <c r="E100" s="191"/>
      <c r="F100" s="192"/>
      <c r="G100" s="124"/>
      <c r="H100" s="140"/>
      <c r="I100" s="141"/>
      <c r="J100" s="142"/>
      <c r="K100" s="143"/>
      <c r="L100" s="144"/>
      <c r="M100" s="145">
        <f>+L100*K100</f>
        <v>0</v>
      </c>
      <c r="N100" s="146"/>
      <c r="O100" s="145"/>
      <c r="Q100" s="147"/>
      <c r="T100" s="148"/>
    </row>
    <row r="101" spans="2:23" s="134" customFormat="1" ht="12.5" x14ac:dyDescent="0.25">
      <c r="B101" s="135"/>
      <c r="C101" s="136"/>
      <c r="D101" s="137"/>
      <c r="E101" s="593"/>
      <c r="F101" s="594"/>
      <c r="G101" s="124"/>
      <c r="H101" s="140"/>
      <c r="I101" s="141"/>
      <c r="J101" s="142"/>
      <c r="K101" s="143"/>
      <c r="L101" s="144"/>
      <c r="M101" s="150">
        <f>+L101*K101</f>
        <v>0</v>
      </c>
      <c r="N101" s="146"/>
      <c r="O101" s="145"/>
      <c r="Q101" s="147"/>
      <c r="T101" s="148"/>
    </row>
    <row r="102" spans="2:23" s="134" customFormat="1" ht="12.5" x14ac:dyDescent="0.25">
      <c r="B102" s="135"/>
      <c r="C102" s="136"/>
      <c r="D102" s="137"/>
      <c r="E102" s="593"/>
      <c r="F102" s="594"/>
      <c r="G102" s="124"/>
      <c r="H102" s="140"/>
      <c r="I102" s="141"/>
      <c r="J102" s="142"/>
      <c r="K102" s="143"/>
      <c r="L102" s="144"/>
      <c r="M102" s="150">
        <f>+L102*K102</f>
        <v>0</v>
      </c>
      <c r="N102" s="146">
        <f>M102</f>
        <v>0</v>
      </c>
      <c r="O102" s="145"/>
      <c r="Q102" s="147"/>
      <c r="T102" s="148"/>
    </row>
    <row r="103" spans="2:23" x14ac:dyDescent="0.25">
      <c r="B103" s="119"/>
      <c r="C103" s="120"/>
      <c r="D103" s="152">
        <v>204</v>
      </c>
      <c r="E103" s="62" t="str">
        <f ca="1">OFFSET(Sprachen!A129,0,'START, DEBUT, INIZIO'!$E$7-1,1,1)</f>
        <v>Freispiegelstollen</v>
      </c>
      <c r="F103" s="63"/>
      <c r="G103" s="124">
        <v>80</v>
      </c>
      <c r="H103" s="155"/>
      <c r="I103" s="161"/>
      <c r="J103" s="162"/>
      <c r="K103" s="163"/>
      <c r="L103" s="164"/>
      <c r="M103" s="160">
        <f>+SUMPRODUCT(K104:K106,L104:L106)</f>
        <v>0</v>
      </c>
      <c r="N103" s="131">
        <f>+SUM(N104:N106)</f>
        <v>0</v>
      </c>
      <c r="O103" s="160">
        <f>+SUM(O104:O106)</f>
        <v>0</v>
      </c>
      <c r="Q103" s="91">
        <f>+SUM(N103:O103)-M103</f>
        <v>0</v>
      </c>
      <c r="R103" s="91">
        <f>SUMPRODUCT(K104:K106,L104:L106)-SUM(M104:M106)</f>
        <v>0</v>
      </c>
      <c r="T103" s="34">
        <f>G103*N103</f>
        <v>0</v>
      </c>
      <c r="V103" s="132">
        <f>(((1+$V$9)^G103)*$V$9)/(((1+$V$9)^G103)-1)</f>
        <v>5.1971739760105218E-2</v>
      </c>
      <c r="W103" s="133">
        <f>IFERROR(N103*V103,0)</f>
        <v>0</v>
      </c>
    </row>
    <row r="104" spans="2:23" s="134" customFormat="1" ht="12.75" hidden="1" customHeight="1" x14ac:dyDescent="0.25">
      <c r="B104" s="135"/>
      <c r="C104" s="136"/>
      <c r="D104" s="137"/>
      <c r="E104" s="191"/>
      <c r="F104" s="192"/>
      <c r="G104" s="124"/>
      <c r="H104" s="140"/>
      <c r="I104" s="141"/>
      <c r="J104" s="142"/>
      <c r="K104" s="143"/>
      <c r="L104" s="144"/>
      <c r="M104" s="145">
        <f>+L104*K104</f>
        <v>0</v>
      </c>
      <c r="N104" s="146"/>
      <c r="O104" s="145"/>
      <c r="Q104" s="147"/>
      <c r="T104" s="148"/>
    </row>
    <row r="105" spans="2:23" s="134" customFormat="1" ht="12.5" x14ac:dyDescent="0.25">
      <c r="B105" s="135"/>
      <c r="C105" s="136"/>
      <c r="D105" s="137"/>
      <c r="E105" s="593"/>
      <c r="F105" s="594"/>
      <c r="G105" s="124"/>
      <c r="H105" s="140"/>
      <c r="I105" s="141"/>
      <c r="J105" s="142"/>
      <c r="K105" s="143"/>
      <c r="L105" s="144"/>
      <c r="M105" s="150">
        <f>+L105*K105</f>
        <v>0</v>
      </c>
      <c r="N105" s="146"/>
      <c r="O105" s="145"/>
      <c r="Q105" s="147"/>
      <c r="T105" s="148"/>
    </row>
    <row r="106" spans="2:23" s="134" customFormat="1" ht="12.5" x14ac:dyDescent="0.25">
      <c r="B106" s="135"/>
      <c r="C106" s="136"/>
      <c r="D106" s="137"/>
      <c r="E106" s="593"/>
      <c r="F106" s="594"/>
      <c r="G106" s="124"/>
      <c r="H106" s="140"/>
      <c r="I106" s="141"/>
      <c r="J106" s="142"/>
      <c r="K106" s="143"/>
      <c r="L106" s="144"/>
      <c r="M106" s="150">
        <f>+L106*K106</f>
        <v>0</v>
      </c>
      <c r="N106" s="146"/>
      <c r="O106" s="145"/>
      <c r="Q106" s="147"/>
      <c r="T106" s="148"/>
    </row>
    <row r="107" spans="2:23" x14ac:dyDescent="0.25">
      <c r="B107" s="119"/>
      <c r="C107" s="120"/>
      <c r="D107" s="152">
        <v>205</v>
      </c>
      <c r="E107" s="62" t="str">
        <f ca="1">OFFSET(Sprachen!A130,0,'START, DEBUT, INIZIO'!$E$7-1,1,1)</f>
        <v>Druckstollen</v>
      </c>
      <c r="F107" s="63"/>
      <c r="G107" s="124">
        <v>80</v>
      </c>
      <c r="H107" s="155"/>
      <c r="I107" s="161"/>
      <c r="J107" s="162"/>
      <c r="K107" s="163"/>
      <c r="L107" s="164"/>
      <c r="M107" s="160">
        <f>+SUMPRODUCT(K108:K110,L108:L110)</f>
        <v>0</v>
      </c>
      <c r="N107" s="131">
        <f>+SUM(N108:N110)</f>
        <v>0</v>
      </c>
      <c r="O107" s="160">
        <f>+SUM(O108:O110)</f>
        <v>0</v>
      </c>
      <c r="Q107" s="91">
        <f>+SUM(N107:O107)-M107</f>
        <v>0</v>
      </c>
      <c r="R107" s="91">
        <f>SUMPRODUCT(K108:K110,L108:L110)-SUM(M108:M110)</f>
        <v>0</v>
      </c>
      <c r="T107" s="34">
        <f>G107*N107</f>
        <v>0</v>
      </c>
      <c r="V107" s="132">
        <f>(((1+$V$9)^G107)*$V$9)/(((1+$V$9)^G107)-1)</f>
        <v>5.1971739760105218E-2</v>
      </c>
      <c r="W107" s="133">
        <f>IFERROR(N107*V107,0)</f>
        <v>0</v>
      </c>
    </row>
    <row r="108" spans="2:23" s="134" customFormat="1" ht="12.75" hidden="1" customHeight="1" x14ac:dyDescent="0.25">
      <c r="B108" s="135"/>
      <c r="C108" s="136"/>
      <c r="D108" s="137"/>
      <c r="E108" s="191"/>
      <c r="F108" s="192"/>
      <c r="G108" s="124"/>
      <c r="H108" s="140"/>
      <c r="I108" s="141"/>
      <c r="J108" s="142"/>
      <c r="K108" s="143"/>
      <c r="L108" s="144"/>
      <c r="M108" s="145">
        <f>+L108*K108</f>
        <v>0</v>
      </c>
      <c r="N108" s="146"/>
      <c r="O108" s="145"/>
      <c r="Q108" s="147"/>
      <c r="T108" s="148"/>
    </row>
    <row r="109" spans="2:23" s="134" customFormat="1" ht="12.5" x14ac:dyDescent="0.25">
      <c r="B109" s="135"/>
      <c r="C109" s="136"/>
      <c r="D109" s="137"/>
      <c r="E109" s="593"/>
      <c r="F109" s="594"/>
      <c r="G109" s="124"/>
      <c r="H109" s="140"/>
      <c r="I109" s="141"/>
      <c r="J109" s="142"/>
      <c r="K109" s="143"/>
      <c r="L109" s="144"/>
      <c r="M109" s="150">
        <f>+L109*K109</f>
        <v>0</v>
      </c>
      <c r="N109" s="146"/>
      <c r="O109" s="145"/>
      <c r="Q109" s="147"/>
      <c r="T109" s="148"/>
    </row>
    <row r="110" spans="2:23" s="134" customFormat="1" ht="12.5" x14ac:dyDescent="0.25">
      <c r="B110" s="135"/>
      <c r="C110" s="136"/>
      <c r="D110" s="137"/>
      <c r="E110" s="593"/>
      <c r="F110" s="594"/>
      <c r="G110" s="124"/>
      <c r="H110" s="140"/>
      <c r="I110" s="141"/>
      <c r="J110" s="142"/>
      <c r="K110" s="143"/>
      <c r="L110" s="144"/>
      <c r="M110" s="150">
        <f>+L110*K110</f>
        <v>0</v>
      </c>
      <c r="N110" s="146"/>
      <c r="O110" s="145"/>
      <c r="Q110" s="147"/>
      <c r="T110" s="148"/>
    </row>
    <row r="111" spans="2:23" x14ac:dyDescent="0.25">
      <c r="B111" s="119"/>
      <c r="C111" s="120"/>
      <c r="D111" s="152">
        <v>206</v>
      </c>
      <c r="E111" s="62" t="str">
        <f ca="1">OFFSET(Sprachen!A131,0,'START, DEBUT, INIZIO'!$E$7-1,1,1)</f>
        <v>Wasserschlösser</v>
      </c>
      <c r="F111" s="63"/>
      <c r="G111" s="124">
        <v>80</v>
      </c>
      <c r="H111" s="155"/>
      <c r="I111" s="161"/>
      <c r="J111" s="162"/>
      <c r="K111" s="163"/>
      <c r="L111" s="164"/>
      <c r="M111" s="160">
        <f>+SUMPRODUCT(K112:K114,L112:L114)</f>
        <v>0</v>
      </c>
      <c r="N111" s="131">
        <f>+SUM(N112:N114)</f>
        <v>0</v>
      </c>
      <c r="O111" s="160">
        <f>+SUM(O112:O114)</f>
        <v>0</v>
      </c>
      <c r="Q111" s="91">
        <f>+SUM(N111:O111)-M111</f>
        <v>0</v>
      </c>
      <c r="R111" s="91">
        <f>SUMPRODUCT(K112:K114,L112:L114)-SUM(M112:M114)</f>
        <v>0</v>
      </c>
      <c r="T111" s="34">
        <f>G111*N111</f>
        <v>0</v>
      </c>
      <c r="V111" s="132">
        <f>(((1+$V$9)^G111)*$V$9)/(((1+$V$9)^G111)-1)</f>
        <v>5.1971739760105218E-2</v>
      </c>
      <c r="W111" s="133">
        <f>IFERROR(N111*V111,0)</f>
        <v>0</v>
      </c>
    </row>
    <row r="112" spans="2:23" s="134" customFormat="1" ht="12.75" hidden="1" customHeight="1" x14ac:dyDescent="0.25">
      <c r="B112" s="135"/>
      <c r="C112" s="136"/>
      <c r="D112" s="137"/>
      <c r="E112" s="191"/>
      <c r="F112" s="192"/>
      <c r="G112" s="124"/>
      <c r="H112" s="140"/>
      <c r="I112" s="141"/>
      <c r="J112" s="142"/>
      <c r="K112" s="143"/>
      <c r="L112" s="144"/>
      <c r="M112" s="145">
        <f>+L112*K112</f>
        <v>0</v>
      </c>
      <c r="N112" s="146"/>
      <c r="O112" s="145"/>
      <c r="Q112" s="147"/>
      <c r="T112" s="148"/>
    </row>
    <row r="113" spans="2:23" s="134" customFormat="1" ht="12.5" x14ac:dyDescent="0.25">
      <c r="B113" s="135"/>
      <c r="C113" s="136"/>
      <c r="D113" s="137"/>
      <c r="E113" s="593"/>
      <c r="F113" s="594"/>
      <c r="G113" s="124"/>
      <c r="H113" s="140"/>
      <c r="I113" s="141"/>
      <c r="J113" s="142"/>
      <c r="K113" s="143"/>
      <c r="L113" s="144"/>
      <c r="M113" s="150">
        <f>+L113*K113</f>
        <v>0</v>
      </c>
      <c r="N113" s="146"/>
      <c r="O113" s="145"/>
      <c r="Q113" s="147"/>
      <c r="T113" s="148"/>
    </row>
    <row r="114" spans="2:23" s="134" customFormat="1" ht="12.5" x14ac:dyDescent="0.25">
      <c r="B114" s="135"/>
      <c r="C114" s="136"/>
      <c r="D114" s="137"/>
      <c r="E114" s="593"/>
      <c r="F114" s="594"/>
      <c r="G114" s="124"/>
      <c r="H114" s="140"/>
      <c r="I114" s="141"/>
      <c r="J114" s="142"/>
      <c r="K114" s="143"/>
      <c r="L114" s="144"/>
      <c r="M114" s="150">
        <f>+L114*K114</f>
        <v>0</v>
      </c>
      <c r="N114" s="146"/>
      <c r="O114" s="145"/>
      <c r="Q114" s="147"/>
      <c r="T114" s="148"/>
    </row>
    <row r="115" spans="2:23" x14ac:dyDescent="0.25">
      <c r="B115" s="119"/>
      <c r="C115" s="120"/>
      <c r="D115" s="152">
        <v>207</v>
      </c>
      <c r="E115" s="62" t="str">
        <f ca="1">OFFSET(Sprachen!A132,0,'START, DEBUT, INIZIO'!$E$7-1,1,1)</f>
        <v>Druckschächte</v>
      </c>
      <c r="F115" s="63"/>
      <c r="G115" s="124">
        <v>80</v>
      </c>
      <c r="H115" s="155"/>
      <c r="I115" s="161"/>
      <c r="J115" s="162"/>
      <c r="K115" s="163"/>
      <c r="L115" s="164"/>
      <c r="M115" s="160">
        <f>+SUMPRODUCT(K116:K118,L116:L118)</f>
        <v>0</v>
      </c>
      <c r="N115" s="131">
        <f>+SUM(N116:N118)</f>
        <v>0</v>
      </c>
      <c r="O115" s="160">
        <f>+SUM(O116:O118)</f>
        <v>0</v>
      </c>
      <c r="Q115" s="91">
        <f>+SUM(N115:O115)-M115</f>
        <v>0</v>
      </c>
      <c r="R115" s="91">
        <f>SUMPRODUCT(K116:K118,L116:L118)-SUM(M116:M118)</f>
        <v>0</v>
      </c>
      <c r="T115" s="34">
        <f>G115*N115</f>
        <v>0</v>
      </c>
      <c r="V115" s="132">
        <f>(((1+$V$9)^G115)*$V$9)/(((1+$V$9)^G115)-1)</f>
        <v>5.1971739760105218E-2</v>
      </c>
      <c r="W115" s="133">
        <f>IFERROR(N115*V115,0)</f>
        <v>0</v>
      </c>
    </row>
    <row r="116" spans="2:23" s="134" customFormat="1" ht="12.75" hidden="1" customHeight="1" x14ac:dyDescent="0.25">
      <c r="B116" s="135"/>
      <c r="C116" s="136"/>
      <c r="D116" s="137"/>
      <c r="E116" s="191"/>
      <c r="F116" s="192"/>
      <c r="G116" s="124"/>
      <c r="H116" s="140"/>
      <c r="I116" s="141"/>
      <c r="J116" s="142"/>
      <c r="K116" s="143"/>
      <c r="L116" s="144"/>
      <c r="M116" s="145">
        <f>+L116*K116</f>
        <v>0</v>
      </c>
      <c r="N116" s="146"/>
      <c r="O116" s="145"/>
      <c r="Q116" s="147"/>
      <c r="T116" s="148"/>
    </row>
    <row r="117" spans="2:23" s="134" customFormat="1" ht="12.5" x14ac:dyDescent="0.25">
      <c r="B117" s="135"/>
      <c r="C117" s="136"/>
      <c r="D117" s="137"/>
      <c r="E117" s="593"/>
      <c r="F117" s="594"/>
      <c r="G117" s="124"/>
      <c r="H117" s="140"/>
      <c r="I117" s="141"/>
      <c r="J117" s="142"/>
      <c r="K117" s="143"/>
      <c r="L117" s="144"/>
      <c r="M117" s="150">
        <f>+L117*K117</f>
        <v>0</v>
      </c>
      <c r="N117" s="146">
        <f>M117</f>
        <v>0</v>
      </c>
      <c r="O117" s="145"/>
      <c r="Q117" s="147"/>
      <c r="T117" s="148"/>
    </row>
    <row r="118" spans="2:23" s="134" customFormat="1" ht="12.5" x14ac:dyDescent="0.25">
      <c r="B118" s="135"/>
      <c r="C118" s="136"/>
      <c r="D118" s="137"/>
      <c r="E118" s="593"/>
      <c r="F118" s="594"/>
      <c r="G118" s="124"/>
      <c r="H118" s="140"/>
      <c r="I118" s="141"/>
      <c r="J118" s="142"/>
      <c r="K118" s="143"/>
      <c r="L118" s="144"/>
      <c r="M118" s="150">
        <f>+L118*K118</f>
        <v>0</v>
      </c>
      <c r="N118" s="146"/>
      <c r="O118" s="145"/>
      <c r="Q118" s="147"/>
      <c r="T118" s="148"/>
    </row>
    <row r="119" spans="2:23" x14ac:dyDescent="0.25">
      <c r="B119" s="119"/>
      <c r="C119" s="120"/>
      <c r="D119" s="152">
        <v>208</v>
      </c>
      <c r="E119" s="62" t="str">
        <f ca="1">OFFSET(Sprachen!A133,0,'START, DEBUT, INIZIO'!$E$7-1,1,1)</f>
        <v>Druckrohrleitung</v>
      </c>
      <c r="F119" s="63"/>
      <c r="G119" s="124">
        <v>50</v>
      </c>
      <c r="H119" s="155"/>
      <c r="I119" s="161"/>
      <c r="J119" s="162"/>
      <c r="K119" s="163"/>
      <c r="L119" s="164"/>
      <c r="M119" s="160">
        <f>+SUMPRODUCT(K120:K122,L120:L122)</f>
        <v>0</v>
      </c>
      <c r="N119" s="131">
        <f>+SUM(N120:N122)</f>
        <v>0</v>
      </c>
      <c r="O119" s="160">
        <f>+SUM(O120:O122)</f>
        <v>0</v>
      </c>
      <c r="Q119" s="91">
        <f>+SUM(N119:O119)-M119</f>
        <v>0</v>
      </c>
      <c r="R119" s="91">
        <f>SUMPRODUCT(K120:K122,L120:L122)-SUM(M120:M122)</f>
        <v>0</v>
      </c>
      <c r="T119" s="34">
        <f>G119*N119</f>
        <v>0</v>
      </c>
      <c r="V119" s="132">
        <f>(((1+$V$9)^G119)*$V$9)/(((1+$V$9)^G119)-1)</f>
        <v>5.5625261181938036E-2</v>
      </c>
      <c r="W119" s="133">
        <f>IFERROR(N119*V119,0)</f>
        <v>0</v>
      </c>
    </row>
    <row r="120" spans="2:23" s="134" customFormat="1" ht="12.75" hidden="1" customHeight="1" x14ac:dyDescent="0.25">
      <c r="B120" s="135"/>
      <c r="C120" s="136"/>
      <c r="D120" s="137"/>
      <c r="E120" s="191"/>
      <c r="F120" s="192"/>
      <c r="G120" s="124"/>
      <c r="H120" s="140"/>
      <c r="I120" s="141"/>
      <c r="J120" s="142"/>
      <c r="K120" s="143"/>
      <c r="L120" s="144"/>
      <c r="M120" s="145">
        <f>+L120*K120</f>
        <v>0</v>
      </c>
      <c r="N120" s="146"/>
      <c r="O120" s="145"/>
      <c r="Q120" s="147"/>
      <c r="T120" s="148"/>
    </row>
    <row r="121" spans="2:23" s="134" customFormat="1" ht="12.5" x14ac:dyDescent="0.25">
      <c r="B121" s="135"/>
      <c r="C121" s="136"/>
      <c r="D121" s="137"/>
      <c r="E121" s="593"/>
      <c r="F121" s="594"/>
      <c r="G121" s="124"/>
      <c r="H121" s="140"/>
      <c r="I121" s="141"/>
      <c r="J121" s="142"/>
      <c r="K121" s="143"/>
      <c r="L121" s="144"/>
      <c r="M121" s="150">
        <f>+L121*K121</f>
        <v>0</v>
      </c>
      <c r="N121" s="146"/>
      <c r="O121" s="145"/>
      <c r="Q121" s="147"/>
      <c r="T121" s="148"/>
    </row>
    <row r="122" spans="2:23" s="134" customFormat="1" ht="12.5" x14ac:dyDescent="0.25">
      <c r="B122" s="135"/>
      <c r="C122" s="136"/>
      <c r="D122" s="137"/>
      <c r="E122" s="593"/>
      <c r="F122" s="594"/>
      <c r="G122" s="124"/>
      <c r="H122" s="140"/>
      <c r="I122" s="141"/>
      <c r="J122" s="142"/>
      <c r="K122" s="143"/>
      <c r="L122" s="144"/>
      <c r="M122" s="150">
        <f>+L122*K122</f>
        <v>0</v>
      </c>
      <c r="N122" s="146">
        <f>M122</f>
        <v>0</v>
      </c>
      <c r="O122" s="145"/>
      <c r="Q122" s="147"/>
      <c r="T122" s="148"/>
    </row>
    <row r="123" spans="2:23" x14ac:dyDescent="0.25">
      <c r="B123" s="119"/>
      <c r="C123" s="120"/>
      <c r="D123" s="152">
        <v>209</v>
      </c>
      <c r="E123" s="62" t="str">
        <f ca="1">OFFSET(Sprachen!A134,0,'START, DEBUT, INIZIO'!$E$7-1,1,1)</f>
        <v>Unterwasserkanal</v>
      </c>
      <c r="F123" s="63"/>
      <c r="G123" s="124">
        <v>80</v>
      </c>
      <c r="H123" s="155"/>
      <c r="I123" s="161"/>
      <c r="J123" s="162"/>
      <c r="K123" s="163"/>
      <c r="L123" s="164"/>
      <c r="M123" s="160">
        <f>+SUMPRODUCT(K124:K126,L124:L126)</f>
        <v>0</v>
      </c>
      <c r="N123" s="131">
        <f>+SUM(N124:N126)</f>
        <v>0</v>
      </c>
      <c r="O123" s="160">
        <f>+SUM(O124:O126)</f>
        <v>0</v>
      </c>
      <c r="Q123" s="91">
        <f>+SUM(N123:O123)-M123</f>
        <v>0</v>
      </c>
      <c r="R123" s="91">
        <f>SUMPRODUCT(K124:K126,L124:L126)-SUM(M124:M126)</f>
        <v>0</v>
      </c>
      <c r="T123" s="34">
        <f>G123*N123</f>
        <v>0</v>
      </c>
      <c r="V123" s="132">
        <f>(((1+$V$9)^G123)*$V$9)/(((1+$V$9)^G123)-1)</f>
        <v>5.1971739760105218E-2</v>
      </c>
      <c r="W123" s="133">
        <f>IFERROR(N123*V123,0)</f>
        <v>0</v>
      </c>
    </row>
    <row r="124" spans="2:23" s="134" customFormat="1" ht="12.75" hidden="1" customHeight="1" x14ac:dyDescent="0.25">
      <c r="B124" s="135"/>
      <c r="C124" s="136"/>
      <c r="D124" s="137"/>
      <c r="E124" s="191"/>
      <c r="F124" s="192"/>
      <c r="G124" s="124"/>
      <c r="H124" s="140"/>
      <c r="I124" s="141"/>
      <c r="J124" s="142"/>
      <c r="K124" s="143"/>
      <c r="L124" s="144"/>
      <c r="M124" s="145">
        <f>+L124*K124</f>
        <v>0</v>
      </c>
      <c r="N124" s="146"/>
      <c r="O124" s="145"/>
      <c r="Q124" s="147"/>
      <c r="T124" s="148"/>
    </row>
    <row r="125" spans="2:23" s="134" customFormat="1" ht="12.5" x14ac:dyDescent="0.25">
      <c r="B125" s="135"/>
      <c r="C125" s="136"/>
      <c r="D125" s="137"/>
      <c r="E125" s="593"/>
      <c r="F125" s="594"/>
      <c r="G125" s="124"/>
      <c r="H125" s="140"/>
      <c r="I125" s="141"/>
      <c r="J125" s="142"/>
      <c r="K125" s="143"/>
      <c r="L125" s="144"/>
      <c r="M125" s="150">
        <f>+L125*K125</f>
        <v>0</v>
      </c>
      <c r="N125" s="146"/>
      <c r="O125" s="145"/>
      <c r="Q125" s="147"/>
      <c r="T125" s="148"/>
    </row>
    <row r="126" spans="2:23" s="134" customFormat="1" ht="12.5" x14ac:dyDescent="0.25">
      <c r="B126" s="135"/>
      <c r="C126" s="136"/>
      <c r="D126" s="137"/>
      <c r="E126" s="593"/>
      <c r="F126" s="594"/>
      <c r="G126" s="124"/>
      <c r="H126" s="140"/>
      <c r="I126" s="141"/>
      <c r="J126" s="142"/>
      <c r="K126" s="143"/>
      <c r="L126" s="144"/>
      <c r="M126" s="150">
        <f>+L126*K126</f>
        <v>0</v>
      </c>
      <c r="N126" s="146"/>
      <c r="O126" s="145"/>
      <c r="Q126" s="147"/>
      <c r="T126" s="148"/>
    </row>
    <row r="127" spans="2:23" x14ac:dyDescent="0.25">
      <c r="B127" s="119"/>
      <c r="C127" s="120"/>
      <c r="D127" s="152">
        <v>210</v>
      </c>
      <c r="E127" s="62" t="str">
        <f ca="1">OFFSET(Sprachen!A135,0,'START, DEBUT, INIZIO'!$E$7-1,1,1)</f>
        <v>Kavernen (ohne Zentralenkaverne)</v>
      </c>
      <c r="F127" s="63"/>
      <c r="G127" s="124">
        <v>80</v>
      </c>
      <c r="H127" s="155"/>
      <c r="I127" s="161"/>
      <c r="J127" s="162"/>
      <c r="K127" s="163"/>
      <c r="L127" s="164"/>
      <c r="M127" s="160">
        <f>+SUMPRODUCT(K128:K130,L128:L130)</f>
        <v>0</v>
      </c>
      <c r="N127" s="131">
        <f>+SUM(N128:N130)</f>
        <v>0</v>
      </c>
      <c r="O127" s="160">
        <f>+SUM(O128:O130)</f>
        <v>0</v>
      </c>
      <c r="Q127" s="91">
        <f>+SUM(N127:O127)-M127</f>
        <v>0</v>
      </c>
      <c r="R127" s="91">
        <f>SUMPRODUCT(K128:K130,L128:L130)-SUM(M128:M130)</f>
        <v>0</v>
      </c>
      <c r="T127" s="34">
        <f>G127*N127</f>
        <v>0</v>
      </c>
      <c r="V127" s="132">
        <f>(((1+$V$9)^G127)*$V$9)/(((1+$V$9)^G127)-1)</f>
        <v>5.1971739760105218E-2</v>
      </c>
      <c r="W127" s="133">
        <f>IFERROR(N127*V127,0)</f>
        <v>0</v>
      </c>
    </row>
    <row r="128" spans="2:23" s="134" customFormat="1" ht="12.75" hidden="1" customHeight="1" x14ac:dyDescent="0.25">
      <c r="B128" s="135"/>
      <c r="C128" s="136"/>
      <c r="D128" s="137"/>
      <c r="E128" s="191"/>
      <c r="F128" s="192"/>
      <c r="G128" s="124"/>
      <c r="H128" s="140"/>
      <c r="I128" s="141"/>
      <c r="J128" s="142"/>
      <c r="K128" s="143"/>
      <c r="L128" s="144"/>
      <c r="M128" s="145">
        <f>+L128*K128</f>
        <v>0</v>
      </c>
      <c r="N128" s="146"/>
      <c r="O128" s="145"/>
      <c r="Q128" s="147"/>
      <c r="T128" s="148"/>
    </row>
    <row r="129" spans="2:23" s="134" customFormat="1" ht="12.5" x14ac:dyDescent="0.25">
      <c r="B129" s="135"/>
      <c r="C129" s="136"/>
      <c r="D129" s="137"/>
      <c r="E129" s="593"/>
      <c r="F129" s="594"/>
      <c r="G129" s="124"/>
      <c r="H129" s="140"/>
      <c r="I129" s="141"/>
      <c r="J129" s="142"/>
      <c r="K129" s="143"/>
      <c r="L129" s="144"/>
      <c r="M129" s="150">
        <f>+L129*K129</f>
        <v>0</v>
      </c>
      <c r="N129" s="146"/>
      <c r="O129" s="145"/>
      <c r="Q129" s="147"/>
      <c r="T129" s="148"/>
    </row>
    <row r="130" spans="2:23" s="134" customFormat="1" ht="12.5" x14ac:dyDescent="0.25">
      <c r="B130" s="135"/>
      <c r="C130" s="136"/>
      <c r="D130" s="137"/>
      <c r="E130" s="593"/>
      <c r="F130" s="594"/>
      <c r="G130" s="124"/>
      <c r="H130" s="140"/>
      <c r="I130" s="141"/>
      <c r="J130" s="142"/>
      <c r="K130" s="143"/>
      <c r="L130" s="144"/>
      <c r="M130" s="150">
        <f>+L130*K130</f>
        <v>0</v>
      </c>
      <c r="N130" s="146"/>
      <c r="O130" s="145"/>
      <c r="Q130" s="147"/>
      <c r="T130" s="148"/>
    </row>
    <row r="131" spans="2:23" x14ac:dyDescent="0.25">
      <c r="B131" s="119"/>
      <c r="C131" s="120"/>
      <c r="D131" s="152">
        <v>211</v>
      </c>
      <c r="E131" s="62" t="str">
        <f ca="1">OFFSET(Sprachen!A136,0,'START, DEBUT, INIZIO'!$E$7-1,1,1)</f>
        <v>Stollen und Schächte (Erschliessung)</v>
      </c>
      <c r="F131" s="63"/>
      <c r="G131" s="124">
        <v>80</v>
      </c>
      <c r="H131" s="155"/>
      <c r="I131" s="161"/>
      <c r="J131" s="162"/>
      <c r="K131" s="163"/>
      <c r="L131" s="164"/>
      <c r="M131" s="160">
        <f>+SUMPRODUCT(K132:K134,L132:L134)</f>
        <v>0</v>
      </c>
      <c r="N131" s="131">
        <f>+SUM(N132:N134)</f>
        <v>0</v>
      </c>
      <c r="O131" s="160">
        <f>+SUM(O132:O134)</f>
        <v>0</v>
      </c>
      <c r="Q131" s="91">
        <f>+SUM(N131:O131)-M131</f>
        <v>0</v>
      </c>
      <c r="R131" s="91">
        <f>SUMPRODUCT(K132:K134,L132:L134)-SUM(M132:M134)</f>
        <v>0</v>
      </c>
      <c r="T131" s="34">
        <f>G131*N131</f>
        <v>0</v>
      </c>
      <c r="V131" s="132">
        <f>(((1+$V$9)^G131)*$V$9)/(((1+$V$9)^G131)-1)</f>
        <v>5.1971739760105218E-2</v>
      </c>
      <c r="W131" s="133">
        <f>IFERROR(N131*V131,0)</f>
        <v>0</v>
      </c>
    </row>
    <row r="132" spans="2:23" s="134" customFormat="1" ht="12.75" hidden="1" customHeight="1" x14ac:dyDescent="0.25">
      <c r="B132" s="135"/>
      <c r="C132" s="136"/>
      <c r="D132" s="137"/>
      <c r="E132" s="191"/>
      <c r="F132" s="192"/>
      <c r="G132" s="124"/>
      <c r="H132" s="140"/>
      <c r="I132" s="141"/>
      <c r="J132" s="142"/>
      <c r="K132" s="143"/>
      <c r="L132" s="144"/>
      <c r="M132" s="145">
        <f>+L132*K132</f>
        <v>0</v>
      </c>
      <c r="N132" s="146"/>
      <c r="O132" s="145"/>
      <c r="Q132" s="147"/>
      <c r="T132" s="148"/>
    </row>
    <row r="133" spans="2:23" s="134" customFormat="1" ht="12.5" x14ac:dyDescent="0.25">
      <c r="B133" s="135"/>
      <c r="C133" s="136"/>
      <c r="D133" s="137"/>
      <c r="E133" s="593"/>
      <c r="F133" s="594"/>
      <c r="G133" s="124"/>
      <c r="H133" s="140"/>
      <c r="I133" s="141"/>
      <c r="J133" s="142"/>
      <c r="K133" s="143"/>
      <c r="L133" s="144"/>
      <c r="M133" s="150">
        <f>+L133*K133</f>
        <v>0</v>
      </c>
      <c r="N133" s="146">
        <f>M133</f>
        <v>0</v>
      </c>
      <c r="O133" s="145"/>
      <c r="Q133" s="147"/>
      <c r="T133" s="148"/>
    </row>
    <row r="134" spans="2:23" s="134" customFormat="1" ht="12.5" x14ac:dyDescent="0.25">
      <c r="B134" s="135"/>
      <c r="C134" s="136"/>
      <c r="D134" s="137"/>
      <c r="E134" s="593"/>
      <c r="F134" s="594"/>
      <c r="G134" s="124"/>
      <c r="H134" s="140"/>
      <c r="I134" s="141"/>
      <c r="J134" s="142"/>
      <c r="K134" s="143"/>
      <c r="L134" s="144"/>
      <c r="M134" s="150">
        <f>+L134*K134</f>
        <v>0</v>
      </c>
      <c r="N134" s="146"/>
      <c r="O134" s="145"/>
      <c r="Q134" s="147"/>
      <c r="T134" s="148"/>
    </row>
    <row r="135" spans="2:23" x14ac:dyDescent="0.25">
      <c r="B135" s="119"/>
      <c r="C135" s="120"/>
      <c r="D135" s="152">
        <v>212</v>
      </c>
      <c r="E135" s="62" t="str">
        <f ca="1">OFFSET(Sprachen!A137,0,'START, DEBUT, INIZIO'!$E$7-1,1,1)</f>
        <v>Ausgleichsbecken</v>
      </c>
      <c r="F135" s="63"/>
      <c r="G135" s="124">
        <v>80</v>
      </c>
      <c r="H135" s="155"/>
      <c r="I135" s="161"/>
      <c r="J135" s="162"/>
      <c r="K135" s="163"/>
      <c r="L135" s="164"/>
      <c r="M135" s="160">
        <f>+SUMPRODUCT(K136:K138,L136:L138)</f>
        <v>0</v>
      </c>
      <c r="N135" s="131">
        <f>+SUM(N136:N138)</f>
        <v>0</v>
      </c>
      <c r="O135" s="160">
        <f>+SUM(O136:O138)</f>
        <v>0</v>
      </c>
      <c r="Q135" s="91">
        <f>+SUM(N135:O135)-M135</f>
        <v>0</v>
      </c>
      <c r="R135" s="91">
        <f>SUMPRODUCT(K136:K138,L136:L138)-SUM(M136:M138)</f>
        <v>0</v>
      </c>
      <c r="T135" s="34">
        <f>G135*N135</f>
        <v>0</v>
      </c>
      <c r="V135" s="132">
        <f>(((1+$V$9)^G135)*$V$9)/(((1+$V$9)^G135)-1)</f>
        <v>5.1971739760105218E-2</v>
      </c>
      <c r="W135" s="133">
        <f>IFERROR(N135*V135,0)</f>
        <v>0</v>
      </c>
    </row>
    <row r="136" spans="2:23" s="134" customFormat="1" ht="12.75" hidden="1" customHeight="1" x14ac:dyDescent="0.25">
      <c r="B136" s="135"/>
      <c r="C136" s="136"/>
      <c r="D136" s="137"/>
      <c r="E136" s="191"/>
      <c r="F136" s="192"/>
      <c r="G136" s="124"/>
      <c r="H136" s="140"/>
      <c r="I136" s="141"/>
      <c r="J136" s="142"/>
      <c r="K136" s="143"/>
      <c r="L136" s="144"/>
      <c r="M136" s="145">
        <f>+L136*K136</f>
        <v>0</v>
      </c>
      <c r="N136" s="146"/>
      <c r="O136" s="145"/>
      <c r="Q136" s="147"/>
      <c r="T136" s="148"/>
    </row>
    <row r="137" spans="2:23" s="134" customFormat="1" ht="12.5" x14ac:dyDescent="0.25">
      <c r="B137" s="135"/>
      <c r="C137" s="136"/>
      <c r="D137" s="137"/>
      <c r="E137" s="593"/>
      <c r="F137" s="594"/>
      <c r="G137" s="124"/>
      <c r="H137" s="140"/>
      <c r="I137" s="141"/>
      <c r="J137" s="142"/>
      <c r="K137" s="143"/>
      <c r="L137" s="144"/>
      <c r="M137" s="150">
        <f>+L137*K137</f>
        <v>0</v>
      </c>
      <c r="N137" s="146"/>
      <c r="O137" s="145"/>
      <c r="Q137" s="147"/>
      <c r="T137" s="148"/>
    </row>
    <row r="138" spans="2:23" s="134" customFormat="1" ht="12.5" x14ac:dyDescent="0.25">
      <c r="B138" s="135"/>
      <c r="C138" s="136"/>
      <c r="D138" s="137"/>
      <c r="E138" s="593"/>
      <c r="F138" s="594"/>
      <c r="G138" s="124"/>
      <c r="H138" s="140"/>
      <c r="I138" s="141"/>
      <c r="J138" s="142"/>
      <c r="K138" s="143"/>
      <c r="L138" s="144"/>
      <c r="M138" s="150">
        <f>+L138*K138</f>
        <v>0</v>
      </c>
      <c r="N138" s="146"/>
      <c r="O138" s="145"/>
      <c r="Q138" s="147"/>
      <c r="T138" s="148"/>
    </row>
    <row r="139" spans="2:23" x14ac:dyDescent="0.25">
      <c r="B139" s="119"/>
      <c r="C139" s="120"/>
      <c r="D139" s="152">
        <v>213</v>
      </c>
      <c r="E139" s="62" t="str">
        <f ca="1">OFFSET(Sprachen!A138,0,'START, DEBUT, INIZIO'!$E$7-1,1,1)</f>
        <v>Absperrorg. (Schützen, Schieber, Drosselkl., Kugelschieber)</v>
      </c>
      <c r="F139" s="63"/>
      <c r="G139" s="124">
        <v>40</v>
      </c>
      <c r="H139" s="155"/>
      <c r="I139" s="161"/>
      <c r="J139" s="162"/>
      <c r="K139" s="163"/>
      <c r="L139" s="164"/>
      <c r="M139" s="160">
        <f>+SUMPRODUCT(K140:K142,L140:L142)</f>
        <v>0</v>
      </c>
      <c r="N139" s="131">
        <f>+SUM(N140:N142)</f>
        <v>0</v>
      </c>
      <c r="O139" s="160">
        <f>+SUM(O140:O142)</f>
        <v>0</v>
      </c>
      <c r="Q139" s="91">
        <f>+SUM(N139:O139)-M139</f>
        <v>0</v>
      </c>
      <c r="R139" s="91">
        <f>SUMPRODUCT(K140:K142,L140:L142)-SUM(M140:M142)</f>
        <v>0</v>
      </c>
      <c r="T139" s="34">
        <f>G139*N139</f>
        <v>0</v>
      </c>
      <c r="V139" s="132">
        <f>(((1+$V$9)^G139)*$V$9)/(((1+$V$9)^G139)-1)</f>
        <v>5.9078286455001121E-2</v>
      </c>
      <c r="W139" s="133">
        <f>IFERROR(N139*V139,0)</f>
        <v>0</v>
      </c>
    </row>
    <row r="140" spans="2:23" s="134" customFormat="1" ht="12.75" hidden="1" customHeight="1" x14ac:dyDescent="0.25">
      <c r="B140" s="135"/>
      <c r="C140" s="136"/>
      <c r="D140" s="137"/>
      <c r="E140" s="191"/>
      <c r="F140" s="192"/>
      <c r="G140" s="124"/>
      <c r="H140" s="140"/>
      <c r="I140" s="141"/>
      <c r="J140" s="142"/>
      <c r="K140" s="143"/>
      <c r="L140" s="144"/>
      <c r="M140" s="145">
        <f>+L140*K140</f>
        <v>0</v>
      </c>
      <c r="N140" s="146"/>
      <c r="O140" s="145"/>
      <c r="Q140" s="147"/>
      <c r="T140" s="148"/>
    </row>
    <row r="141" spans="2:23" s="134" customFormat="1" ht="12.5" x14ac:dyDescent="0.25">
      <c r="B141" s="135"/>
      <c r="C141" s="136"/>
      <c r="D141" s="137"/>
      <c r="E141" s="593"/>
      <c r="F141" s="594"/>
      <c r="G141" s="124"/>
      <c r="H141" s="140"/>
      <c r="I141" s="141"/>
      <c r="J141" s="142"/>
      <c r="K141" s="143"/>
      <c r="L141" s="144"/>
      <c r="M141" s="150">
        <f>+L141*K141</f>
        <v>0</v>
      </c>
      <c r="N141" s="146"/>
      <c r="O141" s="145"/>
      <c r="Q141" s="147"/>
      <c r="T141" s="148"/>
    </row>
    <row r="142" spans="2:23" s="134" customFormat="1" ht="12.5" x14ac:dyDescent="0.25">
      <c r="B142" s="135"/>
      <c r="C142" s="136"/>
      <c r="D142" s="137"/>
      <c r="E142" s="593"/>
      <c r="F142" s="594"/>
      <c r="G142" s="124"/>
      <c r="H142" s="140"/>
      <c r="I142" s="141"/>
      <c r="J142" s="142"/>
      <c r="K142" s="143"/>
      <c r="L142" s="144"/>
      <c r="M142" s="150">
        <f>+L142*K142</f>
        <v>0</v>
      </c>
      <c r="N142" s="146"/>
      <c r="O142" s="145"/>
      <c r="Q142" s="147"/>
      <c r="T142" s="148"/>
    </row>
    <row r="143" spans="2:23" x14ac:dyDescent="0.25">
      <c r="B143" s="119"/>
      <c r="C143" s="120"/>
      <c r="D143" s="152">
        <v>214</v>
      </c>
      <c r="E143" s="62" t="str">
        <f ca="1">OFFSET(Sprachen!A139,0,'START, DEBUT, INIZIO'!$E$7-1,1,1)</f>
        <v>Hebezeuge und Hilfseinrichtungen</v>
      </c>
      <c r="F143" s="63"/>
      <c r="G143" s="124">
        <v>30</v>
      </c>
      <c r="H143" s="155"/>
      <c r="I143" s="161"/>
      <c r="J143" s="162"/>
      <c r="K143" s="163"/>
      <c r="L143" s="164"/>
      <c r="M143" s="160">
        <f>+SUMPRODUCT(K144:K146,L144:L146)</f>
        <v>0</v>
      </c>
      <c r="N143" s="131">
        <f>+SUM(N144:N146)</f>
        <v>0</v>
      </c>
      <c r="O143" s="160">
        <f>+SUM(O144:O146)</f>
        <v>0</v>
      </c>
      <c r="Q143" s="91">
        <f>+SUM(N143:O143)-M143</f>
        <v>0</v>
      </c>
      <c r="R143" s="91">
        <f>SUMPRODUCT(K144:K146,L144:L146)-SUM(M144:M146)</f>
        <v>0</v>
      </c>
      <c r="T143" s="34">
        <f>G143*N143</f>
        <v>0</v>
      </c>
      <c r="V143" s="132">
        <f>(((1+$V$9)^G143)*$V$9)/(((1+$V$9)^G143)-1)</f>
        <v>6.5794843581240242E-2</v>
      </c>
      <c r="W143" s="133">
        <f>IFERROR(N143*V143,0)</f>
        <v>0</v>
      </c>
    </row>
    <row r="144" spans="2:23" s="134" customFormat="1" ht="12.75" hidden="1" customHeight="1" x14ac:dyDescent="0.25">
      <c r="B144" s="135"/>
      <c r="C144" s="136"/>
      <c r="D144" s="137"/>
      <c r="E144" s="191"/>
      <c r="F144" s="192"/>
      <c r="G144" s="124"/>
      <c r="H144" s="140"/>
      <c r="I144" s="141"/>
      <c r="J144" s="142"/>
      <c r="K144" s="143"/>
      <c r="L144" s="144"/>
      <c r="M144" s="145">
        <f>+L144*K144</f>
        <v>0</v>
      </c>
      <c r="N144" s="146"/>
      <c r="O144" s="145"/>
      <c r="Q144" s="147"/>
      <c r="T144" s="148"/>
    </row>
    <row r="145" spans="2:23" s="134" customFormat="1" ht="12.5" x14ac:dyDescent="0.25">
      <c r="B145" s="135"/>
      <c r="C145" s="136"/>
      <c r="D145" s="137"/>
      <c r="E145" s="593"/>
      <c r="F145" s="594"/>
      <c r="G145" s="124"/>
      <c r="H145" s="140"/>
      <c r="I145" s="141"/>
      <c r="J145" s="142"/>
      <c r="K145" s="143"/>
      <c r="L145" s="144"/>
      <c r="M145" s="150">
        <f>+L145*K145</f>
        <v>0</v>
      </c>
      <c r="N145" s="146">
        <f>M145</f>
        <v>0</v>
      </c>
      <c r="O145" s="145"/>
      <c r="Q145" s="147"/>
      <c r="T145" s="148"/>
    </row>
    <row r="146" spans="2:23" s="134" customFormat="1" ht="12.5" x14ac:dyDescent="0.25">
      <c r="B146" s="135"/>
      <c r="C146" s="136"/>
      <c r="D146" s="137"/>
      <c r="E146" s="593"/>
      <c r="F146" s="594"/>
      <c r="G146" s="124"/>
      <c r="H146" s="140"/>
      <c r="I146" s="141"/>
      <c r="J146" s="142"/>
      <c r="K146" s="143"/>
      <c r="L146" s="144"/>
      <c r="M146" s="150">
        <f>+L146*K146</f>
        <v>0</v>
      </c>
      <c r="N146" s="146"/>
      <c r="O146" s="145"/>
      <c r="Q146" s="147"/>
      <c r="T146" s="148"/>
    </row>
    <row r="147" spans="2:23" x14ac:dyDescent="0.25">
      <c r="B147" s="119"/>
      <c r="C147" s="120"/>
      <c r="D147" s="152">
        <v>215</v>
      </c>
      <c r="E147" s="62" t="str">
        <f ca="1">OFFSET(Sprachen!A140,0,'START, DEBUT, INIZIO'!$E$7-1,1,1)</f>
        <v>Eigenbedarfs- und Notstromanlagen</v>
      </c>
      <c r="F147" s="63"/>
      <c r="G147" s="124">
        <v>30</v>
      </c>
      <c r="H147" s="155"/>
      <c r="I147" s="161"/>
      <c r="J147" s="162"/>
      <c r="K147" s="163"/>
      <c r="L147" s="164"/>
      <c r="M147" s="160">
        <f>+SUMPRODUCT(K148:K150,L148:L150)</f>
        <v>0</v>
      </c>
      <c r="N147" s="131">
        <f>+SUM(N148:N150)</f>
        <v>0</v>
      </c>
      <c r="O147" s="160">
        <f>+SUM(O148:O150)</f>
        <v>0</v>
      </c>
      <c r="Q147" s="91">
        <f>+SUM(N147:O147)-M147</f>
        <v>0</v>
      </c>
      <c r="R147" s="91">
        <f>SUMPRODUCT(K148:K150,L148:L150)-SUM(M148:M150)</f>
        <v>0</v>
      </c>
      <c r="T147" s="34">
        <f>G147*N147</f>
        <v>0</v>
      </c>
      <c r="V147" s="132">
        <f>(((1+$V$9)^G147)*$V$9)/(((1+$V$9)^G147)-1)</f>
        <v>6.5794843581240242E-2</v>
      </c>
      <c r="W147" s="133">
        <f>IFERROR(N147*V147,0)</f>
        <v>0</v>
      </c>
    </row>
    <row r="148" spans="2:23" s="134" customFormat="1" ht="12.75" hidden="1" customHeight="1" x14ac:dyDescent="0.25">
      <c r="B148" s="135"/>
      <c r="C148" s="136"/>
      <c r="D148" s="137"/>
      <c r="E148" s="191"/>
      <c r="F148" s="192"/>
      <c r="G148" s="124"/>
      <c r="H148" s="140"/>
      <c r="I148" s="141"/>
      <c r="J148" s="142"/>
      <c r="K148" s="143"/>
      <c r="L148" s="144"/>
      <c r="M148" s="145">
        <f>+L148*K148</f>
        <v>0</v>
      </c>
      <c r="N148" s="146"/>
      <c r="O148" s="145"/>
      <c r="Q148" s="147"/>
      <c r="T148" s="148"/>
    </row>
    <row r="149" spans="2:23" s="134" customFormat="1" ht="12.5" x14ac:dyDescent="0.25">
      <c r="B149" s="135"/>
      <c r="C149" s="136"/>
      <c r="D149" s="137"/>
      <c r="E149" s="593"/>
      <c r="F149" s="594"/>
      <c r="G149" s="124"/>
      <c r="H149" s="140"/>
      <c r="I149" s="141"/>
      <c r="J149" s="142"/>
      <c r="K149" s="143"/>
      <c r="L149" s="144"/>
      <c r="M149" s="150">
        <f>+L149*K149</f>
        <v>0</v>
      </c>
      <c r="N149" s="146"/>
      <c r="O149" s="145"/>
      <c r="Q149" s="147"/>
      <c r="T149" s="148"/>
    </row>
    <row r="150" spans="2:23" s="134" customFormat="1" ht="12.5" x14ac:dyDescent="0.25">
      <c r="B150" s="135"/>
      <c r="C150" s="136"/>
      <c r="D150" s="137"/>
      <c r="E150" s="593"/>
      <c r="F150" s="594"/>
      <c r="G150" s="124"/>
      <c r="H150" s="140"/>
      <c r="I150" s="141"/>
      <c r="J150" s="142"/>
      <c r="K150" s="143"/>
      <c r="L150" s="144"/>
      <c r="M150" s="150">
        <f>+L150*K150</f>
        <v>0</v>
      </c>
      <c r="N150" s="146"/>
      <c r="O150" s="145"/>
      <c r="Q150" s="147"/>
      <c r="T150" s="148"/>
    </row>
    <row r="151" spans="2:23" x14ac:dyDescent="0.25">
      <c r="B151" s="119"/>
      <c r="C151" s="120"/>
      <c r="D151" s="152">
        <v>216</v>
      </c>
      <c r="E151" s="62" t="str">
        <f ca="1">OFFSET(Sprachen!A141,0,'START, DEBUT, INIZIO'!$E$7-1,1,1)</f>
        <v>Baunebengewerbe</v>
      </c>
      <c r="F151" s="63"/>
      <c r="G151" s="124">
        <v>40</v>
      </c>
      <c r="H151" s="155"/>
      <c r="I151" s="161"/>
      <c r="J151" s="162"/>
      <c r="K151" s="163"/>
      <c r="L151" s="164"/>
      <c r="M151" s="160">
        <f>+SUMPRODUCT(K152:K154,L152:L154)</f>
        <v>0</v>
      </c>
      <c r="N151" s="131">
        <f>+SUM(N152:N154)</f>
        <v>0</v>
      </c>
      <c r="O151" s="160">
        <f>+SUM(O152:O154)</f>
        <v>0</v>
      </c>
      <c r="Q151" s="91">
        <f>+SUM(N151:O151)-M151</f>
        <v>0</v>
      </c>
      <c r="R151" s="91">
        <f>SUMPRODUCT(K152:K154,L152:L154)-SUM(M152:M154)</f>
        <v>0</v>
      </c>
      <c r="T151" s="34">
        <f>G151*N151</f>
        <v>0</v>
      </c>
      <c r="V151" s="132">
        <f>(((1+$V$9)^G151)*$V$9)/(((1+$V$9)^G151)-1)</f>
        <v>5.9078286455001121E-2</v>
      </c>
      <c r="W151" s="133">
        <f>IFERROR(N151*V151,0)</f>
        <v>0</v>
      </c>
    </row>
    <row r="152" spans="2:23" s="134" customFormat="1" ht="12.75" hidden="1" customHeight="1" x14ac:dyDescent="0.25">
      <c r="B152" s="135"/>
      <c r="C152" s="136"/>
      <c r="D152" s="137"/>
      <c r="E152" s="191"/>
      <c r="F152" s="192"/>
      <c r="G152" s="124"/>
      <c r="H152" s="140"/>
      <c r="I152" s="141"/>
      <c r="J152" s="142"/>
      <c r="K152" s="143"/>
      <c r="L152" s="144"/>
      <c r="M152" s="145">
        <f>+L152*K152</f>
        <v>0</v>
      </c>
      <c r="N152" s="146"/>
      <c r="O152" s="145"/>
      <c r="Q152" s="147"/>
      <c r="T152" s="148"/>
    </row>
    <row r="153" spans="2:23" s="134" customFormat="1" ht="12.5" x14ac:dyDescent="0.25">
      <c r="B153" s="135"/>
      <c r="C153" s="136"/>
      <c r="D153" s="137"/>
      <c r="E153" s="593"/>
      <c r="F153" s="594"/>
      <c r="G153" s="124"/>
      <c r="H153" s="140"/>
      <c r="I153" s="141"/>
      <c r="J153" s="142"/>
      <c r="K153" s="143"/>
      <c r="L153" s="144"/>
      <c r="M153" s="150">
        <f>+L153*K153</f>
        <v>0</v>
      </c>
      <c r="N153" s="146"/>
      <c r="O153" s="145"/>
      <c r="Q153" s="147"/>
      <c r="T153" s="148"/>
    </row>
    <row r="154" spans="2:23" s="134" customFormat="1" ht="12.5" x14ac:dyDescent="0.25">
      <c r="B154" s="135"/>
      <c r="C154" s="136"/>
      <c r="D154" s="137"/>
      <c r="E154" s="593"/>
      <c r="F154" s="594"/>
      <c r="G154" s="124"/>
      <c r="H154" s="140"/>
      <c r="I154" s="141"/>
      <c r="J154" s="142"/>
      <c r="K154" s="143"/>
      <c r="L154" s="144"/>
      <c r="M154" s="150">
        <f>+L154*K154</f>
        <v>0</v>
      </c>
      <c r="N154" s="146"/>
      <c r="O154" s="145"/>
      <c r="Q154" s="147"/>
      <c r="T154" s="148"/>
    </row>
    <row r="155" spans="2:23" x14ac:dyDescent="0.25">
      <c r="B155" s="119"/>
      <c r="C155" s="120"/>
      <c r="D155" s="152">
        <v>217</v>
      </c>
      <c r="E155" s="62" t="str">
        <f ca="1">OFFSET(Sprachen!A142,0,'START, DEBUT, INIZIO'!$E$7-1,1,1)</f>
        <v>Ersatzteile</v>
      </c>
      <c r="F155" s="63"/>
      <c r="G155" s="124">
        <v>40</v>
      </c>
      <c r="H155" s="155"/>
      <c r="I155" s="161"/>
      <c r="J155" s="162"/>
      <c r="K155" s="163"/>
      <c r="L155" s="164"/>
      <c r="M155" s="160">
        <f>+SUMPRODUCT(K156:K158,L156:L158)</f>
        <v>0</v>
      </c>
      <c r="N155" s="131">
        <f>+SUM(N156:N158)</f>
        <v>0</v>
      </c>
      <c r="O155" s="160">
        <f>+SUM(O156:O158)</f>
        <v>0</v>
      </c>
      <c r="Q155" s="91">
        <f>+SUM(N155:O155)-M155</f>
        <v>0</v>
      </c>
      <c r="R155" s="91">
        <f>SUMPRODUCT(K156:K158,L156:L158)-SUM(M156:M158)</f>
        <v>0</v>
      </c>
      <c r="T155" s="34">
        <f>G155*N155</f>
        <v>0</v>
      </c>
      <c r="V155" s="132">
        <f>(((1+$V$9)^G155)*$V$9)/(((1+$V$9)^G155)-1)</f>
        <v>5.9078286455001121E-2</v>
      </c>
      <c r="W155" s="133">
        <f>IFERROR(N155*V155,0)</f>
        <v>0</v>
      </c>
    </row>
    <row r="156" spans="2:23" s="134" customFormat="1" ht="12" hidden="1" customHeight="1" x14ac:dyDescent="0.25">
      <c r="B156" s="135"/>
      <c r="C156" s="136"/>
      <c r="D156" s="137"/>
      <c r="E156" s="191"/>
      <c r="F156" s="192"/>
      <c r="G156" s="170"/>
      <c r="H156" s="140"/>
      <c r="I156" s="141"/>
      <c r="J156" s="142"/>
      <c r="K156" s="143"/>
      <c r="L156" s="144"/>
      <c r="M156" s="145">
        <f>+L156*K156</f>
        <v>0</v>
      </c>
      <c r="N156" s="146"/>
      <c r="O156" s="145"/>
      <c r="Q156" s="147"/>
      <c r="T156" s="148"/>
    </row>
    <row r="157" spans="2:23" s="134" customFormat="1" ht="12.5" x14ac:dyDescent="0.25">
      <c r="B157" s="135"/>
      <c r="C157" s="136"/>
      <c r="D157" s="137"/>
      <c r="E157" s="593"/>
      <c r="F157" s="594"/>
      <c r="G157" s="124"/>
      <c r="H157" s="140"/>
      <c r="I157" s="141"/>
      <c r="J157" s="142"/>
      <c r="K157" s="143"/>
      <c r="L157" s="144"/>
      <c r="M157" s="150">
        <f>+L157*K157</f>
        <v>0</v>
      </c>
      <c r="N157" s="146"/>
      <c r="O157" s="145"/>
      <c r="Q157" s="147"/>
      <c r="T157" s="148"/>
    </row>
    <row r="158" spans="2:23" s="134" customFormat="1" ht="12.5" x14ac:dyDescent="0.25">
      <c r="B158" s="135"/>
      <c r="C158" s="136"/>
      <c r="D158" s="137"/>
      <c r="E158" s="593"/>
      <c r="F158" s="594"/>
      <c r="G158" s="124"/>
      <c r="H158" s="140"/>
      <c r="I158" s="141"/>
      <c r="J158" s="142"/>
      <c r="K158" s="143"/>
      <c r="L158" s="144"/>
      <c r="M158" s="150">
        <f>+L158*K158</f>
        <v>0</v>
      </c>
      <c r="N158" s="146"/>
      <c r="O158" s="145"/>
      <c r="Q158" s="147"/>
      <c r="T158" s="148"/>
    </row>
    <row r="159" spans="2:23" ht="4.9000000000000004" customHeight="1" x14ac:dyDescent="0.25">
      <c r="B159" s="119"/>
      <c r="C159" s="120"/>
      <c r="D159" s="171"/>
      <c r="E159" s="194"/>
      <c r="F159" s="195"/>
      <c r="G159" s="196"/>
      <c r="H159" s="172"/>
      <c r="I159" s="173"/>
      <c r="J159" s="174"/>
      <c r="K159" s="175"/>
      <c r="L159" s="176"/>
      <c r="M159" s="160"/>
      <c r="N159" s="131"/>
      <c r="O159" s="160"/>
      <c r="Q159" s="168"/>
    </row>
    <row r="160" spans="2:23" x14ac:dyDescent="0.25">
      <c r="B160" s="119"/>
      <c r="C160" s="120"/>
      <c r="D160" s="152">
        <v>218</v>
      </c>
      <c r="E160" s="593" t="s">
        <v>53</v>
      </c>
      <c r="F160" s="594"/>
      <c r="G160" s="169"/>
      <c r="H160" s="155"/>
      <c r="I160" s="156"/>
      <c r="J160" s="157"/>
      <c r="K160" s="158"/>
      <c r="L160" s="159"/>
      <c r="M160" s="160">
        <f>+SUMPRODUCT(K161:K163,L161:L163)</f>
        <v>0</v>
      </c>
      <c r="N160" s="131">
        <f>+SUM(N161:N163)</f>
        <v>0</v>
      </c>
      <c r="O160" s="160">
        <f>+SUM(O161:O163)</f>
        <v>0</v>
      </c>
      <c r="Q160" s="91">
        <f>+SUM(N160:O160)-M160</f>
        <v>0</v>
      </c>
      <c r="R160" s="91">
        <f>SUMPRODUCT(K161:K163,L161:L163)-SUM(M161:M163)</f>
        <v>0</v>
      </c>
      <c r="T160" s="34">
        <f>G160*N160</f>
        <v>0</v>
      </c>
      <c r="V160" s="132" t="e">
        <f>(((1+$V$9)^G160)*$V$9)/(((1+$V$9)^G160)-1)</f>
        <v>#DIV/0!</v>
      </c>
      <c r="W160" s="133">
        <f>IFERROR(N160*V160,0)</f>
        <v>0</v>
      </c>
    </row>
    <row r="161" spans="2:23" s="134" customFormat="1" ht="12" hidden="1" customHeight="1" x14ac:dyDescent="0.25">
      <c r="B161" s="135"/>
      <c r="C161" s="136"/>
      <c r="D161" s="137"/>
      <c r="E161" s="593"/>
      <c r="F161" s="594"/>
      <c r="G161" s="170"/>
      <c r="H161" s="140"/>
      <c r="I161" s="141"/>
      <c r="J161" s="142"/>
      <c r="K161" s="143"/>
      <c r="L161" s="144"/>
      <c r="M161" s="145">
        <f>+L161*K161</f>
        <v>0</v>
      </c>
      <c r="N161" s="146"/>
      <c r="O161" s="145"/>
      <c r="Q161" s="147"/>
      <c r="T161" s="148"/>
    </row>
    <row r="162" spans="2:23" s="134" customFormat="1" ht="12.5" x14ac:dyDescent="0.25">
      <c r="B162" s="135"/>
      <c r="C162" s="136"/>
      <c r="D162" s="137"/>
      <c r="E162" s="593"/>
      <c r="F162" s="594"/>
      <c r="G162" s="124"/>
      <c r="H162" s="140"/>
      <c r="I162" s="141"/>
      <c r="J162" s="142"/>
      <c r="K162" s="143"/>
      <c r="L162" s="144"/>
      <c r="M162" s="150">
        <f>+L162*K162</f>
        <v>0</v>
      </c>
      <c r="N162" s="146"/>
      <c r="O162" s="145"/>
      <c r="Q162" s="147"/>
      <c r="T162" s="148"/>
    </row>
    <row r="163" spans="2:23" s="134" customFormat="1" ht="12.5" x14ac:dyDescent="0.25">
      <c r="B163" s="135"/>
      <c r="C163" s="136"/>
      <c r="D163" s="137"/>
      <c r="E163" s="593"/>
      <c r="F163" s="594"/>
      <c r="G163" s="124"/>
      <c r="H163" s="140"/>
      <c r="I163" s="141"/>
      <c r="J163" s="142"/>
      <c r="K163" s="143"/>
      <c r="L163" s="144"/>
      <c r="M163" s="150">
        <f>+L163*K163</f>
        <v>0</v>
      </c>
      <c r="N163" s="146"/>
      <c r="O163" s="145"/>
      <c r="Q163" s="147"/>
      <c r="T163" s="148"/>
    </row>
    <row r="164" spans="2:23" ht="4.9000000000000004" customHeight="1" x14ac:dyDescent="0.25">
      <c r="B164" s="119"/>
      <c r="C164" s="120"/>
      <c r="D164" s="171"/>
      <c r="E164" s="194"/>
      <c r="F164" s="195"/>
      <c r="G164" s="196"/>
      <c r="H164" s="172"/>
      <c r="I164" s="173"/>
      <c r="J164" s="174"/>
      <c r="K164" s="175"/>
      <c r="L164" s="176"/>
      <c r="M164" s="160"/>
      <c r="N164" s="131"/>
      <c r="O164" s="160"/>
      <c r="Q164" s="168"/>
    </row>
    <row r="165" spans="2:23" x14ac:dyDescent="0.25">
      <c r="B165" s="119"/>
      <c r="C165" s="120"/>
      <c r="D165" s="152">
        <v>219</v>
      </c>
      <c r="E165" s="593" t="s">
        <v>53</v>
      </c>
      <c r="F165" s="594"/>
      <c r="G165" s="169"/>
      <c r="H165" s="155"/>
      <c r="I165" s="156"/>
      <c r="J165" s="157"/>
      <c r="K165" s="158"/>
      <c r="L165" s="159"/>
      <c r="M165" s="160">
        <f>+SUMPRODUCT(K166:K168,L166:L168)</f>
        <v>0</v>
      </c>
      <c r="N165" s="131">
        <f>+SUM(N166:N168)</f>
        <v>0</v>
      </c>
      <c r="O165" s="160">
        <f>+SUM(O166:O168)</f>
        <v>0</v>
      </c>
      <c r="Q165" s="91">
        <f>+SUM(N165:O165)-M165</f>
        <v>0</v>
      </c>
      <c r="R165" s="91">
        <f>SUMPRODUCT(K166:K168,L166:L168)-SUM(M166:M168)</f>
        <v>0</v>
      </c>
      <c r="T165" s="34">
        <f>G165*N165</f>
        <v>0</v>
      </c>
      <c r="V165" s="132" t="e">
        <f>(((1+$V$9)^G165)*$V$9)/(((1+$V$9)^G165)-1)</f>
        <v>#DIV/0!</v>
      </c>
      <c r="W165" s="133">
        <f>IFERROR(N165*V165,0)</f>
        <v>0</v>
      </c>
    </row>
    <row r="166" spans="2:23" s="134" customFormat="1" ht="12" hidden="1" customHeight="1" x14ac:dyDescent="0.25">
      <c r="B166" s="135"/>
      <c r="C166" s="136"/>
      <c r="D166" s="137"/>
      <c r="E166" s="593"/>
      <c r="F166" s="594"/>
      <c r="G166" s="170"/>
      <c r="H166" s="140"/>
      <c r="I166" s="141"/>
      <c r="J166" s="142"/>
      <c r="K166" s="143"/>
      <c r="L166" s="144"/>
      <c r="M166" s="145">
        <f>+L166*K166</f>
        <v>0</v>
      </c>
      <c r="N166" s="146"/>
      <c r="O166" s="145"/>
      <c r="Q166" s="147"/>
      <c r="T166" s="148"/>
    </row>
    <row r="167" spans="2:23" s="134" customFormat="1" ht="12.5" x14ac:dyDescent="0.25">
      <c r="B167" s="135"/>
      <c r="C167" s="136"/>
      <c r="D167" s="137"/>
      <c r="E167" s="593"/>
      <c r="F167" s="594"/>
      <c r="G167" s="124"/>
      <c r="H167" s="140"/>
      <c r="I167" s="141"/>
      <c r="J167" s="142"/>
      <c r="K167" s="143"/>
      <c r="L167" s="144"/>
      <c r="M167" s="150">
        <f>+L167*K167</f>
        <v>0</v>
      </c>
      <c r="N167" s="146"/>
      <c r="O167" s="145"/>
      <c r="Q167" s="147"/>
      <c r="T167" s="148"/>
    </row>
    <row r="168" spans="2:23" s="134" customFormat="1" ht="12.5" x14ac:dyDescent="0.25">
      <c r="B168" s="135"/>
      <c r="C168" s="136"/>
      <c r="D168" s="137"/>
      <c r="E168" s="593"/>
      <c r="F168" s="594"/>
      <c r="G168" s="124"/>
      <c r="H168" s="140"/>
      <c r="I168" s="141"/>
      <c r="J168" s="142"/>
      <c r="K168" s="143"/>
      <c r="L168" s="144"/>
      <c r="M168" s="150">
        <f>+L168*K168</f>
        <v>0</v>
      </c>
      <c r="N168" s="146"/>
      <c r="O168" s="145"/>
      <c r="Q168" s="147"/>
      <c r="T168" s="148"/>
    </row>
    <row r="169" spans="2:23" ht="4.9000000000000004" customHeight="1" x14ac:dyDescent="0.25">
      <c r="B169" s="119"/>
      <c r="C169" s="120"/>
      <c r="D169" s="171"/>
      <c r="E169" s="194"/>
      <c r="F169" s="195"/>
      <c r="G169" s="196"/>
      <c r="H169" s="172"/>
      <c r="I169" s="173"/>
      <c r="J169" s="174"/>
      <c r="K169" s="175"/>
      <c r="L169" s="176"/>
      <c r="M169" s="160"/>
      <c r="N169" s="131"/>
      <c r="O169" s="160"/>
      <c r="Q169" s="168"/>
    </row>
    <row r="170" spans="2:23" x14ac:dyDescent="0.25">
      <c r="B170" s="119"/>
      <c r="C170" s="120"/>
      <c r="D170" s="152">
        <v>220</v>
      </c>
      <c r="E170" s="593" t="s">
        <v>53</v>
      </c>
      <c r="F170" s="594"/>
      <c r="G170" s="169"/>
      <c r="H170" s="155"/>
      <c r="I170" s="156"/>
      <c r="J170" s="157"/>
      <c r="K170" s="158"/>
      <c r="L170" s="159"/>
      <c r="M170" s="160">
        <f>+SUMPRODUCT(K171:K173,L171:L173)</f>
        <v>0</v>
      </c>
      <c r="N170" s="131">
        <f>+SUM(N171:N173)</f>
        <v>0</v>
      </c>
      <c r="O170" s="160">
        <f>+SUM(O171:O173)</f>
        <v>0</v>
      </c>
      <c r="Q170" s="91">
        <f>+SUM(N170:O170)-M170</f>
        <v>0</v>
      </c>
      <c r="R170" s="91">
        <f>SUMPRODUCT(K171:K173,L171:L173)-SUM(M171:M173)</f>
        <v>0</v>
      </c>
      <c r="T170" s="34">
        <f>G170*N170</f>
        <v>0</v>
      </c>
      <c r="V170" s="132" t="e">
        <f>(((1+$V$9)^G170)*$V$9)/(((1+$V$9)^G170)-1)</f>
        <v>#DIV/0!</v>
      </c>
      <c r="W170" s="133">
        <f>IFERROR(N170*V170,0)</f>
        <v>0</v>
      </c>
    </row>
    <row r="171" spans="2:23" s="134" customFormat="1" ht="12" hidden="1" customHeight="1" x14ac:dyDescent="0.25">
      <c r="B171" s="135"/>
      <c r="C171" s="136"/>
      <c r="D171" s="137"/>
      <c r="E171" s="593"/>
      <c r="F171" s="594"/>
      <c r="G171" s="170"/>
      <c r="H171" s="140"/>
      <c r="I171" s="141"/>
      <c r="J171" s="142"/>
      <c r="K171" s="143"/>
      <c r="L171" s="144"/>
      <c r="M171" s="145">
        <f>+L171*K171</f>
        <v>0</v>
      </c>
      <c r="N171" s="146"/>
      <c r="O171" s="145"/>
      <c r="Q171" s="147"/>
      <c r="T171" s="148"/>
    </row>
    <row r="172" spans="2:23" s="134" customFormat="1" ht="12.5" x14ac:dyDescent="0.25">
      <c r="B172" s="135"/>
      <c r="C172" s="136"/>
      <c r="D172" s="137"/>
      <c r="E172" s="593"/>
      <c r="F172" s="594"/>
      <c r="G172" s="124"/>
      <c r="H172" s="140"/>
      <c r="I172" s="141"/>
      <c r="J172" s="142"/>
      <c r="K172" s="143"/>
      <c r="L172" s="144"/>
      <c r="M172" s="150">
        <f>+L172*K172</f>
        <v>0</v>
      </c>
      <c r="N172" s="146"/>
      <c r="O172" s="145"/>
      <c r="Q172" s="147"/>
      <c r="T172" s="148"/>
    </row>
    <row r="173" spans="2:23" s="134" customFormat="1" ht="12.5" x14ac:dyDescent="0.25">
      <c r="B173" s="135"/>
      <c r="C173" s="136"/>
      <c r="D173" s="177"/>
      <c r="E173" s="593"/>
      <c r="F173" s="594"/>
      <c r="G173" s="124"/>
      <c r="H173" s="178"/>
      <c r="I173" s="179"/>
      <c r="J173" s="180"/>
      <c r="K173" s="181"/>
      <c r="L173" s="182"/>
      <c r="M173" s="150">
        <f>+L173*K173</f>
        <v>0</v>
      </c>
      <c r="N173" s="183"/>
      <c r="O173" s="197"/>
      <c r="Q173" s="147"/>
      <c r="T173" s="148"/>
    </row>
    <row r="174" spans="2:23" s="95" customFormat="1" x14ac:dyDescent="0.25">
      <c r="B174" s="108"/>
      <c r="C174" s="109">
        <v>30</v>
      </c>
      <c r="D174" s="109" t="str">
        <f ca="1">OFFSET(Sprachen!A143,0,'START, DEBUT, INIZIO'!$E$7-1,1,1)</f>
        <v>Zentrale</v>
      </c>
      <c r="E174" s="109"/>
      <c r="F174" s="110"/>
      <c r="G174" s="111"/>
      <c r="H174" s="112"/>
      <c r="I174" s="113"/>
      <c r="J174" s="114"/>
      <c r="K174" s="115"/>
      <c r="L174" s="116"/>
      <c r="M174" s="118">
        <f>+M175+M179+M183+M187+M191+M195+M199+M203+M207+M211+M215+M219+M223+M227+M231+M235+M239+M243+M248+M253+M258</f>
        <v>0</v>
      </c>
      <c r="N174" s="118">
        <f>+N175+N179+N183+N187+N191+N195+N199+N203+N207+N211+N215+N219+N223+N227+N231+N235+N239+N243+N248+N253+N258</f>
        <v>0</v>
      </c>
      <c r="O174" s="118">
        <f>+O175+O179+O183+O187+O191+O195+O199+O203+O207+O211+O215+O219+O223+O227+O231+O235+O239+O243+O248+O253+O258</f>
        <v>0</v>
      </c>
      <c r="Q174" s="91">
        <f>+SUM(N174:O174)-M174</f>
        <v>0</v>
      </c>
      <c r="T174" s="107"/>
    </row>
    <row r="175" spans="2:23" x14ac:dyDescent="0.25">
      <c r="B175" s="119"/>
      <c r="C175" s="120"/>
      <c r="D175" s="121">
        <v>300</v>
      </c>
      <c r="E175" s="184" t="str">
        <f ca="1">OFFSET(Sprachen!A144,0,'START, DEBUT, INIZIO'!$E$7-1,1,1)</f>
        <v>Krafthaus (oberirdisch)</v>
      </c>
      <c r="F175" s="185"/>
      <c r="G175" s="124">
        <v>40</v>
      </c>
      <c r="H175" s="125"/>
      <c r="I175" s="187"/>
      <c r="J175" s="188"/>
      <c r="K175" s="189"/>
      <c r="L175" s="190"/>
      <c r="M175" s="160">
        <f>+SUMPRODUCT(K176:K178,L176:L178)</f>
        <v>0</v>
      </c>
      <c r="N175" s="131">
        <f>+SUM(N176:N178)</f>
        <v>0</v>
      </c>
      <c r="O175" s="160">
        <f>+SUM(O176:O178)</f>
        <v>0</v>
      </c>
      <c r="Q175" s="91">
        <f>+SUM(N175:O175)-M175</f>
        <v>0</v>
      </c>
      <c r="R175" s="91">
        <f>SUMPRODUCT(K176:K178,L176:L178)-SUM(M176:M178)</f>
        <v>0</v>
      </c>
      <c r="T175" s="34">
        <f>G175*N175</f>
        <v>0</v>
      </c>
      <c r="V175" s="132">
        <f>(((1+$V$9)^G175)*$V$9)/(((1+$V$9)^G175)-1)</f>
        <v>5.9078286455001121E-2</v>
      </c>
      <c r="W175" s="133">
        <f>IFERROR(N175*V175,0)</f>
        <v>0</v>
      </c>
    </row>
    <row r="176" spans="2:23" s="134" customFormat="1" ht="12.75" hidden="1" customHeight="1" x14ac:dyDescent="0.25">
      <c r="B176" s="135"/>
      <c r="C176" s="136"/>
      <c r="D176" s="137"/>
      <c r="E176" s="191"/>
      <c r="F176" s="192"/>
      <c r="G176" s="124"/>
      <c r="H176" s="140"/>
      <c r="I176" s="141"/>
      <c r="J176" s="142"/>
      <c r="K176" s="143"/>
      <c r="L176" s="144"/>
      <c r="M176" s="145">
        <f>+L176*K176</f>
        <v>0</v>
      </c>
      <c r="N176" s="146"/>
      <c r="O176" s="145"/>
      <c r="Q176" s="147"/>
      <c r="R176" s="91"/>
      <c r="T176" s="148"/>
    </row>
    <row r="177" spans="2:23" s="134" customFormat="1" ht="12.5" x14ac:dyDescent="0.25">
      <c r="B177" s="135"/>
      <c r="C177" s="136"/>
      <c r="D177" s="137"/>
      <c r="E177" s="593"/>
      <c r="F177" s="594"/>
      <c r="G177" s="124"/>
      <c r="H177" s="140"/>
      <c r="I177" s="141"/>
      <c r="J177" s="142"/>
      <c r="K177" s="143"/>
      <c r="L177" s="144"/>
      <c r="M177" s="150">
        <f>+L177*K177</f>
        <v>0</v>
      </c>
      <c r="N177" s="146"/>
      <c r="O177" s="145"/>
      <c r="Q177" s="147"/>
      <c r="T177" s="148"/>
    </row>
    <row r="178" spans="2:23" s="134" customFormat="1" ht="12.5" x14ac:dyDescent="0.25">
      <c r="B178" s="135"/>
      <c r="C178" s="136"/>
      <c r="D178" s="137"/>
      <c r="E178" s="593"/>
      <c r="F178" s="594"/>
      <c r="G178" s="124"/>
      <c r="H178" s="140"/>
      <c r="I178" s="141"/>
      <c r="J178" s="142"/>
      <c r="K178" s="143"/>
      <c r="L178" s="144"/>
      <c r="M178" s="150">
        <f>+L178*K178</f>
        <v>0</v>
      </c>
      <c r="N178" s="146"/>
      <c r="O178" s="145"/>
      <c r="Q178" s="147"/>
      <c r="T178" s="148"/>
    </row>
    <row r="179" spans="2:23" x14ac:dyDescent="0.25">
      <c r="B179" s="119"/>
      <c r="C179" s="120"/>
      <c r="D179" s="152">
        <v>301</v>
      </c>
      <c r="E179" s="62" t="str">
        <f ca="1">OFFSET(Sprachen!A145,0,'START, DEBUT, INIZIO'!$E$7-1,1,1)</f>
        <v>Zentralenkaverne</v>
      </c>
      <c r="F179" s="63"/>
      <c r="G179" s="124">
        <v>80</v>
      </c>
      <c r="H179" s="155"/>
      <c r="I179" s="161"/>
      <c r="J179" s="162"/>
      <c r="K179" s="163"/>
      <c r="L179" s="164"/>
      <c r="M179" s="160">
        <f>+SUMPRODUCT(K180:K182,L180:L182)</f>
        <v>0</v>
      </c>
      <c r="N179" s="131">
        <f>+SUM(N180:N182)</f>
        <v>0</v>
      </c>
      <c r="O179" s="160">
        <f>+SUM(O180:O182)</f>
        <v>0</v>
      </c>
      <c r="Q179" s="91">
        <f>+SUM(N179:O179)-M179</f>
        <v>0</v>
      </c>
      <c r="R179" s="91">
        <f>SUMPRODUCT(K180:K182,L180:L182)-SUM(M180:M182)</f>
        <v>0</v>
      </c>
      <c r="T179" s="34">
        <f>G179*N179</f>
        <v>0</v>
      </c>
      <c r="V179" s="132">
        <f>(((1+$V$9)^G179)*$V$9)/(((1+$V$9)^G179)-1)</f>
        <v>5.1971739760105218E-2</v>
      </c>
      <c r="W179" s="133">
        <f>IFERROR(N179*V179,0)</f>
        <v>0</v>
      </c>
    </row>
    <row r="180" spans="2:23" s="134" customFormat="1" ht="12.75" hidden="1" customHeight="1" x14ac:dyDescent="0.25">
      <c r="B180" s="135"/>
      <c r="C180" s="136"/>
      <c r="D180" s="137"/>
      <c r="E180" s="191"/>
      <c r="F180" s="192"/>
      <c r="G180" s="124"/>
      <c r="H180" s="140"/>
      <c r="I180" s="141"/>
      <c r="J180" s="142"/>
      <c r="K180" s="143"/>
      <c r="L180" s="144"/>
      <c r="M180" s="145">
        <f>+L180*K180</f>
        <v>0</v>
      </c>
      <c r="N180" s="146"/>
      <c r="O180" s="145"/>
      <c r="Q180" s="147"/>
      <c r="T180" s="148"/>
    </row>
    <row r="181" spans="2:23" s="134" customFormat="1" ht="12.5" x14ac:dyDescent="0.25">
      <c r="B181" s="135"/>
      <c r="C181" s="136"/>
      <c r="D181" s="137"/>
      <c r="E181" s="593"/>
      <c r="F181" s="594"/>
      <c r="G181" s="124"/>
      <c r="H181" s="140"/>
      <c r="I181" s="141"/>
      <c r="J181" s="142"/>
      <c r="K181" s="143"/>
      <c r="L181" s="144"/>
      <c r="M181" s="150">
        <f>+L181*K181</f>
        <v>0</v>
      </c>
      <c r="N181" s="146">
        <f>M181</f>
        <v>0</v>
      </c>
      <c r="O181" s="145"/>
      <c r="Q181" s="147"/>
      <c r="T181" s="148"/>
    </row>
    <row r="182" spans="2:23" s="134" customFormat="1" ht="12.5" x14ac:dyDescent="0.25">
      <c r="B182" s="135"/>
      <c r="C182" s="136"/>
      <c r="D182" s="137"/>
      <c r="E182" s="593"/>
      <c r="F182" s="594"/>
      <c r="G182" s="124"/>
      <c r="H182" s="140"/>
      <c r="I182" s="141"/>
      <c r="J182" s="142"/>
      <c r="K182" s="143"/>
      <c r="L182" s="144"/>
      <c r="M182" s="150">
        <f>+L182*K182</f>
        <v>0</v>
      </c>
      <c r="N182" s="146"/>
      <c r="O182" s="145"/>
      <c r="Q182" s="147"/>
      <c r="T182" s="148"/>
    </row>
    <row r="183" spans="2:23" x14ac:dyDescent="0.25">
      <c r="B183" s="119"/>
      <c r="C183" s="120"/>
      <c r="D183" s="152">
        <v>302</v>
      </c>
      <c r="E183" s="62" t="str">
        <f ca="1">OFFSET(Sprachen!A146,0,'START, DEBUT, INIZIO'!$E$7-1,1,1)</f>
        <v>Stollen und Schächte (Erschliessung)</v>
      </c>
      <c r="F183" s="63"/>
      <c r="G183" s="124">
        <v>80</v>
      </c>
      <c r="H183" s="155"/>
      <c r="I183" s="161"/>
      <c r="J183" s="162"/>
      <c r="K183" s="163"/>
      <c r="L183" s="164"/>
      <c r="M183" s="160">
        <f>+SUMPRODUCT(K184:K186,L184:L186)</f>
        <v>0</v>
      </c>
      <c r="N183" s="131">
        <f>+SUM(N184:N186)</f>
        <v>0</v>
      </c>
      <c r="O183" s="160">
        <f>+SUM(O184:O186)</f>
        <v>0</v>
      </c>
      <c r="Q183" s="91">
        <f>+SUM(N183:O183)-M183</f>
        <v>0</v>
      </c>
      <c r="R183" s="91">
        <f>SUMPRODUCT(K184:K186,L184:L186)-SUM(M184:M186)</f>
        <v>0</v>
      </c>
      <c r="T183" s="34">
        <f>G183*N183</f>
        <v>0</v>
      </c>
      <c r="V183" s="132">
        <f>(((1+$V$9)^G183)*$V$9)/(((1+$V$9)^G183)-1)</f>
        <v>5.1971739760105218E-2</v>
      </c>
      <c r="W183" s="133">
        <f>IFERROR(N183*V183,0)</f>
        <v>0</v>
      </c>
    </row>
    <row r="184" spans="2:23" s="134" customFormat="1" ht="12.75" hidden="1" customHeight="1" x14ac:dyDescent="0.25">
      <c r="B184" s="135"/>
      <c r="C184" s="136"/>
      <c r="D184" s="137"/>
      <c r="E184" s="191"/>
      <c r="F184" s="192"/>
      <c r="G184" s="124"/>
      <c r="H184" s="140"/>
      <c r="I184" s="141"/>
      <c r="J184" s="142"/>
      <c r="K184" s="143"/>
      <c r="L184" s="144"/>
      <c r="M184" s="145">
        <f>+L184*K184</f>
        <v>0</v>
      </c>
      <c r="N184" s="146"/>
      <c r="O184" s="145"/>
      <c r="Q184" s="147"/>
      <c r="T184" s="148"/>
    </row>
    <row r="185" spans="2:23" s="134" customFormat="1" ht="12.5" x14ac:dyDescent="0.25">
      <c r="B185" s="135"/>
      <c r="C185" s="136"/>
      <c r="D185" s="137"/>
      <c r="E185" s="593"/>
      <c r="F185" s="594"/>
      <c r="G185" s="124"/>
      <c r="H185" s="140"/>
      <c r="I185" s="141"/>
      <c r="J185" s="142"/>
      <c r="K185" s="143"/>
      <c r="L185" s="144"/>
      <c r="M185" s="150">
        <f>+L185*K185</f>
        <v>0</v>
      </c>
      <c r="N185" s="146"/>
      <c r="O185" s="145"/>
      <c r="Q185" s="147"/>
      <c r="T185" s="148"/>
    </row>
    <row r="186" spans="2:23" s="134" customFormat="1" ht="12.5" x14ac:dyDescent="0.25">
      <c r="B186" s="135"/>
      <c r="C186" s="136"/>
      <c r="D186" s="137"/>
      <c r="E186" s="593"/>
      <c r="F186" s="594"/>
      <c r="G186" s="124"/>
      <c r="H186" s="140"/>
      <c r="I186" s="141"/>
      <c r="J186" s="142"/>
      <c r="K186" s="143"/>
      <c r="L186" s="144"/>
      <c r="M186" s="150">
        <f>+L186*K186</f>
        <v>0</v>
      </c>
      <c r="N186" s="146"/>
      <c r="O186" s="145"/>
      <c r="Q186" s="147"/>
      <c r="T186" s="148"/>
    </row>
    <row r="187" spans="2:23" x14ac:dyDescent="0.25">
      <c r="B187" s="119"/>
      <c r="C187" s="120"/>
      <c r="D187" s="152">
        <v>303</v>
      </c>
      <c r="E187" s="62" t="str">
        <f ca="1">OFFSET(Sprachen!A147,0,'START, DEBUT, INIZIO'!$E$7-1,1,1)</f>
        <v>Kavernen (ohne Zentralenkaverne)</v>
      </c>
      <c r="F187" s="63"/>
      <c r="G187" s="124">
        <v>80</v>
      </c>
      <c r="H187" s="155"/>
      <c r="I187" s="161"/>
      <c r="J187" s="162"/>
      <c r="K187" s="163"/>
      <c r="L187" s="164"/>
      <c r="M187" s="160">
        <f>+SUMPRODUCT(K188:K190,L188:L190)</f>
        <v>0</v>
      </c>
      <c r="N187" s="131">
        <f>+SUM(N188:N190)</f>
        <v>0</v>
      </c>
      <c r="O187" s="160">
        <f>+SUM(O188:O190)</f>
        <v>0</v>
      </c>
      <c r="Q187" s="91">
        <f>+SUM(N187:O187)-M187</f>
        <v>0</v>
      </c>
      <c r="R187" s="91">
        <f>SUMPRODUCT(K188:K190,L188:L190)-SUM(M188:M190)</f>
        <v>0</v>
      </c>
      <c r="T187" s="34">
        <f>G187*N187</f>
        <v>0</v>
      </c>
      <c r="V187" s="132">
        <f>(((1+$V$9)^G187)*$V$9)/(((1+$V$9)^G187)-1)</f>
        <v>5.1971739760105218E-2</v>
      </c>
      <c r="W187" s="133">
        <f>IFERROR(N187*V187,0)</f>
        <v>0</v>
      </c>
    </row>
    <row r="188" spans="2:23" s="134" customFormat="1" ht="12.75" hidden="1" customHeight="1" x14ac:dyDescent="0.25">
      <c r="B188" s="135"/>
      <c r="C188" s="136"/>
      <c r="D188" s="137"/>
      <c r="E188" s="191"/>
      <c r="F188" s="192"/>
      <c r="G188" s="124"/>
      <c r="H188" s="140"/>
      <c r="I188" s="141"/>
      <c r="J188" s="142"/>
      <c r="K188" s="143"/>
      <c r="L188" s="144"/>
      <c r="M188" s="145">
        <f>+L188*K188</f>
        <v>0</v>
      </c>
      <c r="N188" s="146"/>
      <c r="O188" s="145"/>
      <c r="Q188" s="147"/>
      <c r="T188" s="148"/>
    </row>
    <row r="189" spans="2:23" s="134" customFormat="1" ht="12.5" x14ac:dyDescent="0.25">
      <c r="B189" s="135"/>
      <c r="C189" s="136"/>
      <c r="D189" s="137"/>
      <c r="E189" s="593"/>
      <c r="F189" s="594"/>
      <c r="G189" s="124"/>
      <c r="H189" s="140"/>
      <c r="I189" s="141"/>
      <c r="J189" s="142"/>
      <c r="K189" s="143"/>
      <c r="L189" s="144"/>
      <c r="M189" s="150">
        <f>+L189*K189</f>
        <v>0</v>
      </c>
      <c r="N189" s="146"/>
      <c r="O189" s="145"/>
      <c r="Q189" s="147"/>
      <c r="T189" s="148"/>
    </row>
    <row r="190" spans="2:23" s="134" customFormat="1" ht="12.5" x14ac:dyDescent="0.25">
      <c r="B190" s="135"/>
      <c r="C190" s="136"/>
      <c r="D190" s="137"/>
      <c r="E190" s="593"/>
      <c r="F190" s="594"/>
      <c r="G190" s="124"/>
      <c r="H190" s="140"/>
      <c r="I190" s="141"/>
      <c r="J190" s="142"/>
      <c r="K190" s="143"/>
      <c r="L190" s="144"/>
      <c r="M190" s="150">
        <f>+L190*K190</f>
        <v>0</v>
      </c>
      <c r="N190" s="146"/>
      <c r="O190" s="145"/>
      <c r="Q190" s="147"/>
      <c r="T190" s="148"/>
    </row>
    <row r="191" spans="2:23" x14ac:dyDescent="0.25">
      <c r="B191" s="119"/>
      <c r="C191" s="120"/>
      <c r="D191" s="152">
        <v>304</v>
      </c>
      <c r="E191" s="62" t="str">
        <f ca="1">OFFSET(Sprachen!A148,0,'START, DEBUT, INIZIO'!$E$7-1,1,1)</f>
        <v>Absperrorg. (Schützen, Schieber, Drosselkl., Kugelschieber)</v>
      </c>
      <c r="F191" s="63"/>
      <c r="G191" s="124">
        <v>40</v>
      </c>
      <c r="H191" s="155"/>
      <c r="I191" s="161"/>
      <c r="J191" s="162"/>
      <c r="K191" s="163"/>
      <c r="L191" s="164"/>
      <c r="M191" s="160">
        <f>+SUMPRODUCT(K192:K194,L192:L194)</f>
        <v>0</v>
      </c>
      <c r="N191" s="131">
        <f>+SUM(N192:N194)</f>
        <v>0</v>
      </c>
      <c r="O191" s="160">
        <f>+SUM(O192:O194)</f>
        <v>0</v>
      </c>
      <c r="Q191" s="91">
        <f>+SUM(N191:O191)-M191</f>
        <v>0</v>
      </c>
      <c r="R191" s="91">
        <f>SUMPRODUCT(K192:K194,L192:L194)-SUM(M192:M194)</f>
        <v>0</v>
      </c>
      <c r="T191" s="34">
        <f>G191*N191</f>
        <v>0</v>
      </c>
      <c r="V191" s="132">
        <f>(((1+$V$9)^G191)*$V$9)/(((1+$V$9)^G191)-1)</f>
        <v>5.9078286455001121E-2</v>
      </c>
      <c r="W191" s="133">
        <f>IFERROR(N191*V191,0)</f>
        <v>0</v>
      </c>
    </row>
    <row r="192" spans="2:23" s="134" customFormat="1" ht="12.75" hidden="1" customHeight="1" x14ac:dyDescent="0.25">
      <c r="B192" s="135"/>
      <c r="C192" s="136"/>
      <c r="D192" s="137"/>
      <c r="E192" s="191"/>
      <c r="F192" s="192"/>
      <c r="G192" s="124"/>
      <c r="H192" s="140"/>
      <c r="I192" s="141"/>
      <c r="J192" s="142"/>
      <c r="K192" s="143"/>
      <c r="L192" s="144"/>
      <c r="M192" s="145">
        <f>+L192*K192</f>
        <v>0</v>
      </c>
      <c r="N192" s="146"/>
      <c r="O192" s="145"/>
      <c r="Q192" s="147"/>
      <c r="T192" s="148"/>
    </row>
    <row r="193" spans="2:23" s="134" customFormat="1" ht="12.5" x14ac:dyDescent="0.25">
      <c r="B193" s="135"/>
      <c r="C193" s="136"/>
      <c r="D193" s="137"/>
      <c r="E193" s="593"/>
      <c r="F193" s="594"/>
      <c r="G193" s="124"/>
      <c r="H193" s="140"/>
      <c r="I193" s="141"/>
      <c r="J193" s="142"/>
      <c r="K193" s="143"/>
      <c r="L193" s="144"/>
      <c r="M193" s="150">
        <f>+L193*K193</f>
        <v>0</v>
      </c>
      <c r="N193" s="146"/>
      <c r="O193" s="145"/>
      <c r="Q193" s="147"/>
      <c r="T193" s="148"/>
    </row>
    <row r="194" spans="2:23" s="134" customFormat="1" ht="12.5" x14ac:dyDescent="0.25">
      <c r="B194" s="135"/>
      <c r="C194" s="136"/>
      <c r="D194" s="137"/>
      <c r="E194" s="593"/>
      <c r="F194" s="594"/>
      <c r="G194" s="124"/>
      <c r="H194" s="140"/>
      <c r="I194" s="141"/>
      <c r="J194" s="142"/>
      <c r="K194" s="143"/>
      <c r="L194" s="144"/>
      <c r="M194" s="150">
        <f>+L194*K194</f>
        <v>0</v>
      </c>
      <c r="N194" s="146"/>
      <c r="O194" s="145"/>
      <c r="Q194" s="147"/>
      <c r="T194" s="148"/>
    </row>
    <row r="195" spans="2:23" x14ac:dyDescent="0.25">
      <c r="B195" s="119"/>
      <c r="C195" s="120"/>
      <c r="D195" s="152">
        <v>305</v>
      </c>
      <c r="E195" s="62" t="str">
        <f ca="1">OFFSET(Sprachen!A149,0,'START, DEBUT, INIZIO'!$E$7-1,1,1)</f>
        <v>Turbinen</v>
      </c>
      <c r="F195" s="63"/>
      <c r="G195" s="124">
        <v>40</v>
      </c>
      <c r="H195" s="155"/>
      <c r="I195" s="161"/>
      <c r="J195" s="162"/>
      <c r="K195" s="163"/>
      <c r="L195" s="164"/>
      <c r="M195" s="160">
        <f>+SUMPRODUCT(K196:K198,L196:L198)</f>
        <v>0</v>
      </c>
      <c r="N195" s="131">
        <f>+SUM(N196:N198)</f>
        <v>0</v>
      </c>
      <c r="O195" s="160">
        <f>+SUM(O196:O198)</f>
        <v>0</v>
      </c>
      <c r="Q195" s="91">
        <f>+SUM(N195:O195)-M195</f>
        <v>0</v>
      </c>
      <c r="R195" s="91">
        <f>SUMPRODUCT(K196:K198,L196:L198)-SUM(M196:M198)</f>
        <v>0</v>
      </c>
      <c r="T195" s="34">
        <f>G195*N195</f>
        <v>0</v>
      </c>
      <c r="V195" s="132">
        <f>(((1+$V$9)^G195)*$V$9)/(((1+$V$9)^G195)-1)</f>
        <v>5.9078286455001121E-2</v>
      </c>
      <c r="W195" s="133">
        <f>IFERROR(N195*V195,0)</f>
        <v>0</v>
      </c>
    </row>
    <row r="196" spans="2:23" s="134" customFormat="1" ht="12.75" hidden="1" customHeight="1" x14ac:dyDescent="0.25">
      <c r="B196" s="135"/>
      <c r="C196" s="136"/>
      <c r="D196" s="137"/>
      <c r="E196" s="191"/>
      <c r="F196" s="192"/>
      <c r="G196" s="124"/>
      <c r="H196" s="140"/>
      <c r="I196" s="141"/>
      <c r="J196" s="142"/>
      <c r="K196" s="143"/>
      <c r="L196" s="144"/>
      <c r="M196" s="145">
        <f>+L196*K196</f>
        <v>0</v>
      </c>
      <c r="N196" s="146"/>
      <c r="O196" s="145"/>
      <c r="Q196" s="147"/>
      <c r="T196" s="148"/>
    </row>
    <row r="197" spans="2:23" s="134" customFormat="1" ht="12.5" x14ac:dyDescent="0.25">
      <c r="B197" s="135"/>
      <c r="C197" s="136"/>
      <c r="D197" s="137"/>
      <c r="E197" s="593"/>
      <c r="F197" s="594"/>
      <c r="G197" s="124"/>
      <c r="H197" s="140"/>
      <c r="I197" s="141"/>
      <c r="J197" s="142"/>
      <c r="K197" s="143"/>
      <c r="L197" s="144"/>
      <c r="M197" s="150">
        <f>+L197*K197</f>
        <v>0</v>
      </c>
      <c r="N197" s="146"/>
      <c r="O197" s="145"/>
      <c r="Q197" s="147"/>
      <c r="T197" s="148"/>
    </row>
    <row r="198" spans="2:23" s="134" customFormat="1" ht="12.5" x14ac:dyDescent="0.25">
      <c r="B198" s="135"/>
      <c r="C198" s="136"/>
      <c r="D198" s="137"/>
      <c r="E198" s="593"/>
      <c r="F198" s="594"/>
      <c r="G198" s="124"/>
      <c r="H198" s="140"/>
      <c r="I198" s="141"/>
      <c r="J198" s="142"/>
      <c r="K198" s="143"/>
      <c r="L198" s="144"/>
      <c r="M198" s="150">
        <f>+L198*K198</f>
        <v>0</v>
      </c>
      <c r="N198" s="146"/>
      <c r="O198" s="145"/>
      <c r="Q198" s="147"/>
      <c r="T198" s="148"/>
    </row>
    <row r="199" spans="2:23" x14ac:dyDescent="0.25">
      <c r="B199" s="119"/>
      <c r="C199" s="120"/>
      <c r="D199" s="152">
        <v>306</v>
      </c>
      <c r="E199" s="62" t="str">
        <f ca="1">OFFSET(Sprachen!A150,0,'START, DEBUT, INIZIO'!$E$7-1,1,1)</f>
        <v>Pumpen</v>
      </c>
      <c r="F199" s="63"/>
      <c r="G199" s="124">
        <v>40</v>
      </c>
      <c r="H199" s="155"/>
      <c r="I199" s="161"/>
      <c r="J199" s="162"/>
      <c r="K199" s="163"/>
      <c r="L199" s="164"/>
      <c r="M199" s="160">
        <f>+SUMPRODUCT(K200:K202,L200:L202)</f>
        <v>0</v>
      </c>
      <c r="N199" s="131">
        <f>+SUM(N200:N202)</f>
        <v>0</v>
      </c>
      <c r="O199" s="160">
        <f>+SUM(O200:O202)</f>
        <v>0</v>
      </c>
      <c r="Q199" s="91">
        <f>+SUM(N199:O199)-M199</f>
        <v>0</v>
      </c>
      <c r="R199" s="91">
        <f>SUMPRODUCT(K200:K202,L200:L202)-SUM(M200:M202)</f>
        <v>0</v>
      </c>
      <c r="T199" s="34">
        <f>G199*N199</f>
        <v>0</v>
      </c>
      <c r="V199" s="132">
        <f>(((1+$V$9)^G199)*$V$9)/(((1+$V$9)^G199)-1)</f>
        <v>5.9078286455001121E-2</v>
      </c>
      <c r="W199" s="133">
        <f>IFERROR(N199*V199,0)</f>
        <v>0</v>
      </c>
    </row>
    <row r="200" spans="2:23" s="134" customFormat="1" ht="12.75" hidden="1" customHeight="1" x14ac:dyDescent="0.25">
      <c r="B200" s="135"/>
      <c r="C200" s="136"/>
      <c r="D200" s="137"/>
      <c r="E200" s="191"/>
      <c r="F200" s="192"/>
      <c r="G200" s="124"/>
      <c r="H200" s="140"/>
      <c r="I200" s="141"/>
      <c r="J200" s="142"/>
      <c r="K200" s="143"/>
      <c r="L200" s="144"/>
      <c r="M200" s="145">
        <f>+L200*K200</f>
        <v>0</v>
      </c>
      <c r="N200" s="146"/>
      <c r="O200" s="145"/>
      <c r="Q200" s="147"/>
      <c r="T200" s="148"/>
    </row>
    <row r="201" spans="2:23" s="134" customFormat="1" ht="12.5" x14ac:dyDescent="0.25">
      <c r="B201" s="135"/>
      <c r="C201" s="136"/>
      <c r="D201" s="137"/>
      <c r="E201" s="593"/>
      <c r="F201" s="594"/>
      <c r="G201" s="124"/>
      <c r="H201" s="140"/>
      <c r="I201" s="141"/>
      <c r="J201" s="142"/>
      <c r="K201" s="143"/>
      <c r="L201" s="144"/>
      <c r="M201" s="150">
        <f>+L201*K201</f>
        <v>0</v>
      </c>
      <c r="N201" s="146">
        <f>M201</f>
        <v>0</v>
      </c>
      <c r="O201" s="145"/>
      <c r="Q201" s="147"/>
      <c r="T201" s="148"/>
    </row>
    <row r="202" spans="2:23" s="134" customFormat="1" ht="12.5" x14ac:dyDescent="0.25">
      <c r="B202" s="135"/>
      <c r="C202" s="136"/>
      <c r="D202" s="137"/>
      <c r="E202" s="593"/>
      <c r="F202" s="594"/>
      <c r="G202" s="124"/>
      <c r="H202" s="140"/>
      <c r="I202" s="141"/>
      <c r="J202" s="142"/>
      <c r="K202" s="143"/>
      <c r="L202" s="144"/>
      <c r="M202" s="150">
        <f>+L202*K202</f>
        <v>0</v>
      </c>
      <c r="N202" s="146"/>
      <c r="O202" s="145"/>
      <c r="Q202" s="147"/>
      <c r="T202" s="148"/>
    </row>
    <row r="203" spans="2:23" x14ac:dyDescent="0.25">
      <c r="B203" s="119"/>
      <c r="C203" s="120"/>
      <c r="D203" s="152">
        <v>307</v>
      </c>
      <c r="E203" s="62" t="str">
        <f ca="1">OFFSET(Sprachen!A151,0,'START, DEBUT, INIZIO'!$E$7-1,1,1)</f>
        <v>Hebezeuge und Hilfseinrichtungen</v>
      </c>
      <c r="F203" s="63"/>
      <c r="G203" s="124">
        <v>30</v>
      </c>
      <c r="H203" s="155"/>
      <c r="I203" s="161"/>
      <c r="J203" s="162"/>
      <c r="K203" s="163"/>
      <c r="L203" s="164"/>
      <c r="M203" s="160">
        <f>+SUMPRODUCT(K204:K206,L204:L206)</f>
        <v>0</v>
      </c>
      <c r="N203" s="131">
        <f>+SUM(N204:N206)</f>
        <v>0</v>
      </c>
      <c r="O203" s="160">
        <f>+SUM(O204:O206)</f>
        <v>0</v>
      </c>
      <c r="Q203" s="91">
        <f>+SUM(N203:O203)-M203</f>
        <v>0</v>
      </c>
      <c r="R203" s="91">
        <f>SUMPRODUCT(K204:K206,L204:L206)-SUM(M204:M206)</f>
        <v>0</v>
      </c>
      <c r="T203" s="34">
        <f>G203*N203</f>
        <v>0</v>
      </c>
      <c r="V203" s="132">
        <f>(((1+$V$9)^G203)*$V$9)/(((1+$V$9)^G203)-1)</f>
        <v>6.5794843581240242E-2</v>
      </c>
      <c r="W203" s="133">
        <f>IFERROR(N203*V203,0)</f>
        <v>0</v>
      </c>
    </row>
    <row r="204" spans="2:23" s="134" customFormat="1" ht="12.75" hidden="1" customHeight="1" x14ac:dyDescent="0.25">
      <c r="B204" s="135"/>
      <c r="C204" s="136"/>
      <c r="D204" s="137"/>
      <c r="E204" s="191"/>
      <c r="F204" s="192"/>
      <c r="G204" s="124"/>
      <c r="H204" s="140"/>
      <c r="I204" s="141"/>
      <c r="J204" s="142"/>
      <c r="K204" s="143"/>
      <c r="L204" s="144"/>
      <c r="M204" s="145">
        <f>+L204*K204</f>
        <v>0</v>
      </c>
      <c r="N204" s="146"/>
      <c r="O204" s="145"/>
      <c r="Q204" s="147"/>
      <c r="T204" s="148"/>
    </row>
    <row r="205" spans="2:23" s="134" customFormat="1" ht="12.5" x14ac:dyDescent="0.25">
      <c r="B205" s="135"/>
      <c r="C205" s="136"/>
      <c r="D205" s="137"/>
      <c r="E205" s="593"/>
      <c r="F205" s="594"/>
      <c r="G205" s="124"/>
      <c r="H205" s="140"/>
      <c r="I205" s="141"/>
      <c r="J205" s="142"/>
      <c r="K205" s="143"/>
      <c r="L205" s="144"/>
      <c r="M205" s="150">
        <f>+L205*K205</f>
        <v>0</v>
      </c>
      <c r="N205" s="146">
        <f>M205</f>
        <v>0</v>
      </c>
      <c r="O205" s="145"/>
      <c r="Q205" s="147"/>
      <c r="T205" s="148"/>
    </row>
    <row r="206" spans="2:23" s="134" customFormat="1" ht="12.5" x14ac:dyDescent="0.25">
      <c r="B206" s="135"/>
      <c r="C206" s="136"/>
      <c r="D206" s="137"/>
      <c r="E206" s="593"/>
      <c r="F206" s="594"/>
      <c r="G206" s="124"/>
      <c r="H206" s="140"/>
      <c r="I206" s="141"/>
      <c r="J206" s="142"/>
      <c r="K206" s="143"/>
      <c r="L206" s="144"/>
      <c r="M206" s="150">
        <f>+L206*K206</f>
        <v>0</v>
      </c>
      <c r="N206" s="146"/>
      <c r="O206" s="145"/>
      <c r="Q206" s="147"/>
      <c r="T206" s="148"/>
    </row>
    <row r="207" spans="2:23" x14ac:dyDescent="0.25">
      <c r="B207" s="119"/>
      <c r="C207" s="120"/>
      <c r="D207" s="152">
        <v>308</v>
      </c>
      <c r="E207" s="62" t="str">
        <f ca="1">OFFSET(Sprachen!A152,0,'START, DEBUT, INIZIO'!$E$7-1,1,1)</f>
        <v>Generatoren/Motoren</v>
      </c>
      <c r="F207" s="63"/>
      <c r="G207" s="124">
        <v>40</v>
      </c>
      <c r="H207" s="155"/>
      <c r="I207" s="161"/>
      <c r="J207" s="162"/>
      <c r="K207" s="163"/>
      <c r="L207" s="164"/>
      <c r="M207" s="160">
        <f>+SUMPRODUCT(K208:K210,L208:L210)</f>
        <v>0</v>
      </c>
      <c r="N207" s="131">
        <f>+SUM(N208:N210)</f>
        <v>0</v>
      </c>
      <c r="O207" s="160">
        <f>+SUM(O208:O210)</f>
        <v>0</v>
      </c>
      <c r="Q207" s="91">
        <f>+SUM(N207:O207)-M207</f>
        <v>0</v>
      </c>
      <c r="R207" s="91">
        <f>SUMPRODUCT(K208:K210,L208:L210)-SUM(M208:M210)</f>
        <v>0</v>
      </c>
      <c r="T207" s="34">
        <f>G207*N207</f>
        <v>0</v>
      </c>
      <c r="V207" s="132">
        <f>(((1+$V$9)^G207)*$V$9)/(((1+$V$9)^G207)-1)</f>
        <v>5.9078286455001121E-2</v>
      </c>
      <c r="W207" s="133">
        <f>IFERROR(N207*V207,0)</f>
        <v>0</v>
      </c>
    </row>
    <row r="208" spans="2:23" s="134" customFormat="1" ht="12.75" hidden="1" customHeight="1" x14ac:dyDescent="0.25">
      <c r="B208" s="135"/>
      <c r="C208" s="136"/>
      <c r="D208" s="137"/>
      <c r="E208" s="191"/>
      <c r="F208" s="192"/>
      <c r="G208" s="124"/>
      <c r="H208" s="140"/>
      <c r="I208" s="141"/>
      <c r="J208" s="142"/>
      <c r="K208" s="143"/>
      <c r="L208" s="144"/>
      <c r="M208" s="145">
        <f>+L208*K208</f>
        <v>0</v>
      </c>
      <c r="N208" s="146"/>
      <c r="O208" s="145"/>
      <c r="Q208" s="147"/>
      <c r="T208" s="148"/>
    </row>
    <row r="209" spans="2:23" s="134" customFormat="1" ht="12.5" x14ac:dyDescent="0.25">
      <c r="B209" s="135"/>
      <c r="C209" s="136"/>
      <c r="D209" s="137"/>
      <c r="E209" s="593"/>
      <c r="F209" s="594"/>
      <c r="G209" s="124"/>
      <c r="H209" s="140"/>
      <c r="I209" s="141"/>
      <c r="J209" s="142"/>
      <c r="K209" s="143"/>
      <c r="L209" s="144"/>
      <c r="M209" s="150">
        <f>+L209*K209</f>
        <v>0</v>
      </c>
      <c r="N209" s="146">
        <f>M209</f>
        <v>0</v>
      </c>
      <c r="O209" s="145"/>
      <c r="Q209" s="147"/>
      <c r="T209" s="148"/>
    </row>
    <row r="210" spans="2:23" s="134" customFormat="1" ht="12.5" x14ac:dyDescent="0.25">
      <c r="B210" s="135"/>
      <c r="C210" s="136"/>
      <c r="D210" s="137"/>
      <c r="E210" s="593"/>
      <c r="F210" s="594"/>
      <c r="G210" s="124"/>
      <c r="H210" s="140"/>
      <c r="I210" s="141"/>
      <c r="J210" s="142"/>
      <c r="K210" s="143"/>
      <c r="L210" s="144"/>
      <c r="M210" s="150">
        <f>+L210*K210</f>
        <v>0</v>
      </c>
      <c r="N210" s="146"/>
      <c r="O210" s="145"/>
      <c r="Q210" s="147"/>
      <c r="T210" s="148"/>
    </row>
    <row r="211" spans="2:23" x14ac:dyDescent="0.25">
      <c r="B211" s="198"/>
      <c r="C211" s="199"/>
      <c r="D211" s="152">
        <v>309</v>
      </c>
      <c r="E211" s="62" t="str">
        <f ca="1">OFFSET(Sprachen!A153,0,'START, DEBUT, INIZIO'!$E$7-1,1,1)</f>
        <v>Schaltanlagen Spannungsebene Generatoren/Motoren</v>
      </c>
      <c r="F211" s="63"/>
      <c r="G211" s="124">
        <v>30</v>
      </c>
      <c r="H211" s="155"/>
      <c r="I211" s="161"/>
      <c r="J211" s="162"/>
      <c r="K211" s="163"/>
      <c r="L211" s="164"/>
      <c r="M211" s="160">
        <f>+SUMPRODUCT(K212:K214,L212:L214)</f>
        <v>0</v>
      </c>
      <c r="N211" s="131">
        <f>+SUM(N212:N214)</f>
        <v>0</v>
      </c>
      <c r="O211" s="160">
        <f>+SUM(O212:O214)</f>
        <v>0</v>
      </c>
      <c r="Q211" s="91">
        <f>+SUM(N211:O211)-M211</f>
        <v>0</v>
      </c>
      <c r="R211" s="91">
        <f>SUMPRODUCT(K212:K214,L212:L214)-SUM(M212:M214)</f>
        <v>0</v>
      </c>
      <c r="T211" s="34">
        <f>G211*N211</f>
        <v>0</v>
      </c>
      <c r="V211" s="132">
        <f>(((1+$V$9)^G211)*$V$9)/(((1+$V$9)^G211)-1)</f>
        <v>6.5794843581240242E-2</v>
      </c>
      <c r="W211" s="133">
        <f>IFERROR(N211*V211,0)</f>
        <v>0</v>
      </c>
    </row>
    <row r="212" spans="2:23" s="134" customFormat="1" ht="12.75" hidden="1" customHeight="1" x14ac:dyDescent="0.25">
      <c r="B212" s="135"/>
      <c r="C212" s="136"/>
      <c r="D212" s="137"/>
      <c r="E212" s="191"/>
      <c r="F212" s="192"/>
      <c r="G212" s="124"/>
      <c r="H212" s="140"/>
      <c r="I212" s="141"/>
      <c r="J212" s="142"/>
      <c r="K212" s="143"/>
      <c r="L212" s="144"/>
      <c r="M212" s="145">
        <f>+L212*K212</f>
        <v>0</v>
      </c>
      <c r="N212" s="146"/>
      <c r="O212" s="145"/>
      <c r="Q212" s="147"/>
      <c r="T212" s="148"/>
    </row>
    <row r="213" spans="2:23" s="134" customFormat="1" ht="12.5" x14ac:dyDescent="0.25">
      <c r="B213" s="135"/>
      <c r="C213" s="136"/>
      <c r="D213" s="137"/>
      <c r="E213" s="593"/>
      <c r="F213" s="594"/>
      <c r="G213" s="124"/>
      <c r="H213" s="140"/>
      <c r="I213" s="141"/>
      <c r="J213" s="142"/>
      <c r="K213" s="143"/>
      <c r="L213" s="144"/>
      <c r="M213" s="150">
        <f>+L213*K213</f>
        <v>0</v>
      </c>
      <c r="N213" s="146"/>
      <c r="O213" s="145"/>
      <c r="Q213" s="147"/>
      <c r="T213" s="148"/>
    </row>
    <row r="214" spans="2:23" s="134" customFormat="1" ht="12.5" x14ac:dyDescent="0.25">
      <c r="B214" s="135"/>
      <c r="C214" s="136"/>
      <c r="D214" s="137"/>
      <c r="E214" s="593"/>
      <c r="F214" s="594"/>
      <c r="G214" s="124"/>
      <c r="H214" s="140"/>
      <c r="I214" s="141"/>
      <c r="J214" s="142"/>
      <c r="K214" s="143"/>
      <c r="L214" s="144"/>
      <c r="M214" s="150">
        <f>+L214*K214</f>
        <v>0</v>
      </c>
      <c r="N214" s="146"/>
      <c r="O214" s="145"/>
      <c r="Q214" s="147"/>
      <c r="T214" s="148"/>
    </row>
    <row r="215" spans="2:23" x14ac:dyDescent="0.25">
      <c r="B215" s="119"/>
      <c r="C215" s="120"/>
      <c r="D215" s="152">
        <v>310</v>
      </c>
      <c r="E215" s="62" t="str">
        <f ca="1">OFFSET(Sprachen!A154,0,'START, DEBUT, INIZIO'!$E$7-1,1,1)</f>
        <v xml:space="preserve">Transformatoren </v>
      </c>
      <c r="F215" s="63"/>
      <c r="G215" s="124">
        <v>40</v>
      </c>
      <c r="H215" s="155"/>
      <c r="I215" s="161"/>
      <c r="J215" s="162"/>
      <c r="K215" s="163"/>
      <c r="L215" s="164"/>
      <c r="M215" s="160">
        <f>+SUMPRODUCT(K216:K218,L216:L218)</f>
        <v>0</v>
      </c>
      <c r="N215" s="131">
        <f>+SUM(N216:N218)</f>
        <v>0</v>
      </c>
      <c r="O215" s="160">
        <f>+SUM(O216:O218)</f>
        <v>0</v>
      </c>
      <c r="Q215" s="91">
        <f>+SUM(N215:O215)-M215</f>
        <v>0</v>
      </c>
      <c r="R215" s="91">
        <f>SUMPRODUCT(K216:K218,L216:L218)-SUM(M216:M218)</f>
        <v>0</v>
      </c>
      <c r="T215" s="34">
        <f>G215*N215</f>
        <v>0</v>
      </c>
      <c r="V215" s="132">
        <f>(((1+$V$9)^G215)*$V$9)/(((1+$V$9)^G215)-1)</f>
        <v>5.9078286455001121E-2</v>
      </c>
      <c r="W215" s="133">
        <f>IFERROR(N215*V215,0)</f>
        <v>0</v>
      </c>
    </row>
    <row r="216" spans="2:23" s="134" customFormat="1" ht="12.75" hidden="1" customHeight="1" x14ac:dyDescent="0.25">
      <c r="B216" s="135"/>
      <c r="C216" s="136"/>
      <c r="D216" s="137"/>
      <c r="E216" s="191"/>
      <c r="F216" s="192"/>
      <c r="G216" s="124"/>
      <c r="H216" s="140"/>
      <c r="I216" s="141"/>
      <c r="J216" s="142"/>
      <c r="K216" s="143"/>
      <c r="L216" s="144"/>
      <c r="M216" s="145">
        <f>+L216*K216</f>
        <v>0</v>
      </c>
      <c r="N216" s="146"/>
      <c r="O216" s="145"/>
      <c r="Q216" s="147"/>
      <c r="T216" s="148"/>
    </row>
    <row r="217" spans="2:23" s="134" customFormat="1" ht="12.5" x14ac:dyDescent="0.25">
      <c r="B217" s="135"/>
      <c r="C217" s="136"/>
      <c r="D217" s="137"/>
      <c r="E217" s="593"/>
      <c r="F217" s="594"/>
      <c r="G217" s="124"/>
      <c r="H217" s="140"/>
      <c r="I217" s="141"/>
      <c r="J217" s="142"/>
      <c r="K217" s="143"/>
      <c r="L217" s="144"/>
      <c r="M217" s="150">
        <f>+L217*K217</f>
        <v>0</v>
      </c>
      <c r="N217" s="146"/>
      <c r="O217" s="145"/>
      <c r="Q217" s="147"/>
      <c r="T217" s="148"/>
    </row>
    <row r="218" spans="2:23" s="134" customFormat="1" ht="12.5" x14ac:dyDescent="0.25">
      <c r="B218" s="135"/>
      <c r="C218" s="136"/>
      <c r="D218" s="137"/>
      <c r="E218" s="593"/>
      <c r="F218" s="594"/>
      <c r="G218" s="124"/>
      <c r="H218" s="140"/>
      <c r="I218" s="141"/>
      <c r="J218" s="142"/>
      <c r="K218" s="143"/>
      <c r="L218" s="144"/>
      <c r="M218" s="150">
        <f>+L218*K218</f>
        <v>0</v>
      </c>
      <c r="N218" s="146"/>
      <c r="O218" s="145"/>
      <c r="Q218" s="147"/>
      <c r="T218" s="148"/>
    </row>
    <row r="219" spans="2:23" x14ac:dyDescent="0.25">
      <c r="B219" s="119"/>
      <c r="C219" s="120"/>
      <c r="D219" s="152">
        <v>311</v>
      </c>
      <c r="E219" s="62" t="str">
        <f ca="1">OFFSET(Sprachen!A155,0,'START, DEBUT, INIZIO'!$E$7-1,1,1)</f>
        <v>Kraftwerksleittechnik</v>
      </c>
      <c r="F219" s="63"/>
      <c r="G219" s="124">
        <v>15</v>
      </c>
      <c r="H219" s="155"/>
      <c r="I219" s="161"/>
      <c r="J219" s="162"/>
      <c r="K219" s="163"/>
      <c r="L219" s="164"/>
      <c r="M219" s="160">
        <f>+SUMPRODUCT(K220:K222,L220:L222)</f>
        <v>0</v>
      </c>
      <c r="N219" s="131">
        <f>+SUM(N220:N222)</f>
        <v>0</v>
      </c>
      <c r="O219" s="160">
        <f>+SUM(O220:O222)</f>
        <v>0</v>
      </c>
      <c r="Q219" s="91">
        <f>+SUM(N219:O219)-M219</f>
        <v>0</v>
      </c>
      <c r="R219" s="91">
        <f>SUMPRODUCT(K220:K222,L220:L222)-SUM(M220:M222)</f>
        <v>0</v>
      </c>
      <c r="T219" s="34">
        <f>G219*N219</f>
        <v>0</v>
      </c>
      <c r="V219" s="132">
        <f>(((1+$V$9)^G219)*$V$9)/(((1+$V$9)^G219)-1)</f>
        <v>9.699459388852022E-2</v>
      </c>
      <c r="W219" s="133">
        <f>IFERROR(N219*V219,0)</f>
        <v>0</v>
      </c>
    </row>
    <row r="220" spans="2:23" s="134" customFormat="1" ht="12.75" hidden="1" customHeight="1" x14ac:dyDescent="0.25">
      <c r="B220" s="135"/>
      <c r="C220" s="136"/>
      <c r="D220" s="137"/>
      <c r="E220" s="191"/>
      <c r="F220" s="192"/>
      <c r="G220" s="124"/>
      <c r="H220" s="140"/>
      <c r="I220" s="141"/>
      <c r="J220" s="142"/>
      <c r="K220" s="143"/>
      <c r="L220" s="144"/>
      <c r="M220" s="145">
        <f>+L220*K220</f>
        <v>0</v>
      </c>
      <c r="N220" s="146"/>
      <c r="O220" s="145"/>
      <c r="Q220" s="147"/>
      <c r="T220" s="148"/>
    </row>
    <row r="221" spans="2:23" s="134" customFormat="1" ht="12.5" x14ac:dyDescent="0.25">
      <c r="B221" s="135"/>
      <c r="C221" s="136"/>
      <c r="D221" s="137"/>
      <c r="E221" s="593"/>
      <c r="F221" s="594"/>
      <c r="G221" s="124"/>
      <c r="H221" s="140"/>
      <c r="I221" s="141"/>
      <c r="J221" s="142"/>
      <c r="K221" s="143"/>
      <c r="L221" s="144"/>
      <c r="M221" s="150">
        <f>+L221*K221</f>
        <v>0</v>
      </c>
      <c r="N221" s="146">
        <f>M221</f>
        <v>0</v>
      </c>
      <c r="O221" s="145"/>
      <c r="Q221" s="147"/>
      <c r="T221" s="148"/>
    </row>
    <row r="222" spans="2:23" s="134" customFormat="1" ht="12.5" x14ac:dyDescent="0.25">
      <c r="B222" s="135"/>
      <c r="C222" s="136"/>
      <c r="D222" s="137"/>
      <c r="E222" s="593"/>
      <c r="F222" s="594"/>
      <c r="G222" s="124"/>
      <c r="H222" s="140"/>
      <c r="I222" s="141"/>
      <c r="J222" s="142"/>
      <c r="K222" s="143"/>
      <c r="L222" s="144"/>
      <c r="M222" s="150">
        <f>+L222*K222</f>
        <v>0</v>
      </c>
      <c r="N222" s="146"/>
      <c r="O222" s="145"/>
      <c r="Q222" s="147"/>
      <c r="T222" s="148"/>
    </row>
    <row r="223" spans="2:23" x14ac:dyDescent="0.25">
      <c r="B223" s="119"/>
      <c r="C223" s="120"/>
      <c r="D223" s="152">
        <v>312</v>
      </c>
      <c r="E223" s="62" t="str">
        <f ca="1">OFFSET(Sprachen!A156,0,'START, DEBUT, INIZIO'!$E$7-1,1,1)</f>
        <v>Eigenbedarfs- und Notstromanlagen</v>
      </c>
      <c r="F223" s="63"/>
      <c r="G223" s="124">
        <v>30</v>
      </c>
      <c r="H223" s="155"/>
      <c r="I223" s="161"/>
      <c r="J223" s="162"/>
      <c r="K223" s="163"/>
      <c r="L223" s="164"/>
      <c r="M223" s="160">
        <f>+SUMPRODUCT(K224:K226,L224:L226)</f>
        <v>0</v>
      </c>
      <c r="N223" s="131">
        <f>+SUM(N224:N226)</f>
        <v>0</v>
      </c>
      <c r="O223" s="160">
        <f>+SUM(O224:O226)</f>
        <v>0</v>
      </c>
      <c r="Q223" s="91">
        <f>+SUM(N223:O223)-M223</f>
        <v>0</v>
      </c>
      <c r="R223" s="91">
        <f>SUMPRODUCT(K224:K226,L224:L226)-SUM(M224:M226)</f>
        <v>0</v>
      </c>
      <c r="T223" s="34">
        <f>G223*N223</f>
        <v>0</v>
      </c>
      <c r="V223" s="132">
        <f>(((1+$V$9)^G223)*$V$9)/(((1+$V$9)^G223)-1)</f>
        <v>6.5794843581240242E-2</v>
      </c>
      <c r="W223" s="133">
        <f>IFERROR(N223*V223,0)</f>
        <v>0</v>
      </c>
    </row>
    <row r="224" spans="2:23" s="134" customFormat="1" ht="12.75" hidden="1" customHeight="1" x14ac:dyDescent="0.25">
      <c r="B224" s="135"/>
      <c r="C224" s="136"/>
      <c r="D224" s="137"/>
      <c r="E224" s="191"/>
      <c r="F224" s="192"/>
      <c r="G224" s="124"/>
      <c r="H224" s="140"/>
      <c r="I224" s="141"/>
      <c r="J224" s="142"/>
      <c r="K224" s="143"/>
      <c r="L224" s="144"/>
      <c r="M224" s="145">
        <f>+L224*K224</f>
        <v>0</v>
      </c>
      <c r="N224" s="146"/>
      <c r="O224" s="145"/>
      <c r="Q224" s="147"/>
      <c r="T224" s="148"/>
    </row>
    <row r="225" spans="2:23" s="134" customFormat="1" ht="12.5" x14ac:dyDescent="0.25">
      <c r="B225" s="135"/>
      <c r="C225" s="136"/>
      <c r="D225" s="137"/>
      <c r="E225" s="593"/>
      <c r="F225" s="594"/>
      <c r="G225" s="124"/>
      <c r="H225" s="140"/>
      <c r="I225" s="141"/>
      <c r="J225" s="142"/>
      <c r="K225" s="143"/>
      <c r="L225" s="144"/>
      <c r="M225" s="150">
        <f>+L225*K225</f>
        <v>0</v>
      </c>
      <c r="N225" s="146"/>
      <c r="O225" s="145"/>
      <c r="Q225" s="147"/>
      <c r="T225" s="148"/>
    </row>
    <row r="226" spans="2:23" s="134" customFormat="1" ht="12.5" x14ac:dyDescent="0.25">
      <c r="B226" s="135"/>
      <c r="C226" s="136"/>
      <c r="D226" s="137"/>
      <c r="E226" s="593"/>
      <c r="F226" s="594"/>
      <c r="G226" s="124"/>
      <c r="H226" s="140"/>
      <c r="I226" s="141"/>
      <c r="J226" s="142"/>
      <c r="K226" s="143"/>
      <c r="L226" s="144"/>
      <c r="M226" s="150">
        <f>+L226*K226</f>
        <v>0</v>
      </c>
      <c r="N226" s="146"/>
      <c r="O226" s="145"/>
      <c r="Q226" s="147"/>
      <c r="T226" s="148"/>
    </row>
    <row r="227" spans="2:23" x14ac:dyDescent="0.25">
      <c r="B227" s="119"/>
      <c r="C227" s="120"/>
      <c r="D227" s="152">
        <v>313</v>
      </c>
      <c r="E227" s="62" t="str">
        <f ca="1">OFFSET(Sprachen!A157,0,'START, DEBUT, INIZIO'!$E$7-1,1,1)</f>
        <v>Hochspannungsausrüstung</v>
      </c>
      <c r="F227" s="63"/>
      <c r="G227" s="124">
        <v>30</v>
      </c>
      <c r="H227" s="155"/>
      <c r="I227" s="161"/>
      <c r="J227" s="162"/>
      <c r="K227" s="163"/>
      <c r="L227" s="164"/>
      <c r="M227" s="160">
        <f>+SUMPRODUCT(K228:K230,L228:L230)</f>
        <v>0</v>
      </c>
      <c r="N227" s="131">
        <f>+SUM(N228:N230)</f>
        <v>0</v>
      </c>
      <c r="O227" s="160">
        <f>+SUM(O228:O230)</f>
        <v>0</v>
      </c>
      <c r="Q227" s="91">
        <f>+SUM(N227:O227)-M227</f>
        <v>0</v>
      </c>
      <c r="R227" s="91">
        <f>SUMPRODUCT(K228:K230,L228:L230)-SUM(M228:M230)</f>
        <v>0</v>
      </c>
      <c r="T227" s="34">
        <f>G227*N227</f>
        <v>0</v>
      </c>
      <c r="V227" s="132">
        <f>(((1+$V$9)^G227)*$V$9)/(((1+$V$9)^G227)-1)</f>
        <v>6.5794843581240242E-2</v>
      </c>
      <c r="W227" s="133">
        <f>IFERROR(N227*V227,0)</f>
        <v>0</v>
      </c>
    </row>
    <row r="228" spans="2:23" s="134" customFormat="1" ht="12.75" hidden="1" customHeight="1" x14ac:dyDescent="0.25">
      <c r="B228" s="135"/>
      <c r="C228" s="136"/>
      <c r="D228" s="137"/>
      <c r="E228" s="191"/>
      <c r="F228" s="192"/>
      <c r="G228" s="124"/>
      <c r="H228" s="140"/>
      <c r="I228" s="141"/>
      <c r="J228" s="142"/>
      <c r="K228" s="143"/>
      <c r="L228" s="144"/>
      <c r="M228" s="145">
        <f>+L228*K228</f>
        <v>0</v>
      </c>
      <c r="N228" s="146"/>
      <c r="O228" s="145"/>
      <c r="Q228" s="147"/>
      <c r="T228" s="148"/>
    </row>
    <row r="229" spans="2:23" s="134" customFormat="1" ht="12.5" x14ac:dyDescent="0.25">
      <c r="B229" s="135"/>
      <c r="C229" s="136"/>
      <c r="D229" s="137"/>
      <c r="E229" s="593"/>
      <c r="F229" s="594"/>
      <c r="G229" s="124"/>
      <c r="H229" s="140"/>
      <c r="I229" s="141"/>
      <c r="J229" s="142"/>
      <c r="K229" s="143"/>
      <c r="L229" s="144"/>
      <c r="M229" s="150">
        <f>+L229*K229</f>
        <v>0</v>
      </c>
      <c r="N229" s="146"/>
      <c r="O229" s="145"/>
      <c r="Q229" s="147"/>
      <c r="T229" s="148"/>
    </row>
    <row r="230" spans="2:23" s="134" customFormat="1" ht="12.5" x14ac:dyDescent="0.25">
      <c r="B230" s="135"/>
      <c r="C230" s="136"/>
      <c r="D230" s="137"/>
      <c r="E230" s="593"/>
      <c r="F230" s="594"/>
      <c r="G230" s="124"/>
      <c r="H230" s="140"/>
      <c r="I230" s="141"/>
      <c r="J230" s="142"/>
      <c r="K230" s="143"/>
      <c r="L230" s="144"/>
      <c r="M230" s="150">
        <f>+L230*K230</f>
        <v>0</v>
      </c>
      <c r="N230" s="146"/>
      <c r="O230" s="145"/>
      <c r="Q230" s="147"/>
      <c r="T230" s="148"/>
    </row>
    <row r="231" spans="2:23" x14ac:dyDescent="0.25">
      <c r="B231" s="119"/>
      <c r="C231" s="120"/>
      <c r="D231" s="152">
        <v>314</v>
      </c>
      <c r="E231" s="62" t="str">
        <f ca="1">OFFSET(Sprachen!A158,0,'START, DEBUT, INIZIO'!$E$7-1,1,1)</f>
        <v>Schaltanlagen auf Spannungsebene Netzanschluss</v>
      </c>
      <c r="F231" s="63"/>
      <c r="G231" s="124">
        <v>30</v>
      </c>
      <c r="H231" s="155"/>
      <c r="I231" s="161"/>
      <c r="J231" s="162"/>
      <c r="K231" s="163"/>
      <c r="L231" s="164"/>
      <c r="M231" s="160">
        <f>+SUMPRODUCT(K232:K234,L232:L234)</f>
        <v>0</v>
      </c>
      <c r="N231" s="131">
        <f>+SUM(N232:N234)</f>
        <v>0</v>
      </c>
      <c r="O231" s="160">
        <f>+SUM(O232:O234)</f>
        <v>0</v>
      </c>
      <c r="Q231" s="91">
        <f>+SUM(N231:O231)-M231</f>
        <v>0</v>
      </c>
      <c r="R231" s="91">
        <f>SUMPRODUCT(K232:K234,L232:L234)-SUM(M232:M234)</f>
        <v>0</v>
      </c>
      <c r="T231" s="34">
        <f>G231*N231</f>
        <v>0</v>
      </c>
      <c r="V231" s="132">
        <f>(((1+$V$9)^G231)*$V$9)/(((1+$V$9)^G231)-1)</f>
        <v>6.5794843581240242E-2</v>
      </c>
      <c r="W231" s="133">
        <f>IFERROR(N231*V231,0)</f>
        <v>0</v>
      </c>
    </row>
    <row r="232" spans="2:23" s="134" customFormat="1" ht="12.75" hidden="1" customHeight="1" x14ac:dyDescent="0.25">
      <c r="B232" s="135"/>
      <c r="C232" s="136"/>
      <c r="D232" s="137"/>
      <c r="E232" s="191"/>
      <c r="F232" s="192"/>
      <c r="G232" s="124"/>
      <c r="H232" s="140"/>
      <c r="I232" s="141"/>
      <c r="J232" s="142"/>
      <c r="K232" s="143"/>
      <c r="L232" s="144"/>
      <c r="M232" s="145">
        <f>+L232*K232</f>
        <v>0</v>
      </c>
      <c r="N232" s="146"/>
      <c r="O232" s="145"/>
      <c r="Q232" s="147"/>
      <c r="T232" s="148"/>
    </row>
    <row r="233" spans="2:23" s="134" customFormat="1" ht="12.5" x14ac:dyDescent="0.25">
      <c r="B233" s="135"/>
      <c r="C233" s="136"/>
      <c r="D233" s="137"/>
      <c r="E233" s="593"/>
      <c r="F233" s="594"/>
      <c r="G233" s="124"/>
      <c r="H233" s="140"/>
      <c r="I233" s="141"/>
      <c r="J233" s="142"/>
      <c r="K233" s="143"/>
      <c r="L233" s="144"/>
      <c r="M233" s="150">
        <f>+L233*K233</f>
        <v>0</v>
      </c>
      <c r="N233" s="146">
        <f>M233</f>
        <v>0</v>
      </c>
      <c r="O233" s="145"/>
      <c r="Q233" s="147"/>
      <c r="T233" s="148"/>
    </row>
    <row r="234" spans="2:23" s="134" customFormat="1" ht="12.5" x14ac:dyDescent="0.25">
      <c r="B234" s="135"/>
      <c r="C234" s="136"/>
      <c r="D234" s="137"/>
      <c r="E234" s="593"/>
      <c r="F234" s="594"/>
      <c r="G234" s="124"/>
      <c r="H234" s="140"/>
      <c r="I234" s="141"/>
      <c r="J234" s="142"/>
      <c r="K234" s="143"/>
      <c r="L234" s="144"/>
      <c r="M234" s="150">
        <f>+L234*K234</f>
        <v>0</v>
      </c>
      <c r="N234" s="146"/>
      <c r="O234" s="145"/>
      <c r="Q234" s="147"/>
      <c r="T234" s="148"/>
    </row>
    <row r="235" spans="2:23" x14ac:dyDescent="0.25">
      <c r="B235" s="119"/>
      <c r="C235" s="120"/>
      <c r="D235" s="152">
        <v>315</v>
      </c>
      <c r="E235" s="62" t="str">
        <f ca="1">OFFSET(Sprachen!A159,0,'START, DEBUT, INIZIO'!$E$7-1,1,1)</f>
        <v>Elektrische Schutzeinrichtungen</v>
      </c>
      <c r="F235" s="63"/>
      <c r="G235" s="124">
        <v>20</v>
      </c>
      <c r="H235" s="155"/>
      <c r="I235" s="161"/>
      <c r="J235" s="162"/>
      <c r="K235" s="163"/>
      <c r="L235" s="164"/>
      <c r="M235" s="160">
        <f>+SUMPRODUCT(K236:K238,L236:L238)</f>
        <v>0</v>
      </c>
      <c r="N235" s="131">
        <f>+SUM(N236:N238)</f>
        <v>0</v>
      </c>
      <c r="O235" s="160">
        <f>+SUM(O236:O238)</f>
        <v>0</v>
      </c>
      <c r="Q235" s="91">
        <f>+SUM(N235:O235)-M235</f>
        <v>0</v>
      </c>
      <c r="R235" s="91">
        <f>SUMPRODUCT(K236:K238,L236:L238)-SUM(M236:M238)</f>
        <v>0</v>
      </c>
      <c r="T235" s="34">
        <f>G235*N235</f>
        <v>0</v>
      </c>
      <c r="V235" s="132">
        <f>(((1+$V$9)^G235)*$V$9)/(((1+$V$9)^G235)-1)</f>
        <v>8.0924368970045138E-2</v>
      </c>
      <c r="W235" s="133">
        <f>IFERROR(N235*V235,0)</f>
        <v>0</v>
      </c>
    </row>
    <row r="236" spans="2:23" s="134" customFormat="1" ht="12.75" hidden="1" customHeight="1" x14ac:dyDescent="0.25">
      <c r="B236" s="135"/>
      <c r="C236" s="136"/>
      <c r="D236" s="137"/>
      <c r="E236" s="191"/>
      <c r="F236" s="192"/>
      <c r="G236" s="124"/>
      <c r="H236" s="140"/>
      <c r="I236" s="141"/>
      <c r="J236" s="142"/>
      <c r="K236" s="143"/>
      <c r="L236" s="144"/>
      <c r="M236" s="145">
        <f>+L236*K236</f>
        <v>0</v>
      </c>
      <c r="N236" s="146"/>
      <c r="O236" s="145"/>
      <c r="Q236" s="147"/>
      <c r="T236" s="148"/>
    </row>
    <row r="237" spans="2:23" s="134" customFormat="1" ht="12.5" x14ac:dyDescent="0.25">
      <c r="B237" s="135"/>
      <c r="C237" s="136"/>
      <c r="D237" s="137"/>
      <c r="E237" s="593"/>
      <c r="F237" s="594"/>
      <c r="G237" s="124"/>
      <c r="H237" s="140"/>
      <c r="I237" s="141"/>
      <c r="J237" s="142"/>
      <c r="K237" s="143"/>
      <c r="L237" s="144"/>
      <c r="M237" s="150">
        <f>+L237*K237</f>
        <v>0</v>
      </c>
      <c r="N237" s="146"/>
      <c r="O237" s="145"/>
      <c r="Q237" s="147"/>
      <c r="T237" s="148"/>
    </row>
    <row r="238" spans="2:23" s="134" customFormat="1" ht="12.5" x14ac:dyDescent="0.25">
      <c r="B238" s="135"/>
      <c r="C238" s="136"/>
      <c r="D238" s="137"/>
      <c r="E238" s="593"/>
      <c r="F238" s="594"/>
      <c r="G238" s="124"/>
      <c r="H238" s="140"/>
      <c r="I238" s="141"/>
      <c r="J238" s="142"/>
      <c r="K238" s="143"/>
      <c r="L238" s="144"/>
      <c r="M238" s="150">
        <f>+L238*K238</f>
        <v>0</v>
      </c>
      <c r="N238" s="146"/>
      <c r="O238" s="145"/>
      <c r="Q238" s="147"/>
      <c r="T238" s="148"/>
    </row>
    <row r="239" spans="2:23" x14ac:dyDescent="0.25">
      <c r="B239" s="119"/>
      <c r="C239" s="120"/>
      <c r="D239" s="152">
        <v>316</v>
      </c>
      <c r="E239" s="62" t="str">
        <f ca="1">OFFSET(Sprachen!A160,0,'START, DEBUT, INIZIO'!$E$7-1,1,1)</f>
        <v>Baunebengewerbe</v>
      </c>
      <c r="F239" s="63"/>
      <c r="G239" s="124">
        <v>40</v>
      </c>
      <c r="H239" s="155"/>
      <c r="I239" s="161"/>
      <c r="J239" s="162"/>
      <c r="K239" s="163"/>
      <c r="L239" s="164"/>
      <c r="M239" s="160">
        <f>+SUMPRODUCT(K240:K242,L240:L242)</f>
        <v>0</v>
      </c>
      <c r="N239" s="131">
        <f>+SUM(N240:N242)</f>
        <v>0</v>
      </c>
      <c r="O239" s="160">
        <f>+SUM(O240:O242)</f>
        <v>0</v>
      </c>
      <c r="Q239" s="91">
        <f>+SUM(N239:O239)-M239</f>
        <v>0</v>
      </c>
      <c r="R239" s="91">
        <f>SUMPRODUCT(K240:K242,L240:L242)-SUM(M240:M242)</f>
        <v>0</v>
      </c>
      <c r="T239" s="34">
        <f>G239*N239</f>
        <v>0</v>
      </c>
      <c r="V239" s="132">
        <f>(((1+$V$9)^G239)*$V$9)/(((1+$V$9)^G239)-1)</f>
        <v>5.9078286455001121E-2</v>
      </c>
      <c r="W239" s="133">
        <f>IFERROR(N239*V239,0)</f>
        <v>0</v>
      </c>
    </row>
    <row r="240" spans="2:23" s="134" customFormat="1" ht="12.75" hidden="1" customHeight="1" x14ac:dyDescent="0.25">
      <c r="B240" s="135"/>
      <c r="C240" s="136"/>
      <c r="D240" s="137"/>
      <c r="E240" s="191"/>
      <c r="F240" s="192"/>
      <c r="G240" s="124"/>
      <c r="H240" s="140"/>
      <c r="I240" s="141"/>
      <c r="J240" s="142"/>
      <c r="K240" s="143"/>
      <c r="L240" s="144"/>
      <c r="M240" s="145">
        <f>+L240*K240</f>
        <v>0</v>
      </c>
      <c r="N240" s="146"/>
      <c r="O240" s="145"/>
      <c r="Q240" s="147"/>
      <c r="T240" s="148"/>
    </row>
    <row r="241" spans="2:23" s="134" customFormat="1" ht="12.5" x14ac:dyDescent="0.25">
      <c r="B241" s="135"/>
      <c r="C241" s="136"/>
      <c r="D241" s="137"/>
      <c r="E241" s="593"/>
      <c r="F241" s="594"/>
      <c r="G241" s="124"/>
      <c r="H241" s="140"/>
      <c r="I241" s="141"/>
      <c r="J241" s="142"/>
      <c r="K241" s="143"/>
      <c r="L241" s="144"/>
      <c r="M241" s="150">
        <f>+L241*K241</f>
        <v>0</v>
      </c>
      <c r="N241" s="146"/>
      <c r="O241" s="145"/>
      <c r="Q241" s="147"/>
      <c r="T241" s="148"/>
    </row>
    <row r="242" spans="2:23" s="134" customFormat="1" ht="12.5" x14ac:dyDescent="0.25">
      <c r="B242" s="135"/>
      <c r="C242" s="136"/>
      <c r="D242" s="137"/>
      <c r="E242" s="593"/>
      <c r="F242" s="594"/>
      <c r="G242" s="124"/>
      <c r="H242" s="140"/>
      <c r="I242" s="141"/>
      <c r="J242" s="142"/>
      <c r="K242" s="143"/>
      <c r="L242" s="144"/>
      <c r="M242" s="150">
        <f>+L242*K242</f>
        <v>0</v>
      </c>
      <c r="N242" s="146"/>
      <c r="O242" s="145"/>
      <c r="Q242" s="147"/>
      <c r="T242" s="148"/>
    </row>
    <row r="243" spans="2:23" x14ac:dyDescent="0.25">
      <c r="B243" s="119"/>
      <c r="C243" s="120"/>
      <c r="D243" s="152">
        <v>317</v>
      </c>
      <c r="E243" s="62" t="str">
        <f ca="1">OFFSET(Sprachen!A161,0,'START, DEBUT, INIZIO'!$E$7-1,1,1)</f>
        <v>Ersatzteile</v>
      </c>
      <c r="F243" s="63"/>
      <c r="G243" s="124">
        <v>40</v>
      </c>
      <c r="H243" s="155"/>
      <c r="I243" s="161"/>
      <c r="J243" s="162"/>
      <c r="K243" s="163"/>
      <c r="L243" s="164"/>
      <c r="M243" s="160">
        <f>+SUMPRODUCT(K244:K246,L244:L246)</f>
        <v>0</v>
      </c>
      <c r="N243" s="131">
        <f>+SUM(N244:N246)</f>
        <v>0</v>
      </c>
      <c r="O243" s="160">
        <f>+SUM(O244:O246)</f>
        <v>0</v>
      </c>
      <c r="Q243" s="91">
        <f>+SUM(N243:O243)-M243</f>
        <v>0</v>
      </c>
      <c r="R243" s="91">
        <f>SUMPRODUCT(K244:K246,L244:L246)-SUM(M244:M246)</f>
        <v>0</v>
      </c>
      <c r="T243" s="34">
        <f>G243*N243</f>
        <v>0</v>
      </c>
      <c r="V243" s="132">
        <f>(((1+$V$9)^G243)*$V$9)/(((1+$V$9)^G243)-1)</f>
        <v>5.9078286455001121E-2</v>
      </c>
      <c r="W243" s="133">
        <f>IFERROR(N243*V243,0)</f>
        <v>0</v>
      </c>
    </row>
    <row r="244" spans="2:23" s="134" customFormat="1" ht="12" hidden="1" customHeight="1" x14ac:dyDescent="0.25">
      <c r="B244" s="135"/>
      <c r="C244" s="136"/>
      <c r="D244" s="137"/>
      <c r="E244" s="191"/>
      <c r="F244" s="192"/>
      <c r="G244" s="170"/>
      <c r="H244" s="140"/>
      <c r="I244" s="141"/>
      <c r="J244" s="142"/>
      <c r="K244" s="143"/>
      <c r="L244" s="144"/>
      <c r="M244" s="145">
        <f>+L244*K244</f>
        <v>0</v>
      </c>
      <c r="N244" s="146"/>
      <c r="O244" s="145"/>
      <c r="Q244" s="147"/>
      <c r="T244" s="148"/>
    </row>
    <row r="245" spans="2:23" s="134" customFormat="1" ht="12.5" x14ac:dyDescent="0.25">
      <c r="B245" s="135"/>
      <c r="C245" s="136"/>
      <c r="D245" s="137"/>
      <c r="E245" s="593"/>
      <c r="F245" s="594"/>
      <c r="G245" s="124"/>
      <c r="H245" s="140"/>
      <c r="I245" s="141"/>
      <c r="J245" s="142"/>
      <c r="K245" s="143"/>
      <c r="L245" s="144"/>
      <c r="M245" s="150">
        <f>+L245*K245</f>
        <v>0</v>
      </c>
      <c r="N245" s="146">
        <f>M245</f>
        <v>0</v>
      </c>
      <c r="O245" s="145"/>
      <c r="Q245" s="147"/>
      <c r="T245" s="148"/>
    </row>
    <row r="246" spans="2:23" s="134" customFormat="1" ht="12.5" x14ac:dyDescent="0.25">
      <c r="B246" s="135"/>
      <c r="C246" s="136"/>
      <c r="D246" s="137"/>
      <c r="E246" s="593"/>
      <c r="F246" s="594"/>
      <c r="G246" s="124"/>
      <c r="H246" s="140"/>
      <c r="I246" s="141"/>
      <c r="J246" s="142"/>
      <c r="K246" s="143"/>
      <c r="L246" s="144"/>
      <c r="M246" s="150">
        <f>+L246*K246</f>
        <v>0</v>
      </c>
      <c r="N246" s="146"/>
      <c r="O246" s="145"/>
      <c r="Q246" s="147"/>
      <c r="T246" s="148"/>
    </row>
    <row r="247" spans="2:23" ht="4.9000000000000004" customHeight="1" x14ac:dyDescent="0.25">
      <c r="B247" s="119"/>
      <c r="C247" s="120"/>
      <c r="D247" s="171"/>
      <c r="E247" s="194"/>
      <c r="F247" s="195"/>
      <c r="G247" s="124"/>
      <c r="H247" s="172"/>
      <c r="I247" s="173"/>
      <c r="J247" s="174"/>
      <c r="K247" s="175"/>
      <c r="L247" s="176"/>
      <c r="M247" s="160"/>
      <c r="N247" s="131"/>
      <c r="O247" s="160"/>
      <c r="Q247" s="168"/>
    </row>
    <row r="248" spans="2:23" x14ac:dyDescent="0.25">
      <c r="B248" s="119"/>
      <c r="C248" s="120"/>
      <c r="D248" s="152">
        <v>318</v>
      </c>
      <c r="E248" s="593" t="s">
        <v>53</v>
      </c>
      <c r="F248" s="594"/>
      <c r="G248" s="170"/>
      <c r="H248" s="155"/>
      <c r="I248" s="156"/>
      <c r="J248" s="157"/>
      <c r="K248" s="158"/>
      <c r="L248" s="159"/>
      <c r="M248" s="160">
        <f>+SUMPRODUCT(K249:K251,L249:L251)</f>
        <v>0</v>
      </c>
      <c r="N248" s="131">
        <f>+SUM(N249:N251)</f>
        <v>0</v>
      </c>
      <c r="O248" s="160">
        <f>+SUM(O249:O251)</f>
        <v>0</v>
      </c>
      <c r="Q248" s="91">
        <f>+SUM(N248:O248)-M248</f>
        <v>0</v>
      </c>
      <c r="R248" s="91">
        <f>SUMPRODUCT(K249:K251,L249:L251)-SUM(M249:M251)</f>
        <v>0</v>
      </c>
      <c r="T248" s="34">
        <f>G248*N248</f>
        <v>0</v>
      </c>
      <c r="V248" s="132" t="e">
        <f>(((1+$V$9)^G248)*$V$9)/(((1+$V$9)^G248)-1)</f>
        <v>#DIV/0!</v>
      </c>
      <c r="W248" s="133">
        <f>IFERROR(N248*V248,0)</f>
        <v>0</v>
      </c>
    </row>
    <row r="249" spans="2:23" s="134" customFormat="1" ht="12" hidden="1" customHeight="1" x14ac:dyDescent="0.25">
      <c r="B249" s="135"/>
      <c r="C249" s="136"/>
      <c r="D249" s="137"/>
      <c r="E249" s="593"/>
      <c r="F249" s="594"/>
      <c r="G249" s="170"/>
      <c r="H249" s="140"/>
      <c r="I249" s="141"/>
      <c r="J249" s="142"/>
      <c r="K249" s="143"/>
      <c r="L249" s="144"/>
      <c r="M249" s="145">
        <f>+L249*K249</f>
        <v>0</v>
      </c>
      <c r="N249" s="146"/>
      <c r="O249" s="145"/>
      <c r="Q249" s="147"/>
      <c r="T249" s="148"/>
    </row>
    <row r="250" spans="2:23" s="134" customFormat="1" ht="12.5" x14ac:dyDescent="0.25">
      <c r="B250" s="135"/>
      <c r="C250" s="136"/>
      <c r="D250" s="137"/>
      <c r="E250" s="593"/>
      <c r="F250" s="594"/>
      <c r="G250" s="124"/>
      <c r="H250" s="140"/>
      <c r="I250" s="141"/>
      <c r="J250" s="142"/>
      <c r="K250" s="143"/>
      <c r="L250" s="144"/>
      <c r="M250" s="150">
        <f>+L250*K250</f>
        <v>0</v>
      </c>
      <c r="N250" s="146"/>
      <c r="O250" s="145"/>
      <c r="Q250" s="147"/>
      <c r="T250" s="148"/>
    </row>
    <row r="251" spans="2:23" s="134" customFormat="1" ht="12.5" x14ac:dyDescent="0.25">
      <c r="B251" s="135"/>
      <c r="C251" s="136"/>
      <c r="D251" s="137"/>
      <c r="E251" s="593"/>
      <c r="F251" s="594"/>
      <c r="G251" s="124"/>
      <c r="H251" s="140"/>
      <c r="I251" s="141"/>
      <c r="J251" s="142"/>
      <c r="K251" s="143"/>
      <c r="L251" s="144"/>
      <c r="M251" s="150">
        <f>+L251*K251</f>
        <v>0</v>
      </c>
      <c r="N251" s="146"/>
      <c r="O251" s="145"/>
      <c r="Q251" s="147"/>
      <c r="T251" s="148"/>
    </row>
    <row r="252" spans="2:23" ht="4.9000000000000004" customHeight="1" x14ac:dyDescent="0.25">
      <c r="B252" s="119"/>
      <c r="C252" s="120"/>
      <c r="D252" s="171"/>
      <c r="E252" s="194"/>
      <c r="F252" s="195"/>
      <c r="G252" s="196"/>
      <c r="H252" s="172"/>
      <c r="I252" s="173"/>
      <c r="J252" s="174"/>
      <c r="K252" s="175"/>
      <c r="L252" s="176"/>
      <c r="M252" s="160"/>
      <c r="N252" s="131"/>
      <c r="O252" s="160"/>
      <c r="Q252" s="168"/>
    </row>
    <row r="253" spans="2:23" x14ac:dyDescent="0.25">
      <c r="B253" s="119"/>
      <c r="C253" s="120"/>
      <c r="D253" s="152">
        <v>319</v>
      </c>
      <c r="E253" s="593" t="s">
        <v>53</v>
      </c>
      <c r="F253" s="594"/>
      <c r="G253" s="170"/>
      <c r="H253" s="155"/>
      <c r="I253" s="156"/>
      <c r="J253" s="157"/>
      <c r="K253" s="158"/>
      <c r="L253" s="159"/>
      <c r="M253" s="160">
        <f>+SUMPRODUCT(K254:K256,L254:L256)</f>
        <v>0</v>
      </c>
      <c r="N253" s="131">
        <f>+SUM(N254:N256)</f>
        <v>0</v>
      </c>
      <c r="O253" s="160">
        <f>+SUM(O254:O256)</f>
        <v>0</v>
      </c>
      <c r="Q253" s="91">
        <f>+SUM(N253:O253)-M253</f>
        <v>0</v>
      </c>
      <c r="R253" s="91">
        <f>SUMPRODUCT(K254:K256,L254:L256)-SUM(M254:M256)</f>
        <v>0</v>
      </c>
      <c r="T253" s="34">
        <f>G253*N253</f>
        <v>0</v>
      </c>
      <c r="V253" s="132" t="e">
        <f>(((1+$V$9)^G253)*$V$9)/(((1+$V$9)^G253)-1)</f>
        <v>#DIV/0!</v>
      </c>
      <c r="W253" s="133">
        <f>IFERROR(N253*V253,0)</f>
        <v>0</v>
      </c>
    </row>
    <row r="254" spans="2:23" s="134" customFormat="1" ht="12" hidden="1" customHeight="1" x14ac:dyDescent="0.25">
      <c r="B254" s="135"/>
      <c r="C254" s="136"/>
      <c r="D254" s="137"/>
      <c r="E254" s="593"/>
      <c r="F254" s="594"/>
      <c r="G254" s="170"/>
      <c r="H254" s="140"/>
      <c r="I254" s="141"/>
      <c r="J254" s="142"/>
      <c r="K254" s="143"/>
      <c r="L254" s="144"/>
      <c r="M254" s="145">
        <f>+L254*K254</f>
        <v>0</v>
      </c>
      <c r="N254" s="146"/>
      <c r="O254" s="145"/>
      <c r="Q254" s="147"/>
      <c r="T254" s="148"/>
    </row>
    <row r="255" spans="2:23" s="134" customFormat="1" ht="12.5" x14ac:dyDescent="0.25">
      <c r="B255" s="135"/>
      <c r="C255" s="136"/>
      <c r="D255" s="137"/>
      <c r="E255" s="593"/>
      <c r="F255" s="594"/>
      <c r="G255" s="124"/>
      <c r="H255" s="140"/>
      <c r="I255" s="141"/>
      <c r="J255" s="142"/>
      <c r="K255" s="143"/>
      <c r="L255" s="144"/>
      <c r="M255" s="150">
        <f>+L255*K255</f>
        <v>0</v>
      </c>
      <c r="N255" s="146"/>
      <c r="O255" s="145"/>
      <c r="Q255" s="147"/>
      <c r="T255" s="148"/>
    </row>
    <row r="256" spans="2:23" s="134" customFormat="1" ht="12.5" x14ac:dyDescent="0.25">
      <c r="B256" s="135"/>
      <c r="C256" s="136"/>
      <c r="D256" s="137"/>
      <c r="E256" s="593"/>
      <c r="F256" s="594"/>
      <c r="G256" s="124"/>
      <c r="H256" s="140"/>
      <c r="I256" s="141"/>
      <c r="J256" s="142"/>
      <c r="K256" s="143"/>
      <c r="L256" s="144"/>
      <c r="M256" s="150">
        <f>+L256*K256</f>
        <v>0</v>
      </c>
      <c r="N256" s="146"/>
      <c r="O256" s="145"/>
      <c r="Q256" s="147"/>
      <c r="T256" s="148"/>
    </row>
    <row r="257" spans="2:23" ht="4.9000000000000004" customHeight="1" x14ac:dyDescent="0.25">
      <c r="B257" s="119"/>
      <c r="C257" s="120"/>
      <c r="D257" s="171"/>
      <c r="E257" s="194"/>
      <c r="F257" s="195"/>
      <c r="G257" s="196"/>
      <c r="H257" s="172"/>
      <c r="I257" s="173"/>
      <c r="J257" s="174"/>
      <c r="K257" s="175"/>
      <c r="L257" s="176"/>
      <c r="M257" s="160"/>
      <c r="N257" s="131"/>
      <c r="O257" s="160"/>
      <c r="Q257" s="168"/>
    </row>
    <row r="258" spans="2:23" x14ac:dyDescent="0.25">
      <c r="B258" s="119"/>
      <c r="C258" s="120"/>
      <c r="D258" s="152">
        <v>320</v>
      </c>
      <c r="E258" s="593" t="s">
        <v>53</v>
      </c>
      <c r="F258" s="594"/>
      <c r="G258" s="170"/>
      <c r="H258" s="155"/>
      <c r="I258" s="156"/>
      <c r="J258" s="157"/>
      <c r="K258" s="158"/>
      <c r="L258" s="159"/>
      <c r="M258" s="160">
        <f>+SUMPRODUCT(K259:K261,L259:L261)</f>
        <v>0</v>
      </c>
      <c r="N258" s="131">
        <f>+SUM(N259:N261)</f>
        <v>0</v>
      </c>
      <c r="O258" s="160">
        <f>+SUM(O259:O261)</f>
        <v>0</v>
      </c>
      <c r="Q258" s="91">
        <f>+SUM(N258:O258)-M258</f>
        <v>0</v>
      </c>
      <c r="R258" s="91">
        <f>SUMPRODUCT(K259:K261,L259:L261)-SUM(M259:M261)</f>
        <v>0</v>
      </c>
      <c r="T258" s="34">
        <f>G258*N258</f>
        <v>0</v>
      </c>
      <c r="V258" s="132" t="e">
        <f>(((1+$V$9)^G258)*$V$9)/(((1+$V$9)^G258)-1)</f>
        <v>#DIV/0!</v>
      </c>
      <c r="W258" s="133">
        <f>IFERROR(N258*V258,0)</f>
        <v>0</v>
      </c>
    </row>
    <row r="259" spans="2:23" s="134" customFormat="1" ht="12" hidden="1" customHeight="1" x14ac:dyDescent="0.25">
      <c r="B259" s="135"/>
      <c r="C259" s="136"/>
      <c r="D259" s="137"/>
      <c r="E259" s="593"/>
      <c r="F259" s="594"/>
      <c r="G259" s="170"/>
      <c r="H259" s="140"/>
      <c r="I259" s="141"/>
      <c r="J259" s="142"/>
      <c r="K259" s="143"/>
      <c r="L259" s="144"/>
      <c r="M259" s="145">
        <f>+L259*K259</f>
        <v>0</v>
      </c>
      <c r="N259" s="146"/>
      <c r="O259" s="145"/>
      <c r="Q259" s="147"/>
      <c r="T259" s="148"/>
    </row>
    <row r="260" spans="2:23" s="134" customFormat="1" ht="12.5" x14ac:dyDescent="0.25">
      <c r="B260" s="135"/>
      <c r="C260" s="136"/>
      <c r="D260" s="137"/>
      <c r="E260" s="593"/>
      <c r="F260" s="594"/>
      <c r="G260" s="124"/>
      <c r="H260" s="140"/>
      <c r="I260" s="141"/>
      <c r="J260" s="142"/>
      <c r="K260" s="143"/>
      <c r="L260" s="144"/>
      <c r="M260" s="150">
        <f>+L260*K260</f>
        <v>0</v>
      </c>
      <c r="N260" s="146"/>
      <c r="O260" s="145"/>
      <c r="Q260" s="147"/>
      <c r="T260" s="148"/>
    </row>
    <row r="261" spans="2:23" s="134" customFormat="1" ht="12.5" x14ac:dyDescent="0.25">
      <c r="B261" s="135"/>
      <c r="C261" s="136"/>
      <c r="D261" s="177"/>
      <c r="E261" s="593"/>
      <c r="F261" s="594"/>
      <c r="G261" s="124"/>
      <c r="H261" s="178"/>
      <c r="I261" s="179"/>
      <c r="J261" s="180"/>
      <c r="K261" s="181"/>
      <c r="L261" s="182"/>
      <c r="M261" s="150">
        <f>+L261*K261</f>
        <v>0</v>
      </c>
      <c r="N261" s="183"/>
      <c r="O261" s="197"/>
      <c r="Q261" s="147"/>
      <c r="T261" s="148"/>
    </row>
    <row r="262" spans="2:23" s="95" customFormat="1" x14ac:dyDescent="0.25">
      <c r="B262" s="108"/>
      <c r="C262" s="109">
        <v>40</v>
      </c>
      <c r="D262" s="109" t="str">
        <f ca="1">OFFSET(Sprachen!A162,0,'START, DEBUT, INIZIO'!$E$7-1,1,1)</f>
        <v>Sonstige Anlagen</v>
      </c>
      <c r="E262" s="109"/>
      <c r="F262" s="110"/>
      <c r="G262" s="111"/>
      <c r="H262" s="112"/>
      <c r="I262" s="113"/>
      <c r="J262" s="114"/>
      <c r="K262" s="115"/>
      <c r="L262" s="116"/>
      <c r="M262" s="118">
        <f>+M263+M267+M271+M275+M279+M283+M287+M291+M296+M301+M306</f>
        <v>0</v>
      </c>
      <c r="N262" s="118">
        <f>+N263+N267+N271+N275+N279+N283+N287+N291+N296+N301+N306</f>
        <v>0</v>
      </c>
      <c r="O262" s="118">
        <f>+O263+O267+O271+O275+O279+O283+O287+O291+O296+O301+O306</f>
        <v>0</v>
      </c>
      <c r="Q262" s="91">
        <f>+SUM(N262:O262)-M262</f>
        <v>0</v>
      </c>
      <c r="T262" s="107"/>
    </row>
    <row r="263" spans="2:23" x14ac:dyDescent="0.25">
      <c r="B263" s="119"/>
      <c r="C263" s="120"/>
      <c r="D263" s="121">
        <v>400</v>
      </c>
      <c r="E263" s="184" t="str">
        <f ca="1">OFFSET(Sprachen!A163,0,'START, DEBUT, INIZIO'!$E$7-1,1,1)</f>
        <v>Schleusen</v>
      </c>
      <c r="F263" s="185"/>
      <c r="G263" s="124">
        <v>80</v>
      </c>
      <c r="H263" s="125"/>
      <c r="I263" s="187"/>
      <c r="J263" s="188"/>
      <c r="K263" s="189"/>
      <c r="L263" s="190"/>
      <c r="M263" s="160">
        <f>+SUMPRODUCT(K264:K266,L264:L266)</f>
        <v>0</v>
      </c>
      <c r="N263" s="131">
        <f>+SUM(N264:N266)</f>
        <v>0</v>
      </c>
      <c r="O263" s="160">
        <f>+SUM(O264:O266)</f>
        <v>0</v>
      </c>
      <c r="Q263" s="91">
        <f>+SUM(N263:O263)-M263</f>
        <v>0</v>
      </c>
      <c r="R263" s="91">
        <f>SUMPRODUCT(K264:K266,L264:L266)-SUM(M264:M266)</f>
        <v>0</v>
      </c>
      <c r="T263" s="34">
        <f>G263*N263</f>
        <v>0</v>
      </c>
      <c r="V263" s="132">
        <f>(((1+$V$9)^G263)*$V$9)/(((1+$V$9)^G263)-1)</f>
        <v>5.1971739760105218E-2</v>
      </c>
      <c r="W263" s="133">
        <f>IFERROR(N263*V263,0)</f>
        <v>0</v>
      </c>
    </row>
    <row r="264" spans="2:23" s="134" customFormat="1" ht="12.75" hidden="1" customHeight="1" x14ac:dyDescent="0.25">
      <c r="B264" s="135"/>
      <c r="C264" s="136"/>
      <c r="D264" s="137"/>
      <c r="E264" s="191"/>
      <c r="F264" s="192"/>
      <c r="G264" s="124"/>
      <c r="H264" s="140"/>
      <c r="I264" s="141"/>
      <c r="J264" s="142"/>
      <c r="K264" s="143"/>
      <c r="L264" s="144"/>
      <c r="M264" s="145">
        <f>+L264*K264</f>
        <v>0</v>
      </c>
      <c r="N264" s="146"/>
      <c r="O264" s="145"/>
      <c r="Q264" s="147"/>
      <c r="T264" s="148"/>
    </row>
    <row r="265" spans="2:23" s="134" customFormat="1" ht="12.5" x14ac:dyDescent="0.25">
      <c r="B265" s="135"/>
      <c r="C265" s="136"/>
      <c r="D265" s="137"/>
      <c r="E265" s="593"/>
      <c r="F265" s="594"/>
      <c r="G265" s="124"/>
      <c r="H265" s="140"/>
      <c r="I265" s="141"/>
      <c r="J265" s="142"/>
      <c r="K265" s="143"/>
      <c r="L265" s="144"/>
      <c r="M265" s="150">
        <f>+L265*K265</f>
        <v>0</v>
      </c>
      <c r="N265" s="146"/>
      <c r="O265" s="145"/>
      <c r="Q265" s="147"/>
      <c r="T265" s="148"/>
    </row>
    <row r="266" spans="2:23" s="134" customFormat="1" ht="12.5" x14ac:dyDescent="0.25">
      <c r="B266" s="135"/>
      <c r="C266" s="136"/>
      <c r="D266" s="137"/>
      <c r="E266" s="593"/>
      <c r="F266" s="594"/>
      <c r="G266" s="124"/>
      <c r="H266" s="140"/>
      <c r="I266" s="141"/>
      <c r="J266" s="142"/>
      <c r="K266" s="143"/>
      <c r="L266" s="144"/>
      <c r="M266" s="150">
        <f>+L266*K266</f>
        <v>0</v>
      </c>
      <c r="N266" s="146"/>
      <c r="O266" s="145"/>
      <c r="Q266" s="147"/>
      <c r="T266" s="148"/>
    </row>
    <row r="267" spans="2:23" x14ac:dyDescent="0.25">
      <c r="B267" s="119"/>
      <c r="C267" s="120"/>
      <c r="D267" s="152">
        <v>401</v>
      </c>
      <c r="E267" s="62" t="str">
        <f ca="1">OFFSET(Sprachen!A164,0,'START, DEBUT, INIZIO'!$E$7-1,1,1)</f>
        <v>Fischauf- und Abstiegsanlagen</v>
      </c>
      <c r="F267" s="63"/>
      <c r="G267" s="124">
        <v>40</v>
      </c>
      <c r="H267" s="155"/>
      <c r="I267" s="161"/>
      <c r="J267" s="162"/>
      <c r="K267" s="163"/>
      <c r="L267" s="164"/>
      <c r="M267" s="160">
        <f>+SUMPRODUCT(K268:K270,L268:L270)</f>
        <v>0</v>
      </c>
      <c r="N267" s="131">
        <f>+SUM(N268:N270)</f>
        <v>0</v>
      </c>
      <c r="O267" s="160">
        <f>+SUM(O268:O270)</f>
        <v>0</v>
      </c>
      <c r="Q267" s="91">
        <f>+SUM(N267:O267)-M267</f>
        <v>0</v>
      </c>
      <c r="R267" s="91">
        <f>SUMPRODUCT(K268:K270,L268:L270)-SUM(M268:M270)</f>
        <v>0</v>
      </c>
      <c r="T267" s="34">
        <f>G267*N267</f>
        <v>0</v>
      </c>
      <c r="V267" s="132">
        <f>(((1+$V$9)^G267)*$V$9)/(((1+$V$9)^G267)-1)</f>
        <v>5.9078286455001121E-2</v>
      </c>
      <c r="W267" s="133">
        <f>IFERROR(N267*V267,0)</f>
        <v>0</v>
      </c>
    </row>
    <row r="268" spans="2:23" s="134" customFormat="1" ht="12.75" hidden="1" customHeight="1" x14ac:dyDescent="0.25">
      <c r="B268" s="135"/>
      <c r="C268" s="136"/>
      <c r="D268" s="137"/>
      <c r="E268" s="191"/>
      <c r="F268" s="192"/>
      <c r="G268" s="124"/>
      <c r="H268" s="140"/>
      <c r="I268" s="141"/>
      <c r="J268" s="142"/>
      <c r="K268" s="143"/>
      <c r="L268" s="144"/>
      <c r="M268" s="145">
        <f>+L268*K268</f>
        <v>0</v>
      </c>
      <c r="N268" s="146"/>
      <c r="O268" s="145"/>
      <c r="Q268" s="147"/>
      <c r="T268" s="148"/>
    </row>
    <row r="269" spans="2:23" s="134" customFormat="1" ht="12.5" x14ac:dyDescent="0.25">
      <c r="B269" s="135"/>
      <c r="C269" s="136"/>
      <c r="D269" s="137"/>
      <c r="E269" s="593"/>
      <c r="F269" s="594"/>
      <c r="G269" s="124"/>
      <c r="H269" s="140"/>
      <c r="I269" s="141"/>
      <c r="J269" s="142"/>
      <c r="K269" s="143"/>
      <c r="L269" s="144"/>
      <c r="M269" s="150">
        <f>+L269*K269</f>
        <v>0</v>
      </c>
      <c r="N269" s="146"/>
      <c r="O269" s="145"/>
      <c r="Q269" s="147"/>
      <c r="T269" s="148"/>
    </row>
    <row r="270" spans="2:23" s="134" customFormat="1" ht="12.5" x14ac:dyDescent="0.25">
      <c r="B270" s="135"/>
      <c r="C270" s="136"/>
      <c r="D270" s="137"/>
      <c r="E270" s="593"/>
      <c r="F270" s="594"/>
      <c r="G270" s="124"/>
      <c r="H270" s="140"/>
      <c r="I270" s="141"/>
      <c r="J270" s="142"/>
      <c r="K270" s="143"/>
      <c r="L270" s="144"/>
      <c r="M270" s="150">
        <f>+L270*K270</f>
        <v>0</v>
      </c>
      <c r="N270" s="146"/>
      <c r="O270" s="145"/>
      <c r="Q270" s="147"/>
      <c r="T270" s="148"/>
    </row>
    <row r="271" spans="2:23" x14ac:dyDescent="0.25">
      <c r="B271" s="119"/>
      <c r="C271" s="120"/>
      <c r="D271" s="152">
        <v>402</v>
      </c>
      <c r="E271" s="62" t="str">
        <f ca="1">OFFSET(Sprachen!A165,0,'START, DEBUT, INIZIO'!$E$7-1,1,1)</f>
        <v>Bauten Transportwege u. Erschl. (Strassen, Brücken, Stützmauern, etc.)</v>
      </c>
      <c r="F271" s="63"/>
      <c r="G271" s="124">
        <v>60</v>
      </c>
      <c r="H271" s="155"/>
      <c r="I271" s="161"/>
      <c r="J271" s="162"/>
      <c r="K271" s="163"/>
      <c r="L271" s="164"/>
      <c r="M271" s="160">
        <f>+SUMPRODUCT(K272:K274,L272:L274)</f>
        <v>0</v>
      </c>
      <c r="N271" s="131">
        <f>+SUM(N272:N274)</f>
        <v>0</v>
      </c>
      <c r="O271" s="160">
        <f>+SUM(O272:O274)</f>
        <v>0</v>
      </c>
      <c r="Q271" s="91">
        <f>+SUM(N271:O271)-M271</f>
        <v>0</v>
      </c>
      <c r="R271" s="91">
        <f>SUMPRODUCT(K272:K274,L272:L274)-SUM(M272:M274)</f>
        <v>0</v>
      </c>
      <c r="T271" s="34">
        <f>G271*N271</f>
        <v>0</v>
      </c>
      <c r="V271" s="132">
        <f>(((1+$V$9)^G271)*$V$9)/(((1+$V$9)^G271)-1)</f>
        <v>5.3716072047184607E-2</v>
      </c>
      <c r="W271" s="133">
        <f>IFERROR(N271*V271,0)</f>
        <v>0</v>
      </c>
    </row>
    <row r="272" spans="2:23" s="134" customFormat="1" ht="12.75" hidden="1" customHeight="1" x14ac:dyDescent="0.25">
      <c r="B272" s="135"/>
      <c r="C272" s="136"/>
      <c r="D272" s="137"/>
      <c r="E272" s="191"/>
      <c r="F272" s="192"/>
      <c r="G272" s="124"/>
      <c r="H272" s="140"/>
      <c r="I272" s="141"/>
      <c r="J272" s="142"/>
      <c r="K272" s="143"/>
      <c r="L272" s="144"/>
      <c r="M272" s="145">
        <f>+L272*K272</f>
        <v>0</v>
      </c>
      <c r="N272" s="146"/>
      <c r="O272" s="145"/>
      <c r="Q272" s="147"/>
      <c r="T272" s="148"/>
    </row>
    <row r="273" spans="2:23" s="134" customFormat="1" ht="12.5" x14ac:dyDescent="0.25">
      <c r="B273" s="135"/>
      <c r="C273" s="136"/>
      <c r="D273" s="137"/>
      <c r="E273" s="593"/>
      <c r="F273" s="594"/>
      <c r="G273" s="124"/>
      <c r="H273" s="140"/>
      <c r="I273" s="141"/>
      <c r="J273" s="142"/>
      <c r="K273" s="143"/>
      <c r="L273" s="144"/>
      <c r="M273" s="150">
        <f>+L273*K273</f>
        <v>0</v>
      </c>
      <c r="N273" s="146">
        <f>M273</f>
        <v>0</v>
      </c>
      <c r="O273" s="145"/>
      <c r="Q273" s="147"/>
      <c r="T273" s="148"/>
    </row>
    <row r="274" spans="2:23" s="134" customFormat="1" ht="12.5" x14ac:dyDescent="0.25">
      <c r="B274" s="135"/>
      <c r="C274" s="136"/>
      <c r="D274" s="137"/>
      <c r="E274" s="593"/>
      <c r="F274" s="594"/>
      <c r="G274" s="124"/>
      <c r="H274" s="140"/>
      <c r="I274" s="141"/>
      <c r="J274" s="142"/>
      <c r="K274" s="143"/>
      <c r="L274" s="144"/>
      <c r="M274" s="150">
        <f>+L274*K274</f>
        <v>0</v>
      </c>
      <c r="N274" s="146"/>
      <c r="O274" s="145"/>
      <c r="Q274" s="147"/>
      <c r="T274" s="148"/>
    </row>
    <row r="275" spans="2:23" x14ac:dyDescent="0.25">
      <c r="B275" s="119"/>
      <c r="C275" s="120"/>
      <c r="D275" s="152">
        <v>403</v>
      </c>
      <c r="E275" s="62" t="str">
        <f ca="1">OFFSET(Sprachen!A166,0,'START, DEBUT, INIZIO'!$E$7-1,1,1)</f>
        <v xml:space="preserve">Seilbahnen </v>
      </c>
      <c r="F275" s="63"/>
      <c r="G275" s="124">
        <v>20</v>
      </c>
      <c r="H275" s="155"/>
      <c r="I275" s="161"/>
      <c r="J275" s="162"/>
      <c r="K275" s="163"/>
      <c r="L275" s="164"/>
      <c r="M275" s="160">
        <f>+SUMPRODUCT(K276:K278,L276:L278)</f>
        <v>0</v>
      </c>
      <c r="N275" s="131">
        <f>+SUM(N276:N278)</f>
        <v>0</v>
      </c>
      <c r="O275" s="160">
        <f>+SUM(O276:O278)</f>
        <v>0</v>
      </c>
      <c r="Q275" s="91">
        <f>+SUM(N275:O275)-M275</f>
        <v>0</v>
      </c>
      <c r="R275" s="91">
        <f>SUMPRODUCT(K276:K278,L276:L278)-SUM(M276:M278)</f>
        <v>0</v>
      </c>
      <c r="T275" s="34">
        <f>G275*N275</f>
        <v>0</v>
      </c>
      <c r="V275" s="132">
        <f>(((1+$V$9)^G275)*$V$9)/(((1+$V$9)^G275)-1)</f>
        <v>8.0924368970045138E-2</v>
      </c>
      <c r="W275" s="133">
        <f>IFERROR(N275*V275,0)</f>
        <v>0</v>
      </c>
    </row>
    <row r="276" spans="2:23" s="134" customFormat="1" ht="12.75" hidden="1" customHeight="1" x14ac:dyDescent="0.25">
      <c r="B276" s="135"/>
      <c r="C276" s="136"/>
      <c r="D276" s="137"/>
      <c r="E276" s="191"/>
      <c r="F276" s="192"/>
      <c r="G276" s="124"/>
      <c r="H276" s="140"/>
      <c r="I276" s="141"/>
      <c r="J276" s="142"/>
      <c r="K276" s="143"/>
      <c r="L276" s="144"/>
      <c r="M276" s="145">
        <f>+L276*K276</f>
        <v>0</v>
      </c>
      <c r="N276" s="146"/>
      <c r="O276" s="145"/>
      <c r="Q276" s="147"/>
      <c r="T276" s="148"/>
    </row>
    <row r="277" spans="2:23" s="134" customFormat="1" ht="12.5" x14ac:dyDescent="0.25">
      <c r="B277" s="135"/>
      <c r="C277" s="136"/>
      <c r="D277" s="137"/>
      <c r="E277" s="593"/>
      <c r="F277" s="594"/>
      <c r="G277" s="124"/>
      <c r="H277" s="140"/>
      <c r="I277" s="141"/>
      <c r="J277" s="142"/>
      <c r="K277" s="143"/>
      <c r="L277" s="144"/>
      <c r="M277" s="150">
        <f>+L277*K277</f>
        <v>0</v>
      </c>
      <c r="N277" s="146">
        <f>M277</f>
        <v>0</v>
      </c>
      <c r="O277" s="145"/>
      <c r="Q277" s="147"/>
      <c r="T277" s="148"/>
    </row>
    <row r="278" spans="2:23" s="134" customFormat="1" ht="12.5" x14ac:dyDescent="0.25">
      <c r="B278" s="135"/>
      <c r="C278" s="136"/>
      <c r="D278" s="137"/>
      <c r="E278" s="593"/>
      <c r="F278" s="594"/>
      <c r="G278" s="124"/>
      <c r="H278" s="140"/>
      <c r="I278" s="141"/>
      <c r="J278" s="142"/>
      <c r="K278" s="143"/>
      <c r="L278" s="144"/>
      <c r="M278" s="150">
        <f>+L278*K278</f>
        <v>0</v>
      </c>
      <c r="N278" s="146"/>
      <c r="O278" s="145"/>
      <c r="Q278" s="147"/>
      <c r="T278" s="148"/>
    </row>
    <row r="279" spans="2:23" x14ac:dyDescent="0.25">
      <c r="B279" s="119"/>
      <c r="C279" s="120"/>
      <c r="D279" s="152">
        <v>404</v>
      </c>
      <c r="E279" s="62" t="str">
        <f ca="1">OFFSET(Sprachen!A167,0,'START, DEBUT, INIZIO'!$E$7-1,1,1)</f>
        <v>Betriebsgebäude</v>
      </c>
      <c r="F279" s="63"/>
      <c r="G279" s="124">
        <v>40</v>
      </c>
      <c r="H279" s="155"/>
      <c r="I279" s="161"/>
      <c r="J279" s="162"/>
      <c r="K279" s="163"/>
      <c r="L279" s="164"/>
      <c r="M279" s="160">
        <f>+SUMPRODUCT(K280:K282,L280:L282)</f>
        <v>0</v>
      </c>
      <c r="N279" s="131">
        <f>+SUM(N280:N282)</f>
        <v>0</v>
      </c>
      <c r="O279" s="160">
        <f>+SUM(O280:O282)</f>
        <v>0</v>
      </c>
      <c r="Q279" s="91">
        <f>+SUM(N279:O279)-M279</f>
        <v>0</v>
      </c>
      <c r="R279" s="91">
        <f>SUMPRODUCT(K280:K282,L280:L282)-SUM(M280:M282)</f>
        <v>0</v>
      </c>
      <c r="T279" s="34">
        <f>G279*N279</f>
        <v>0</v>
      </c>
      <c r="V279" s="132">
        <f>(((1+$V$9)^G279)*$V$9)/(((1+$V$9)^G279)-1)</f>
        <v>5.9078286455001121E-2</v>
      </c>
      <c r="W279" s="133">
        <f>IFERROR(N279*V279,0)</f>
        <v>0</v>
      </c>
    </row>
    <row r="280" spans="2:23" s="134" customFormat="1" ht="12.75" hidden="1" customHeight="1" x14ac:dyDescent="0.25">
      <c r="B280" s="135"/>
      <c r="C280" s="136"/>
      <c r="D280" s="137"/>
      <c r="E280" s="191"/>
      <c r="F280" s="192"/>
      <c r="G280" s="124"/>
      <c r="H280" s="140"/>
      <c r="I280" s="141"/>
      <c r="J280" s="142"/>
      <c r="K280" s="143"/>
      <c r="L280" s="144"/>
      <c r="M280" s="145">
        <f>+L280*K280</f>
        <v>0</v>
      </c>
      <c r="N280" s="146"/>
      <c r="O280" s="145"/>
      <c r="Q280" s="147"/>
      <c r="T280" s="148"/>
    </row>
    <row r="281" spans="2:23" s="134" customFormat="1" ht="12.5" x14ac:dyDescent="0.25">
      <c r="B281" s="135"/>
      <c r="C281" s="136"/>
      <c r="D281" s="137"/>
      <c r="E281" s="593"/>
      <c r="F281" s="594"/>
      <c r="G281" s="124"/>
      <c r="H281" s="140"/>
      <c r="I281" s="141"/>
      <c r="J281" s="142"/>
      <c r="K281" s="143"/>
      <c r="L281" s="144"/>
      <c r="M281" s="150">
        <f>+L281*K281</f>
        <v>0</v>
      </c>
      <c r="N281" s="146"/>
      <c r="O281" s="145"/>
      <c r="Q281" s="147"/>
      <c r="T281" s="148"/>
    </row>
    <row r="282" spans="2:23" s="134" customFormat="1" ht="12.5" x14ac:dyDescent="0.25">
      <c r="B282" s="135"/>
      <c r="C282" s="136"/>
      <c r="D282" s="137"/>
      <c r="E282" s="593"/>
      <c r="F282" s="594"/>
      <c r="G282" s="124"/>
      <c r="H282" s="140"/>
      <c r="I282" s="141"/>
      <c r="J282" s="142"/>
      <c r="K282" s="143"/>
      <c r="L282" s="144"/>
      <c r="M282" s="150">
        <f>+L282*K282</f>
        <v>0</v>
      </c>
      <c r="N282" s="146"/>
      <c r="O282" s="145"/>
      <c r="Q282" s="147"/>
      <c r="T282" s="148"/>
    </row>
    <row r="283" spans="2:23" x14ac:dyDescent="0.25">
      <c r="B283" s="119"/>
      <c r="C283" s="120"/>
      <c r="D283" s="152">
        <v>405</v>
      </c>
      <c r="E283" s="62" t="str">
        <f ca="1">OFFSET(Sprachen!A168,0,'START, DEBUT, INIZIO'!$E$7-1,1,1)</f>
        <v>Verwaltungsgebäude</v>
      </c>
      <c r="F283" s="63"/>
      <c r="G283" s="124">
        <v>50</v>
      </c>
      <c r="H283" s="155"/>
      <c r="I283" s="161"/>
      <c r="J283" s="162"/>
      <c r="K283" s="163"/>
      <c r="L283" s="164"/>
      <c r="M283" s="160">
        <f>+SUMPRODUCT(K284:K286,L284:L286)</f>
        <v>0</v>
      </c>
      <c r="N283" s="131">
        <f>+SUM(N284:N286)</f>
        <v>0</v>
      </c>
      <c r="O283" s="160">
        <f>+SUM(O284:O286)</f>
        <v>0</v>
      </c>
      <c r="Q283" s="91">
        <f>+SUM(N283:O283)-M283</f>
        <v>0</v>
      </c>
      <c r="R283" s="91">
        <f>SUMPRODUCT(K284:K286,L284:L286)-SUM(M284:M286)</f>
        <v>0</v>
      </c>
      <c r="T283" s="34">
        <f>G283*N283</f>
        <v>0</v>
      </c>
      <c r="V283" s="132">
        <f>(((1+$V$9)^G283)*$V$9)/(((1+$V$9)^G283)-1)</f>
        <v>5.5625261181938036E-2</v>
      </c>
      <c r="W283" s="133">
        <f>IFERROR(N283*V283,0)</f>
        <v>0</v>
      </c>
    </row>
    <row r="284" spans="2:23" s="134" customFormat="1" ht="12.75" hidden="1" customHeight="1" x14ac:dyDescent="0.25">
      <c r="B284" s="135"/>
      <c r="C284" s="136"/>
      <c r="D284" s="137"/>
      <c r="E284" s="191"/>
      <c r="F284" s="192"/>
      <c r="G284" s="124"/>
      <c r="H284" s="140"/>
      <c r="I284" s="141"/>
      <c r="J284" s="142"/>
      <c r="K284" s="143"/>
      <c r="L284" s="144"/>
      <c r="M284" s="145">
        <f>+L284*K284</f>
        <v>0</v>
      </c>
      <c r="N284" s="146"/>
      <c r="O284" s="145"/>
      <c r="Q284" s="147"/>
      <c r="T284" s="148"/>
    </row>
    <row r="285" spans="2:23" s="134" customFormat="1" ht="12.5" x14ac:dyDescent="0.25">
      <c r="B285" s="135"/>
      <c r="C285" s="136"/>
      <c r="D285" s="137"/>
      <c r="E285" s="593"/>
      <c r="F285" s="594"/>
      <c r="G285" s="124"/>
      <c r="H285" s="140"/>
      <c r="I285" s="141"/>
      <c r="J285" s="142"/>
      <c r="K285" s="143"/>
      <c r="L285" s="144"/>
      <c r="M285" s="150">
        <f>+L285*K285</f>
        <v>0</v>
      </c>
      <c r="N285" s="146"/>
      <c r="O285" s="145"/>
      <c r="Q285" s="147"/>
      <c r="T285" s="148"/>
    </row>
    <row r="286" spans="2:23" s="134" customFormat="1" ht="12.5" x14ac:dyDescent="0.25">
      <c r="B286" s="135"/>
      <c r="C286" s="136"/>
      <c r="D286" s="137"/>
      <c r="E286" s="593"/>
      <c r="F286" s="594"/>
      <c r="G286" s="124"/>
      <c r="H286" s="140"/>
      <c r="I286" s="141"/>
      <c r="J286" s="142"/>
      <c r="K286" s="143"/>
      <c r="L286" s="144"/>
      <c r="M286" s="150">
        <f>+L286*K286</f>
        <v>0</v>
      </c>
      <c r="N286" s="146"/>
      <c r="O286" s="145"/>
      <c r="Q286" s="147"/>
      <c r="T286" s="148"/>
    </row>
    <row r="287" spans="2:23" x14ac:dyDescent="0.25">
      <c r="B287" s="119"/>
      <c r="C287" s="120"/>
      <c r="D287" s="152">
        <v>406</v>
      </c>
      <c r="E287" s="62" t="str">
        <f ca="1">OFFSET(Sprachen!A169,0,'START, DEBUT, INIZIO'!$E$7-1,1,1)</f>
        <v>Baunebengewerbe</v>
      </c>
      <c r="F287" s="63"/>
      <c r="G287" s="124">
        <v>40</v>
      </c>
      <c r="H287" s="155"/>
      <c r="I287" s="161"/>
      <c r="J287" s="162"/>
      <c r="K287" s="163"/>
      <c r="L287" s="164"/>
      <c r="M287" s="160">
        <f>+SUMPRODUCT(K288:K290,L288:L290)</f>
        <v>0</v>
      </c>
      <c r="N287" s="131">
        <f>+SUM(N288:N290)</f>
        <v>0</v>
      </c>
      <c r="O287" s="160">
        <f>+SUM(O288:O290)</f>
        <v>0</v>
      </c>
      <c r="Q287" s="91">
        <f>+SUM(N287:O287)-M287</f>
        <v>0</v>
      </c>
      <c r="R287" s="91">
        <f>SUMPRODUCT(K288:K290,L288:L290)-SUM(M288:M290)</f>
        <v>0</v>
      </c>
      <c r="T287" s="34">
        <f>G287*N287</f>
        <v>0</v>
      </c>
      <c r="V287" s="132">
        <f>(((1+$V$9)^G287)*$V$9)/(((1+$V$9)^G287)-1)</f>
        <v>5.9078286455001121E-2</v>
      </c>
      <c r="W287" s="133">
        <f>IFERROR(N287*V287,0)</f>
        <v>0</v>
      </c>
    </row>
    <row r="288" spans="2:23" s="134" customFormat="1" ht="12.75" hidden="1" customHeight="1" x14ac:dyDescent="0.25">
      <c r="B288" s="135"/>
      <c r="C288" s="136"/>
      <c r="D288" s="137"/>
      <c r="E288" s="191"/>
      <c r="F288" s="192"/>
      <c r="G288" s="124"/>
      <c r="H288" s="140"/>
      <c r="I288" s="141"/>
      <c r="J288" s="142"/>
      <c r="K288" s="143"/>
      <c r="L288" s="144"/>
      <c r="M288" s="145">
        <f>+L288*K288</f>
        <v>0</v>
      </c>
      <c r="N288" s="146"/>
      <c r="O288" s="145"/>
      <c r="Q288" s="147"/>
      <c r="T288" s="148"/>
    </row>
    <row r="289" spans="2:23" s="134" customFormat="1" ht="12.5" x14ac:dyDescent="0.25">
      <c r="B289" s="135"/>
      <c r="C289" s="136"/>
      <c r="D289" s="137"/>
      <c r="E289" s="593"/>
      <c r="F289" s="594"/>
      <c r="G289" s="124"/>
      <c r="H289" s="140"/>
      <c r="I289" s="141"/>
      <c r="J289" s="142"/>
      <c r="K289" s="143"/>
      <c r="L289" s="144"/>
      <c r="M289" s="150">
        <f>+L289*K289</f>
        <v>0</v>
      </c>
      <c r="N289" s="146"/>
      <c r="O289" s="145"/>
      <c r="Q289" s="147"/>
      <c r="T289" s="148"/>
    </row>
    <row r="290" spans="2:23" s="134" customFormat="1" ht="12.5" x14ac:dyDescent="0.25">
      <c r="B290" s="135"/>
      <c r="C290" s="136"/>
      <c r="D290" s="137"/>
      <c r="E290" s="593"/>
      <c r="F290" s="594"/>
      <c r="G290" s="124"/>
      <c r="H290" s="140"/>
      <c r="I290" s="141"/>
      <c r="J290" s="142"/>
      <c r="K290" s="143"/>
      <c r="L290" s="144"/>
      <c r="M290" s="150">
        <f>+L290*K290</f>
        <v>0</v>
      </c>
      <c r="N290" s="146"/>
      <c r="O290" s="145"/>
      <c r="Q290" s="147"/>
      <c r="T290" s="148"/>
    </row>
    <row r="291" spans="2:23" x14ac:dyDescent="0.25">
      <c r="B291" s="119"/>
      <c r="C291" s="120"/>
      <c r="D291" s="152">
        <v>407</v>
      </c>
      <c r="E291" s="62" t="str">
        <f ca="1">OFFSET(Sprachen!A170,0,'START, DEBUT, INIZIO'!$E$7-1,1,1)</f>
        <v>Ersatzteile</v>
      </c>
      <c r="F291" s="63"/>
      <c r="G291" s="124">
        <v>40</v>
      </c>
      <c r="H291" s="155"/>
      <c r="I291" s="161"/>
      <c r="J291" s="162"/>
      <c r="K291" s="163"/>
      <c r="L291" s="164"/>
      <c r="M291" s="160">
        <f>+SUMPRODUCT(K292:K294,L292:L294)</f>
        <v>0</v>
      </c>
      <c r="N291" s="131">
        <f>+SUM(N292:N294)</f>
        <v>0</v>
      </c>
      <c r="O291" s="160">
        <f>+SUM(O292:O294)</f>
        <v>0</v>
      </c>
      <c r="Q291" s="91">
        <f>+SUM(N291:O291)-M291</f>
        <v>0</v>
      </c>
      <c r="R291" s="91">
        <f>SUMPRODUCT(K292:K294,L292:L294)-SUM(M292:M294)</f>
        <v>0</v>
      </c>
      <c r="T291" s="34">
        <f>G291*N291</f>
        <v>0</v>
      </c>
      <c r="V291" s="132">
        <f>(((1+$V$9)^G291)*$V$9)/(((1+$V$9)^G291)-1)</f>
        <v>5.9078286455001121E-2</v>
      </c>
      <c r="W291" s="133">
        <f>IFERROR(N291*V291,0)</f>
        <v>0</v>
      </c>
    </row>
    <row r="292" spans="2:23" s="134" customFormat="1" ht="12" hidden="1" customHeight="1" x14ac:dyDescent="0.25">
      <c r="B292" s="135"/>
      <c r="C292" s="136"/>
      <c r="D292" s="137"/>
      <c r="E292" s="191"/>
      <c r="F292" s="192"/>
      <c r="G292" s="170"/>
      <c r="H292" s="140"/>
      <c r="I292" s="141"/>
      <c r="J292" s="142"/>
      <c r="K292" s="143"/>
      <c r="L292" s="144"/>
      <c r="M292" s="145">
        <f>+L292*K292</f>
        <v>0</v>
      </c>
      <c r="N292" s="146"/>
      <c r="O292" s="145"/>
      <c r="Q292" s="147"/>
      <c r="T292" s="148"/>
    </row>
    <row r="293" spans="2:23" s="134" customFormat="1" ht="12.5" x14ac:dyDescent="0.25">
      <c r="B293" s="135"/>
      <c r="C293" s="136"/>
      <c r="D293" s="137"/>
      <c r="E293" s="593"/>
      <c r="F293" s="594"/>
      <c r="G293" s="124"/>
      <c r="H293" s="140"/>
      <c r="I293" s="141"/>
      <c r="J293" s="142"/>
      <c r="K293" s="143"/>
      <c r="L293" s="144"/>
      <c r="M293" s="150">
        <f>+L293*K293</f>
        <v>0</v>
      </c>
      <c r="N293" s="146"/>
      <c r="O293" s="145"/>
      <c r="Q293" s="147"/>
      <c r="T293" s="148"/>
    </row>
    <row r="294" spans="2:23" s="134" customFormat="1" ht="12.5" x14ac:dyDescent="0.25">
      <c r="B294" s="135"/>
      <c r="C294" s="136"/>
      <c r="D294" s="137"/>
      <c r="E294" s="593"/>
      <c r="F294" s="594"/>
      <c r="G294" s="124"/>
      <c r="H294" s="140"/>
      <c r="I294" s="141"/>
      <c r="J294" s="142"/>
      <c r="K294" s="143"/>
      <c r="L294" s="144"/>
      <c r="M294" s="150">
        <f>+L294*K294</f>
        <v>0</v>
      </c>
      <c r="N294" s="146"/>
      <c r="O294" s="145"/>
      <c r="Q294" s="147"/>
      <c r="T294" s="148"/>
    </row>
    <row r="295" spans="2:23" ht="4.9000000000000004" customHeight="1" x14ac:dyDescent="0.25">
      <c r="B295" s="119"/>
      <c r="C295" s="120"/>
      <c r="D295" s="171"/>
      <c r="E295" s="194"/>
      <c r="F295" s="195"/>
      <c r="G295" s="196"/>
      <c r="H295" s="172"/>
      <c r="I295" s="173"/>
      <c r="J295" s="174"/>
      <c r="K295" s="175"/>
      <c r="L295" s="176"/>
      <c r="M295" s="160"/>
      <c r="N295" s="131"/>
      <c r="O295" s="160"/>
      <c r="Q295" s="168"/>
    </row>
    <row r="296" spans="2:23" x14ac:dyDescent="0.25">
      <c r="B296" s="119"/>
      <c r="C296" s="120"/>
      <c r="D296" s="152">
        <v>408</v>
      </c>
      <c r="E296" s="593" t="s">
        <v>53</v>
      </c>
      <c r="F296" s="594"/>
      <c r="G296" s="169"/>
      <c r="H296" s="155"/>
      <c r="I296" s="156"/>
      <c r="J296" s="157"/>
      <c r="K296" s="158"/>
      <c r="L296" s="159"/>
      <c r="M296" s="160">
        <f>+SUMPRODUCT(K297:K299,L297:L299)</f>
        <v>0</v>
      </c>
      <c r="N296" s="131">
        <f>+SUM(N297:N299)</f>
        <v>0</v>
      </c>
      <c r="O296" s="160">
        <f>+SUM(O297:O299)</f>
        <v>0</v>
      </c>
      <c r="Q296" s="91">
        <f>+SUM(N296:O296)-M296</f>
        <v>0</v>
      </c>
      <c r="R296" s="91">
        <f>SUMPRODUCT(K297:K299,L297:L299)-SUM(M297:M299)</f>
        <v>0</v>
      </c>
      <c r="T296" s="34">
        <f>G296*N296</f>
        <v>0</v>
      </c>
      <c r="V296" s="132" t="e">
        <f>(((1+$V$9)^G296)*$V$9)/(((1+$V$9)^G296)-1)</f>
        <v>#DIV/0!</v>
      </c>
      <c r="W296" s="133">
        <f>IFERROR(N296*V296,0)</f>
        <v>0</v>
      </c>
    </row>
    <row r="297" spans="2:23" s="134" customFormat="1" ht="12" hidden="1" customHeight="1" x14ac:dyDescent="0.25">
      <c r="B297" s="135"/>
      <c r="C297" s="136"/>
      <c r="D297" s="137"/>
      <c r="E297" s="593"/>
      <c r="F297" s="594"/>
      <c r="G297" s="170"/>
      <c r="H297" s="140"/>
      <c r="I297" s="141"/>
      <c r="J297" s="142"/>
      <c r="K297" s="143"/>
      <c r="L297" s="144"/>
      <c r="M297" s="145">
        <f>+L297*K297</f>
        <v>0</v>
      </c>
      <c r="N297" s="146"/>
      <c r="O297" s="145"/>
      <c r="Q297" s="147"/>
      <c r="T297" s="148"/>
    </row>
    <row r="298" spans="2:23" s="134" customFormat="1" ht="12.5" x14ac:dyDescent="0.25">
      <c r="B298" s="135"/>
      <c r="C298" s="136"/>
      <c r="D298" s="137"/>
      <c r="E298" s="593"/>
      <c r="F298" s="594"/>
      <c r="G298" s="124"/>
      <c r="H298" s="140"/>
      <c r="I298" s="141"/>
      <c r="J298" s="142"/>
      <c r="K298" s="143"/>
      <c r="L298" s="144"/>
      <c r="M298" s="150">
        <f>+L298*K298</f>
        <v>0</v>
      </c>
      <c r="N298" s="146"/>
      <c r="O298" s="145"/>
      <c r="Q298" s="147"/>
      <c r="T298" s="148"/>
    </row>
    <row r="299" spans="2:23" s="134" customFormat="1" ht="12.5" x14ac:dyDescent="0.25">
      <c r="B299" s="135"/>
      <c r="C299" s="136"/>
      <c r="D299" s="137"/>
      <c r="E299" s="593"/>
      <c r="F299" s="594"/>
      <c r="G299" s="124"/>
      <c r="H299" s="140"/>
      <c r="I299" s="141"/>
      <c r="J299" s="142"/>
      <c r="K299" s="143"/>
      <c r="L299" s="144"/>
      <c r="M299" s="150">
        <f>+L299*K299</f>
        <v>0</v>
      </c>
      <c r="N299" s="146"/>
      <c r="O299" s="145"/>
      <c r="Q299" s="147"/>
      <c r="T299" s="148"/>
    </row>
    <row r="300" spans="2:23" ht="4.9000000000000004" customHeight="1" x14ac:dyDescent="0.25">
      <c r="B300" s="119"/>
      <c r="C300" s="120"/>
      <c r="D300" s="171"/>
      <c r="E300" s="194"/>
      <c r="F300" s="195"/>
      <c r="G300" s="196"/>
      <c r="H300" s="172"/>
      <c r="I300" s="173"/>
      <c r="J300" s="174"/>
      <c r="K300" s="175"/>
      <c r="L300" s="176"/>
      <c r="M300" s="160"/>
      <c r="N300" s="131"/>
      <c r="O300" s="160"/>
      <c r="Q300" s="168"/>
    </row>
    <row r="301" spans="2:23" x14ac:dyDescent="0.25">
      <c r="B301" s="119"/>
      <c r="C301" s="120"/>
      <c r="D301" s="152">
        <v>409</v>
      </c>
      <c r="E301" s="593" t="s">
        <v>53</v>
      </c>
      <c r="F301" s="594"/>
      <c r="G301" s="169"/>
      <c r="H301" s="155"/>
      <c r="I301" s="156"/>
      <c r="J301" s="157"/>
      <c r="K301" s="158"/>
      <c r="L301" s="159"/>
      <c r="M301" s="160">
        <f>+SUMPRODUCT(K302:K304,L302:L304)</f>
        <v>0</v>
      </c>
      <c r="N301" s="131">
        <f>+SUM(N302:N304)</f>
        <v>0</v>
      </c>
      <c r="O301" s="160">
        <f>+SUM(O302:O304)</f>
        <v>0</v>
      </c>
      <c r="Q301" s="91">
        <f>+SUM(N301:O301)-M301</f>
        <v>0</v>
      </c>
      <c r="R301" s="91">
        <f>SUMPRODUCT(K302:K304,L302:L304)-SUM(M302:M304)</f>
        <v>0</v>
      </c>
      <c r="T301" s="34">
        <f>G301*N301</f>
        <v>0</v>
      </c>
      <c r="V301" s="132" t="e">
        <f>(((1+$V$9)^G301)*$V$9)/(((1+$V$9)^G301)-1)</f>
        <v>#DIV/0!</v>
      </c>
      <c r="W301" s="133">
        <f>IFERROR(N301*V301,0)</f>
        <v>0</v>
      </c>
    </row>
    <row r="302" spans="2:23" s="134" customFormat="1" ht="12" hidden="1" customHeight="1" x14ac:dyDescent="0.25">
      <c r="B302" s="135"/>
      <c r="C302" s="136"/>
      <c r="D302" s="137"/>
      <c r="E302" s="593"/>
      <c r="F302" s="594"/>
      <c r="G302" s="170"/>
      <c r="H302" s="140"/>
      <c r="I302" s="141"/>
      <c r="J302" s="142"/>
      <c r="K302" s="143"/>
      <c r="L302" s="144"/>
      <c r="M302" s="145">
        <f>+L302*K302</f>
        <v>0</v>
      </c>
      <c r="N302" s="146"/>
      <c r="O302" s="145"/>
      <c r="Q302" s="147"/>
      <c r="T302" s="148"/>
    </row>
    <row r="303" spans="2:23" s="134" customFormat="1" ht="12.5" x14ac:dyDescent="0.25">
      <c r="B303" s="135"/>
      <c r="C303" s="136"/>
      <c r="D303" s="137"/>
      <c r="E303" s="593"/>
      <c r="F303" s="594"/>
      <c r="G303" s="124"/>
      <c r="H303" s="140"/>
      <c r="I303" s="141"/>
      <c r="J303" s="142"/>
      <c r="K303" s="143"/>
      <c r="L303" s="144"/>
      <c r="M303" s="150">
        <f>+L303*K303</f>
        <v>0</v>
      </c>
      <c r="N303" s="146"/>
      <c r="O303" s="145"/>
      <c r="Q303" s="147"/>
      <c r="T303" s="148"/>
    </row>
    <row r="304" spans="2:23" s="134" customFormat="1" ht="12.5" x14ac:dyDescent="0.25">
      <c r="B304" s="135"/>
      <c r="C304" s="136"/>
      <c r="D304" s="137"/>
      <c r="E304" s="593"/>
      <c r="F304" s="594"/>
      <c r="G304" s="124"/>
      <c r="H304" s="140"/>
      <c r="I304" s="141"/>
      <c r="J304" s="142"/>
      <c r="K304" s="143"/>
      <c r="L304" s="144"/>
      <c r="M304" s="150">
        <f>+L304*K304</f>
        <v>0</v>
      </c>
      <c r="N304" s="146"/>
      <c r="O304" s="145"/>
      <c r="Q304" s="147"/>
      <c r="T304" s="148"/>
    </row>
    <row r="305" spans="2:23" ht="4.9000000000000004" customHeight="1" x14ac:dyDescent="0.25">
      <c r="B305" s="119"/>
      <c r="C305" s="120"/>
      <c r="D305" s="171"/>
      <c r="E305" s="194"/>
      <c r="F305" s="195"/>
      <c r="G305" s="196"/>
      <c r="H305" s="172"/>
      <c r="I305" s="173"/>
      <c r="J305" s="174"/>
      <c r="K305" s="175"/>
      <c r="L305" s="176"/>
      <c r="M305" s="160"/>
      <c r="N305" s="131"/>
      <c r="O305" s="160"/>
      <c r="Q305" s="168"/>
    </row>
    <row r="306" spans="2:23" x14ac:dyDescent="0.25">
      <c r="B306" s="119"/>
      <c r="C306" s="120"/>
      <c r="D306" s="152">
        <v>410</v>
      </c>
      <c r="E306" s="593" t="s">
        <v>53</v>
      </c>
      <c r="F306" s="594"/>
      <c r="G306" s="169"/>
      <c r="H306" s="155"/>
      <c r="I306" s="156"/>
      <c r="J306" s="157"/>
      <c r="K306" s="158"/>
      <c r="L306" s="159"/>
      <c r="M306" s="160">
        <f>+SUMPRODUCT(K307:K309,L307:L309)</f>
        <v>0</v>
      </c>
      <c r="N306" s="131">
        <f>+SUM(N307:N309)</f>
        <v>0</v>
      </c>
      <c r="O306" s="160">
        <f>+SUM(O307:O309)</f>
        <v>0</v>
      </c>
      <c r="Q306" s="91">
        <f>+SUM(N306:O306)-M306</f>
        <v>0</v>
      </c>
      <c r="R306" s="91">
        <f>SUMPRODUCT(K307:K309,L307:L309)-SUM(M307:M309)</f>
        <v>0</v>
      </c>
      <c r="T306" s="34">
        <f>G306*N306</f>
        <v>0</v>
      </c>
      <c r="V306" s="132" t="e">
        <f>(((1+$V$9)^G306)*$V$9)/(((1+$V$9)^G306)-1)</f>
        <v>#DIV/0!</v>
      </c>
      <c r="W306" s="133">
        <f>IFERROR(N306*V306,0)</f>
        <v>0</v>
      </c>
    </row>
    <row r="307" spans="2:23" s="134" customFormat="1" ht="12" hidden="1" customHeight="1" x14ac:dyDescent="0.25">
      <c r="B307" s="135"/>
      <c r="C307" s="136"/>
      <c r="D307" s="137"/>
      <c r="E307" s="593"/>
      <c r="F307" s="594"/>
      <c r="G307" s="170"/>
      <c r="H307" s="140"/>
      <c r="I307" s="141"/>
      <c r="J307" s="142"/>
      <c r="K307" s="143"/>
      <c r="L307" s="144"/>
      <c r="M307" s="145">
        <f>+L307*K307</f>
        <v>0</v>
      </c>
      <c r="N307" s="146"/>
      <c r="O307" s="145"/>
      <c r="Q307" s="147"/>
      <c r="T307" s="148"/>
    </row>
    <row r="308" spans="2:23" s="134" customFormat="1" ht="12.5" x14ac:dyDescent="0.25">
      <c r="B308" s="135"/>
      <c r="C308" s="136"/>
      <c r="D308" s="137"/>
      <c r="E308" s="593"/>
      <c r="F308" s="594"/>
      <c r="G308" s="124"/>
      <c r="H308" s="140"/>
      <c r="I308" s="141"/>
      <c r="J308" s="142"/>
      <c r="K308" s="143"/>
      <c r="L308" s="144"/>
      <c r="M308" s="150">
        <f>+L308*K308</f>
        <v>0</v>
      </c>
      <c r="N308" s="146"/>
      <c r="O308" s="145"/>
      <c r="Q308" s="147"/>
      <c r="T308" s="148"/>
    </row>
    <row r="309" spans="2:23" s="134" customFormat="1" ht="12.5" x14ac:dyDescent="0.25">
      <c r="B309" s="135"/>
      <c r="C309" s="136"/>
      <c r="D309" s="177"/>
      <c r="E309" s="593"/>
      <c r="F309" s="594"/>
      <c r="G309" s="124"/>
      <c r="H309" s="178"/>
      <c r="I309" s="179"/>
      <c r="J309" s="180"/>
      <c r="K309" s="181"/>
      <c r="L309" s="182"/>
      <c r="M309" s="150">
        <f>+L309*K309</f>
        <v>0</v>
      </c>
      <c r="N309" s="183"/>
      <c r="O309" s="197"/>
      <c r="Q309" s="147"/>
      <c r="T309" s="148"/>
    </row>
    <row r="310" spans="2:23" s="95" customFormat="1" x14ac:dyDescent="0.25">
      <c r="B310" s="108"/>
      <c r="C310" s="109">
        <v>50</v>
      </c>
      <c r="D310" s="109" t="str">
        <f ca="1">OFFSET(Sprachen!A171,0,'START, DEBUT, INIZIO'!$E$7-1,1,1)</f>
        <v>Sonstige Kosten</v>
      </c>
      <c r="E310" s="109"/>
      <c r="F310" s="110"/>
      <c r="G310" s="111"/>
      <c r="H310" s="112"/>
      <c r="I310" s="113"/>
      <c r="J310" s="114"/>
      <c r="K310" s="115"/>
      <c r="L310" s="116"/>
      <c r="M310" s="118">
        <f>+M311+M315+M319+M324+M329+M334</f>
        <v>0</v>
      </c>
      <c r="N310" s="118">
        <f>+N311+N315+N319+N324+N329+N334</f>
        <v>0</v>
      </c>
      <c r="O310" s="118">
        <f>+O311+O315+O319+O324+O329+O334</f>
        <v>0</v>
      </c>
      <c r="Q310" s="91">
        <f>+SUM(N310:O310)-M310</f>
        <v>0</v>
      </c>
      <c r="T310" s="107"/>
    </row>
    <row r="311" spans="2:23" x14ac:dyDescent="0.25">
      <c r="B311" s="119"/>
      <c r="C311" s="120"/>
      <c r="D311" s="121">
        <v>500</v>
      </c>
      <c r="E311" s="184" t="str">
        <f ca="1">OFFSET(Sprachen!A172,0,'START, DEBUT, INIZIO'!$E$7-1,1,1)</f>
        <v>Produktionsausfälle</v>
      </c>
      <c r="F311" s="185"/>
      <c r="G311" s="200" t="s">
        <v>54</v>
      </c>
      <c r="H311" s="125"/>
      <c r="I311" s="187"/>
      <c r="J311" s="188"/>
      <c r="K311" s="189"/>
      <c r="L311" s="190"/>
      <c r="M311" s="160">
        <f>+SUMPRODUCT(K312:K314,L312:L314)</f>
        <v>0</v>
      </c>
      <c r="N311" s="131">
        <f>+SUM(N312:N314)</f>
        <v>0</v>
      </c>
      <c r="O311" s="160">
        <f>+SUM(O312:O314)</f>
        <v>0</v>
      </c>
      <c r="Q311" s="91">
        <f>+SUM(N311:O311)-M311</f>
        <v>0</v>
      </c>
      <c r="R311" s="91">
        <f>SUMPRODUCT(K312:K314,L312:L314)-SUM(M312:M314)</f>
        <v>0</v>
      </c>
      <c r="T311" s="34">
        <f>G311*N311</f>
        <v>0</v>
      </c>
      <c r="V311" s="132">
        <f>(((1+$V$9)^G311)*$V$9)/(((1+$V$9)^G311)-1)</f>
        <v>1.0510000000000013</v>
      </c>
      <c r="W311" s="133">
        <f>IFERROR(N311*V311,0)</f>
        <v>0</v>
      </c>
    </row>
    <row r="312" spans="2:23" s="134" customFormat="1" ht="12" hidden="1" customHeight="1" x14ac:dyDescent="0.25">
      <c r="B312" s="135"/>
      <c r="C312" s="136"/>
      <c r="D312" s="137"/>
      <c r="E312" s="191"/>
      <c r="F312" s="192"/>
      <c r="G312" s="170"/>
      <c r="H312" s="140"/>
      <c r="I312" s="141"/>
      <c r="J312" s="142"/>
      <c r="K312" s="143"/>
      <c r="L312" s="144"/>
      <c r="M312" s="145">
        <f>+L312*K312</f>
        <v>0</v>
      </c>
      <c r="N312" s="146"/>
      <c r="O312" s="145"/>
      <c r="Q312" s="147"/>
      <c r="T312" s="148"/>
    </row>
    <row r="313" spans="2:23" s="134" customFormat="1" ht="12.5" x14ac:dyDescent="0.25">
      <c r="B313" s="135"/>
      <c r="C313" s="136"/>
      <c r="D313" s="137"/>
      <c r="E313" s="593"/>
      <c r="F313" s="594"/>
      <c r="G313" s="124"/>
      <c r="H313" s="140"/>
      <c r="I313" s="141"/>
      <c r="J313" s="142"/>
      <c r="K313" s="143"/>
      <c r="L313" s="144"/>
      <c r="M313" s="150">
        <f>+L313*K313</f>
        <v>0</v>
      </c>
      <c r="N313" s="146"/>
      <c r="O313" s="145"/>
      <c r="Q313" s="147"/>
      <c r="T313" s="148"/>
    </row>
    <row r="314" spans="2:23" s="134" customFormat="1" ht="12.5" x14ac:dyDescent="0.25">
      <c r="B314" s="135"/>
      <c r="C314" s="136"/>
      <c r="D314" s="137"/>
      <c r="E314" s="593"/>
      <c r="F314" s="594"/>
      <c r="G314" s="124"/>
      <c r="H314" s="140"/>
      <c r="I314" s="141"/>
      <c r="J314" s="142"/>
      <c r="K314" s="143"/>
      <c r="L314" s="144"/>
      <c r="M314" s="150">
        <f>+L314*K314</f>
        <v>0</v>
      </c>
      <c r="N314" s="146"/>
      <c r="O314" s="145"/>
      <c r="Q314" s="147"/>
      <c r="T314" s="148"/>
    </row>
    <row r="315" spans="2:23" x14ac:dyDescent="0.25">
      <c r="B315" s="119"/>
      <c r="C315" s="120"/>
      <c r="D315" s="152">
        <v>501</v>
      </c>
      <c r="E315" s="62" t="str">
        <f ca="1">OFFSET(Sprachen!A173,0,'START, DEBUT, INIZIO'!$E$7-1,1,1)</f>
        <v>Ersatzmassnahmen, Ausgleichsmassnahmen</v>
      </c>
      <c r="F315" s="63"/>
      <c r="G315" s="167" t="s">
        <v>50</v>
      </c>
      <c r="H315" s="155"/>
      <c r="I315" s="161"/>
      <c r="J315" s="162"/>
      <c r="K315" s="163"/>
      <c r="L315" s="164"/>
      <c r="M315" s="160">
        <f>+SUMPRODUCT(K316:K318,L316:L318)</f>
        <v>0</v>
      </c>
      <c r="N315" s="131">
        <f>+SUM(N316:N318)</f>
        <v>0</v>
      </c>
      <c r="O315" s="160">
        <f>+SUM(O316:O318)</f>
        <v>0</v>
      </c>
      <c r="Q315" s="91">
        <f>+SUM(N315:O315)-M315</f>
        <v>0</v>
      </c>
      <c r="R315" s="91">
        <f>SUMPRODUCT(K316:K318,L316:L318)-SUM(M316:M318)</f>
        <v>0</v>
      </c>
      <c r="T315" s="34">
        <f>G315*N315</f>
        <v>0</v>
      </c>
      <c r="V315" s="132">
        <f>(((1+$V$9)^G315)*$V$9)/(((1+$V$9)^G315)-1)</f>
        <v>5.1971739760105218E-2</v>
      </c>
      <c r="W315" s="133">
        <f>IFERROR(N315*V315,0)</f>
        <v>0</v>
      </c>
    </row>
    <row r="316" spans="2:23" s="134" customFormat="1" ht="12" hidden="1" customHeight="1" x14ac:dyDescent="0.25">
      <c r="B316" s="135"/>
      <c r="C316" s="136"/>
      <c r="D316" s="137"/>
      <c r="E316" s="191"/>
      <c r="F316" s="192"/>
      <c r="G316" s="170"/>
      <c r="H316" s="140"/>
      <c r="I316" s="141"/>
      <c r="J316" s="142"/>
      <c r="K316" s="143"/>
      <c r="L316" s="144"/>
      <c r="M316" s="145">
        <f>+L316*K316</f>
        <v>0</v>
      </c>
      <c r="N316" s="146"/>
      <c r="O316" s="145"/>
      <c r="Q316" s="147"/>
      <c r="T316" s="148"/>
    </row>
    <row r="317" spans="2:23" s="134" customFormat="1" ht="12.5" x14ac:dyDescent="0.25">
      <c r="B317" s="135"/>
      <c r="C317" s="136"/>
      <c r="D317" s="137"/>
      <c r="E317" s="593"/>
      <c r="F317" s="594"/>
      <c r="G317" s="124"/>
      <c r="H317" s="140"/>
      <c r="I317" s="141"/>
      <c r="J317" s="142"/>
      <c r="K317" s="143"/>
      <c r="L317" s="144"/>
      <c r="M317" s="150">
        <f>+L317*K317</f>
        <v>0</v>
      </c>
      <c r="N317" s="146"/>
      <c r="O317" s="145"/>
      <c r="Q317" s="147"/>
      <c r="T317" s="148"/>
    </row>
    <row r="318" spans="2:23" s="134" customFormat="1" ht="12.5" x14ac:dyDescent="0.25">
      <c r="B318" s="135"/>
      <c r="C318" s="136"/>
      <c r="D318" s="137"/>
      <c r="E318" s="593"/>
      <c r="F318" s="594"/>
      <c r="G318" s="124"/>
      <c r="H318" s="140"/>
      <c r="I318" s="141"/>
      <c r="J318" s="142"/>
      <c r="K318" s="143"/>
      <c r="L318" s="144"/>
      <c r="M318" s="150">
        <f>+L318*K318</f>
        <v>0</v>
      </c>
      <c r="N318" s="146"/>
      <c r="O318" s="145"/>
      <c r="Q318" s="147"/>
      <c r="T318" s="148"/>
    </row>
    <row r="319" spans="2:23" x14ac:dyDescent="0.25">
      <c r="B319" s="119"/>
      <c r="C319" s="120"/>
      <c r="D319" s="152">
        <v>502</v>
      </c>
      <c r="E319" s="62" t="str">
        <f ca="1">OFFSET(Sprachen!A174,0,'START, DEBUT, INIZIO'!$E$7-1,1,1)</f>
        <v>Grundstücks- und Nebenkosten</v>
      </c>
      <c r="F319" s="63"/>
      <c r="G319" s="167" t="s">
        <v>55</v>
      </c>
      <c r="H319" s="155"/>
      <c r="I319" s="161"/>
      <c r="J319" s="162"/>
      <c r="K319" s="163"/>
      <c r="L319" s="164"/>
      <c r="M319" s="160">
        <f>+SUMPRODUCT(K320:K322,L320:L322)</f>
        <v>0</v>
      </c>
      <c r="N319" s="131">
        <f>+SUM(N320:N322)</f>
        <v>0</v>
      </c>
      <c r="O319" s="160">
        <f>+SUM(O320:O322)</f>
        <v>0</v>
      </c>
      <c r="Q319" s="91">
        <f>+SUM(N319:O319)-M319</f>
        <v>0</v>
      </c>
      <c r="R319" s="91">
        <f>SUMPRODUCT(K320:K322,L320:L322)-SUM(M320:M322)</f>
        <v>0</v>
      </c>
      <c r="T319" s="34">
        <f>G319*N319</f>
        <v>0</v>
      </c>
      <c r="V319" s="132" t="e">
        <f>(((1+$V$9)^G319)*$V$9)/(((1+$V$9)^G319)-1)</f>
        <v>#DIV/0!</v>
      </c>
      <c r="W319" s="133">
        <f>IFERROR(N319*V319,0)</f>
        <v>0</v>
      </c>
    </row>
    <row r="320" spans="2:23" s="134" customFormat="1" ht="12" hidden="1" customHeight="1" x14ac:dyDescent="0.25">
      <c r="B320" s="135"/>
      <c r="C320" s="136"/>
      <c r="D320" s="137"/>
      <c r="E320" s="191"/>
      <c r="F320" s="192"/>
      <c r="G320" s="170"/>
      <c r="H320" s="140"/>
      <c r="I320" s="141"/>
      <c r="J320" s="142"/>
      <c r="K320" s="143"/>
      <c r="L320" s="144"/>
      <c r="M320" s="145">
        <f>+L320*K320</f>
        <v>0</v>
      </c>
      <c r="N320" s="146"/>
      <c r="O320" s="145"/>
      <c r="Q320" s="147"/>
      <c r="T320" s="148"/>
    </row>
    <row r="321" spans="2:23" s="134" customFormat="1" ht="12.5" x14ac:dyDescent="0.25">
      <c r="B321" s="135"/>
      <c r="C321" s="136"/>
      <c r="D321" s="137"/>
      <c r="E321" s="593"/>
      <c r="F321" s="594"/>
      <c r="G321" s="124"/>
      <c r="H321" s="140"/>
      <c r="I321" s="141"/>
      <c r="J321" s="142"/>
      <c r="K321" s="143"/>
      <c r="L321" s="144"/>
      <c r="M321" s="150">
        <f>+L321*K321</f>
        <v>0</v>
      </c>
      <c r="N321" s="146"/>
      <c r="O321" s="145"/>
      <c r="Q321" s="147"/>
      <c r="T321" s="148"/>
    </row>
    <row r="322" spans="2:23" s="134" customFormat="1" ht="12.5" x14ac:dyDescent="0.25">
      <c r="B322" s="135"/>
      <c r="C322" s="136"/>
      <c r="D322" s="137"/>
      <c r="E322" s="593"/>
      <c r="F322" s="594"/>
      <c r="G322" s="124"/>
      <c r="H322" s="140"/>
      <c r="I322" s="141"/>
      <c r="J322" s="142"/>
      <c r="K322" s="143"/>
      <c r="L322" s="144"/>
      <c r="M322" s="150">
        <f>+L322*K322</f>
        <v>0</v>
      </c>
      <c r="N322" s="146"/>
      <c r="O322" s="145"/>
      <c r="Q322" s="147"/>
      <c r="T322" s="148"/>
    </row>
    <row r="323" spans="2:23" ht="4.9000000000000004" customHeight="1" x14ac:dyDescent="0.25">
      <c r="B323" s="119"/>
      <c r="C323" s="120"/>
      <c r="D323" s="171"/>
      <c r="E323" s="194"/>
      <c r="F323" s="195"/>
      <c r="G323" s="196"/>
      <c r="H323" s="172"/>
      <c r="I323" s="173"/>
      <c r="J323" s="174"/>
      <c r="K323" s="175"/>
      <c r="L323" s="176"/>
      <c r="M323" s="160"/>
      <c r="N323" s="131"/>
      <c r="O323" s="160"/>
      <c r="Q323" s="168"/>
    </row>
    <row r="324" spans="2:23" x14ac:dyDescent="0.25">
      <c r="B324" s="119"/>
      <c r="C324" s="120"/>
      <c r="D324" s="152">
        <v>503</v>
      </c>
      <c r="E324" s="593" t="s">
        <v>53</v>
      </c>
      <c r="F324" s="594"/>
      <c r="G324" s="169"/>
      <c r="H324" s="155"/>
      <c r="I324" s="156"/>
      <c r="J324" s="157"/>
      <c r="K324" s="158"/>
      <c r="L324" s="159"/>
      <c r="M324" s="160">
        <f>+SUMPRODUCT(K325:K327,L325:L327)</f>
        <v>0</v>
      </c>
      <c r="N324" s="131">
        <f>+SUM(N325:N327)</f>
        <v>0</v>
      </c>
      <c r="O324" s="160">
        <f>+SUM(O325:O327)</f>
        <v>0</v>
      </c>
      <c r="Q324" s="91">
        <f>+SUM(N324:O324)-M324</f>
        <v>0</v>
      </c>
      <c r="R324" s="91">
        <f>SUMPRODUCT(K325:K327,L325:L327)-SUM(M325:M327)</f>
        <v>0</v>
      </c>
      <c r="T324" s="34">
        <f>G324*N324</f>
        <v>0</v>
      </c>
      <c r="V324" s="132" t="e">
        <f>(((1+$V$9)^G324)*$V$9)/(((1+$V$9)^G324)-1)</f>
        <v>#DIV/0!</v>
      </c>
      <c r="W324" s="133">
        <f>IFERROR(N324*V324,0)</f>
        <v>0</v>
      </c>
    </row>
    <row r="325" spans="2:23" s="134" customFormat="1" ht="12" hidden="1" customHeight="1" x14ac:dyDescent="0.25">
      <c r="B325" s="135"/>
      <c r="C325" s="136"/>
      <c r="D325" s="137"/>
      <c r="E325" s="593"/>
      <c r="F325" s="594"/>
      <c r="G325" s="170"/>
      <c r="H325" s="140"/>
      <c r="I325" s="141"/>
      <c r="J325" s="142"/>
      <c r="K325" s="143"/>
      <c r="L325" s="144"/>
      <c r="M325" s="145">
        <f>+L325*K325</f>
        <v>0</v>
      </c>
      <c r="N325" s="146"/>
      <c r="O325" s="145"/>
      <c r="Q325" s="147"/>
      <c r="T325" s="148"/>
    </row>
    <row r="326" spans="2:23" s="134" customFormat="1" ht="12.5" x14ac:dyDescent="0.25">
      <c r="B326" s="135"/>
      <c r="C326" s="136"/>
      <c r="D326" s="137"/>
      <c r="E326" s="593"/>
      <c r="F326" s="594"/>
      <c r="G326" s="124"/>
      <c r="H326" s="140"/>
      <c r="I326" s="141"/>
      <c r="J326" s="142"/>
      <c r="K326" s="143"/>
      <c r="L326" s="144"/>
      <c r="M326" s="150">
        <f>+L326*K326</f>
        <v>0</v>
      </c>
      <c r="N326" s="146"/>
      <c r="O326" s="145"/>
      <c r="Q326" s="147"/>
      <c r="T326" s="148"/>
    </row>
    <row r="327" spans="2:23" s="134" customFormat="1" ht="12.5" x14ac:dyDescent="0.25">
      <c r="B327" s="135"/>
      <c r="C327" s="136"/>
      <c r="D327" s="137"/>
      <c r="E327" s="593"/>
      <c r="F327" s="594"/>
      <c r="G327" s="167"/>
      <c r="H327" s="140"/>
      <c r="I327" s="141"/>
      <c r="J327" s="142"/>
      <c r="K327" s="143"/>
      <c r="L327" s="144"/>
      <c r="M327" s="150">
        <f>+L327*K327</f>
        <v>0</v>
      </c>
      <c r="N327" s="146"/>
      <c r="O327" s="145"/>
      <c r="Q327" s="147"/>
      <c r="T327" s="148"/>
    </row>
    <row r="328" spans="2:23" ht="4.9000000000000004" customHeight="1" x14ac:dyDescent="0.25">
      <c r="B328" s="119"/>
      <c r="C328" s="120"/>
      <c r="D328" s="171"/>
      <c r="E328" s="194"/>
      <c r="F328" s="195"/>
      <c r="G328" s="167"/>
      <c r="H328" s="172"/>
      <c r="I328" s="173"/>
      <c r="J328" s="174"/>
      <c r="K328" s="175"/>
      <c r="L328" s="176"/>
      <c r="M328" s="160"/>
      <c r="N328" s="131"/>
      <c r="O328" s="160"/>
      <c r="Q328" s="168"/>
    </row>
    <row r="329" spans="2:23" x14ac:dyDescent="0.25">
      <c r="B329" s="119"/>
      <c r="C329" s="120"/>
      <c r="D329" s="152">
        <v>504</v>
      </c>
      <c r="E329" s="593" t="s">
        <v>53</v>
      </c>
      <c r="F329" s="594"/>
      <c r="G329" s="169"/>
      <c r="H329" s="155"/>
      <c r="I329" s="156"/>
      <c r="J329" s="157"/>
      <c r="K329" s="158"/>
      <c r="L329" s="159"/>
      <c r="M329" s="160">
        <f>+SUMPRODUCT(K330:K332,L330:L332)</f>
        <v>0</v>
      </c>
      <c r="N329" s="131">
        <f>+SUM(N330:N332)</f>
        <v>0</v>
      </c>
      <c r="O329" s="160">
        <f>+SUM(O330:O332)</f>
        <v>0</v>
      </c>
      <c r="Q329" s="91">
        <f>+SUM(N329:O329)-M329</f>
        <v>0</v>
      </c>
      <c r="R329" s="91">
        <f>SUMPRODUCT(K330:K332,L330:L332)-SUM(M330:M332)</f>
        <v>0</v>
      </c>
      <c r="T329" s="34">
        <f>G329*N329</f>
        <v>0</v>
      </c>
      <c r="V329" s="132" t="e">
        <f>(((1+$V$9)^G329)*$V$9)/(((1+$V$9)^G329)-1)</f>
        <v>#DIV/0!</v>
      </c>
      <c r="W329" s="133">
        <f>IFERROR(N329*V329,0)</f>
        <v>0</v>
      </c>
    </row>
    <row r="330" spans="2:23" s="134" customFormat="1" ht="12.75" hidden="1" customHeight="1" x14ac:dyDescent="0.25">
      <c r="B330" s="135"/>
      <c r="C330" s="136"/>
      <c r="D330" s="137"/>
      <c r="E330" s="593"/>
      <c r="F330" s="594"/>
      <c r="G330" s="167"/>
      <c r="H330" s="140"/>
      <c r="I330" s="141"/>
      <c r="J330" s="142"/>
      <c r="K330" s="143"/>
      <c r="L330" s="144"/>
      <c r="M330" s="145">
        <f>+L330*K330</f>
        <v>0</v>
      </c>
      <c r="N330" s="146"/>
      <c r="O330" s="145"/>
      <c r="Q330" s="147"/>
      <c r="T330" s="148"/>
    </row>
    <row r="331" spans="2:23" s="134" customFormat="1" ht="12.5" x14ac:dyDescent="0.25">
      <c r="B331" s="135"/>
      <c r="C331" s="136"/>
      <c r="D331" s="137"/>
      <c r="E331" s="593"/>
      <c r="F331" s="594"/>
      <c r="G331" s="167"/>
      <c r="H331" s="140"/>
      <c r="I331" s="141"/>
      <c r="J331" s="142"/>
      <c r="K331" s="143"/>
      <c r="L331" s="144"/>
      <c r="M331" s="150">
        <f>+L331*K331</f>
        <v>0</v>
      </c>
      <c r="N331" s="146"/>
      <c r="O331" s="145"/>
      <c r="Q331" s="147"/>
      <c r="T331" s="148"/>
    </row>
    <row r="332" spans="2:23" s="134" customFormat="1" ht="12.5" x14ac:dyDescent="0.25">
      <c r="B332" s="135"/>
      <c r="C332" s="136"/>
      <c r="D332" s="137"/>
      <c r="E332" s="593"/>
      <c r="F332" s="594"/>
      <c r="G332" s="167"/>
      <c r="H332" s="140"/>
      <c r="I332" s="141"/>
      <c r="J332" s="142"/>
      <c r="K332" s="143"/>
      <c r="L332" s="144"/>
      <c r="M332" s="150">
        <f>+L332*K332</f>
        <v>0</v>
      </c>
      <c r="N332" s="146"/>
      <c r="O332" s="145"/>
      <c r="Q332" s="147"/>
      <c r="T332" s="148"/>
    </row>
    <row r="333" spans="2:23" ht="4.9000000000000004" customHeight="1" x14ac:dyDescent="0.25">
      <c r="B333" s="119"/>
      <c r="C333" s="120"/>
      <c r="D333" s="171"/>
      <c r="E333" s="194"/>
      <c r="F333" s="195"/>
      <c r="G333" s="167"/>
      <c r="H333" s="172"/>
      <c r="I333" s="173"/>
      <c r="J333" s="174"/>
      <c r="K333" s="175"/>
      <c r="L333" s="176"/>
      <c r="M333" s="160"/>
      <c r="N333" s="131"/>
      <c r="O333" s="160"/>
      <c r="Q333" s="168"/>
    </row>
    <row r="334" spans="2:23" x14ac:dyDescent="0.25">
      <c r="B334" s="119"/>
      <c r="C334" s="120"/>
      <c r="D334" s="152">
        <v>505</v>
      </c>
      <c r="E334" s="593" t="s">
        <v>53</v>
      </c>
      <c r="F334" s="594"/>
      <c r="G334" s="169"/>
      <c r="H334" s="155"/>
      <c r="I334" s="156"/>
      <c r="J334" s="157"/>
      <c r="K334" s="158"/>
      <c r="L334" s="159"/>
      <c r="M334" s="160">
        <f>+SUMPRODUCT(K335:K337,L335:L337)</f>
        <v>0</v>
      </c>
      <c r="N334" s="131">
        <f>+SUM(N335:N337)</f>
        <v>0</v>
      </c>
      <c r="O334" s="160">
        <f>+SUM(O335:O337)</f>
        <v>0</v>
      </c>
      <c r="Q334" s="91">
        <f>+SUM(N334:O334)-M334</f>
        <v>0</v>
      </c>
      <c r="R334" s="91">
        <f>SUMPRODUCT(K335:K337,L335:L337)-SUM(M335:M337)</f>
        <v>0</v>
      </c>
      <c r="T334" s="34">
        <f>G334*N334</f>
        <v>0</v>
      </c>
      <c r="V334" s="132" t="e">
        <f>(((1+$V$9)^G334)*$V$9)/(((1+$V$9)^G334)-1)</f>
        <v>#DIV/0!</v>
      </c>
      <c r="W334" s="133">
        <f>IFERROR(N334*V334,0)</f>
        <v>0</v>
      </c>
    </row>
    <row r="335" spans="2:23" s="134" customFormat="1" ht="12.75" hidden="1" customHeight="1" x14ac:dyDescent="0.25">
      <c r="B335" s="135"/>
      <c r="C335" s="136"/>
      <c r="D335" s="137"/>
      <c r="E335" s="593"/>
      <c r="F335" s="594"/>
      <c r="G335" s="167"/>
      <c r="H335" s="140"/>
      <c r="I335" s="141"/>
      <c r="J335" s="142"/>
      <c r="K335" s="143"/>
      <c r="L335" s="144"/>
      <c r="M335" s="145">
        <f>+L335*K335</f>
        <v>0</v>
      </c>
      <c r="N335" s="146"/>
      <c r="O335" s="145"/>
      <c r="Q335" s="147"/>
      <c r="T335" s="148"/>
    </row>
    <row r="336" spans="2:23" s="134" customFormat="1" ht="12.5" x14ac:dyDescent="0.25">
      <c r="B336" s="135"/>
      <c r="C336" s="136"/>
      <c r="D336" s="137"/>
      <c r="E336" s="593"/>
      <c r="F336" s="594"/>
      <c r="G336" s="167"/>
      <c r="H336" s="140"/>
      <c r="I336" s="141"/>
      <c r="J336" s="142"/>
      <c r="K336" s="143"/>
      <c r="L336" s="144"/>
      <c r="M336" s="150">
        <f>+L336*K336</f>
        <v>0</v>
      </c>
      <c r="N336" s="146"/>
      <c r="O336" s="145"/>
      <c r="Q336" s="147"/>
      <c r="T336" s="148"/>
    </row>
    <row r="337" spans="2:23" s="134" customFormat="1" ht="12.5" x14ac:dyDescent="0.25">
      <c r="B337" s="135"/>
      <c r="C337" s="136"/>
      <c r="D337" s="177"/>
      <c r="E337" s="593"/>
      <c r="F337" s="594"/>
      <c r="G337" s="167"/>
      <c r="H337" s="178"/>
      <c r="I337" s="179"/>
      <c r="J337" s="180"/>
      <c r="K337" s="181"/>
      <c r="L337" s="182"/>
      <c r="M337" s="150">
        <f>+L337*K337</f>
        <v>0</v>
      </c>
      <c r="N337" s="183"/>
      <c r="O337" s="197"/>
      <c r="Q337" s="147"/>
      <c r="T337" s="148"/>
    </row>
    <row r="338" spans="2:23" s="95" customFormat="1" x14ac:dyDescent="0.25">
      <c r="B338" s="201">
        <v>0</v>
      </c>
      <c r="C338" s="202" t="str">
        <f ca="1">OFFSET(Sprachen!A175,0,'START, DEBUT, INIZIO'!$E$7-1,1,1)</f>
        <v>Planungs- und Bauleitungskosten</v>
      </c>
      <c r="D338" s="202"/>
      <c r="E338" s="202"/>
      <c r="F338" s="203"/>
      <c r="G338" s="204"/>
      <c r="H338" s="205"/>
      <c r="I338" s="206"/>
      <c r="J338" s="207"/>
      <c r="K338" s="208"/>
      <c r="L338" s="209"/>
      <c r="M338" s="210">
        <f>+M339</f>
        <v>0</v>
      </c>
      <c r="N338" s="211">
        <f>+N339</f>
        <v>0</v>
      </c>
      <c r="O338" s="211">
        <f>+O339</f>
        <v>0</v>
      </c>
      <c r="Q338" s="91">
        <f>+SUM(N338:O338)-M338</f>
        <v>0</v>
      </c>
      <c r="R338" s="212">
        <f>+(N338/(N13+0.0000001))</f>
        <v>0</v>
      </c>
      <c r="S338" s="134" t="str">
        <f ca="1">OFFSET(Sprachen!A181,0,'START, DEBUT, INIZIO'!$E$7-1,1,1)</f>
        <v>Anteil Planungs- und Bauleitungskosten</v>
      </c>
      <c r="T338" s="107"/>
    </row>
    <row r="339" spans="2:23" s="95" customFormat="1" x14ac:dyDescent="0.25">
      <c r="B339" s="108"/>
      <c r="C339" s="213" t="s">
        <v>56</v>
      </c>
      <c r="D339" s="109" t="str">
        <f ca="1">OFFSET(Sprachen!A176,0,'START, DEBUT, INIZIO'!$E$7-1,1,1)</f>
        <v>Planungs- und Bauleitungskosten</v>
      </c>
      <c r="E339" s="109"/>
      <c r="F339" s="110"/>
      <c r="G339" s="111"/>
      <c r="H339" s="112"/>
      <c r="I339" s="113"/>
      <c r="J339" s="114"/>
      <c r="K339" s="115"/>
      <c r="L339" s="116"/>
      <c r="M339" s="118">
        <f>+M340+M344+M349+M354+M359</f>
        <v>0</v>
      </c>
      <c r="N339" s="118">
        <f>+N340+N344+N349+N354+N359</f>
        <v>0</v>
      </c>
      <c r="O339" s="118">
        <f>+O340+O344+O349+O354+O359</f>
        <v>0</v>
      </c>
      <c r="Q339" s="91">
        <f>+SUM(N339:O339)-M339</f>
        <v>0</v>
      </c>
      <c r="T339" s="107"/>
    </row>
    <row r="340" spans="2:23" x14ac:dyDescent="0.25">
      <c r="B340" s="214"/>
      <c r="C340" s="215"/>
      <c r="D340" s="216" t="s">
        <v>57</v>
      </c>
      <c r="E340" s="184" t="str">
        <f ca="1">OFFSET(Sprachen!A177,0,'START, DEBUT, INIZIO'!$E$7-1,1,1)</f>
        <v>Planungskosten</v>
      </c>
      <c r="F340" s="185"/>
      <c r="G340" s="167" t="s">
        <v>51</v>
      </c>
      <c r="H340" s="125"/>
      <c r="I340" s="187"/>
      <c r="J340" s="188"/>
      <c r="K340" s="189"/>
      <c r="L340" s="190"/>
      <c r="M340" s="160">
        <f>+SUMPRODUCT(K341:K343,L341:L343)</f>
        <v>0</v>
      </c>
      <c r="N340" s="131">
        <f>+SUM(N341:N343)</f>
        <v>0</v>
      </c>
      <c r="O340" s="160">
        <f>+SUM(O341:O343)</f>
        <v>0</v>
      </c>
      <c r="Q340" s="91">
        <f>+SUM(N340:O340)-M340</f>
        <v>0</v>
      </c>
      <c r="R340" s="91">
        <f>SUMPRODUCT(K341:K343,L341:L343)-SUM(M341:M343)</f>
        <v>0</v>
      </c>
      <c r="T340" s="34">
        <f>G340*N340</f>
        <v>0</v>
      </c>
      <c r="V340" s="132">
        <f>(((1+$V$9)^G340)*$V$9)/(((1+$V$9)^G340)-1)</f>
        <v>5.9078286455001121E-2</v>
      </c>
      <c r="W340" s="133">
        <f>IFERROR(N340*V340,0)</f>
        <v>0</v>
      </c>
    </row>
    <row r="341" spans="2:23" s="134" customFormat="1" ht="12.75" hidden="1" customHeight="1" x14ac:dyDescent="0.25">
      <c r="B341" s="135"/>
      <c r="C341" s="217"/>
      <c r="D341" s="137"/>
      <c r="E341" s="191"/>
      <c r="F341" s="192"/>
      <c r="G341" s="167"/>
      <c r="H341" s="140"/>
      <c r="I341" s="141"/>
      <c r="J341" s="142"/>
      <c r="K341" s="143"/>
      <c r="L341" s="144"/>
      <c r="M341" s="145">
        <f>+L341*K341</f>
        <v>0</v>
      </c>
      <c r="N341" s="146"/>
      <c r="O341" s="145"/>
      <c r="Q341" s="147"/>
      <c r="R341" s="91"/>
      <c r="T341" s="148"/>
    </row>
    <row r="342" spans="2:23" s="134" customFormat="1" ht="12.5" x14ac:dyDescent="0.25">
      <c r="B342" s="135"/>
      <c r="C342" s="217"/>
      <c r="D342" s="137"/>
      <c r="E342" s="593"/>
      <c r="F342" s="594"/>
      <c r="G342" s="167"/>
      <c r="H342" s="140"/>
      <c r="I342" s="141"/>
      <c r="J342" s="142"/>
      <c r="K342" s="143"/>
      <c r="L342" s="144"/>
      <c r="M342" s="150">
        <f>+L342*K342</f>
        <v>0</v>
      </c>
      <c r="N342" s="146">
        <f>M342</f>
        <v>0</v>
      </c>
      <c r="O342" s="145"/>
      <c r="Q342" s="147"/>
      <c r="T342" s="148"/>
    </row>
    <row r="343" spans="2:23" s="134" customFormat="1" ht="12.5" x14ac:dyDescent="0.25">
      <c r="B343" s="135"/>
      <c r="C343" s="217"/>
      <c r="D343" s="137"/>
      <c r="E343" s="593"/>
      <c r="F343" s="594"/>
      <c r="G343" s="167"/>
      <c r="H343" s="140"/>
      <c r="I343" s="141"/>
      <c r="J343" s="142"/>
      <c r="K343" s="143"/>
      <c r="L343" s="144"/>
      <c r="M343" s="150">
        <f>+L343*K343</f>
        <v>0</v>
      </c>
      <c r="N343" s="146"/>
      <c r="O343" s="145"/>
      <c r="Q343" s="147"/>
      <c r="T343" s="148"/>
    </row>
    <row r="344" spans="2:23" x14ac:dyDescent="0.25">
      <c r="B344" s="119"/>
      <c r="C344" s="218"/>
      <c r="D344" s="219" t="s">
        <v>58</v>
      </c>
      <c r="E344" s="62" t="str">
        <f ca="1">OFFSET(Sprachen!A178,0,'START, DEBUT, INIZIO'!$E$7-1,1,1)</f>
        <v>Bauleitungskosten</v>
      </c>
      <c r="F344" s="63"/>
      <c r="G344" s="167" t="s">
        <v>51</v>
      </c>
      <c r="H344" s="155"/>
      <c r="I344" s="161"/>
      <c r="J344" s="162"/>
      <c r="K344" s="163"/>
      <c r="L344" s="164"/>
      <c r="M344" s="160">
        <f>+SUMPRODUCT(K345:K347,L345:L347)</f>
        <v>0</v>
      </c>
      <c r="N344" s="131">
        <f>+SUM(N345:N347)</f>
        <v>0</v>
      </c>
      <c r="O344" s="160">
        <f>+SUM(O345:O347)</f>
        <v>0</v>
      </c>
      <c r="Q344" s="91">
        <f>+SUM(N344:O344)-M344</f>
        <v>0</v>
      </c>
      <c r="R344" s="91">
        <f>SUMPRODUCT(K345:K347,L345:L347)-SUM(M345:M347)</f>
        <v>0</v>
      </c>
      <c r="T344" s="34">
        <f>G344*N344</f>
        <v>0</v>
      </c>
      <c r="V344" s="132">
        <f>(((1+$V$9)^G344)*$V$9)/(((1+$V$9)^G344)-1)</f>
        <v>5.9078286455001121E-2</v>
      </c>
      <c r="W344" s="133">
        <f>IFERROR(N344*V344,0)</f>
        <v>0</v>
      </c>
    </row>
    <row r="345" spans="2:23" s="134" customFormat="1" ht="12.75" hidden="1" customHeight="1" x14ac:dyDescent="0.25">
      <c r="B345" s="135"/>
      <c r="C345" s="217"/>
      <c r="D345" s="137"/>
      <c r="E345" s="191"/>
      <c r="F345" s="192"/>
      <c r="G345" s="167"/>
      <c r="H345" s="140"/>
      <c r="I345" s="141"/>
      <c r="J345" s="142"/>
      <c r="K345" s="143"/>
      <c r="L345" s="144"/>
      <c r="M345" s="145">
        <f>+L345*K345</f>
        <v>0</v>
      </c>
      <c r="N345" s="146"/>
      <c r="O345" s="145"/>
      <c r="Q345" s="147"/>
      <c r="T345" s="148"/>
    </row>
    <row r="346" spans="2:23" s="134" customFormat="1" ht="12.5" x14ac:dyDescent="0.25">
      <c r="B346" s="135"/>
      <c r="C346" s="217"/>
      <c r="D346" s="137"/>
      <c r="E346" s="593"/>
      <c r="F346" s="594"/>
      <c r="G346" s="167"/>
      <c r="H346" s="140"/>
      <c r="I346" s="141"/>
      <c r="J346" s="142"/>
      <c r="K346" s="143"/>
      <c r="L346" s="144"/>
      <c r="M346" s="150">
        <f>+L346*K346</f>
        <v>0</v>
      </c>
      <c r="N346" s="146">
        <f>M346</f>
        <v>0</v>
      </c>
      <c r="O346" s="145"/>
      <c r="Q346" s="147"/>
      <c r="T346" s="148"/>
    </row>
    <row r="347" spans="2:23" s="134" customFormat="1" ht="12.5" x14ac:dyDescent="0.25">
      <c r="B347" s="135"/>
      <c r="C347" s="217"/>
      <c r="D347" s="137"/>
      <c r="E347" s="593"/>
      <c r="F347" s="594"/>
      <c r="G347" s="167"/>
      <c r="H347" s="140"/>
      <c r="I347" s="141"/>
      <c r="J347" s="142"/>
      <c r="K347" s="143"/>
      <c r="L347" s="144"/>
      <c r="M347" s="150">
        <f>+L347*K347</f>
        <v>0</v>
      </c>
      <c r="N347" s="146"/>
      <c r="O347" s="145"/>
      <c r="Q347" s="147"/>
      <c r="T347" s="148"/>
    </row>
    <row r="348" spans="2:23" ht="4.9000000000000004" customHeight="1" x14ac:dyDescent="0.25">
      <c r="B348" s="119"/>
      <c r="C348" s="120"/>
      <c r="D348" s="171"/>
      <c r="E348" s="194"/>
      <c r="F348" s="195"/>
      <c r="G348" s="196"/>
      <c r="H348" s="172"/>
      <c r="I348" s="173"/>
      <c r="J348" s="174"/>
      <c r="K348" s="175"/>
      <c r="L348" s="176"/>
      <c r="M348" s="160"/>
      <c r="N348" s="131"/>
      <c r="O348" s="160"/>
      <c r="Q348" s="168"/>
    </row>
    <row r="349" spans="2:23" x14ac:dyDescent="0.25">
      <c r="B349" s="119"/>
      <c r="C349" s="218"/>
      <c r="D349" s="220" t="s">
        <v>59</v>
      </c>
      <c r="E349" s="593" t="s">
        <v>53</v>
      </c>
      <c r="F349" s="594"/>
      <c r="G349" s="170"/>
      <c r="H349" s="155"/>
      <c r="I349" s="156"/>
      <c r="J349" s="157"/>
      <c r="K349" s="158"/>
      <c r="L349" s="159"/>
      <c r="M349" s="160">
        <f>+SUMPRODUCT(K350:K352,L350:L352)</f>
        <v>0</v>
      </c>
      <c r="N349" s="131">
        <f>+SUM(N350:N352)</f>
        <v>0</v>
      </c>
      <c r="O349" s="160">
        <f>+SUM(O350:O352)</f>
        <v>0</v>
      </c>
      <c r="Q349" s="91">
        <f>+SUM(N349:O349)-M349</f>
        <v>0</v>
      </c>
      <c r="R349" s="91">
        <f>SUMPRODUCT(K350:K352,L350:L352)-SUM(M350:M352)</f>
        <v>0</v>
      </c>
      <c r="T349" s="34">
        <f>G349*N349</f>
        <v>0</v>
      </c>
      <c r="V349" s="132" t="e">
        <f>(((1+$V$9)^G349)*$V$9)/(((1+$V$9)^G349)-1)</f>
        <v>#DIV/0!</v>
      </c>
      <c r="W349" s="133">
        <f>IFERROR(N349*V349,0)</f>
        <v>0</v>
      </c>
    </row>
    <row r="350" spans="2:23" s="134" customFormat="1" ht="12" hidden="1" customHeight="1" x14ac:dyDescent="0.25">
      <c r="B350" s="135"/>
      <c r="C350" s="217"/>
      <c r="D350" s="137"/>
      <c r="E350" s="593"/>
      <c r="F350" s="594"/>
      <c r="G350" s="170"/>
      <c r="H350" s="140"/>
      <c r="I350" s="141"/>
      <c r="J350" s="142"/>
      <c r="K350" s="143"/>
      <c r="L350" s="144"/>
      <c r="M350" s="145">
        <f>+L350*K350</f>
        <v>0</v>
      </c>
      <c r="N350" s="146"/>
      <c r="O350" s="145"/>
      <c r="Q350" s="147"/>
      <c r="T350" s="148"/>
    </row>
    <row r="351" spans="2:23" s="134" customFormat="1" ht="12.5" x14ac:dyDescent="0.25">
      <c r="B351" s="135"/>
      <c r="C351" s="217"/>
      <c r="D351" s="137"/>
      <c r="E351" s="593"/>
      <c r="F351" s="594"/>
      <c r="G351" s="167"/>
      <c r="H351" s="140"/>
      <c r="I351" s="141"/>
      <c r="J351" s="142"/>
      <c r="K351" s="143"/>
      <c r="L351" s="144"/>
      <c r="M351" s="150">
        <f>+L351*K351</f>
        <v>0</v>
      </c>
      <c r="N351" s="146"/>
      <c r="O351" s="145"/>
      <c r="Q351" s="147"/>
      <c r="T351" s="148"/>
    </row>
    <row r="352" spans="2:23" s="134" customFormat="1" ht="12.5" x14ac:dyDescent="0.25">
      <c r="B352" s="135"/>
      <c r="C352" s="217"/>
      <c r="D352" s="137"/>
      <c r="E352" s="593"/>
      <c r="F352" s="594"/>
      <c r="G352" s="167"/>
      <c r="H352" s="140"/>
      <c r="I352" s="141"/>
      <c r="J352" s="142"/>
      <c r="K352" s="143"/>
      <c r="L352" s="144"/>
      <c r="M352" s="150">
        <f>+L352*K352</f>
        <v>0</v>
      </c>
      <c r="N352" s="146"/>
      <c r="O352" s="145"/>
      <c r="Q352" s="147"/>
      <c r="T352" s="148"/>
    </row>
    <row r="353" spans="2:23" ht="4.9000000000000004" customHeight="1" x14ac:dyDescent="0.25">
      <c r="B353" s="119"/>
      <c r="C353" s="120"/>
      <c r="D353" s="171"/>
      <c r="E353" s="194"/>
      <c r="F353" s="195"/>
      <c r="G353" s="196"/>
      <c r="H353" s="172"/>
      <c r="I353" s="173"/>
      <c r="J353" s="174"/>
      <c r="K353" s="175"/>
      <c r="L353" s="176"/>
      <c r="M353" s="160"/>
      <c r="N353" s="131"/>
      <c r="O353" s="160"/>
      <c r="Q353" s="168"/>
    </row>
    <row r="354" spans="2:23" x14ac:dyDescent="0.25">
      <c r="B354" s="119"/>
      <c r="C354" s="218"/>
      <c r="D354" s="220" t="s">
        <v>60</v>
      </c>
      <c r="E354" s="593" t="s">
        <v>53</v>
      </c>
      <c r="F354" s="594"/>
      <c r="G354" s="170"/>
      <c r="H354" s="155"/>
      <c r="I354" s="156"/>
      <c r="J354" s="157"/>
      <c r="K354" s="158"/>
      <c r="L354" s="159"/>
      <c r="M354" s="160">
        <f>+SUMPRODUCT(K355:K357,L355:L357)</f>
        <v>0</v>
      </c>
      <c r="N354" s="131">
        <f>+SUM(N355:N357)</f>
        <v>0</v>
      </c>
      <c r="O354" s="160">
        <f>+SUM(O355:O357)</f>
        <v>0</v>
      </c>
      <c r="Q354" s="91">
        <f>+SUM(N354:O354)-M354</f>
        <v>0</v>
      </c>
      <c r="R354" s="91">
        <f>SUMPRODUCT(K355:K357,L355:L357)-SUM(M355:M357)</f>
        <v>0</v>
      </c>
      <c r="T354" s="34">
        <f>G354*N354</f>
        <v>0</v>
      </c>
      <c r="V354" s="132" t="e">
        <f>(((1+$V$9)^G354)*$V$9)/(((1+$V$9)^G354)-1)</f>
        <v>#DIV/0!</v>
      </c>
      <c r="W354" s="133">
        <f>IFERROR(N354*V354,0)</f>
        <v>0</v>
      </c>
    </row>
    <row r="355" spans="2:23" s="134" customFormat="1" ht="12" hidden="1" customHeight="1" x14ac:dyDescent="0.25">
      <c r="B355" s="135"/>
      <c r="C355" s="217"/>
      <c r="D355" s="137"/>
      <c r="E355" s="593"/>
      <c r="F355" s="594"/>
      <c r="G355" s="170"/>
      <c r="H355" s="140"/>
      <c r="I355" s="141"/>
      <c r="J355" s="142"/>
      <c r="K355" s="143"/>
      <c r="L355" s="144"/>
      <c r="M355" s="145">
        <f>+L355*K355</f>
        <v>0</v>
      </c>
      <c r="N355" s="146"/>
      <c r="O355" s="145"/>
      <c r="Q355" s="147"/>
      <c r="T355" s="148"/>
    </row>
    <row r="356" spans="2:23" s="134" customFormat="1" ht="12.5" x14ac:dyDescent="0.25">
      <c r="B356" s="135"/>
      <c r="C356" s="217"/>
      <c r="D356" s="137"/>
      <c r="E356" s="593"/>
      <c r="F356" s="594"/>
      <c r="G356" s="167"/>
      <c r="H356" s="140"/>
      <c r="I356" s="141"/>
      <c r="J356" s="142"/>
      <c r="K356" s="143"/>
      <c r="L356" s="144"/>
      <c r="M356" s="150">
        <f>+L356*K356</f>
        <v>0</v>
      </c>
      <c r="N356" s="146"/>
      <c r="O356" s="145"/>
      <c r="Q356" s="147"/>
      <c r="T356" s="148"/>
    </row>
    <row r="357" spans="2:23" s="134" customFormat="1" ht="12.5" x14ac:dyDescent="0.25">
      <c r="B357" s="135"/>
      <c r="C357" s="217"/>
      <c r="D357" s="137"/>
      <c r="E357" s="593"/>
      <c r="F357" s="594"/>
      <c r="G357" s="167"/>
      <c r="H357" s="140"/>
      <c r="I357" s="141"/>
      <c r="J357" s="142"/>
      <c r="K357" s="143"/>
      <c r="L357" s="144"/>
      <c r="M357" s="150">
        <f>+L357*K357</f>
        <v>0</v>
      </c>
      <c r="N357" s="146"/>
      <c r="O357" s="145"/>
      <c r="Q357" s="147"/>
      <c r="T357" s="148"/>
    </row>
    <row r="358" spans="2:23" ht="4.9000000000000004" customHeight="1" x14ac:dyDescent="0.25">
      <c r="B358" s="119"/>
      <c r="C358" s="120"/>
      <c r="D358" s="171"/>
      <c r="E358" s="194"/>
      <c r="F358" s="195"/>
      <c r="G358" s="196"/>
      <c r="H358" s="172"/>
      <c r="I358" s="173"/>
      <c r="J358" s="174"/>
      <c r="K358" s="175"/>
      <c r="L358" s="176"/>
      <c r="M358" s="160"/>
      <c r="N358" s="131"/>
      <c r="O358" s="160"/>
      <c r="Q358" s="168"/>
    </row>
    <row r="359" spans="2:23" x14ac:dyDescent="0.25">
      <c r="B359" s="221"/>
      <c r="C359" s="222"/>
      <c r="D359" s="220" t="s">
        <v>61</v>
      </c>
      <c r="E359" s="593" t="s">
        <v>53</v>
      </c>
      <c r="F359" s="594"/>
      <c r="G359" s="170"/>
      <c r="H359" s="155"/>
      <c r="I359" s="156"/>
      <c r="J359" s="157"/>
      <c r="K359" s="158"/>
      <c r="L359" s="159"/>
      <c r="M359" s="160">
        <f>+SUMPRODUCT(K360:K362,L360:L362)</f>
        <v>0</v>
      </c>
      <c r="N359" s="131">
        <f>+SUM(N360:N362)</f>
        <v>0</v>
      </c>
      <c r="O359" s="160">
        <f>+SUM(O360:O362)</f>
        <v>0</v>
      </c>
      <c r="Q359" s="91">
        <f>+SUM(N359:O359)-M359</f>
        <v>0</v>
      </c>
      <c r="R359" s="91">
        <f>SUMPRODUCT(K360:K362,L360:L362)-SUM(M360:M362)</f>
        <v>0</v>
      </c>
      <c r="T359" s="34">
        <f>G359*N359</f>
        <v>0</v>
      </c>
      <c r="V359" s="132" t="e">
        <f>(((1+$V$9)^G359)*$V$9)/(((1+$V$9)^G359)-1)</f>
        <v>#DIV/0!</v>
      </c>
      <c r="W359" s="133">
        <f>IFERROR(N359*V359,0)</f>
        <v>0</v>
      </c>
    </row>
    <row r="360" spans="2:23" s="134" customFormat="1" ht="12" hidden="1" customHeight="1" x14ac:dyDescent="0.25">
      <c r="B360" s="135"/>
      <c r="C360" s="217"/>
      <c r="D360" s="137"/>
      <c r="E360" s="593"/>
      <c r="F360" s="594"/>
      <c r="G360" s="170"/>
      <c r="H360" s="140"/>
      <c r="I360" s="141"/>
      <c r="J360" s="142"/>
      <c r="K360" s="143"/>
      <c r="L360" s="144"/>
      <c r="M360" s="145">
        <f>+L360*K360</f>
        <v>0</v>
      </c>
      <c r="N360" s="146"/>
      <c r="O360" s="145"/>
      <c r="Q360" s="147"/>
      <c r="T360" s="148"/>
    </row>
    <row r="361" spans="2:23" s="134" customFormat="1" ht="12.5" x14ac:dyDescent="0.25">
      <c r="B361" s="135"/>
      <c r="C361" s="217"/>
      <c r="D361" s="137"/>
      <c r="E361" s="593"/>
      <c r="F361" s="594"/>
      <c r="G361" s="167"/>
      <c r="H361" s="140"/>
      <c r="I361" s="141"/>
      <c r="J361" s="142"/>
      <c r="K361" s="143"/>
      <c r="L361" s="144"/>
      <c r="M361" s="150">
        <f>+L361*K361</f>
        <v>0</v>
      </c>
      <c r="N361" s="146"/>
      <c r="O361" s="145"/>
      <c r="Q361" s="147"/>
      <c r="T361" s="148"/>
    </row>
    <row r="362" spans="2:23" s="134" customFormat="1" ht="12.5" x14ac:dyDescent="0.25">
      <c r="B362" s="135"/>
      <c r="C362" s="217"/>
      <c r="D362" s="223"/>
      <c r="E362" s="593"/>
      <c r="F362" s="594"/>
      <c r="G362" s="167"/>
      <c r="H362" s="224"/>
      <c r="I362" s="225"/>
      <c r="J362" s="226"/>
      <c r="K362" s="227"/>
      <c r="L362" s="228"/>
      <c r="M362" s="150">
        <f>+L362*K362</f>
        <v>0</v>
      </c>
      <c r="N362" s="229"/>
      <c r="O362" s="230"/>
      <c r="Q362" s="147"/>
      <c r="T362" s="148"/>
    </row>
    <row r="363" spans="2:23" ht="4.9000000000000004" customHeight="1" x14ac:dyDescent="0.25">
      <c r="B363" s="231"/>
      <c r="C363" s="232"/>
      <c r="D363" s="233"/>
      <c r="E363" s="595"/>
      <c r="F363" s="596"/>
      <c r="G363" s="234"/>
      <c r="H363" s="235"/>
      <c r="I363" s="236"/>
      <c r="J363" s="237"/>
      <c r="K363" s="238"/>
      <c r="L363" s="239"/>
      <c r="M363" s="240"/>
      <c r="N363" s="241"/>
      <c r="O363" s="240"/>
      <c r="Q363" s="168"/>
    </row>
    <row r="364" spans="2:23" s="95" customFormat="1" x14ac:dyDescent="0.25">
      <c r="B364" s="96" t="str">
        <f ca="1">OFFSET(Sprachen!A179,0,'START, DEBUT, INIZIO'!$E$7-1,1,1)</f>
        <v>U</v>
      </c>
      <c r="C364" s="97" t="str">
        <f ca="1">OFFSET(Sprachen!A180,0,'START, DEBUT, INIZIO'!$E$7-1,1,1)</f>
        <v>Unvorhergesehenes und Reserven</v>
      </c>
      <c r="D364" s="97"/>
      <c r="E364" s="97"/>
      <c r="F364" s="98"/>
      <c r="G364" s="99"/>
      <c r="H364" s="100"/>
      <c r="I364" s="101"/>
      <c r="J364" s="102"/>
      <c r="K364" s="103"/>
      <c r="L364" s="104"/>
      <c r="M364" s="105">
        <f>+O364</f>
        <v>0</v>
      </c>
      <c r="N364" s="106"/>
      <c r="O364" s="242"/>
      <c r="T364" s="107"/>
    </row>
    <row r="365" spans="2:23" x14ac:dyDescent="0.25">
      <c r="B365" s="27"/>
      <c r="C365" s="27"/>
      <c r="D365" s="27"/>
      <c r="E365" s="27"/>
      <c r="F365" s="27"/>
      <c r="G365" s="27"/>
      <c r="H365" s="27"/>
      <c r="I365" s="27"/>
      <c r="J365" s="65"/>
      <c r="L365" s="243"/>
      <c r="M365" s="27"/>
      <c r="N365" s="27"/>
      <c r="O365" s="27"/>
      <c r="Q365" s="168"/>
    </row>
    <row r="366" spans="2:23" x14ac:dyDescent="0.25">
      <c r="B366" s="27"/>
      <c r="C366" s="27"/>
      <c r="D366" s="27"/>
      <c r="E366" s="27"/>
      <c r="F366" s="27"/>
      <c r="G366" s="27"/>
      <c r="H366" s="27"/>
      <c r="I366" s="27"/>
      <c r="J366" s="65"/>
      <c r="L366" s="243"/>
      <c r="M366" s="27"/>
      <c r="N366" s="27"/>
      <c r="O366" s="27"/>
      <c r="Q366" s="27"/>
      <c r="T366" s="133"/>
    </row>
    <row r="367" spans="2:23" x14ac:dyDescent="0.25">
      <c r="B367" s="27"/>
      <c r="C367" s="27"/>
      <c r="D367" s="27"/>
      <c r="E367" s="27"/>
      <c r="F367" s="27"/>
      <c r="G367" s="27"/>
      <c r="H367" s="27"/>
      <c r="I367" s="27"/>
      <c r="J367" s="65"/>
      <c r="L367" s="243"/>
      <c r="M367" s="27"/>
      <c r="N367" s="27"/>
      <c r="O367" s="27"/>
      <c r="Q367" s="27"/>
      <c r="T367" s="133"/>
    </row>
    <row r="368" spans="2:23" x14ac:dyDescent="0.25">
      <c r="B368" s="27"/>
      <c r="C368" s="27"/>
      <c r="D368" s="27"/>
      <c r="E368" s="27"/>
      <c r="F368" s="27"/>
      <c r="G368" s="27"/>
      <c r="H368" s="27"/>
      <c r="I368" s="27"/>
      <c r="J368" s="65"/>
      <c r="L368" s="243"/>
      <c r="M368" s="27"/>
      <c r="N368" s="27"/>
      <c r="O368" s="27"/>
      <c r="Q368" s="27"/>
      <c r="T368" s="133"/>
    </row>
    <row r="369" spans="10:20" s="27" customFormat="1" x14ac:dyDescent="0.25">
      <c r="J369" s="65"/>
      <c r="K369" s="51"/>
      <c r="L369" s="243"/>
      <c r="T369" s="133"/>
    </row>
    <row r="370" spans="10:20" s="27" customFormat="1" x14ac:dyDescent="0.25">
      <c r="J370" s="65"/>
      <c r="K370" s="51"/>
      <c r="L370" s="243"/>
      <c r="T370" s="133"/>
    </row>
    <row r="371" spans="10:20" s="27" customFormat="1" x14ac:dyDescent="0.25">
      <c r="J371" s="65"/>
      <c r="K371" s="51"/>
      <c r="L371" s="243"/>
      <c r="T371" s="133"/>
    </row>
    <row r="372" spans="10:20" s="27" customFormat="1" x14ac:dyDescent="0.25">
      <c r="J372" s="65"/>
      <c r="K372" s="51"/>
      <c r="L372" s="243"/>
      <c r="T372" s="133"/>
    </row>
    <row r="373" spans="10:20" s="27" customFormat="1" x14ac:dyDescent="0.25">
      <c r="J373" s="65"/>
      <c r="K373" s="51"/>
      <c r="L373" s="243"/>
      <c r="T373" s="133"/>
    </row>
    <row r="374" spans="10:20" s="27" customFormat="1" x14ac:dyDescent="0.25">
      <c r="J374" s="65"/>
      <c r="K374" s="51"/>
      <c r="L374" s="243"/>
      <c r="T374" s="133"/>
    </row>
    <row r="375" spans="10:20" s="27" customFormat="1" x14ac:dyDescent="0.25">
      <c r="J375" s="65"/>
      <c r="K375" s="51"/>
      <c r="L375" s="243"/>
      <c r="T375" s="133"/>
    </row>
    <row r="376" spans="10:20" s="27" customFormat="1" x14ac:dyDescent="0.25">
      <c r="J376" s="65"/>
      <c r="K376" s="51"/>
      <c r="L376" s="243"/>
      <c r="T376" s="133"/>
    </row>
    <row r="377" spans="10:20" s="27" customFormat="1" x14ac:dyDescent="0.25">
      <c r="J377" s="65"/>
      <c r="K377" s="51"/>
      <c r="L377" s="243"/>
      <c r="T377" s="133"/>
    </row>
    <row r="378" spans="10:20" s="27" customFormat="1" x14ac:dyDescent="0.25">
      <c r="J378" s="65"/>
      <c r="K378" s="51"/>
      <c r="L378" s="243"/>
      <c r="T378" s="133"/>
    </row>
  </sheetData>
  <sheetProtection formatCells="0" insertRows="0" deleteRows="0" selectLockedCells="1"/>
  <mergeCells count="204">
    <mergeCell ref="G9:I9"/>
    <mergeCell ref="K9:O9"/>
    <mergeCell ref="E17:F17"/>
    <mergeCell ref="E18:F18"/>
    <mergeCell ref="E21:F21"/>
    <mergeCell ref="E22:F22"/>
    <mergeCell ref="K1:N1"/>
    <mergeCell ref="K2:N2"/>
    <mergeCell ref="K3:N3"/>
    <mergeCell ref="K7:O7"/>
    <mergeCell ref="G8:I8"/>
    <mergeCell ref="K8:O8"/>
    <mergeCell ref="E37:F37"/>
    <mergeCell ref="E38:F38"/>
    <mergeCell ref="E41:F41"/>
    <mergeCell ref="E42:F42"/>
    <mergeCell ref="E45:F45"/>
    <mergeCell ref="E46:F46"/>
    <mergeCell ref="E25:F25"/>
    <mergeCell ref="E26:F26"/>
    <mergeCell ref="E29:F29"/>
    <mergeCell ref="E30:F30"/>
    <mergeCell ref="E33:F33"/>
    <mergeCell ref="E34:F34"/>
    <mergeCell ref="E61:F61"/>
    <mergeCell ref="E62:F62"/>
    <mergeCell ref="E65:F65"/>
    <mergeCell ref="E66:F66"/>
    <mergeCell ref="E69:F69"/>
    <mergeCell ref="E70:F70"/>
    <mergeCell ref="E49:F49"/>
    <mergeCell ref="E50:F50"/>
    <mergeCell ref="E53:F53"/>
    <mergeCell ref="E54:F54"/>
    <mergeCell ref="E57:F57"/>
    <mergeCell ref="E58:F58"/>
    <mergeCell ref="E82:F82"/>
    <mergeCell ref="E84:F84"/>
    <mergeCell ref="E85:F85"/>
    <mergeCell ref="E89:F89"/>
    <mergeCell ref="E90:F90"/>
    <mergeCell ref="E93:F93"/>
    <mergeCell ref="E72:F72"/>
    <mergeCell ref="E74:F74"/>
    <mergeCell ref="E75:F75"/>
    <mergeCell ref="E77:F77"/>
    <mergeCell ref="E79:F79"/>
    <mergeCell ref="E80:F80"/>
    <mergeCell ref="E106:F106"/>
    <mergeCell ref="E109:F109"/>
    <mergeCell ref="E110:F110"/>
    <mergeCell ref="E113:F113"/>
    <mergeCell ref="E114:F114"/>
    <mergeCell ref="E117:F117"/>
    <mergeCell ref="E94:F94"/>
    <mergeCell ref="E97:F97"/>
    <mergeCell ref="E98:F98"/>
    <mergeCell ref="E101:F101"/>
    <mergeCell ref="E102:F102"/>
    <mergeCell ref="E105:F105"/>
    <mergeCell ref="E130:F130"/>
    <mergeCell ref="E133:F133"/>
    <mergeCell ref="E134:F134"/>
    <mergeCell ref="E137:F137"/>
    <mergeCell ref="E138:F138"/>
    <mergeCell ref="E141:F141"/>
    <mergeCell ref="E118:F118"/>
    <mergeCell ref="E121:F121"/>
    <mergeCell ref="E122:F122"/>
    <mergeCell ref="E125:F125"/>
    <mergeCell ref="E126:F126"/>
    <mergeCell ref="E129:F129"/>
    <mergeCell ref="E154:F154"/>
    <mergeCell ref="E157:F157"/>
    <mergeCell ref="E158:F158"/>
    <mergeCell ref="E160:F160"/>
    <mergeCell ref="E161:F161"/>
    <mergeCell ref="E162:F162"/>
    <mergeCell ref="E142:F142"/>
    <mergeCell ref="E145:F145"/>
    <mergeCell ref="E146:F146"/>
    <mergeCell ref="E149:F149"/>
    <mergeCell ref="E150:F150"/>
    <mergeCell ref="E153:F153"/>
    <mergeCell ref="E171:F171"/>
    <mergeCell ref="E172:F172"/>
    <mergeCell ref="E173:F173"/>
    <mergeCell ref="E177:F177"/>
    <mergeCell ref="E178:F178"/>
    <mergeCell ref="E181:F181"/>
    <mergeCell ref="E163:F163"/>
    <mergeCell ref="E165:F165"/>
    <mergeCell ref="E166:F166"/>
    <mergeCell ref="E167:F167"/>
    <mergeCell ref="E168:F168"/>
    <mergeCell ref="E170:F170"/>
    <mergeCell ref="E194:F194"/>
    <mergeCell ref="E197:F197"/>
    <mergeCell ref="E198:F198"/>
    <mergeCell ref="E201:F201"/>
    <mergeCell ref="E202:F202"/>
    <mergeCell ref="E205:F205"/>
    <mergeCell ref="E182:F182"/>
    <mergeCell ref="E185:F185"/>
    <mergeCell ref="E186:F186"/>
    <mergeCell ref="E189:F189"/>
    <mergeCell ref="E190:F190"/>
    <mergeCell ref="E193:F193"/>
    <mergeCell ref="E218:F218"/>
    <mergeCell ref="E221:F221"/>
    <mergeCell ref="E222:F222"/>
    <mergeCell ref="E225:F225"/>
    <mergeCell ref="E226:F226"/>
    <mergeCell ref="E229:F229"/>
    <mergeCell ref="E206:F206"/>
    <mergeCell ref="E209:F209"/>
    <mergeCell ref="E210:F210"/>
    <mergeCell ref="E213:F213"/>
    <mergeCell ref="E214:F214"/>
    <mergeCell ref="E217:F217"/>
    <mergeCell ref="E242:F242"/>
    <mergeCell ref="E245:F245"/>
    <mergeCell ref="E246:F246"/>
    <mergeCell ref="E248:F248"/>
    <mergeCell ref="E249:F249"/>
    <mergeCell ref="E250:F250"/>
    <mergeCell ref="E230:F230"/>
    <mergeCell ref="E233:F233"/>
    <mergeCell ref="E234:F234"/>
    <mergeCell ref="E237:F237"/>
    <mergeCell ref="E238:F238"/>
    <mergeCell ref="E241:F241"/>
    <mergeCell ref="E259:F259"/>
    <mergeCell ref="E260:F260"/>
    <mergeCell ref="E261:F261"/>
    <mergeCell ref="E265:F265"/>
    <mergeCell ref="E266:F266"/>
    <mergeCell ref="E269:F269"/>
    <mergeCell ref="E251:F251"/>
    <mergeCell ref="E253:F253"/>
    <mergeCell ref="E254:F254"/>
    <mergeCell ref="E255:F255"/>
    <mergeCell ref="E256:F256"/>
    <mergeCell ref="E258:F258"/>
    <mergeCell ref="E282:F282"/>
    <mergeCell ref="E285:F285"/>
    <mergeCell ref="E286:F286"/>
    <mergeCell ref="E289:F289"/>
    <mergeCell ref="E290:F290"/>
    <mergeCell ref="E293:F293"/>
    <mergeCell ref="E270:F270"/>
    <mergeCell ref="E273:F273"/>
    <mergeCell ref="E274:F274"/>
    <mergeCell ref="E277:F277"/>
    <mergeCell ref="E278:F278"/>
    <mergeCell ref="E281:F281"/>
    <mergeCell ref="E302:F302"/>
    <mergeCell ref="E303:F303"/>
    <mergeCell ref="E304:F304"/>
    <mergeCell ref="E306:F306"/>
    <mergeCell ref="E307:F307"/>
    <mergeCell ref="E308:F308"/>
    <mergeCell ref="E294:F294"/>
    <mergeCell ref="E296:F296"/>
    <mergeCell ref="E297:F297"/>
    <mergeCell ref="E298:F298"/>
    <mergeCell ref="E299:F299"/>
    <mergeCell ref="E301:F301"/>
    <mergeCell ref="E322:F322"/>
    <mergeCell ref="E324:F324"/>
    <mergeCell ref="E325:F325"/>
    <mergeCell ref="E326:F326"/>
    <mergeCell ref="E327:F327"/>
    <mergeCell ref="E329:F329"/>
    <mergeCell ref="E309:F309"/>
    <mergeCell ref="E313:F313"/>
    <mergeCell ref="E314:F314"/>
    <mergeCell ref="E317:F317"/>
    <mergeCell ref="E318:F318"/>
    <mergeCell ref="E321:F321"/>
    <mergeCell ref="E337:F337"/>
    <mergeCell ref="E342:F342"/>
    <mergeCell ref="E343:F343"/>
    <mergeCell ref="E346:F346"/>
    <mergeCell ref="E347:F347"/>
    <mergeCell ref="E349:F349"/>
    <mergeCell ref="E330:F330"/>
    <mergeCell ref="E331:F331"/>
    <mergeCell ref="E332:F332"/>
    <mergeCell ref="E334:F334"/>
    <mergeCell ref="E335:F335"/>
    <mergeCell ref="E336:F336"/>
    <mergeCell ref="E357:F357"/>
    <mergeCell ref="E359:F359"/>
    <mergeCell ref="E360:F360"/>
    <mergeCell ref="E361:F361"/>
    <mergeCell ref="E362:F362"/>
    <mergeCell ref="E363:F363"/>
    <mergeCell ref="E350:F350"/>
    <mergeCell ref="E351:F351"/>
    <mergeCell ref="E352:F352"/>
    <mergeCell ref="E354:F354"/>
    <mergeCell ref="E355:F355"/>
    <mergeCell ref="E356:F356"/>
  </mergeCells>
  <conditionalFormatting sqref="M17:M18">
    <cfRule type="expression" dxfId="343" priority="81">
      <formula>NOT(_xlfn.ISFORMULA(M17))</formula>
    </cfRule>
  </conditionalFormatting>
  <conditionalFormatting sqref="M21:M22">
    <cfRule type="expression" dxfId="342" priority="80">
      <formula>NOT(_xlfn.ISFORMULA(M21))</formula>
    </cfRule>
  </conditionalFormatting>
  <conditionalFormatting sqref="M25:M26">
    <cfRule type="expression" dxfId="341" priority="79">
      <formula>NOT(_xlfn.ISFORMULA(M25))</formula>
    </cfRule>
  </conditionalFormatting>
  <conditionalFormatting sqref="M29:M30">
    <cfRule type="expression" dxfId="340" priority="78">
      <formula>NOT(_xlfn.ISFORMULA(M29))</formula>
    </cfRule>
  </conditionalFormatting>
  <conditionalFormatting sqref="M33:M34">
    <cfRule type="expression" dxfId="339" priority="77">
      <formula>NOT(_xlfn.ISFORMULA(M33))</formula>
    </cfRule>
  </conditionalFormatting>
  <conditionalFormatting sqref="M37:M38">
    <cfRule type="expression" dxfId="338" priority="76">
      <formula>NOT(_xlfn.ISFORMULA(M37))</formula>
    </cfRule>
  </conditionalFormatting>
  <conditionalFormatting sqref="M41:M42">
    <cfRule type="expression" dxfId="337" priority="75">
      <formula>NOT(_xlfn.ISFORMULA(M41))</formula>
    </cfRule>
  </conditionalFormatting>
  <conditionalFormatting sqref="M45:M46">
    <cfRule type="expression" dxfId="336" priority="74">
      <formula>NOT(_xlfn.ISFORMULA(M45))</formula>
    </cfRule>
  </conditionalFormatting>
  <conditionalFormatting sqref="M49:M50">
    <cfRule type="expression" dxfId="335" priority="73">
      <formula>NOT(_xlfn.ISFORMULA(M49))</formula>
    </cfRule>
  </conditionalFormatting>
  <conditionalFormatting sqref="M53:M54">
    <cfRule type="expression" dxfId="334" priority="72">
      <formula>NOT(_xlfn.ISFORMULA(M53))</formula>
    </cfRule>
  </conditionalFormatting>
  <conditionalFormatting sqref="M57:M58">
    <cfRule type="expression" dxfId="333" priority="71">
      <formula>NOT(_xlfn.ISFORMULA(M57))</formula>
    </cfRule>
  </conditionalFormatting>
  <conditionalFormatting sqref="M61:M62">
    <cfRule type="expression" dxfId="332" priority="70">
      <formula>NOT(_xlfn.ISFORMULA(M61))</formula>
    </cfRule>
  </conditionalFormatting>
  <conditionalFormatting sqref="M65:M66">
    <cfRule type="expression" dxfId="331" priority="69">
      <formula>NOT(_xlfn.ISFORMULA(M65))</formula>
    </cfRule>
  </conditionalFormatting>
  <conditionalFormatting sqref="M69:M70">
    <cfRule type="expression" dxfId="330" priority="68">
      <formula>NOT(_xlfn.ISFORMULA(M69))</formula>
    </cfRule>
  </conditionalFormatting>
  <conditionalFormatting sqref="M74:M75">
    <cfRule type="expression" dxfId="329" priority="67">
      <formula>NOT(_xlfn.ISFORMULA(M74))</formula>
    </cfRule>
  </conditionalFormatting>
  <conditionalFormatting sqref="M79:M80">
    <cfRule type="expression" dxfId="328" priority="66">
      <formula>NOT(_xlfn.ISFORMULA(M79))</formula>
    </cfRule>
  </conditionalFormatting>
  <conditionalFormatting sqref="M84:M85">
    <cfRule type="expression" dxfId="327" priority="65">
      <formula>NOT(_xlfn.ISFORMULA(M84))</formula>
    </cfRule>
  </conditionalFormatting>
  <conditionalFormatting sqref="M89:M90">
    <cfRule type="expression" dxfId="326" priority="64">
      <formula>NOT(_xlfn.ISFORMULA(M89))</formula>
    </cfRule>
  </conditionalFormatting>
  <conditionalFormatting sqref="M93:M94">
    <cfRule type="expression" dxfId="325" priority="63">
      <formula>NOT(_xlfn.ISFORMULA(M93))</formula>
    </cfRule>
  </conditionalFormatting>
  <conditionalFormatting sqref="M97:M98">
    <cfRule type="expression" dxfId="324" priority="62">
      <formula>NOT(_xlfn.ISFORMULA(M97))</formula>
    </cfRule>
  </conditionalFormatting>
  <conditionalFormatting sqref="M101:M102">
    <cfRule type="expression" dxfId="323" priority="61">
      <formula>NOT(_xlfn.ISFORMULA(M101))</formula>
    </cfRule>
  </conditionalFormatting>
  <conditionalFormatting sqref="M105:M106">
    <cfRule type="expression" dxfId="322" priority="60">
      <formula>NOT(_xlfn.ISFORMULA(M105))</formula>
    </cfRule>
  </conditionalFormatting>
  <conditionalFormatting sqref="M109:M110">
    <cfRule type="expression" dxfId="321" priority="59">
      <formula>NOT(_xlfn.ISFORMULA(M109))</formula>
    </cfRule>
  </conditionalFormatting>
  <conditionalFormatting sqref="M113:M114">
    <cfRule type="expression" dxfId="320" priority="58">
      <formula>NOT(_xlfn.ISFORMULA(M113))</formula>
    </cfRule>
  </conditionalFormatting>
  <conditionalFormatting sqref="M117:M118">
    <cfRule type="expression" dxfId="319" priority="57">
      <formula>NOT(_xlfn.ISFORMULA(M117))</formula>
    </cfRule>
  </conditionalFormatting>
  <conditionalFormatting sqref="M121:M122">
    <cfRule type="expression" dxfId="318" priority="56">
      <formula>NOT(_xlfn.ISFORMULA(M121))</formula>
    </cfRule>
  </conditionalFormatting>
  <conditionalFormatting sqref="M125:M126">
    <cfRule type="expression" dxfId="317" priority="55">
      <formula>NOT(_xlfn.ISFORMULA(M125))</formula>
    </cfRule>
  </conditionalFormatting>
  <conditionalFormatting sqref="M129:M130">
    <cfRule type="expression" dxfId="316" priority="54">
      <formula>NOT(_xlfn.ISFORMULA(M129))</formula>
    </cfRule>
  </conditionalFormatting>
  <conditionalFormatting sqref="M133:M134">
    <cfRule type="expression" dxfId="315" priority="53">
      <formula>NOT(_xlfn.ISFORMULA(M133))</formula>
    </cfRule>
  </conditionalFormatting>
  <conditionalFormatting sqref="M137:M138">
    <cfRule type="expression" dxfId="314" priority="52">
      <formula>NOT(_xlfn.ISFORMULA(M137))</formula>
    </cfRule>
  </conditionalFormatting>
  <conditionalFormatting sqref="M141:M142">
    <cfRule type="expression" dxfId="313" priority="51">
      <formula>NOT(_xlfn.ISFORMULA(M141))</formula>
    </cfRule>
  </conditionalFormatting>
  <conditionalFormatting sqref="M145:M146">
    <cfRule type="expression" dxfId="312" priority="50">
      <formula>NOT(_xlfn.ISFORMULA(M145))</formula>
    </cfRule>
  </conditionalFormatting>
  <conditionalFormatting sqref="M149:M150">
    <cfRule type="expression" dxfId="311" priority="49">
      <formula>NOT(_xlfn.ISFORMULA(M149))</formula>
    </cfRule>
  </conditionalFormatting>
  <conditionalFormatting sqref="M153:M154">
    <cfRule type="expression" dxfId="310" priority="48">
      <formula>NOT(_xlfn.ISFORMULA(M153))</formula>
    </cfRule>
  </conditionalFormatting>
  <conditionalFormatting sqref="M157:M158">
    <cfRule type="expression" dxfId="309" priority="47">
      <formula>NOT(_xlfn.ISFORMULA(M157))</formula>
    </cfRule>
  </conditionalFormatting>
  <conditionalFormatting sqref="M162:M163">
    <cfRule type="expression" dxfId="308" priority="46">
      <formula>NOT(_xlfn.ISFORMULA(M162))</formula>
    </cfRule>
  </conditionalFormatting>
  <conditionalFormatting sqref="M167:M168">
    <cfRule type="expression" dxfId="307" priority="45">
      <formula>NOT(_xlfn.ISFORMULA(M167))</formula>
    </cfRule>
  </conditionalFormatting>
  <conditionalFormatting sqref="M172:M173">
    <cfRule type="expression" dxfId="306" priority="44">
      <formula>NOT(_xlfn.ISFORMULA(M172))</formula>
    </cfRule>
  </conditionalFormatting>
  <conditionalFormatting sqref="M177:M178">
    <cfRule type="expression" dxfId="305" priority="43">
      <formula>NOT(_xlfn.ISFORMULA(M177))</formula>
    </cfRule>
  </conditionalFormatting>
  <conditionalFormatting sqref="M181:M182">
    <cfRule type="expression" dxfId="304" priority="42">
      <formula>NOT(_xlfn.ISFORMULA(M181))</formula>
    </cfRule>
  </conditionalFormatting>
  <conditionalFormatting sqref="M185:M186">
    <cfRule type="expression" dxfId="303" priority="41">
      <formula>NOT(_xlfn.ISFORMULA(M185))</formula>
    </cfRule>
  </conditionalFormatting>
  <conditionalFormatting sqref="M189:M190">
    <cfRule type="expression" dxfId="302" priority="40">
      <formula>NOT(_xlfn.ISFORMULA(M189))</formula>
    </cfRule>
  </conditionalFormatting>
  <conditionalFormatting sqref="M193:M194">
    <cfRule type="expression" dxfId="301" priority="39">
      <formula>NOT(_xlfn.ISFORMULA(M193))</formula>
    </cfRule>
  </conditionalFormatting>
  <conditionalFormatting sqref="M197:M198">
    <cfRule type="expression" dxfId="300" priority="38">
      <formula>NOT(_xlfn.ISFORMULA(M197))</formula>
    </cfRule>
  </conditionalFormatting>
  <conditionalFormatting sqref="M201:M202">
    <cfRule type="expression" dxfId="299" priority="37">
      <formula>NOT(_xlfn.ISFORMULA(M201))</formula>
    </cfRule>
  </conditionalFormatting>
  <conditionalFormatting sqref="M205:M206">
    <cfRule type="expression" dxfId="298" priority="36">
      <formula>NOT(_xlfn.ISFORMULA(M205))</formula>
    </cfRule>
  </conditionalFormatting>
  <conditionalFormatting sqref="M209:M210">
    <cfRule type="expression" dxfId="297" priority="35">
      <formula>NOT(_xlfn.ISFORMULA(M209))</formula>
    </cfRule>
  </conditionalFormatting>
  <conditionalFormatting sqref="M213:M214">
    <cfRule type="expression" dxfId="296" priority="34">
      <formula>NOT(_xlfn.ISFORMULA(M213))</formula>
    </cfRule>
  </conditionalFormatting>
  <conditionalFormatting sqref="M217:M218">
    <cfRule type="expression" dxfId="295" priority="33">
      <formula>NOT(_xlfn.ISFORMULA(M217))</formula>
    </cfRule>
  </conditionalFormatting>
  <conditionalFormatting sqref="M221:M222">
    <cfRule type="expression" dxfId="294" priority="32">
      <formula>NOT(_xlfn.ISFORMULA(M221))</formula>
    </cfRule>
  </conditionalFormatting>
  <conditionalFormatting sqref="M225:M226">
    <cfRule type="expression" dxfId="293" priority="31">
      <formula>NOT(_xlfn.ISFORMULA(M225))</formula>
    </cfRule>
  </conditionalFormatting>
  <conditionalFormatting sqref="M229:M230">
    <cfRule type="expression" dxfId="292" priority="30">
      <formula>NOT(_xlfn.ISFORMULA(M229))</formula>
    </cfRule>
  </conditionalFormatting>
  <conditionalFormatting sqref="M233:M234">
    <cfRule type="expression" dxfId="291" priority="29">
      <formula>NOT(_xlfn.ISFORMULA(M233))</formula>
    </cfRule>
  </conditionalFormatting>
  <conditionalFormatting sqref="M237:M238">
    <cfRule type="expression" dxfId="290" priority="28">
      <formula>NOT(_xlfn.ISFORMULA(M237))</formula>
    </cfRule>
  </conditionalFormatting>
  <conditionalFormatting sqref="M241:M242">
    <cfRule type="expression" dxfId="289" priority="27">
      <formula>NOT(_xlfn.ISFORMULA(M241))</formula>
    </cfRule>
  </conditionalFormatting>
  <conditionalFormatting sqref="M245:M246">
    <cfRule type="expression" dxfId="288" priority="26">
      <formula>NOT(_xlfn.ISFORMULA(M245))</formula>
    </cfRule>
  </conditionalFormatting>
  <conditionalFormatting sqref="M250:M251">
    <cfRule type="expression" dxfId="287" priority="25">
      <formula>NOT(_xlfn.ISFORMULA(M250))</formula>
    </cfRule>
  </conditionalFormatting>
  <conditionalFormatting sqref="M255:M256">
    <cfRule type="expression" dxfId="286" priority="24">
      <formula>NOT(_xlfn.ISFORMULA(M255))</formula>
    </cfRule>
  </conditionalFormatting>
  <conditionalFormatting sqref="M260:M261">
    <cfRule type="expression" dxfId="285" priority="23">
      <formula>NOT(_xlfn.ISFORMULA(M260))</formula>
    </cfRule>
  </conditionalFormatting>
  <conditionalFormatting sqref="M265:M266">
    <cfRule type="expression" dxfId="284" priority="22">
      <formula>NOT(_xlfn.ISFORMULA(M265))</formula>
    </cfRule>
  </conditionalFormatting>
  <conditionalFormatting sqref="M269:M270">
    <cfRule type="expression" dxfId="283" priority="21">
      <formula>NOT(_xlfn.ISFORMULA(M269))</formula>
    </cfRule>
  </conditionalFormatting>
  <conditionalFormatting sqref="M273:M274">
    <cfRule type="expression" dxfId="282" priority="20">
      <formula>NOT(_xlfn.ISFORMULA(M273))</formula>
    </cfRule>
  </conditionalFormatting>
  <conditionalFormatting sqref="M277:M278">
    <cfRule type="expression" dxfId="281" priority="19">
      <formula>NOT(_xlfn.ISFORMULA(M277))</formula>
    </cfRule>
  </conditionalFormatting>
  <conditionalFormatting sqref="M281:M282">
    <cfRule type="expression" dxfId="280" priority="18">
      <formula>NOT(_xlfn.ISFORMULA(M281))</formula>
    </cfRule>
  </conditionalFormatting>
  <conditionalFormatting sqref="M285:M286">
    <cfRule type="expression" dxfId="279" priority="17">
      <formula>NOT(_xlfn.ISFORMULA(M285))</formula>
    </cfRule>
  </conditionalFormatting>
  <conditionalFormatting sqref="M289:M290">
    <cfRule type="expression" dxfId="278" priority="16">
      <formula>NOT(_xlfn.ISFORMULA(M289))</formula>
    </cfRule>
  </conditionalFormatting>
  <conditionalFormatting sqref="M293:M294">
    <cfRule type="expression" dxfId="277" priority="15">
      <formula>NOT(_xlfn.ISFORMULA(M293))</formula>
    </cfRule>
  </conditionalFormatting>
  <conditionalFormatting sqref="M298:M299">
    <cfRule type="expression" dxfId="276" priority="14">
      <formula>NOT(_xlfn.ISFORMULA(M298))</formula>
    </cfRule>
  </conditionalFormatting>
  <conditionalFormatting sqref="M303:M304">
    <cfRule type="expression" dxfId="275" priority="13">
      <formula>NOT(_xlfn.ISFORMULA(M303))</formula>
    </cfRule>
  </conditionalFormatting>
  <conditionalFormatting sqref="M308:M309">
    <cfRule type="expression" dxfId="274" priority="12">
      <formula>NOT(_xlfn.ISFORMULA(M308))</formula>
    </cfRule>
  </conditionalFormatting>
  <conditionalFormatting sqref="M313:M314">
    <cfRule type="expression" dxfId="273" priority="11">
      <formula>NOT(_xlfn.ISFORMULA(M313))</formula>
    </cfRule>
  </conditionalFormatting>
  <conditionalFormatting sqref="M317:M318">
    <cfRule type="expression" dxfId="272" priority="10">
      <formula>NOT(_xlfn.ISFORMULA(M317))</formula>
    </cfRule>
  </conditionalFormatting>
  <conditionalFormatting sqref="M321:M322">
    <cfRule type="expression" dxfId="271" priority="9">
      <formula>NOT(_xlfn.ISFORMULA(M321))</formula>
    </cfRule>
  </conditionalFormatting>
  <conditionalFormatting sqref="M326:M327">
    <cfRule type="expression" dxfId="270" priority="8">
      <formula>NOT(_xlfn.ISFORMULA(M326))</formula>
    </cfRule>
  </conditionalFormatting>
  <conditionalFormatting sqref="M331:M332">
    <cfRule type="expression" dxfId="269" priority="7">
      <formula>NOT(_xlfn.ISFORMULA(M331))</formula>
    </cfRule>
  </conditionalFormatting>
  <conditionalFormatting sqref="M336:M337">
    <cfRule type="expression" dxfId="268" priority="6">
      <formula>NOT(_xlfn.ISFORMULA(M336))</formula>
    </cfRule>
  </conditionalFormatting>
  <conditionalFormatting sqref="M342:M343">
    <cfRule type="expression" dxfId="267" priority="5">
      <formula>NOT(_xlfn.ISFORMULA(M342))</formula>
    </cfRule>
  </conditionalFormatting>
  <conditionalFormatting sqref="M346:M347">
    <cfRule type="expression" dxfId="266" priority="4">
      <formula>NOT(_xlfn.ISFORMULA(M346))</formula>
    </cfRule>
  </conditionalFormatting>
  <conditionalFormatting sqref="M351:M352">
    <cfRule type="expression" dxfId="265" priority="3">
      <formula>NOT(_xlfn.ISFORMULA(M351))</formula>
    </cfRule>
  </conditionalFormatting>
  <conditionalFormatting sqref="M356:M357">
    <cfRule type="expression" dxfId="264" priority="2">
      <formula>NOT(_xlfn.ISFORMULA(M356))</formula>
    </cfRule>
  </conditionalFormatting>
  <conditionalFormatting sqref="M361:M362">
    <cfRule type="expression" dxfId="263" priority="1">
      <formula>NOT(_xlfn.ISFORMULA(M361))</formula>
    </cfRule>
  </conditionalFormatting>
  <conditionalFormatting sqref="Q12:Q15">
    <cfRule type="cellIs" dxfId="262" priority="340" operator="lessThan">
      <formula>0</formula>
    </cfRule>
    <cfRule type="cellIs" dxfId="261" priority="341" operator="greaterThan">
      <formula>0</formula>
    </cfRule>
    <cfRule type="cellIs" dxfId="260" priority="342" operator="equal">
      <formula>0</formula>
    </cfRule>
  </conditionalFormatting>
  <conditionalFormatting sqref="Q86:Q87">
    <cfRule type="cellIs" dxfId="259" priority="286" operator="lessThan">
      <formula>0</formula>
    </cfRule>
    <cfRule type="cellIs" dxfId="258" priority="287" operator="greaterThan">
      <formula>0</formula>
    </cfRule>
    <cfRule type="cellIs" dxfId="257" priority="288" operator="equal">
      <formula>0</formula>
    </cfRule>
  </conditionalFormatting>
  <conditionalFormatting sqref="Q174:Q175">
    <cfRule type="cellIs" dxfId="256" priority="220" operator="lessThan">
      <formula>0</formula>
    </cfRule>
    <cfRule type="cellIs" dxfId="255" priority="221" operator="greaterThan">
      <formula>0</formula>
    </cfRule>
    <cfRule type="cellIs" dxfId="254" priority="222" operator="equal">
      <formula>0</formula>
    </cfRule>
  </conditionalFormatting>
  <conditionalFormatting sqref="Q262">
    <cfRule type="cellIs" dxfId="253" priority="151" operator="lessThan">
      <formula>0</formula>
    </cfRule>
    <cfRule type="cellIs" dxfId="252" priority="152" operator="greaterThan">
      <formula>0</formula>
    </cfRule>
    <cfRule type="cellIs" dxfId="251" priority="153" operator="equal">
      <formula>0</formula>
    </cfRule>
  </conditionalFormatting>
  <conditionalFormatting sqref="Q310">
    <cfRule type="cellIs" dxfId="250" priority="115" operator="lessThan">
      <formula>0</formula>
    </cfRule>
    <cfRule type="cellIs" dxfId="249" priority="116" operator="greaterThan">
      <formula>0</formula>
    </cfRule>
    <cfRule type="cellIs" dxfId="248" priority="117" operator="equal">
      <formula>0</formula>
    </cfRule>
  </conditionalFormatting>
  <conditionalFormatting sqref="Q338:Q340">
    <cfRule type="cellIs" dxfId="247" priority="97" operator="lessThan">
      <formula>0</formula>
    </cfRule>
    <cfRule type="cellIs" dxfId="246" priority="98" operator="greaterThan">
      <formula>0</formula>
    </cfRule>
    <cfRule type="cellIs" dxfId="245" priority="99" operator="equal">
      <formula>0</formula>
    </cfRule>
  </conditionalFormatting>
  <conditionalFormatting sqref="Q19:R19">
    <cfRule type="cellIs" dxfId="244" priority="334" operator="lessThan">
      <formula>0</formula>
    </cfRule>
    <cfRule type="cellIs" dxfId="243" priority="335" operator="greaterThan">
      <formula>0</formula>
    </cfRule>
    <cfRule type="cellIs" dxfId="242" priority="336" operator="equal">
      <formula>0</formula>
    </cfRule>
  </conditionalFormatting>
  <conditionalFormatting sqref="Q23:R23">
    <cfRule type="cellIs" dxfId="241" priority="331" operator="lessThan">
      <formula>0</formula>
    </cfRule>
    <cfRule type="cellIs" dxfId="240" priority="332" operator="greaterThan">
      <formula>0</formula>
    </cfRule>
    <cfRule type="cellIs" dxfId="239" priority="333" operator="equal">
      <formula>0</formula>
    </cfRule>
  </conditionalFormatting>
  <conditionalFormatting sqref="Q27:R27">
    <cfRule type="cellIs" dxfId="238" priority="328" operator="lessThan">
      <formula>0</formula>
    </cfRule>
    <cfRule type="cellIs" dxfId="237" priority="329" operator="greaterThan">
      <formula>0</formula>
    </cfRule>
    <cfRule type="cellIs" dxfId="236" priority="330" operator="equal">
      <formula>0</formula>
    </cfRule>
  </conditionalFormatting>
  <conditionalFormatting sqref="Q31:R31">
    <cfRule type="cellIs" dxfId="235" priority="325" operator="lessThan">
      <formula>0</formula>
    </cfRule>
    <cfRule type="cellIs" dxfId="234" priority="326" operator="greaterThan">
      <formula>0</formula>
    </cfRule>
    <cfRule type="cellIs" dxfId="233" priority="327" operator="equal">
      <formula>0</formula>
    </cfRule>
  </conditionalFormatting>
  <conditionalFormatting sqref="Q35:R35">
    <cfRule type="cellIs" dxfId="232" priority="322" operator="lessThan">
      <formula>0</formula>
    </cfRule>
    <cfRule type="cellIs" dxfId="231" priority="323" operator="greaterThan">
      <formula>0</formula>
    </cfRule>
    <cfRule type="cellIs" dxfId="230" priority="324" operator="equal">
      <formula>0</formula>
    </cfRule>
  </conditionalFormatting>
  <conditionalFormatting sqref="Q39:R39">
    <cfRule type="cellIs" dxfId="229" priority="319" operator="lessThan">
      <formula>0</formula>
    </cfRule>
    <cfRule type="cellIs" dxfId="228" priority="320" operator="greaterThan">
      <formula>0</formula>
    </cfRule>
    <cfRule type="cellIs" dxfId="227" priority="321" operator="equal">
      <formula>0</formula>
    </cfRule>
  </conditionalFormatting>
  <conditionalFormatting sqref="Q43:R43">
    <cfRule type="cellIs" dxfId="226" priority="316" operator="lessThan">
      <formula>0</formula>
    </cfRule>
    <cfRule type="cellIs" dxfId="225" priority="317" operator="greaterThan">
      <formula>0</formula>
    </cfRule>
    <cfRule type="cellIs" dxfId="224" priority="318" operator="equal">
      <formula>0</formula>
    </cfRule>
  </conditionalFormatting>
  <conditionalFormatting sqref="Q47:R47">
    <cfRule type="cellIs" dxfId="223" priority="313" operator="lessThan">
      <formula>0</formula>
    </cfRule>
    <cfRule type="cellIs" dxfId="222" priority="314" operator="greaterThan">
      <formula>0</formula>
    </cfRule>
    <cfRule type="cellIs" dxfId="221" priority="315" operator="equal">
      <formula>0</formula>
    </cfRule>
  </conditionalFormatting>
  <conditionalFormatting sqref="Q51:R51">
    <cfRule type="cellIs" dxfId="220" priority="310" operator="lessThan">
      <formula>0</formula>
    </cfRule>
    <cfRule type="cellIs" dxfId="219" priority="311" operator="greaterThan">
      <formula>0</formula>
    </cfRule>
    <cfRule type="cellIs" dxfId="218" priority="312" operator="equal">
      <formula>0</formula>
    </cfRule>
  </conditionalFormatting>
  <conditionalFormatting sqref="Q55:R55">
    <cfRule type="cellIs" dxfId="217" priority="307" operator="lessThan">
      <formula>0</formula>
    </cfRule>
    <cfRule type="cellIs" dxfId="216" priority="308" operator="greaterThan">
      <formula>0</formula>
    </cfRule>
    <cfRule type="cellIs" dxfId="215" priority="309" operator="equal">
      <formula>0</formula>
    </cfRule>
  </conditionalFormatting>
  <conditionalFormatting sqref="Q59:R59">
    <cfRule type="cellIs" dxfId="214" priority="304" operator="lessThan">
      <formula>0</formula>
    </cfRule>
    <cfRule type="cellIs" dxfId="213" priority="305" operator="greaterThan">
      <formula>0</formula>
    </cfRule>
    <cfRule type="cellIs" dxfId="212" priority="306" operator="equal">
      <formula>0</formula>
    </cfRule>
  </conditionalFormatting>
  <conditionalFormatting sqref="Q63:R63">
    <cfRule type="cellIs" dxfId="211" priority="301" operator="lessThan">
      <formula>0</formula>
    </cfRule>
    <cfRule type="cellIs" dxfId="210" priority="302" operator="greaterThan">
      <formula>0</formula>
    </cfRule>
    <cfRule type="cellIs" dxfId="209" priority="303" operator="equal">
      <formula>0</formula>
    </cfRule>
  </conditionalFormatting>
  <conditionalFormatting sqref="Q67:R67">
    <cfRule type="cellIs" dxfId="208" priority="298" operator="lessThan">
      <formula>0</formula>
    </cfRule>
    <cfRule type="cellIs" dxfId="207" priority="299" operator="greaterThan">
      <formula>0</formula>
    </cfRule>
    <cfRule type="cellIs" dxfId="206" priority="300" operator="equal">
      <formula>0</formula>
    </cfRule>
  </conditionalFormatting>
  <conditionalFormatting sqref="Q72:R72">
    <cfRule type="cellIs" dxfId="205" priority="295" operator="lessThan">
      <formula>0</formula>
    </cfRule>
    <cfRule type="cellIs" dxfId="204" priority="296" operator="greaterThan">
      <formula>0</formula>
    </cfRule>
    <cfRule type="cellIs" dxfId="203" priority="297" operator="equal">
      <formula>0</formula>
    </cfRule>
  </conditionalFormatting>
  <conditionalFormatting sqref="Q77:R77">
    <cfRule type="cellIs" dxfId="202" priority="292" operator="lessThan">
      <formula>0</formula>
    </cfRule>
    <cfRule type="cellIs" dxfId="201" priority="293" operator="greaterThan">
      <formula>0</formula>
    </cfRule>
    <cfRule type="cellIs" dxfId="200" priority="294" operator="equal">
      <formula>0</formula>
    </cfRule>
  </conditionalFormatting>
  <conditionalFormatting sqref="Q82:R82">
    <cfRule type="cellIs" dxfId="199" priority="289" operator="lessThan">
      <formula>0</formula>
    </cfRule>
    <cfRule type="cellIs" dxfId="198" priority="290" operator="greaterThan">
      <formula>0</formula>
    </cfRule>
    <cfRule type="cellIs" dxfId="197" priority="291" operator="equal">
      <formula>0</formula>
    </cfRule>
  </conditionalFormatting>
  <conditionalFormatting sqref="Q91:R91">
    <cfRule type="cellIs" dxfId="196" priority="280" operator="lessThan">
      <formula>0</formula>
    </cfRule>
    <cfRule type="cellIs" dxfId="195" priority="281" operator="greaterThan">
      <formula>0</formula>
    </cfRule>
    <cfRule type="cellIs" dxfId="194" priority="282" operator="equal">
      <formula>0</formula>
    </cfRule>
  </conditionalFormatting>
  <conditionalFormatting sqref="Q95:R95">
    <cfRule type="cellIs" dxfId="193" priority="277" operator="lessThan">
      <formula>0</formula>
    </cfRule>
    <cfRule type="cellIs" dxfId="192" priority="278" operator="greaterThan">
      <formula>0</formula>
    </cfRule>
    <cfRule type="cellIs" dxfId="191" priority="279" operator="equal">
      <formula>0</formula>
    </cfRule>
  </conditionalFormatting>
  <conditionalFormatting sqref="Q99:R99">
    <cfRule type="cellIs" dxfId="190" priority="274" operator="lessThan">
      <formula>0</formula>
    </cfRule>
    <cfRule type="cellIs" dxfId="189" priority="275" operator="greaterThan">
      <formula>0</formula>
    </cfRule>
    <cfRule type="cellIs" dxfId="188" priority="276" operator="equal">
      <formula>0</formula>
    </cfRule>
  </conditionalFormatting>
  <conditionalFormatting sqref="Q103:R103">
    <cfRule type="cellIs" dxfId="187" priority="271" operator="lessThan">
      <formula>0</formula>
    </cfRule>
    <cfRule type="cellIs" dxfId="186" priority="272" operator="greaterThan">
      <formula>0</formula>
    </cfRule>
    <cfRule type="cellIs" dxfId="185" priority="273" operator="equal">
      <formula>0</formula>
    </cfRule>
  </conditionalFormatting>
  <conditionalFormatting sqref="Q107:R107">
    <cfRule type="cellIs" dxfId="184" priority="268" operator="lessThan">
      <formula>0</formula>
    </cfRule>
    <cfRule type="cellIs" dxfId="183" priority="269" operator="greaterThan">
      <formula>0</formula>
    </cfRule>
    <cfRule type="cellIs" dxfId="182" priority="270" operator="equal">
      <formula>0</formula>
    </cfRule>
  </conditionalFormatting>
  <conditionalFormatting sqref="Q111:R111">
    <cfRule type="cellIs" dxfId="181" priority="265" operator="lessThan">
      <formula>0</formula>
    </cfRule>
    <cfRule type="cellIs" dxfId="180" priority="266" operator="greaterThan">
      <formula>0</formula>
    </cfRule>
    <cfRule type="cellIs" dxfId="179" priority="267" operator="equal">
      <formula>0</formula>
    </cfRule>
  </conditionalFormatting>
  <conditionalFormatting sqref="Q115:R115">
    <cfRule type="cellIs" dxfId="178" priority="262" operator="lessThan">
      <formula>0</formula>
    </cfRule>
    <cfRule type="cellIs" dxfId="177" priority="263" operator="greaterThan">
      <formula>0</formula>
    </cfRule>
    <cfRule type="cellIs" dxfId="176" priority="264" operator="equal">
      <formula>0</formula>
    </cfRule>
  </conditionalFormatting>
  <conditionalFormatting sqref="Q119:R119">
    <cfRule type="cellIs" dxfId="175" priority="259" operator="lessThan">
      <formula>0</formula>
    </cfRule>
    <cfRule type="cellIs" dxfId="174" priority="260" operator="greaterThan">
      <formula>0</formula>
    </cfRule>
    <cfRule type="cellIs" dxfId="173" priority="261" operator="equal">
      <formula>0</formula>
    </cfRule>
  </conditionalFormatting>
  <conditionalFormatting sqref="Q123:R123">
    <cfRule type="cellIs" dxfId="172" priority="256" operator="lessThan">
      <formula>0</formula>
    </cfRule>
    <cfRule type="cellIs" dxfId="171" priority="257" operator="greaterThan">
      <formula>0</formula>
    </cfRule>
    <cfRule type="cellIs" dxfId="170" priority="258" operator="equal">
      <formula>0</formula>
    </cfRule>
  </conditionalFormatting>
  <conditionalFormatting sqref="Q127:R127">
    <cfRule type="cellIs" dxfId="169" priority="253" operator="lessThan">
      <formula>0</formula>
    </cfRule>
    <cfRule type="cellIs" dxfId="168" priority="254" operator="greaterThan">
      <formula>0</formula>
    </cfRule>
    <cfRule type="cellIs" dxfId="167" priority="255" operator="equal">
      <formula>0</formula>
    </cfRule>
  </conditionalFormatting>
  <conditionalFormatting sqref="Q131:R131">
    <cfRule type="cellIs" dxfId="166" priority="250" operator="lessThan">
      <formula>0</formula>
    </cfRule>
    <cfRule type="cellIs" dxfId="165" priority="251" operator="greaterThan">
      <formula>0</formula>
    </cfRule>
    <cfRule type="cellIs" dxfId="164" priority="252" operator="equal">
      <formula>0</formula>
    </cfRule>
  </conditionalFormatting>
  <conditionalFormatting sqref="Q135:R135">
    <cfRule type="cellIs" dxfId="163" priority="247" operator="lessThan">
      <formula>0</formula>
    </cfRule>
    <cfRule type="cellIs" dxfId="162" priority="248" operator="greaterThan">
      <formula>0</formula>
    </cfRule>
    <cfRule type="cellIs" dxfId="161" priority="249" operator="equal">
      <formula>0</formula>
    </cfRule>
  </conditionalFormatting>
  <conditionalFormatting sqref="Q139:R139">
    <cfRule type="cellIs" dxfId="160" priority="244" operator="lessThan">
      <formula>0</formula>
    </cfRule>
    <cfRule type="cellIs" dxfId="159" priority="245" operator="greaterThan">
      <formula>0</formula>
    </cfRule>
    <cfRule type="cellIs" dxfId="158" priority="246" operator="equal">
      <formula>0</formula>
    </cfRule>
  </conditionalFormatting>
  <conditionalFormatting sqref="Q143:R143">
    <cfRule type="cellIs" dxfId="157" priority="241" operator="lessThan">
      <formula>0</formula>
    </cfRule>
    <cfRule type="cellIs" dxfId="156" priority="242" operator="greaterThan">
      <formula>0</formula>
    </cfRule>
    <cfRule type="cellIs" dxfId="155" priority="243" operator="equal">
      <formula>0</formula>
    </cfRule>
  </conditionalFormatting>
  <conditionalFormatting sqref="Q147:R147">
    <cfRule type="cellIs" dxfId="154" priority="238" operator="lessThan">
      <formula>0</formula>
    </cfRule>
    <cfRule type="cellIs" dxfId="153" priority="239" operator="greaterThan">
      <formula>0</formula>
    </cfRule>
    <cfRule type="cellIs" dxfId="152" priority="240" operator="equal">
      <formula>0</formula>
    </cfRule>
  </conditionalFormatting>
  <conditionalFormatting sqref="Q151:R151">
    <cfRule type="cellIs" dxfId="151" priority="235" operator="lessThan">
      <formula>0</formula>
    </cfRule>
    <cfRule type="cellIs" dxfId="150" priority="236" operator="greaterThan">
      <formula>0</formula>
    </cfRule>
    <cfRule type="cellIs" dxfId="149" priority="237" operator="equal">
      <formula>0</formula>
    </cfRule>
  </conditionalFormatting>
  <conditionalFormatting sqref="Q155:R155">
    <cfRule type="cellIs" dxfId="148" priority="232" operator="lessThan">
      <formula>0</formula>
    </cfRule>
    <cfRule type="cellIs" dxfId="147" priority="233" operator="greaterThan">
      <formula>0</formula>
    </cfRule>
    <cfRule type="cellIs" dxfId="146" priority="234" operator="equal">
      <formula>0</formula>
    </cfRule>
  </conditionalFormatting>
  <conditionalFormatting sqref="Q160:R160">
    <cfRule type="cellIs" dxfId="145" priority="229" operator="lessThan">
      <formula>0</formula>
    </cfRule>
    <cfRule type="cellIs" dxfId="144" priority="230" operator="greaterThan">
      <formula>0</formula>
    </cfRule>
    <cfRule type="cellIs" dxfId="143" priority="231" operator="equal">
      <formula>0</formula>
    </cfRule>
  </conditionalFormatting>
  <conditionalFormatting sqref="Q165:R165">
    <cfRule type="cellIs" dxfId="142" priority="226" operator="lessThan">
      <formula>0</formula>
    </cfRule>
    <cfRule type="cellIs" dxfId="141" priority="227" operator="greaterThan">
      <formula>0</formula>
    </cfRule>
    <cfRule type="cellIs" dxfId="140" priority="228" operator="equal">
      <formula>0</formula>
    </cfRule>
  </conditionalFormatting>
  <conditionalFormatting sqref="Q170:R170">
    <cfRule type="cellIs" dxfId="139" priority="223" operator="lessThan">
      <formula>0</formula>
    </cfRule>
    <cfRule type="cellIs" dxfId="138" priority="224" operator="greaterThan">
      <formula>0</formula>
    </cfRule>
    <cfRule type="cellIs" dxfId="137" priority="225" operator="equal">
      <formula>0</formula>
    </cfRule>
  </conditionalFormatting>
  <conditionalFormatting sqref="Q179:R179">
    <cfRule type="cellIs" dxfId="136" priority="214" operator="lessThan">
      <formula>0</formula>
    </cfRule>
    <cfRule type="cellIs" dxfId="135" priority="215" operator="greaterThan">
      <formula>0</formula>
    </cfRule>
    <cfRule type="cellIs" dxfId="134" priority="216" operator="equal">
      <formula>0</formula>
    </cfRule>
  </conditionalFormatting>
  <conditionalFormatting sqref="Q183:R183">
    <cfRule type="cellIs" dxfId="133" priority="211" operator="lessThan">
      <formula>0</formula>
    </cfRule>
    <cfRule type="cellIs" dxfId="132" priority="212" operator="greaterThan">
      <formula>0</formula>
    </cfRule>
    <cfRule type="cellIs" dxfId="131" priority="213" operator="equal">
      <formula>0</formula>
    </cfRule>
  </conditionalFormatting>
  <conditionalFormatting sqref="Q187:R187">
    <cfRule type="cellIs" dxfId="130" priority="208" operator="lessThan">
      <formula>0</formula>
    </cfRule>
    <cfRule type="cellIs" dxfId="129" priority="209" operator="greaterThan">
      <formula>0</formula>
    </cfRule>
    <cfRule type="cellIs" dxfId="128" priority="210" operator="equal">
      <formula>0</formula>
    </cfRule>
  </conditionalFormatting>
  <conditionalFormatting sqref="Q191:R191">
    <cfRule type="cellIs" dxfId="127" priority="205" operator="lessThan">
      <formula>0</formula>
    </cfRule>
    <cfRule type="cellIs" dxfId="126" priority="206" operator="greaterThan">
      <formula>0</formula>
    </cfRule>
    <cfRule type="cellIs" dxfId="125" priority="207" operator="equal">
      <formula>0</formula>
    </cfRule>
  </conditionalFormatting>
  <conditionalFormatting sqref="Q195:R195">
    <cfRule type="cellIs" dxfId="124" priority="202" operator="lessThan">
      <formula>0</formula>
    </cfRule>
    <cfRule type="cellIs" dxfId="123" priority="203" operator="greaterThan">
      <formula>0</formula>
    </cfRule>
    <cfRule type="cellIs" dxfId="122" priority="204" operator="equal">
      <formula>0</formula>
    </cfRule>
  </conditionalFormatting>
  <conditionalFormatting sqref="Q199:R199">
    <cfRule type="cellIs" dxfId="121" priority="199" operator="lessThan">
      <formula>0</formula>
    </cfRule>
    <cfRule type="cellIs" dxfId="120" priority="200" operator="greaterThan">
      <formula>0</formula>
    </cfRule>
    <cfRule type="cellIs" dxfId="119" priority="201" operator="equal">
      <formula>0</formula>
    </cfRule>
  </conditionalFormatting>
  <conditionalFormatting sqref="Q203:R203">
    <cfRule type="cellIs" dxfId="118" priority="196" operator="lessThan">
      <formula>0</formula>
    </cfRule>
    <cfRule type="cellIs" dxfId="117" priority="197" operator="greaterThan">
      <formula>0</formula>
    </cfRule>
    <cfRule type="cellIs" dxfId="116" priority="198" operator="equal">
      <formula>0</formula>
    </cfRule>
  </conditionalFormatting>
  <conditionalFormatting sqref="Q207:R207">
    <cfRule type="cellIs" dxfId="115" priority="193" operator="lessThan">
      <formula>0</formula>
    </cfRule>
    <cfRule type="cellIs" dxfId="114" priority="194" operator="greaterThan">
      <formula>0</formula>
    </cfRule>
    <cfRule type="cellIs" dxfId="113" priority="195" operator="equal">
      <formula>0</formula>
    </cfRule>
  </conditionalFormatting>
  <conditionalFormatting sqref="Q211:R211">
    <cfRule type="cellIs" dxfId="112" priority="190" operator="lessThan">
      <formula>0</formula>
    </cfRule>
    <cfRule type="cellIs" dxfId="111" priority="191" operator="greaterThan">
      <formula>0</formula>
    </cfRule>
    <cfRule type="cellIs" dxfId="110" priority="192" operator="equal">
      <formula>0</formula>
    </cfRule>
  </conditionalFormatting>
  <conditionalFormatting sqref="Q215:R215">
    <cfRule type="cellIs" dxfId="109" priority="187" operator="lessThan">
      <formula>0</formula>
    </cfRule>
    <cfRule type="cellIs" dxfId="108" priority="188" operator="greaterThan">
      <formula>0</formula>
    </cfRule>
    <cfRule type="cellIs" dxfId="107" priority="189" operator="equal">
      <formula>0</formula>
    </cfRule>
  </conditionalFormatting>
  <conditionalFormatting sqref="Q219:R219">
    <cfRule type="cellIs" dxfId="106" priority="184" operator="lessThan">
      <formula>0</formula>
    </cfRule>
    <cfRule type="cellIs" dxfId="105" priority="185" operator="greaterThan">
      <formula>0</formula>
    </cfRule>
    <cfRule type="cellIs" dxfId="104" priority="186" operator="equal">
      <formula>0</formula>
    </cfRule>
  </conditionalFormatting>
  <conditionalFormatting sqref="Q223:R223">
    <cfRule type="cellIs" dxfId="103" priority="181" operator="lessThan">
      <formula>0</formula>
    </cfRule>
    <cfRule type="cellIs" dxfId="102" priority="182" operator="greaterThan">
      <formula>0</formula>
    </cfRule>
    <cfRule type="cellIs" dxfId="101" priority="183" operator="equal">
      <formula>0</formula>
    </cfRule>
  </conditionalFormatting>
  <conditionalFormatting sqref="Q227:R227">
    <cfRule type="cellIs" dxfId="100" priority="178" operator="lessThan">
      <formula>0</formula>
    </cfRule>
    <cfRule type="cellIs" dxfId="99" priority="179" operator="greaterThan">
      <formula>0</formula>
    </cfRule>
    <cfRule type="cellIs" dxfId="98" priority="180" operator="equal">
      <formula>0</formula>
    </cfRule>
  </conditionalFormatting>
  <conditionalFormatting sqref="Q231:R231">
    <cfRule type="cellIs" dxfId="97" priority="175" operator="lessThan">
      <formula>0</formula>
    </cfRule>
    <cfRule type="cellIs" dxfId="96" priority="176" operator="greaterThan">
      <formula>0</formula>
    </cfRule>
    <cfRule type="cellIs" dxfId="95" priority="177" operator="equal">
      <formula>0</formula>
    </cfRule>
  </conditionalFormatting>
  <conditionalFormatting sqref="Q235:R235">
    <cfRule type="cellIs" dxfId="94" priority="172" operator="lessThan">
      <formula>0</formula>
    </cfRule>
    <cfRule type="cellIs" dxfId="93" priority="173" operator="greaterThan">
      <formula>0</formula>
    </cfRule>
    <cfRule type="cellIs" dxfId="92" priority="174" operator="equal">
      <formula>0</formula>
    </cfRule>
  </conditionalFormatting>
  <conditionalFormatting sqref="Q239:R239">
    <cfRule type="cellIs" dxfId="91" priority="169" operator="lessThan">
      <formula>0</formula>
    </cfRule>
    <cfRule type="cellIs" dxfId="90" priority="170" operator="greaterThan">
      <formula>0</formula>
    </cfRule>
    <cfRule type="cellIs" dxfId="89" priority="171" operator="equal">
      <formula>0</formula>
    </cfRule>
  </conditionalFormatting>
  <conditionalFormatting sqref="Q243:R243">
    <cfRule type="cellIs" dxfId="88" priority="166" operator="lessThan">
      <formula>0</formula>
    </cfRule>
    <cfRule type="cellIs" dxfId="87" priority="167" operator="greaterThan">
      <formula>0</formula>
    </cfRule>
    <cfRule type="cellIs" dxfId="86" priority="168" operator="equal">
      <formula>0</formula>
    </cfRule>
  </conditionalFormatting>
  <conditionalFormatting sqref="Q248:R248">
    <cfRule type="cellIs" dxfId="85" priority="163" operator="lessThan">
      <formula>0</formula>
    </cfRule>
    <cfRule type="cellIs" dxfId="84" priority="164" operator="greaterThan">
      <formula>0</formula>
    </cfRule>
    <cfRule type="cellIs" dxfId="83" priority="165" operator="equal">
      <formula>0</formula>
    </cfRule>
  </conditionalFormatting>
  <conditionalFormatting sqref="Q253:R253">
    <cfRule type="cellIs" dxfId="82" priority="160" operator="lessThan">
      <formula>0</formula>
    </cfRule>
    <cfRule type="cellIs" dxfId="81" priority="161" operator="greaterThan">
      <formula>0</formula>
    </cfRule>
    <cfRule type="cellIs" dxfId="80" priority="162" operator="equal">
      <formula>0</formula>
    </cfRule>
  </conditionalFormatting>
  <conditionalFormatting sqref="Q258:R258">
    <cfRule type="cellIs" dxfId="79" priority="157" operator="lessThan">
      <formula>0</formula>
    </cfRule>
    <cfRule type="cellIs" dxfId="78" priority="158" operator="greaterThan">
      <formula>0</formula>
    </cfRule>
    <cfRule type="cellIs" dxfId="77" priority="159" operator="equal">
      <formula>0</formula>
    </cfRule>
  </conditionalFormatting>
  <conditionalFormatting sqref="Q263:R263">
    <cfRule type="cellIs" dxfId="76" priority="154" operator="lessThan">
      <formula>0</formula>
    </cfRule>
    <cfRule type="cellIs" dxfId="75" priority="155" operator="greaterThan">
      <formula>0</formula>
    </cfRule>
    <cfRule type="cellIs" dxfId="74" priority="156" operator="equal">
      <formula>0</formula>
    </cfRule>
  </conditionalFormatting>
  <conditionalFormatting sqref="Q267:R267">
    <cfRule type="cellIs" dxfId="73" priority="148" operator="lessThan">
      <formula>0</formula>
    </cfRule>
    <cfRule type="cellIs" dxfId="72" priority="149" operator="greaterThan">
      <formula>0</formula>
    </cfRule>
    <cfRule type="cellIs" dxfId="71" priority="150" operator="equal">
      <formula>0</formula>
    </cfRule>
  </conditionalFormatting>
  <conditionalFormatting sqref="Q271:R271">
    <cfRule type="cellIs" dxfId="70" priority="145" operator="lessThan">
      <formula>0</formula>
    </cfRule>
    <cfRule type="cellIs" dxfId="69" priority="146" operator="greaterThan">
      <formula>0</formula>
    </cfRule>
    <cfRule type="cellIs" dxfId="68" priority="147" operator="equal">
      <formula>0</formula>
    </cfRule>
  </conditionalFormatting>
  <conditionalFormatting sqref="Q275:R275">
    <cfRule type="cellIs" dxfId="67" priority="142" operator="lessThan">
      <formula>0</formula>
    </cfRule>
    <cfRule type="cellIs" dxfId="66" priority="143" operator="greaterThan">
      <formula>0</formula>
    </cfRule>
    <cfRule type="cellIs" dxfId="65" priority="144" operator="equal">
      <formula>0</formula>
    </cfRule>
  </conditionalFormatting>
  <conditionalFormatting sqref="Q279:R279">
    <cfRule type="cellIs" dxfId="64" priority="139" operator="lessThan">
      <formula>0</formula>
    </cfRule>
    <cfRule type="cellIs" dxfId="63" priority="140" operator="greaterThan">
      <formula>0</formula>
    </cfRule>
    <cfRule type="cellIs" dxfId="62" priority="141" operator="equal">
      <formula>0</formula>
    </cfRule>
  </conditionalFormatting>
  <conditionalFormatting sqref="Q283:R283">
    <cfRule type="cellIs" dxfId="61" priority="136" operator="lessThan">
      <formula>0</formula>
    </cfRule>
    <cfRule type="cellIs" dxfId="60" priority="137" operator="greaterThan">
      <formula>0</formula>
    </cfRule>
    <cfRule type="cellIs" dxfId="59" priority="138" operator="equal">
      <formula>0</formula>
    </cfRule>
  </conditionalFormatting>
  <conditionalFormatting sqref="Q287:R287">
    <cfRule type="cellIs" dxfId="58" priority="133" operator="lessThan">
      <formula>0</formula>
    </cfRule>
    <cfRule type="cellIs" dxfId="57" priority="134" operator="greaterThan">
      <formula>0</formula>
    </cfRule>
    <cfRule type="cellIs" dxfId="56" priority="135" operator="equal">
      <formula>0</formula>
    </cfRule>
  </conditionalFormatting>
  <conditionalFormatting sqref="Q291:R291">
    <cfRule type="cellIs" dxfId="55" priority="130" operator="lessThan">
      <formula>0</formula>
    </cfRule>
    <cfRule type="cellIs" dxfId="54" priority="131" operator="greaterThan">
      <formula>0</formula>
    </cfRule>
    <cfRule type="cellIs" dxfId="53" priority="132" operator="equal">
      <formula>0</formula>
    </cfRule>
  </conditionalFormatting>
  <conditionalFormatting sqref="Q296:R296">
    <cfRule type="cellIs" dxfId="52" priority="127" operator="lessThan">
      <formula>0</formula>
    </cfRule>
    <cfRule type="cellIs" dxfId="51" priority="128" operator="greaterThan">
      <formula>0</formula>
    </cfRule>
    <cfRule type="cellIs" dxfId="50" priority="129" operator="equal">
      <formula>0</formula>
    </cfRule>
  </conditionalFormatting>
  <conditionalFormatting sqref="Q301:R301">
    <cfRule type="cellIs" dxfId="49" priority="124" operator="lessThan">
      <formula>0</formula>
    </cfRule>
    <cfRule type="cellIs" dxfId="48" priority="125" operator="greaterThan">
      <formula>0</formula>
    </cfRule>
    <cfRule type="cellIs" dxfId="47" priority="126" operator="equal">
      <formula>0</formula>
    </cfRule>
  </conditionalFormatting>
  <conditionalFormatting sqref="Q306:R306">
    <cfRule type="cellIs" dxfId="46" priority="121" operator="lessThan">
      <formula>0</formula>
    </cfRule>
    <cfRule type="cellIs" dxfId="45" priority="122" operator="greaterThan">
      <formula>0</formula>
    </cfRule>
    <cfRule type="cellIs" dxfId="44" priority="123" operator="equal">
      <formula>0</formula>
    </cfRule>
  </conditionalFormatting>
  <conditionalFormatting sqref="Q311:R311">
    <cfRule type="cellIs" dxfId="43" priority="118" operator="lessThan">
      <formula>0</formula>
    </cfRule>
    <cfRule type="cellIs" dxfId="42" priority="119" operator="greaterThan">
      <formula>0</formula>
    </cfRule>
    <cfRule type="cellIs" dxfId="41" priority="120" operator="equal">
      <formula>0</formula>
    </cfRule>
  </conditionalFormatting>
  <conditionalFormatting sqref="Q315:R315">
    <cfRule type="cellIs" dxfId="40" priority="112" operator="lessThan">
      <formula>0</formula>
    </cfRule>
    <cfRule type="cellIs" dxfId="39" priority="113" operator="greaterThan">
      <formula>0</formula>
    </cfRule>
    <cfRule type="cellIs" dxfId="38" priority="114" operator="equal">
      <formula>0</formula>
    </cfRule>
  </conditionalFormatting>
  <conditionalFormatting sqref="Q319:R319">
    <cfRule type="cellIs" dxfId="37" priority="109" operator="lessThan">
      <formula>0</formula>
    </cfRule>
    <cfRule type="cellIs" dxfId="36" priority="110" operator="greaterThan">
      <formula>0</formula>
    </cfRule>
    <cfRule type="cellIs" dxfId="35" priority="111" operator="equal">
      <formula>0</formula>
    </cfRule>
  </conditionalFormatting>
  <conditionalFormatting sqref="Q324:R324">
    <cfRule type="cellIs" dxfId="34" priority="106" operator="lessThan">
      <formula>0</formula>
    </cfRule>
    <cfRule type="cellIs" dxfId="33" priority="107" operator="greaterThan">
      <formula>0</formula>
    </cfRule>
    <cfRule type="cellIs" dxfId="32" priority="108" operator="equal">
      <formula>0</formula>
    </cfRule>
  </conditionalFormatting>
  <conditionalFormatting sqref="Q329:R329">
    <cfRule type="cellIs" dxfId="31" priority="103" operator="lessThan">
      <formula>0</formula>
    </cfRule>
    <cfRule type="cellIs" dxfId="30" priority="104" operator="greaterThan">
      <formula>0</formula>
    </cfRule>
    <cfRule type="cellIs" dxfId="29" priority="105" operator="equal">
      <formula>0</formula>
    </cfRule>
  </conditionalFormatting>
  <conditionalFormatting sqref="Q334:R334">
    <cfRule type="cellIs" dxfId="28" priority="100" operator="lessThan">
      <formula>0</formula>
    </cfRule>
    <cfRule type="cellIs" dxfId="27" priority="101" operator="greaterThan">
      <formula>0</formula>
    </cfRule>
    <cfRule type="cellIs" dxfId="26" priority="102" operator="equal">
      <formula>0</formula>
    </cfRule>
  </conditionalFormatting>
  <conditionalFormatting sqref="Q344:R344">
    <cfRule type="cellIs" dxfId="25" priority="91" operator="lessThan">
      <formula>0</formula>
    </cfRule>
    <cfRule type="cellIs" dxfId="24" priority="92" operator="greaterThan">
      <formula>0</formula>
    </cfRule>
    <cfRule type="cellIs" dxfId="23" priority="93" operator="equal">
      <formula>0</formula>
    </cfRule>
  </conditionalFormatting>
  <conditionalFormatting sqref="Q349:R349">
    <cfRule type="cellIs" dxfId="22" priority="88" operator="lessThan">
      <formula>0</formula>
    </cfRule>
    <cfRule type="cellIs" dxfId="21" priority="89" operator="greaterThan">
      <formula>0</formula>
    </cfRule>
    <cfRule type="cellIs" dxfId="20" priority="90" operator="equal">
      <formula>0</formula>
    </cfRule>
  </conditionalFormatting>
  <conditionalFormatting sqref="Q354:R354">
    <cfRule type="cellIs" dxfId="19" priority="85" operator="lessThan">
      <formula>0</formula>
    </cfRule>
    <cfRule type="cellIs" dxfId="18" priority="86" operator="greaterThan">
      <formula>0</formula>
    </cfRule>
    <cfRule type="cellIs" dxfId="17" priority="87" operator="equal">
      <formula>0</formula>
    </cfRule>
  </conditionalFormatting>
  <conditionalFormatting sqref="Q359:R359">
    <cfRule type="cellIs" dxfId="16" priority="82" operator="lessThan">
      <formula>0</formula>
    </cfRule>
    <cfRule type="cellIs" dxfId="15" priority="83" operator="greaterThan">
      <formula>0</formula>
    </cfRule>
    <cfRule type="cellIs" dxfId="14" priority="84" operator="equal">
      <formula>0</formula>
    </cfRule>
  </conditionalFormatting>
  <conditionalFormatting sqref="R15">
    <cfRule type="cellIs" dxfId="13" priority="337" operator="lessThan">
      <formula>0</formula>
    </cfRule>
    <cfRule type="cellIs" dxfId="12" priority="338" operator="greaterThan">
      <formula>0</formula>
    </cfRule>
    <cfRule type="cellIs" dxfId="11" priority="339" operator="equal">
      <formula>0</formula>
    </cfRule>
  </conditionalFormatting>
  <conditionalFormatting sqref="R87">
    <cfRule type="cellIs" dxfId="10" priority="283" operator="lessThan">
      <formula>0</formula>
    </cfRule>
    <cfRule type="cellIs" dxfId="9" priority="284" operator="greaterThan">
      <formula>0</formula>
    </cfRule>
    <cfRule type="cellIs" dxfId="8" priority="285" operator="equal">
      <formula>0</formula>
    </cfRule>
  </conditionalFormatting>
  <conditionalFormatting sqref="R175:R176">
    <cfRule type="cellIs" dxfId="7" priority="217" operator="lessThan">
      <formula>0</formula>
    </cfRule>
    <cfRule type="cellIs" dxfId="6" priority="218" operator="greaterThan">
      <formula>0</formula>
    </cfRule>
    <cfRule type="cellIs" dxfId="5" priority="219" operator="equal">
      <formula>0</formula>
    </cfRule>
  </conditionalFormatting>
  <conditionalFormatting sqref="R338">
    <cfRule type="cellIs" dxfId="4" priority="343" operator="lessThan">
      <formula>0.15</formula>
    </cfRule>
    <cfRule type="cellIs" dxfId="3" priority="344" operator="greaterThan">
      <formula>0.15</formula>
    </cfRule>
  </conditionalFormatting>
  <conditionalFormatting sqref="R340:R341">
    <cfRule type="cellIs" dxfId="2" priority="94" operator="lessThan">
      <formula>0</formula>
    </cfRule>
    <cfRule type="cellIs" dxfId="1" priority="95" operator="greaterThan">
      <formula>0</formula>
    </cfRule>
    <cfRule type="cellIs" dxfId="0" priority="96" operator="equal">
      <formula>0</formula>
    </cfRule>
  </conditionalFormatting>
  <pageMargins left="0.78740157480314965" right="0.78740157480314965" top="0.59055118110236227" bottom="0.78740157480314965" header="0.31496062992125984" footer="0.31496062992125984"/>
  <pageSetup scale="51" fitToHeight="0" orientation="landscape" r:id="rId1"/>
  <headerFooter>
    <oddFooter>&amp;L&amp;"Arial,Standard"&amp;9Druckdatum: &amp;D&amp;R&amp;"Arial,Standard"&amp;9Seite &amp;P von &amp;N</oddFooter>
  </headerFooter>
  <ignoredErrors>
    <ignoredError sqref="O1:O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6F4D-F9A3-47CF-A777-61F1D4BD034C}">
  <sheetPr>
    <tabColor theme="3" tint="0.89999084444715716"/>
  </sheetPr>
  <dimension ref="A1:U233"/>
  <sheetViews>
    <sheetView showGridLines="0" zoomScaleNormal="100" workbookViewId="0">
      <selection activeCell="H43" sqref="H43"/>
    </sheetView>
  </sheetViews>
  <sheetFormatPr baseColWidth="10" defaultRowHeight="12.5" x14ac:dyDescent="0.25"/>
  <cols>
    <col min="1" max="1" width="4.81640625" customWidth="1"/>
    <col min="2" max="2" width="80.81640625" customWidth="1"/>
    <col min="3" max="3" width="6.26953125" customWidth="1"/>
    <col min="4" max="4" width="16.81640625" customWidth="1"/>
    <col min="5" max="5" width="22.7265625" bestFit="1" customWidth="1"/>
    <col min="6" max="6" width="13.26953125" customWidth="1"/>
    <col min="7" max="7" width="15.453125" customWidth="1"/>
    <col min="8" max="8" width="17.1796875" customWidth="1"/>
    <col min="9" max="9" width="11.1796875" customWidth="1"/>
    <col min="10" max="10" width="15.453125" customWidth="1"/>
    <col min="11" max="11" width="16.7265625" customWidth="1"/>
    <col min="12" max="12" width="13.453125" customWidth="1"/>
    <col min="13" max="14" width="16.1796875" customWidth="1"/>
    <col min="15" max="15" width="12.453125" customWidth="1"/>
    <col min="16" max="17" width="15.26953125" customWidth="1"/>
    <col min="18" max="18" width="12.26953125" customWidth="1"/>
    <col min="21" max="21" width="12" customWidth="1"/>
    <col min="22" max="22" width="4.54296875" customWidth="1"/>
    <col min="24" max="24" width="14.453125" customWidth="1"/>
    <col min="25" max="25" width="10.7265625" customWidth="1"/>
    <col min="27" max="27" width="16.26953125" customWidth="1"/>
  </cols>
  <sheetData>
    <row r="1" spans="1:18" x14ac:dyDescent="0.25">
      <c r="A1" s="1" t="str">
        <f ca="1">DropDown!$A$2</f>
        <v>Neuanlage</v>
      </c>
    </row>
    <row r="2" spans="1:18" x14ac:dyDescent="0.25">
      <c r="A2" s="1" t="str">
        <f ca="1">DropDown!$A$7</f>
        <v>steuerbar &amp; &gt; 3 MWbr</v>
      </c>
    </row>
    <row r="3" spans="1:18" s="249" customFormat="1" ht="20.5" customHeight="1" thickBot="1" x14ac:dyDescent="0.3">
      <c r="A3" s="348" t="str">
        <f>'START, DEBUT, INIZIO'!$E$21</f>
        <v>Speicherkraftwerk</v>
      </c>
      <c r="B3" s="250"/>
      <c r="C3" s="250"/>
      <c r="D3" s="250"/>
      <c r="E3" s="250"/>
      <c r="F3" s="250"/>
      <c r="G3" s="250"/>
      <c r="H3" s="250"/>
      <c r="I3" s="250"/>
      <c r="J3" s="250"/>
      <c r="K3" s="250"/>
      <c r="L3" s="250"/>
      <c r="M3" s="250"/>
      <c r="N3" s="250"/>
      <c r="O3" s="250"/>
      <c r="P3" s="250"/>
      <c r="Q3" s="250"/>
      <c r="R3" s="250"/>
    </row>
    <row r="4" spans="1:18" ht="26.15" customHeight="1" x14ac:dyDescent="0.3">
      <c r="A4" s="16" t="str">
        <f ca="1">OFFSET(Sprachen!A187,0,'START, DEBUT, INIZIO'!$E$7-1,1,1)</f>
        <v>Investitionsbedingte Kosten für Kapital (Abschreibung + EK + FK)</v>
      </c>
      <c r="B4" s="334"/>
      <c r="C4" s="334"/>
      <c r="D4" s="3"/>
      <c r="E4" s="335"/>
      <c r="F4" s="335"/>
      <c r="G4" s="335"/>
      <c r="I4" s="1"/>
    </row>
    <row r="5" spans="1:18" ht="13" x14ac:dyDescent="0.3">
      <c r="C5" s="378">
        <v>1</v>
      </c>
      <c r="D5" s="380">
        <f>CAPEX!$W$12</f>
        <v>0</v>
      </c>
      <c r="E5" s="384" t="s">
        <v>225</v>
      </c>
      <c r="F5" s="381" t="str">
        <f ca="1">OFFSET(Sprachen!A188,0,'START, DEBUT, INIZIO'!$E$7-1,1,1)</f>
        <v>Anrechenbare Annuität</v>
      </c>
    </row>
    <row r="6" spans="1:18" ht="13" thickBot="1" x14ac:dyDescent="0.3">
      <c r="A6" s="339"/>
      <c r="B6" s="339"/>
      <c r="C6" s="339"/>
      <c r="D6" s="339"/>
      <c r="E6" s="339"/>
      <c r="F6" s="339"/>
      <c r="G6" s="339"/>
      <c r="H6" s="339"/>
      <c r="I6" s="339"/>
      <c r="J6" s="339"/>
      <c r="K6" s="339"/>
      <c r="L6" s="339"/>
      <c r="M6" s="339"/>
      <c r="N6" s="339"/>
      <c r="O6" s="339"/>
      <c r="P6" s="339"/>
      <c r="Q6" s="339"/>
      <c r="R6" s="339"/>
    </row>
    <row r="7" spans="1:18" ht="26.15" customHeight="1" x14ac:dyDescent="0.3">
      <c r="A7" s="16" t="str">
        <f ca="1">OFFSET(Sprachen!A189,0,'START, DEBUT, INIZIO'!$E$7-1,1,1)</f>
        <v>Investitionsbedingte Kosten für Betrieb</v>
      </c>
      <c r="B7" s="334"/>
      <c r="C7" s="334"/>
      <c r="D7" s="3"/>
      <c r="E7" s="390"/>
      <c r="F7" s="1" t="str">
        <f ca="1">OFFSET(Sprachen!A193,0,'START, DEBUT, INIZIO'!$E$7-1,1,1)</f>
        <v>Beschreibung</v>
      </c>
      <c r="G7" s="335"/>
      <c r="I7" s="1"/>
    </row>
    <row r="8" spans="1:18" x14ac:dyDescent="0.25">
      <c r="C8" s="378">
        <v>1</v>
      </c>
      <c r="D8" s="553"/>
      <c r="E8" s="382" t="s">
        <v>225</v>
      </c>
      <c r="F8" s="614"/>
      <c r="G8" s="614"/>
      <c r="H8" s="614"/>
      <c r="I8" s="614"/>
      <c r="J8" s="614"/>
      <c r="K8" s="614"/>
      <c r="L8" s="614"/>
      <c r="M8" s="614"/>
      <c r="N8" s="614"/>
      <c r="O8" s="614"/>
      <c r="P8" s="614"/>
      <c r="Q8" s="614"/>
      <c r="R8" s="614"/>
    </row>
    <row r="9" spans="1:18" x14ac:dyDescent="0.25">
      <c r="C9" s="379">
        <f t="shared" ref="C9:C16" si="0">C8+1</f>
        <v>2</v>
      </c>
      <c r="D9" s="553"/>
      <c r="E9" s="382" t="s">
        <v>225</v>
      </c>
      <c r="F9" s="614"/>
      <c r="G9" s="614"/>
      <c r="H9" s="614"/>
      <c r="I9" s="614"/>
      <c r="J9" s="614"/>
      <c r="K9" s="614"/>
      <c r="L9" s="614"/>
      <c r="M9" s="614"/>
      <c r="N9" s="614"/>
      <c r="O9" s="614"/>
      <c r="P9" s="614"/>
      <c r="Q9" s="614"/>
      <c r="R9" s="614"/>
    </row>
    <row r="10" spans="1:18" x14ac:dyDescent="0.25">
      <c r="C10" s="379">
        <f t="shared" si="0"/>
        <v>3</v>
      </c>
      <c r="D10" s="553"/>
      <c r="E10" s="382" t="s">
        <v>225</v>
      </c>
      <c r="F10" s="614"/>
      <c r="G10" s="614"/>
      <c r="H10" s="614"/>
      <c r="I10" s="614"/>
      <c r="J10" s="614"/>
      <c r="K10" s="614"/>
      <c r="L10" s="614"/>
      <c r="M10" s="614"/>
      <c r="N10" s="614"/>
      <c r="O10" s="614"/>
      <c r="P10" s="614"/>
      <c r="Q10" s="614"/>
      <c r="R10" s="614"/>
    </row>
    <row r="11" spans="1:18" x14ac:dyDescent="0.25">
      <c r="C11" s="379">
        <f t="shared" si="0"/>
        <v>4</v>
      </c>
      <c r="D11" s="553"/>
      <c r="E11" s="382" t="s">
        <v>225</v>
      </c>
      <c r="F11" s="614"/>
      <c r="G11" s="614"/>
      <c r="H11" s="614"/>
      <c r="I11" s="614"/>
      <c r="J11" s="614"/>
      <c r="K11" s="614"/>
      <c r="L11" s="614"/>
      <c r="M11" s="614"/>
      <c r="N11" s="614"/>
      <c r="O11" s="614"/>
      <c r="P11" s="614"/>
      <c r="Q11" s="614"/>
      <c r="R11" s="614"/>
    </row>
    <row r="12" spans="1:18" x14ac:dyDescent="0.25">
      <c r="C12" s="379">
        <f t="shared" si="0"/>
        <v>5</v>
      </c>
      <c r="D12" s="553"/>
      <c r="E12" s="382" t="s">
        <v>225</v>
      </c>
      <c r="F12" s="614"/>
      <c r="G12" s="614"/>
      <c r="H12" s="614"/>
      <c r="I12" s="614"/>
      <c r="J12" s="614"/>
      <c r="K12" s="614"/>
      <c r="L12" s="614"/>
      <c r="M12" s="614"/>
      <c r="N12" s="614"/>
      <c r="O12" s="614"/>
      <c r="P12" s="614"/>
      <c r="Q12" s="614"/>
      <c r="R12" s="614"/>
    </row>
    <row r="13" spans="1:18" x14ac:dyDescent="0.25">
      <c r="C13" s="379">
        <f t="shared" si="0"/>
        <v>6</v>
      </c>
      <c r="D13" s="553"/>
      <c r="E13" s="382" t="s">
        <v>225</v>
      </c>
      <c r="F13" s="614"/>
      <c r="G13" s="614"/>
      <c r="H13" s="614"/>
      <c r="I13" s="614"/>
      <c r="J13" s="614"/>
      <c r="K13" s="614"/>
      <c r="L13" s="614"/>
      <c r="M13" s="614"/>
      <c r="N13" s="614"/>
      <c r="O13" s="614"/>
      <c r="P13" s="614"/>
      <c r="Q13" s="614"/>
      <c r="R13" s="614"/>
    </row>
    <row r="14" spans="1:18" x14ac:dyDescent="0.25">
      <c r="C14" s="6">
        <f t="shared" si="0"/>
        <v>7</v>
      </c>
      <c r="D14" s="8">
        <f>SUM(D8:D13)</f>
        <v>0</v>
      </c>
      <c r="E14" s="382" t="s">
        <v>225</v>
      </c>
      <c r="F14" s="1" t="str">
        <f ca="1">OFFSET(Sprachen!A194,0,'START, DEBUT, INIZIO'!$E$7-1,1,1)</f>
        <v>Total</v>
      </c>
    </row>
    <row r="15" spans="1:18" x14ac:dyDescent="0.25">
      <c r="C15" s="6">
        <f t="shared" si="0"/>
        <v>8</v>
      </c>
      <c r="D15" s="8">
        <f>0.02*CAPEX!$N$12</f>
        <v>0</v>
      </c>
      <c r="E15" s="382" t="s">
        <v>225</v>
      </c>
      <c r="F15" s="1" t="str">
        <f ca="1">OFFSET(Sprachen!A195,0,'START, DEBUT, INIZIO'!$E$7-1,1,1)</f>
        <v>entsprechen 2% der anrechenbaren Investitionen</v>
      </c>
    </row>
    <row r="16" spans="1:18" ht="19.5" customHeight="1" x14ac:dyDescent="0.3">
      <c r="C16" s="6">
        <f t="shared" si="0"/>
        <v>9</v>
      </c>
      <c r="D16" s="380">
        <f>IF(D14&lt;D15,D14,D15)</f>
        <v>0</v>
      </c>
      <c r="E16" s="383" t="s">
        <v>225</v>
      </c>
      <c r="F16" s="381" t="str">
        <f ca="1">OFFSET(Sprachen!A196,0,'START, DEBUT, INIZIO'!$E$7-1,1,1)</f>
        <v>anrechenbare Betriebskosten</v>
      </c>
    </row>
    <row r="17" spans="1:18" ht="13" thickBot="1" x14ac:dyDescent="0.3">
      <c r="A17" s="339"/>
      <c r="B17" s="339"/>
      <c r="C17" s="339"/>
      <c r="D17" s="339"/>
      <c r="E17" s="339"/>
      <c r="F17" s="339"/>
      <c r="G17" s="339"/>
      <c r="H17" s="339"/>
      <c r="I17" s="339"/>
      <c r="J17" s="339"/>
      <c r="K17" s="339"/>
      <c r="L17" s="339"/>
      <c r="M17" s="339"/>
      <c r="N17" s="339"/>
      <c r="O17" s="339"/>
      <c r="P17" s="339"/>
      <c r="Q17" s="339"/>
      <c r="R17" s="339"/>
    </row>
    <row r="18" spans="1:18" ht="26.15" customHeight="1" x14ac:dyDescent="0.3">
      <c r="A18" s="16" t="str">
        <f ca="1">OFFSET(Sprachen!A197,0,'START, DEBUT, INIZIO'!$E$7-1,1,1)</f>
        <v>Investitionsbedingte Kosten für Energiebewirtschaftung und -verwertung</v>
      </c>
      <c r="B18" s="334"/>
      <c r="C18" s="334"/>
      <c r="D18" s="3"/>
      <c r="E18" s="335"/>
      <c r="F18" s="1" t="str">
        <f ca="1">F7</f>
        <v>Beschreibung</v>
      </c>
      <c r="G18" s="335"/>
      <c r="I18" s="1"/>
    </row>
    <row r="19" spans="1:18" x14ac:dyDescent="0.25">
      <c r="B19" s="1" t="str">
        <f ca="1">OFFSET(Sprachen!A198,0,'START, DEBUT, INIZIO'!$E$7-1,1,1)</f>
        <v>Anspruch</v>
      </c>
      <c r="C19" s="378">
        <v>1</v>
      </c>
      <c r="D19" s="3" t="str">
        <f>IF(Allgemein!$H$24&gt;=3,"ja","nein")</f>
        <v>nein</v>
      </c>
      <c r="E19" s="335"/>
      <c r="F19" s="615" t="str">
        <f ca="1">OFFSET(Sprachen!A204,0,'START, DEBUT, INIZIO'!$E$7-1,1,1)</f>
        <v>Anspruch haben nur Anlagen, welche nach der Investition eine mechanische Bruttoleistung &gt; 3 MW haben.</v>
      </c>
      <c r="G19" s="615"/>
      <c r="H19" s="615"/>
      <c r="I19" s="615"/>
      <c r="J19" s="615"/>
      <c r="K19" s="615"/>
      <c r="L19" s="615"/>
      <c r="M19" s="615"/>
      <c r="N19" s="615"/>
      <c r="O19" s="615"/>
      <c r="P19" s="615"/>
      <c r="Q19" s="615"/>
      <c r="R19" s="615"/>
    </row>
    <row r="20" spans="1:18" x14ac:dyDescent="0.25">
      <c r="B20" s="1" t="str">
        <f>$A$3</f>
        <v>Speicherkraftwerk</v>
      </c>
      <c r="C20" s="379">
        <f>C19+1</f>
        <v>2</v>
      </c>
      <c r="D20" s="385">
        <f ca="1">OFFSET(Sprachen!A203,0,'START, DEBUT, INIZIO'!$E$7-1,1,1)</f>
        <v>0</v>
      </c>
      <c r="E20" s="1" t="s">
        <v>234</v>
      </c>
      <c r="F20" s="615" t="str">
        <f ca="1">OFFSET(Sprachen!A205,0,'START, DEBUT, INIZIO'!$E$7-1,1,1)</f>
        <v>EnFV Anhang 6.1, Ziffer 4.1.1, Buchstabe c</v>
      </c>
      <c r="G20" s="615"/>
      <c r="H20" s="615"/>
      <c r="I20" s="615"/>
      <c r="J20" s="615"/>
      <c r="K20" s="615"/>
      <c r="L20" s="615"/>
      <c r="M20" s="615"/>
      <c r="N20" s="615"/>
      <c r="O20" s="615"/>
      <c r="P20" s="615"/>
      <c r="Q20" s="615"/>
      <c r="R20" s="615"/>
    </row>
    <row r="21" spans="1:18" x14ac:dyDescent="0.25">
      <c r="B21" s="1" t="str">
        <f ca="1">OFFSET(Sprachen!A199,0,'START, DEBUT, INIZIO'!$E$7-1,1,1)</f>
        <v>Durch Investition bedingte Mehrproduktionnetto</v>
      </c>
      <c r="C21" s="379">
        <f>C20+1</f>
        <v>3</v>
      </c>
      <c r="D21" s="8">
        <f>Allgemein!$N$52</f>
        <v>0</v>
      </c>
      <c r="E21" s="1" t="s">
        <v>9</v>
      </c>
    </row>
    <row r="22" spans="1:18" ht="19.5" customHeight="1" x14ac:dyDescent="0.3">
      <c r="C22" s="6">
        <f>C21+1</f>
        <v>4</v>
      </c>
      <c r="D22" s="380">
        <f ca="1">D20*10*D21</f>
        <v>0</v>
      </c>
      <c r="E22" s="381" t="s">
        <v>225</v>
      </c>
      <c r="F22" s="381" t="str">
        <f ca="1">OFFSET(Sprachen!A206,0,'START, DEBUT, INIZIO'!$E$7-1,1,1)</f>
        <v>anrechenbare Energiebewirtschaftungs- und Verwertungskosten</v>
      </c>
    </row>
    <row r="23" spans="1:18" ht="13" thickBot="1" x14ac:dyDescent="0.3">
      <c r="A23" s="339"/>
      <c r="B23" s="339"/>
      <c r="C23" s="339"/>
      <c r="D23" s="339"/>
      <c r="E23" s="339"/>
      <c r="F23" s="339"/>
      <c r="G23" s="339"/>
      <c r="H23" s="339"/>
      <c r="I23" s="339"/>
      <c r="J23" s="339"/>
      <c r="K23" s="339"/>
      <c r="L23" s="339"/>
      <c r="M23" s="339"/>
      <c r="N23" s="339"/>
      <c r="O23" s="339"/>
      <c r="P23" s="339"/>
      <c r="Q23" s="339"/>
      <c r="R23" s="339"/>
    </row>
    <row r="24" spans="1:18" ht="26.15" customHeight="1" x14ac:dyDescent="0.3">
      <c r="A24" s="16" t="str">
        <f ca="1">OFFSET(Sprachen!A207,0,'START, DEBUT, INIZIO'!$E$7-1,1,1)</f>
        <v>Investitionsbedingte Kosten aus Abgaben und Leistungen an das Gemeinwesen</v>
      </c>
      <c r="B24" s="334"/>
      <c r="C24" s="334"/>
      <c r="D24" s="3"/>
      <c r="E24" s="390"/>
      <c r="F24" s="1" t="str">
        <f ca="1">F18</f>
        <v>Beschreibung</v>
      </c>
      <c r="G24" s="335"/>
      <c r="I24" s="1"/>
    </row>
    <row r="25" spans="1:18" x14ac:dyDescent="0.25">
      <c r="C25" s="378">
        <v>1</v>
      </c>
      <c r="D25" s="8">
        <f>Allgemein!$J$24*1000*Allgemein!$C$16</f>
        <v>0</v>
      </c>
      <c r="E25" s="382" t="s">
        <v>225</v>
      </c>
      <c r="F25" s="614" t="str">
        <f ca="1">OFFSET(Sprachen!A209,0,'START, DEBUT, INIZIO'!$E$7-1,1,1)</f>
        <v>Wasserzins</v>
      </c>
      <c r="G25" s="614"/>
      <c r="H25" s="614"/>
      <c r="I25" s="614"/>
      <c r="J25" s="614"/>
      <c r="K25" s="614"/>
      <c r="L25" s="614"/>
      <c r="M25" s="614"/>
      <c r="N25" s="614"/>
      <c r="O25" s="614"/>
      <c r="P25" s="614"/>
      <c r="Q25" s="614"/>
      <c r="R25" s="614"/>
    </row>
    <row r="26" spans="1:18" x14ac:dyDescent="0.25">
      <c r="C26" s="379">
        <f t="shared" ref="C26:C31" si="1">C25+1</f>
        <v>2</v>
      </c>
      <c r="D26" s="552"/>
      <c r="E26" s="382" t="s">
        <v>225</v>
      </c>
      <c r="F26" s="614"/>
      <c r="G26" s="614"/>
      <c r="H26" s="614"/>
      <c r="I26" s="614"/>
      <c r="J26" s="614"/>
      <c r="K26" s="614"/>
      <c r="L26" s="614"/>
      <c r="M26" s="614"/>
      <c r="N26" s="614"/>
      <c r="O26" s="614"/>
      <c r="P26" s="614"/>
      <c r="Q26" s="614"/>
      <c r="R26" s="614"/>
    </row>
    <row r="27" spans="1:18" x14ac:dyDescent="0.25">
      <c r="C27" s="379">
        <f t="shared" si="1"/>
        <v>3</v>
      </c>
      <c r="D27" s="553"/>
      <c r="E27" s="382" t="s">
        <v>225</v>
      </c>
      <c r="F27" s="614"/>
      <c r="G27" s="614"/>
      <c r="H27" s="614"/>
      <c r="I27" s="614"/>
      <c r="J27" s="614"/>
      <c r="K27" s="614"/>
      <c r="L27" s="614"/>
      <c r="M27" s="614"/>
      <c r="N27" s="614"/>
      <c r="O27" s="614"/>
      <c r="P27" s="614"/>
      <c r="Q27" s="614"/>
      <c r="R27" s="614"/>
    </row>
    <row r="28" spans="1:18" x14ac:dyDescent="0.25">
      <c r="C28" s="379">
        <f t="shared" si="1"/>
        <v>4</v>
      </c>
      <c r="D28" s="553"/>
      <c r="E28" s="382" t="s">
        <v>225</v>
      </c>
      <c r="F28" s="614"/>
      <c r="G28" s="614"/>
      <c r="H28" s="614"/>
      <c r="I28" s="614"/>
      <c r="J28" s="614"/>
      <c r="K28" s="614"/>
      <c r="L28" s="614"/>
      <c r="M28" s="614"/>
      <c r="N28" s="614"/>
      <c r="O28" s="614"/>
      <c r="P28" s="614"/>
      <c r="Q28" s="614"/>
      <c r="R28" s="614"/>
    </row>
    <row r="29" spans="1:18" x14ac:dyDescent="0.25">
      <c r="C29" s="379">
        <f t="shared" si="1"/>
        <v>5</v>
      </c>
      <c r="D29" s="553"/>
      <c r="E29" s="382" t="s">
        <v>225</v>
      </c>
      <c r="F29" s="614"/>
      <c r="G29" s="614"/>
      <c r="H29" s="614"/>
      <c r="I29" s="614"/>
      <c r="J29" s="614"/>
      <c r="K29" s="614"/>
      <c r="L29" s="614"/>
      <c r="M29" s="614"/>
      <c r="N29" s="614"/>
      <c r="O29" s="614"/>
      <c r="P29" s="614"/>
      <c r="Q29" s="614"/>
      <c r="R29" s="614"/>
    </row>
    <row r="30" spans="1:18" x14ac:dyDescent="0.25">
      <c r="C30" s="379">
        <f t="shared" si="1"/>
        <v>6</v>
      </c>
      <c r="D30" s="553"/>
      <c r="E30" s="382" t="s">
        <v>225</v>
      </c>
      <c r="F30" s="614"/>
      <c r="G30" s="614"/>
      <c r="H30" s="614"/>
      <c r="I30" s="614"/>
      <c r="J30" s="614"/>
      <c r="K30" s="614"/>
      <c r="L30" s="614"/>
      <c r="M30" s="614"/>
      <c r="N30" s="614"/>
      <c r="O30" s="614"/>
      <c r="P30" s="614"/>
      <c r="Q30" s="614"/>
      <c r="R30" s="614"/>
    </row>
    <row r="31" spans="1:18" ht="19.5" customHeight="1" x14ac:dyDescent="0.3">
      <c r="C31" s="6">
        <f t="shared" si="1"/>
        <v>7</v>
      </c>
      <c r="D31" s="380">
        <f>SUM(D25:D30)</f>
        <v>0</v>
      </c>
      <c r="E31" s="381" t="s">
        <v>225</v>
      </c>
      <c r="F31" s="381" t="str">
        <f ca="1">OFFSET(Sprachen!A210,0,'START, DEBUT, INIZIO'!$E$7-1,1,1)</f>
        <v>Anrechenbare Abgaben und Leistungen an das Gemeinwesen</v>
      </c>
    </row>
    <row r="32" spans="1:18" ht="13" thickBot="1" x14ac:dyDescent="0.3">
      <c r="A32" s="339"/>
      <c r="B32" s="339"/>
      <c r="C32" s="339"/>
      <c r="D32" s="339"/>
      <c r="E32" s="339"/>
      <c r="F32" s="339"/>
      <c r="G32" s="339"/>
      <c r="H32" s="339"/>
      <c r="I32" s="339"/>
      <c r="J32" s="339"/>
      <c r="K32" s="339"/>
      <c r="L32" s="339"/>
      <c r="M32" s="339"/>
      <c r="N32" s="339"/>
      <c r="O32" s="339"/>
      <c r="P32" s="339"/>
      <c r="Q32" s="339"/>
      <c r="R32" s="339"/>
    </row>
    <row r="33" spans="1:13" ht="26.15" customHeight="1" x14ac:dyDescent="0.3">
      <c r="A33" s="16" t="str">
        <f ca="1">OFFSET(Sprachen!A211,0,'START, DEBUT, INIZIO'!$E$7-1,1,1)</f>
        <v>Kosten für die Elektrizität für Zubringerpumpen</v>
      </c>
      <c r="B33" s="1"/>
      <c r="C33" s="1"/>
      <c r="D33" s="3"/>
      <c r="E33" s="615"/>
      <c r="F33" s="615"/>
      <c r="G33" s="615"/>
      <c r="H33" s="615"/>
      <c r="I33" s="615"/>
    </row>
    <row r="34" spans="1:13" ht="40" customHeight="1" x14ac:dyDescent="0.3">
      <c r="A34" s="16"/>
      <c r="B34" s="1"/>
      <c r="C34" s="1"/>
      <c r="D34" s="616" t="str">
        <f ca="1">OFFSET(Sprachen!A212,0,'START, DEBUT, INIZIO'!$E$7-1,1,1)</f>
        <v>Preis investitionsbedingter Pumpenstrom (unter Annahme Projekt wäre bereits realisiert)</v>
      </c>
      <c r="E34" s="616"/>
      <c r="F34" s="1"/>
      <c r="G34" s="616" t="str">
        <f ca="1">OFFSET(Sprachen!A213,0,'START, DEBUT, INIZIO'!$E$7-1,1,1)</f>
        <v>Investitionsbedingter Pumpenstrom Erwartungswert</v>
      </c>
      <c r="H34" s="616"/>
      <c r="I34" s="1"/>
      <c r="J34" s="616" t="str">
        <f ca="1">OFFSET(Sprachen!A214,0,'START, DEBUT, INIZIO'!$E$7-1,1,1)</f>
        <v>Kosten investitionsbedingter Pumpenstrom (unter Annahme Projekt wäre bereits realisiert)</v>
      </c>
      <c r="K34" s="616"/>
    </row>
    <row r="35" spans="1:13" ht="13" thickBot="1" x14ac:dyDescent="0.3">
      <c r="A35" s="334"/>
      <c r="B35" s="1"/>
      <c r="C35" s="379"/>
      <c r="D35" s="339"/>
      <c r="E35" s="343" t="s">
        <v>10</v>
      </c>
      <c r="G35" s="560"/>
      <c r="H35" s="415" t="s">
        <v>9</v>
      </c>
      <c r="J35" s="339"/>
      <c r="K35" s="561" t="s">
        <v>8</v>
      </c>
    </row>
    <row r="36" spans="1:13" x14ac:dyDescent="0.25">
      <c r="A36" s="334"/>
      <c r="B36" s="3"/>
      <c r="C36" s="378">
        <v>1</v>
      </c>
      <c r="D36" s="3" t="str">
        <f>'Allg., SDL, RMP, HKN, Wi-Res.'!C35</f>
        <v>10. 2023</v>
      </c>
      <c r="E36" s="556"/>
      <c r="G36" s="3" t="str">
        <f>Allgemein!M90</f>
        <v>10. -1</v>
      </c>
      <c r="H36" s="345">
        <f>Allgemein!N90</f>
        <v>0</v>
      </c>
      <c r="J36" s="3" t="str">
        <f>D36</f>
        <v>10. 2023</v>
      </c>
      <c r="K36" s="388">
        <f t="shared" ref="K36:K47" si="2">E36*H36</f>
        <v>0</v>
      </c>
    </row>
    <row r="37" spans="1:13" x14ac:dyDescent="0.25">
      <c r="A37" s="334"/>
      <c r="C37" s="379">
        <f t="shared" ref="C37:C48" si="3">C36+1</f>
        <v>2</v>
      </c>
      <c r="D37" s="3" t="str">
        <f>'Allg., SDL, RMP, HKN, Wi-Res.'!C36</f>
        <v>11. 2023</v>
      </c>
      <c r="E37" s="554"/>
      <c r="G37" s="3" t="str">
        <f>Allgemein!M91</f>
        <v>11. -1</v>
      </c>
      <c r="H37" s="342">
        <f>Allgemein!N91</f>
        <v>0</v>
      </c>
      <c r="J37" s="3" t="str">
        <f t="shared" ref="J37:J47" si="4">D37</f>
        <v>11. 2023</v>
      </c>
      <c r="K37" s="387">
        <f t="shared" si="2"/>
        <v>0</v>
      </c>
    </row>
    <row r="38" spans="1:13" ht="13" thickBot="1" x14ac:dyDescent="0.3">
      <c r="A38" s="334"/>
      <c r="C38" s="379">
        <f t="shared" si="3"/>
        <v>3</v>
      </c>
      <c r="D38" s="343" t="str">
        <f>'Allg., SDL, RMP, HKN, Wi-Res.'!C37</f>
        <v>12. 2023</v>
      </c>
      <c r="E38" s="555"/>
      <c r="G38" s="386" t="str">
        <f>Allgemein!M92</f>
        <v>12. -1</v>
      </c>
      <c r="H38" s="344">
        <f>Allgemein!N92</f>
        <v>0</v>
      </c>
      <c r="J38" s="343" t="str">
        <f t="shared" si="4"/>
        <v>12. 2023</v>
      </c>
      <c r="K38" s="389">
        <f t="shared" si="2"/>
        <v>0</v>
      </c>
    </row>
    <row r="39" spans="1:13" x14ac:dyDescent="0.25">
      <c r="A39" s="334"/>
      <c r="B39" s="3"/>
      <c r="C39" s="379">
        <f t="shared" si="3"/>
        <v>4</v>
      </c>
      <c r="D39" s="3" t="str">
        <f>'Allg., SDL, RMP, HKN, Wi-Res.'!C38</f>
        <v>1. 2024</v>
      </c>
      <c r="E39" s="556"/>
      <c r="G39" s="3" t="str">
        <f>Allgemein!M93</f>
        <v xml:space="preserve">1. </v>
      </c>
      <c r="H39" s="345">
        <f>Allgemein!N93</f>
        <v>0</v>
      </c>
      <c r="J39" s="3" t="str">
        <f t="shared" si="4"/>
        <v>1. 2024</v>
      </c>
      <c r="K39" s="388">
        <f t="shared" si="2"/>
        <v>0</v>
      </c>
    </row>
    <row r="40" spans="1:13" x14ac:dyDescent="0.25">
      <c r="A40" s="334"/>
      <c r="B40" s="1"/>
      <c r="C40" s="379">
        <f t="shared" si="3"/>
        <v>5</v>
      </c>
      <c r="D40" s="3" t="str">
        <f>'Allg., SDL, RMP, HKN, Wi-Res.'!C39</f>
        <v>2. 2024</v>
      </c>
      <c r="E40" s="554"/>
      <c r="G40" s="3" t="str">
        <f>Allgemein!M94</f>
        <v xml:space="preserve">2. </v>
      </c>
      <c r="H40" s="342">
        <f>Allgemein!N94</f>
        <v>0</v>
      </c>
      <c r="J40" s="3" t="str">
        <f t="shared" si="4"/>
        <v>2. 2024</v>
      </c>
      <c r="K40" s="387">
        <f t="shared" si="2"/>
        <v>0</v>
      </c>
    </row>
    <row r="41" spans="1:13" ht="13" thickBot="1" x14ac:dyDescent="0.3">
      <c r="A41" s="334"/>
      <c r="B41" s="1"/>
      <c r="C41" s="379">
        <f t="shared" si="3"/>
        <v>6</v>
      </c>
      <c r="D41" s="343" t="str">
        <f>'Allg., SDL, RMP, HKN, Wi-Res.'!C40</f>
        <v>3. 2024</v>
      </c>
      <c r="E41" s="555"/>
      <c r="G41" s="386" t="str">
        <f>Allgemein!M95</f>
        <v xml:space="preserve">3. </v>
      </c>
      <c r="H41" s="344">
        <f>Allgemein!N95</f>
        <v>0</v>
      </c>
      <c r="J41" s="343" t="str">
        <f t="shared" si="4"/>
        <v>3. 2024</v>
      </c>
      <c r="K41" s="389">
        <f t="shared" si="2"/>
        <v>0</v>
      </c>
    </row>
    <row r="42" spans="1:13" x14ac:dyDescent="0.25">
      <c r="A42" s="334"/>
      <c r="B42" s="1"/>
      <c r="C42" s="379">
        <f t="shared" si="3"/>
        <v>7</v>
      </c>
      <c r="D42" s="3" t="str">
        <f>'Allg., SDL, RMP, HKN, Wi-Res.'!C41</f>
        <v>4. 2024</v>
      </c>
      <c r="E42" s="556"/>
      <c r="G42" s="3" t="str">
        <f>Allgemein!M96</f>
        <v xml:space="preserve">4. </v>
      </c>
      <c r="H42" s="345">
        <f>Allgemein!N96</f>
        <v>0</v>
      </c>
      <c r="J42" s="3" t="str">
        <f t="shared" si="4"/>
        <v>4. 2024</v>
      </c>
      <c r="K42" s="388">
        <f t="shared" si="2"/>
        <v>0</v>
      </c>
    </row>
    <row r="43" spans="1:13" x14ac:dyDescent="0.25">
      <c r="A43" s="334"/>
      <c r="B43" s="1"/>
      <c r="C43" s="379">
        <f t="shared" si="3"/>
        <v>8</v>
      </c>
      <c r="D43" s="3" t="str">
        <f>'Allg., SDL, RMP, HKN, Wi-Res.'!C42</f>
        <v>5. 2024</v>
      </c>
      <c r="E43" s="554"/>
      <c r="G43" s="3" t="str">
        <f>Allgemein!M97</f>
        <v xml:space="preserve">5. </v>
      </c>
      <c r="H43" s="342">
        <f>Allgemein!N97</f>
        <v>0</v>
      </c>
      <c r="J43" s="3" t="str">
        <f t="shared" si="4"/>
        <v>5. 2024</v>
      </c>
      <c r="K43" s="387">
        <f t="shared" si="2"/>
        <v>0</v>
      </c>
    </row>
    <row r="44" spans="1:13" ht="13" thickBot="1" x14ac:dyDescent="0.3">
      <c r="A44" s="334"/>
      <c r="B44" s="1"/>
      <c r="C44" s="379">
        <f t="shared" si="3"/>
        <v>9</v>
      </c>
      <c r="D44" s="343" t="str">
        <f>'Allg., SDL, RMP, HKN, Wi-Res.'!C43</f>
        <v>6. 2024</v>
      </c>
      <c r="E44" s="555"/>
      <c r="G44" s="386" t="str">
        <f>Allgemein!M98</f>
        <v xml:space="preserve">6. </v>
      </c>
      <c r="H44" s="344">
        <f>Allgemein!N98</f>
        <v>0</v>
      </c>
      <c r="J44" s="343" t="str">
        <f t="shared" si="4"/>
        <v>6. 2024</v>
      </c>
      <c r="K44" s="389">
        <f t="shared" si="2"/>
        <v>0</v>
      </c>
    </row>
    <row r="45" spans="1:13" x14ac:dyDescent="0.25">
      <c r="A45" s="334"/>
      <c r="B45" s="1"/>
      <c r="C45" s="379">
        <f t="shared" si="3"/>
        <v>10</v>
      </c>
      <c r="D45" s="3" t="str">
        <f>'Allg., SDL, RMP, HKN, Wi-Res.'!C44</f>
        <v>7. 2024</v>
      </c>
      <c r="E45" s="556"/>
      <c r="G45" s="3" t="str">
        <f>Allgemein!M99</f>
        <v xml:space="preserve">7. </v>
      </c>
      <c r="H45" s="345">
        <f>Allgemein!N99</f>
        <v>0</v>
      </c>
      <c r="J45" s="3" t="str">
        <f t="shared" si="4"/>
        <v>7. 2024</v>
      </c>
      <c r="K45" s="388">
        <f t="shared" si="2"/>
        <v>0</v>
      </c>
    </row>
    <row r="46" spans="1:13" x14ac:dyDescent="0.25">
      <c r="A46" s="334"/>
      <c r="B46" s="1"/>
      <c r="C46" s="379">
        <f t="shared" si="3"/>
        <v>11</v>
      </c>
      <c r="D46" s="3" t="str">
        <f>'Allg., SDL, RMP, HKN, Wi-Res.'!C45</f>
        <v>8. 2024</v>
      </c>
      <c r="E46" s="554"/>
      <c r="G46" s="3" t="str">
        <f>Allgemein!M100</f>
        <v xml:space="preserve">8. </v>
      </c>
      <c r="H46" s="342">
        <f>Allgemein!N100</f>
        <v>0</v>
      </c>
      <c r="J46" s="3" t="str">
        <f t="shared" si="4"/>
        <v>8. 2024</v>
      </c>
      <c r="K46" s="387">
        <f t="shared" si="2"/>
        <v>0</v>
      </c>
    </row>
    <row r="47" spans="1:13" ht="13" thickBot="1" x14ac:dyDescent="0.3">
      <c r="A47" s="334"/>
      <c r="B47" s="1"/>
      <c r="C47" s="379">
        <f t="shared" si="3"/>
        <v>12</v>
      </c>
      <c r="D47" s="343" t="str">
        <f>'Allg., SDL, RMP, HKN, Wi-Res.'!C46</f>
        <v>9. 2024</v>
      </c>
      <c r="E47" s="555"/>
      <c r="G47" s="386" t="str">
        <f>Allgemein!M101</f>
        <v xml:space="preserve">9. </v>
      </c>
      <c r="H47" s="344">
        <f>Allgemein!N101</f>
        <v>0</v>
      </c>
      <c r="J47" s="343" t="str">
        <f t="shared" si="4"/>
        <v>9. 2024</v>
      </c>
      <c r="K47" s="389">
        <f t="shared" si="2"/>
        <v>0</v>
      </c>
    </row>
    <row r="48" spans="1:13" ht="19.5" customHeight="1" x14ac:dyDescent="0.3">
      <c r="C48" s="6">
        <f t="shared" si="3"/>
        <v>13</v>
      </c>
      <c r="D48" s="380"/>
      <c r="E48" s="381"/>
      <c r="F48" s="381"/>
      <c r="H48" s="8">
        <f>SUM(H36:H47)</f>
        <v>0</v>
      </c>
      <c r="I48" s="10"/>
      <c r="J48" s="10"/>
      <c r="K48" s="380">
        <f>SUM(K36:K47)</f>
        <v>0</v>
      </c>
      <c r="L48" s="381" t="s">
        <v>225</v>
      </c>
      <c r="M48" s="384" t="str">
        <f ca="1">OFFSET(Sprachen!A215,0,'START, DEBUT, INIZIO'!$E$7-1,1,1)</f>
        <v>Mehrkrosten für die Elektrizität für Zubringerpumpen</v>
      </c>
    </row>
    <row r="49" spans="1:18" ht="13" thickBot="1" x14ac:dyDescent="0.3">
      <c r="A49" s="339"/>
      <c r="B49" s="339"/>
      <c r="C49" s="339"/>
      <c r="D49" s="339"/>
      <c r="E49" s="339"/>
      <c r="F49" s="339"/>
      <c r="G49" s="339"/>
      <c r="H49" s="339"/>
      <c r="I49" s="339"/>
      <c r="J49" s="339"/>
      <c r="K49" s="339"/>
      <c r="L49" s="339"/>
      <c r="M49" s="339"/>
      <c r="N49" s="339"/>
      <c r="O49" s="339"/>
      <c r="P49" s="339"/>
      <c r="Q49" s="339"/>
      <c r="R49" s="339"/>
    </row>
    <row r="50" spans="1:18" ht="26.15" customHeight="1" x14ac:dyDescent="0.3">
      <c r="A50" s="16" t="str">
        <f ca="1">OFFSET(Sprachen!A216,0,'START, DEBUT, INIZIO'!$E$7-1,1,1)</f>
        <v>Kosten für die Elektrizität für Umwälzpumpen</v>
      </c>
      <c r="B50" s="1"/>
      <c r="C50" s="1"/>
      <c r="D50" s="3"/>
      <c r="E50" s="615"/>
      <c r="F50" s="615"/>
      <c r="G50" s="615"/>
      <c r="H50" s="615"/>
      <c r="I50" s="615"/>
    </row>
    <row r="51" spans="1:18" ht="40.5" customHeight="1" x14ac:dyDescent="0.3">
      <c r="A51" s="16"/>
      <c r="B51" s="1"/>
      <c r="C51" s="1"/>
      <c r="D51" s="616" t="str">
        <f ca="1">D34</f>
        <v>Preis investitionsbedingter Pumpenstrom (unter Annahme Projekt wäre bereits realisiert)</v>
      </c>
      <c r="E51" s="616"/>
      <c r="F51" s="1"/>
      <c r="G51" s="616" t="str">
        <f ca="1">G34</f>
        <v>Investitionsbedingter Pumpenstrom Erwartungswert</v>
      </c>
      <c r="H51" s="616"/>
      <c r="I51" s="1"/>
      <c r="J51" s="616" t="str">
        <f ca="1">J34</f>
        <v>Kosten investitionsbedingter Pumpenstrom (unter Annahme Projekt wäre bereits realisiert)</v>
      </c>
      <c r="K51" s="616"/>
    </row>
    <row r="52" spans="1:18" ht="13" thickBot="1" x14ac:dyDescent="0.3">
      <c r="A52" s="334"/>
      <c r="B52" s="1"/>
      <c r="C52" s="379"/>
      <c r="D52" s="339"/>
      <c r="E52" s="343" t="s">
        <v>10</v>
      </c>
      <c r="G52" s="560"/>
      <c r="H52" s="415" t="s">
        <v>9</v>
      </c>
      <c r="J52" s="339"/>
      <c r="K52" s="561" t="s">
        <v>8</v>
      </c>
    </row>
    <row r="53" spans="1:18" x14ac:dyDescent="0.25">
      <c r="A53" s="334"/>
      <c r="B53" s="3"/>
      <c r="C53" s="378">
        <v>1</v>
      </c>
      <c r="D53" s="3" t="str">
        <f t="shared" ref="D53:D64" si="5">D36</f>
        <v>10. 2023</v>
      </c>
      <c r="E53" s="556"/>
      <c r="G53" s="3" t="str">
        <f t="shared" ref="G53:G64" si="6">G36</f>
        <v>10. -1</v>
      </c>
      <c r="H53" s="345">
        <f>Allgemein!N113</f>
        <v>0</v>
      </c>
      <c r="J53" s="3" t="str">
        <f t="shared" ref="J53:J64" si="7">J36</f>
        <v>10. 2023</v>
      </c>
      <c r="K53" s="388">
        <f t="shared" ref="K53:K64" si="8">E53*H53</f>
        <v>0</v>
      </c>
    </row>
    <row r="54" spans="1:18" x14ac:dyDescent="0.25">
      <c r="A54" s="334"/>
      <c r="C54" s="379">
        <f t="shared" ref="C54:C65" si="9">C53+1</f>
        <v>2</v>
      </c>
      <c r="D54" s="3" t="str">
        <f t="shared" si="5"/>
        <v>11. 2023</v>
      </c>
      <c r="E54" s="554"/>
      <c r="G54" s="3" t="str">
        <f t="shared" si="6"/>
        <v>11. -1</v>
      </c>
      <c r="H54" s="342">
        <f>Allgemein!N114</f>
        <v>0</v>
      </c>
      <c r="J54" s="3" t="str">
        <f t="shared" si="7"/>
        <v>11. 2023</v>
      </c>
      <c r="K54" s="387">
        <f t="shared" si="8"/>
        <v>0</v>
      </c>
    </row>
    <row r="55" spans="1:18" ht="13" thickBot="1" x14ac:dyDescent="0.3">
      <c r="A55" s="334"/>
      <c r="C55" s="379">
        <f t="shared" si="9"/>
        <v>3</v>
      </c>
      <c r="D55" s="343" t="str">
        <f t="shared" si="5"/>
        <v>12. 2023</v>
      </c>
      <c r="E55" s="555"/>
      <c r="G55" s="386" t="str">
        <f t="shared" si="6"/>
        <v>12. -1</v>
      </c>
      <c r="H55" s="344">
        <f>Allgemein!N115</f>
        <v>0</v>
      </c>
      <c r="J55" s="343" t="str">
        <f t="shared" si="7"/>
        <v>12. 2023</v>
      </c>
      <c r="K55" s="389">
        <f t="shared" si="8"/>
        <v>0</v>
      </c>
    </row>
    <row r="56" spans="1:18" x14ac:dyDescent="0.25">
      <c r="A56" s="334"/>
      <c r="B56" s="3"/>
      <c r="C56" s="379">
        <f t="shared" si="9"/>
        <v>4</v>
      </c>
      <c r="D56" s="3" t="str">
        <f t="shared" si="5"/>
        <v>1. 2024</v>
      </c>
      <c r="E56" s="556"/>
      <c r="G56" s="3" t="str">
        <f t="shared" si="6"/>
        <v xml:space="preserve">1. </v>
      </c>
      <c r="H56" s="345">
        <f>Allgemein!N116</f>
        <v>0</v>
      </c>
      <c r="J56" s="3" t="str">
        <f t="shared" si="7"/>
        <v>1. 2024</v>
      </c>
      <c r="K56" s="388">
        <f t="shared" si="8"/>
        <v>0</v>
      </c>
    </row>
    <row r="57" spans="1:18" x14ac:dyDescent="0.25">
      <c r="A57" s="334"/>
      <c r="B57" s="1"/>
      <c r="C57" s="379">
        <f t="shared" si="9"/>
        <v>5</v>
      </c>
      <c r="D57" s="3" t="str">
        <f t="shared" si="5"/>
        <v>2. 2024</v>
      </c>
      <c r="E57" s="554"/>
      <c r="G57" s="3" t="str">
        <f t="shared" si="6"/>
        <v xml:space="preserve">2. </v>
      </c>
      <c r="H57" s="342">
        <f>Allgemein!N117</f>
        <v>0</v>
      </c>
      <c r="J57" s="3" t="str">
        <f t="shared" si="7"/>
        <v>2. 2024</v>
      </c>
      <c r="K57" s="387">
        <f t="shared" si="8"/>
        <v>0</v>
      </c>
    </row>
    <row r="58" spans="1:18" ht="13" thickBot="1" x14ac:dyDescent="0.3">
      <c r="A58" s="334"/>
      <c r="B58" s="1"/>
      <c r="C58" s="379">
        <f t="shared" si="9"/>
        <v>6</v>
      </c>
      <c r="D58" s="343" t="str">
        <f t="shared" si="5"/>
        <v>3. 2024</v>
      </c>
      <c r="E58" s="555"/>
      <c r="G58" s="386" t="str">
        <f t="shared" si="6"/>
        <v xml:space="preserve">3. </v>
      </c>
      <c r="H58" s="344">
        <f>Allgemein!N118</f>
        <v>0</v>
      </c>
      <c r="J58" s="343" t="str">
        <f t="shared" si="7"/>
        <v>3. 2024</v>
      </c>
      <c r="K58" s="389">
        <f t="shared" si="8"/>
        <v>0</v>
      </c>
    </row>
    <row r="59" spans="1:18" x14ac:dyDescent="0.25">
      <c r="A59" s="334"/>
      <c r="B59" s="1"/>
      <c r="C59" s="379">
        <f t="shared" si="9"/>
        <v>7</v>
      </c>
      <c r="D59" s="3" t="str">
        <f t="shared" si="5"/>
        <v>4. 2024</v>
      </c>
      <c r="E59" s="556"/>
      <c r="G59" s="3" t="str">
        <f t="shared" si="6"/>
        <v xml:space="preserve">4. </v>
      </c>
      <c r="H59" s="345">
        <f>Allgemein!N119</f>
        <v>0</v>
      </c>
      <c r="J59" s="3" t="str">
        <f t="shared" si="7"/>
        <v>4. 2024</v>
      </c>
      <c r="K59" s="388">
        <f t="shared" si="8"/>
        <v>0</v>
      </c>
    </row>
    <row r="60" spans="1:18" x14ac:dyDescent="0.25">
      <c r="A60" s="334"/>
      <c r="B60" s="1"/>
      <c r="C60" s="379">
        <f t="shared" si="9"/>
        <v>8</v>
      </c>
      <c r="D60" s="3" t="str">
        <f t="shared" si="5"/>
        <v>5. 2024</v>
      </c>
      <c r="E60" s="554"/>
      <c r="G60" s="3" t="str">
        <f t="shared" si="6"/>
        <v xml:space="preserve">5. </v>
      </c>
      <c r="H60" s="342">
        <f>Allgemein!N120</f>
        <v>0</v>
      </c>
      <c r="J60" s="3" t="str">
        <f t="shared" si="7"/>
        <v>5. 2024</v>
      </c>
      <c r="K60" s="387">
        <f t="shared" si="8"/>
        <v>0</v>
      </c>
    </row>
    <row r="61" spans="1:18" ht="13" thickBot="1" x14ac:dyDescent="0.3">
      <c r="A61" s="334"/>
      <c r="B61" s="1"/>
      <c r="C61" s="379">
        <f t="shared" si="9"/>
        <v>9</v>
      </c>
      <c r="D61" s="343" t="str">
        <f t="shared" si="5"/>
        <v>6. 2024</v>
      </c>
      <c r="E61" s="555"/>
      <c r="G61" s="386" t="str">
        <f t="shared" si="6"/>
        <v xml:space="preserve">6. </v>
      </c>
      <c r="H61" s="344">
        <f>Allgemein!N121</f>
        <v>0</v>
      </c>
      <c r="J61" s="343" t="str">
        <f t="shared" si="7"/>
        <v>6. 2024</v>
      </c>
      <c r="K61" s="389">
        <f t="shared" si="8"/>
        <v>0</v>
      </c>
    </row>
    <row r="62" spans="1:18" x14ac:dyDescent="0.25">
      <c r="A62" s="334"/>
      <c r="B62" s="1"/>
      <c r="C62" s="379">
        <f t="shared" si="9"/>
        <v>10</v>
      </c>
      <c r="D62" s="3" t="str">
        <f t="shared" si="5"/>
        <v>7. 2024</v>
      </c>
      <c r="E62" s="556"/>
      <c r="G62" s="3" t="str">
        <f t="shared" si="6"/>
        <v xml:space="preserve">7. </v>
      </c>
      <c r="H62" s="345">
        <f>Allgemein!N122</f>
        <v>0</v>
      </c>
      <c r="J62" s="3" t="str">
        <f t="shared" si="7"/>
        <v>7. 2024</v>
      </c>
      <c r="K62" s="388">
        <f t="shared" si="8"/>
        <v>0</v>
      </c>
    </row>
    <row r="63" spans="1:18" x14ac:dyDescent="0.25">
      <c r="A63" s="334"/>
      <c r="B63" s="1"/>
      <c r="C63" s="379">
        <f t="shared" si="9"/>
        <v>11</v>
      </c>
      <c r="D63" s="3" t="str">
        <f t="shared" si="5"/>
        <v>8. 2024</v>
      </c>
      <c r="E63" s="554"/>
      <c r="G63" s="3" t="str">
        <f t="shared" si="6"/>
        <v xml:space="preserve">8. </v>
      </c>
      <c r="H63" s="342">
        <f>Allgemein!N123</f>
        <v>0</v>
      </c>
      <c r="J63" s="3" t="str">
        <f t="shared" si="7"/>
        <v>8. 2024</v>
      </c>
      <c r="K63" s="387">
        <f t="shared" si="8"/>
        <v>0</v>
      </c>
    </row>
    <row r="64" spans="1:18" ht="13" thickBot="1" x14ac:dyDescent="0.3">
      <c r="A64" s="334"/>
      <c r="B64" s="1"/>
      <c r="C64" s="379">
        <f t="shared" si="9"/>
        <v>12</v>
      </c>
      <c r="D64" s="343" t="str">
        <f t="shared" si="5"/>
        <v>9. 2024</v>
      </c>
      <c r="E64" s="555"/>
      <c r="G64" s="386" t="str">
        <f t="shared" si="6"/>
        <v xml:space="preserve">9. </v>
      </c>
      <c r="H64" s="344">
        <f>Allgemein!N124</f>
        <v>0</v>
      </c>
      <c r="J64" s="343" t="str">
        <f t="shared" si="7"/>
        <v>9. 2024</v>
      </c>
      <c r="K64" s="389">
        <f t="shared" si="8"/>
        <v>0</v>
      </c>
    </row>
    <row r="65" spans="1:18" ht="19.5" customHeight="1" x14ac:dyDescent="0.3">
      <c r="C65" s="6">
        <f t="shared" si="9"/>
        <v>13</v>
      </c>
      <c r="D65" s="380"/>
      <c r="E65" s="381"/>
      <c r="F65" s="381"/>
      <c r="H65" s="8">
        <f>SUM(H53:H64)</f>
        <v>0</v>
      </c>
      <c r="I65" s="10"/>
      <c r="J65" s="10"/>
      <c r="K65" s="380">
        <f>SUM(K53:K64)</f>
        <v>0</v>
      </c>
      <c r="L65" s="381" t="s">
        <v>225</v>
      </c>
      <c r="M65" s="384" t="str">
        <f ca="1">OFFSET(Sprachen!A217,0,'START, DEBUT, INIZIO'!$E$7-1,1,1)</f>
        <v>Mehrkosten für die Elektrizität für Umwälzpumpen</v>
      </c>
    </row>
    <row r="66" spans="1:18" ht="13" thickBot="1" x14ac:dyDescent="0.3">
      <c r="A66" s="339"/>
      <c r="B66" s="339"/>
      <c r="C66" s="339"/>
      <c r="D66" s="339"/>
      <c r="E66" s="339"/>
      <c r="F66" s="339"/>
      <c r="G66" s="339"/>
      <c r="H66" s="339"/>
      <c r="I66" s="339"/>
      <c r="J66" s="339"/>
      <c r="K66" s="339"/>
      <c r="L66" s="339"/>
      <c r="M66" s="339"/>
      <c r="N66" s="339"/>
      <c r="O66" s="339"/>
      <c r="P66" s="339"/>
      <c r="Q66" s="339"/>
      <c r="R66" s="339"/>
    </row>
    <row r="67" spans="1:18" ht="26.15" customHeight="1" x14ac:dyDescent="0.3">
      <c r="A67" s="16" t="str">
        <f ca="1">OFFSET(Sprachen!A218,0,'START, DEBUT, INIZIO'!$E$7-1,1,1)</f>
        <v>Investitionsbedingte Kosten für Steuern</v>
      </c>
      <c r="B67" s="1"/>
      <c r="C67" s="1"/>
      <c r="D67" s="3"/>
      <c r="E67" s="615"/>
      <c r="F67" s="615"/>
      <c r="G67" s="615"/>
      <c r="H67" s="615"/>
      <c r="I67" s="615"/>
    </row>
    <row r="68" spans="1:18" x14ac:dyDescent="0.25">
      <c r="B68" s="392" t="str">
        <f ca="1">OFFSET(Sprachen!A219,0,'START, DEBUT, INIZIO'!$E$7-1,1,1)</f>
        <v>Abschreibungen (anr. Investition / investitionsgew. Nutzungsdauer)</v>
      </c>
      <c r="D68" s="378">
        <v>1</v>
      </c>
      <c r="E68" s="539">
        <f>CAPEX!$N$12/CAPEX!$U$12</f>
        <v>0</v>
      </c>
      <c r="F68" s="402" t="s">
        <v>225</v>
      </c>
    </row>
    <row r="69" spans="1:18" x14ac:dyDescent="0.25">
      <c r="B69" s="392" t="str">
        <f ca="1">OFFSET(Sprachen!A220,0,'START, DEBUT, INIZIO'!$E$7-1,1,1)</f>
        <v>Kapitalkosten (EK + FK)</v>
      </c>
      <c r="D69" s="379">
        <f>D68+1</f>
        <v>2</v>
      </c>
      <c r="E69" s="8">
        <f>D5-E68</f>
        <v>0</v>
      </c>
      <c r="F69" s="382" t="s">
        <v>225</v>
      </c>
    </row>
    <row r="70" spans="1:18" x14ac:dyDescent="0.25">
      <c r="B70" s="392" t="str">
        <f ca="1">OFFSET(Sprachen!A221,0,'START, DEBUT, INIZIO'!$E$7-1,1,1)</f>
        <v>Eigenkapitalkosten</v>
      </c>
      <c r="D70" s="379">
        <f>D69+1</f>
        <v>3</v>
      </c>
      <c r="E70" s="8">
        <f>E69*'Allg., SDL, RMP, HKN, Wi-Res.'!$D$10</f>
        <v>0</v>
      </c>
      <c r="F70" s="382" t="s">
        <v>225</v>
      </c>
    </row>
    <row r="71" spans="1:18" x14ac:dyDescent="0.25">
      <c r="B71" s="392" t="str">
        <f ca="1">OFFSET(Sprachen!A222,0,'START, DEBUT, INIZIO'!$E$7-1,1,1)</f>
        <v>Fremdkapitalkosten</v>
      </c>
      <c r="D71" s="379">
        <f>D70+1</f>
        <v>4</v>
      </c>
      <c r="E71" s="8">
        <f>E69*'Allg., SDL, RMP, HKN, Wi-Res.'!$D$11</f>
        <v>0</v>
      </c>
      <c r="F71" s="382" t="s">
        <v>225</v>
      </c>
    </row>
    <row r="72" spans="1:18" x14ac:dyDescent="0.25">
      <c r="B72" s="392" t="str">
        <f ca="1">OFFSET(Sprachen!A223,0,'START, DEBUT, INIZIO'!$E$7-1,1,1)</f>
        <v>Eigenkapitalkosten vor Steuern</v>
      </c>
      <c r="D72" s="379">
        <f t="shared" ref="D72:D73" si="10">D71+1</f>
        <v>5</v>
      </c>
      <c r="E72" s="8">
        <f>E70/(1-'Allg., SDL, RMP, HKN, Wi-Res.'!$C$7)</f>
        <v>0</v>
      </c>
      <c r="F72" s="382" t="s">
        <v>225</v>
      </c>
    </row>
    <row r="73" spans="1:18" ht="25.5" customHeight="1" x14ac:dyDescent="0.3">
      <c r="B73" s="392" t="str">
        <f ca="1">OFFSET(Sprachen!A224,0,'START, DEBUT, INIZIO'!$E$7-1,1,1)</f>
        <v>Steuern EK</v>
      </c>
      <c r="D73" s="6">
        <f t="shared" si="10"/>
        <v>6</v>
      </c>
      <c r="E73" s="380">
        <f>E72/(1)*'Allg., SDL, RMP, HKN, Wi-Res.'!$C$7</f>
        <v>0</v>
      </c>
      <c r="F73" s="383" t="s">
        <v>225</v>
      </c>
      <c r="G73" s="384" t="str">
        <f ca="1">OFFSET(Sprachen!A225,0,'START, DEBUT, INIZIO'!$E$7-1,1,1)</f>
        <v>Kosten EK Steuern</v>
      </c>
    </row>
    <row r="74" spans="1:18" ht="13" thickBot="1" x14ac:dyDescent="0.3">
      <c r="A74" s="339"/>
      <c r="B74" s="339"/>
      <c r="C74" s="339"/>
      <c r="D74" s="339"/>
      <c r="E74" s="339"/>
      <c r="F74" s="339"/>
      <c r="G74" s="339"/>
      <c r="H74" s="339"/>
      <c r="I74" s="339"/>
      <c r="J74" s="339"/>
      <c r="K74" s="339"/>
      <c r="L74" s="339"/>
      <c r="M74" s="339"/>
      <c r="N74" s="339"/>
      <c r="O74" s="339"/>
      <c r="P74" s="339"/>
      <c r="Q74" s="339"/>
      <c r="R74" s="339"/>
    </row>
    <row r="75" spans="1:18" ht="26.15" customHeight="1" x14ac:dyDescent="0.3">
      <c r="A75" s="16" t="str">
        <f ca="1">OFFSET(Sprachen!A226,0,'START, DEBUT, INIZIO'!$E$7-1,1,1)</f>
        <v>Erlös aus Day-Ahead-Verkauf</v>
      </c>
      <c r="B75" s="1"/>
      <c r="C75" s="1"/>
      <c r="D75" s="3"/>
      <c r="E75" s="615"/>
      <c r="F75" s="615"/>
      <c r="G75" s="615"/>
      <c r="H75" s="615"/>
      <c r="I75" s="615"/>
    </row>
    <row r="76" spans="1:18" ht="74.25" customHeight="1" x14ac:dyDescent="0.25">
      <c r="D76" s="616" t="str">
        <f ca="1">OFFSET(Sprachen!A228,0,'START, DEBUT, INIZIO'!$E$7-1,1,1)</f>
        <v>Vor Investition (bestehende Anlage). Ergebnis der Optimierung mit gemittelten Zuflüssen der letzten 5 hydro-logischen Jahre</v>
      </c>
      <c r="E76" s="616"/>
      <c r="G76" s="616" t="str">
        <f ca="1">OFFSET(Sprachen!A229,0,'START, DEBUT, INIZIO'!$E$7-1,1,1)</f>
        <v>Nach Investition (veränderte Anlage) Ergebnis der Optimierung mit gemittelten Zuflüssen der letzten 5 hydro-logischen Jahre</v>
      </c>
      <c r="H76" s="616"/>
      <c r="K76" s="392" t="str">
        <f ca="1">OFFSET(Sprachen!A230,0,'START, DEBUT, INIZIO'!$E$7-1,1,1)</f>
        <v>Mehrerlös aus Investition</v>
      </c>
    </row>
    <row r="77" spans="1:18" ht="13" thickBot="1" x14ac:dyDescent="0.3">
      <c r="B77" s="17"/>
      <c r="C77" s="379"/>
      <c r="D77" s="339"/>
      <c r="E77" s="343" t="s">
        <v>8</v>
      </c>
      <c r="G77" s="339"/>
      <c r="H77" s="343" t="s">
        <v>8</v>
      </c>
      <c r="J77" s="339"/>
      <c r="K77" s="343" t="s">
        <v>8</v>
      </c>
    </row>
    <row r="78" spans="1:18" x14ac:dyDescent="0.25">
      <c r="B78" s="425"/>
      <c r="C78" s="378">
        <v>1</v>
      </c>
      <c r="D78" s="3" t="str">
        <f>CONCATENATE(10,". ",'Allg., SDL, RMP, HKN, Wi-Res.'!$C$2-6,"-",'Allg., SDL, RMP, HKN, Wi-Res.'!$C$2-2)</f>
        <v>10. 2019-2023</v>
      </c>
      <c r="E78" s="556"/>
      <c r="G78" s="3" t="str">
        <f t="shared" ref="G78:G89" si="11">G53</f>
        <v>10. -1</v>
      </c>
      <c r="H78" s="556"/>
      <c r="J78" s="3" t="str">
        <f t="shared" ref="J78:J89" si="12">J53</f>
        <v>10. 2023</v>
      </c>
      <c r="K78" s="393">
        <f>H78-E78</f>
        <v>0</v>
      </c>
    </row>
    <row r="79" spans="1:18" x14ac:dyDescent="0.25">
      <c r="B79" s="425"/>
      <c r="C79" s="379">
        <f t="shared" ref="C79:C90" si="13">C78+1</f>
        <v>2</v>
      </c>
      <c r="D79" s="3" t="str">
        <f>CONCATENATE(11,". ",'Allg., SDL, RMP, HKN, Wi-Res.'!$C$2-6,"-",'Allg., SDL, RMP, HKN, Wi-Res.'!$C$2-2)</f>
        <v>11. 2019-2023</v>
      </c>
      <c r="E79" s="554"/>
      <c r="G79" s="3" t="str">
        <f t="shared" si="11"/>
        <v>11. -1</v>
      </c>
      <c r="H79" s="554"/>
      <c r="J79" s="3" t="str">
        <f t="shared" si="12"/>
        <v>11. 2023</v>
      </c>
      <c r="K79" s="258">
        <f t="shared" ref="K79:K89" si="14">H79-E79</f>
        <v>0</v>
      </c>
    </row>
    <row r="80" spans="1:18" ht="13" thickBot="1" x14ac:dyDescent="0.3">
      <c r="B80" s="425"/>
      <c r="C80" s="379">
        <f t="shared" si="13"/>
        <v>3</v>
      </c>
      <c r="D80" s="343" t="str">
        <f>CONCATENATE(12,". ",'Allg., SDL, RMP, HKN, Wi-Res.'!$C$2-6,"-",'Allg., SDL, RMP, HKN, Wi-Res.'!$C$2-2)</f>
        <v>12. 2019-2023</v>
      </c>
      <c r="E80" s="555"/>
      <c r="G80" s="343" t="str">
        <f t="shared" si="11"/>
        <v>12. -1</v>
      </c>
      <c r="H80" s="555"/>
      <c r="J80" s="386" t="str">
        <f t="shared" si="12"/>
        <v>12. 2023</v>
      </c>
      <c r="K80" s="374">
        <f t="shared" si="14"/>
        <v>0</v>
      </c>
    </row>
    <row r="81" spans="2:21" x14ac:dyDescent="0.25">
      <c r="B81" s="425"/>
      <c r="C81" s="379">
        <f t="shared" si="13"/>
        <v>4</v>
      </c>
      <c r="D81" s="3" t="str">
        <f>CONCATENATE(1,". ",'Allg., SDL, RMP, HKN, Wi-Res.'!$C$2-5,"-",'Allg., SDL, RMP, HKN, Wi-Res.'!$C$2-1)</f>
        <v>1. 2020-2024</v>
      </c>
      <c r="E81" s="556"/>
      <c r="G81" s="3" t="str">
        <f t="shared" si="11"/>
        <v xml:space="preserve">1. </v>
      </c>
      <c r="H81" s="556"/>
      <c r="J81" s="3" t="str">
        <f t="shared" si="12"/>
        <v>1. 2024</v>
      </c>
      <c r="K81" s="393">
        <f t="shared" si="14"/>
        <v>0</v>
      </c>
    </row>
    <row r="82" spans="2:21" x14ac:dyDescent="0.25">
      <c r="B82" s="425"/>
      <c r="C82" s="379">
        <f t="shared" si="13"/>
        <v>5</v>
      </c>
      <c r="D82" s="3" t="str">
        <f>CONCATENATE(2,". ",'Allg., SDL, RMP, HKN, Wi-Res.'!$C$2-5,"-",'Allg., SDL, RMP, HKN, Wi-Res.'!$C$2-1)</f>
        <v>2. 2020-2024</v>
      </c>
      <c r="E82" s="554"/>
      <c r="G82" s="3" t="str">
        <f t="shared" si="11"/>
        <v xml:space="preserve">2. </v>
      </c>
      <c r="H82" s="554"/>
      <c r="J82" s="3" t="str">
        <f t="shared" si="12"/>
        <v>2. 2024</v>
      </c>
      <c r="K82" s="258">
        <f t="shared" si="14"/>
        <v>0</v>
      </c>
    </row>
    <row r="83" spans="2:21" ht="13" thickBot="1" x14ac:dyDescent="0.3">
      <c r="B83" s="425"/>
      <c r="C83" s="379">
        <f t="shared" si="13"/>
        <v>6</v>
      </c>
      <c r="D83" s="343" t="str">
        <f>CONCATENATE(3,". ",'Allg., SDL, RMP, HKN, Wi-Res.'!$C$2-5,"-",'Allg., SDL, RMP, HKN, Wi-Res.'!$C$2-1)</f>
        <v>3. 2020-2024</v>
      </c>
      <c r="E83" s="555"/>
      <c r="G83" s="343" t="str">
        <f t="shared" si="11"/>
        <v xml:space="preserve">3. </v>
      </c>
      <c r="H83" s="555"/>
      <c r="J83" s="386" t="str">
        <f t="shared" si="12"/>
        <v>3. 2024</v>
      </c>
      <c r="K83" s="374">
        <f t="shared" si="14"/>
        <v>0</v>
      </c>
    </row>
    <row r="84" spans="2:21" x14ac:dyDescent="0.25">
      <c r="B84" s="425"/>
      <c r="C84" s="379">
        <f t="shared" si="13"/>
        <v>7</v>
      </c>
      <c r="D84" s="3" t="str">
        <f>CONCATENATE(4,". ",'Allg., SDL, RMP, HKN, Wi-Res.'!$C$2-5,"-",'Allg., SDL, RMP, HKN, Wi-Res.'!$C$2-1)</f>
        <v>4. 2020-2024</v>
      </c>
      <c r="E84" s="556"/>
      <c r="G84" s="3" t="str">
        <f t="shared" si="11"/>
        <v xml:space="preserve">4. </v>
      </c>
      <c r="H84" s="556"/>
      <c r="J84" s="3" t="str">
        <f t="shared" si="12"/>
        <v>4. 2024</v>
      </c>
      <c r="K84" s="393">
        <f t="shared" si="14"/>
        <v>0</v>
      </c>
    </row>
    <row r="85" spans="2:21" x14ac:dyDescent="0.25">
      <c r="B85" s="425"/>
      <c r="C85" s="379">
        <f t="shared" si="13"/>
        <v>8</v>
      </c>
      <c r="D85" s="3" t="str">
        <f>CONCATENATE(5,". ",'Allg., SDL, RMP, HKN, Wi-Res.'!$C$2-5,"-",'Allg., SDL, RMP, HKN, Wi-Res.'!$C$2-1)</f>
        <v>5. 2020-2024</v>
      </c>
      <c r="E85" s="554"/>
      <c r="G85" s="3" t="str">
        <f t="shared" si="11"/>
        <v xml:space="preserve">5. </v>
      </c>
      <c r="H85" s="554"/>
      <c r="J85" s="3" t="str">
        <f t="shared" si="12"/>
        <v>5. 2024</v>
      </c>
      <c r="K85" s="258">
        <f t="shared" si="14"/>
        <v>0</v>
      </c>
    </row>
    <row r="86" spans="2:21" ht="13" thickBot="1" x14ac:dyDescent="0.3">
      <c r="B86" s="425"/>
      <c r="C86" s="379">
        <f t="shared" si="13"/>
        <v>9</v>
      </c>
      <c r="D86" s="343" t="str">
        <f>CONCATENATE(6,". ",'Allg., SDL, RMP, HKN, Wi-Res.'!$C$2-5,"-",'Allg., SDL, RMP, HKN, Wi-Res.'!$C$2-1)</f>
        <v>6. 2020-2024</v>
      </c>
      <c r="E86" s="555"/>
      <c r="G86" s="343" t="str">
        <f t="shared" si="11"/>
        <v xml:space="preserve">6. </v>
      </c>
      <c r="H86" s="555"/>
      <c r="J86" s="386" t="str">
        <f t="shared" si="12"/>
        <v>6. 2024</v>
      </c>
      <c r="K86" s="374">
        <f t="shared" si="14"/>
        <v>0</v>
      </c>
    </row>
    <row r="87" spans="2:21" x14ac:dyDescent="0.25">
      <c r="B87" s="425"/>
      <c r="C87" s="379">
        <f t="shared" si="13"/>
        <v>10</v>
      </c>
      <c r="D87" s="3" t="str">
        <f>CONCATENATE(7,". ",'Allg., SDL, RMP, HKN, Wi-Res.'!$C$2-5,"-",'Allg., SDL, RMP, HKN, Wi-Res.'!$C$2-1)</f>
        <v>7. 2020-2024</v>
      </c>
      <c r="E87" s="556"/>
      <c r="G87" s="3" t="str">
        <f t="shared" si="11"/>
        <v xml:space="preserve">7. </v>
      </c>
      <c r="H87" s="556"/>
      <c r="J87" s="3" t="str">
        <f t="shared" si="12"/>
        <v>7. 2024</v>
      </c>
      <c r="K87" s="393">
        <f t="shared" si="14"/>
        <v>0</v>
      </c>
    </row>
    <row r="88" spans="2:21" x14ac:dyDescent="0.25">
      <c r="B88" s="425"/>
      <c r="C88" s="379">
        <f t="shared" si="13"/>
        <v>11</v>
      </c>
      <c r="D88" s="3" t="str">
        <f>CONCATENATE(8,". ",'Allg., SDL, RMP, HKN, Wi-Res.'!$C$2-5,"-",'Allg., SDL, RMP, HKN, Wi-Res.'!$C$2-1)</f>
        <v>8. 2020-2024</v>
      </c>
      <c r="E88" s="554"/>
      <c r="G88" s="3" t="str">
        <f t="shared" si="11"/>
        <v xml:space="preserve">8. </v>
      </c>
      <c r="H88" s="554"/>
      <c r="J88" s="3" t="str">
        <f t="shared" si="12"/>
        <v>8. 2024</v>
      </c>
      <c r="K88" s="258">
        <f t="shared" si="14"/>
        <v>0</v>
      </c>
    </row>
    <row r="89" spans="2:21" ht="13" thickBot="1" x14ac:dyDescent="0.3">
      <c r="B89" s="425"/>
      <c r="C89" s="379">
        <f t="shared" si="13"/>
        <v>12</v>
      </c>
      <c r="D89" s="343" t="str">
        <f>CONCATENATE(9,". ",'Allg., SDL, RMP, HKN, Wi-Res.'!$C$2-5,"-",'Allg., SDL, RMP, HKN, Wi-Res.'!$C$2-1)</f>
        <v>9. 2020-2024</v>
      </c>
      <c r="E89" s="555"/>
      <c r="G89" s="343" t="str">
        <f t="shared" si="11"/>
        <v xml:space="preserve">9. </v>
      </c>
      <c r="H89" s="555"/>
      <c r="J89" s="386" t="str">
        <f t="shared" si="12"/>
        <v>9. 2024</v>
      </c>
      <c r="K89" s="374">
        <f t="shared" si="14"/>
        <v>0</v>
      </c>
    </row>
    <row r="90" spans="2:21" ht="21.75" customHeight="1" x14ac:dyDescent="0.3">
      <c r="C90" s="6">
        <f t="shared" si="13"/>
        <v>13</v>
      </c>
      <c r="E90" s="8">
        <f>SUM(E78:E89)</f>
        <v>0</v>
      </c>
      <c r="H90" s="8">
        <f>SUM(H78:H89)</f>
        <v>0</v>
      </c>
      <c r="K90" s="380">
        <f>SUM(K78:K89)</f>
        <v>0</v>
      </c>
      <c r="L90" s="384" t="s">
        <v>225</v>
      </c>
      <c r="M90" s="384" t="str">
        <f ca="1">OFFSET(Sprachen!A231,0,'START, DEBUT, INIZIO'!$E$7-1,1,1)</f>
        <v>Mehrerlös aus Day-Ahead-Verkauf</v>
      </c>
    </row>
    <row r="94" spans="2:21" x14ac:dyDescent="0.25">
      <c r="D94" s="617" t="str">
        <f ca="1">OFFSET(Sprachen!A233,0,'START, DEBUT, INIZIO'!$E$7-1,1,1)</f>
        <v>Mit Produktion ohne neue Speicherkapazität</v>
      </c>
      <c r="E94" s="618"/>
      <c r="F94" s="618"/>
      <c r="G94" s="618"/>
      <c r="H94" s="618"/>
      <c r="I94" s="618"/>
      <c r="J94" s="618"/>
      <c r="K94" s="619"/>
      <c r="M94" s="617" t="str">
        <f ca="1">OFFSET(Sprachen!A234,0,'START, DEBUT, INIZIO'!$E$7-1,1,1)</f>
        <v>Mit Produktion inkl. neuer Speicherkapazität</v>
      </c>
      <c r="N94" s="618"/>
      <c r="O94" s="618"/>
      <c r="P94" s="618"/>
      <c r="Q94" s="618"/>
      <c r="R94" s="618"/>
      <c r="S94" s="618"/>
      <c r="T94" s="619"/>
    </row>
    <row r="95" spans="2:21" x14ac:dyDescent="0.25">
      <c r="D95" s="17"/>
      <c r="E95" s="17"/>
      <c r="F95" s="17"/>
      <c r="G95" s="17"/>
      <c r="H95" s="17"/>
      <c r="I95" s="17"/>
      <c r="J95" s="17"/>
      <c r="K95" s="17"/>
      <c r="M95" s="17"/>
      <c r="N95" s="17"/>
      <c r="O95" s="17"/>
      <c r="P95" s="17"/>
      <c r="Q95" s="17"/>
      <c r="R95" s="17"/>
      <c r="S95" s="17"/>
      <c r="T95" s="17"/>
    </row>
    <row r="96" spans="2:21" x14ac:dyDescent="0.25">
      <c r="D96" s="592" t="str">
        <f ca="1">OFFSET(Sprachen!A235,0,'START, DEBUT, INIZIO'!$E$7-1,1,1)</f>
        <v>Vor Investition (bestehende Anlage)</v>
      </c>
      <c r="E96" s="592"/>
      <c r="F96" s="340"/>
      <c r="G96" s="592" t="str">
        <f ca="1">OFFSET(Sprachen!A236,0,'START, DEBUT, INIZIO'!$E$7-1,1,1)</f>
        <v>Nach Investition (veränderte Anlage)</v>
      </c>
      <c r="H96" s="592"/>
      <c r="I96" s="340"/>
      <c r="J96" s="340"/>
      <c r="K96" s="340" t="str">
        <f ca="1">OFFSET(Sprachen!A237,0,'START, DEBUT, INIZIO'!$E$7-1,1,1)</f>
        <v>Mehrerlös</v>
      </c>
      <c r="L96" s="405"/>
      <c r="M96" s="592" t="str">
        <f ca="1">D96</f>
        <v>Vor Investition (bestehende Anlage)</v>
      </c>
      <c r="N96" s="592"/>
      <c r="O96" s="340"/>
      <c r="P96" s="592" t="str">
        <f ca="1">G96</f>
        <v>Nach Investition (veränderte Anlage)</v>
      </c>
      <c r="Q96" s="592"/>
      <c r="R96" s="340"/>
      <c r="S96" s="340"/>
      <c r="T96" s="340" t="str">
        <f ca="1">K96</f>
        <v>Mehrerlös</v>
      </c>
      <c r="U96" s="392"/>
    </row>
    <row r="97" spans="1:20" ht="13" thickBot="1" x14ac:dyDescent="0.3">
      <c r="D97" s="339"/>
      <c r="E97" s="343" t="s">
        <v>10</v>
      </c>
      <c r="G97" s="339"/>
      <c r="H97" s="343" t="s">
        <v>10</v>
      </c>
      <c r="J97" s="339"/>
      <c r="K97" s="343" t="s">
        <v>10</v>
      </c>
      <c r="M97" s="339"/>
      <c r="N97" s="343" t="s">
        <v>10</v>
      </c>
      <c r="P97" s="339"/>
      <c r="Q97" s="343" t="s">
        <v>10</v>
      </c>
      <c r="S97" s="339"/>
      <c r="T97" s="343" t="s">
        <v>10</v>
      </c>
    </row>
    <row r="98" spans="1:20" x14ac:dyDescent="0.25">
      <c r="C98" s="378">
        <v>1</v>
      </c>
      <c r="D98" s="3" t="str">
        <f>CONCATENATE(10,". ",'Allg., SDL, RMP, HKN, Wi-Res.'!$C$2-6,"-",'Allg., SDL, RMP, HKN, Wi-Res.'!$C$2-2)</f>
        <v>10. 2019-2023</v>
      </c>
      <c r="E98" s="394">
        <f>IFERROR(E78/Allgemein!E37,0)</f>
        <v>0</v>
      </c>
      <c r="G98" s="3" t="str">
        <f t="shared" ref="G98:G109" si="15">G78</f>
        <v>10. -1</v>
      </c>
      <c r="H98" s="394">
        <f>IFERROR(H78/Allgemein!K37,0)</f>
        <v>0</v>
      </c>
      <c r="J98" s="3" t="str">
        <f t="shared" ref="J98:J109" si="16">J78</f>
        <v>10. 2023</v>
      </c>
      <c r="K98" s="394">
        <f>IFERROR(K78/Allgemein!N37,0)</f>
        <v>0</v>
      </c>
      <c r="M98" s="3" t="str">
        <f>CONCATENATE(10,". ",'Allg., SDL, RMP, HKN, Wi-Res.'!$C$2-6,"-",'Allg., SDL, RMP, HKN, Wi-Res.'!$C$2-2)</f>
        <v>10. 2019-2023</v>
      </c>
      <c r="N98" s="394">
        <f>IFERROR(E78/Allgemein!E37,0)</f>
        <v>0</v>
      </c>
      <c r="P98" s="3" t="str">
        <f>G98</f>
        <v>10. -1</v>
      </c>
      <c r="Q98" s="394">
        <f ca="1">IFERROR(H78/Allgemein!U37,0)</f>
        <v>0</v>
      </c>
      <c r="S98" s="3" t="str">
        <f>J98</f>
        <v>10. 2023</v>
      </c>
      <c r="T98" s="394">
        <f>IFERROR(K78/Allgemein!X37,0)</f>
        <v>0</v>
      </c>
    </row>
    <row r="99" spans="1:20" x14ac:dyDescent="0.25">
      <c r="C99" s="379">
        <f t="shared" ref="C99:C110" si="17">C98+1</f>
        <v>2</v>
      </c>
      <c r="D99" s="3" t="str">
        <f>CONCATENATE(11,". ",'Allg., SDL, RMP, HKN, Wi-Res.'!$C$2-6,"-",'Allg., SDL, RMP, HKN, Wi-Res.'!$C$2-2)</f>
        <v>11. 2019-2023</v>
      </c>
      <c r="E99" s="395">
        <f>IFERROR(E79/Allgemein!E38,0)</f>
        <v>0</v>
      </c>
      <c r="G99" s="3" t="str">
        <f t="shared" si="15"/>
        <v>11. -1</v>
      </c>
      <c r="H99" s="395">
        <f>IFERROR(H79/Allgemein!K38,0)</f>
        <v>0</v>
      </c>
      <c r="J99" s="3" t="str">
        <f t="shared" si="16"/>
        <v>11. 2023</v>
      </c>
      <c r="K99" s="395">
        <f>IFERROR(K79/Allgemein!N38,0)</f>
        <v>0</v>
      </c>
      <c r="M99" s="3" t="str">
        <f>CONCATENATE(11,". ",'Allg., SDL, RMP, HKN, Wi-Res.'!$C$2-6,"-",'Allg., SDL, RMP, HKN, Wi-Res.'!$C$2-2)</f>
        <v>11. 2019-2023</v>
      </c>
      <c r="N99" s="395">
        <f>IFERROR(E79/Allgemein!E38,0)</f>
        <v>0</v>
      </c>
      <c r="P99" s="3" t="str">
        <f t="shared" ref="P99:P109" si="18">G99</f>
        <v>11. -1</v>
      </c>
      <c r="Q99" s="395">
        <f ca="1">IFERROR(H79/Allgemein!U38,0)</f>
        <v>0</v>
      </c>
      <c r="S99" s="3" t="str">
        <f t="shared" ref="S99:S109" si="19">J99</f>
        <v>11. 2023</v>
      </c>
      <c r="T99" s="395">
        <f>IFERROR(K79/Allgemein!X38,0)</f>
        <v>0</v>
      </c>
    </row>
    <row r="100" spans="1:20" ht="13" thickBot="1" x14ac:dyDescent="0.3">
      <c r="C100" s="379">
        <f t="shared" si="17"/>
        <v>3</v>
      </c>
      <c r="D100" s="343" t="str">
        <f>CONCATENATE(12,". ",'Allg., SDL, RMP, HKN, Wi-Res.'!$C$2-6,"-",'Allg., SDL, RMP, HKN, Wi-Res.'!$C$2-2)</f>
        <v>12. 2019-2023</v>
      </c>
      <c r="E100" s="396">
        <f>IFERROR(E80/Allgemein!E39,0)</f>
        <v>0</v>
      </c>
      <c r="G100" s="386" t="str">
        <f t="shared" si="15"/>
        <v>12. -1</v>
      </c>
      <c r="H100" s="396">
        <f>IFERROR(H80/Allgemein!K39,0)</f>
        <v>0</v>
      </c>
      <c r="J100" s="386" t="str">
        <f t="shared" si="16"/>
        <v>12. 2023</v>
      </c>
      <c r="K100" s="396">
        <f>IFERROR(K80/Allgemein!N39,0)</f>
        <v>0</v>
      </c>
      <c r="M100" s="343" t="str">
        <f>CONCATENATE(12,". ",'Allg., SDL, RMP, HKN, Wi-Res.'!$C$2-6,"-",'Allg., SDL, RMP, HKN, Wi-Res.'!$C$2-2)</f>
        <v>12. 2019-2023</v>
      </c>
      <c r="N100" s="396">
        <f>IFERROR(E80/Allgemein!E39,0)</f>
        <v>0</v>
      </c>
      <c r="P100" s="386" t="str">
        <f t="shared" si="18"/>
        <v>12. -1</v>
      </c>
      <c r="Q100" s="396">
        <f ca="1">IFERROR(H80/Allgemein!U39,0)</f>
        <v>0</v>
      </c>
      <c r="S100" s="386" t="str">
        <f t="shared" si="19"/>
        <v>12. 2023</v>
      </c>
      <c r="T100" s="396">
        <f>IFERROR(K80/Allgemein!X39,0)</f>
        <v>0</v>
      </c>
    </row>
    <row r="101" spans="1:20" x14ac:dyDescent="0.25">
      <c r="C101" s="379">
        <f t="shared" si="17"/>
        <v>4</v>
      </c>
      <c r="D101" s="3" t="str">
        <f>CONCATENATE(1,". ",'Allg., SDL, RMP, HKN, Wi-Res.'!$C$2-5,"-",'Allg., SDL, RMP, HKN, Wi-Res.'!$C$2-1)</f>
        <v>1. 2020-2024</v>
      </c>
      <c r="E101" s="394">
        <f>IFERROR(E81/Allgemein!E40,0)</f>
        <v>0</v>
      </c>
      <c r="G101" s="3" t="str">
        <f t="shared" si="15"/>
        <v xml:space="preserve">1. </v>
      </c>
      <c r="H101" s="394">
        <f>IFERROR(H81/Allgemein!K40,0)</f>
        <v>0</v>
      </c>
      <c r="J101" s="3" t="str">
        <f t="shared" si="16"/>
        <v>1. 2024</v>
      </c>
      <c r="K101" s="394">
        <f>IFERROR(K81/Allgemein!N40,0)</f>
        <v>0</v>
      </c>
      <c r="M101" s="3" t="str">
        <f>CONCATENATE(1,". ",'Allg., SDL, RMP, HKN, Wi-Res.'!$C$2-5,"-",'Allg., SDL, RMP, HKN, Wi-Res.'!$C$2-1)</f>
        <v>1. 2020-2024</v>
      </c>
      <c r="N101" s="394">
        <f>IFERROR(E81/Allgemein!E40,0)</f>
        <v>0</v>
      </c>
      <c r="P101" s="3" t="str">
        <f t="shared" si="18"/>
        <v xml:space="preserve">1. </v>
      </c>
      <c r="Q101" s="394">
        <f ca="1">IFERROR(H81/Allgemein!U40,0)</f>
        <v>0</v>
      </c>
      <c r="S101" s="3" t="str">
        <f t="shared" si="19"/>
        <v>1. 2024</v>
      </c>
      <c r="T101" s="394">
        <f>IFERROR(K81/Allgemein!X40,0)</f>
        <v>0</v>
      </c>
    </row>
    <row r="102" spans="1:20" x14ac:dyDescent="0.25">
      <c r="C102" s="379">
        <f t="shared" si="17"/>
        <v>5</v>
      </c>
      <c r="D102" s="3" t="str">
        <f>CONCATENATE(2,". ",'Allg., SDL, RMP, HKN, Wi-Res.'!$C$2-5,"-",'Allg., SDL, RMP, HKN, Wi-Res.'!$C$2-1)</f>
        <v>2. 2020-2024</v>
      </c>
      <c r="E102" s="395">
        <f>IFERROR(E82/Allgemein!E41,0)</f>
        <v>0</v>
      </c>
      <c r="G102" s="3" t="str">
        <f t="shared" si="15"/>
        <v xml:space="preserve">2. </v>
      </c>
      <c r="H102" s="395">
        <f>IFERROR(H82/Allgemein!K41,0)</f>
        <v>0</v>
      </c>
      <c r="J102" s="3" t="str">
        <f t="shared" si="16"/>
        <v>2. 2024</v>
      </c>
      <c r="K102" s="395">
        <f>IFERROR(K82/Allgemein!N41,0)</f>
        <v>0</v>
      </c>
      <c r="M102" s="3" t="str">
        <f>CONCATENATE(2,". ",'Allg., SDL, RMP, HKN, Wi-Res.'!$C$2-5,"-",'Allg., SDL, RMP, HKN, Wi-Res.'!$C$2-1)</f>
        <v>2. 2020-2024</v>
      </c>
      <c r="N102" s="395">
        <f>IFERROR(E82/Allgemein!E41,0)</f>
        <v>0</v>
      </c>
      <c r="P102" s="3" t="str">
        <f t="shared" si="18"/>
        <v xml:space="preserve">2. </v>
      </c>
      <c r="Q102" s="395">
        <f ca="1">IFERROR(H82/Allgemein!U41,0)</f>
        <v>0</v>
      </c>
      <c r="S102" s="3" t="str">
        <f t="shared" si="19"/>
        <v>2. 2024</v>
      </c>
      <c r="T102" s="395">
        <f>IFERROR(K82/Allgemein!X41,0)</f>
        <v>0</v>
      </c>
    </row>
    <row r="103" spans="1:20" ht="13" thickBot="1" x14ac:dyDescent="0.3">
      <c r="C103" s="379">
        <f t="shared" si="17"/>
        <v>6</v>
      </c>
      <c r="D103" s="343" t="str">
        <f>CONCATENATE(3,". ",'Allg., SDL, RMP, HKN, Wi-Res.'!$C$2-5,"-",'Allg., SDL, RMP, HKN, Wi-Res.'!$C$2-1)</f>
        <v>3. 2020-2024</v>
      </c>
      <c r="E103" s="396">
        <f>IFERROR(E83/Allgemein!E42,0)</f>
        <v>0</v>
      </c>
      <c r="G103" s="386" t="str">
        <f t="shared" si="15"/>
        <v xml:space="preserve">3. </v>
      </c>
      <c r="H103" s="396">
        <f>IFERROR(H83/Allgemein!K42,0)</f>
        <v>0</v>
      </c>
      <c r="J103" s="386" t="str">
        <f t="shared" si="16"/>
        <v>3. 2024</v>
      </c>
      <c r="K103" s="396">
        <f>IFERROR(K83/Allgemein!N42,0)</f>
        <v>0</v>
      </c>
      <c r="M103" s="343" t="str">
        <f>CONCATENATE(3,". ",'Allg., SDL, RMP, HKN, Wi-Res.'!$C$2-5,"-",'Allg., SDL, RMP, HKN, Wi-Res.'!$C$2-1)</f>
        <v>3. 2020-2024</v>
      </c>
      <c r="N103" s="396">
        <f>IFERROR(E83/Allgemein!E42,0)</f>
        <v>0</v>
      </c>
      <c r="P103" s="386" t="str">
        <f t="shared" si="18"/>
        <v xml:space="preserve">3. </v>
      </c>
      <c r="Q103" s="396">
        <f ca="1">IFERROR(H83/Allgemein!U42,0)</f>
        <v>0</v>
      </c>
      <c r="S103" s="386" t="str">
        <f t="shared" si="19"/>
        <v>3. 2024</v>
      </c>
      <c r="T103" s="396">
        <f>IFERROR(K83/Allgemein!X42,0)</f>
        <v>0</v>
      </c>
    </row>
    <row r="104" spans="1:20" x14ac:dyDescent="0.25">
      <c r="C104" s="379">
        <f t="shared" si="17"/>
        <v>7</v>
      </c>
      <c r="D104" s="3" t="str">
        <f>CONCATENATE(4,". ",'Allg., SDL, RMP, HKN, Wi-Res.'!$C$2-5,"-",'Allg., SDL, RMP, HKN, Wi-Res.'!$C$2-1)</f>
        <v>4. 2020-2024</v>
      </c>
      <c r="E104" s="394">
        <f>IFERROR(E84/Allgemein!E43,0)</f>
        <v>0</v>
      </c>
      <c r="G104" s="3" t="str">
        <f t="shared" si="15"/>
        <v xml:space="preserve">4. </v>
      </c>
      <c r="H104" s="394">
        <f>IFERROR(H84/Allgemein!K43,0)</f>
        <v>0</v>
      </c>
      <c r="J104" s="3" t="str">
        <f t="shared" si="16"/>
        <v>4. 2024</v>
      </c>
      <c r="K104" s="394">
        <f>IFERROR(K84/Allgemein!N43,0)</f>
        <v>0</v>
      </c>
      <c r="M104" s="3" t="str">
        <f>CONCATENATE(4,". ",'Allg., SDL, RMP, HKN, Wi-Res.'!$C$2-5,"-",'Allg., SDL, RMP, HKN, Wi-Res.'!$C$2-1)</f>
        <v>4. 2020-2024</v>
      </c>
      <c r="N104" s="394">
        <f>IFERROR(E84/Allgemein!E43,0)</f>
        <v>0</v>
      </c>
      <c r="P104" s="3" t="str">
        <f t="shared" si="18"/>
        <v xml:space="preserve">4. </v>
      </c>
      <c r="Q104" s="394">
        <f>IFERROR(H84/Allgemein!U43,0)</f>
        <v>0</v>
      </c>
      <c r="S104" s="3" t="str">
        <f t="shared" si="19"/>
        <v>4. 2024</v>
      </c>
      <c r="T104" s="394">
        <f>IFERROR(K84/Allgemein!X43,0)</f>
        <v>0</v>
      </c>
    </row>
    <row r="105" spans="1:20" x14ac:dyDescent="0.25">
      <c r="C105" s="379">
        <f t="shared" si="17"/>
        <v>8</v>
      </c>
      <c r="D105" s="3" t="str">
        <f>CONCATENATE(5,". ",'Allg., SDL, RMP, HKN, Wi-Res.'!$C$2-5,"-",'Allg., SDL, RMP, HKN, Wi-Res.'!$C$2-1)</f>
        <v>5. 2020-2024</v>
      </c>
      <c r="E105" s="395">
        <f>IFERROR(E85/Allgemein!E44,0)</f>
        <v>0</v>
      </c>
      <c r="G105" s="3" t="str">
        <f t="shared" si="15"/>
        <v xml:space="preserve">5. </v>
      </c>
      <c r="H105" s="395">
        <f>IFERROR(H85/Allgemein!K44,0)</f>
        <v>0</v>
      </c>
      <c r="J105" s="3" t="str">
        <f t="shared" si="16"/>
        <v>5. 2024</v>
      </c>
      <c r="K105" s="395">
        <f>IFERROR(K85/Allgemein!N44,0)</f>
        <v>0</v>
      </c>
      <c r="M105" s="3" t="str">
        <f>CONCATENATE(5,". ",'Allg., SDL, RMP, HKN, Wi-Res.'!$C$2-5,"-",'Allg., SDL, RMP, HKN, Wi-Res.'!$C$2-1)</f>
        <v>5. 2020-2024</v>
      </c>
      <c r="N105" s="395">
        <f>IFERROR(E85/Allgemein!E44,0)</f>
        <v>0</v>
      </c>
      <c r="P105" s="3" t="str">
        <f t="shared" si="18"/>
        <v xml:space="preserve">5. </v>
      </c>
      <c r="Q105" s="395">
        <f>IFERROR(H85/Allgemein!U44,0)</f>
        <v>0</v>
      </c>
      <c r="S105" s="3" t="str">
        <f t="shared" si="19"/>
        <v>5. 2024</v>
      </c>
      <c r="T105" s="395">
        <f>IFERROR(K85/Allgemein!X44,0)</f>
        <v>0</v>
      </c>
    </row>
    <row r="106" spans="1:20" ht="13" thickBot="1" x14ac:dyDescent="0.3">
      <c r="C106" s="379">
        <f t="shared" si="17"/>
        <v>9</v>
      </c>
      <c r="D106" s="343" t="str">
        <f>CONCATENATE(6,". ",'Allg., SDL, RMP, HKN, Wi-Res.'!$C$2-5,"-",'Allg., SDL, RMP, HKN, Wi-Res.'!$C$2-1)</f>
        <v>6. 2020-2024</v>
      </c>
      <c r="E106" s="396">
        <f>IFERROR(E86/Allgemein!E45,0)</f>
        <v>0</v>
      </c>
      <c r="G106" s="386" t="str">
        <f t="shared" si="15"/>
        <v xml:space="preserve">6. </v>
      </c>
      <c r="H106" s="396">
        <f>IFERROR(H86/Allgemein!K45,0)</f>
        <v>0</v>
      </c>
      <c r="J106" s="386" t="str">
        <f t="shared" si="16"/>
        <v>6. 2024</v>
      </c>
      <c r="K106" s="396">
        <f>IFERROR(K86/Allgemein!N45,0)</f>
        <v>0</v>
      </c>
      <c r="M106" s="343" t="str">
        <f>CONCATENATE(6,". ",'Allg., SDL, RMP, HKN, Wi-Res.'!$C$2-5,"-",'Allg., SDL, RMP, HKN, Wi-Res.'!$C$2-1)</f>
        <v>6. 2020-2024</v>
      </c>
      <c r="N106" s="396">
        <f>IFERROR(E86/Allgemein!E45,0)</f>
        <v>0</v>
      </c>
      <c r="P106" s="386" t="str">
        <f t="shared" si="18"/>
        <v xml:space="preserve">6. </v>
      </c>
      <c r="Q106" s="396">
        <f>IFERROR(H86/Allgemein!U45,0)</f>
        <v>0</v>
      </c>
      <c r="S106" s="386" t="str">
        <f t="shared" si="19"/>
        <v>6. 2024</v>
      </c>
      <c r="T106" s="396">
        <f>IFERROR(K86/Allgemein!X45,0)</f>
        <v>0</v>
      </c>
    </row>
    <row r="107" spans="1:20" x14ac:dyDescent="0.25">
      <c r="C107" s="379">
        <f t="shared" si="17"/>
        <v>10</v>
      </c>
      <c r="D107" s="3" t="str">
        <f>CONCATENATE(7,". ",'Allg., SDL, RMP, HKN, Wi-Res.'!$C$2-5,"-",'Allg., SDL, RMP, HKN, Wi-Res.'!$C$2-1)</f>
        <v>7. 2020-2024</v>
      </c>
      <c r="E107" s="394">
        <f>IFERROR(E87/Allgemein!E46,0)</f>
        <v>0</v>
      </c>
      <c r="G107" s="3" t="str">
        <f t="shared" si="15"/>
        <v xml:space="preserve">7. </v>
      </c>
      <c r="H107" s="394">
        <f>IFERROR(H87/Allgemein!K46,0)</f>
        <v>0</v>
      </c>
      <c r="J107" s="3" t="str">
        <f t="shared" si="16"/>
        <v>7. 2024</v>
      </c>
      <c r="K107" s="394">
        <f>IFERROR(K87/Allgemein!N46,0)</f>
        <v>0</v>
      </c>
      <c r="M107" s="3" t="str">
        <f>CONCATENATE(7,". ",'Allg., SDL, RMP, HKN, Wi-Res.'!$C$2-5,"-",'Allg., SDL, RMP, HKN, Wi-Res.'!$C$2-1)</f>
        <v>7. 2020-2024</v>
      </c>
      <c r="N107" s="394">
        <f>IFERROR(E87/Allgemein!E46,0)</f>
        <v>0</v>
      </c>
      <c r="P107" s="3" t="str">
        <f t="shared" si="18"/>
        <v xml:space="preserve">7. </v>
      </c>
      <c r="Q107" s="394">
        <f>IFERROR(H87/Allgemein!U46,0)</f>
        <v>0</v>
      </c>
      <c r="S107" s="3" t="str">
        <f t="shared" si="19"/>
        <v>7. 2024</v>
      </c>
      <c r="T107" s="394">
        <f>IFERROR(K87/Allgemein!X46,0)</f>
        <v>0</v>
      </c>
    </row>
    <row r="108" spans="1:20" x14ac:dyDescent="0.25">
      <c r="C108" s="379">
        <f t="shared" si="17"/>
        <v>11</v>
      </c>
      <c r="D108" s="3" t="str">
        <f>CONCATENATE(8,". ",'Allg., SDL, RMP, HKN, Wi-Res.'!$C$2-5,"-",'Allg., SDL, RMP, HKN, Wi-Res.'!$C$2-1)</f>
        <v>8. 2020-2024</v>
      </c>
      <c r="E108" s="395">
        <f>IFERROR(E88/Allgemein!E47,0)</f>
        <v>0</v>
      </c>
      <c r="G108" s="3" t="str">
        <f t="shared" si="15"/>
        <v xml:space="preserve">8. </v>
      </c>
      <c r="H108" s="395">
        <f>IFERROR(H88/Allgemein!K47,0)</f>
        <v>0</v>
      </c>
      <c r="J108" s="3" t="str">
        <f t="shared" si="16"/>
        <v>8. 2024</v>
      </c>
      <c r="K108" s="395">
        <f>IFERROR(K88/Allgemein!N47,0)</f>
        <v>0</v>
      </c>
      <c r="M108" s="3" t="str">
        <f>CONCATENATE(8,". ",'Allg., SDL, RMP, HKN, Wi-Res.'!$C$2-5,"-",'Allg., SDL, RMP, HKN, Wi-Res.'!$C$2-1)</f>
        <v>8. 2020-2024</v>
      </c>
      <c r="N108" s="395">
        <f>IFERROR(E88/Allgemein!E47,0)</f>
        <v>0</v>
      </c>
      <c r="P108" s="3" t="str">
        <f t="shared" si="18"/>
        <v xml:space="preserve">8. </v>
      </c>
      <c r="Q108" s="395">
        <f>IFERROR(H88/Allgemein!U47,0)</f>
        <v>0</v>
      </c>
      <c r="S108" s="3" t="str">
        <f t="shared" si="19"/>
        <v>8. 2024</v>
      </c>
      <c r="T108" s="395">
        <f>IFERROR(K88/Allgemein!X47,0)</f>
        <v>0</v>
      </c>
    </row>
    <row r="109" spans="1:20" ht="13" thickBot="1" x14ac:dyDescent="0.3">
      <c r="C109" s="379">
        <f t="shared" si="17"/>
        <v>12</v>
      </c>
      <c r="D109" s="343" t="str">
        <f>CONCATENATE(9,". ",'Allg., SDL, RMP, HKN, Wi-Res.'!$C$2-5,"-",'Allg., SDL, RMP, HKN, Wi-Res.'!$C$2-1)</f>
        <v>9. 2020-2024</v>
      </c>
      <c r="E109" s="396">
        <f>IFERROR(E89/Allgemein!E48,0)</f>
        <v>0</v>
      </c>
      <c r="G109" s="386" t="str">
        <f t="shared" si="15"/>
        <v xml:space="preserve">9. </v>
      </c>
      <c r="H109" s="396">
        <f>IFERROR(H89/Allgemein!K48,0)</f>
        <v>0</v>
      </c>
      <c r="J109" s="386" t="str">
        <f t="shared" si="16"/>
        <v>9. 2024</v>
      </c>
      <c r="K109" s="396">
        <f>IFERROR(K89/Allgemein!N48,0)</f>
        <v>0</v>
      </c>
      <c r="M109" s="343" t="str">
        <f>CONCATENATE(9,". ",'Allg., SDL, RMP, HKN, Wi-Res.'!$C$2-5,"-",'Allg., SDL, RMP, HKN, Wi-Res.'!$C$2-1)</f>
        <v>9. 2020-2024</v>
      </c>
      <c r="N109" s="396">
        <f>IFERROR(E89/Allgemein!E48,0)</f>
        <v>0</v>
      </c>
      <c r="P109" s="386" t="str">
        <f t="shared" si="18"/>
        <v xml:space="preserve">9. </v>
      </c>
      <c r="Q109" s="396">
        <f>IFERROR(H89/Allgemein!U48,0)</f>
        <v>0</v>
      </c>
      <c r="S109" s="386" t="str">
        <f t="shared" si="19"/>
        <v>9. 2024</v>
      </c>
      <c r="T109" s="396">
        <f>IFERROR(K89/Allgemein!X48,0)</f>
        <v>0</v>
      </c>
    </row>
    <row r="110" spans="1:20" ht="21" customHeight="1" x14ac:dyDescent="0.25">
      <c r="C110" s="6">
        <f t="shared" si="17"/>
        <v>13</v>
      </c>
      <c r="E110" s="397">
        <f>IFERROR(E90/Allgemein!E52,0)</f>
        <v>0</v>
      </c>
      <c r="H110" s="397">
        <f>IFERROR(H90/Allgemein!K52,0)</f>
        <v>0</v>
      </c>
      <c r="K110" s="397">
        <f>IFERROR(K90/Allgemein!N52,0)</f>
        <v>0</v>
      </c>
      <c r="N110" s="397">
        <f>IFERROR(E90/Allgemein!E52,0)</f>
        <v>0</v>
      </c>
      <c r="Q110" s="397">
        <f ca="1">IFERROR(H90/Allgemein!U52,0)</f>
        <v>0</v>
      </c>
      <c r="T110" s="397">
        <f>IFERROR(K90/Allgemein!X52,0)</f>
        <v>0</v>
      </c>
    </row>
    <row r="111" spans="1:20" ht="13" thickBot="1" x14ac:dyDescent="0.3">
      <c r="A111" s="339"/>
      <c r="B111" s="339"/>
      <c r="C111" s="339"/>
      <c r="D111" s="339"/>
      <c r="E111" s="339"/>
      <c r="F111" s="339"/>
      <c r="G111" s="339"/>
      <c r="H111" s="339"/>
      <c r="I111" s="339"/>
      <c r="J111" s="339"/>
      <c r="K111" s="339"/>
      <c r="L111" s="339"/>
      <c r="M111" s="339"/>
      <c r="N111" s="339"/>
      <c r="O111" s="339"/>
      <c r="P111" s="339"/>
      <c r="Q111" s="339"/>
      <c r="R111" s="339"/>
      <c r="S111" s="339"/>
      <c r="T111" s="339"/>
    </row>
    <row r="112" spans="1:20" ht="26.15" customHeight="1" x14ac:dyDescent="0.3">
      <c r="A112" s="16" t="str">
        <f ca="1">OFFSET(Sprachen!A238,0,'START, DEBUT, INIZIO'!$E$7-1,1,1)</f>
        <v>Erlös aus Absicherung am Terminmarkt</v>
      </c>
      <c r="B112" s="1"/>
      <c r="C112" s="1"/>
      <c r="D112" s="3"/>
      <c r="E112" s="615"/>
      <c r="F112" s="615"/>
      <c r="G112" s="615"/>
      <c r="H112" s="615"/>
      <c r="I112" s="615"/>
    </row>
    <row r="113" spans="1:18" ht="25" x14ac:dyDescent="0.25">
      <c r="E113" s="392" t="str">
        <f ca="1">OFFSET(Sprachen!A239,0,'START, DEBUT, INIZIO'!$E$7-1,1,1)</f>
        <v>vor Investition (5-J-Mittelwert)</v>
      </c>
      <c r="H113" s="392" t="str">
        <f ca="1">OFFSET(Sprachen!A240,0,'START, DEBUT, INIZIO'!$E$7-1,1,1)</f>
        <v xml:space="preserve">nach Investition (Erwartungswert) </v>
      </c>
    </row>
    <row r="114" spans="1:18" x14ac:dyDescent="0.25">
      <c r="B114" s="1" t="str">
        <f ca="1">OFFSET(Sprachen!A241,0,'START, DEBUT, INIZIO'!$E$7-1,1,1)</f>
        <v>Nettoproduktion</v>
      </c>
      <c r="D114" s="378">
        <v>1</v>
      </c>
      <c r="E114" s="8">
        <f>Allgemein!E52</f>
        <v>0</v>
      </c>
      <c r="F114" s="1" t="s">
        <v>251</v>
      </c>
      <c r="H114" s="8">
        <f>Allgemein!K52</f>
        <v>0</v>
      </c>
      <c r="I114" s="1" t="s">
        <v>251</v>
      </c>
    </row>
    <row r="115" spans="1:18" x14ac:dyDescent="0.25">
      <c r="B115" s="1" t="str">
        <f ca="1">OFFSET(Sprachen!A242,0,'START, DEBUT, INIZIO'!$E$7-1,1,1)</f>
        <v>Ersatz-/Einstau-/Austauschenergie</v>
      </c>
      <c r="D115" s="379">
        <f t="shared" ref="D115:D126" si="20">D114+1</f>
        <v>2</v>
      </c>
      <c r="E115" s="554"/>
      <c r="F115" s="1" t="s">
        <v>251</v>
      </c>
      <c r="H115" s="554"/>
      <c r="I115" s="1" t="s">
        <v>251</v>
      </c>
    </row>
    <row r="116" spans="1:18" x14ac:dyDescent="0.25">
      <c r="B116" s="1" t="str">
        <f ca="1">OFFSET(Sprachen!A243,0,'START, DEBUT, INIZIO'!$E$7-1,1,1)</f>
        <v>Umwälzproduktion</v>
      </c>
      <c r="D116" s="379">
        <f t="shared" si="20"/>
        <v>3</v>
      </c>
      <c r="E116" s="554"/>
      <c r="F116" s="1" t="s">
        <v>251</v>
      </c>
      <c r="H116" s="554"/>
      <c r="I116" s="1" t="s">
        <v>251</v>
      </c>
      <c r="K116" s="10">
        <f>H114-E114</f>
        <v>0</v>
      </c>
    </row>
    <row r="117" spans="1:18" x14ac:dyDescent="0.25">
      <c r="B117" s="1" t="str">
        <f ca="1">OFFSET(Sprachen!A244,0,'START, DEBUT, INIZIO'!$E$7-1,1,1)</f>
        <v>Konzessionsenergie</v>
      </c>
      <c r="D117" s="379">
        <f t="shared" si="20"/>
        <v>4</v>
      </c>
      <c r="E117" s="554"/>
      <c r="F117" s="1" t="s">
        <v>251</v>
      </c>
      <c r="H117" s="554"/>
      <c r="I117" s="1" t="s">
        <v>251</v>
      </c>
      <c r="K117">
        <f>K116*H124</f>
        <v>0</v>
      </c>
    </row>
    <row r="118" spans="1:18" x14ac:dyDescent="0.25">
      <c r="B118" s="1" t="str">
        <f ca="1">OFFSET(Sprachen!A245,0,'START, DEBUT, INIZIO'!$E$7-1,1,1)</f>
        <v>Erwartungswert der abzusichernden Produktion</v>
      </c>
      <c r="D118" s="379">
        <f t="shared" si="20"/>
        <v>5</v>
      </c>
      <c r="E118" s="8">
        <f>E114-E115-E116-E117</f>
        <v>0</v>
      </c>
      <c r="F118" s="1" t="s">
        <v>251</v>
      </c>
      <c r="H118" s="8">
        <f>H114-H115-H116-H117</f>
        <v>0</v>
      </c>
      <c r="I118" s="1" t="s">
        <v>251</v>
      </c>
    </row>
    <row r="119" spans="1:18" x14ac:dyDescent="0.25">
      <c r="B119" s="1" t="str">
        <f ca="1">OFFSET(Sprachen!A246,0,'START, DEBUT, INIZIO'!$E$7-1,1,1)</f>
        <v>Abzusichernder Anteil</v>
      </c>
      <c r="D119" s="379">
        <f t="shared" si="20"/>
        <v>6</v>
      </c>
      <c r="E119" s="398">
        <f>'Allg., SDL, RMP, HKN, Wi-Res.'!$C$6</f>
        <v>0.8</v>
      </c>
      <c r="H119" s="398">
        <f>'Allg., SDL, RMP, HKN, Wi-Res.'!$C$6</f>
        <v>0.8</v>
      </c>
    </row>
    <row r="120" spans="1:18" x14ac:dyDescent="0.25">
      <c r="B120" s="1" t="str">
        <f ca="1">OFFSET(Sprachen!A247,0,'START, DEBUT, INIZIO'!$E$7-1,1,1)</f>
        <v>Abzusichernde Produktion</v>
      </c>
      <c r="D120" s="379">
        <f t="shared" si="20"/>
        <v>7</v>
      </c>
      <c r="E120" s="8">
        <f>E118*E119</f>
        <v>0</v>
      </c>
      <c r="F120" s="1" t="s">
        <v>251</v>
      </c>
      <c r="H120" s="8">
        <f>H118*H119</f>
        <v>0</v>
      </c>
      <c r="I120" s="1" t="s">
        <v>251</v>
      </c>
    </row>
    <row r="121" spans="1:18" x14ac:dyDescent="0.25">
      <c r="B121" s="1"/>
      <c r="D121" s="379">
        <f t="shared" si="20"/>
        <v>8</v>
      </c>
    </row>
    <row r="122" spans="1:18" x14ac:dyDescent="0.25">
      <c r="B122" s="1" t="str">
        <f ca="1">OFFSET(Sprachen!A248,0,'START, DEBUT, INIZIO'!$E$7-1,1,1)</f>
        <v>Durchschnittlicher Absicherungspreis Terminmarkt</v>
      </c>
      <c r="D122" s="379">
        <f t="shared" si="20"/>
        <v>9</v>
      </c>
      <c r="E122" s="399">
        <f>'Termin &amp; FX'!$I$6</f>
        <v>136.09512792360746</v>
      </c>
      <c r="F122" s="1" t="s">
        <v>10</v>
      </c>
      <c r="H122" s="399">
        <f>E122</f>
        <v>136.09512792360746</v>
      </c>
      <c r="I122" s="1" t="s">
        <v>10</v>
      </c>
      <c r="J122" s="1" t="str">
        <f ca="1">OFFSET(Sprachen!A255,0,'START, DEBUT, INIZIO'!$E$7-1,1,1)</f>
        <v>(Durchschnitt über den Handelszeitraum Q4 2020 bis Q3 2023, siehe Blatt 'Termin &amp; FX')</v>
      </c>
    </row>
    <row r="123" spans="1:18" x14ac:dyDescent="0.25">
      <c r="B123" s="1" t="str">
        <f ca="1">OFFSET(Sprachen!A249,0,'START, DEBUT, INIZIO'!$E$7-1,1,1)</f>
        <v>Durchschnittlicher Erlös Day-Ahead-Markt</v>
      </c>
      <c r="D123" s="379">
        <f t="shared" si="20"/>
        <v>10</v>
      </c>
      <c r="E123" s="397">
        <f>E110</f>
        <v>0</v>
      </c>
      <c r="F123" s="1" t="s">
        <v>10</v>
      </c>
      <c r="H123" s="397">
        <f>H110</f>
        <v>0</v>
      </c>
      <c r="I123" s="1" t="s">
        <v>10</v>
      </c>
    </row>
    <row r="124" spans="1:18" x14ac:dyDescent="0.25">
      <c r="B124" s="1" t="str">
        <f ca="1">OFFSET(Sprachen!A250,0,'START, DEBUT, INIZIO'!$E$7-1,1,1)</f>
        <v>Bewertung für abzusichernde Produktion</v>
      </c>
      <c r="D124" s="379">
        <f t="shared" si="20"/>
        <v>11</v>
      </c>
      <c r="E124" s="399">
        <f>E122-E123</f>
        <v>136.09512792360746</v>
      </c>
      <c r="F124" s="1" t="s">
        <v>10</v>
      </c>
      <c r="H124" s="399">
        <f>H122-H123</f>
        <v>136.09512792360746</v>
      </c>
      <c r="I124" s="1" t="s">
        <v>10</v>
      </c>
    </row>
    <row r="125" spans="1:18" x14ac:dyDescent="0.25">
      <c r="B125" s="1"/>
      <c r="D125" s="379">
        <f t="shared" si="20"/>
        <v>12</v>
      </c>
    </row>
    <row r="126" spans="1:18" x14ac:dyDescent="0.25">
      <c r="B126" s="1" t="str">
        <f ca="1">OFFSET(Sprachen!A251,0,'START, DEBUT, INIZIO'!$E$7-1,1,1)</f>
        <v>Erlös Absicherung am Terminmarkt</v>
      </c>
      <c r="D126" s="379">
        <f t="shared" si="20"/>
        <v>13</v>
      </c>
      <c r="E126" s="8">
        <f>E120*E124</f>
        <v>0</v>
      </c>
      <c r="F126" s="1" t="s">
        <v>225</v>
      </c>
      <c r="H126" s="8">
        <f>H120*H124</f>
        <v>0</v>
      </c>
      <c r="I126" s="1" t="s">
        <v>225</v>
      </c>
    </row>
    <row r="127" spans="1:18" ht="13" x14ac:dyDescent="0.3">
      <c r="C127" s="384"/>
      <c r="D127" s="384"/>
      <c r="E127" s="384"/>
      <c r="F127" s="384"/>
      <c r="G127" s="384"/>
      <c r="H127" s="380">
        <f>H126-E126</f>
        <v>0</v>
      </c>
      <c r="I127" s="381" t="s">
        <v>225</v>
      </c>
      <c r="J127" s="381" t="str">
        <f ca="1">OFFSET(Sprachen!A256,0,'START, DEBUT, INIZIO'!$E$7-1,1,1)</f>
        <v>Mehrerlös Absicherung am Terminmarkt</v>
      </c>
    </row>
    <row r="128" spans="1:18" ht="13" thickBot="1" x14ac:dyDescent="0.3">
      <c r="A128" s="339"/>
      <c r="B128" s="339"/>
      <c r="C128" s="339"/>
      <c r="D128" s="339"/>
      <c r="E128" s="339"/>
      <c r="F128" s="339"/>
      <c r="G128" s="339"/>
      <c r="H128" s="339"/>
      <c r="I128" s="339"/>
      <c r="J128" s="339"/>
      <c r="K128" s="339"/>
      <c r="L128" s="339"/>
      <c r="M128" s="339"/>
      <c r="N128" s="339"/>
      <c r="O128" s="339"/>
      <c r="P128" s="339"/>
      <c r="Q128" s="339"/>
      <c r="R128" s="339"/>
    </row>
    <row r="129" spans="1:18" ht="26.15" customHeight="1" x14ac:dyDescent="0.3">
      <c r="A129" s="16" t="str">
        <f ca="1">OFFSET(Sprachen!A257,0,'START, DEBUT, INIZIO'!$E$7-1,1,1)</f>
        <v>Investitionsbedingter Erlös aus Systemdienstleistungen</v>
      </c>
      <c r="B129" s="1"/>
      <c r="C129" s="1"/>
      <c r="D129" s="3"/>
      <c r="E129" s="615"/>
      <c r="F129" s="615"/>
      <c r="G129" s="615"/>
      <c r="H129" s="615"/>
      <c r="I129" s="615"/>
    </row>
    <row r="130" spans="1:18" x14ac:dyDescent="0.25">
      <c r="B130" s="1" t="str">
        <f ca="1">OFFSET(Sprachen!A258,0,'START, DEBUT, INIZIO'!$E$7-1,1,1)</f>
        <v>resultierender SDL-Typ</v>
      </c>
      <c r="E130" s="3" t="str">
        <f ca="1">OFFSET(Sprachen!A265,0,'START, DEBUT, INIZIO'!$E$7-1,1,1)</f>
        <v>ST</v>
      </c>
      <c r="G130" s="1" t="str">
        <f ca="1">OFFSET(Sprachen!A261,0,'START, DEBUT, INIZIO'!$E$7-1,1,1)</f>
        <v>(steuerbar &gt;=3 MW (ST), nicht steuerbar oder &lt;3 MW (NST), Pumpspeicher- oder Umwälzkraftwerk (PU))</v>
      </c>
      <c r="P130" s="3" t="s">
        <v>258</v>
      </c>
    </row>
    <row r="131" spans="1:18" x14ac:dyDescent="0.25">
      <c r="B131" s="5" t="str">
        <f ca="1">OFFSET(Sprachen!A259,0,'START, DEBUT, INIZIO'!$E$7-1,1,1)</f>
        <v>zusätzlich installierte Leistung aus Investition</v>
      </c>
      <c r="D131" s="378">
        <v>1</v>
      </c>
      <c r="E131" s="401">
        <f>Allgemein!$J$25</f>
        <v>0</v>
      </c>
      <c r="F131" s="1" t="s">
        <v>216</v>
      </c>
      <c r="O131" s="18" t="str">
        <f ca="1">OFFSET(Sprachen!A478,0,'START, DEBUT, INIZIO'!$E$7-1,1,1)</f>
        <v>NST</v>
      </c>
      <c r="P131" s="258">
        <f>'Allg., SDL, RMP, HKN, Wi-Res.'!Y29</f>
        <v>2039.5526297373638</v>
      </c>
    </row>
    <row r="132" spans="1:18" x14ac:dyDescent="0.25">
      <c r="B132" s="1" t="str">
        <f ca="1">OFFSET(Sprachen!A260,0,'START, DEBUT, INIZIO'!$E$7-1,1,1)</f>
        <v>Spezifischer Erlös</v>
      </c>
      <c r="D132" s="379">
        <f t="shared" ref="D132:D133" si="21">D131+1</f>
        <v>2</v>
      </c>
      <c r="E132" s="8">
        <f ca="1">VLOOKUP($E$130,$O$131:$P$133,2,0)</f>
        <v>1070.5651492064194</v>
      </c>
      <c r="F132" s="1" t="s">
        <v>258</v>
      </c>
      <c r="O132" s="18" t="str">
        <f ca="1">OFFSET(Sprachen!A479,0,'START, DEBUT, INIZIO'!$E$7-1,1,1)</f>
        <v>ST</v>
      </c>
      <c r="P132" s="258">
        <f>'Allg., SDL, RMP, HKN, Wi-Res.'!Y30</f>
        <v>1070.5651492064194</v>
      </c>
    </row>
    <row r="133" spans="1:18" ht="13" x14ac:dyDescent="0.3">
      <c r="D133" s="379">
        <f t="shared" si="21"/>
        <v>3</v>
      </c>
      <c r="E133" s="380">
        <f ca="1">E131*E132</f>
        <v>0</v>
      </c>
      <c r="F133" s="381" t="s">
        <v>225</v>
      </c>
      <c r="G133" s="381" t="str">
        <f ca="1">OFFSET(Sprachen!A266,0,'START, DEBUT, INIZIO'!$E$7-1,1,1)</f>
        <v>Mehrerlös Systemdienstleistungen</v>
      </c>
      <c r="O133" s="18" t="str">
        <f ca="1">OFFSET(Sprachen!A480,0,'START, DEBUT, INIZIO'!$E$7-1,1,1)</f>
        <v>PU</v>
      </c>
      <c r="P133" s="258">
        <f>'Allg., SDL, RMP, HKN, Wi-Res.'!Y31</f>
        <v>9182.6009319273217</v>
      </c>
    </row>
    <row r="134" spans="1:18" ht="13" thickBot="1" x14ac:dyDescent="0.3">
      <c r="A134" s="339"/>
      <c r="B134" s="339"/>
      <c r="C134" s="339"/>
      <c r="D134" s="339"/>
      <c r="E134" s="339"/>
      <c r="F134" s="339"/>
      <c r="G134" s="339"/>
      <c r="H134" s="339"/>
      <c r="I134" s="339"/>
      <c r="J134" s="339"/>
      <c r="K134" s="339"/>
      <c r="L134" s="339"/>
      <c r="M134" s="339"/>
      <c r="N134" s="339"/>
      <c r="O134" s="339"/>
      <c r="P134" s="339"/>
      <c r="Q134" s="339"/>
      <c r="R134" s="339"/>
    </row>
    <row r="135" spans="1:18" ht="26.15" customHeight="1" x14ac:dyDescent="0.3">
      <c r="A135" s="16" t="str">
        <f ca="1">OFFSET(Sprachen!A267,0,'START, DEBUT, INIZIO'!$E$7-1,1,1)</f>
        <v>Investitionsbedingter Erlös aus Herkunftsnachweisen (HKN)</v>
      </c>
      <c r="B135" s="1"/>
      <c r="C135" s="1"/>
      <c r="D135" s="3"/>
      <c r="E135" s="615"/>
      <c r="F135" s="615"/>
      <c r="G135" s="615"/>
      <c r="H135" s="615"/>
      <c r="I135" s="615"/>
    </row>
    <row r="136" spans="1:18" x14ac:dyDescent="0.25">
      <c r="B136" s="1" t="str">
        <f ca="1">OFFSET(Sprachen!A268,0,'START, DEBUT, INIZIO'!$E$7-1,1,1)</f>
        <v>HKN-Mehrproduktion aus Investition</v>
      </c>
      <c r="D136" s="378">
        <v>1</v>
      </c>
      <c r="E136" s="8">
        <f>Allgemein!$N$81</f>
        <v>0</v>
      </c>
      <c r="F136" s="1" t="s">
        <v>251</v>
      </c>
    </row>
    <row r="137" spans="1:18" x14ac:dyDescent="0.25">
      <c r="B137" s="1" t="str">
        <f ca="1">OFFSET(Sprachen!A269,0,'START, DEBUT, INIZIO'!$E$7-1,1,1)</f>
        <v>Spezifischer Erlös</v>
      </c>
      <c r="D137" s="379">
        <f t="shared" ref="D137:D138" si="22">D136+1</f>
        <v>2</v>
      </c>
      <c r="E137" s="399" t="e">
        <f>SUMPRODUCT(Allgemein!$N$66:$N$77,'Allg., SDL, RMP, HKN, Wi-Res.'!$G$35:$G$46)/Allgemein!$N$81</f>
        <v>#DIV/0!</v>
      </c>
      <c r="F137" s="1" t="s">
        <v>10</v>
      </c>
    </row>
    <row r="138" spans="1:18" ht="13" x14ac:dyDescent="0.3">
      <c r="D138" s="379">
        <f t="shared" si="22"/>
        <v>3</v>
      </c>
      <c r="E138" s="380" t="e">
        <f>E136*E137</f>
        <v>#DIV/0!</v>
      </c>
      <c r="F138" s="381" t="s">
        <v>225</v>
      </c>
      <c r="G138" s="381" t="str">
        <f ca="1">OFFSET(Sprachen!A270,0,'START, DEBUT, INIZIO'!$E$7-1,1,1)</f>
        <v>Mehrerlös Herkunftsnachweise</v>
      </c>
    </row>
    <row r="139" spans="1:18" ht="13" thickBot="1" x14ac:dyDescent="0.3">
      <c r="A139" s="339"/>
      <c r="B139" s="339"/>
      <c r="C139" s="339"/>
      <c r="D139" s="339"/>
      <c r="E139" s="339"/>
      <c r="F139" s="339"/>
      <c r="G139" s="339"/>
      <c r="H139" s="339"/>
      <c r="I139" s="339"/>
      <c r="J139" s="339"/>
      <c r="K139" s="339"/>
      <c r="L139" s="339"/>
      <c r="M139" s="339"/>
      <c r="N139" s="339"/>
      <c r="O139" s="339"/>
      <c r="P139" s="339"/>
      <c r="Q139" s="339"/>
      <c r="R139" s="339"/>
    </row>
    <row r="140" spans="1:18" ht="26.15" customHeight="1" x14ac:dyDescent="0.3">
      <c r="A140" s="16" t="str">
        <f ca="1">OFFSET(Sprachen!A271,0,'START, DEBUT, INIZIO'!$E$7-1,1,1)</f>
        <v>Investitionsbedingter Erlös aus Winterreserve</v>
      </c>
      <c r="B140" s="1"/>
      <c r="C140" s="1"/>
      <c r="D140" s="3"/>
      <c r="E140" s="615"/>
      <c r="F140" s="615"/>
      <c r="G140" s="615"/>
      <c r="H140" s="615"/>
      <c r="I140" s="615"/>
    </row>
    <row r="141" spans="1:18" x14ac:dyDescent="0.25">
      <c r="B141" t="str">
        <f ca="1">OFFSET(Sprachen!A272,0,'START, DEBUT, INIZIO'!$E$7-1,1,1)</f>
        <v>Investitionsbedingte zusätzliche Speicherkapazität</v>
      </c>
      <c r="D141" s="378">
        <v>1</v>
      </c>
      <c r="E141" s="8">
        <f>Allgemein!$J$28</f>
        <v>0</v>
      </c>
      <c r="F141" s="1" t="s">
        <v>251</v>
      </c>
    </row>
    <row r="142" spans="1:18" x14ac:dyDescent="0.25">
      <c r="B142" t="str">
        <f ca="1">OFFSET(Sprachen!A273,0,'START, DEBUT, INIZIO'!$E$7-1,1,1)</f>
        <v>Anteil Vorhaltemenge für die ganze CH Wasserkraftreserve</v>
      </c>
      <c r="D142" s="379">
        <f t="shared" ref="D142:D145" si="23">D141+1</f>
        <v>2</v>
      </c>
      <c r="E142" s="403">
        <f>'Allg., SDL, RMP, HKN, Wi-Res.'!$D$58</f>
        <v>4.7264563393595652E-2</v>
      </c>
    </row>
    <row r="143" spans="1:18" x14ac:dyDescent="0.25">
      <c r="B143" t="str">
        <f ca="1">OFFSET(Sprachen!A274,0,'START, DEBUT, INIZIO'!$E$7-1,1,1)</f>
        <v>Zu vergütende investitionsbedingte zusätzliche Speicherkapazität</v>
      </c>
      <c r="D143" s="379">
        <f t="shared" si="23"/>
        <v>3</v>
      </c>
      <c r="E143" s="8">
        <f>E141*E142</f>
        <v>0</v>
      </c>
      <c r="F143" s="1" t="s">
        <v>251</v>
      </c>
    </row>
    <row r="144" spans="1:18" x14ac:dyDescent="0.25">
      <c r="B144" t="str">
        <f ca="1">OFFSET(Sprachen!A275,0,'START, DEBUT, INIZIO'!$E$7-1,1,1)</f>
        <v>Ansatz für Pauschalabgeltung</v>
      </c>
      <c r="D144" s="379">
        <f t="shared" si="23"/>
        <v>4</v>
      </c>
      <c r="E144" s="399">
        <f>'Allg., SDL, RMP, HKN, Wi-Res.'!$D$60</f>
        <v>144.5</v>
      </c>
      <c r="F144" s="1" t="s">
        <v>10</v>
      </c>
    </row>
    <row r="145" spans="1:18" ht="13" x14ac:dyDescent="0.3">
      <c r="D145" s="379">
        <f t="shared" si="23"/>
        <v>5</v>
      </c>
      <c r="E145" s="380">
        <f>E143*E144</f>
        <v>0</v>
      </c>
      <c r="F145" s="381" t="s">
        <v>225</v>
      </c>
      <c r="G145" s="381" t="str">
        <f ca="1">OFFSET(Sprachen!A276,0,'START, DEBUT, INIZIO'!$E$7-1,1,1)</f>
        <v>Mehrerlös Winterreserve</v>
      </c>
    </row>
    <row r="146" spans="1:18" ht="13" thickBot="1" x14ac:dyDescent="0.3">
      <c r="A146" s="339"/>
      <c r="B146" s="339"/>
      <c r="C146" s="339"/>
      <c r="D146" s="339"/>
      <c r="E146" s="339"/>
      <c r="F146" s="339"/>
      <c r="G146" s="339"/>
      <c r="H146" s="339"/>
      <c r="I146" s="339"/>
      <c r="J146" s="339"/>
      <c r="K146" s="339"/>
      <c r="L146" s="339"/>
      <c r="M146" s="339"/>
      <c r="N146" s="339"/>
      <c r="O146" s="339"/>
      <c r="P146" s="339"/>
      <c r="Q146" s="339"/>
      <c r="R146" s="339"/>
    </row>
    <row r="147" spans="1:18" ht="26.15" customHeight="1" x14ac:dyDescent="0.3">
      <c r="A147" s="16" t="str">
        <f ca="1">OFFSET(Sprachen!A277,0,'START, DEBUT, INIZIO'!$E$7-1,1,1)</f>
        <v>Übersteigender Teil</v>
      </c>
      <c r="B147" s="1"/>
      <c r="C147" s="1"/>
      <c r="D147" s="3"/>
      <c r="E147" s="615"/>
      <c r="F147" s="615"/>
      <c r="G147" s="615"/>
      <c r="H147" s="615"/>
      <c r="I147" s="615"/>
    </row>
    <row r="148" spans="1:18" ht="145.5" x14ac:dyDescent="0.25">
      <c r="B148" s="402" t="str">
        <f ca="1">OFFSET(Sprachen!A278,0,'START, DEBUT, INIZIO'!$E$7-1,1,1)</f>
        <v>Die jeweiligen Jahreserlöse werden proportional zur Mehrproduktion auf die Monate verteilt</v>
      </c>
      <c r="E148" s="416" t="str">
        <f ca="1">OFFSET(Sprachen!A280,0,'START, DEBUT, INIZIO'!$E$7-1,1,1)</f>
        <v>Mehrproduktion aus Investition
(inkl neue Speicherkapazität)</v>
      </c>
      <c r="F148" s="416" t="str">
        <f ca="1">OFFSET(Sprachen!A281,0,'START, DEBUT, INIZIO'!$E$7-1,1,1)</f>
        <v>Erlös Day-Ahead (spezifisch)</v>
      </c>
      <c r="G148" s="416" t="str">
        <f ca="1">OFFSET(Sprachen!A283,0,'START, DEBUT, INIZIO'!$E$7-1,1,1)</f>
        <v>Erlös Day-Ahead (absolut)</v>
      </c>
      <c r="H148" s="416" t="str">
        <f ca="1">OFFSET(Sprachen!A285,0,'START, DEBUT, INIZIO'!$E$7-1,1,1)</f>
        <v>Erlös Terminmarktabsicherung</v>
      </c>
      <c r="I148" s="416" t="str">
        <f ca="1">OFFSET(Sprachen!A286,0,'START, DEBUT, INIZIO'!$E$7-1,1,1)</f>
        <v>Erlös Systemdienstleistungsmarkt</v>
      </c>
      <c r="J148" s="416" t="str">
        <f ca="1">OFFSET(Sprachen!A287,0,'START, DEBUT, INIZIO'!$E$7-1,1,1)</f>
        <v>Erlös Herkunftsnachweise</v>
      </c>
      <c r="K148" s="416" t="str">
        <f ca="1">OFFSET(Sprachen!A288,0,'START, DEBUT, INIZIO'!$E$7-1,1,1)</f>
        <v>Erlös Winterreserve</v>
      </c>
      <c r="L148" s="417" t="str">
        <f ca="1">OFFSET(Sprachen!A289,0,'START, DEBUT, INIZIO'!$E$7-1,1,1)</f>
        <v>Erlös Total</v>
      </c>
      <c r="M148" s="418"/>
    </row>
    <row r="149" spans="1:18" ht="13" thickBot="1" x14ac:dyDescent="0.3">
      <c r="D149" s="339"/>
      <c r="E149" s="343" t="s">
        <v>9</v>
      </c>
      <c r="F149" s="343" t="s">
        <v>10</v>
      </c>
      <c r="G149" s="343" t="s">
        <v>8</v>
      </c>
      <c r="H149" s="343" t="s">
        <v>8</v>
      </c>
      <c r="I149" s="343" t="s">
        <v>8</v>
      </c>
      <c r="J149" s="343" t="s">
        <v>8</v>
      </c>
      <c r="K149" s="343" t="s">
        <v>8</v>
      </c>
      <c r="L149" s="562" t="s">
        <v>8</v>
      </c>
    </row>
    <row r="150" spans="1:18" x14ac:dyDescent="0.25">
      <c r="C150" s="378">
        <v>1</v>
      </c>
      <c r="D150" s="3" t="str">
        <f t="shared" ref="D150:D161" si="24">D53</f>
        <v>10. 2023</v>
      </c>
      <c r="E150" s="406">
        <f>Allgemein!X37</f>
        <v>0</v>
      </c>
      <c r="F150" s="385">
        <f>T98</f>
        <v>0</v>
      </c>
      <c r="G150" s="393">
        <f>E150*F150</f>
        <v>0</v>
      </c>
      <c r="H150" s="393" t="e">
        <f t="shared" ref="H150:K161" si="25">$E150/$E$162*H$162</f>
        <v>#DIV/0!</v>
      </c>
      <c r="I150" s="393" t="e">
        <f t="shared" ca="1" si="25"/>
        <v>#DIV/0!</v>
      </c>
      <c r="J150" s="393" t="e">
        <f t="shared" si="25"/>
        <v>#DIV/0!</v>
      </c>
      <c r="K150" s="393" t="e">
        <f t="shared" si="25"/>
        <v>#DIV/0!</v>
      </c>
      <c r="L150" s="407" t="e">
        <f t="shared" ref="L150:L161" si="26">SUM(G150:K150)</f>
        <v>#DIV/0!</v>
      </c>
    </row>
    <row r="151" spans="1:18" x14ac:dyDescent="0.25">
      <c r="C151" s="379">
        <f t="shared" ref="C151:C178" si="27">C150+1</f>
        <v>2</v>
      </c>
      <c r="D151" s="3" t="str">
        <f t="shared" si="24"/>
        <v>11. 2023</v>
      </c>
      <c r="E151" s="406">
        <f>Allgemein!X38</f>
        <v>0</v>
      </c>
      <c r="F151" s="385">
        <f t="shared" ref="F151:F161" si="28">T99</f>
        <v>0</v>
      </c>
      <c r="G151" s="409">
        <f t="shared" ref="G151:G161" si="29">E151*F151</f>
        <v>0</v>
      </c>
      <c r="H151" s="258" t="e">
        <f t="shared" si="25"/>
        <v>#DIV/0!</v>
      </c>
      <c r="I151" s="258" t="e">
        <f t="shared" ca="1" si="25"/>
        <v>#DIV/0!</v>
      </c>
      <c r="J151" s="258" t="e">
        <f t="shared" si="25"/>
        <v>#DIV/0!</v>
      </c>
      <c r="K151" s="258" t="e">
        <f t="shared" si="25"/>
        <v>#DIV/0!</v>
      </c>
      <c r="L151" s="407" t="e">
        <f t="shared" si="26"/>
        <v>#DIV/0!</v>
      </c>
    </row>
    <row r="152" spans="1:18" ht="13" thickBot="1" x14ac:dyDescent="0.3">
      <c r="C152" s="379">
        <f t="shared" si="27"/>
        <v>3</v>
      </c>
      <c r="D152" s="410" t="str">
        <f t="shared" si="24"/>
        <v>12. 2023</v>
      </c>
      <c r="E152" s="411">
        <f>Allgemein!X39</f>
        <v>0</v>
      </c>
      <c r="F152" s="412">
        <f t="shared" si="28"/>
        <v>0</v>
      </c>
      <c r="G152" s="374">
        <f t="shared" si="29"/>
        <v>0</v>
      </c>
      <c r="H152" s="374" t="e">
        <f t="shared" si="25"/>
        <v>#DIV/0!</v>
      </c>
      <c r="I152" s="374" t="e">
        <f t="shared" ca="1" si="25"/>
        <v>#DIV/0!</v>
      </c>
      <c r="J152" s="374" t="e">
        <f t="shared" si="25"/>
        <v>#DIV/0!</v>
      </c>
      <c r="K152" s="374" t="e">
        <f t="shared" si="25"/>
        <v>#DIV/0!</v>
      </c>
      <c r="L152" s="413" t="e">
        <f t="shared" si="26"/>
        <v>#DIV/0!</v>
      </c>
    </row>
    <row r="153" spans="1:18" x14ac:dyDescent="0.25">
      <c r="C153" s="379">
        <f t="shared" si="27"/>
        <v>4</v>
      </c>
      <c r="D153" s="3" t="str">
        <f t="shared" si="24"/>
        <v>1. 2024</v>
      </c>
      <c r="E153" s="406">
        <f>Allgemein!X40</f>
        <v>0</v>
      </c>
      <c r="F153" s="385">
        <f t="shared" si="28"/>
        <v>0</v>
      </c>
      <c r="G153" s="393">
        <f t="shared" si="29"/>
        <v>0</v>
      </c>
      <c r="H153" s="393" t="e">
        <f t="shared" si="25"/>
        <v>#DIV/0!</v>
      </c>
      <c r="I153" s="393" t="e">
        <f t="shared" ca="1" si="25"/>
        <v>#DIV/0!</v>
      </c>
      <c r="J153" s="393" t="e">
        <f t="shared" si="25"/>
        <v>#DIV/0!</v>
      </c>
      <c r="K153" s="393" t="e">
        <f t="shared" si="25"/>
        <v>#DIV/0!</v>
      </c>
      <c r="L153" s="407" t="e">
        <f t="shared" si="26"/>
        <v>#DIV/0!</v>
      </c>
    </row>
    <row r="154" spans="1:18" x14ac:dyDescent="0.25">
      <c r="C154" s="379">
        <f t="shared" si="27"/>
        <v>5</v>
      </c>
      <c r="D154" s="3" t="str">
        <f t="shared" si="24"/>
        <v>2. 2024</v>
      </c>
      <c r="E154" s="406">
        <f>Allgemein!X41</f>
        <v>0</v>
      </c>
      <c r="F154" s="385">
        <f t="shared" si="28"/>
        <v>0</v>
      </c>
      <c r="G154" s="409">
        <f t="shared" si="29"/>
        <v>0</v>
      </c>
      <c r="H154" s="258" t="e">
        <f t="shared" si="25"/>
        <v>#DIV/0!</v>
      </c>
      <c r="I154" s="258" t="e">
        <f t="shared" ca="1" si="25"/>
        <v>#DIV/0!</v>
      </c>
      <c r="J154" s="258" t="e">
        <f t="shared" si="25"/>
        <v>#DIV/0!</v>
      </c>
      <c r="K154" s="258" t="e">
        <f t="shared" si="25"/>
        <v>#DIV/0!</v>
      </c>
      <c r="L154" s="407" t="e">
        <f t="shared" si="26"/>
        <v>#DIV/0!</v>
      </c>
    </row>
    <row r="155" spans="1:18" ht="13" thickBot="1" x14ac:dyDescent="0.3">
      <c r="C155" s="379">
        <f t="shared" si="27"/>
        <v>6</v>
      </c>
      <c r="D155" s="410" t="str">
        <f t="shared" si="24"/>
        <v>3. 2024</v>
      </c>
      <c r="E155" s="411">
        <f>Allgemein!X42</f>
        <v>0</v>
      </c>
      <c r="F155" s="412">
        <f t="shared" si="28"/>
        <v>0</v>
      </c>
      <c r="G155" s="374">
        <f t="shared" si="29"/>
        <v>0</v>
      </c>
      <c r="H155" s="374" t="e">
        <f t="shared" si="25"/>
        <v>#DIV/0!</v>
      </c>
      <c r="I155" s="374" t="e">
        <f t="shared" ca="1" si="25"/>
        <v>#DIV/0!</v>
      </c>
      <c r="J155" s="374" t="e">
        <f t="shared" si="25"/>
        <v>#DIV/0!</v>
      </c>
      <c r="K155" s="374" t="e">
        <f t="shared" si="25"/>
        <v>#DIV/0!</v>
      </c>
      <c r="L155" s="413" t="e">
        <f t="shared" si="26"/>
        <v>#DIV/0!</v>
      </c>
    </row>
    <row r="156" spans="1:18" x14ac:dyDescent="0.25">
      <c r="C156" s="379">
        <f t="shared" si="27"/>
        <v>7</v>
      </c>
      <c r="D156" s="3" t="str">
        <f t="shared" si="24"/>
        <v>4. 2024</v>
      </c>
      <c r="E156" s="406">
        <f>Allgemein!X43</f>
        <v>0</v>
      </c>
      <c r="F156" s="385">
        <f t="shared" si="28"/>
        <v>0</v>
      </c>
      <c r="G156" s="393">
        <f t="shared" si="29"/>
        <v>0</v>
      </c>
      <c r="H156" s="393" t="e">
        <f t="shared" si="25"/>
        <v>#DIV/0!</v>
      </c>
      <c r="I156" s="393" t="e">
        <f t="shared" ca="1" si="25"/>
        <v>#DIV/0!</v>
      </c>
      <c r="J156" s="393" t="e">
        <f t="shared" si="25"/>
        <v>#DIV/0!</v>
      </c>
      <c r="K156" s="393" t="e">
        <f t="shared" si="25"/>
        <v>#DIV/0!</v>
      </c>
      <c r="L156" s="407" t="e">
        <f t="shared" si="26"/>
        <v>#DIV/0!</v>
      </c>
    </row>
    <row r="157" spans="1:18" x14ac:dyDescent="0.25">
      <c r="C157" s="379">
        <f t="shared" si="27"/>
        <v>8</v>
      </c>
      <c r="D157" s="3" t="str">
        <f t="shared" si="24"/>
        <v>5. 2024</v>
      </c>
      <c r="E157" s="406">
        <f>Allgemein!X44</f>
        <v>0</v>
      </c>
      <c r="F157" s="385">
        <f t="shared" si="28"/>
        <v>0</v>
      </c>
      <c r="G157" s="409">
        <f t="shared" si="29"/>
        <v>0</v>
      </c>
      <c r="H157" s="258" t="e">
        <f t="shared" si="25"/>
        <v>#DIV/0!</v>
      </c>
      <c r="I157" s="258" t="e">
        <f t="shared" ca="1" si="25"/>
        <v>#DIV/0!</v>
      </c>
      <c r="J157" s="258" t="e">
        <f t="shared" si="25"/>
        <v>#DIV/0!</v>
      </c>
      <c r="K157" s="258" t="e">
        <f t="shared" si="25"/>
        <v>#DIV/0!</v>
      </c>
      <c r="L157" s="407" t="e">
        <f t="shared" si="26"/>
        <v>#DIV/0!</v>
      </c>
    </row>
    <row r="158" spans="1:18" ht="13" thickBot="1" x14ac:dyDescent="0.3">
      <c r="C158" s="379">
        <f t="shared" si="27"/>
        <v>9</v>
      </c>
      <c r="D158" s="410" t="str">
        <f t="shared" si="24"/>
        <v>6. 2024</v>
      </c>
      <c r="E158" s="411">
        <f>Allgemein!X45</f>
        <v>0</v>
      </c>
      <c r="F158" s="412">
        <f t="shared" si="28"/>
        <v>0</v>
      </c>
      <c r="G158" s="374">
        <f t="shared" si="29"/>
        <v>0</v>
      </c>
      <c r="H158" s="374" t="e">
        <f t="shared" si="25"/>
        <v>#DIV/0!</v>
      </c>
      <c r="I158" s="374" t="e">
        <f t="shared" ca="1" si="25"/>
        <v>#DIV/0!</v>
      </c>
      <c r="J158" s="374" t="e">
        <f t="shared" si="25"/>
        <v>#DIV/0!</v>
      </c>
      <c r="K158" s="374" t="e">
        <f t="shared" si="25"/>
        <v>#DIV/0!</v>
      </c>
      <c r="L158" s="413" t="e">
        <f t="shared" si="26"/>
        <v>#DIV/0!</v>
      </c>
    </row>
    <row r="159" spans="1:18" x14ac:dyDescent="0.25">
      <c r="C159" s="379">
        <f t="shared" si="27"/>
        <v>10</v>
      </c>
      <c r="D159" s="3" t="str">
        <f t="shared" si="24"/>
        <v>7. 2024</v>
      </c>
      <c r="E159" s="406">
        <f>Allgemein!X46</f>
        <v>0</v>
      </c>
      <c r="F159" s="385">
        <f t="shared" si="28"/>
        <v>0</v>
      </c>
      <c r="G159" s="393">
        <f t="shared" si="29"/>
        <v>0</v>
      </c>
      <c r="H159" s="393" t="e">
        <f t="shared" si="25"/>
        <v>#DIV/0!</v>
      </c>
      <c r="I159" s="393" t="e">
        <f t="shared" ca="1" si="25"/>
        <v>#DIV/0!</v>
      </c>
      <c r="J159" s="393" t="e">
        <f t="shared" si="25"/>
        <v>#DIV/0!</v>
      </c>
      <c r="K159" s="393" t="e">
        <f t="shared" si="25"/>
        <v>#DIV/0!</v>
      </c>
      <c r="L159" s="407" t="e">
        <f t="shared" si="26"/>
        <v>#DIV/0!</v>
      </c>
    </row>
    <row r="160" spans="1:18" x14ac:dyDescent="0.25">
      <c r="C160" s="379">
        <f t="shared" si="27"/>
        <v>11</v>
      </c>
      <c r="D160" s="3" t="str">
        <f t="shared" si="24"/>
        <v>8. 2024</v>
      </c>
      <c r="E160" s="406">
        <f>Allgemein!X47</f>
        <v>0</v>
      </c>
      <c r="F160" s="385">
        <f t="shared" si="28"/>
        <v>0</v>
      </c>
      <c r="G160" s="409">
        <f t="shared" si="29"/>
        <v>0</v>
      </c>
      <c r="H160" s="258" t="e">
        <f t="shared" si="25"/>
        <v>#DIV/0!</v>
      </c>
      <c r="I160" s="258" t="e">
        <f t="shared" ca="1" si="25"/>
        <v>#DIV/0!</v>
      </c>
      <c r="J160" s="258" t="e">
        <f t="shared" si="25"/>
        <v>#DIV/0!</v>
      </c>
      <c r="K160" s="258" t="e">
        <f t="shared" si="25"/>
        <v>#DIV/0!</v>
      </c>
      <c r="L160" s="407" t="e">
        <f t="shared" si="26"/>
        <v>#DIV/0!</v>
      </c>
    </row>
    <row r="161" spans="2:17" ht="13" thickBot="1" x14ac:dyDescent="0.3">
      <c r="C161" s="379">
        <f t="shared" si="27"/>
        <v>12</v>
      </c>
      <c r="D161" s="410" t="str">
        <f t="shared" si="24"/>
        <v>9. 2024</v>
      </c>
      <c r="E161" s="411">
        <f>Allgemein!X48</f>
        <v>0</v>
      </c>
      <c r="F161" s="412">
        <f t="shared" si="28"/>
        <v>0</v>
      </c>
      <c r="G161" s="374">
        <f t="shared" si="29"/>
        <v>0</v>
      </c>
      <c r="H161" s="374" t="e">
        <f t="shared" si="25"/>
        <v>#DIV/0!</v>
      </c>
      <c r="I161" s="374" t="e">
        <f t="shared" ca="1" si="25"/>
        <v>#DIV/0!</v>
      </c>
      <c r="J161" s="374" t="e">
        <f t="shared" si="25"/>
        <v>#DIV/0!</v>
      </c>
      <c r="K161" s="374" t="e">
        <f t="shared" si="25"/>
        <v>#DIV/0!</v>
      </c>
      <c r="L161" s="413" t="e">
        <f t="shared" si="26"/>
        <v>#DIV/0!</v>
      </c>
    </row>
    <row r="162" spans="2:17" x14ac:dyDescent="0.25">
      <c r="C162" s="379">
        <f t="shared" si="27"/>
        <v>13</v>
      </c>
      <c r="E162" s="341">
        <f>SUM(E150:E161)</f>
        <v>0</v>
      </c>
      <c r="G162" s="8">
        <f>SUM(G150:G161)</f>
        <v>0</v>
      </c>
      <c r="H162" s="8">
        <f>$H$127</f>
        <v>0</v>
      </c>
      <c r="I162" s="8">
        <f ca="1">$E$133</f>
        <v>0</v>
      </c>
      <c r="J162" s="8" t="e">
        <f>$E$138</f>
        <v>#DIV/0!</v>
      </c>
      <c r="K162" s="8">
        <f>$E$145</f>
        <v>0</v>
      </c>
      <c r="L162" s="407" t="e">
        <f>SUM(L150:L161)</f>
        <v>#DIV/0!</v>
      </c>
    </row>
    <row r="163" spans="2:17" x14ac:dyDescent="0.25">
      <c r="C163" s="379">
        <f t="shared" si="27"/>
        <v>14</v>
      </c>
    </row>
    <row r="164" spans="2:17" ht="139.5" x14ac:dyDescent="0.25">
      <c r="B164" s="402" t="str">
        <f ca="1">OFFSET(Sprachen!A290,0,'START, DEBUT, INIZIO'!$E$7-1,1,1)</f>
        <v>Die jeweiligen Jahreskosten werden proportional zur Mehrproduktion auf die Monate verteilt</v>
      </c>
      <c r="C164" s="379">
        <f t="shared" si="27"/>
        <v>15</v>
      </c>
      <c r="E164" s="416" t="str">
        <f ca="1">OFFSET(Sprachen!$A291,0,'START, DEBUT, INIZIO'!$E$7-1,1,1)</f>
        <v>Kapitalkosten (Annuität ohne MwSt.)</v>
      </c>
      <c r="F164" s="416" t="str">
        <f ca="1">OFFSET(Sprachen!$A292,0,'START, DEBUT, INIZIO'!$E$7-1,1,1)</f>
        <v>Betriebskosten (ohne MwSt.)</v>
      </c>
      <c r="G164" s="422" t="str">
        <f ca="1">OFFSET(Sprachen!$A293,0,'START, DEBUT, INIZIO'!$E$7-1,1,1)</f>
        <v>Energiebewirtschaftungs- und -verwertungskosten</v>
      </c>
      <c r="H164" s="416" t="str">
        <f ca="1">OFFSET(Sprachen!$A294,0,'START, DEBUT, INIZIO'!$E$7-1,1,1)</f>
        <v>Abgaben und Leistungen an das Gemeinwesen</v>
      </c>
      <c r="I164" s="416" t="str">
        <f ca="1">OFFSET(Sprachen!$A295,0,'START, DEBUT, INIZIO'!$E$7-1,1,1)</f>
        <v>Kosten für die Elektrizität für Zubringerpumpen</v>
      </c>
      <c r="J164" s="416" t="str">
        <f ca="1">OFFSET(Sprachen!$A296,0,'START, DEBUT, INIZIO'!$E$7-1,1,1)</f>
        <v>Kosten für die Elektrizität für Umwälzpumpen</v>
      </c>
      <c r="K164" s="416" t="str">
        <f ca="1">OFFSET(Sprachen!$A297,0,'START, DEBUT, INIZIO'!$E$7-1,1,1)</f>
        <v>Kosten Steuern EK</v>
      </c>
      <c r="L164" s="417" t="str">
        <f ca="1">OFFSET(Sprachen!$A298,0,'START, DEBUT, INIZIO'!$E$7-1,1,1)</f>
        <v>Kosten Total</v>
      </c>
      <c r="O164" s="405" t="str">
        <f ca="1">OFFSET(Sprachen!$A299,0,'START, DEBUT, INIZIO'!$E$7-1,1,1)</f>
        <v>gMP Total Erlöse - Total Kosten</v>
      </c>
      <c r="P164" s="405" t="str">
        <f ca="1">OFFSET(Sprachen!$A300,0,'START, DEBUT, INIZIO'!$E$7-1,1,1)</f>
        <v>Übersteigender Teil</v>
      </c>
      <c r="Q164" s="405" t="str">
        <f ca="1">OFFSET(Sprachen!$A301,0,'START, DEBUT, INIZIO'!$E$7-1,1,1)</f>
        <v>Übersteigender Teil. Anteil, welcher beim Projekt bleibt</v>
      </c>
    </row>
    <row r="165" spans="2:17" ht="13" thickBot="1" x14ac:dyDescent="0.3">
      <c r="C165" s="379">
        <f t="shared" si="27"/>
        <v>16</v>
      </c>
      <c r="D165" s="339"/>
      <c r="E165" s="343" t="s">
        <v>8</v>
      </c>
      <c r="F165" s="343" t="s">
        <v>8</v>
      </c>
      <c r="G165" s="343" t="s">
        <v>8</v>
      </c>
      <c r="H165" s="343" t="s">
        <v>8</v>
      </c>
      <c r="I165" s="343" t="s">
        <v>8</v>
      </c>
      <c r="J165" s="343" t="s">
        <v>8</v>
      </c>
      <c r="K165" s="343" t="s">
        <v>8</v>
      </c>
      <c r="L165" s="562" t="s">
        <v>8</v>
      </c>
      <c r="N165" s="339"/>
      <c r="O165" s="343" t="s">
        <v>8</v>
      </c>
      <c r="P165" s="343" t="s">
        <v>8</v>
      </c>
      <c r="Q165" s="343" t="s">
        <v>8</v>
      </c>
    </row>
    <row r="166" spans="2:17" x14ac:dyDescent="0.25">
      <c r="C166" s="379">
        <f t="shared" si="27"/>
        <v>17</v>
      </c>
      <c r="D166" s="3" t="str">
        <f>D150</f>
        <v>10. 2023</v>
      </c>
      <c r="E166" s="393" t="e">
        <f t="shared" ref="E166:K177" si="30">$E150/$E$162*E$178</f>
        <v>#DIV/0!</v>
      </c>
      <c r="F166" s="393" t="e">
        <f t="shared" si="30"/>
        <v>#DIV/0!</v>
      </c>
      <c r="G166" s="393" t="e">
        <f t="shared" ca="1" si="30"/>
        <v>#DIV/0!</v>
      </c>
      <c r="H166" s="393" t="e">
        <f t="shared" si="30"/>
        <v>#DIV/0!</v>
      </c>
      <c r="I166" s="393" t="e">
        <f t="shared" si="30"/>
        <v>#DIV/0!</v>
      </c>
      <c r="J166" s="393" t="e">
        <f t="shared" si="30"/>
        <v>#DIV/0!</v>
      </c>
      <c r="K166" s="393" t="e">
        <f t="shared" si="30"/>
        <v>#DIV/0!</v>
      </c>
      <c r="L166" s="408" t="e">
        <f>SUM(E166:K166)</f>
        <v>#DIV/0!</v>
      </c>
      <c r="N166" s="8" t="str">
        <f t="shared" ref="N166:N177" si="31">D150</f>
        <v>10. 2023</v>
      </c>
      <c r="O166" s="8" t="e">
        <f>L150-L166</f>
        <v>#DIV/0!</v>
      </c>
      <c r="P166" s="8"/>
    </row>
    <row r="167" spans="2:17" x14ac:dyDescent="0.25">
      <c r="C167" s="379">
        <f t="shared" si="27"/>
        <v>18</v>
      </c>
      <c r="D167" s="3" t="str">
        <f t="shared" ref="D167:D177" si="32">D151</f>
        <v>11. 2023</v>
      </c>
      <c r="E167" s="258" t="e">
        <f t="shared" si="30"/>
        <v>#DIV/0!</v>
      </c>
      <c r="F167" s="258" t="e">
        <f t="shared" si="30"/>
        <v>#DIV/0!</v>
      </c>
      <c r="G167" s="258" t="e">
        <f t="shared" ca="1" si="30"/>
        <v>#DIV/0!</v>
      </c>
      <c r="H167" s="258" t="e">
        <f t="shared" si="30"/>
        <v>#DIV/0!</v>
      </c>
      <c r="I167" s="258" t="e">
        <f t="shared" si="30"/>
        <v>#DIV/0!</v>
      </c>
      <c r="J167" s="258" t="e">
        <f t="shared" si="30"/>
        <v>#DIV/0!</v>
      </c>
      <c r="K167" s="258" t="e">
        <f t="shared" si="30"/>
        <v>#DIV/0!</v>
      </c>
      <c r="L167" s="408" t="e">
        <f t="shared" ref="L167:L177" si="33">SUM(E167:K167)</f>
        <v>#DIV/0!</v>
      </c>
      <c r="N167" s="8" t="str">
        <f t="shared" si="31"/>
        <v>11. 2023</v>
      </c>
      <c r="O167" s="8" t="e">
        <f t="shared" ref="O167:O177" si="34">L151-L167</f>
        <v>#DIV/0!</v>
      </c>
      <c r="P167" s="8"/>
    </row>
    <row r="168" spans="2:17" ht="13" thickBot="1" x14ac:dyDescent="0.3">
      <c r="C168" s="379">
        <f t="shared" si="27"/>
        <v>19</v>
      </c>
      <c r="D168" s="410" t="str">
        <f t="shared" si="32"/>
        <v>12. 2023</v>
      </c>
      <c r="E168" s="374" t="e">
        <f t="shared" si="30"/>
        <v>#DIV/0!</v>
      </c>
      <c r="F168" s="374" t="e">
        <f t="shared" si="30"/>
        <v>#DIV/0!</v>
      </c>
      <c r="G168" s="374" t="e">
        <f t="shared" ca="1" si="30"/>
        <v>#DIV/0!</v>
      </c>
      <c r="H168" s="374" t="e">
        <f t="shared" si="30"/>
        <v>#DIV/0!</v>
      </c>
      <c r="I168" s="374" t="e">
        <f t="shared" si="30"/>
        <v>#DIV/0!</v>
      </c>
      <c r="J168" s="374" t="e">
        <f t="shared" si="30"/>
        <v>#DIV/0!</v>
      </c>
      <c r="K168" s="374" t="e">
        <f t="shared" si="30"/>
        <v>#DIV/0!</v>
      </c>
      <c r="L168" s="414" t="e">
        <f t="shared" si="33"/>
        <v>#DIV/0!</v>
      </c>
      <c r="N168" s="413" t="str">
        <f t="shared" si="31"/>
        <v>12. 2023</v>
      </c>
      <c r="O168" s="413" t="e">
        <f t="shared" si="34"/>
        <v>#DIV/0!</v>
      </c>
      <c r="P168" s="413" t="e">
        <f>IF(O168&gt;0,O168,0)</f>
        <v>#DIV/0!</v>
      </c>
      <c r="Q168" s="413" t="e">
        <f>P168*'Allg., SDL, RMP, HKN, Wi-Res.'!$C$4</f>
        <v>#DIV/0!</v>
      </c>
    </row>
    <row r="169" spans="2:17" x14ac:dyDescent="0.25">
      <c r="C169" s="379">
        <f t="shared" si="27"/>
        <v>20</v>
      </c>
      <c r="D169" s="3" t="str">
        <f t="shared" si="32"/>
        <v>1. 2024</v>
      </c>
      <c r="E169" s="393" t="e">
        <f t="shared" si="30"/>
        <v>#DIV/0!</v>
      </c>
      <c r="F169" s="393" t="e">
        <f t="shared" si="30"/>
        <v>#DIV/0!</v>
      </c>
      <c r="G169" s="393" t="e">
        <f t="shared" ca="1" si="30"/>
        <v>#DIV/0!</v>
      </c>
      <c r="H169" s="393" t="e">
        <f t="shared" si="30"/>
        <v>#DIV/0!</v>
      </c>
      <c r="I169" s="393" t="e">
        <f t="shared" si="30"/>
        <v>#DIV/0!</v>
      </c>
      <c r="J169" s="393" t="e">
        <f t="shared" si="30"/>
        <v>#DIV/0!</v>
      </c>
      <c r="K169" s="393" t="e">
        <f t="shared" si="30"/>
        <v>#DIV/0!</v>
      </c>
      <c r="L169" s="408" t="e">
        <f t="shared" si="33"/>
        <v>#DIV/0!</v>
      </c>
      <c r="N169" s="407" t="str">
        <f t="shared" si="31"/>
        <v>1. 2024</v>
      </c>
      <c r="O169" s="407" t="e">
        <f t="shared" si="34"/>
        <v>#DIV/0!</v>
      </c>
      <c r="P169" s="407" t="e">
        <f t="shared" ref="P169:P171" si="35">IF(O169&gt;0,O169,0)</f>
        <v>#DIV/0!</v>
      </c>
      <c r="Q169" s="407" t="e">
        <f>P169*'Allg., SDL, RMP, HKN, Wi-Res.'!$C$4</f>
        <v>#DIV/0!</v>
      </c>
    </row>
    <row r="170" spans="2:17" x14ac:dyDescent="0.25">
      <c r="C170" s="379">
        <f t="shared" si="27"/>
        <v>21</v>
      </c>
      <c r="D170" s="3" t="str">
        <f t="shared" si="32"/>
        <v>2. 2024</v>
      </c>
      <c r="E170" s="258" t="e">
        <f t="shared" si="30"/>
        <v>#DIV/0!</v>
      </c>
      <c r="F170" s="258" t="e">
        <f t="shared" si="30"/>
        <v>#DIV/0!</v>
      </c>
      <c r="G170" s="258" t="e">
        <f t="shared" ca="1" si="30"/>
        <v>#DIV/0!</v>
      </c>
      <c r="H170" s="258" t="e">
        <f t="shared" si="30"/>
        <v>#DIV/0!</v>
      </c>
      <c r="I170" s="258" t="e">
        <f t="shared" si="30"/>
        <v>#DIV/0!</v>
      </c>
      <c r="J170" s="258" t="e">
        <f t="shared" si="30"/>
        <v>#DIV/0!</v>
      </c>
      <c r="K170" s="258" t="e">
        <f t="shared" si="30"/>
        <v>#DIV/0!</v>
      </c>
      <c r="L170" s="408" t="e">
        <f t="shared" si="33"/>
        <v>#DIV/0!</v>
      </c>
      <c r="N170" s="407" t="str">
        <f t="shared" si="31"/>
        <v>2. 2024</v>
      </c>
      <c r="O170" s="407" t="e">
        <f t="shared" si="34"/>
        <v>#DIV/0!</v>
      </c>
      <c r="P170" s="407" t="e">
        <f t="shared" si="35"/>
        <v>#DIV/0!</v>
      </c>
      <c r="Q170" s="407" t="e">
        <f>P170*'Allg., SDL, RMP, HKN, Wi-Res.'!$C$4</f>
        <v>#DIV/0!</v>
      </c>
    </row>
    <row r="171" spans="2:17" ht="13" thickBot="1" x14ac:dyDescent="0.3">
      <c r="C171" s="379">
        <f t="shared" si="27"/>
        <v>22</v>
      </c>
      <c r="D171" s="410" t="str">
        <f t="shared" si="32"/>
        <v>3. 2024</v>
      </c>
      <c r="E171" s="374" t="e">
        <f t="shared" si="30"/>
        <v>#DIV/0!</v>
      </c>
      <c r="F171" s="374" t="e">
        <f t="shared" si="30"/>
        <v>#DIV/0!</v>
      </c>
      <c r="G171" s="374" t="e">
        <f t="shared" ca="1" si="30"/>
        <v>#DIV/0!</v>
      </c>
      <c r="H171" s="374" t="e">
        <f t="shared" si="30"/>
        <v>#DIV/0!</v>
      </c>
      <c r="I171" s="374" t="e">
        <f t="shared" si="30"/>
        <v>#DIV/0!</v>
      </c>
      <c r="J171" s="374" t="e">
        <f t="shared" si="30"/>
        <v>#DIV/0!</v>
      </c>
      <c r="K171" s="374" t="e">
        <f t="shared" si="30"/>
        <v>#DIV/0!</v>
      </c>
      <c r="L171" s="414" t="e">
        <f t="shared" si="33"/>
        <v>#DIV/0!</v>
      </c>
      <c r="N171" s="413" t="str">
        <f t="shared" si="31"/>
        <v>3. 2024</v>
      </c>
      <c r="O171" s="413" t="e">
        <f t="shared" si="34"/>
        <v>#DIV/0!</v>
      </c>
      <c r="P171" s="413" t="e">
        <f t="shared" si="35"/>
        <v>#DIV/0!</v>
      </c>
      <c r="Q171" s="413" t="e">
        <f>P171*'Allg., SDL, RMP, HKN, Wi-Res.'!$C$4</f>
        <v>#DIV/0!</v>
      </c>
    </row>
    <row r="172" spans="2:17" x14ac:dyDescent="0.25">
      <c r="C172" s="379">
        <f t="shared" si="27"/>
        <v>23</v>
      </c>
      <c r="D172" s="3" t="str">
        <f t="shared" si="32"/>
        <v>4. 2024</v>
      </c>
      <c r="E172" s="393" t="e">
        <f t="shared" si="30"/>
        <v>#DIV/0!</v>
      </c>
      <c r="F172" s="393" t="e">
        <f t="shared" si="30"/>
        <v>#DIV/0!</v>
      </c>
      <c r="G172" s="393" t="e">
        <f t="shared" ca="1" si="30"/>
        <v>#DIV/0!</v>
      </c>
      <c r="H172" s="393" t="e">
        <f t="shared" si="30"/>
        <v>#DIV/0!</v>
      </c>
      <c r="I172" s="393" t="e">
        <f t="shared" si="30"/>
        <v>#DIV/0!</v>
      </c>
      <c r="J172" s="393" t="e">
        <f t="shared" si="30"/>
        <v>#DIV/0!</v>
      </c>
      <c r="K172" s="393" t="e">
        <f t="shared" si="30"/>
        <v>#DIV/0!</v>
      </c>
      <c r="L172" s="408" t="e">
        <f t="shared" si="33"/>
        <v>#DIV/0!</v>
      </c>
      <c r="N172" s="8" t="str">
        <f t="shared" si="31"/>
        <v>4. 2024</v>
      </c>
      <c r="O172" s="8" t="e">
        <f t="shared" si="34"/>
        <v>#DIV/0!</v>
      </c>
      <c r="P172" s="8"/>
    </row>
    <row r="173" spans="2:17" x14ac:dyDescent="0.25">
      <c r="C173" s="379">
        <f t="shared" si="27"/>
        <v>24</v>
      </c>
      <c r="D173" s="3" t="str">
        <f t="shared" si="32"/>
        <v>5. 2024</v>
      </c>
      <c r="E173" s="258" t="e">
        <f t="shared" si="30"/>
        <v>#DIV/0!</v>
      </c>
      <c r="F173" s="258" t="e">
        <f t="shared" si="30"/>
        <v>#DIV/0!</v>
      </c>
      <c r="G173" s="258" t="e">
        <f t="shared" ca="1" si="30"/>
        <v>#DIV/0!</v>
      </c>
      <c r="H173" s="258" t="e">
        <f t="shared" si="30"/>
        <v>#DIV/0!</v>
      </c>
      <c r="I173" s="258" t="e">
        <f t="shared" si="30"/>
        <v>#DIV/0!</v>
      </c>
      <c r="J173" s="258" t="e">
        <f t="shared" si="30"/>
        <v>#DIV/0!</v>
      </c>
      <c r="K173" s="258" t="e">
        <f t="shared" si="30"/>
        <v>#DIV/0!</v>
      </c>
      <c r="L173" s="408" t="e">
        <f>SUM(E173:K173)</f>
        <v>#DIV/0!</v>
      </c>
      <c r="N173" s="8" t="str">
        <f t="shared" si="31"/>
        <v>5. 2024</v>
      </c>
      <c r="O173" s="8" t="e">
        <f t="shared" si="34"/>
        <v>#DIV/0!</v>
      </c>
      <c r="P173" s="8"/>
    </row>
    <row r="174" spans="2:17" ht="13" thickBot="1" x14ac:dyDescent="0.3">
      <c r="C174" s="379">
        <f t="shared" si="27"/>
        <v>25</v>
      </c>
      <c r="D174" s="410" t="str">
        <f t="shared" si="32"/>
        <v>6. 2024</v>
      </c>
      <c r="E174" s="374" t="e">
        <f t="shared" si="30"/>
        <v>#DIV/0!</v>
      </c>
      <c r="F174" s="374" t="e">
        <f t="shared" si="30"/>
        <v>#DIV/0!</v>
      </c>
      <c r="G174" s="374" t="e">
        <f t="shared" ca="1" si="30"/>
        <v>#DIV/0!</v>
      </c>
      <c r="H174" s="374" t="e">
        <f t="shared" si="30"/>
        <v>#DIV/0!</v>
      </c>
      <c r="I174" s="374" t="e">
        <f t="shared" si="30"/>
        <v>#DIV/0!</v>
      </c>
      <c r="J174" s="374" t="e">
        <f t="shared" si="30"/>
        <v>#DIV/0!</v>
      </c>
      <c r="K174" s="374" t="e">
        <f t="shared" si="30"/>
        <v>#DIV/0!</v>
      </c>
      <c r="L174" s="414" t="e">
        <f t="shared" si="33"/>
        <v>#DIV/0!</v>
      </c>
      <c r="N174" s="415" t="str">
        <f t="shared" si="31"/>
        <v>6. 2024</v>
      </c>
      <c r="O174" s="415" t="e">
        <f t="shared" si="34"/>
        <v>#DIV/0!</v>
      </c>
      <c r="P174" s="8"/>
    </row>
    <row r="175" spans="2:17" x14ac:dyDescent="0.25">
      <c r="C175" s="379">
        <f t="shared" si="27"/>
        <v>26</v>
      </c>
      <c r="D175" s="3" t="str">
        <f t="shared" si="32"/>
        <v>7. 2024</v>
      </c>
      <c r="E175" s="393" t="e">
        <f t="shared" si="30"/>
        <v>#DIV/0!</v>
      </c>
      <c r="F175" s="393" t="e">
        <f t="shared" si="30"/>
        <v>#DIV/0!</v>
      </c>
      <c r="G175" s="393" t="e">
        <f t="shared" ca="1" si="30"/>
        <v>#DIV/0!</v>
      </c>
      <c r="H175" s="393" t="e">
        <f t="shared" si="30"/>
        <v>#DIV/0!</v>
      </c>
      <c r="I175" s="393" t="e">
        <f t="shared" si="30"/>
        <v>#DIV/0!</v>
      </c>
      <c r="J175" s="393" t="e">
        <f t="shared" si="30"/>
        <v>#DIV/0!</v>
      </c>
      <c r="K175" s="393" t="e">
        <f t="shared" si="30"/>
        <v>#DIV/0!</v>
      </c>
      <c r="L175" s="408" t="e">
        <f t="shared" si="33"/>
        <v>#DIV/0!</v>
      </c>
      <c r="N175" s="8" t="str">
        <f t="shared" si="31"/>
        <v>7. 2024</v>
      </c>
      <c r="O175" s="8" t="e">
        <f t="shared" si="34"/>
        <v>#DIV/0!</v>
      </c>
      <c r="P175" s="8"/>
    </row>
    <row r="176" spans="2:17" x14ac:dyDescent="0.25">
      <c r="C176" s="379">
        <f t="shared" si="27"/>
        <v>27</v>
      </c>
      <c r="D176" s="3" t="str">
        <f t="shared" si="32"/>
        <v>8. 2024</v>
      </c>
      <c r="E176" s="258" t="e">
        <f t="shared" si="30"/>
        <v>#DIV/0!</v>
      </c>
      <c r="F176" s="258" t="e">
        <f t="shared" si="30"/>
        <v>#DIV/0!</v>
      </c>
      <c r="G176" s="258" t="e">
        <f t="shared" ca="1" si="30"/>
        <v>#DIV/0!</v>
      </c>
      <c r="H176" s="258" t="e">
        <f t="shared" si="30"/>
        <v>#DIV/0!</v>
      </c>
      <c r="I176" s="258" t="e">
        <f t="shared" si="30"/>
        <v>#DIV/0!</v>
      </c>
      <c r="J176" s="258" t="e">
        <f t="shared" si="30"/>
        <v>#DIV/0!</v>
      </c>
      <c r="K176" s="258" t="e">
        <f t="shared" si="30"/>
        <v>#DIV/0!</v>
      </c>
      <c r="L176" s="408" t="e">
        <f t="shared" si="33"/>
        <v>#DIV/0!</v>
      </c>
      <c r="N176" s="8" t="str">
        <f t="shared" si="31"/>
        <v>8. 2024</v>
      </c>
      <c r="O176" s="8" t="e">
        <f t="shared" si="34"/>
        <v>#DIV/0!</v>
      </c>
      <c r="P176" s="8"/>
    </row>
    <row r="177" spans="1:17" ht="13" thickBot="1" x14ac:dyDescent="0.3">
      <c r="C177" s="379">
        <f t="shared" si="27"/>
        <v>28</v>
      </c>
      <c r="D177" s="410" t="str">
        <f t="shared" si="32"/>
        <v>9. 2024</v>
      </c>
      <c r="E177" s="374" t="e">
        <f t="shared" si="30"/>
        <v>#DIV/0!</v>
      </c>
      <c r="F177" s="374" t="e">
        <f t="shared" si="30"/>
        <v>#DIV/0!</v>
      </c>
      <c r="G177" s="374" t="e">
        <f t="shared" ca="1" si="30"/>
        <v>#DIV/0!</v>
      </c>
      <c r="H177" s="374" t="e">
        <f t="shared" si="30"/>
        <v>#DIV/0!</v>
      </c>
      <c r="I177" s="374" t="e">
        <f t="shared" si="30"/>
        <v>#DIV/0!</v>
      </c>
      <c r="J177" s="374" t="e">
        <f t="shared" si="30"/>
        <v>#DIV/0!</v>
      </c>
      <c r="K177" s="374" t="e">
        <f t="shared" si="30"/>
        <v>#DIV/0!</v>
      </c>
      <c r="L177" s="414" t="e">
        <f t="shared" si="33"/>
        <v>#DIV/0!</v>
      </c>
      <c r="N177" s="8" t="str">
        <f t="shared" si="31"/>
        <v>9. 2024</v>
      </c>
      <c r="O177" s="415" t="e">
        <f t="shared" si="34"/>
        <v>#DIV/0!</v>
      </c>
      <c r="P177" s="415"/>
    </row>
    <row r="178" spans="1:17" ht="13" x14ac:dyDescent="0.3">
      <c r="C178" s="379">
        <f t="shared" si="27"/>
        <v>29</v>
      </c>
      <c r="E178" s="8">
        <f>$D$5</f>
        <v>0</v>
      </c>
      <c r="F178" s="8">
        <f>$D$16</f>
        <v>0</v>
      </c>
      <c r="G178" s="8">
        <f ca="1">$D$22</f>
        <v>0</v>
      </c>
      <c r="H178" s="8">
        <f>$D$31</f>
        <v>0</v>
      </c>
      <c r="I178" s="8">
        <f>$K$48</f>
        <v>0</v>
      </c>
      <c r="J178" s="8">
        <f>$K$65</f>
        <v>0</v>
      </c>
      <c r="K178" s="8">
        <f>$E$73</f>
        <v>0</v>
      </c>
      <c r="L178" s="407">
        <f ca="1">SUM(E178:K178)</f>
        <v>0</v>
      </c>
      <c r="O178" s="8" t="e">
        <f>SUM(O166:O177)</f>
        <v>#DIV/0!</v>
      </c>
      <c r="P178" s="8" t="e">
        <f>SUM(P168:P171)</f>
        <v>#DIV/0!</v>
      </c>
      <c r="Q178" s="428" t="e">
        <f>SUM(Q168:Q171)</f>
        <v>#DIV/0!</v>
      </c>
    </row>
    <row r="179" spans="1:17" ht="19" customHeight="1" x14ac:dyDescent="0.25">
      <c r="P179" s="18" t="str">
        <f ca="1">OFFSET(Sprachen!A302,0,'START, DEBUT, INIZIO'!$E$7-1,1,1)</f>
        <v>Noch vom Projekt zu bezahlende Gewinn-Steuern auf übersteigendem Anteil</v>
      </c>
      <c r="Q179" s="8" t="e">
        <f>Q178*'Allg., SDL, RMP, HKN, Wi-Res.'!$C$7</f>
        <v>#DIV/0!</v>
      </c>
    </row>
    <row r="180" spans="1:17" ht="13" thickBot="1" x14ac:dyDescent="0.3">
      <c r="A180" s="339"/>
      <c r="B180" s="339"/>
      <c r="C180" s="339"/>
      <c r="D180" s="339"/>
      <c r="E180" s="339"/>
      <c r="F180" s="339"/>
      <c r="G180" s="339"/>
      <c r="H180" s="339"/>
      <c r="I180" s="339"/>
      <c r="J180" s="339"/>
      <c r="K180" s="339"/>
      <c r="L180" s="339"/>
      <c r="M180" s="339"/>
      <c r="N180" s="339"/>
      <c r="O180" s="339"/>
      <c r="P180" s="339"/>
      <c r="Q180" s="339"/>
    </row>
    <row r="181" spans="1:17" ht="26.15" customHeight="1" x14ac:dyDescent="0.3">
      <c r="A181" s="443" t="str">
        <f ca="1">OFFSET(Sprachen!A303,0,'START, DEBUT, INIZIO'!$E$7-1,1,1)</f>
        <v>Gleitende Marktprämie</v>
      </c>
      <c r="B181" s="1"/>
      <c r="C181" s="1"/>
      <c r="D181" s="3"/>
      <c r="E181" s="615"/>
      <c r="F181" s="615"/>
      <c r="G181" s="615"/>
      <c r="H181" s="615"/>
      <c r="I181" s="615"/>
    </row>
    <row r="182" spans="1:17" ht="19.5" customHeight="1" x14ac:dyDescent="0.3">
      <c r="A182" s="429"/>
      <c r="B182" s="1" t="str">
        <f ca="1">OFFSET(Sprachen!A304,0,'START, DEBUT, INIZIO'!$E$7-1,1,1)</f>
        <v>Gewinn- und Verlustrechnung</v>
      </c>
      <c r="C182" s="273"/>
      <c r="D182" s="3" t="s">
        <v>8</v>
      </c>
      <c r="E182" s="3" t="s">
        <v>8</v>
      </c>
      <c r="F182" s="273"/>
      <c r="G182" s="273"/>
      <c r="H182" s="273"/>
      <c r="I182" s="273"/>
    </row>
    <row r="183" spans="1:17" ht="19.5" customHeight="1" x14ac:dyDescent="0.3">
      <c r="A183" s="429"/>
      <c r="B183" s="16" t="str">
        <f ca="1">OFFSET(Sprachen!A305,0,'START, DEBUT, INIZIO'!$E$7-1,1,1)</f>
        <v>Ertrag</v>
      </c>
      <c r="C183" s="446">
        <v>1</v>
      </c>
      <c r="D183" s="19"/>
      <c r="E183" s="430" t="e">
        <f ca="1">SUM(D184:D188)</f>
        <v>#DIV/0!</v>
      </c>
      <c r="F183" s="273"/>
      <c r="G183" s="273"/>
      <c r="H183" s="273"/>
      <c r="I183" s="273"/>
    </row>
    <row r="184" spans="1:17" x14ac:dyDescent="0.25">
      <c r="B184" s="18" t="str">
        <f ca="1">OFFSET(Sprachen!A306,0,'START, DEBUT, INIZIO'!$E$7-1,1,1)</f>
        <v>Day-Ahead-Verkauf</v>
      </c>
      <c r="C184" s="379">
        <f>C183+1</f>
        <v>2</v>
      </c>
      <c r="D184" s="8">
        <f>G162</f>
        <v>0</v>
      </c>
    </row>
    <row r="185" spans="1:17" x14ac:dyDescent="0.25">
      <c r="B185" s="18" t="str">
        <f ca="1">OFFSET(Sprachen!A308,0,'START, DEBUT, INIZIO'!$E$7-1,1,1)</f>
        <v>Terminmarktabsicherung</v>
      </c>
      <c r="C185" s="379">
        <f t="shared" ref="C185:C205" si="36">C184+1</f>
        <v>3</v>
      </c>
      <c r="D185" s="8">
        <f>H162</f>
        <v>0</v>
      </c>
    </row>
    <row r="186" spans="1:17" x14ac:dyDescent="0.25">
      <c r="B186" s="18" t="str">
        <f ca="1">OFFSET(Sprachen!A309,0,'START, DEBUT, INIZIO'!$E$7-1,1,1)</f>
        <v>Systemdienstleistungsmarkt</v>
      </c>
      <c r="C186" s="379">
        <f t="shared" si="36"/>
        <v>4</v>
      </c>
      <c r="D186" s="8">
        <f ca="1">I162</f>
        <v>0</v>
      </c>
    </row>
    <row r="187" spans="1:17" x14ac:dyDescent="0.25">
      <c r="B187" s="18" t="str">
        <f ca="1">OFFSET(Sprachen!A310,0,'START, DEBUT, INIZIO'!$E$7-1,1,1)</f>
        <v>Herkunftsnachweise</v>
      </c>
      <c r="C187" s="379">
        <f t="shared" si="36"/>
        <v>5</v>
      </c>
      <c r="D187" s="8" t="e">
        <f>J162</f>
        <v>#DIV/0!</v>
      </c>
    </row>
    <row r="188" spans="1:17" x14ac:dyDescent="0.25">
      <c r="B188" s="18" t="str">
        <f ca="1">OFFSET(Sprachen!A311,0,'START, DEBUT, INIZIO'!$E$7-1,1,1)</f>
        <v>Winterreserve</v>
      </c>
      <c r="C188" s="379">
        <f t="shared" si="36"/>
        <v>6</v>
      </c>
      <c r="D188" s="8">
        <f>K162</f>
        <v>0</v>
      </c>
    </row>
    <row r="189" spans="1:17" s="12" customFormat="1" ht="17.5" customHeight="1" x14ac:dyDescent="0.3">
      <c r="B189" s="443" t="str">
        <f ca="1">OFFSET(Sprachen!A312,0,'START, DEBUT, INIZIO'!$E$7-1,1,1)</f>
        <v>Aufwand</v>
      </c>
      <c r="C189" s="446">
        <f t="shared" si="36"/>
        <v>7</v>
      </c>
      <c r="D189" s="350"/>
      <c r="E189" s="430">
        <f ca="1">SUM(D190:D194)</f>
        <v>0</v>
      </c>
    </row>
    <row r="190" spans="1:17" x14ac:dyDescent="0.25">
      <c r="B190" s="18" t="str">
        <f ca="1">OFFSET(Sprachen!A313,0,'START, DEBUT, INIZIO'!$E$7-1,1,1)</f>
        <v>Kosten für die Elektrizität für Zubringerpumpen</v>
      </c>
      <c r="C190" s="379">
        <f t="shared" si="36"/>
        <v>8</v>
      </c>
      <c r="D190" s="8">
        <f>I178</f>
        <v>0</v>
      </c>
      <c r="E190" s="8"/>
    </row>
    <row r="191" spans="1:17" x14ac:dyDescent="0.25">
      <c r="B191" s="18" t="str">
        <f ca="1">OFFSET(Sprachen!A314,0,'START, DEBUT, INIZIO'!$E$7-1,1,1)</f>
        <v>Kosten für die Elektrizität für Umwälzpumpen</v>
      </c>
      <c r="C191" s="379">
        <f t="shared" si="36"/>
        <v>9</v>
      </c>
      <c r="D191" s="8">
        <f>J178</f>
        <v>0</v>
      </c>
      <c r="E191" s="8"/>
      <c r="G191" s="8"/>
    </row>
    <row r="192" spans="1:17" x14ac:dyDescent="0.25">
      <c r="B192" s="18" t="str">
        <f ca="1">OFFSET(Sprachen!A315,0,'START, DEBUT, INIZIO'!$E$7-1,1,1)</f>
        <v>Betriebskosten</v>
      </c>
      <c r="C192" s="379">
        <f t="shared" si="36"/>
        <v>10</v>
      </c>
      <c r="D192" s="8">
        <f>F178</f>
        <v>0</v>
      </c>
      <c r="E192" s="8"/>
    </row>
    <row r="193" spans="1:18" x14ac:dyDescent="0.25">
      <c r="B193" s="18" t="str">
        <f ca="1">OFFSET(Sprachen!A316,0,'START, DEBUT, INIZIO'!$E$7-1,1,1)</f>
        <v>Energiebewirtschaftungs- und -verwertungskosten</v>
      </c>
      <c r="C193" s="379">
        <f t="shared" si="36"/>
        <v>11</v>
      </c>
      <c r="D193" s="8">
        <f ca="1">G178</f>
        <v>0</v>
      </c>
      <c r="E193" s="8"/>
    </row>
    <row r="194" spans="1:18" x14ac:dyDescent="0.25">
      <c r="B194" s="529" t="str">
        <f ca="1">OFFSET(Sprachen!A317,0,'START, DEBUT, INIZIO'!$E$7-1,1,1)</f>
        <v>Abgaben und Leistungen an das Gemeinwesen (inkl. Wasserzins)</v>
      </c>
      <c r="C194" s="379">
        <f t="shared" si="36"/>
        <v>12</v>
      </c>
      <c r="D194" s="539">
        <f>H178</f>
        <v>0</v>
      </c>
      <c r="E194" s="8"/>
    </row>
    <row r="195" spans="1:18" s="248" customFormat="1" ht="22.5" customHeight="1" x14ac:dyDescent="0.25">
      <c r="B195" s="445" t="str">
        <f ca="1">OFFSET(Sprachen!A318,0,'START, DEBUT, INIZIO'!$E$7-1,1,1)</f>
        <v>gleitende Marktprämie</v>
      </c>
      <c r="C195" s="431">
        <f t="shared" si="36"/>
        <v>13</v>
      </c>
      <c r="D195" s="440"/>
      <c r="E195" s="441" t="e">
        <f ca="1">E205-E183+E189+D197+D199+D201+D202+D204</f>
        <v>#DIV/0!</v>
      </c>
      <c r="F195" s="442" t="str">
        <f ca="1">OFFSET(Sprachen!A329,0,'START, DEBUT, INIZIO'!$E$7-1,1,1)</f>
        <v>+ vom Netzzuschlagsfonds (NZF) zum Projekt, - vom Projekt zum NZF</v>
      </c>
    </row>
    <row r="196" spans="1:18" s="15" customFormat="1" ht="21" customHeight="1" x14ac:dyDescent="0.3">
      <c r="B196" s="443" t="str">
        <f ca="1">OFFSET(Sprachen!A319,0,'START, DEBUT, INIZIO'!$E$7-1,1,1)</f>
        <v>EBITDA</v>
      </c>
      <c r="C196" s="432">
        <f t="shared" si="36"/>
        <v>14</v>
      </c>
      <c r="E196" s="430" t="e">
        <f ca="1">E183-E189+E195</f>
        <v>#DIV/0!</v>
      </c>
    </row>
    <row r="197" spans="1:18" s="15" customFormat="1" x14ac:dyDescent="0.25">
      <c r="B197" s="436" t="str">
        <f ca="1">OFFSET(Sprachen!A320,0,'START, DEBUT, INIZIO'!$E$7-1,1,1)</f>
        <v>Abschreibungen</v>
      </c>
      <c r="C197" s="437">
        <f t="shared" si="36"/>
        <v>15</v>
      </c>
      <c r="D197" s="438">
        <f>CAPEX!N12/CAPEX!U12</f>
        <v>0</v>
      </c>
      <c r="E197" s="439"/>
    </row>
    <row r="198" spans="1:18" s="15" customFormat="1" ht="21" customHeight="1" x14ac:dyDescent="0.3">
      <c r="B198" s="443" t="str">
        <f ca="1">OFFSET(Sprachen!A321,0,'START, DEBUT, INIZIO'!$E$7-1,1,1)</f>
        <v>EBIT</v>
      </c>
      <c r="C198" s="432">
        <f t="shared" si="36"/>
        <v>16</v>
      </c>
      <c r="E198" s="430" t="e">
        <f ca="1">E196-D197</f>
        <v>#DIV/0!</v>
      </c>
    </row>
    <row r="199" spans="1:18" s="15" customFormat="1" x14ac:dyDescent="0.25">
      <c r="B199" s="436" t="str">
        <f ca="1">OFFSET(Sprachen!A322,0,'START, DEBUT, INIZIO'!$E$7-1,1,1)</f>
        <v>Fremdkapitalkosten</v>
      </c>
      <c r="C199" s="437">
        <f t="shared" si="36"/>
        <v>17</v>
      </c>
      <c r="D199" s="438">
        <f>E71</f>
        <v>0</v>
      </c>
      <c r="E199" s="439"/>
    </row>
    <row r="200" spans="1:18" s="15" customFormat="1" ht="21" customHeight="1" x14ac:dyDescent="0.3">
      <c r="B200" s="443" t="str">
        <f ca="1">OFFSET(Sprachen!A323,0,'START, DEBUT, INIZIO'!$E$7-1,1,1)</f>
        <v>EBT</v>
      </c>
      <c r="C200" s="432">
        <f t="shared" si="36"/>
        <v>18</v>
      </c>
      <c r="E200" s="430" t="e">
        <f ca="1">E198-D199</f>
        <v>#DIV/0!</v>
      </c>
    </row>
    <row r="201" spans="1:18" s="15" customFormat="1" x14ac:dyDescent="0.25">
      <c r="B201" s="435" t="str">
        <f ca="1">OFFSET(Sprachen!A324,0,'START, DEBUT, INIZIO'!$E$7-1,1,1)</f>
        <v>Eigenkapitalgewinnsteuer</v>
      </c>
      <c r="C201" s="433">
        <f t="shared" si="36"/>
        <v>19</v>
      </c>
      <c r="D201" s="8">
        <f>K178</f>
        <v>0</v>
      </c>
      <c r="E201" s="434"/>
    </row>
    <row r="202" spans="1:18" s="15" customFormat="1" x14ac:dyDescent="0.25">
      <c r="B202" s="436" t="str">
        <f ca="1">OFFSET(Sprachen!A325,0,'START, DEBUT, INIZIO'!$E$7-1,1,1)</f>
        <v xml:space="preserve">Gewinnsteuer auf übersteigendem Anteil </v>
      </c>
      <c r="C202" s="437">
        <f t="shared" si="36"/>
        <v>20</v>
      </c>
      <c r="D202" s="438" t="e">
        <f>Q179</f>
        <v>#DIV/0!</v>
      </c>
      <c r="E202" s="439"/>
    </row>
    <row r="203" spans="1:18" s="15" customFormat="1" ht="21" customHeight="1" x14ac:dyDescent="0.3">
      <c r="B203" s="443" t="str">
        <f ca="1">OFFSET(Sprachen!A326,0,'START, DEBUT, INIZIO'!$E$7-1,1,1)</f>
        <v>EAT</v>
      </c>
      <c r="C203" s="432">
        <f t="shared" si="36"/>
        <v>21</v>
      </c>
      <c r="E203" s="430" t="e">
        <f ca="1">E200-D201-D202</f>
        <v>#DIV/0!</v>
      </c>
    </row>
    <row r="204" spans="1:18" s="15" customFormat="1" x14ac:dyDescent="0.25">
      <c r="B204" s="436" t="str">
        <f ca="1">OFFSET(Sprachen!A327,0,'START, DEBUT, INIZIO'!$E$7-1,1,1)</f>
        <v>Eigenkapitalkosten</v>
      </c>
      <c r="C204" s="437">
        <f t="shared" si="36"/>
        <v>22</v>
      </c>
      <c r="D204" s="438">
        <f>$E$70</f>
        <v>0</v>
      </c>
      <c r="E204" s="439"/>
      <c r="F204" s="435"/>
    </row>
    <row r="205" spans="1:18" s="15" customFormat="1" ht="21" customHeight="1" x14ac:dyDescent="0.3">
      <c r="B205" s="443" t="str">
        <f ca="1">OFFSET(Sprachen!A328,0,'START, DEBUT, INIZIO'!$E$7-1,1,1)</f>
        <v>Gewinn nach Eigenkapitalkosten</v>
      </c>
      <c r="C205" s="444">
        <f t="shared" si="36"/>
        <v>23</v>
      </c>
      <c r="E205" s="430" t="e">
        <f>Q178-Q179</f>
        <v>#DIV/0!</v>
      </c>
      <c r="F205" s="15" t="str">
        <f ca="1">OFFSET(Sprachen!A330,0,'START, DEBUT, INIZIO'!$E$7-1,1,1)</f>
        <v>Beim Projekt verbleibender übersteigender Anteil</v>
      </c>
    </row>
    <row r="206" spans="1:18" s="15" customFormat="1" x14ac:dyDescent="0.25">
      <c r="B206" s="435"/>
      <c r="C206" s="433"/>
      <c r="E206" s="434"/>
    </row>
    <row r="207" spans="1:18" ht="13" thickBot="1" x14ac:dyDescent="0.3">
      <c r="A207" s="339"/>
      <c r="B207" s="339"/>
      <c r="C207" s="339"/>
      <c r="D207" s="339"/>
      <c r="E207" s="339"/>
      <c r="F207" s="339"/>
      <c r="G207" s="339"/>
      <c r="H207" s="339"/>
      <c r="I207" s="339"/>
      <c r="J207" s="339"/>
      <c r="K207" s="339"/>
      <c r="L207" s="339"/>
      <c r="M207" s="339"/>
      <c r="N207" s="339"/>
      <c r="O207" s="339"/>
      <c r="P207" s="339"/>
      <c r="Q207" s="339"/>
      <c r="R207" s="339"/>
    </row>
    <row r="208" spans="1:18" ht="26.15" customHeight="1" x14ac:dyDescent="0.3">
      <c r="A208" s="16" t="str">
        <f ca="1">OFFSET(Sprachen!A331,0,'START, DEBUT, INIZIO'!$E$7-1,1,1)</f>
        <v>Kennzahlen</v>
      </c>
      <c r="B208" s="1"/>
      <c r="C208" s="1"/>
      <c r="D208" s="3"/>
      <c r="E208" s="615"/>
      <c r="F208" s="615"/>
      <c r="G208" s="615"/>
      <c r="H208" s="615"/>
      <c r="I208" s="615"/>
    </row>
    <row r="209" spans="2:11" x14ac:dyDescent="0.25">
      <c r="B209" s="426" t="str">
        <f ca="1">OFFSET(Sprachen!A332,0,'START, DEBUT, INIZIO'!$E$7-1,1,1)</f>
        <v>Kapitalkosten</v>
      </c>
      <c r="C209" s="6">
        <v>1</v>
      </c>
      <c r="D209" s="8">
        <f>D5</f>
        <v>0</v>
      </c>
      <c r="E209" t="s">
        <v>8</v>
      </c>
      <c r="K209" s="8"/>
    </row>
    <row r="210" spans="2:11" x14ac:dyDescent="0.25">
      <c r="B210" s="426" t="str">
        <f ca="1">OFFSET(Sprachen!A333,0,'START, DEBUT, INIZIO'!$E$7-1,1,1)</f>
        <v>Betriebskosten</v>
      </c>
      <c r="C210" s="379">
        <f t="shared" ref="C210:C231" si="37">C209+1</f>
        <v>2</v>
      </c>
      <c r="D210" s="8">
        <f>D192</f>
        <v>0</v>
      </c>
      <c r="E210" t="s">
        <v>8</v>
      </c>
      <c r="K210" s="8"/>
    </row>
    <row r="211" spans="2:11" x14ac:dyDescent="0.25">
      <c r="B211" s="426" t="str">
        <f ca="1">OFFSET(Sprachen!A334,0,'START, DEBUT, INIZIO'!$E$7-1,1,1)</f>
        <v>Energiebewirtschaftungs- und -verwertungskosten</v>
      </c>
      <c r="C211" s="379">
        <f t="shared" si="37"/>
        <v>3</v>
      </c>
      <c r="D211" s="8">
        <f ca="1">D193</f>
        <v>0</v>
      </c>
      <c r="E211" t="s">
        <v>8</v>
      </c>
      <c r="K211" s="8"/>
    </row>
    <row r="212" spans="2:11" x14ac:dyDescent="0.25">
      <c r="B212" s="426" t="str">
        <f ca="1">OFFSET(Sprachen!A335,0,'START, DEBUT, INIZIO'!$E$7-1,1,1)</f>
        <v>Abgaben und Leistungen an das Gemeinwesen</v>
      </c>
      <c r="C212" s="379">
        <f t="shared" si="37"/>
        <v>4</v>
      </c>
      <c r="D212" s="8">
        <f>D194</f>
        <v>0</v>
      </c>
      <c r="E212" t="s">
        <v>8</v>
      </c>
      <c r="K212" s="8"/>
    </row>
    <row r="213" spans="2:11" x14ac:dyDescent="0.25">
      <c r="B213" s="426" t="str">
        <f ca="1">OFFSET(Sprachen!A336,0,'START, DEBUT, INIZIO'!$E$7-1,1,1)</f>
        <v>Kosten für die Elektrizität für Zubringerpumpen</v>
      </c>
      <c r="C213" s="379">
        <f t="shared" si="37"/>
        <v>5</v>
      </c>
      <c r="D213" s="8">
        <f>D190</f>
        <v>0</v>
      </c>
      <c r="E213" t="s">
        <v>8</v>
      </c>
      <c r="K213" s="8"/>
    </row>
    <row r="214" spans="2:11" x14ac:dyDescent="0.25">
      <c r="B214" s="18" t="str">
        <f ca="1">OFFSET(Sprachen!A337,0,'START, DEBUT, INIZIO'!$E$7-1,1,1)</f>
        <v>Kosten für die Elektrizität für Umwälzpumpen</v>
      </c>
      <c r="C214" s="379">
        <f t="shared" si="37"/>
        <v>6</v>
      </c>
      <c r="D214" s="8">
        <f>D191</f>
        <v>0</v>
      </c>
      <c r="E214" t="s">
        <v>8</v>
      </c>
      <c r="K214" s="8"/>
    </row>
    <row r="215" spans="2:11" x14ac:dyDescent="0.25">
      <c r="B215" s="426" t="str">
        <f ca="1">OFFSET(Sprachen!A338,0,'START, DEBUT, INIZIO'!$E$7-1,1,1)</f>
        <v>Eigenkapitalgewinnsteuer</v>
      </c>
      <c r="C215" s="379">
        <f t="shared" si="37"/>
        <v>7</v>
      </c>
      <c r="D215" s="8">
        <f>D201</f>
        <v>0</v>
      </c>
      <c r="E215" t="s">
        <v>8</v>
      </c>
      <c r="K215" s="8"/>
    </row>
    <row r="216" spans="2:11" x14ac:dyDescent="0.25">
      <c r="B216" s="18" t="str">
        <f ca="1">OFFSET(Sprachen!A339,0,'START, DEBUT, INIZIO'!$E$7-1,1,1)</f>
        <v xml:space="preserve">Gewinnsteuer auf zurückbehaltenem übersteigendem Anteil </v>
      </c>
      <c r="C216" s="379">
        <f t="shared" si="37"/>
        <v>8</v>
      </c>
      <c r="D216" s="8" t="e">
        <f>D202</f>
        <v>#DIV/0!</v>
      </c>
      <c r="E216" t="s">
        <v>8</v>
      </c>
      <c r="K216" s="8"/>
    </row>
    <row r="217" spans="2:11" ht="13" thickBot="1" x14ac:dyDescent="0.3">
      <c r="B217" s="435" t="str">
        <f ca="1">OFFSET(Sprachen!A340,0,'START, DEBUT, INIZIO'!$E$7-1,1,1)</f>
        <v>Zurückbahaltener übersteigender Anteil</v>
      </c>
      <c r="C217" s="379">
        <f t="shared" si="37"/>
        <v>9</v>
      </c>
      <c r="D217" s="8" t="e">
        <f>E205</f>
        <v>#DIV/0!</v>
      </c>
      <c r="E217" t="s">
        <v>8</v>
      </c>
      <c r="K217" s="8"/>
    </row>
    <row r="218" spans="2:11" s="248" customFormat="1" ht="21" customHeight="1" thickBot="1" x14ac:dyDescent="0.3">
      <c r="B218" s="479" t="str">
        <f ca="1">OFFSET(Sprachen!A341,0,'START, DEBUT, INIZIO'!$E$7-1,1,1)</f>
        <v>Jahreskosten aus Investition</v>
      </c>
      <c r="C218" s="470">
        <f t="shared" si="37"/>
        <v>10</v>
      </c>
      <c r="D218" s="483" t="e">
        <f ca="1">SUM(D209:D217)</f>
        <v>#DIV/0!</v>
      </c>
      <c r="E218" s="480" t="s">
        <v>8</v>
      </c>
      <c r="K218" s="476"/>
    </row>
    <row r="219" spans="2:11" ht="21" customHeight="1" x14ac:dyDescent="0.25">
      <c r="B219" s="18" t="str">
        <f ca="1">OFFSET(Sprachen!A342,0,'START, DEBUT, INIZIO'!$E$7-1,1,1)</f>
        <v>Day-Ahead-Verkauf</v>
      </c>
      <c r="C219" s="6">
        <f t="shared" si="37"/>
        <v>11</v>
      </c>
      <c r="D219" s="8">
        <f>D184</f>
        <v>0</v>
      </c>
      <c r="E219" t="s">
        <v>8</v>
      </c>
      <c r="K219" s="8"/>
    </row>
    <row r="220" spans="2:11" x14ac:dyDescent="0.25">
      <c r="B220" s="18" t="str">
        <f ca="1">OFFSET(Sprachen!A343,0,'START, DEBUT, INIZIO'!$E$7-1,1,1)</f>
        <v>Terminmarktabsicherung</v>
      </c>
      <c r="C220" s="379">
        <f t="shared" si="37"/>
        <v>12</v>
      </c>
      <c r="D220" s="8">
        <f>D185</f>
        <v>0</v>
      </c>
      <c r="E220" t="s">
        <v>8</v>
      </c>
      <c r="K220" s="8"/>
    </row>
    <row r="221" spans="2:11" x14ac:dyDescent="0.25">
      <c r="B221" s="18" t="str">
        <f ca="1">OFFSET(Sprachen!A344,0,'START, DEBUT, INIZIO'!$E$7-1,1,1)</f>
        <v>Systemdienstleistungsmarkt</v>
      </c>
      <c r="C221" s="379">
        <f t="shared" si="37"/>
        <v>13</v>
      </c>
      <c r="D221" s="8">
        <f ca="1">D186</f>
        <v>0</v>
      </c>
      <c r="E221" t="s">
        <v>8</v>
      </c>
      <c r="K221" s="8"/>
    </row>
    <row r="222" spans="2:11" x14ac:dyDescent="0.25">
      <c r="B222" s="18" t="str">
        <f ca="1">OFFSET(Sprachen!A345,0,'START, DEBUT, INIZIO'!$E$7-1,1,1)</f>
        <v>Herkunftsnachweise</v>
      </c>
      <c r="C222" s="379">
        <f t="shared" si="37"/>
        <v>14</v>
      </c>
      <c r="D222" s="8" t="e">
        <f>D187</f>
        <v>#DIV/0!</v>
      </c>
      <c r="E222" t="s">
        <v>8</v>
      </c>
      <c r="K222" s="8"/>
    </row>
    <row r="223" spans="2:11" ht="13" thickBot="1" x14ac:dyDescent="0.3">
      <c r="B223" s="18" t="str">
        <f ca="1">OFFSET(Sprachen!A346,0,'START, DEBUT, INIZIO'!$E$7-1,1,1)</f>
        <v>Winterreserve</v>
      </c>
      <c r="C223" s="379">
        <f t="shared" si="37"/>
        <v>15</v>
      </c>
      <c r="D223" s="8">
        <f>D188</f>
        <v>0</v>
      </c>
      <c r="E223" t="s">
        <v>8</v>
      </c>
      <c r="K223" s="8"/>
    </row>
    <row r="224" spans="2:11" s="248" customFormat="1" ht="21" customHeight="1" thickBot="1" x14ac:dyDescent="0.3">
      <c r="B224" s="479" t="str">
        <f ca="1">OFFSET(Sprachen!A347,0,'START, DEBUT, INIZIO'!$E$7-1,1,1)</f>
        <v>Erlös aus Investition</v>
      </c>
      <c r="C224" s="470">
        <f t="shared" si="37"/>
        <v>16</v>
      </c>
      <c r="D224" s="483" t="e">
        <f ca="1">SUM(D219:D223)</f>
        <v>#DIV/0!</v>
      </c>
      <c r="E224" s="480" t="s">
        <v>8</v>
      </c>
      <c r="K224" s="476"/>
    </row>
    <row r="225" spans="1:18" ht="21" customHeight="1" x14ac:dyDescent="0.25">
      <c r="B225" s="426" t="str">
        <f ca="1">OFFSET(Sprachen!A348,0,'START, DEBUT, INIZIO'!$E$7-1,1,1)</f>
        <v>Mehrproduktion aus Investition (ohne neue Speicherkapazität)</v>
      </c>
      <c r="C225" s="379">
        <f t="shared" si="37"/>
        <v>17</v>
      </c>
      <c r="D225" s="8">
        <f>Allgemein!N52</f>
        <v>0</v>
      </c>
      <c r="E225" t="s">
        <v>9</v>
      </c>
      <c r="K225" s="8"/>
    </row>
    <row r="226" spans="1:18" ht="13" thickBot="1" x14ac:dyDescent="0.3">
      <c r="B226" s="426" t="str">
        <f ca="1">OFFSET(Sprachen!A349,0,'START, DEBUT, INIZIO'!$E$7-1,1,1)</f>
        <v>Neue Speicherkapazität</v>
      </c>
      <c r="C226" s="379">
        <f t="shared" si="37"/>
        <v>18</v>
      </c>
      <c r="D226" s="8" t="e">
        <f ca="1">Allgemein!R52</f>
        <v>#DIV/0!</v>
      </c>
      <c r="E226" t="s">
        <v>9</v>
      </c>
      <c r="K226" s="8"/>
    </row>
    <row r="227" spans="1:18" s="248" customFormat="1" ht="21" customHeight="1" thickBot="1" x14ac:dyDescent="0.3">
      <c r="B227" s="481" t="str">
        <f ca="1">OFFSET(Sprachen!A351,0,'START, DEBUT, INIZIO'!$E$7-1,1,1)</f>
        <v>Mehrproduktion aus Investition (inkl. neue Speicherkapazität)</v>
      </c>
      <c r="C227" s="470">
        <f t="shared" si="37"/>
        <v>19</v>
      </c>
      <c r="D227" s="483">
        <f>Allgemein!X52</f>
        <v>0</v>
      </c>
      <c r="E227" s="480" t="s">
        <v>9</v>
      </c>
      <c r="K227" s="476"/>
    </row>
    <row r="228" spans="1:18" ht="21" customHeight="1" x14ac:dyDescent="0.25">
      <c r="A228" s="426"/>
      <c r="B228" s="426" t="str">
        <f ca="1">OFFSET(Sprachen!A352,0,'START, DEBUT, INIZIO'!$E$7-1,1,1)</f>
        <v>Referenz-Marktpreis</v>
      </c>
      <c r="C228" s="6">
        <f t="shared" si="37"/>
        <v>20</v>
      </c>
      <c r="D228" s="427" t="e">
        <f ca="1">D224/D227</f>
        <v>#DIV/0!</v>
      </c>
      <c r="E228" t="s">
        <v>10</v>
      </c>
      <c r="K228" s="427"/>
    </row>
    <row r="229" spans="1:18" x14ac:dyDescent="0.25">
      <c r="A229" s="426"/>
      <c r="B229" s="426" t="str">
        <f ca="1">OFFSET(Sprachen!A353,0,'START, DEBUT, INIZIO'!$E$7-1,1,1)</f>
        <v>Vergütungssatz</v>
      </c>
      <c r="C229" s="379">
        <f t="shared" si="37"/>
        <v>21</v>
      </c>
      <c r="D229" s="427" t="e">
        <f ca="1">D218/D227</f>
        <v>#DIV/0!</v>
      </c>
      <c r="E229" t="s">
        <v>10</v>
      </c>
      <c r="K229" s="427"/>
    </row>
    <row r="230" spans="1:18" ht="13" thickBot="1" x14ac:dyDescent="0.3">
      <c r="A230" s="426"/>
      <c r="B230" s="426" t="str">
        <f ca="1">OFFSET(Sprachen!A354,0,'START, DEBUT, INIZIO'!$E$7-1,1,1)</f>
        <v>gMP (spezifisch)</v>
      </c>
      <c r="C230" s="379">
        <f t="shared" si="37"/>
        <v>22</v>
      </c>
      <c r="D230" s="427" t="e">
        <f ca="1">D229-D228</f>
        <v>#DIV/0!</v>
      </c>
      <c r="E230" t="s">
        <v>10</v>
      </c>
      <c r="K230" s="427"/>
    </row>
    <row r="231" spans="1:18" s="248" customFormat="1" ht="21" customHeight="1" thickBot="1" x14ac:dyDescent="0.3">
      <c r="A231" s="471"/>
      <c r="B231" s="472" t="str">
        <f ca="1">OFFSET(Sprachen!A355,0,'START, DEBUT, INIZIO'!$E$7-1,1,1)</f>
        <v>gMP (absolut)</v>
      </c>
      <c r="C231" s="478">
        <f t="shared" si="37"/>
        <v>23</v>
      </c>
      <c r="D231" s="477" t="e">
        <f ca="1">D227*D230</f>
        <v>#DIV/0!</v>
      </c>
      <c r="E231" s="473" t="str">
        <f ca="1">OFFSET(Sprachen!A356,0,'START, DEBUT, INIZIO'!$E$7-1,1,1)</f>
        <v>CHF, + vom NZF zum Projekt, - vom Projekt zum NZF</v>
      </c>
      <c r="F231" s="474"/>
      <c r="G231" s="474"/>
      <c r="H231" s="475"/>
      <c r="K231" s="476"/>
    </row>
    <row r="232" spans="1:18" ht="13" thickBot="1" x14ac:dyDescent="0.3">
      <c r="A232" s="339"/>
      <c r="B232" s="447"/>
      <c r="C232" s="447"/>
      <c r="D232" s="447"/>
      <c r="E232" s="447"/>
      <c r="F232" s="447"/>
      <c r="G232" s="339"/>
      <c r="H232" s="339"/>
      <c r="I232" s="339"/>
      <c r="J232" s="339"/>
      <c r="K232" s="339"/>
      <c r="L232" s="339"/>
      <c r="M232" s="339"/>
      <c r="N232" s="339"/>
      <c r="O232" s="339"/>
      <c r="P232" s="339"/>
      <c r="Q232" s="339"/>
      <c r="R232" s="339"/>
    </row>
    <row r="233" spans="1:18" ht="26.15" customHeight="1" x14ac:dyDescent="0.3">
      <c r="A233" s="16"/>
      <c r="B233" s="1"/>
      <c r="C233" s="1"/>
      <c r="D233" s="3"/>
      <c r="E233" s="615"/>
      <c r="F233" s="615"/>
      <c r="G233" s="615"/>
      <c r="H233" s="615"/>
      <c r="I233" s="615"/>
    </row>
  </sheetData>
  <mergeCells count="40">
    <mergeCell ref="E208:I208"/>
    <mergeCell ref="E233:I233"/>
    <mergeCell ref="E112:I112"/>
    <mergeCell ref="E129:I129"/>
    <mergeCell ref="E135:I135"/>
    <mergeCell ref="E140:I140"/>
    <mergeCell ref="E147:I147"/>
    <mergeCell ref="E181:I181"/>
    <mergeCell ref="D76:E76"/>
    <mergeCell ref="G76:H76"/>
    <mergeCell ref="D94:K94"/>
    <mergeCell ref="M94:T94"/>
    <mergeCell ref="D96:E96"/>
    <mergeCell ref="G96:H96"/>
    <mergeCell ref="M96:N96"/>
    <mergeCell ref="P96:Q96"/>
    <mergeCell ref="E75:I75"/>
    <mergeCell ref="F29:R29"/>
    <mergeCell ref="F30:R30"/>
    <mergeCell ref="E33:I33"/>
    <mergeCell ref="D34:E34"/>
    <mergeCell ref="G34:H34"/>
    <mergeCell ref="J34:K34"/>
    <mergeCell ref="E50:I50"/>
    <mergeCell ref="D51:E51"/>
    <mergeCell ref="G51:H51"/>
    <mergeCell ref="J51:K51"/>
    <mergeCell ref="E67:I67"/>
    <mergeCell ref="F28:R28"/>
    <mergeCell ref="F8:R8"/>
    <mergeCell ref="F9:R9"/>
    <mergeCell ref="F10:R10"/>
    <mergeCell ref="F11:R11"/>
    <mergeCell ref="F12:R12"/>
    <mergeCell ref="F13:R13"/>
    <mergeCell ref="F19:R19"/>
    <mergeCell ref="F20:R20"/>
    <mergeCell ref="F25:R25"/>
    <mergeCell ref="F26:R26"/>
    <mergeCell ref="F27:R27"/>
  </mergeCells>
  <pageMargins left="0.7" right="0.7" top="0.78740157499999996" bottom="0.78740157499999996" header="0.3" footer="0.3"/>
  <pageSetup paperSize="9" orientation="portrait" r:id="rId1"/>
  <ignoredErrors>
    <ignoredError sqref="E14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E73F-9795-47EF-ACDB-C27175F05A63}">
  <sheetPr>
    <tabColor theme="3" tint="0.89999084444715716"/>
  </sheetPr>
  <dimension ref="A1:U238"/>
  <sheetViews>
    <sheetView showGridLines="0" zoomScaleNormal="100" workbookViewId="0">
      <selection activeCell="E30" sqref="E30"/>
    </sheetView>
  </sheetViews>
  <sheetFormatPr baseColWidth="10" defaultRowHeight="12.5" x14ac:dyDescent="0.25"/>
  <cols>
    <col min="1" max="1" width="4.81640625" customWidth="1"/>
    <col min="2" max="2" width="56.54296875" customWidth="1"/>
    <col min="3" max="3" width="6.26953125" customWidth="1"/>
    <col min="4" max="4" width="16.81640625" customWidth="1"/>
    <col min="5" max="5" width="20.26953125" bestFit="1" customWidth="1"/>
    <col min="6" max="6" width="13.26953125" customWidth="1"/>
    <col min="7" max="7" width="15.453125" customWidth="1"/>
    <col min="8" max="8" width="15.54296875" customWidth="1"/>
    <col min="9" max="9" width="11.1796875" customWidth="1"/>
    <col min="10" max="10" width="15.453125" customWidth="1"/>
    <col min="11" max="11" width="16.7265625" customWidth="1"/>
    <col min="12" max="12" width="13.453125" customWidth="1"/>
    <col min="13" max="14" width="16.1796875" customWidth="1"/>
    <col min="15" max="15" width="12.453125" customWidth="1"/>
    <col min="16" max="17" width="15.26953125" customWidth="1"/>
    <col min="18" max="18" width="12.26953125" customWidth="1"/>
    <col min="21" max="21" width="12" customWidth="1"/>
    <col min="22" max="22" width="4.54296875" customWidth="1"/>
    <col min="24" max="24" width="14.453125" customWidth="1"/>
    <col min="25" max="25" width="10.7265625" customWidth="1"/>
    <col min="27" max="27" width="16.26953125" customWidth="1"/>
  </cols>
  <sheetData>
    <row r="1" spans="1:18" x14ac:dyDescent="0.25">
      <c r="A1" s="1" t="str">
        <f ca="1">DropDown!$A$3</f>
        <v>Erhebliche Erweiterung</v>
      </c>
    </row>
    <row r="2" spans="1:18" x14ac:dyDescent="0.25">
      <c r="A2" s="1" t="str">
        <f ca="1">DropDown!$A$7</f>
        <v>steuerbar &amp; &gt; 3 MWbr</v>
      </c>
    </row>
    <row r="3" spans="1:18" s="249" customFormat="1" ht="20.5" customHeight="1" thickBot="1" x14ac:dyDescent="0.3">
      <c r="A3" s="348" t="str">
        <f>'START, DEBUT, INIZIO'!$E$21</f>
        <v>Speicherkraftwerk</v>
      </c>
      <c r="B3" s="250"/>
      <c r="C3" s="250"/>
      <c r="D3" s="250"/>
      <c r="E3" s="250"/>
      <c r="F3" s="250"/>
      <c r="G3" s="250"/>
      <c r="H3" s="250"/>
      <c r="I3" s="250"/>
      <c r="J3" s="250"/>
      <c r="K3" s="250"/>
      <c r="L3" s="250"/>
      <c r="M3" s="250"/>
      <c r="N3" s="250"/>
      <c r="O3" s="250"/>
      <c r="P3" s="250"/>
      <c r="Q3" s="250"/>
      <c r="R3" s="250"/>
    </row>
    <row r="4" spans="1:18" ht="26.15" customHeight="1" x14ac:dyDescent="0.3">
      <c r="A4" s="16" t="str">
        <f ca="1">OFFSET(Sprachen!A187,0,'START, DEBUT, INIZIO'!$E$7-1,1,1)</f>
        <v>Investitionsbedingte Kosten für Kapital (Abschreibung + EK + FK)</v>
      </c>
      <c r="B4" s="334"/>
      <c r="C4" s="334"/>
      <c r="D4" s="3"/>
      <c r="E4" s="335"/>
      <c r="F4" s="335"/>
      <c r="G4" s="335"/>
      <c r="I4" s="1"/>
    </row>
    <row r="5" spans="1:18" ht="13" x14ac:dyDescent="0.3">
      <c r="C5" s="378">
        <v>1</v>
      </c>
      <c r="D5" s="380">
        <f>CAPEX!$W$12</f>
        <v>0</v>
      </c>
      <c r="E5" s="384" t="s">
        <v>225</v>
      </c>
      <c r="F5" s="381" t="str">
        <f ca="1">OFFSET(Sprachen!A188,0,'START, DEBUT, INIZIO'!$E$7-1,1,1)</f>
        <v>Anrechenbare Annuität</v>
      </c>
    </row>
    <row r="6" spans="1:18" ht="13" thickBot="1" x14ac:dyDescent="0.3">
      <c r="A6" s="339"/>
      <c r="B6" s="339"/>
      <c r="C6" s="339"/>
      <c r="D6" s="339"/>
      <c r="E6" s="339"/>
      <c r="F6" s="339"/>
      <c r="G6" s="339"/>
      <c r="H6" s="339"/>
      <c r="I6" s="339"/>
      <c r="J6" s="339"/>
      <c r="K6" s="339"/>
      <c r="L6" s="339"/>
      <c r="M6" s="339"/>
      <c r="N6" s="339"/>
      <c r="O6" s="339"/>
      <c r="P6" s="339"/>
      <c r="Q6" s="339"/>
      <c r="R6" s="339"/>
    </row>
    <row r="7" spans="1:18" ht="26.15" customHeight="1" x14ac:dyDescent="0.3">
      <c r="A7" s="16" t="str">
        <f ca="1">OFFSET(Sprachen!A189,0,'START, DEBUT, INIZIO'!$E$7-1,1,1)</f>
        <v>Investitionsbedingte Kosten für Betrieb</v>
      </c>
      <c r="B7" s="334"/>
      <c r="C7" s="334"/>
      <c r="D7" s="3"/>
      <c r="E7" s="390"/>
      <c r="F7" s="1" t="str">
        <f ca="1">OFFSET(Sprachen!A193,0,'START, DEBUT, INIZIO'!$E$7-1,1,1)</f>
        <v>Beschreibung</v>
      </c>
      <c r="G7" s="335"/>
      <c r="I7" s="1"/>
    </row>
    <row r="8" spans="1:18" x14ac:dyDescent="0.25">
      <c r="C8" s="378">
        <v>1</v>
      </c>
      <c r="D8" s="553"/>
      <c r="E8" s="382" t="s">
        <v>225</v>
      </c>
      <c r="F8" s="614"/>
      <c r="G8" s="614"/>
      <c r="H8" s="614"/>
      <c r="I8" s="614"/>
      <c r="J8" s="614"/>
      <c r="K8" s="614"/>
      <c r="L8" s="614"/>
      <c r="M8" s="614"/>
      <c r="N8" s="614"/>
      <c r="O8" s="614"/>
      <c r="P8" s="614"/>
      <c r="Q8" s="614"/>
      <c r="R8" s="620"/>
    </row>
    <row r="9" spans="1:18" x14ac:dyDescent="0.25">
      <c r="C9" s="379">
        <f t="shared" ref="C9:C16" si="0">C8+1</f>
        <v>2</v>
      </c>
      <c r="D9" s="553"/>
      <c r="E9" s="382" t="s">
        <v>225</v>
      </c>
      <c r="F9" s="614"/>
      <c r="G9" s="614"/>
      <c r="H9" s="614"/>
      <c r="I9" s="614"/>
      <c r="J9" s="614"/>
      <c r="K9" s="614"/>
      <c r="L9" s="614"/>
      <c r="M9" s="614"/>
      <c r="N9" s="614"/>
      <c r="O9" s="614"/>
      <c r="P9" s="614"/>
      <c r="Q9" s="614"/>
      <c r="R9" s="614"/>
    </row>
    <row r="10" spans="1:18" x14ac:dyDescent="0.25">
      <c r="C10" s="379">
        <f t="shared" si="0"/>
        <v>3</v>
      </c>
      <c r="D10" s="553"/>
      <c r="E10" s="382" t="s">
        <v>225</v>
      </c>
      <c r="F10" s="614"/>
      <c r="G10" s="614"/>
      <c r="H10" s="614"/>
      <c r="I10" s="614"/>
      <c r="J10" s="614"/>
      <c r="K10" s="614"/>
      <c r="L10" s="614"/>
      <c r="M10" s="614"/>
      <c r="N10" s="614"/>
      <c r="O10" s="614"/>
      <c r="P10" s="614"/>
      <c r="Q10" s="614"/>
      <c r="R10" s="614"/>
    </row>
    <row r="11" spans="1:18" x14ac:dyDescent="0.25">
      <c r="C11" s="379">
        <f t="shared" si="0"/>
        <v>4</v>
      </c>
      <c r="D11" s="553"/>
      <c r="E11" s="382" t="s">
        <v>225</v>
      </c>
      <c r="F11" s="614"/>
      <c r="G11" s="614"/>
      <c r="H11" s="614"/>
      <c r="I11" s="614"/>
      <c r="J11" s="614"/>
      <c r="K11" s="614"/>
      <c r="L11" s="614"/>
      <c r="M11" s="614"/>
      <c r="N11" s="614"/>
      <c r="O11" s="614"/>
      <c r="P11" s="614"/>
      <c r="Q11" s="614"/>
      <c r="R11" s="614"/>
    </row>
    <row r="12" spans="1:18" x14ac:dyDescent="0.25">
      <c r="C12" s="379">
        <f t="shared" si="0"/>
        <v>5</v>
      </c>
      <c r="D12" s="553"/>
      <c r="E12" s="382" t="s">
        <v>225</v>
      </c>
      <c r="F12" s="614"/>
      <c r="G12" s="614"/>
      <c r="H12" s="614"/>
      <c r="I12" s="614"/>
      <c r="J12" s="614"/>
      <c r="K12" s="614"/>
      <c r="L12" s="614"/>
      <c r="M12" s="614"/>
      <c r="N12" s="614"/>
      <c r="O12" s="614"/>
      <c r="P12" s="614"/>
      <c r="Q12" s="614"/>
      <c r="R12" s="614"/>
    </row>
    <row r="13" spans="1:18" x14ac:dyDescent="0.25">
      <c r="C13" s="379">
        <f t="shared" si="0"/>
        <v>6</v>
      </c>
      <c r="D13" s="553"/>
      <c r="E13" s="382" t="s">
        <v>225</v>
      </c>
      <c r="F13" s="614"/>
      <c r="G13" s="614"/>
      <c r="H13" s="614"/>
      <c r="I13" s="614"/>
      <c r="J13" s="614"/>
      <c r="K13" s="614"/>
      <c r="L13" s="614"/>
      <c r="M13" s="614"/>
      <c r="N13" s="614"/>
      <c r="O13" s="614"/>
      <c r="P13" s="614"/>
      <c r="Q13" s="614"/>
      <c r="R13" s="614"/>
    </row>
    <row r="14" spans="1:18" x14ac:dyDescent="0.25">
      <c r="C14" s="6">
        <f t="shared" si="0"/>
        <v>7</v>
      </c>
      <c r="D14" s="8">
        <f>SUM(D8:D13)</f>
        <v>0</v>
      </c>
      <c r="E14" s="382" t="s">
        <v>225</v>
      </c>
      <c r="F14" s="1" t="str">
        <f ca="1">OFFSET(Sprachen!A194,0,'START, DEBUT, INIZIO'!$E$7-1,1,1)</f>
        <v>Total</v>
      </c>
    </row>
    <row r="15" spans="1:18" x14ac:dyDescent="0.25">
      <c r="C15" s="6">
        <f t="shared" si="0"/>
        <v>8</v>
      </c>
      <c r="D15" s="8">
        <f>0.02*CAPEX!$N$12</f>
        <v>0</v>
      </c>
      <c r="E15" s="382" t="s">
        <v>225</v>
      </c>
      <c r="F15" s="1" t="str">
        <f ca="1">OFFSET(Sprachen!A195,0,'START, DEBUT, INIZIO'!$E$7-1,1,1)</f>
        <v>entsprechen 2% der anrechenbaren Investitionen</v>
      </c>
    </row>
    <row r="16" spans="1:18" ht="19.5" customHeight="1" x14ac:dyDescent="0.3">
      <c r="C16" s="6">
        <f t="shared" si="0"/>
        <v>9</v>
      </c>
      <c r="D16" s="380">
        <f>IF(D14&lt;D15,D14,D15)</f>
        <v>0</v>
      </c>
      <c r="E16" s="383" t="s">
        <v>225</v>
      </c>
      <c r="F16" s="381" t="str">
        <f ca="1">OFFSET(Sprachen!A196,0,'START, DEBUT, INIZIO'!$E$7-1,1,1)</f>
        <v>anrechenbare Betriebskosten</v>
      </c>
    </row>
    <row r="17" spans="1:18" ht="13" thickBot="1" x14ac:dyDescent="0.3">
      <c r="A17" s="339"/>
      <c r="B17" s="339"/>
      <c r="C17" s="339"/>
      <c r="D17" s="339"/>
      <c r="E17" s="339"/>
      <c r="F17" s="339"/>
      <c r="G17" s="339"/>
      <c r="H17" s="339"/>
      <c r="I17" s="339"/>
      <c r="J17" s="339"/>
      <c r="K17" s="339"/>
      <c r="L17" s="339"/>
      <c r="M17" s="339"/>
      <c r="N17" s="339"/>
      <c r="O17" s="339"/>
      <c r="P17" s="339"/>
      <c r="Q17" s="339"/>
      <c r="R17" s="339"/>
    </row>
    <row r="18" spans="1:18" ht="26.15" customHeight="1" x14ac:dyDescent="0.3">
      <c r="A18" s="16" t="str">
        <f ca="1">OFFSET(Sprachen!A197,0,'START, DEBUT, INIZIO'!$E$7-1,1,1)</f>
        <v>Investitionsbedingte Kosten für Energiebewirtschaftung und -verwertung</v>
      </c>
      <c r="B18" s="334"/>
      <c r="C18" s="334"/>
      <c r="D18" s="3"/>
      <c r="E18" s="335"/>
      <c r="F18" s="1" t="str">
        <f ca="1">F7</f>
        <v>Beschreibung</v>
      </c>
      <c r="G18" s="335"/>
      <c r="I18" s="1"/>
    </row>
    <row r="19" spans="1:18" x14ac:dyDescent="0.25">
      <c r="B19" s="1" t="str">
        <f ca="1">OFFSET(Sprachen!A198,0,'START, DEBUT, INIZIO'!$E$7-1,1,1)</f>
        <v>Anspruch</v>
      </c>
      <c r="C19" s="378">
        <v>1</v>
      </c>
      <c r="D19" s="3" t="str">
        <f>IF(Allgemein!$H$24&gt;=3,"ja","nein")</f>
        <v>nein</v>
      </c>
      <c r="E19" s="335"/>
      <c r="F19" s="615" t="str">
        <f ca="1">OFFSET(Sprachen!A204,0,'START, DEBUT, INIZIO'!$E$7-1,1,1)</f>
        <v>Anspruch haben nur Anlagen, welche nach der Investition eine mechanische Bruttoleistung &gt; 3 MW haben.</v>
      </c>
      <c r="G19" s="615"/>
      <c r="H19" s="615"/>
      <c r="I19" s="615"/>
      <c r="J19" s="615"/>
      <c r="K19" s="615"/>
      <c r="L19" s="615"/>
      <c r="M19" s="615"/>
      <c r="N19" s="615"/>
      <c r="O19" s="615"/>
      <c r="P19" s="615"/>
      <c r="Q19" s="615"/>
      <c r="R19" s="615"/>
    </row>
    <row r="20" spans="1:18" x14ac:dyDescent="0.25">
      <c r="B20" s="1" t="str">
        <f>$A$3</f>
        <v>Speicherkraftwerk</v>
      </c>
      <c r="C20" s="379">
        <f>C19+1</f>
        <v>2</v>
      </c>
      <c r="D20" s="385">
        <f ca="1">OFFSET(Sprachen!A203,0,'START, DEBUT, INIZIO'!$E$7-1,1,1)</f>
        <v>0</v>
      </c>
      <c r="E20" s="1" t="s">
        <v>234</v>
      </c>
      <c r="F20" s="615" t="str">
        <f ca="1">OFFSET(Sprachen!A205,0,'START, DEBUT, INIZIO'!$E$7-1,1,1)</f>
        <v>EnFV Anhang 6.1, Ziffer 4.1.1, Buchstabe c</v>
      </c>
      <c r="G20" s="615"/>
      <c r="H20" s="615"/>
      <c r="I20" s="615"/>
      <c r="J20" s="615"/>
      <c r="K20" s="615"/>
      <c r="L20" s="615"/>
      <c r="M20" s="615"/>
      <c r="N20" s="615"/>
      <c r="O20" s="615"/>
      <c r="P20" s="615"/>
      <c r="Q20" s="615"/>
      <c r="R20" s="615"/>
    </row>
    <row r="21" spans="1:18" x14ac:dyDescent="0.25">
      <c r="B21" s="1" t="str">
        <f ca="1">OFFSET(Sprachen!A199,0,'START, DEBUT, INIZIO'!$E$7-1,1,1)</f>
        <v>Durch Investition bedingte Mehrproduktionnetto</v>
      </c>
      <c r="C21" s="379">
        <f>C20+1</f>
        <v>3</v>
      </c>
      <c r="D21" s="8">
        <f>Allgemein!$N$52</f>
        <v>0</v>
      </c>
      <c r="E21" s="1" t="s">
        <v>9</v>
      </c>
    </row>
    <row r="22" spans="1:18" ht="19.5" customHeight="1" x14ac:dyDescent="0.3">
      <c r="C22" s="6">
        <f>C21+1</f>
        <v>4</v>
      </c>
      <c r="D22" s="380">
        <f ca="1">D20*10*D21</f>
        <v>0</v>
      </c>
      <c r="E22" s="381" t="s">
        <v>225</v>
      </c>
      <c r="F22" s="381" t="str">
        <f ca="1">OFFSET(Sprachen!A206,0,'START, DEBUT, INIZIO'!$E$7-1,1,1)</f>
        <v>anrechenbare Energiebewirtschaftungs- und Verwertungskosten</v>
      </c>
    </row>
    <row r="23" spans="1:18" ht="13" thickBot="1" x14ac:dyDescent="0.3">
      <c r="A23" s="339"/>
      <c r="B23" s="339"/>
      <c r="C23" s="339"/>
      <c r="D23" s="339"/>
      <c r="E23" s="339"/>
      <c r="F23" s="339"/>
      <c r="G23" s="339"/>
      <c r="H23" s="339"/>
      <c r="I23" s="339"/>
      <c r="J23" s="339"/>
      <c r="K23" s="339"/>
      <c r="L23" s="339"/>
      <c r="M23" s="339"/>
      <c r="N23" s="339"/>
      <c r="O23" s="339"/>
      <c r="P23" s="339"/>
      <c r="Q23" s="339"/>
      <c r="R23" s="339"/>
    </row>
    <row r="24" spans="1:18" ht="26.15" customHeight="1" x14ac:dyDescent="0.3">
      <c r="A24" s="16" t="str">
        <f ca="1">OFFSET(Sprachen!A207,0,'START, DEBUT, INIZIO'!$E$7-1,1,1)</f>
        <v>Investitionsbedingte Kosten aus Abgaben und Leistungen an das Gemeinwesen</v>
      </c>
      <c r="B24" s="334"/>
      <c r="C24" s="334"/>
      <c r="D24" s="3"/>
      <c r="E24" s="390"/>
      <c r="F24" s="1" t="str">
        <f ca="1">F18</f>
        <v>Beschreibung</v>
      </c>
      <c r="G24" s="335"/>
      <c r="I24" s="1"/>
    </row>
    <row r="25" spans="1:18" x14ac:dyDescent="0.25">
      <c r="C25" s="378">
        <v>1</v>
      </c>
      <c r="D25" s="8">
        <f>Allgemein!$J$24*1000*Allgemein!$C$16</f>
        <v>0</v>
      </c>
      <c r="E25" s="382" t="s">
        <v>225</v>
      </c>
      <c r="F25" s="614" t="str">
        <f ca="1">OFFSET(Sprachen!A209,0,'START, DEBUT, INIZIO'!$E$7-1,1,1)</f>
        <v>Wasserzins</v>
      </c>
      <c r="G25" s="614"/>
      <c r="H25" s="614"/>
      <c r="I25" s="614"/>
      <c r="J25" s="614"/>
      <c r="K25" s="614"/>
      <c r="L25" s="614"/>
      <c r="M25" s="614"/>
      <c r="N25" s="614"/>
      <c r="O25" s="614"/>
      <c r="P25" s="614"/>
      <c r="Q25" s="614"/>
      <c r="R25" s="614"/>
    </row>
    <row r="26" spans="1:18" x14ac:dyDescent="0.25">
      <c r="C26" s="379">
        <f t="shared" ref="C26:C31" si="1">C25+1</f>
        <v>2</v>
      </c>
      <c r="D26" s="552"/>
      <c r="E26" s="382" t="s">
        <v>225</v>
      </c>
      <c r="F26" s="614"/>
      <c r="G26" s="614"/>
      <c r="H26" s="614"/>
      <c r="I26" s="614"/>
      <c r="J26" s="614"/>
      <c r="K26" s="614"/>
      <c r="L26" s="614"/>
      <c r="M26" s="614"/>
      <c r="N26" s="614"/>
      <c r="O26" s="614"/>
      <c r="P26" s="614"/>
      <c r="Q26" s="614"/>
      <c r="R26" s="614"/>
    </row>
    <row r="27" spans="1:18" x14ac:dyDescent="0.25">
      <c r="C27" s="379">
        <f t="shared" si="1"/>
        <v>3</v>
      </c>
      <c r="D27" s="553"/>
      <c r="E27" s="382" t="s">
        <v>225</v>
      </c>
      <c r="F27" s="614"/>
      <c r="G27" s="614"/>
      <c r="H27" s="614"/>
      <c r="I27" s="614"/>
      <c r="J27" s="614"/>
      <c r="K27" s="614"/>
      <c r="L27" s="614"/>
      <c r="M27" s="614"/>
      <c r="N27" s="614"/>
      <c r="O27" s="614"/>
      <c r="P27" s="614"/>
      <c r="Q27" s="614"/>
      <c r="R27" s="614"/>
    </row>
    <row r="28" spans="1:18" x14ac:dyDescent="0.25">
      <c r="C28" s="379">
        <f t="shared" si="1"/>
        <v>4</v>
      </c>
      <c r="D28" s="553"/>
      <c r="E28" s="382" t="s">
        <v>225</v>
      </c>
      <c r="F28" s="614"/>
      <c r="G28" s="614"/>
      <c r="H28" s="614"/>
      <c r="I28" s="614"/>
      <c r="J28" s="614"/>
      <c r="K28" s="614"/>
      <c r="L28" s="614"/>
      <c r="M28" s="614"/>
      <c r="N28" s="614"/>
      <c r="O28" s="614"/>
      <c r="P28" s="614"/>
      <c r="Q28" s="614"/>
      <c r="R28" s="614"/>
    </row>
    <row r="29" spans="1:18" x14ac:dyDescent="0.25">
      <c r="C29" s="379">
        <f t="shared" si="1"/>
        <v>5</v>
      </c>
      <c r="D29" s="553"/>
      <c r="E29" s="382" t="s">
        <v>225</v>
      </c>
      <c r="F29" s="614"/>
      <c r="G29" s="614"/>
      <c r="H29" s="614"/>
      <c r="I29" s="614"/>
      <c r="J29" s="614"/>
      <c r="K29" s="614"/>
      <c r="L29" s="614"/>
      <c r="M29" s="614"/>
      <c r="N29" s="614"/>
      <c r="O29" s="614"/>
      <c r="P29" s="614"/>
      <c r="Q29" s="614"/>
      <c r="R29" s="614"/>
    </row>
    <row r="30" spans="1:18" x14ac:dyDescent="0.25">
      <c r="C30" s="379">
        <f t="shared" si="1"/>
        <v>6</v>
      </c>
      <c r="D30" s="553"/>
      <c r="E30" s="382" t="s">
        <v>225</v>
      </c>
      <c r="F30" s="614"/>
      <c r="G30" s="614"/>
      <c r="H30" s="614"/>
      <c r="I30" s="614"/>
      <c r="J30" s="614"/>
      <c r="K30" s="614"/>
      <c r="L30" s="614"/>
      <c r="M30" s="614"/>
      <c r="N30" s="614"/>
      <c r="O30" s="614"/>
      <c r="P30" s="614"/>
      <c r="Q30" s="614"/>
      <c r="R30" s="614"/>
    </row>
    <row r="31" spans="1:18" ht="19.5" customHeight="1" x14ac:dyDescent="0.3">
      <c r="C31" s="6">
        <f t="shared" si="1"/>
        <v>7</v>
      </c>
      <c r="D31" s="380">
        <f>SUM(D25:D30)</f>
        <v>0</v>
      </c>
      <c r="E31" s="381" t="s">
        <v>225</v>
      </c>
      <c r="F31" s="381" t="str">
        <f ca="1">OFFSET(Sprachen!A210,0,'START, DEBUT, INIZIO'!$E$7-1,1,1)</f>
        <v>Anrechenbare Abgaben und Leistungen an das Gemeinwesen</v>
      </c>
    </row>
    <row r="32" spans="1:18" ht="13" thickBot="1" x14ac:dyDescent="0.3">
      <c r="A32" s="339"/>
      <c r="B32" s="339"/>
      <c r="C32" s="339"/>
      <c r="D32" s="339"/>
      <c r="E32" s="339"/>
      <c r="F32" s="339"/>
      <c r="G32" s="339"/>
      <c r="H32" s="339"/>
      <c r="I32" s="339"/>
      <c r="J32" s="339"/>
      <c r="K32" s="339"/>
      <c r="L32" s="339"/>
      <c r="M32" s="339"/>
      <c r="N32" s="339"/>
      <c r="O32" s="339"/>
      <c r="P32" s="339"/>
      <c r="Q32" s="339"/>
      <c r="R32" s="339"/>
    </row>
    <row r="33" spans="1:13" ht="26.15" customHeight="1" x14ac:dyDescent="0.3">
      <c r="A33" s="16" t="str">
        <f ca="1">OFFSET(Sprachen!A211,0,'START, DEBUT, INIZIO'!$E$7-1,1,1)</f>
        <v>Kosten für die Elektrizität für Zubringerpumpen</v>
      </c>
      <c r="B33" s="1"/>
      <c r="C33" s="1"/>
      <c r="D33" s="3"/>
      <c r="E33" s="615"/>
      <c r="F33" s="615"/>
      <c r="G33" s="615"/>
      <c r="H33" s="615"/>
      <c r="I33" s="615"/>
    </row>
    <row r="34" spans="1:13" ht="40" customHeight="1" x14ac:dyDescent="0.3">
      <c r="A34" s="16"/>
      <c r="B34" s="1"/>
      <c r="C34" s="1"/>
      <c r="D34" s="616" t="str">
        <f ca="1">OFFSET(Sprachen!A212,0,'START, DEBUT, INIZIO'!$E$7-1,1,1)</f>
        <v>Preis investitionsbedingter Pumpenstrom (unter Annahme Projekt wäre bereits realisiert)</v>
      </c>
      <c r="E34" s="616"/>
      <c r="F34" s="1"/>
      <c r="G34" s="616" t="str">
        <f ca="1">OFFSET(Sprachen!A213,0,'START, DEBUT, INIZIO'!$E$7-1,1,1)</f>
        <v>Investitionsbedingter Pumpenstrom Erwartungswert</v>
      </c>
      <c r="H34" s="616"/>
      <c r="I34" s="1"/>
      <c r="J34" s="616" t="str">
        <f ca="1">OFFSET(Sprachen!A214,0,'START, DEBUT, INIZIO'!$E$7-1,1,1)</f>
        <v>Kosten investitionsbedingter Pumpenstrom (unter Annahme Projekt wäre bereits realisiert)</v>
      </c>
      <c r="K34" s="616"/>
    </row>
    <row r="35" spans="1:13" ht="13" thickBot="1" x14ac:dyDescent="0.3">
      <c r="A35" s="334"/>
      <c r="B35" s="1"/>
      <c r="C35" s="379"/>
      <c r="D35" s="339"/>
      <c r="E35" s="343" t="s">
        <v>10</v>
      </c>
      <c r="G35" s="560"/>
      <c r="H35" s="415" t="s">
        <v>9</v>
      </c>
      <c r="J35" s="339"/>
      <c r="K35" s="561" t="s">
        <v>8</v>
      </c>
    </row>
    <row r="36" spans="1:13" x14ac:dyDescent="0.25">
      <c r="A36" s="334"/>
      <c r="B36" s="3"/>
      <c r="C36" s="378">
        <v>1</v>
      </c>
      <c r="D36" s="3" t="str">
        <f>'Allg., SDL, RMP, HKN, Wi-Res.'!C35</f>
        <v>10. 2023</v>
      </c>
      <c r="E36" s="559"/>
      <c r="G36" s="3" t="str">
        <f>Allgemein!M90</f>
        <v>10. -1</v>
      </c>
      <c r="H36" s="345">
        <f>Allgemein!N90</f>
        <v>0</v>
      </c>
      <c r="J36" s="3" t="str">
        <f t="shared" ref="J36:J47" si="2">D36</f>
        <v>10. 2023</v>
      </c>
      <c r="K36" s="388">
        <f t="shared" ref="K36:K47" si="3">E36*H36</f>
        <v>0</v>
      </c>
    </row>
    <row r="37" spans="1:13" x14ac:dyDescent="0.25">
      <c r="A37" s="334"/>
      <c r="C37" s="379">
        <f t="shared" ref="C37:C48" si="4">C36+1</f>
        <v>2</v>
      </c>
      <c r="D37" s="3" t="str">
        <f>'Allg., SDL, RMP, HKN, Wi-Res.'!C36</f>
        <v>11. 2023</v>
      </c>
      <c r="E37" s="558"/>
      <c r="G37" s="3" t="str">
        <f>Allgemein!M91</f>
        <v>11. -1</v>
      </c>
      <c r="H37" s="342">
        <f>Allgemein!N91</f>
        <v>0</v>
      </c>
      <c r="J37" s="3" t="str">
        <f t="shared" si="2"/>
        <v>11. 2023</v>
      </c>
      <c r="K37" s="387">
        <f t="shared" si="3"/>
        <v>0</v>
      </c>
    </row>
    <row r="38" spans="1:13" ht="13" thickBot="1" x14ac:dyDescent="0.3">
      <c r="A38" s="334"/>
      <c r="C38" s="379">
        <f t="shared" si="4"/>
        <v>3</v>
      </c>
      <c r="D38" s="343" t="str">
        <f>'Allg., SDL, RMP, HKN, Wi-Res.'!C37</f>
        <v>12. 2023</v>
      </c>
      <c r="E38" s="557"/>
      <c r="G38" s="386" t="str">
        <f>Allgemein!M92</f>
        <v>12. -1</v>
      </c>
      <c r="H38" s="344">
        <f>Allgemein!N92</f>
        <v>0</v>
      </c>
      <c r="J38" s="343" t="str">
        <f t="shared" si="2"/>
        <v>12. 2023</v>
      </c>
      <c r="K38" s="389">
        <f t="shared" si="3"/>
        <v>0</v>
      </c>
    </row>
    <row r="39" spans="1:13" x14ac:dyDescent="0.25">
      <c r="A39" s="334"/>
      <c r="B39" s="3"/>
      <c r="C39" s="379">
        <f t="shared" si="4"/>
        <v>4</v>
      </c>
      <c r="D39" s="3" t="str">
        <f>'Allg., SDL, RMP, HKN, Wi-Res.'!C38</f>
        <v>1. 2024</v>
      </c>
      <c r="E39" s="559"/>
      <c r="G39" s="3" t="str">
        <f>Allgemein!M93</f>
        <v xml:space="preserve">1. </v>
      </c>
      <c r="H39" s="345">
        <f>Allgemein!N93</f>
        <v>0</v>
      </c>
      <c r="J39" s="3" t="str">
        <f t="shared" si="2"/>
        <v>1. 2024</v>
      </c>
      <c r="K39" s="388">
        <f t="shared" si="3"/>
        <v>0</v>
      </c>
    </row>
    <row r="40" spans="1:13" x14ac:dyDescent="0.25">
      <c r="A40" s="334"/>
      <c r="B40" s="1"/>
      <c r="C40" s="379">
        <f t="shared" si="4"/>
        <v>5</v>
      </c>
      <c r="D40" s="3" t="str">
        <f>'Allg., SDL, RMP, HKN, Wi-Res.'!C39</f>
        <v>2. 2024</v>
      </c>
      <c r="E40" s="558"/>
      <c r="G40" s="3" t="str">
        <f>Allgemein!M94</f>
        <v xml:space="preserve">2. </v>
      </c>
      <c r="H40" s="342">
        <f>Allgemein!N94</f>
        <v>0</v>
      </c>
      <c r="J40" s="3" t="str">
        <f t="shared" si="2"/>
        <v>2. 2024</v>
      </c>
      <c r="K40" s="387">
        <f t="shared" si="3"/>
        <v>0</v>
      </c>
    </row>
    <row r="41" spans="1:13" ht="13" thickBot="1" x14ac:dyDescent="0.3">
      <c r="A41" s="334"/>
      <c r="B41" s="1"/>
      <c r="C41" s="379">
        <f t="shared" si="4"/>
        <v>6</v>
      </c>
      <c r="D41" s="343" t="str">
        <f>'Allg., SDL, RMP, HKN, Wi-Res.'!C40</f>
        <v>3. 2024</v>
      </c>
      <c r="E41" s="557"/>
      <c r="G41" s="386" t="str">
        <f>Allgemein!M95</f>
        <v xml:space="preserve">3. </v>
      </c>
      <c r="H41" s="344">
        <f>Allgemein!N95</f>
        <v>0</v>
      </c>
      <c r="J41" s="343" t="str">
        <f t="shared" si="2"/>
        <v>3. 2024</v>
      </c>
      <c r="K41" s="389">
        <f t="shared" si="3"/>
        <v>0</v>
      </c>
    </row>
    <row r="42" spans="1:13" x14ac:dyDescent="0.25">
      <c r="A42" s="334"/>
      <c r="B42" s="1"/>
      <c r="C42" s="379">
        <f t="shared" si="4"/>
        <v>7</v>
      </c>
      <c r="D42" s="3" t="str">
        <f>'Allg., SDL, RMP, HKN, Wi-Res.'!C41</f>
        <v>4. 2024</v>
      </c>
      <c r="E42" s="559"/>
      <c r="G42" s="3" t="str">
        <f>Allgemein!M96</f>
        <v xml:space="preserve">4. </v>
      </c>
      <c r="H42" s="345">
        <f>Allgemein!N96</f>
        <v>0</v>
      </c>
      <c r="J42" s="3" t="str">
        <f t="shared" si="2"/>
        <v>4. 2024</v>
      </c>
      <c r="K42" s="388">
        <f t="shared" si="3"/>
        <v>0</v>
      </c>
    </row>
    <row r="43" spans="1:13" x14ac:dyDescent="0.25">
      <c r="A43" s="334"/>
      <c r="B43" s="1"/>
      <c r="C43" s="379">
        <f t="shared" si="4"/>
        <v>8</v>
      </c>
      <c r="D43" s="3" t="str">
        <f>'Allg., SDL, RMP, HKN, Wi-Res.'!C42</f>
        <v>5. 2024</v>
      </c>
      <c r="E43" s="558"/>
      <c r="G43" s="3" t="str">
        <f>Allgemein!M97</f>
        <v xml:space="preserve">5. </v>
      </c>
      <c r="H43" s="342">
        <f>Allgemein!N97</f>
        <v>0</v>
      </c>
      <c r="J43" s="3" t="str">
        <f t="shared" si="2"/>
        <v>5. 2024</v>
      </c>
      <c r="K43" s="387">
        <f t="shared" si="3"/>
        <v>0</v>
      </c>
    </row>
    <row r="44" spans="1:13" ht="13" thickBot="1" x14ac:dyDescent="0.3">
      <c r="A44" s="334"/>
      <c r="B44" s="1"/>
      <c r="C44" s="379">
        <f t="shared" si="4"/>
        <v>9</v>
      </c>
      <c r="D44" s="343" t="str">
        <f>'Allg., SDL, RMP, HKN, Wi-Res.'!C43</f>
        <v>6. 2024</v>
      </c>
      <c r="E44" s="557"/>
      <c r="G44" s="386" t="str">
        <f>Allgemein!M98</f>
        <v xml:space="preserve">6. </v>
      </c>
      <c r="H44" s="344">
        <f>Allgemein!N98</f>
        <v>0</v>
      </c>
      <c r="J44" s="343" t="str">
        <f t="shared" si="2"/>
        <v>6. 2024</v>
      </c>
      <c r="K44" s="389">
        <f t="shared" si="3"/>
        <v>0</v>
      </c>
    </row>
    <row r="45" spans="1:13" x14ac:dyDescent="0.25">
      <c r="A45" s="334"/>
      <c r="B45" s="1"/>
      <c r="C45" s="379">
        <f t="shared" si="4"/>
        <v>10</v>
      </c>
      <c r="D45" s="3" t="str">
        <f>'Allg., SDL, RMP, HKN, Wi-Res.'!C44</f>
        <v>7. 2024</v>
      </c>
      <c r="E45" s="559"/>
      <c r="G45" s="3" t="str">
        <f>Allgemein!M99</f>
        <v xml:space="preserve">7. </v>
      </c>
      <c r="H45" s="345">
        <f>Allgemein!N99</f>
        <v>0</v>
      </c>
      <c r="J45" s="3" t="str">
        <f t="shared" si="2"/>
        <v>7. 2024</v>
      </c>
      <c r="K45" s="388">
        <f t="shared" si="3"/>
        <v>0</v>
      </c>
    </row>
    <row r="46" spans="1:13" x14ac:dyDescent="0.25">
      <c r="A46" s="334"/>
      <c r="B46" s="1"/>
      <c r="C46" s="379">
        <f t="shared" si="4"/>
        <v>11</v>
      </c>
      <c r="D46" s="3" t="str">
        <f>'Allg., SDL, RMP, HKN, Wi-Res.'!C45</f>
        <v>8. 2024</v>
      </c>
      <c r="E46" s="558"/>
      <c r="G46" s="3" t="str">
        <f>Allgemein!M100</f>
        <v xml:space="preserve">8. </v>
      </c>
      <c r="H46" s="342">
        <f>Allgemein!N100</f>
        <v>0</v>
      </c>
      <c r="J46" s="3" t="str">
        <f t="shared" si="2"/>
        <v>8. 2024</v>
      </c>
      <c r="K46" s="387">
        <f t="shared" si="3"/>
        <v>0</v>
      </c>
    </row>
    <row r="47" spans="1:13" ht="13" thickBot="1" x14ac:dyDescent="0.3">
      <c r="A47" s="334"/>
      <c r="B47" s="1"/>
      <c r="C47" s="379">
        <f t="shared" si="4"/>
        <v>12</v>
      </c>
      <c r="D47" s="343" t="str">
        <f>'Allg., SDL, RMP, HKN, Wi-Res.'!C46</f>
        <v>9. 2024</v>
      </c>
      <c r="E47" s="557"/>
      <c r="G47" s="386" t="str">
        <f>Allgemein!M101</f>
        <v xml:space="preserve">9. </v>
      </c>
      <c r="H47" s="344">
        <f>Allgemein!N101</f>
        <v>0</v>
      </c>
      <c r="J47" s="343" t="str">
        <f t="shared" si="2"/>
        <v>9. 2024</v>
      </c>
      <c r="K47" s="389">
        <f t="shared" si="3"/>
        <v>0</v>
      </c>
    </row>
    <row r="48" spans="1:13" ht="19.5" customHeight="1" x14ac:dyDescent="0.3">
      <c r="C48" s="6">
        <f t="shared" si="4"/>
        <v>13</v>
      </c>
      <c r="D48" s="380"/>
      <c r="E48" s="381"/>
      <c r="F48" s="381"/>
      <c r="H48" s="8">
        <f>SUM(H36:H47)</f>
        <v>0</v>
      </c>
      <c r="I48" s="10"/>
      <c r="J48" s="10"/>
      <c r="K48" s="380">
        <f>SUM(K36:K47)</f>
        <v>0</v>
      </c>
      <c r="L48" s="381" t="s">
        <v>225</v>
      </c>
      <c r="M48" s="384" t="str">
        <f ca="1">OFFSET(Sprachen!A215,0,'START, DEBUT, INIZIO'!$E$7-1,1,1)</f>
        <v>Mehrkrosten für die Elektrizität für Zubringerpumpen</v>
      </c>
    </row>
    <row r="49" spans="1:18" ht="13" thickBot="1" x14ac:dyDescent="0.3">
      <c r="A49" s="339"/>
      <c r="B49" s="339"/>
      <c r="C49" s="339"/>
      <c r="D49" s="339"/>
      <c r="E49" s="339"/>
      <c r="F49" s="339"/>
      <c r="G49" s="339"/>
      <c r="H49" s="339"/>
      <c r="I49" s="339"/>
      <c r="J49" s="339"/>
      <c r="K49" s="339"/>
      <c r="L49" s="339"/>
      <c r="M49" s="339"/>
      <c r="N49" s="339"/>
      <c r="O49" s="339"/>
      <c r="P49" s="339"/>
      <c r="Q49" s="339"/>
      <c r="R49" s="339"/>
    </row>
    <row r="50" spans="1:18" ht="26.15" customHeight="1" x14ac:dyDescent="0.3">
      <c r="A50" s="16" t="str">
        <f ca="1">OFFSET(Sprachen!A216,0,'START, DEBUT, INIZIO'!$E$7-1,1,1)</f>
        <v>Kosten für die Elektrizität für Umwälzpumpen</v>
      </c>
      <c r="B50" s="1"/>
      <c r="C50" s="1"/>
      <c r="D50" s="3"/>
      <c r="E50" s="615"/>
      <c r="F50" s="615"/>
      <c r="G50" s="615"/>
      <c r="H50" s="615"/>
      <c r="I50" s="615"/>
    </row>
    <row r="51" spans="1:18" ht="40.5" customHeight="1" x14ac:dyDescent="0.3">
      <c r="A51" s="16"/>
      <c r="B51" s="1"/>
      <c r="C51" s="1"/>
      <c r="D51" s="616" t="str">
        <f ca="1">D34</f>
        <v>Preis investitionsbedingter Pumpenstrom (unter Annahme Projekt wäre bereits realisiert)</v>
      </c>
      <c r="E51" s="616"/>
      <c r="F51" s="1"/>
      <c r="G51" s="616" t="str">
        <f ca="1">G34</f>
        <v>Investitionsbedingter Pumpenstrom Erwartungswert</v>
      </c>
      <c r="H51" s="616"/>
      <c r="I51" s="1"/>
      <c r="J51" s="616" t="str">
        <f ca="1">J34</f>
        <v>Kosten investitionsbedingter Pumpenstrom (unter Annahme Projekt wäre bereits realisiert)</v>
      </c>
      <c r="K51" s="616"/>
    </row>
    <row r="52" spans="1:18" ht="13" thickBot="1" x14ac:dyDescent="0.3">
      <c r="A52" s="334"/>
      <c r="B52" s="1"/>
      <c r="C52" s="379"/>
      <c r="D52" s="339"/>
      <c r="E52" s="343" t="s">
        <v>10</v>
      </c>
      <c r="G52" s="560"/>
      <c r="H52" s="415" t="s">
        <v>9</v>
      </c>
      <c r="J52" s="339"/>
      <c r="K52" s="561" t="s">
        <v>8</v>
      </c>
    </row>
    <row r="53" spans="1:18" x14ac:dyDescent="0.25">
      <c r="A53" s="334"/>
      <c r="B53" s="3"/>
      <c r="C53" s="378">
        <v>1</v>
      </c>
      <c r="D53" s="3" t="str">
        <f t="shared" ref="D53:D64" si="5">D36</f>
        <v>10. 2023</v>
      </c>
      <c r="E53" s="559"/>
      <c r="G53" s="3" t="str">
        <f t="shared" ref="G53:G64" si="6">G36</f>
        <v>10. -1</v>
      </c>
      <c r="H53" s="345">
        <f>Allgemein!N113</f>
        <v>0</v>
      </c>
      <c r="J53" s="3" t="str">
        <f t="shared" ref="J53:J64" si="7">J36</f>
        <v>10. 2023</v>
      </c>
      <c r="K53" s="388">
        <f t="shared" ref="K53:K64" si="8">E53*H53</f>
        <v>0</v>
      </c>
    </row>
    <row r="54" spans="1:18" x14ac:dyDescent="0.25">
      <c r="A54" s="334"/>
      <c r="C54" s="379">
        <f t="shared" ref="C54:C65" si="9">C53+1</f>
        <v>2</v>
      </c>
      <c r="D54" s="3" t="str">
        <f t="shared" si="5"/>
        <v>11. 2023</v>
      </c>
      <c r="E54" s="558"/>
      <c r="G54" s="3" t="str">
        <f t="shared" si="6"/>
        <v>11. -1</v>
      </c>
      <c r="H54" s="342">
        <f>Allgemein!N114</f>
        <v>0</v>
      </c>
      <c r="J54" s="3" t="str">
        <f t="shared" si="7"/>
        <v>11. 2023</v>
      </c>
      <c r="K54" s="387">
        <f t="shared" si="8"/>
        <v>0</v>
      </c>
    </row>
    <row r="55" spans="1:18" ht="13" thickBot="1" x14ac:dyDescent="0.3">
      <c r="A55" s="334"/>
      <c r="C55" s="379">
        <f t="shared" si="9"/>
        <v>3</v>
      </c>
      <c r="D55" s="343" t="str">
        <f t="shared" si="5"/>
        <v>12. 2023</v>
      </c>
      <c r="E55" s="557"/>
      <c r="G55" s="386" t="str">
        <f t="shared" si="6"/>
        <v>12. -1</v>
      </c>
      <c r="H55" s="344">
        <f>Allgemein!N115</f>
        <v>0</v>
      </c>
      <c r="J55" s="343" t="str">
        <f t="shared" si="7"/>
        <v>12. 2023</v>
      </c>
      <c r="K55" s="389">
        <f t="shared" si="8"/>
        <v>0</v>
      </c>
    </row>
    <row r="56" spans="1:18" x14ac:dyDescent="0.25">
      <c r="A56" s="334"/>
      <c r="B56" s="3"/>
      <c r="C56" s="379">
        <f t="shared" si="9"/>
        <v>4</v>
      </c>
      <c r="D56" s="3" t="str">
        <f t="shared" si="5"/>
        <v>1. 2024</v>
      </c>
      <c r="E56" s="559"/>
      <c r="G56" s="3" t="str">
        <f t="shared" si="6"/>
        <v xml:space="preserve">1. </v>
      </c>
      <c r="H56" s="345">
        <f>Allgemein!N116</f>
        <v>0</v>
      </c>
      <c r="J56" s="3" t="str">
        <f t="shared" si="7"/>
        <v>1. 2024</v>
      </c>
      <c r="K56" s="388">
        <f t="shared" si="8"/>
        <v>0</v>
      </c>
    </row>
    <row r="57" spans="1:18" x14ac:dyDescent="0.25">
      <c r="A57" s="334"/>
      <c r="B57" s="1"/>
      <c r="C57" s="379">
        <f t="shared" si="9"/>
        <v>5</v>
      </c>
      <c r="D57" s="3" t="str">
        <f t="shared" si="5"/>
        <v>2. 2024</v>
      </c>
      <c r="E57" s="558"/>
      <c r="G57" s="3" t="str">
        <f t="shared" si="6"/>
        <v xml:space="preserve">2. </v>
      </c>
      <c r="H57" s="342">
        <f>Allgemein!N117</f>
        <v>0</v>
      </c>
      <c r="J57" s="3" t="str">
        <f t="shared" si="7"/>
        <v>2. 2024</v>
      </c>
      <c r="K57" s="387">
        <f t="shared" si="8"/>
        <v>0</v>
      </c>
    </row>
    <row r="58" spans="1:18" ht="13" thickBot="1" x14ac:dyDescent="0.3">
      <c r="A58" s="334"/>
      <c r="B58" s="1"/>
      <c r="C58" s="379">
        <f t="shared" si="9"/>
        <v>6</v>
      </c>
      <c r="D58" s="343" t="str">
        <f t="shared" si="5"/>
        <v>3. 2024</v>
      </c>
      <c r="E58" s="557"/>
      <c r="G58" s="386" t="str">
        <f t="shared" si="6"/>
        <v xml:space="preserve">3. </v>
      </c>
      <c r="H58" s="344">
        <f>Allgemein!N118</f>
        <v>0</v>
      </c>
      <c r="J58" s="343" t="str">
        <f t="shared" si="7"/>
        <v>3. 2024</v>
      </c>
      <c r="K58" s="389">
        <f t="shared" si="8"/>
        <v>0</v>
      </c>
    </row>
    <row r="59" spans="1:18" x14ac:dyDescent="0.25">
      <c r="A59" s="334"/>
      <c r="B59" s="1"/>
      <c r="C59" s="379">
        <f t="shared" si="9"/>
        <v>7</v>
      </c>
      <c r="D59" s="3" t="str">
        <f t="shared" si="5"/>
        <v>4. 2024</v>
      </c>
      <c r="E59" s="559"/>
      <c r="G59" s="3" t="str">
        <f t="shared" si="6"/>
        <v xml:space="preserve">4. </v>
      </c>
      <c r="H59" s="345">
        <f>Allgemein!N119</f>
        <v>0</v>
      </c>
      <c r="J59" s="3" t="str">
        <f t="shared" si="7"/>
        <v>4. 2024</v>
      </c>
      <c r="K59" s="388">
        <f t="shared" si="8"/>
        <v>0</v>
      </c>
    </row>
    <row r="60" spans="1:18" x14ac:dyDescent="0.25">
      <c r="A60" s="334"/>
      <c r="B60" s="1"/>
      <c r="C60" s="379">
        <f t="shared" si="9"/>
        <v>8</v>
      </c>
      <c r="D60" s="3" t="str">
        <f t="shared" si="5"/>
        <v>5. 2024</v>
      </c>
      <c r="E60" s="558"/>
      <c r="G60" s="3" t="str">
        <f t="shared" si="6"/>
        <v xml:space="preserve">5. </v>
      </c>
      <c r="H60" s="342">
        <f>Allgemein!N120</f>
        <v>0</v>
      </c>
      <c r="J60" s="3" t="str">
        <f t="shared" si="7"/>
        <v>5. 2024</v>
      </c>
      <c r="K60" s="387">
        <f t="shared" si="8"/>
        <v>0</v>
      </c>
    </row>
    <row r="61" spans="1:18" ht="13" thickBot="1" x14ac:dyDescent="0.3">
      <c r="A61" s="334"/>
      <c r="B61" s="1"/>
      <c r="C61" s="379">
        <f t="shared" si="9"/>
        <v>9</v>
      </c>
      <c r="D61" s="343" t="str">
        <f t="shared" si="5"/>
        <v>6. 2024</v>
      </c>
      <c r="E61" s="557"/>
      <c r="G61" s="386" t="str">
        <f t="shared" si="6"/>
        <v xml:space="preserve">6. </v>
      </c>
      <c r="H61" s="344">
        <f>Allgemein!N121</f>
        <v>0</v>
      </c>
      <c r="J61" s="343" t="str">
        <f t="shared" si="7"/>
        <v>6. 2024</v>
      </c>
      <c r="K61" s="389">
        <f t="shared" si="8"/>
        <v>0</v>
      </c>
    </row>
    <row r="62" spans="1:18" x14ac:dyDescent="0.25">
      <c r="A62" s="334"/>
      <c r="B62" s="1"/>
      <c r="C62" s="379">
        <f t="shared" si="9"/>
        <v>10</v>
      </c>
      <c r="D62" s="3" t="str">
        <f t="shared" si="5"/>
        <v>7. 2024</v>
      </c>
      <c r="E62" s="559"/>
      <c r="G62" s="3" t="str">
        <f t="shared" si="6"/>
        <v xml:space="preserve">7. </v>
      </c>
      <c r="H62" s="345">
        <f>Allgemein!N122</f>
        <v>0</v>
      </c>
      <c r="J62" s="3" t="str">
        <f t="shared" si="7"/>
        <v>7. 2024</v>
      </c>
      <c r="K62" s="388">
        <f t="shared" si="8"/>
        <v>0</v>
      </c>
    </row>
    <row r="63" spans="1:18" x14ac:dyDescent="0.25">
      <c r="A63" s="334"/>
      <c r="B63" s="1"/>
      <c r="C63" s="379">
        <f t="shared" si="9"/>
        <v>11</v>
      </c>
      <c r="D63" s="3" t="str">
        <f t="shared" si="5"/>
        <v>8. 2024</v>
      </c>
      <c r="E63" s="558"/>
      <c r="G63" s="3" t="str">
        <f t="shared" si="6"/>
        <v xml:space="preserve">8. </v>
      </c>
      <c r="H63" s="342">
        <f>Allgemein!N123</f>
        <v>0</v>
      </c>
      <c r="J63" s="3" t="str">
        <f t="shared" si="7"/>
        <v>8. 2024</v>
      </c>
      <c r="K63" s="387">
        <f t="shared" si="8"/>
        <v>0</v>
      </c>
    </row>
    <row r="64" spans="1:18" ht="13" thickBot="1" x14ac:dyDescent="0.3">
      <c r="A64" s="334"/>
      <c r="B64" s="1"/>
      <c r="C64" s="379">
        <f t="shared" si="9"/>
        <v>12</v>
      </c>
      <c r="D64" s="343" t="str">
        <f t="shared" si="5"/>
        <v>9. 2024</v>
      </c>
      <c r="E64" s="557"/>
      <c r="G64" s="386" t="str">
        <f t="shared" si="6"/>
        <v xml:space="preserve">9. </v>
      </c>
      <c r="H64" s="344">
        <f>Allgemein!N124</f>
        <v>0</v>
      </c>
      <c r="J64" s="343" t="str">
        <f t="shared" si="7"/>
        <v>9. 2024</v>
      </c>
      <c r="K64" s="389">
        <f t="shared" si="8"/>
        <v>0</v>
      </c>
    </row>
    <row r="65" spans="1:18" ht="19.5" customHeight="1" x14ac:dyDescent="0.3">
      <c r="C65" s="6">
        <f t="shared" si="9"/>
        <v>13</v>
      </c>
      <c r="D65" s="380"/>
      <c r="E65" s="381"/>
      <c r="F65" s="381"/>
      <c r="H65" s="8">
        <f>SUM(H53:H64)</f>
        <v>0</v>
      </c>
      <c r="I65" s="10"/>
      <c r="J65" s="10"/>
      <c r="K65" s="380">
        <f>SUM(K53:K64)</f>
        <v>0</v>
      </c>
      <c r="L65" s="381" t="s">
        <v>225</v>
      </c>
      <c r="M65" s="384" t="str">
        <f ca="1">OFFSET(Sprachen!A217,0,'START, DEBUT, INIZIO'!$E$7-1,1,1)</f>
        <v>Mehrkosten für die Elektrizität für Umwälzpumpen</v>
      </c>
    </row>
    <row r="66" spans="1:18" ht="13" thickBot="1" x14ac:dyDescent="0.3">
      <c r="A66" s="339"/>
      <c r="B66" s="339"/>
      <c r="C66" s="339"/>
      <c r="D66" s="339"/>
      <c r="E66" s="339"/>
      <c r="F66" s="339"/>
      <c r="G66" s="339"/>
      <c r="H66" s="339"/>
      <c r="I66" s="339"/>
      <c r="J66" s="339"/>
      <c r="K66" s="339"/>
      <c r="L66" s="339"/>
      <c r="M66" s="339"/>
      <c r="N66" s="339"/>
      <c r="O66" s="339"/>
      <c r="P66" s="339"/>
      <c r="Q66" s="339"/>
      <c r="R66" s="339"/>
    </row>
    <row r="67" spans="1:18" ht="26.15" customHeight="1" x14ac:dyDescent="0.3">
      <c r="A67" s="16" t="str">
        <f ca="1">OFFSET(Sprachen!A218,0,'START, DEBUT, INIZIO'!$E$7-1,1,1)</f>
        <v>Investitionsbedingte Kosten für Steuern</v>
      </c>
      <c r="B67" s="1"/>
      <c r="C67" s="1"/>
      <c r="D67" s="3"/>
      <c r="E67" s="615"/>
      <c r="F67" s="615"/>
      <c r="G67" s="615"/>
      <c r="H67" s="615"/>
      <c r="I67" s="615"/>
    </row>
    <row r="68" spans="1:18" x14ac:dyDescent="0.25">
      <c r="B68" s="392" t="str">
        <f ca="1">OFFSET(Sprachen!A219,0,'START, DEBUT, INIZIO'!$E$7-1,1,1)</f>
        <v>Abschreibungen (anr. Investition / investitionsgew. Nutzungsdauer)</v>
      </c>
      <c r="D68" s="378">
        <v>1</v>
      </c>
      <c r="E68" s="539">
        <f>CAPEX!$N$12/CAPEX!$U$12</f>
        <v>0</v>
      </c>
      <c r="F68" s="402" t="s">
        <v>225</v>
      </c>
    </row>
    <row r="69" spans="1:18" x14ac:dyDescent="0.25">
      <c r="B69" s="392" t="str">
        <f ca="1">OFFSET(Sprachen!A220,0,'START, DEBUT, INIZIO'!$E$7-1,1,1)</f>
        <v>Kapitalkosten (EK + FK)</v>
      </c>
      <c r="D69" s="379">
        <f>D68+1</f>
        <v>2</v>
      </c>
      <c r="E69" s="8">
        <f>D5-E68</f>
        <v>0</v>
      </c>
      <c r="F69" s="382" t="s">
        <v>225</v>
      </c>
    </row>
    <row r="70" spans="1:18" x14ac:dyDescent="0.25">
      <c r="B70" s="392" t="str">
        <f ca="1">OFFSET(Sprachen!A221,0,'START, DEBUT, INIZIO'!$E$7-1,1,1)</f>
        <v>Eigenkapitalkosten</v>
      </c>
      <c r="D70" s="379">
        <f>D69+1</f>
        <v>3</v>
      </c>
      <c r="E70" s="8">
        <f>E69*'Allg., SDL, RMP, HKN, Wi-Res.'!$D$10</f>
        <v>0</v>
      </c>
      <c r="F70" s="382" t="s">
        <v>225</v>
      </c>
    </row>
    <row r="71" spans="1:18" x14ac:dyDescent="0.25">
      <c r="B71" s="392" t="str">
        <f ca="1">OFFSET(Sprachen!A222,0,'START, DEBUT, INIZIO'!$E$7-1,1,1)</f>
        <v>Fremdkapitalkosten</v>
      </c>
      <c r="D71" s="379">
        <f>D70+1</f>
        <v>4</v>
      </c>
      <c r="E71" s="8">
        <f>E69*'Allg., SDL, RMP, HKN, Wi-Res.'!$D$11</f>
        <v>0</v>
      </c>
      <c r="F71" s="382" t="s">
        <v>225</v>
      </c>
    </row>
    <row r="72" spans="1:18" x14ac:dyDescent="0.25">
      <c r="B72" s="392" t="str">
        <f ca="1">OFFSET(Sprachen!A223,0,'START, DEBUT, INIZIO'!$E$7-1,1,1)</f>
        <v>Eigenkapitalkosten vor Steuern</v>
      </c>
      <c r="D72" s="379">
        <f t="shared" ref="D72:D73" si="10">D71+1</f>
        <v>5</v>
      </c>
      <c r="E72" s="8">
        <f>E70/(1-'Allg., SDL, RMP, HKN, Wi-Res.'!$C$7)</f>
        <v>0</v>
      </c>
      <c r="F72" s="382" t="s">
        <v>225</v>
      </c>
    </row>
    <row r="73" spans="1:18" ht="25.5" customHeight="1" x14ac:dyDescent="0.3">
      <c r="B73" s="392" t="str">
        <f ca="1">OFFSET(Sprachen!A224,0,'START, DEBUT, INIZIO'!$E$7-1,1,1)</f>
        <v>Steuern EK</v>
      </c>
      <c r="D73" s="6">
        <f t="shared" si="10"/>
        <v>6</v>
      </c>
      <c r="E73" s="380">
        <f>E72/(1)*'Allg., SDL, RMP, HKN, Wi-Res.'!$C$7</f>
        <v>0</v>
      </c>
      <c r="F73" s="383" t="s">
        <v>225</v>
      </c>
      <c r="G73" s="384" t="str">
        <f ca="1">OFFSET(Sprachen!A225,0,'START, DEBUT, INIZIO'!$E$7-1,1,1)</f>
        <v>Kosten EK Steuern</v>
      </c>
    </row>
    <row r="74" spans="1:18" ht="13" thickBot="1" x14ac:dyDescent="0.3">
      <c r="A74" s="339"/>
      <c r="B74" s="339"/>
      <c r="C74" s="339"/>
      <c r="D74" s="339"/>
      <c r="E74" s="339"/>
      <c r="F74" s="339"/>
      <c r="G74" s="339"/>
      <c r="H74" s="339"/>
      <c r="I74" s="339"/>
      <c r="J74" s="339"/>
      <c r="K74" s="339"/>
      <c r="L74" s="339"/>
      <c r="M74" s="339"/>
      <c r="N74" s="339"/>
      <c r="O74" s="339"/>
      <c r="P74" s="339"/>
      <c r="Q74" s="339"/>
      <c r="R74" s="339"/>
    </row>
    <row r="75" spans="1:18" ht="26.15" customHeight="1" x14ac:dyDescent="0.3">
      <c r="A75" s="16" t="str">
        <f ca="1">OFFSET(Sprachen!A226,0,'START, DEBUT, INIZIO'!$E$7-1,1,1)</f>
        <v>Erlös aus Day-Ahead-Verkauf</v>
      </c>
      <c r="B75" s="1"/>
      <c r="C75" s="1"/>
      <c r="D75" s="3"/>
      <c r="E75" s="615"/>
      <c r="F75" s="615"/>
      <c r="G75" s="615"/>
      <c r="H75" s="615"/>
      <c r="I75" s="615"/>
    </row>
    <row r="76" spans="1:18" ht="74.25" customHeight="1" x14ac:dyDescent="0.25">
      <c r="D76" s="616" t="str">
        <f ca="1">OFFSET(Sprachen!A228,0,'START, DEBUT, INIZIO'!$E$7-1,1,1)</f>
        <v>Vor Investition (bestehende Anlage). Ergebnis der Optimierung mit gemittelten Zuflüssen der letzten 5 hydro-logischen Jahre</v>
      </c>
      <c r="E76" s="616"/>
      <c r="G76" s="616" t="str">
        <f ca="1">OFFSET(Sprachen!A229,0,'START, DEBUT, INIZIO'!$E$7-1,1,1)</f>
        <v>Nach Investition (veränderte Anlage) Ergebnis der Optimierung mit gemittelten Zuflüssen der letzten 5 hydro-logischen Jahre</v>
      </c>
      <c r="H76" s="616"/>
      <c r="K76" s="392" t="str">
        <f ca="1">OFFSET(Sprachen!A230,0,'START, DEBUT, INIZIO'!$E$7-1,1,1)</f>
        <v>Mehrerlös aus Investition</v>
      </c>
    </row>
    <row r="77" spans="1:18" ht="13" thickBot="1" x14ac:dyDescent="0.3">
      <c r="B77" s="17"/>
      <c r="C77" s="379"/>
      <c r="D77" s="339"/>
      <c r="E77" s="343" t="s">
        <v>8</v>
      </c>
      <c r="G77" s="339"/>
      <c r="H77" s="343" t="s">
        <v>8</v>
      </c>
      <c r="J77" s="339"/>
      <c r="K77" s="343" t="s">
        <v>8</v>
      </c>
    </row>
    <row r="78" spans="1:18" x14ac:dyDescent="0.25">
      <c r="B78" s="425"/>
      <c r="C78" s="378">
        <v>1</v>
      </c>
      <c r="D78" s="3" t="str">
        <f>CONCATENATE(10,". ",'Allg., SDL, RMP, HKN, Wi-Res.'!$C$2-6,"-",'Allg., SDL, RMP, HKN, Wi-Res.'!$C$2-2)</f>
        <v>10. 2019-2023</v>
      </c>
      <c r="E78" s="559"/>
      <c r="G78" s="3" t="str">
        <f t="shared" ref="G78:G89" si="11">G53</f>
        <v>10. -1</v>
      </c>
      <c r="H78" s="559"/>
      <c r="J78" s="3" t="str">
        <f t="shared" ref="J78:J89" si="12">J53</f>
        <v>10. 2023</v>
      </c>
      <c r="K78" s="393">
        <f t="shared" ref="K78:K89" si="13">H78-E78</f>
        <v>0</v>
      </c>
    </row>
    <row r="79" spans="1:18" x14ac:dyDescent="0.25">
      <c r="B79" s="425"/>
      <c r="C79" s="379">
        <f t="shared" ref="C79:C90" si="14">C78+1</f>
        <v>2</v>
      </c>
      <c r="D79" s="3" t="str">
        <f>CONCATENATE(11,". ",'Allg., SDL, RMP, HKN, Wi-Res.'!$C$2-6,"-",'Allg., SDL, RMP, HKN, Wi-Res.'!$C$2-2)</f>
        <v>11. 2019-2023</v>
      </c>
      <c r="E79" s="558"/>
      <c r="G79" s="3" t="str">
        <f t="shared" si="11"/>
        <v>11. -1</v>
      </c>
      <c r="H79" s="558"/>
      <c r="J79" s="3" t="str">
        <f t="shared" si="12"/>
        <v>11. 2023</v>
      </c>
      <c r="K79" s="258">
        <f t="shared" si="13"/>
        <v>0</v>
      </c>
    </row>
    <row r="80" spans="1:18" ht="13" thickBot="1" x14ac:dyDescent="0.3">
      <c r="B80" s="425"/>
      <c r="C80" s="379">
        <f t="shared" si="14"/>
        <v>3</v>
      </c>
      <c r="D80" s="343" t="str">
        <f>CONCATENATE(12,". ",'Allg., SDL, RMP, HKN, Wi-Res.'!$C$2-6,"-",'Allg., SDL, RMP, HKN, Wi-Res.'!$C$2-2)</f>
        <v>12. 2019-2023</v>
      </c>
      <c r="E80" s="557"/>
      <c r="G80" s="343" t="str">
        <f t="shared" si="11"/>
        <v>12. -1</v>
      </c>
      <c r="H80" s="557"/>
      <c r="J80" s="386" t="str">
        <f t="shared" si="12"/>
        <v>12. 2023</v>
      </c>
      <c r="K80" s="374">
        <f t="shared" si="13"/>
        <v>0</v>
      </c>
    </row>
    <row r="81" spans="2:21" x14ac:dyDescent="0.25">
      <c r="B81" s="425"/>
      <c r="C81" s="379">
        <f t="shared" si="14"/>
        <v>4</v>
      </c>
      <c r="D81" s="3" t="str">
        <f>CONCATENATE(1,". ",'Allg., SDL, RMP, HKN, Wi-Res.'!$C$2-5,"-",'Allg., SDL, RMP, HKN, Wi-Res.'!$C$2-1)</f>
        <v>1. 2020-2024</v>
      </c>
      <c r="E81" s="559"/>
      <c r="G81" s="3" t="str">
        <f t="shared" si="11"/>
        <v xml:space="preserve">1. </v>
      </c>
      <c r="H81" s="559"/>
      <c r="J81" s="3" t="str">
        <f t="shared" si="12"/>
        <v>1. 2024</v>
      </c>
      <c r="K81" s="393">
        <f t="shared" si="13"/>
        <v>0</v>
      </c>
    </row>
    <row r="82" spans="2:21" x14ac:dyDescent="0.25">
      <c r="B82" s="425"/>
      <c r="C82" s="379">
        <f t="shared" si="14"/>
        <v>5</v>
      </c>
      <c r="D82" s="3" t="str">
        <f>CONCATENATE(2,". ",'Allg., SDL, RMP, HKN, Wi-Res.'!$C$2-5,"-",'Allg., SDL, RMP, HKN, Wi-Res.'!$C$2-1)</f>
        <v>2. 2020-2024</v>
      </c>
      <c r="E82" s="558"/>
      <c r="G82" s="3" t="str">
        <f t="shared" si="11"/>
        <v xml:space="preserve">2. </v>
      </c>
      <c r="H82" s="558"/>
      <c r="J82" s="3" t="str">
        <f t="shared" si="12"/>
        <v>2. 2024</v>
      </c>
      <c r="K82" s="258">
        <f t="shared" si="13"/>
        <v>0</v>
      </c>
    </row>
    <row r="83" spans="2:21" ht="13" thickBot="1" x14ac:dyDescent="0.3">
      <c r="B83" s="425"/>
      <c r="C83" s="379">
        <f t="shared" si="14"/>
        <v>6</v>
      </c>
      <c r="D83" s="343" t="str">
        <f>CONCATENATE(3,". ",'Allg., SDL, RMP, HKN, Wi-Res.'!$C$2-5,"-",'Allg., SDL, RMP, HKN, Wi-Res.'!$C$2-1)</f>
        <v>3. 2020-2024</v>
      </c>
      <c r="E83" s="557"/>
      <c r="G83" s="343" t="str">
        <f t="shared" si="11"/>
        <v xml:space="preserve">3. </v>
      </c>
      <c r="H83" s="557"/>
      <c r="J83" s="386" t="str">
        <f t="shared" si="12"/>
        <v>3. 2024</v>
      </c>
      <c r="K83" s="374">
        <f t="shared" si="13"/>
        <v>0</v>
      </c>
    </row>
    <row r="84" spans="2:21" x14ac:dyDescent="0.25">
      <c r="B84" s="425"/>
      <c r="C84" s="379">
        <f t="shared" si="14"/>
        <v>7</v>
      </c>
      <c r="D84" s="3" t="str">
        <f>CONCATENATE(4,". ",'Allg., SDL, RMP, HKN, Wi-Res.'!$C$2-5,"-",'Allg., SDL, RMP, HKN, Wi-Res.'!$C$2-1)</f>
        <v>4. 2020-2024</v>
      </c>
      <c r="E84" s="559"/>
      <c r="G84" s="3" t="str">
        <f t="shared" si="11"/>
        <v xml:space="preserve">4. </v>
      </c>
      <c r="H84" s="559"/>
      <c r="J84" s="3" t="str">
        <f t="shared" si="12"/>
        <v>4. 2024</v>
      </c>
      <c r="K84" s="393">
        <f t="shared" si="13"/>
        <v>0</v>
      </c>
    </row>
    <row r="85" spans="2:21" x14ac:dyDescent="0.25">
      <c r="B85" s="425"/>
      <c r="C85" s="379">
        <f t="shared" si="14"/>
        <v>8</v>
      </c>
      <c r="D85" s="3" t="str">
        <f>CONCATENATE(5,". ",'Allg., SDL, RMP, HKN, Wi-Res.'!$C$2-5,"-",'Allg., SDL, RMP, HKN, Wi-Res.'!$C$2-1)</f>
        <v>5. 2020-2024</v>
      </c>
      <c r="E85" s="558"/>
      <c r="G85" s="3" t="str">
        <f t="shared" si="11"/>
        <v xml:space="preserve">5. </v>
      </c>
      <c r="H85" s="558"/>
      <c r="J85" s="3" t="str">
        <f t="shared" si="12"/>
        <v>5. 2024</v>
      </c>
      <c r="K85" s="258">
        <f t="shared" si="13"/>
        <v>0</v>
      </c>
    </row>
    <row r="86" spans="2:21" ht="13" thickBot="1" x14ac:dyDescent="0.3">
      <c r="B86" s="425"/>
      <c r="C86" s="379">
        <f t="shared" si="14"/>
        <v>9</v>
      </c>
      <c r="D86" s="343" t="str">
        <f>CONCATENATE(6,". ",'Allg., SDL, RMP, HKN, Wi-Res.'!$C$2-5,"-",'Allg., SDL, RMP, HKN, Wi-Res.'!$C$2-1)</f>
        <v>6. 2020-2024</v>
      </c>
      <c r="E86" s="557"/>
      <c r="G86" s="343" t="str">
        <f t="shared" si="11"/>
        <v xml:space="preserve">6. </v>
      </c>
      <c r="H86" s="557"/>
      <c r="J86" s="386" t="str">
        <f t="shared" si="12"/>
        <v>6. 2024</v>
      </c>
      <c r="K86" s="374">
        <f t="shared" si="13"/>
        <v>0</v>
      </c>
    </row>
    <row r="87" spans="2:21" x14ac:dyDescent="0.25">
      <c r="B87" s="425"/>
      <c r="C87" s="379">
        <f t="shared" si="14"/>
        <v>10</v>
      </c>
      <c r="D87" s="3" t="str">
        <f>CONCATENATE(7,". ",'Allg., SDL, RMP, HKN, Wi-Res.'!$C$2-5,"-",'Allg., SDL, RMP, HKN, Wi-Res.'!$C$2-1)</f>
        <v>7. 2020-2024</v>
      </c>
      <c r="E87" s="559"/>
      <c r="G87" s="3" t="str">
        <f t="shared" si="11"/>
        <v xml:space="preserve">7. </v>
      </c>
      <c r="H87" s="559"/>
      <c r="J87" s="3" t="str">
        <f t="shared" si="12"/>
        <v>7. 2024</v>
      </c>
      <c r="K87" s="393">
        <f t="shared" si="13"/>
        <v>0</v>
      </c>
    </row>
    <row r="88" spans="2:21" x14ac:dyDescent="0.25">
      <c r="B88" s="425"/>
      <c r="C88" s="379">
        <f t="shared" si="14"/>
        <v>11</v>
      </c>
      <c r="D88" s="3" t="str">
        <f>CONCATENATE(8,". ",'Allg., SDL, RMP, HKN, Wi-Res.'!$C$2-5,"-",'Allg., SDL, RMP, HKN, Wi-Res.'!$C$2-1)</f>
        <v>8. 2020-2024</v>
      </c>
      <c r="E88" s="558"/>
      <c r="G88" s="3" t="str">
        <f t="shared" si="11"/>
        <v xml:space="preserve">8. </v>
      </c>
      <c r="H88" s="558"/>
      <c r="J88" s="3" t="str">
        <f t="shared" si="12"/>
        <v>8. 2024</v>
      </c>
      <c r="K88" s="258">
        <f t="shared" si="13"/>
        <v>0</v>
      </c>
    </row>
    <row r="89" spans="2:21" ht="13" thickBot="1" x14ac:dyDescent="0.3">
      <c r="B89" s="425"/>
      <c r="C89" s="379">
        <f t="shared" si="14"/>
        <v>12</v>
      </c>
      <c r="D89" s="343" t="str">
        <f>CONCATENATE(9,". ",'Allg., SDL, RMP, HKN, Wi-Res.'!$C$2-5,"-",'Allg., SDL, RMP, HKN, Wi-Res.'!$C$2-1)</f>
        <v>9. 2020-2024</v>
      </c>
      <c r="E89" s="557"/>
      <c r="G89" s="343" t="str">
        <f t="shared" si="11"/>
        <v xml:space="preserve">9. </v>
      </c>
      <c r="H89" s="557"/>
      <c r="J89" s="386" t="str">
        <f t="shared" si="12"/>
        <v>9. 2024</v>
      </c>
      <c r="K89" s="374">
        <f t="shared" si="13"/>
        <v>0</v>
      </c>
    </row>
    <row r="90" spans="2:21" ht="21.75" customHeight="1" x14ac:dyDescent="0.3">
      <c r="C90" s="6">
        <f t="shared" si="14"/>
        <v>13</v>
      </c>
      <c r="E90" s="8">
        <f>SUM(E78:E89)</f>
        <v>0</v>
      </c>
      <c r="H90" s="8">
        <f>SUM(H78:H89)</f>
        <v>0</v>
      </c>
      <c r="K90" s="380">
        <f>SUM(K78:K89)</f>
        <v>0</v>
      </c>
      <c r="L90" s="384" t="s">
        <v>225</v>
      </c>
      <c r="M90" s="384" t="str">
        <f ca="1">OFFSET(Sprachen!A231,0,'START, DEBUT, INIZIO'!$E$7-1,1,1)</f>
        <v>Mehrerlös aus Day-Ahead-Verkauf</v>
      </c>
    </row>
    <row r="94" spans="2:21" x14ac:dyDescent="0.25">
      <c r="D94" s="617" t="str">
        <f ca="1">OFFSET(Sprachen!A233,0,'START, DEBUT, INIZIO'!$E$7-1,1,1)</f>
        <v>Mit Produktion ohne neue Speicherkapazität</v>
      </c>
      <c r="E94" s="618"/>
      <c r="F94" s="618"/>
      <c r="G94" s="618"/>
      <c r="H94" s="618"/>
      <c r="I94" s="618"/>
      <c r="J94" s="618"/>
      <c r="K94" s="619"/>
      <c r="M94" s="617" t="str">
        <f ca="1">OFFSET(Sprachen!A234,0,'START, DEBUT, INIZIO'!$E$7-1,1,1)</f>
        <v>Mit Produktion inkl. neuer Speicherkapazität</v>
      </c>
      <c r="N94" s="618"/>
      <c r="O94" s="618"/>
      <c r="P94" s="618"/>
      <c r="Q94" s="618"/>
      <c r="R94" s="618"/>
      <c r="S94" s="618"/>
      <c r="T94" s="619"/>
    </row>
    <row r="95" spans="2:21" x14ac:dyDescent="0.25">
      <c r="D95" s="17"/>
      <c r="E95" s="17"/>
      <c r="F95" s="17"/>
      <c r="G95" s="17"/>
      <c r="H95" s="17"/>
      <c r="I95" s="17"/>
      <c r="J95" s="17"/>
      <c r="K95" s="17"/>
      <c r="M95" s="17"/>
      <c r="N95" s="17"/>
      <c r="O95" s="17"/>
      <c r="P95" s="17"/>
      <c r="Q95" s="17"/>
      <c r="R95" s="17"/>
      <c r="S95" s="17"/>
      <c r="T95" s="17"/>
    </row>
    <row r="96" spans="2:21" ht="34.5" customHeight="1" x14ac:dyDescent="0.25">
      <c r="D96" s="592" t="str">
        <f ca="1">OFFSET(Sprachen!A235,0,'START, DEBUT, INIZIO'!$E$7-1,1,1)</f>
        <v>Vor Investition (bestehende Anlage)</v>
      </c>
      <c r="E96" s="592"/>
      <c r="F96" s="340"/>
      <c r="G96" s="592" t="str">
        <f ca="1">OFFSET(Sprachen!A236,0,'START, DEBUT, INIZIO'!$E$7-1,1,1)</f>
        <v>Nach Investition (veränderte Anlage)</v>
      </c>
      <c r="H96" s="592"/>
      <c r="I96" s="340"/>
      <c r="J96" s="340"/>
      <c r="K96" s="340" t="str">
        <f ca="1">OFFSET(Sprachen!A237,0,'START, DEBUT, INIZIO'!$E$7-1,1,1)</f>
        <v>Mehrerlös</v>
      </c>
      <c r="L96" s="405"/>
      <c r="M96" s="592" t="str">
        <f ca="1">D96</f>
        <v>Vor Investition (bestehende Anlage)</v>
      </c>
      <c r="N96" s="592"/>
      <c r="O96" s="340"/>
      <c r="P96" s="592" t="str">
        <f ca="1">G96</f>
        <v>Nach Investition (veränderte Anlage)</v>
      </c>
      <c r="Q96" s="592"/>
      <c r="R96" s="340"/>
      <c r="S96" s="340"/>
      <c r="T96" s="340" t="str">
        <f ca="1">K96</f>
        <v>Mehrerlös</v>
      </c>
      <c r="U96" s="392"/>
    </row>
    <row r="97" spans="1:20" ht="13" thickBot="1" x14ac:dyDescent="0.3">
      <c r="D97" s="339"/>
      <c r="E97" s="343" t="s">
        <v>10</v>
      </c>
      <c r="G97" s="339"/>
      <c r="H97" s="343" t="s">
        <v>10</v>
      </c>
      <c r="J97" s="339"/>
      <c r="K97" s="343" t="s">
        <v>10</v>
      </c>
      <c r="M97" s="339"/>
      <c r="N97" s="343" t="s">
        <v>10</v>
      </c>
      <c r="P97" s="339"/>
      <c r="Q97" s="343" t="s">
        <v>10</v>
      </c>
      <c r="S97" s="339"/>
      <c r="T97" s="343" t="s">
        <v>10</v>
      </c>
    </row>
    <row r="98" spans="1:20" x14ac:dyDescent="0.25">
      <c r="C98" s="378">
        <v>1</v>
      </c>
      <c r="D98" s="3" t="str">
        <f>CONCATENATE(10,". ",'Allg., SDL, RMP, HKN, Wi-Res.'!$C$2-6,"-",'Allg., SDL, RMP, HKN, Wi-Res.'!$C$2-2)</f>
        <v>10. 2019-2023</v>
      </c>
      <c r="E98" s="394">
        <f>IFERROR(E78/Allgemein!E37,0)</f>
        <v>0</v>
      </c>
      <c r="G98" s="3" t="str">
        <f t="shared" ref="G98:G109" si="15">G78</f>
        <v>10. -1</v>
      </c>
      <c r="H98" s="394">
        <f>IFERROR(H78/Allgemein!K37,0)</f>
        <v>0</v>
      </c>
      <c r="J98" s="3" t="str">
        <f t="shared" ref="J98:J109" si="16">J78</f>
        <v>10. 2023</v>
      </c>
      <c r="K98" s="394">
        <f>IFERROR(K78/Allgemein!N37,0)</f>
        <v>0</v>
      </c>
      <c r="M98" s="3" t="str">
        <f>CONCATENATE(10,". ",'Allg., SDL, RMP, HKN, Wi-Res.'!$C$2-6,"-",'Allg., SDL, RMP, HKN, Wi-Res.'!$C$2-2)</f>
        <v>10. 2019-2023</v>
      </c>
      <c r="N98" s="394">
        <f>IFERROR(E78/Allgemein!E37,0)</f>
        <v>0</v>
      </c>
      <c r="P98" s="3" t="str">
        <f t="shared" ref="P98:P109" si="17">G98</f>
        <v>10. -1</v>
      </c>
      <c r="Q98" s="394">
        <f ca="1">IFERROR(H78/Allgemein!U37,0)</f>
        <v>0</v>
      </c>
      <c r="S98" s="3" t="str">
        <f t="shared" ref="S98:S109" si="18">J98</f>
        <v>10. 2023</v>
      </c>
      <c r="T98" s="394">
        <f>IFERROR(K78/Allgemein!X37,0)</f>
        <v>0</v>
      </c>
    </row>
    <row r="99" spans="1:20" x14ac:dyDescent="0.25">
      <c r="C99" s="379">
        <f t="shared" ref="C99:C110" si="19">C98+1</f>
        <v>2</v>
      </c>
      <c r="D99" s="3" t="str">
        <f>CONCATENATE(11,". ",'Allg., SDL, RMP, HKN, Wi-Res.'!$C$2-6,"-",'Allg., SDL, RMP, HKN, Wi-Res.'!$C$2-2)</f>
        <v>11. 2019-2023</v>
      </c>
      <c r="E99" s="395">
        <f>IFERROR(E79/Allgemein!E38,0)</f>
        <v>0</v>
      </c>
      <c r="G99" s="3" t="str">
        <f t="shared" si="15"/>
        <v>11. -1</v>
      </c>
      <c r="H99" s="395">
        <f>IFERROR(H79/Allgemein!K38,0)</f>
        <v>0</v>
      </c>
      <c r="J99" s="3" t="str">
        <f t="shared" si="16"/>
        <v>11. 2023</v>
      </c>
      <c r="K99" s="395">
        <f>IFERROR(K79/Allgemein!N38,0)</f>
        <v>0</v>
      </c>
      <c r="M99" s="3" t="str">
        <f>CONCATENATE(11,". ",'Allg., SDL, RMP, HKN, Wi-Res.'!$C$2-6,"-",'Allg., SDL, RMP, HKN, Wi-Res.'!$C$2-2)</f>
        <v>11. 2019-2023</v>
      </c>
      <c r="N99" s="395">
        <f>IFERROR(E79/Allgemein!E38,0)</f>
        <v>0</v>
      </c>
      <c r="P99" s="3" t="str">
        <f t="shared" si="17"/>
        <v>11. -1</v>
      </c>
      <c r="Q99" s="395">
        <f ca="1">IFERROR(H79/Allgemein!U38,0)</f>
        <v>0</v>
      </c>
      <c r="S99" s="3" t="str">
        <f t="shared" si="18"/>
        <v>11. 2023</v>
      </c>
      <c r="T99" s="395">
        <f>IFERROR(K79/Allgemein!X38,0)</f>
        <v>0</v>
      </c>
    </row>
    <row r="100" spans="1:20" ht="13" thickBot="1" x14ac:dyDescent="0.3">
      <c r="C100" s="379">
        <f t="shared" si="19"/>
        <v>3</v>
      </c>
      <c r="D100" s="343" t="str">
        <f>CONCATENATE(12,". ",'Allg., SDL, RMP, HKN, Wi-Res.'!$C$2-6,"-",'Allg., SDL, RMP, HKN, Wi-Res.'!$C$2-2)</f>
        <v>12. 2019-2023</v>
      </c>
      <c r="E100" s="396">
        <f>IFERROR(E80/Allgemein!E39,0)</f>
        <v>0</v>
      </c>
      <c r="G100" s="386" t="str">
        <f t="shared" si="15"/>
        <v>12. -1</v>
      </c>
      <c r="H100" s="396">
        <f>IFERROR(H80/Allgemein!K39,0)</f>
        <v>0</v>
      </c>
      <c r="J100" s="386" t="str">
        <f t="shared" si="16"/>
        <v>12. 2023</v>
      </c>
      <c r="K100" s="396">
        <f>IFERROR(K80/Allgemein!N39,0)</f>
        <v>0</v>
      </c>
      <c r="M100" s="343" t="str">
        <f>CONCATENATE(12,". ",'Allg., SDL, RMP, HKN, Wi-Res.'!$C$2-6,"-",'Allg., SDL, RMP, HKN, Wi-Res.'!$C$2-2)</f>
        <v>12. 2019-2023</v>
      </c>
      <c r="N100" s="396">
        <f>IFERROR(E80/Allgemein!E39,0)</f>
        <v>0</v>
      </c>
      <c r="P100" s="386" t="str">
        <f t="shared" si="17"/>
        <v>12. -1</v>
      </c>
      <c r="Q100" s="396">
        <f ca="1">IFERROR(H80/Allgemein!U39,0)</f>
        <v>0</v>
      </c>
      <c r="S100" s="386" t="str">
        <f t="shared" si="18"/>
        <v>12. 2023</v>
      </c>
      <c r="T100" s="396">
        <f>IFERROR(K80/Allgemein!X39,0)</f>
        <v>0</v>
      </c>
    </row>
    <row r="101" spans="1:20" x14ac:dyDescent="0.25">
      <c r="C101" s="379">
        <f t="shared" si="19"/>
        <v>4</v>
      </c>
      <c r="D101" s="3" t="str">
        <f>CONCATENATE(1,". ",'Allg., SDL, RMP, HKN, Wi-Res.'!$C$2-5,"-",'Allg., SDL, RMP, HKN, Wi-Res.'!$C$2-1)</f>
        <v>1. 2020-2024</v>
      </c>
      <c r="E101" s="394">
        <f>IFERROR(E81/Allgemein!E40,0)</f>
        <v>0</v>
      </c>
      <c r="G101" s="3" t="str">
        <f t="shared" si="15"/>
        <v xml:space="preserve">1. </v>
      </c>
      <c r="H101" s="394">
        <f>IFERROR(H81/Allgemein!K40,0)</f>
        <v>0</v>
      </c>
      <c r="J101" s="3" t="str">
        <f t="shared" si="16"/>
        <v>1. 2024</v>
      </c>
      <c r="K101" s="394">
        <f>IFERROR(K81/Allgemein!N40,0)</f>
        <v>0</v>
      </c>
      <c r="M101" s="3" t="str">
        <f>CONCATENATE(1,". ",'Allg., SDL, RMP, HKN, Wi-Res.'!$C$2-5,"-",'Allg., SDL, RMP, HKN, Wi-Res.'!$C$2-1)</f>
        <v>1. 2020-2024</v>
      </c>
      <c r="N101" s="394">
        <f>IFERROR(E81/Allgemein!E40,0)</f>
        <v>0</v>
      </c>
      <c r="P101" s="3" t="str">
        <f t="shared" si="17"/>
        <v xml:space="preserve">1. </v>
      </c>
      <c r="Q101" s="394">
        <f ca="1">IFERROR(H81/Allgemein!U40,0)</f>
        <v>0</v>
      </c>
      <c r="S101" s="3" t="str">
        <f t="shared" si="18"/>
        <v>1. 2024</v>
      </c>
      <c r="T101" s="394">
        <f>IFERROR(K81/Allgemein!X40,0)</f>
        <v>0</v>
      </c>
    </row>
    <row r="102" spans="1:20" x14ac:dyDescent="0.25">
      <c r="C102" s="379">
        <f t="shared" si="19"/>
        <v>5</v>
      </c>
      <c r="D102" s="3" t="str">
        <f>CONCATENATE(2,". ",'Allg., SDL, RMP, HKN, Wi-Res.'!$C$2-5,"-",'Allg., SDL, RMP, HKN, Wi-Res.'!$C$2-1)</f>
        <v>2. 2020-2024</v>
      </c>
      <c r="E102" s="395">
        <f>IFERROR(E82/Allgemein!E41,0)</f>
        <v>0</v>
      </c>
      <c r="G102" s="3" t="str">
        <f t="shared" si="15"/>
        <v xml:space="preserve">2. </v>
      </c>
      <c r="H102" s="395">
        <f>IFERROR(H82/Allgemein!K41,0)</f>
        <v>0</v>
      </c>
      <c r="J102" s="3" t="str">
        <f t="shared" si="16"/>
        <v>2. 2024</v>
      </c>
      <c r="K102" s="395">
        <f>IFERROR(K82/Allgemein!N41,0)</f>
        <v>0</v>
      </c>
      <c r="M102" s="3" t="str">
        <f>CONCATENATE(2,". ",'Allg., SDL, RMP, HKN, Wi-Res.'!$C$2-5,"-",'Allg., SDL, RMP, HKN, Wi-Res.'!$C$2-1)</f>
        <v>2. 2020-2024</v>
      </c>
      <c r="N102" s="395">
        <f>IFERROR(E82/Allgemein!E41,0)</f>
        <v>0</v>
      </c>
      <c r="P102" s="3" t="str">
        <f t="shared" si="17"/>
        <v xml:space="preserve">2. </v>
      </c>
      <c r="Q102" s="395">
        <f ca="1">IFERROR(H82/Allgemein!U41,0)</f>
        <v>0</v>
      </c>
      <c r="S102" s="3" t="str">
        <f t="shared" si="18"/>
        <v>2. 2024</v>
      </c>
      <c r="T102" s="395">
        <f>IFERROR(K82/Allgemein!X41,0)</f>
        <v>0</v>
      </c>
    </row>
    <row r="103" spans="1:20" ht="13" thickBot="1" x14ac:dyDescent="0.3">
      <c r="C103" s="379">
        <f t="shared" si="19"/>
        <v>6</v>
      </c>
      <c r="D103" s="343" t="str">
        <f>CONCATENATE(3,". ",'Allg., SDL, RMP, HKN, Wi-Res.'!$C$2-5,"-",'Allg., SDL, RMP, HKN, Wi-Res.'!$C$2-1)</f>
        <v>3. 2020-2024</v>
      </c>
      <c r="E103" s="396">
        <f>IFERROR(E83/Allgemein!E42,0)</f>
        <v>0</v>
      </c>
      <c r="G103" s="386" t="str">
        <f t="shared" si="15"/>
        <v xml:space="preserve">3. </v>
      </c>
      <c r="H103" s="396">
        <f>IFERROR(H83/Allgemein!K42,0)</f>
        <v>0</v>
      </c>
      <c r="J103" s="386" t="str">
        <f t="shared" si="16"/>
        <v>3. 2024</v>
      </c>
      <c r="K103" s="396">
        <f>IFERROR(K83/Allgemein!N42,0)</f>
        <v>0</v>
      </c>
      <c r="M103" s="343" t="str">
        <f>CONCATENATE(3,". ",'Allg., SDL, RMP, HKN, Wi-Res.'!$C$2-5,"-",'Allg., SDL, RMP, HKN, Wi-Res.'!$C$2-1)</f>
        <v>3. 2020-2024</v>
      </c>
      <c r="N103" s="396">
        <f>IFERROR(E83/Allgemein!E42,0)</f>
        <v>0</v>
      </c>
      <c r="P103" s="386" t="str">
        <f t="shared" si="17"/>
        <v xml:space="preserve">3. </v>
      </c>
      <c r="Q103" s="396">
        <f ca="1">IFERROR(H83/Allgemein!U42,0)</f>
        <v>0</v>
      </c>
      <c r="S103" s="386" t="str">
        <f t="shared" si="18"/>
        <v>3. 2024</v>
      </c>
      <c r="T103" s="396">
        <f>IFERROR(K83/Allgemein!X42,0)</f>
        <v>0</v>
      </c>
    </row>
    <row r="104" spans="1:20" x14ac:dyDescent="0.25">
      <c r="C104" s="379">
        <f t="shared" si="19"/>
        <v>7</v>
      </c>
      <c r="D104" s="3" t="str">
        <f>CONCATENATE(4,". ",'Allg., SDL, RMP, HKN, Wi-Res.'!$C$2-5,"-",'Allg., SDL, RMP, HKN, Wi-Res.'!$C$2-1)</f>
        <v>4. 2020-2024</v>
      </c>
      <c r="E104" s="394">
        <f>IFERROR(E84/Allgemein!E43,0)</f>
        <v>0</v>
      </c>
      <c r="G104" s="3" t="str">
        <f t="shared" si="15"/>
        <v xml:space="preserve">4. </v>
      </c>
      <c r="H104" s="394">
        <f>IFERROR(H84/Allgemein!K43,0)</f>
        <v>0</v>
      </c>
      <c r="J104" s="3" t="str">
        <f t="shared" si="16"/>
        <v>4. 2024</v>
      </c>
      <c r="K104" s="394">
        <f>IFERROR(K84/Allgemein!N43,0)</f>
        <v>0</v>
      </c>
      <c r="M104" s="3" t="str">
        <f>CONCATENATE(4,". ",'Allg., SDL, RMP, HKN, Wi-Res.'!$C$2-5,"-",'Allg., SDL, RMP, HKN, Wi-Res.'!$C$2-1)</f>
        <v>4. 2020-2024</v>
      </c>
      <c r="N104" s="394">
        <f>IFERROR(E84/Allgemein!E43,0)</f>
        <v>0</v>
      </c>
      <c r="P104" s="3" t="str">
        <f t="shared" si="17"/>
        <v xml:space="preserve">4. </v>
      </c>
      <c r="Q104" s="394">
        <f>IFERROR(H84/Allgemein!U43,0)</f>
        <v>0</v>
      </c>
      <c r="S104" s="3" t="str">
        <f t="shared" si="18"/>
        <v>4. 2024</v>
      </c>
      <c r="T104" s="394">
        <f>IFERROR(K84/Allgemein!X43,0)</f>
        <v>0</v>
      </c>
    </row>
    <row r="105" spans="1:20" x14ac:dyDescent="0.25">
      <c r="C105" s="379">
        <f t="shared" si="19"/>
        <v>8</v>
      </c>
      <c r="D105" s="3" t="str">
        <f>CONCATENATE(5,". ",'Allg., SDL, RMP, HKN, Wi-Res.'!$C$2-5,"-",'Allg., SDL, RMP, HKN, Wi-Res.'!$C$2-1)</f>
        <v>5. 2020-2024</v>
      </c>
      <c r="E105" s="395">
        <f>IFERROR(E85/Allgemein!E44,0)</f>
        <v>0</v>
      </c>
      <c r="G105" s="3" t="str">
        <f t="shared" si="15"/>
        <v xml:space="preserve">5. </v>
      </c>
      <c r="H105" s="395">
        <f>IFERROR(H85/Allgemein!K44,0)</f>
        <v>0</v>
      </c>
      <c r="J105" s="3" t="str">
        <f t="shared" si="16"/>
        <v>5. 2024</v>
      </c>
      <c r="K105" s="395">
        <f>IFERROR(K85/Allgemein!N44,0)</f>
        <v>0</v>
      </c>
      <c r="M105" s="3" t="str">
        <f>CONCATENATE(5,". ",'Allg., SDL, RMP, HKN, Wi-Res.'!$C$2-5,"-",'Allg., SDL, RMP, HKN, Wi-Res.'!$C$2-1)</f>
        <v>5. 2020-2024</v>
      </c>
      <c r="N105" s="395">
        <f>IFERROR(E85/Allgemein!E44,0)</f>
        <v>0</v>
      </c>
      <c r="P105" s="3" t="str">
        <f t="shared" si="17"/>
        <v xml:space="preserve">5. </v>
      </c>
      <c r="Q105" s="395">
        <f>IFERROR(H85/Allgemein!U44,0)</f>
        <v>0</v>
      </c>
      <c r="S105" s="3" t="str">
        <f t="shared" si="18"/>
        <v>5. 2024</v>
      </c>
      <c r="T105" s="395">
        <f>IFERROR(K85/Allgemein!X44,0)</f>
        <v>0</v>
      </c>
    </row>
    <row r="106" spans="1:20" ht="13" thickBot="1" x14ac:dyDescent="0.3">
      <c r="C106" s="379">
        <f t="shared" si="19"/>
        <v>9</v>
      </c>
      <c r="D106" s="343" t="str">
        <f>CONCATENATE(6,". ",'Allg., SDL, RMP, HKN, Wi-Res.'!$C$2-5,"-",'Allg., SDL, RMP, HKN, Wi-Res.'!$C$2-1)</f>
        <v>6. 2020-2024</v>
      </c>
      <c r="E106" s="396">
        <f>IFERROR(E86/Allgemein!E45,0)</f>
        <v>0</v>
      </c>
      <c r="G106" s="386" t="str">
        <f t="shared" si="15"/>
        <v xml:space="preserve">6. </v>
      </c>
      <c r="H106" s="396">
        <f>IFERROR(H86/Allgemein!K45,0)</f>
        <v>0</v>
      </c>
      <c r="J106" s="386" t="str">
        <f t="shared" si="16"/>
        <v>6. 2024</v>
      </c>
      <c r="K106" s="396">
        <f>IFERROR(K86/Allgemein!N45,0)</f>
        <v>0</v>
      </c>
      <c r="M106" s="343" t="str">
        <f>CONCATENATE(6,". ",'Allg., SDL, RMP, HKN, Wi-Res.'!$C$2-5,"-",'Allg., SDL, RMP, HKN, Wi-Res.'!$C$2-1)</f>
        <v>6. 2020-2024</v>
      </c>
      <c r="N106" s="396">
        <f>IFERROR(E86/Allgemein!E45,0)</f>
        <v>0</v>
      </c>
      <c r="P106" s="386" t="str">
        <f t="shared" si="17"/>
        <v xml:space="preserve">6. </v>
      </c>
      <c r="Q106" s="396">
        <f>IFERROR(H86/Allgemein!U45,0)</f>
        <v>0</v>
      </c>
      <c r="S106" s="386" t="str">
        <f t="shared" si="18"/>
        <v>6. 2024</v>
      </c>
      <c r="T106" s="396">
        <f>IFERROR(K86/Allgemein!X45,0)</f>
        <v>0</v>
      </c>
    </row>
    <row r="107" spans="1:20" x14ac:dyDescent="0.25">
      <c r="C107" s="379">
        <f t="shared" si="19"/>
        <v>10</v>
      </c>
      <c r="D107" s="3" t="str">
        <f>CONCATENATE(7,". ",'Allg., SDL, RMP, HKN, Wi-Res.'!$C$2-5,"-",'Allg., SDL, RMP, HKN, Wi-Res.'!$C$2-1)</f>
        <v>7. 2020-2024</v>
      </c>
      <c r="E107" s="394">
        <f>IFERROR(E87/Allgemein!E46,0)</f>
        <v>0</v>
      </c>
      <c r="G107" s="3" t="str">
        <f t="shared" si="15"/>
        <v xml:space="preserve">7. </v>
      </c>
      <c r="H107" s="394">
        <f>IFERROR(H87/Allgemein!K46,0)</f>
        <v>0</v>
      </c>
      <c r="J107" s="3" t="str">
        <f t="shared" si="16"/>
        <v>7. 2024</v>
      </c>
      <c r="K107" s="394">
        <f>IFERROR(K87/Allgemein!N46,0)</f>
        <v>0</v>
      </c>
      <c r="M107" s="3" t="str">
        <f>CONCATENATE(7,". ",'Allg., SDL, RMP, HKN, Wi-Res.'!$C$2-5,"-",'Allg., SDL, RMP, HKN, Wi-Res.'!$C$2-1)</f>
        <v>7. 2020-2024</v>
      </c>
      <c r="N107" s="394">
        <f>IFERROR(E87/Allgemein!E46,0)</f>
        <v>0</v>
      </c>
      <c r="P107" s="3" t="str">
        <f t="shared" si="17"/>
        <v xml:space="preserve">7. </v>
      </c>
      <c r="Q107" s="394">
        <f>IFERROR(H87/Allgemein!U46,0)</f>
        <v>0</v>
      </c>
      <c r="S107" s="3" t="str">
        <f t="shared" si="18"/>
        <v>7. 2024</v>
      </c>
      <c r="T107" s="394">
        <f>IFERROR(K87/Allgemein!X46,0)</f>
        <v>0</v>
      </c>
    </row>
    <row r="108" spans="1:20" x14ac:dyDescent="0.25">
      <c r="C108" s="379">
        <f t="shared" si="19"/>
        <v>11</v>
      </c>
      <c r="D108" s="3" t="str">
        <f>CONCATENATE(8,". ",'Allg., SDL, RMP, HKN, Wi-Res.'!$C$2-5,"-",'Allg., SDL, RMP, HKN, Wi-Res.'!$C$2-1)</f>
        <v>8. 2020-2024</v>
      </c>
      <c r="E108" s="395">
        <f>IFERROR(E88/Allgemein!E47,0)</f>
        <v>0</v>
      </c>
      <c r="G108" s="3" t="str">
        <f t="shared" si="15"/>
        <v xml:space="preserve">8. </v>
      </c>
      <c r="H108" s="395">
        <f>IFERROR(H88/Allgemein!K47,0)</f>
        <v>0</v>
      </c>
      <c r="J108" s="3" t="str">
        <f t="shared" si="16"/>
        <v>8. 2024</v>
      </c>
      <c r="K108" s="395">
        <f>IFERROR(K88/Allgemein!N47,0)</f>
        <v>0</v>
      </c>
      <c r="M108" s="3" t="str">
        <f>CONCATENATE(8,". ",'Allg., SDL, RMP, HKN, Wi-Res.'!$C$2-5,"-",'Allg., SDL, RMP, HKN, Wi-Res.'!$C$2-1)</f>
        <v>8. 2020-2024</v>
      </c>
      <c r="N108" s="395">
        <f>IFERROR(E88/Allgemein!E47,0)</f>
        <v>0</v>
      </c>
      <c r="P108" s="3" t="str">
        <f t="shared" si="17"/>
        <v xml:space="preserve">8. </v>
      </c>
      <c r="Q108" s="395">
        <f>IFERROR(H88/Allgemein!U47,0)</f>
        <v>0</v>
      </c>
      <c r="S108" s="3" t="str">
        <f t="shared" si="18"/>
        <v>8. 2024</v>
      </c>
      <c r="T108" s="395">
        <f>IFERROR(K88/Allgemein!X47,0)</f>
        <v>0</v>
      </c>
    </row>
    <row r="109" spans="1:20" ht="13" thickBot="1" x14ac:dyDescent="0.3">
      <c r="C109" s="379">
        <f t="shared" si="19"/>
        <v>12</v>
      </c>
      <c r="D109" s="343" t="str">
        <f>CONCATENATE(9,". ",'Allg., SDL, RMP, HKN, Wi-Res.'!$C$2-5,"-",'Allg., SDL, RMP, HKN, Wi-Res.'!$C$2-1)</f>
        <v>9. 2020-2024</v>
      </c>
      <c r="E109" s="396">
        <f>IFERROR(E89/Allgemein!E48,0)</f>
        <v>0</v>
      </c>
      <c r="G109" s="386" t="str">
        <f t="shared" si="15"/>
        <v xml:space="preserve">9. </v>
      </c>
      <c r="H109" s="396">
        <f>IFERROR(H89/Allgemein!K48,0)</f>
        <v>0</v>
      </c>
      <c r="J109" s="386" t="str">
        <f t="shared" si="16"/>
        <v>9. 2024</v>
      </c>
      <c r="K109" s="396">
        <f>IFERROR(K89/Allgemein!N48,0)</f>
        <v>0</v>
      </c>
      <c r="M109" s="343" t="str">
        <f>CONCATENATE(9,". ",'Allg., SDL, RMP, HKN, Wi-Res.'!$C$2-5,"-",'Allg., SDL, RMP, HKN, Wi-Res.'!$C$2-1)</f>
        <v>9. 2020-2024</v>
      </c>
      <c r="N109" s="396">
        <f>IFERROR(E89/Allgemein!E48,0)</f>
        <v>0</v>
      </c>
      <c r="P109" s="386" t="str">
        <f t="shared" si="17"/>
        <v xml:space="preserve">9. </v>
      </c>
      <c r="Q109" s="396">
        <f>IFERROR(H89/Allgemein!U48,0)</f>
        <v>0</v>
      </c>
      <c r="S109" s="386" t="str">
        <f t="shared" si="18"/>
        <v>9. 2024</v>
      </c>
      <c r="T109" s="396">
        <f>IFERROR(K89/Allgemein!X48,0)</f>
        <v>0</v>
      </c>
    </row>
    <row r="110" spans="1:20" ht="21" customHeight="1" x14ac:dyDescent="0.25">
      <c r="C110" s="6">
        <f t="shared" si="19"/>
        <v>13</v>
      </c>
      <c r="E110" s="397">
        <f>IFERROR(E90/Allgemein!E52,0)</f>
        <v>0</v>
      </c>
      <c r="H110" s="397">
        <f>IFERROR(H90/Allgemein!K52,0)</f>
        <v>0</v>
      </c>
      <c r="K110" s="397">
        <f>IFERROR(K90/Allgemein!N52,0)</f>
        <v>0</v>
      </c>
      <c r="N110" s="397">
        <f>IFERROR(E90/Allgemein!E52,0)</f>
        <v>0</v>
      </c>
      <c r="Q110" s="397">
        <f ca="1">IFERROR(H90/Allgemein!U52,0)</f>
        <v>0</v>
      </c>
      <c r="T110" s="397">
        <f>IFERROR(K90/Allgemein!X52,0)</f>
        <v>0</v>
      </c>
    </row>
    <row r="111" spans="1:20" ht="13" thickBot="1" x14ac:dyDescent="0.3">
      <c r="A111" s="339"/>
      <c r="B111" s="339"/>
      <c r="C111" s="339"/>
      <c r="D111" s="339"/>
      <c r="E111" s="339"/>
      <c r="F111" s="339"/>
      <c r="G111" s="339"/>
      <c r="H111" s="339"/>
      <c r="I111" s="339"/>
      <c r="J111" s="339"/>
      <c r="K111" s="339"/>
      <c r="L111" s="339"/>
      <c r="M111" s="339"/>
      <c r="N111" s="339"/>
      <c r="O111" s="339"/>
      <c r="P111" s="339"/>
      <c r="Q111" s="339"/>
      <c r="R111" s="339"/>
      <c r="S111" s="339"/>
      <c r="T111" s="339"/>
    </row>
    <row r="112" spans="1:20" ht="26.15" customHeight="1" x14ac:dyDescent="0.3">
      <c r="A112" s="16" t="str">
        <f ca="1">OFFSET(Sprachen!A238,0,'START, DEBUT, INIZIO'!$E$7-1,1,1)</f>
        <v>Erlös aus Absicherung am Terminmarkt</v>
      </c>
      <c r="B112" s="1"/>
      <c r="C112" s="1"/>
      <c r="D112" s="3"/>
      <c r="E112" s="615"/>
      <c r="F112" s="615"/>
      <c r="G112" s="615"/>
      <c r="H112" s="615"/>
      <c r="I112" s="615"/>
    </row>
    <row r="113" spans="1:18" ht="25" x14ac:dyDescent="0.25">
      <c r="E113" s="392" t="str">
        <f ca="1">OFFSET(Sprachen!A239,0,'START, DEBUT, INIZIO'!$E$7-1,1,1)</f>
        <v>vor Investition (5-J-Mittelwert)</v>
      </c>
      <c r="H113" s="392" t="str">
        <f ca="1">OFFSET(Sprachen!A240,0,'START, DEBUT, INIZIO'!$E$7-1,1,1)</f>
        <v xml:space="preserve">nach Investition (Erwartungswert) </v>
      </c>
    </row>
    <row r="114" spans="1:18" x14ac:dyDescent="0.25">
      <c r="B114" s="1" t="str">
        <f ca="1">OFFSET(Sprachen!A241,0,'START, DEBUT, INIZIO'!$E$7-1,1,1)</f>
        <v>Nettoproduktion</v>
      </c>
      <c r="D114" s="378">
        <v>1</v>
      </c>
      <c r="E114" s="8">
        <f>Allgemein!E52</f>
        <v>0</v>
      </c>
      <c r="F114" s="1" t="s">
        <v>251</v>
      </c>
      <c r="H114" s="8">
        <f>Allgemein!K52</f>
        <v>0</v>
      </c>
      <c r="I114" s="1" t="s">
        <v>251</v>
      </c>
    </row>
    <row r="115" spans="1:18" x14ac:dyDescent="0.25">
      <c r="B115" s="1" t="str">
        <f ca="1">OFFSET(Sprachen!A242,0,'START, DEBUT, INIZIO'!$E$7-1,1,1)</f>
        <v>Ersatz-/Einstau-/Austauschenergie</v>
      </c>
      <c r="D115" s="379">
        <f t="shared" ref="D115:D126" si="20">D114+1</f>
        <v>2</v>
      </c>
      <c r="E115" s="558"/>
      <c r="F115" s="1" t="s">
        <v>251</v>
      </c>
      <c r="H115" s="558"/>
      <c r="I115" s="1" t="s">
        <v>251</v>
      </c>
    </row>
    <row r="116" spans="1:18" x14ac:dyDescent="0.25">
      <c r="B116" s="1" t="str">
        <f ca="1">OFFSET(Sprachen!A243,0,'START, DEBUT, INIZIO'!$E$7-1,1,1)</f>
        <v>Umwälzproduktion</v>
      </c>
      <c r="D116" s="379">
        <f t="shared" si="20"/>
        <v>3</v>
      </c>
      <c r="E116" s="558"/>
      <c r="F116" s="1" t="s">
        <v>251</v>
      </c>
      <c r="H116" s="558"/>
      <c r="I116" s="1" t="s">
        <v>251</v>
      </c>
      <c r="K116" s="10">
        <f>H114-E114</f>
        <v>0</v>
      </c>
    </row>
    <row r="117" spans="1:18" x14ac:dyDescent="0.25">
      <c r="B117" s="1" t="str">
        <f ca="1">OFFSET(Sprachen!A244,0,'START, DEBUT, INIZIO'!$E$7-1,1,1)</f>
        <v>Konzessionsenergie</v>
      </c>
      <c r="D117" s="379">
        <f t="shared" si="20"/>
        <v>4</v>
      </c>
      <c r="E117" s="558"/>
      <c r="F117" s="1" t="s">
        <v>251</v>
      </c>
      <c r="H117" s="558"/>
      <c r="I117" s="1" t="s">
        <v>251</v>
      </c>
      <c r="K117">
        <f>K116*H124</f>
        <v>0</v>
      </c>
    </row>
    <row r="118" spans="1:18" x14ac:dyDescent="0.25">
      <c r="B118" s="1" t="str">
        <f ca="1">OFFSET(Sprachen!A245,0,'START, DEBUT, INIZIO'!$E$7-1,1,1)</f>
        <v>Erwartungswert der abzusichernden Produktion</v>
      </c>
      <c r="D118" s="379">
        <f t="shared" si="20"/>
        <v>5</v>
      </c>
      <c r="E118" s="8">
        <f>E114-E115-E116-E117</f>
        <v>0</v>
      </c>
      <c r="F118" s="1" t="s">
        <v>251</v>
      </c>
      <c r="H118" s="8">
        <f>H114-H115-H116-H117</f>
        <v>0</v>
      </c>
      <c r="I118" s="1" t="s">
        <v>251</v>
      </c>
    </row>
    <row r="119" spans="1:18" x14ac:dyDescent="0.25">
      <c r="B119" s="1" t="str">
        <f ca="1">OFFSET(Sprachen!A246,0,'START, DEBUT, INIZIO'!$E$7-1,1,1)</f>
        <v>Abzusichernder Anteil</v>
      </c>
      <c r="D119" s="379">
        <f t="shared" si="20"/>
        <v>6</v>
      </c>
      <c r="E119" s="398">
        <f>'Allg., SDL, RMP, HKN, Wi-Res.'!$C$6</f>
        <v>0.8</v>
      </c>
      <c r="H119" s="398">
        <f>'Allg., SDL, RMP, HKN, Wi-Res.'!$C$6</f>
        <v>0.8</v>
      </c>
    </row>
    <row r="120" spans="1:18" x14ac:dyDescent="0.25">
      <c r="B120" s="1" t="str">
        <f ca="1">OFFSET(Sprachen!A247,0,'START, DEBUT, INIZIO'!$E$7-1,1,1)</f>
        <v>Abzusichernde Produktion</v>
      </c>
      <c r="D120" s="379">
        <f t="shared" si="20"/>
        <v>7</v>
      </c>
      <c r="E120" s="8">
        <f>E118*E119</f>
        <v>0</v>
      </c>
      <c r="F120" s="1" t="s">
        <v>251</v>
      </c>
      <c r="H120" s="8">
        <f>H118*H119</f>
        <v>0</v>
      </c>
      <c r="I120" s="1" t="s">
        <v>251</v>
      </c>
    </row>
    <row r="121" spans="1:18" x14ac:dyDescent="0.25">
      <c r="B121" s="1"/>
      <c r="D121" s="379">
        <f t="shared" si="20"/>
        <v>8</v>
      </c>
    </row>
    <row r="122" spans="1:18" x14ac:dyDescent="0.25">
      <c r="B122" s="1" t="str">
        <f ca="1">OFFSET(Sprachen!A248,0,'START, DEBUT, INIZIO'!$E$7-1,1,1)</f>
        <v>Durchschnittlicher Absicherungspreis Terminmarkt</v>
      </c>
      <c r="D122" s="379">
        <f t="shared" si="20"/>
        <v>9</v>
      </c>
      <c r="E122" s="399">
        <f>'Termin &amp; FX'!$I$6</f>
        <v>136.09512792360746</v>
      </c>
      <c r="F122" s="1" t="s">
        <v>10</v>
      </c>
      <c r="H122" s="399">
        <f>E122</f>
        <v>136.09512792360746</v>
      </c>
      <c r="I122" s="1" t="s">
        <v>10</v>
      </c>
      <c r="J122" s="1" t="str">
        <f ca="1">OFFSET(Sprachen!A255,0,'START, DEBUT, INIZIO'!$E$7-1,1,1)</f>
        <v>(Durchschnitt über den Handelszeitraum Q4 2020 bis Q3 2023, siehe Blatt 'Termin &amp; FX')</v>
      </c>
    </row>
    <row r="123" spans="1:18" x14ac:dyDescent="0.25">
      <c r="B123" s="1" t="str">
        <f ca="1">OFFSET(Sprachen!A249,0,'START, DEBUT, INIZIO'!$E$7-1,1,1)</f>
        <v>Durchschnittlicher Erlös Day-Ahead-Markt</v>
      </c>
      <c r="D123" s="379">
        <f t="shared" si="20"/>
        <v>10</v>
      </c>
      <c r="E123" s="397">
        <f>E110</f>
        <v>0</v>
      </c>
      <c r="F123" s="1" t="s">
        <v>10</v>
      </c>
      <c r="H123" s="397">
        <f>H110</f>
        <v>0</v>
      </c>
      <c r="I123" s="1" t="s">
        <v>10</v>
      </c>
    </row>
    <row r="124" spans="1:18" x14ac:dyDescent="0.25">
      <c r="B124" s="1" t="str">
        <f ca="1">OFFSET(Sprachen!A250,0,'START, DEBUT, INIZIO'!$E$7-1,1,1)</f>
        <v>Bewertung für abzusichernde Produktion</v>
      </c>
      <c r="D124" s="379">
        <f t="shared" si="20"/>
        <v>11</v>
      </c>
      <c r="E124" s="399">
        <f>E122-E123</f>
        <v>136.09512792360746</v>
      </c>
      <c r="F124" s="1" t="s">
        <v>10</v>
      </c>
      <c r="H124" s="399">
        <f>H122-H123</f>
        <v>136.09512792360746</v>
      </c>
      <c r="I124" s="1" t="s">
        <v>10</v>
      </c>
    </row>
    <row r="125" spans="1:18" x14ac:dyDescent="0.25">
      <c r="B125" s="1"/>
      <c r="D125" s="379">
        <f t="shared" si="20"/>
        <v>12</v>
      </c>
    </row>
    <row r="126" spans="1:18" x14ac:dyDescent="0.25">
      <c r="B126" s="1" t="str">
        <f ca="1">OFFSET(Sprachen!A251,0,'START, DEBUT, INIZIO'!$E$7-1,1,1)</f>
        <v>Erlös Absicherung am Terminmarkt</v>
      </c>
      <c r="D126" s="379">
        <f t="shared" si="20"/>
        <v>13</v>
      </c>
      <c r="E126" s="8">
        <f>E120*E124</f>
        <v>0</v>
      </c>
      <c r="F126" s="1" t="s">
        <v>225</v>
      </c>
      <c r="H126" s="8">
        <f>H120*H124</f>
        <v>0</v>
      </c>
      <c r="I126" s="1" t="s">
        <v>225</v>
      </c>
    </row>
    <row r="127" spans="1:18" ht="13" x14ac:dyDescent="0.3">
      <c r="C127" s="384"/>
      <c r="D127" s="384"/>
      <c r="E127" s="384"/>
      <c r="F127" s="384"/>
      <c r="G127" s="384"/>
      <c r="H127" s="380">
        <f>H126-E126</f>
        <v>0</v>
      </c>
      <c r="I127" s="381" t="s">
        <v>225</v>
      </c>
      <c r="J127" s="381" t="str">
        <f ca="1">OFFSET(Sprachen!A256,0,'START, DEBUT, INIZIO'!$E$7-1,1,1)</f>
        <v>Mehrerlös Absicherung am Terminmarkt</v>
      </c>
    </row>
    <row r="128" spans="1:18" ht="13" thickBot="1" x14ac:dyDescent="0.3">
      <c r="A128" s="339"/>
      <c r="B128" s="339"/>
      <c r="C128" s="339"/>
      <c r="D128" s="339"/>
      <c r="E128" s="339"/>
      <c r="F128" s="339"/>
      <c r="G128" s="339"/>
      <c r="H128" s="339"/>
      <c r="I128" s="339"/>
      <c r="J128" s="339"/>
      <c r="K128" s="339"/>
      <c r="L128" s="339"/>
      <c r="M128" s="339"/>
      <c r="N128" s="339"/>
      <c r="O128" s="339"/>
      <c r="P128" s="339"/>
      <c r="Q128" s="339"/>
      <c r="R128" s="339"/>
    </row>
    <row r="129" spans="1:18" ht="26.15" customHeight="1" x14ac:dyDescent="0.3">
      <c r="A129" s="16" t="str">
        <f ca="1">OFFSET(Sprachen!A257,0,'START, DEBUT, INIZIO'!$E$7-1,1,1)</f>
        <v>Investitionsbedingter Erlös aus Systemdienstleistungen</v>
      </c>
      <c r="B129" s="1"/>
      <c r="C129" s="1"/>
      <c r="D129" s="3"/>
      <c r="E129" s="615"/>
      <c r="F129" s="615"/>
      <c r="G129" s="615"/>
      <c r="H129" s="615"/>
      <c r="I129" s="615"/>
    </row>
    <row r="130" spans="1:18" x14ac:dyDescent="0.25">
      <c r="B130" s="1" t="str">
        <f ca="1">OFFSET(Sprachen!A258,0,'START, DEBUT, INIZIO'!$E$7-1,1,1)</f>
        <v>resultierender SDL-Typ</v>
      </c>
      <c r="E130" s="3" t="str">
        <f ca="1">OFFSET(Sprachen!A265,0,'START, DEBUT, INIZIO'!$E$7-1,1,1)</f>
        <v>ST</v>
      </c>
      <c r="G130" s="1" t="str">
        <f ca="1">OFFSET(Sprachen!A261,0,'START, DEBUT, INIZIO'!$E$7-1,1,1)</f>
        <v>(steuerbar &gt;=3 MW (ST), nicht steuerbar oder &lt;3 MW (NST), Pumpspeicher- oder Umwälzkraftwerk (PU))</v>
      </c>
      <c r="P130" s="3" t="s">
        <v>258</v>
      </c>
    </row>
    <row r="131" spans="1:18" x14ac:dyDescent="0.25">
      <c r="B131" s="5" t="str">
        <f ca="1">OFFSET(Sprachen!A259,0,'START, DEBUT, INIZIO'!$E$7-1,1,1)</f>
        <v>zusätzlich installierte Leistung aus Investition</v>
      </c>
      <c r="D131" s="378">
        <v>1</v>
      </c>
      <c r="E131" s="401">
        <f>Allgemein!$J$25</f>
        <v>0</v>
      </c>
      <c r="F131" s="1" t="s">
        <v>216</v>
      </c>
      <c r="O131" s="18" t="str">
        <f ca="1">OFFSET(Sprachen!A478,0,'START, DEBUT, INIZIO'!$E$7-1,1,1)</f>
        <v>NST</v>
      </c>
      <c r="P131" s="258">
        <f>'Allg., SDL, RMP, HKN, Wi-Res.'!Y29</f>
        <v>2039.5526297373638</v>
      </c>
    </row>
    <row r="132" spans="1:18" x14ac:dyDescent="0.25">
      <c r="B132" s="1" t="str">
        <f ca="1">OFFSET(Sprachen!A260,0,'START, DEBUT, INIZIO'!$E$7-1,1,1)</f>
        <v>Spezifischer Erlös</v>
      </c>
      <c r="D132" s="379">
        <f>D131+1</f>
        <v>2</v>
      </c>
      <c r="E132" s="8">
        <f ca="1">VLOOKUP($E$130,$O$131:$P$133,2,0)</f>
        <v>1070.5651492064194</v>
      </c>
      <c r="F132" s="1" t="s">
        <v>258</v>
      </c>
      <c r="O132" s="18" t="str">
        <f ca="1">OFFSET(Sprachen!A479,0,'START, DEBUT, INIZIO'!$E$7-1,1,1)</f>
        <v>ST</v>
      </c>
      <c r="P132" s="258">
        <f>'Allg., SDL, RMP, HKN, Wi-Res.'!Y30</f>
        <v>1070.5651492064194</v>
      </c>
    </row>
    <row r="133" spans="1:18" ht="13" x14ac:dyDescent="0.3">
      <c r="D133" s="379">
        <f>D132+1</f>
        <v>3</v>
      </c>
      <c r="E133" s="380">
        <f ca="1">E131*E132</f>
        <v>0</v>
      </c>
      <c r="F133" s="381" t="s">
        <v>225</v>
      </c>
      <c r="G133" s="381" t="str">
        <f ca="1">OFFSET(Sprachen!A266,0,'START, DEBUT, INIZIO'!$E$7-1,1,1)</f>
        <v>Mehrerlös Systemdienstleistungen</v>
      </c>
      <c r="O133" s="18" t="str">
        <f ca="1">OFFSET(Sprachen!A480,0,'START, DEBUT, INIZIO'!$E$7-1,1,1)</f>
        <v>PU</v>
      </c>
      <c r="P133" s="258">
        <f>'Allg., SDL, RMP, HKN, Wi-Res.'!Y31</f>
        <v>9182.6009319273217</v>
      </c>
    </row>
    <row r="134" spans="1:18" ht="13" thickBot="1" x14ac:dyDescent="0.3">
      <c r="A134" s="339"/>
      <c r="B134" s="339"/>
      <c r="C134" s="339"/>
      <c r="D134" s="339"/>
      <c r="E134" s="339"/>
      <c r="F134" s="339"/>
      <c r="G134" s="339"/>
      <c r="H134" s="339"/>
      <c r="I134" s="339"/>
      <c r="J134" s="339"/>
      <c r="K134" s="339"/>
      <c r="L134" s="339"/>
      <c r="M134" s="339"/>
      <c r="N134" s="339"/>
      <c r="O134" s="339"/>
      <c r="P134" s="339"/>
      <c r="Q134" s="339"/>
      <c r="R134" s="339"/>
    </row>
    <row r="135" spans="1:18" ht="26.15" customHeight="1" x14ac:dyDescent="0.3">
      <c r="A135" s="16" t="str">
        <f ca="1">OFFSET(Sprachen!A267,0,'START, DEBUT, INIZIO'!$E$7-1,1,1)</f>
        <v>Investitionsbedingter Erlös aus Herkunftsnachweisen (HKN)</v>
      </c>
      <c r="B135" s="1"/>
      <c r="C135" s="1"/>
      <c r="D135" s="3"/>
      <c r="E135" s="615"/>
      <c r="F135" s="615"/>
      <c r="G135" s="615"/>
      <c r="H135" s="615"/>
      <c r="I135" s="615"/>
    </row>
    <row r="136" spans="1:18" x14ac:dyDescent="0.25">
      <c r="B136" s="1" t="str">
        <f ca="1">OFFSET(Sprachen!A268,0,'START, DEBUT, INIZIO'!$E$7-1,1,1)</f>
        <v>HKN-Mehrproduktion aus Investition</v>
      </c>
      <c r="D136" s="378">
        <v>1</v>
      </c>
      <c r="E136" s="8">
        <f>Allgemein!$N$81</f>
        <v>0</v>
      </c>
      <c r="F136" s="1" t="s">
        <v>251</v>
      </c>
    </row>
    <row r="137" spans="1:18" x14ac:dyDescent="0.25">
      <c r="B137" s="1" t="str">
        <f ca="1">OFFSET(Sprachen!A269,0,'START, DEBUT, INIZIO'!$E$7-1,1,1)</f>
        <v>Spezifischer Erlös</v>
      </c>
      <c r="D137" s="379">
        <f>D136+1</f>
        <v>2</v>
      </c>
      <c r="E137" s="399" t="e">
        <f>SUMPRODUCT(Allgemein!$N$66:$N$77,'Allg., SDL, RMP, HKN, Wi-Res.'!$G$35:$G$46)/Allgemein!$N$81</f>
        <v>#DIV/0!</v>
      </c>
      <c r="F137" s="1" t="s">
        <v>10</v>
      </c>
    </row>
    <row r="138" spans="1:18" ht="13" x14ac:dyDescent="0.3">
      <c r="D138" s="379">
        <f>D137+1</f>
        <v>3</v>
      </c>
      <c r="E138" s="380" t="e">
        <f>E136*E137</f>
        <v>#DIV/0!</v>
      </c>
      <c r="F138" s="381" t="s">
        <v>225</v>
      </c>
      <c r="G138" s="381" t="str">
        <f ca="1">OFFSET(Sprachen!A270,0,'START, DEBUT, INIZIO'!$E$7-1,1,1)</f>
        <v>Mehrerlös Herkunftsnachweise</v>
      </c>
    </row>
    <row r="139" spans="1:18" ht="13" thickBot="1" x14ac:dyDescent="0.3">
      <c r="A139" s="339"/>
      <c r="B139" s="339"/>
      <c r="C139" s="339"/>
      <c r="D139" s="339"/>
      <c r="E139" s="339"/>
      <c r="F139" s="339"/>
      <c r="G139" s="339"/>
      <c r="H139" s="339"/>
      <c r="I139" s="339"/>
      <c r="J139" s="339"/>
      <c r="K139" s="339"/>
      <c r="L139" s="339"/>
      <c r="M139" s="339"/>
      <c r="N139" s="339"/>
      <c r="O139" s="339"/>
      <c r="P139" s="339"/>
      <c r="Q139" s="339"/>
      <c r="R139" s="339"/>
    </row>
    <row r="140" spans="1:18" ht="26.15" customHeight="1" x14ac:dyDescent="0.3">
      <c r="A140" s="16" t="str">
        <f ca="1">OFFSET(Sprachen!A271,0,'START, DEBUT, INIZIO'!$E$7-1,1,1)</f>
        <v>Investitionsbedingter Erlös aus Winterreserve</v>
      </c>
      <c r="B140" s="1"/>
      <c r="C140" s="1"/>
      <c r="D140" s="3"/>
      <c r="E140" s="615"/>
      <c r="F140" s="615"/>
      <c r="G140" s="615"/>
      <c r="H140" s="615"/>
      <c r="I140" s="615"/>
    </row>
    <row r="141" spans="1:18" x14ac:dyDescent="0.25">
      <c r="B141" t="str">
        <f ca="1">OFFSET(Sprachen!A272,0,'START, DEBUT, INIZIO'!$E$7-1,1,1)</f>
        <v>Investitionsbedingte zusätzliche Speicherkapazität</v>
      </c>
      <c r="D141" s="378">
        <v>1</v>
      </c>
      <c r="E141" s="8">
        <f>Allgemein!$J$28</f>
        <v>0</v>
      </c>
      <c r="F141" s="1" t="s">
        <v>251</v>
      </c>
    </row>
    <row r="142" spans="1:18" x14ac:dyDescent="0.25">
      <c r="B142" t="str">
        <f ca="1">OFFSET(Sprachen!A273,0,'START, DEBUT, INIZIO'!$E$7-1,1,1)</f>
        <v>Anteil Vorhaltemenge für die ganze CH Wasserkraftreserve</v>
      </c>
      <c r="D142" s="379">
        <f>D141+1</f>
        <v>2</v>
      </c>
      <c r="E142" s="403">
        <f>'Allg., SDL, RMP, HKN, Wi-Res.'!$D$58</f>
        <v>4.7264563393595652E-2</v>
      </c>
    </row>
    <row r="143" spans="1:18" x14ac:dyDescent="0.25">
      <c r="B143" t="str">
        <f ca="1">OFFSET(Sprachen!A274,0,'START, DEBUT, INIZIO'!$E$7-1,1,1)</f>
        <v>Zu vergütende investitionsbedingte zusätzliche Speicherkapazität</v>
      </c>
      <c r="D143" s="379">
        <f>D142+1</f>
        <v>3</v>
      </c>
      <c r="E143" s="8">
        <f>E141*E142</f>
        <v>0</v>
      </c>
      <c r="F143" s="1" t="s">
        <v>251</v>
      </c>
    </row>
    <row r="144" spans="1:18" x14ac:dyDescent="0.25">
      <c r="B144" t="str">
        <f ca="1">OFFSET(Sprachen!A275,0,'START, DEBUT, INIZIO'!$E$7-1,1,1)</f>
        <v>Ansatz für Pauschalabgeltung</v>
      </c>
      <c r="D144" s="379">
        <f>D143+1</f>
        <v>4</v>
      </c>
      <c r="E144" s="399">
        <f>'Allg., SDL, RMP, HKN, Wi-Res.'!$D$60</f>
        <v>144.5</v>
      </c>
      <c r="F144" s="1" t="s">
        <v>10</v>
      </c>
    </row>
    <row r="145" spans="1:18" ht="13" x14ac:dyDescent="0.3">
      <c r="D145" s="379">
        <f>D144+1</f>
        <v>5</v>
      </c>
      <c r="E145" s="380">
        <f>E143*E144</f>
        <v>0</v>
      </c>
      <c r="F145" s="381" t="s">
        <v>225</v>
      </c>
      <c r="G145" s="381" t="str">
        <f ca="1">OFFSET(Sprachen!A276,0,'START, DEBUT, INIZIO'!$E$7-1,1,1)</f>
        <v>Mehrerlös Winterreserve</v>
      </c>
    </row>
    <row r="146" spans="1:18" ht="13" thickBot="1" x14ac:dyDescent="0.3">
      <c r="A146" s="339"/>
      <c r="B146" s="339"/>
      <c r="C146" s="339"/>
      <c r="D146" s="339"/>
      <c r="E146" s="339"/>
      <c r="F146" s="339"/>
      <c r="G146" s="339"/>
      <c r="H146" s="339"/>
      <c r="I146" s="339"/>
      <c r="J146" s="339"/>
      <c r="K146" s="339"/>
      <c r="L146" s="339"/>
      <c r="M146" s="339"/>
      <c r="N146" s="339"/>
      <c r="O146" s="339"/>
      <c r="P146" s="339"/>
      <c r="Q146" s="339"/>
      <c r="R146" s="339"/>
    </row>
    <row r="147" spans="1:18" ht="26.15" customHeight="1" x14ac:dyDescent="0.3">
      <c r="A147" s="16" t="str">
        <f ca="1">OFFSET(Sprachen!A277,0,'START, DEBUT, INIZIO'!$E$7-1,1,1)</f>
        <v>Übersteigender Teil</v>
      </c>
      <c r="B147" s="1"/>
      <c r="C147" s="1"/>
      <c r="D147" s="3"/>
      <c r="E147" s="615"/>
      <c r="F147" s="615"/>
      <c r="G147" s="615"/>
      <c r="H147" s="615"/>
      <c r="I147" s="615"/>
    </row>
    <row r="148" spans="1:18" ht="145.5" x14ac:dyDescent="0.25">
      <c r="B148" s="402" t="str">
        <f ca="1">OFFSET(Sprachen!A278,0,'START, DEBUT, INIZIO'!$E$7-1,1,1)</f>
        <v>Die jeweiligen Jahreserlöse werden proportional zur Mehrproduktion auf die Monate verteilt</v>
      </c>
      <c r="E148" s="416" t="str">
        <f ca="1">OFFSET(Sprachen!A280,0,'START, DEBUT, INIZIO'!$E$7-1,1,1)</f>
        <v>Mehrproduktion aus Investition
(inkl neue Speicherkapazität)</v>
      </c>
      <c r="F148" s="416" t="str">
        <f ca="1">OFFSET(Sprachen!A281,0,'START, DEBUT, INIZIO'!$E$7-1,1,1)</f>
        <v>Erlös Day-Ahead (spezifisch)</v>
      </c>
      <c r="G148" s="416" t="str">
        <f ca="1">OFFSET(Sprachen!A283,0,'START, DEBUT, INIZIO'!$E$7-1,1,1)</f>
        <v>Erlös Day-Ahead (absolut)</v>
      </c>
      <c r="H148" s="416" t="str">
        <f ca="1">OFFSET(Sprachen!A285,0,'START, DEBUT, INIZIO'!$E$7-1,1,1)</f>
        <v>Erlös Terminmarktabsicherung</v>
      </c>
      <c r="I148" s="416" t="str">
        <f ca="1">OFFSET(Sprachen!A286,0,'START, DEBUT, INIZIO'!$E$7-1,1,1)</f>
        <v>Erlös Systemdienstleistungsmarkt</v>
      </c>
      <c r="J148" s="416" t="str">
        <f ca="1">OFFSET(Sprachen!A287,0,'START, DEBUT, INIZIO'!$E$7-1,1,1)</f>
        <v>Erlös Herkunftsnachweise</v>
      </c>
      <c r="K148" s="416" t="str">
        <f ca="1">OFFSET(Sprachen!A288,0,'START, DEBUT, INIZIO'!$E$7-1,1,1)</f>
        <v>Erlös Winterreserve</v>
      </c>
      <c r="L148" s="417" t="str">
        <f ca="1">OFFSET(Sprachen!A289,0,'START, DEBUT, INIZIO'!$E$7-1,1,1)</f>
        <v>Erlös Total</v>
      </c>
      <c r="M148" s="418"/>
    </row>
    <row r="149" spans="1:18" ht="13" thickBot="1" x14ac:dyDescent="0.3">
      <c r="D149" s="339"/>
      <c r="E149" s="343" t="s">
        <v>9</v>
      </c>
      <c r="F149" s="343" t="s">
        <v>10</v>
      </c>
      <c r="G149" s="343" t="s">
        <v>8</v>
      </c>
      <c r="H149" s="343" t="s">
        <v>8</v>
      </c>
      <c r="I149" s="343" t="s">
        <v>8</v>
      </c>
      <c r="J149" s="343" t="s">
        <v>8</v>
      </c>
      <c r="K149" s="343" t="s">
        <v>8</v>
      </c>
      <c r="L149" s="562" t="s">
        <v>8</v>
      </c>
    </row>
    <row r="150" spans="1:18" x14ac:dyDescent="0.25">
      <c r="C150" s="378">
        <v>1</v>
      </c>
      <c r="D150" s="3" t="str">
        <f t="shared" ref="D150:D161" si="21">D53</f>
        <v>10. 2023</v>
      </c>
      <c r="E150" s="406">
        <f>Allgemein!X37</f>
        <v>0</v>
      </c>
      <c r="F150" s="385">
        <f t="shared" ref="F150:F161" si="22">T98</f>
        <v>0</v>
      </c>
      <c r="G150" s="393">
        <f t="shared" ref="G150:G161" si="23">E150*F150</f>
        <v>0</v>
      </c>
      <c r="H150" s="393" t="e">
        <f t="shared" ref="H150:K161" si="24">$E150/$E$162*H$162</f>
        <v>#DIV/0!</v>
      </c>
      <c r="I150" s="393" t="e">
        <f t="shared" ca="1" si="24"/>
        <v>#DIV/0!</v>
      </c>
      <c r="J150" s="393" t="e">
        <f t="shared" si="24"/>
        <v>#DIV/0!</v>
      </c>
      <c r="K150" s="393" t="e">
        <f t="shared" si="24"/>
        <v>#DIV/0!</v>
      </c>
      <c r="L150" s="407" t="e">
        <f t="shared" ref="L150:L161" si="25">SUM(G150:K150)</f>
        <v>#DIV/0!</v>
      </c>
    </row>
    <row r="151" spans="1:18" x14ac:dyDescent="0.25">
      <c r="C151" s="379">
        <f t="shared" ref="C151:C178" si="26">C150+1</f>
        <v>2</v>
      </c>
      <c r="D151" s="3" t="str">
        <f t="shared" si="21"/>
        <v>11. 2023</v>
      </c>
      <c r="E151" s="406">
        <f>Allgemein!X38</f>
        <v>0</v>
      </c>
      <c r="F151" s="385">
        <f t="shared" si="22"/>
        <v>0</v>
      </c>
      <c r="G151" s="409">
        <f t="shared" si="23"/>
        <v>0</v>
      </c>
      <c r="H151" s="258" t="e">
        <f t="shared" si="24"/>
        <v>#DIV/0!</v>
      </c>
      <c r="I151" s="258" t="e">
        <f t="shared" ca="1" si="24"/>
        <v>#DIV/0!</v>
      </c>
      <c r="J151" s="258" t="e">
        <f t="shared" si="24"/>
        <v>#DIV/0!</v>
      </c>
      <c r="K151" s="258" t="e">
        <f t="shared" si="24"/>
        <v>#DIV/0!</v>
      </c>
      <c r="L151" s="407" t="e">
        <f t="shared" si="25"/>
        <v>#DIV/0!</v>
      </c>
    </row>
    <row r="152" spans="1:18" ht="13" thickBot="1" x14ac:dyDescent="0.3">
      <c r="C152" s="379">
        <f t="shared" si="26"/>
        <v>3</v>
      </c>
      <c r="D152" s="410" t="str">
        <f t="shared" si="21"/>
        <v>12. 2023</v>
      </c>
      <c r="E152" s="411">
        <f>Allgemein!X39</f>
        <v>0</v>
      </c>
      <c r="F152" s="412">
        <f t="shared" si="22"/>
        <v>0</v>
      </c>
      <c r="G152" s="374">
        <f t="shared" si="23"/>
        <v>0</v>
      </c>
      <c r="H152" s="374" t="e">
        <f t="shared" si="24"/>
        <v>#DIV/0!</v>
      </c>
      <c r="I152" s="374" t="e">
        <f t="shared" ca="1" si="24"/>
        <v>#DIV/0!</v>
      </c>
      <c r="J152" s="374" t="e">
        <f t="shared" si="24"/>
        <v>#DIV/0!</v>
      </c>
      <c r="K152" s="374" t="e">
        <f t="shared" si="24"/>
        <v>#DIV/0!</v>
      </c>
      <c r="L152" s="413" t="e">
        <f t="shared" si="25"/>
        <v>#DIV/0!</v>
      </c>
    </row>
    <row r="153" spans="1:18" x14ac:dyDescent="0.25">
      <c r="C153" s="379">
        <f t="shared" si="26"/>
        <v>4</v>
      </c>
      <c r="D153" s="3" t="str">
        <f t="shared" si="21"/>
        <v>1. 2024</v>
      </c>
      <c r="E153" s="406">
        <f>Allgemein!X40</f>
        <v>0</v>
      </c>
      <c r="F153" s="385">
        <f t="shared" si="22"/>
        <v>0</v>
      </c>
      <c r="G153" s="393">
        <f t="shared" si="23"/>
        <v>0</v>
      </c>
      <c r="H153" s="393" t="e">
        <f t="shared" si="24"/>
        <v>#DIV/0!</v>
      </c>
      <c r="I153" s="393" t="e">
        <f t="shared" ca="1" si="24"/>
        <v>#DIV/0!</v>
      </c>
      <c r="J153" s="393" t="e">
        <f t="shared" si="24"/>
        <v>#DIV/0!</v>
      </c>
      <c r="K153" s="393" t="e">
        <f t="shared" si="24"/>
        <v>#DIV/0!</v>
      </c>
      <c r="L153" s="407" t="e">
        <f t="shared" si="25"/>
        <v>#DIV/0!</v>
      </c>
    </row>
    <row r="154" spans="1:18" x14ac:dyDescent="0.25">
      <c r="C154" s="379">
        <f t="shared" si="26"/>
        <v>5</v>
      </c>
      <c r="D154" s="3" t="str">
        <f t="shared" si="21"/>
        <v>2. 2024</v>
      </c>
      <c r="E154" s="406">
        <f>Allgemein!X41</f>
        <v>0</v>
      </c>
      <c r="F154" s="385">
        <f t="shared" si="22"/>
        <v>0</v>
      </c>
      <c r="G154" s="409">
        <f t="shared" si="23"/>
        <v>0</v>
      </c>
      <c r="H154" s="258" t="e">
        <f t="shared" si="24"/>
        <v>#DIV/0!</v>
      </c>
      <c r="I154" s="258" t="e">
        <f t="shared" ca="1" si="24"/>
        <v>#DIV/0!</v>
      </c>
      <c r="J154" s="258" t="e">
        <f t="shared" si="24"/>
        <v>#DIV/0!</v>
      </c>
      <c r="K154" s="258" t="e">
        <f t="shared" si="24"/>
        <v>#DIV/0!</v>
      </c>
      <c r="L154" s="407" t="e">
        <f t="shared" si="25"/>
        <v>#DIV/0!</v>
      </c>
    </row>
    <row r="155" spans="1:18" ht="13" thickBot="1" x14ac:dyDescent="0.3">
      <c r="C155" s="379">
        <f t="shared" si="26"/>
        <v>6</v>
      </c>
      <c r="D155" s="410" t="str">
        <f t="shared" si="21"/>
        <v>3. 2024</v>
      </c>
      <c r="E155" s="411">
        <f>Allgemein!X42</f>
        <v>0</v>
      </c>
      <c r="F155" s="412">
        <f t="shared" si="22"/>
        <v>0</v>
      </c>
      <c r="G155" s="374">
        <f t="shared" si="23"/>
        <v>0</v>
      </c>
      <c r="H155" s="374" t="e">
        <f t="shared" si="24"/>
        <v>#DIV/0!</v>
      </c>
      <c r="I155" s="374" t="e">
        <f t="shared" ca="1" si="24"/>
        <v>#DIV/0!</v>
      </c>
      <c r="J155" s="374" t="e">
        <f t="shared" si="24"/>
        <v>#DIV/0!</v>
      </c>
      <c r="K155" s="374" t="e">
        <f t="shared" si="24"/>
        <v>#DIV/0!</v>
      </c>
      <c r="L155" s="413" t="e">
        <f t="shared" si="25"/>
        <v>#DIV/0!</v>
      </c>
    </row>
    <row r="156" spans="1:18" x14ac:dyDescent="0.25">
      <c r="C156" s="379">
        <f t="shared" si="26"/>
        <v>7</v>
      </c>
      <c r="D156" s="3" t="str">
        <f t="shared" si="21"/>
        <v>4. 2024</v>
      </c>
      <c r="E156" s="406">
        <f>Allgemein!X43</f>
        <v>0</v>
      </c>
      <c r="F156" s="385">
        <f t="shared" si="22"/>
        <v>0</v>
      </c>
      <c r="G156" s="393">
        <f t="shared" si="23"/>
        <v>0</v>
      </c>
      <c r="H156" s="393" t="e">
        <f t="shared" si="24"/>
        <v>#DIV/0!</v>
      </c>
      <c r="I156" s="393" t="e">
        <f t="shared" ca="1" si="24"/>
        <v>#DIV/0!</v>
      </c>
      <c r="J156" s="393" t="e">
        <f t="shared" si="24"/>
        <v>#DIV/0!</v>
      </c>
      <c r="K156" s="393" t="e">
        <f t="shared" si="24"/>
        <v>#DIV/0!</v>
      </c>
      <c r="L156" s="407" t="e">
        <f t="shared" si="25"/>
        <v>#DIV/0!</v>
      </c>
    </row>
    <row r="157" spans="1:18" x14ac:dyDescent="0.25">
      <c r="C157" s="379">
        <f t="shared" si="26"/>
        <v>8</v>
      </c>
      <c r="D157" s="3" t="str">
        <f t="shared" si="21"/>
        <v>5. 2024</v>
      </c>
      <c r="E157" s="406">
        <f>Allgemein!X44</f>
        <v>0</v>
      </c>
      <c r="F157" s="385">
        <f t="shared" si="22"/>
        <v>0</v>
      </c>
      <c r="G157" s="409">
        <f t="shared" si="23"/>
        <v>0</v>
      </c>
      <c r="H157" s="258" t="e">
        <f t="shared" si="24"/>
        <v>#DIV/0!</v>
      </c>
      <c r="I157" s="258" t="e">
        <f t="shared" ca="1" si="24"/>
        <v>#DIV/0!</v>
      </c>
      <c r="J157" s="258" t="e">
        <f t="shared" si="24"/>
        <v>#DIV/0!</v>
      </c>
      <c r="K157" s="258" t="e">
        <f t="shared" si="24"/>
        <v>#DIV/0!</v>
      </c>
      <c r="L157" s="407" t="e">
        <f t="shared" si="25"/>
        <v>#DIV/0!</v>
      </c>
    </row>
    <row r="158" spans="1:18" ht="13" thickBot="1" x14ac:dyDescent="0.3">
      <c r="C158" s="379">
        <f t="shared" si="26"/>
        <v>9</v>
      </c>
      <c r="D158" s="410" t="str">
        <f t="shared" si="21"/>
        <v>6. 2024</v>
      </c>
      <c r="E158" s="411">
        <f>Allgemein!X45</f>
        <v>0</v>
      </c>
      <c r="F158" s="412">
        <f t="shared" si="22"/>
        <v>0</v>
      </c>
      <c r="G158" s="374">
        <f t="shared" si="23"/>
        <v>0</v>
      </c>
      <c r="H158" s="374" t="e">
        <f t="shared" si="24"/>
        <v>#DIV/0!</v>
      </c>
      <c r="I158" s="374" t="e">
        <f t="shared" ca="1" si="24"/>
        <v>#DIV/0!</v>
      </c>
      <c r="J158" s="374" t="e">
        <f t="shared" si="24"/>
        <v>#DIV/0!</v>
      </c>
      <c r="K158" s="374" t="e">
        <f t="shared" si="24"/>
        <v>#DIV/0!</v>
      </c>
      <c r="L158" s="413" t="e">
        <f t="shared" si="25"/>
        <v>#DIV/0!</v>
      </c>
    </row>
    <row r="159" spans="1:18" x14ac:dyDescent="0.25">
      <c r="C159" s="379">
        <f t="shared" si="26"/>
        <v>10</v>
      </c>
      <c r="D159" s="3" t="str">
        <f t="shared" si="21"/>
        <v>7. 2024</v>
      </c>
      <c r="E159" s="406">
        <f>Allgemein!X46</f>
        <v>0</v>
      </c>
      <c r="F159" s="385">
        <f t="shared" si="22"/>
        <v>0</v>
      </c>
      <c r="G159" s="393">
        <f t="shared" si="23"/>
        <v>0</v>
      </c>
      <c r="H159" s="393" t="e">
        <f t="shared" si="24"/>
        <v>#DIV/0!</v>
      </c>
      <c r="I159" s="393" t="e">
        <f t="shared" ca="1" si="24"/>
        <v>#DIV/0!</v>
      </c>
      <c r="J159" s="393" t="e">
        <f t="shared" si="24"/>
        <v>#DIV/0!</v>
      </c>
      <c r="K159" s="393" t="e">
        <f t="shared" si="24"/>
        <v>#DIV/0!</v>
      </c>
      <c r="L159" s="407" t="e">
        <f t="shared" si="25"/>
        <v>#DIV/0!</v>
      </c>
    </row>
    <row r="160" spans="1:18" x14ac:dyDescent="0.25">
      <c r="C160" s="379">
        <f t="shared" si="26"/>
        <v>11</v>
      </c>
      <c r="D160" s="3" t="str">
        <f t="shared" si="21"/>
        <v>8. 2024</v>
      </c>
      <c r="E160" s="406">
        <f>Allgemein!X47</f>
        <v>0</v>
      </c>
      <c r="F160" s="385">
        <f t="shared" si="22"/>
        <v>0</v>
      </c>
      <c r="G160" s="409">
        <f t="shared" si="23"/>
        <v>0</v>
      </c>
      <c r="H160" s="258" t="e">
        <f t="shared" si="24"/>
        <v>#DIV/0!</v>
      </c>
      <c r="I160" s="258" t="e">
        <f t="shared" ca="1" si="24"/>
        <v>#DIV/0!</v>
      </c>
      <c r="J160" s="258" t="e">
        <f t="shared" si="24"/>
        <v>#DIV/0!</v>
      </c>
      <c r="K160" s="258" t="e">
        <f t="shared" si="24"/>
        <v>#DIV/0!</v>
      </c>
      <c r="L160" s="407" t="e">
        <f t="shared" si="25"/>
        <v>#DIV/0!</v>
      </c>
    </row>
    <row r="161" spans="2:17" ht="13" thickBot="1" x14ac:dyDescent="0.3">
      <c r="C161" s="379">
        <f t="shared" si="26"/>
        <v>12</v>
      </c>
      <c r="D161" s="410" t="str">
        <f t="shared" si="21"/>
        <v>9. 2024</v>
      </c>
      <c r="E161" s="411">
        <f>Allgemein!X48</f>
        <v>0</v>
      </c>
      <c r="F161" s="412">
        <f t="shared" si="22"/>
        <v>0</v>
      </c>
      <c r="G161" s="374">
        <f t="shared" si="23"/>
        <v>0</v>
      </c>
      <c r="H161" s="374" t="e">
        <f t="shared" si="24"/>
        <v>#DIV/0!</v>
      </c>
      <c r="I161" s="374" t="e">
        <f t="shared" ca="1" si="24"/>
        <v>#DIV/0!</v>
      </c>
      <c r="J161" s="374" t="e">
        <f t="shared" si="24"/>
        <v>#DIV/0!</v>
      </c>
      <c r="K161" s="374" t="e">
        <f t="shared" si="24"/>
        <v>#DIV/0!</v>
      </c>
      <c r="L161" s="413" t="e">
        <f t="shared" si="25"/>
        <v>#DIV/0!</v>
      </c>
    </row>
    <row r="162" spans="2:17" x14ac:dyDescent="0.25">
      <c r="C162" s="379">
        <f t="shared" si="26"/>
        <v>13</v>
      </c>
      <c r="E162" s="341">
        <f>SUM(E150:E161)</f>
        <v>0</v>
      </c>
      <c r="G162" s="8">
        <f>SUM(G150:G161)</f>
        <v>0</v>
      </c>
      <c r="H162" s="8">
        <f>$H$127</f>
        <v>0</v>
      </c>
      <c r="I162" s="8">
        <f ca="1">$E$133</f>
        <v>0</v>
      </c>
      <c r="J162" s="8" t="e">
        <f>$E$138</f>
        <v>#DIV/0!</v>
      </c>
      <c r="K162" s="8">
        <f>$E$145</f>
        <v>0</v>
      </c>
      <c r="L162" s="407" t="e">
        <f>SUM(L150:L161)</f>
        <v>#DIV/0!</v>
      </c>
    </row>
    <row r="163" spans="2:17" x14ac:dyDescent="0.25">
      <c r="C163" s="379">
        <f t="shared" si="26"/>
        <v>14</v>
      </c>
    </row>
    <row r="164" spans="2:17" ht="139.5" x14ac:dyDescent="0.25">
      <c r="B164" s="402" t="str">
        <f ca="1">OFFSET(Sprachen!A290,0,'START, DEBUT, INIZIO'!$E$7-1,1,1)</f>
        <v>Die jeweiligen Jahreskosten werden proportional zur Mehrproduktion auf die Monate verteilt</v>
      </c>
      <c r="C164" s="379">
        <f t="shared" si="26"/>
        <v>15</v>
      </c>
      <c r="E164" s="416" t="str">
        <f ca="1">OFFSET(Sprachen!$A291,0,'START, DEBUT, INIZIO'!$E$7-1,1,1)</f>
        <v>Kapitalkosten (Annuität ohne MwSt.)</v>
      </c>
      <c r="F164" s="416" t="str">
        <f ca="1">OFFSET(Sprachen!$A292,0,'START, DEBUT, INIZIO'!$E$7-1,1,1)</f>
        <v>Betriebskosten (ohne MwSt.)</v>
      </c>
      <c r="G164" s="422" t="str">
        <f ca="1">OFFSET(Sprachen!$A293,0,'START, DEBUT, INIZIO'!$E$7-1,1,1)</f>
        <v>Energiebewirtschaftungs- und -verwertungskosten</v>
      </c>
      <c r="H164" s="416" t="str">
        <f ca="1">OFFSET(Sprachen!$A294,0,'START, DEBUT, INIZIO'!$E$7-1,1,1)</f>
        <v>Abgaben und Leistungen an das Gemeinwesen</v>
      </c>
      <c r="I164" s="416" t="str">
        <f ca="1">OFFSET(Sprachen!$A295,0,'START, DEBUT, INIZIO'!$E$7-1,1,1)</f>
        <v>Kosten für die Elektrizität für Zubringerpumpen</v>
      </c>
      <c r="J164" s="416" t="str">
        <f ca="1">OFFSET(Sprachen!$A296,0,'START, DEBUT, INIZIO'!$E$7-1,1,1)</f>
        <v>Kosten für die Elektrizität für Umwälzpumpen</v>
      </c>
      <c r="K164" s="416" t="str">
        <f ca="1">OFFSET(Sprachen!$A297,0,'START, DEBUT, INIZIO'!$E$7-1,1,1)</f>
        <v>Kosten Steuern EK</v>
      </c>
      <c r="L164" s="417" t="str">
        <f ca="1">OFFSET(Sprachen!$A298,0,'START, DEBUT, INIZIO'!$E$7-1,1,1)</f>
        <v>Kosten Total</v>
      </c>
      <c r="O164" s="405" t="str">
        <f ca="1">OFFSET(Sprachen!$A299,0,'START, DEBUT, INIZIO'!$E$7-1,1,1)</f>
        <v>gMP Total Erlöse - Total Kosten</v>
      </c>
      <c r="P164" s="405" t="str">
        <f ca="1">OFFSET(Sprachen!$A300,0,'START, DEBUT, INIZIO'!$E$7-1,1,1)</f>
        <v>Übersteigender Teil</v>
      </c>
      <c r="Q164" s="405" t="str">
        <f ca="1">OFFSET(Sprachen!$A301,0,'START, DEBUT, INIZIO'!$E$7-1,1,1)</f>
        <v>Übersteigender Teil. Anteil, welcher beim Projekt bleibt</v>
      </c>
    </row>
    <row r="165" spans="2:17" ht="13" thickBot="1" x14ac:dyDescent="0.3">
      <c r="C165" s="379">
        <f t="shared" si="26"/>
        <v>16</v>
      </c>
      <c r="D165" s="339"/>
      <c r="E165" s="343" t="s">
        <v>8</v>
      </c>
      <c r="F165" s="343" t="s">
        <v>8</v>
      </c>
      <c r="G165" s="343" t="s">
        <v>8</v>
      </c>
      <c r="H165" s="343" t="s">
        <v>8</v>
      </c>
      <c r="I165" s="343" t="s">
        <v>8</v>
      </c>
      <c r="J165" s="343" t="s">
        <v>8</v>
      </c>
      <c r="K165" s="343" t="s">
        <v>8</v>
      </c>
      <c r="L165" s="562" t="s">
        <v>8</v>
      </c>
      <c r="N165" s="339"/>
      <c r="O165" s="343" t="s">
        <v>8</v>
      </c>
      <c r="P165" s="343" t="s">
        <v>8</v>
      </c>
      <c r="Q165" s="343" t="s">
        <v>8</v>
      </c>
    </row>
    <row r="166" spans="2:17" x14ac:dyDescent="0.25">
      <c r="C166" s="379">
        <f t="shared" si="26"/>
        <v>17</v>
      </c>
      <c r="D166" s="3" t="str">
        <f t="shared" ref="D166:D177" si="27">D150</f>
        <v>10. 2023</v>
      </c>
      <c r="E166" s="393" t="e">
        <f t="shared" ref="E166:K177" si="28">$E150/$E$162*E$178</f>
        <v>#DIV/0!</v>
      </c>
      <c r="F166" s="393" t="e">
        <f t="shared" si="28"/>
        <v>#DIV/0!</v>
      </c>
      <c r="G166" s="393" t="e">
        <f t="shared" ca="1" si="28"/>
        <v>#DIV/0!</v>
      </c>
      <c r="H166" s="393" t="e">
        <f t="shared" si="28"/>
        <v>#DIV/0!</v>
      </c>
      <c r="I166" s="393" t="e">
        <f t="shared" si="28"/>
        <v>#DIV/0!</v>
      </c>
      <c r="J166" s="393" t="e">
        <f t="shared" si="28"/>
        <v>#DIV/0!</v>
      </c>
      <c r="K166" s="393" t="e">
        <f t="shared" si="28"/>
        <v>#DIV/0!</v>
      </c>
      <c r="L166" s="408" t="e">
        <f t="shared" ref="L166:L178" si="29">SUM(E166:K166)</f>
        <v>#DIV/0!</v>
      </c>
      <c r="N166" s="8" t="str">
        <f t="shared" ref="N166:N177" si="30">D150</f>
        <v>10. 2023</v>
      </c>
      <c r="O166" s="8" t="e">
        <f t="shared" ref="O166:O177" si="31">L150-L166</f>
        <v>#DIV/0!</v>
      </c>
      <c r="P166" s="8"/>
    </row>
    <row r="167" spans="2:17" x14ac:dyDescent="0.25">
      <c r="C167" s="379">
        <f t="shared" si="26"/>
        <v>18</v>
      </c>
      <c r="D167" s="3" t="str">
        <f t="shared" si="27"/>
        <v>11. 2023</v>
      </c>
      <c r="E167" s="258" t="e">
        <f t="shared" si="28"/>
        <v>#DIV/0!</v>
      </c>
      <c r="F167" s="258" t="e">
        <f t="shared" si="28"/>
        <v>#DIV/0!</v>
      </c>
      <c r="G167" s="258" t="e">
        <f t="shared" ca="1" si="28"/>
        <v>#DIV/0!</v>
      </c>
      <c r="H167" s="258" t="e">
        <f t="shared" si="28"/>
        <v>#DIV/0!</v>
      </c>
      <c r="I167" s="258" t="e">
        <f t="shared" si="28"/>
        <v>#DIV/0!</v>
      </c>
      <c r="J167" s="258" t="e">
        <f t="shared" si="28"/>
        <v>#DIV/0!</v>
      </c>
      <c r="K167" s="258" t="e">
        <f t="shared" si="28"/>
        <v>#DIV/0!</v>
      </c>
      <c r="L167" s="408" t="e">
        <f t="shared" si="29"/>
        <v>#DIV/0!</v>
      </c>
      <c r="N167" s="8" t="str">
        <f t="shared" si="30"/>
        <v>11. 2023</v>
      </c>
      <c r="O167" s="8" t="e">
        <f t="shared" si="31"/>
        <v>#DIV/0!</v>
      </c>
      <c r="P167" s="8"/>
    </row>
    <row r="168" spans="2:17" ht="13" thickBot="1" x14ac:dyDescent="0.3">
      <c r="C168" s="379">
        <f t="shared" si="26"/>
        <v>19</v>
      </c>
      <c r="D168" s="410" t="str">
        <f t="shared" si="27"/>
        <v>12. 2023</v>
      </c>
      <c r="E168" s="374" t="e">
        <f t="shared" si="28"/>
        <v>#DIV/0!</v>
      </c>
      <c r="F168" s="374" t="e">
        <f t="shared" si="28"/>
        <v>#DIV/0!</v>
      </c>
      <c r="G168" s="374" t="e">
        <f t="shared" ca="1" si="28"/>
        <v>#DIV/0!</v>
      </c>
      <c r="H168" s="374" t="e">
        <f t="shared" si="28"/>
        <v>#DIV/0!</v>
      </c>
      <c r="I168" s="374" t="e">
        <f t="shared" si="28"/>
        <v>#DIV/0!</v>
      </c>
      <c r="J168" s="374" t="e">
        <f t="shared" si="28"/>
        <v>#DIV/0!</v>
      </c>
      <c r="K168" s="374" t="e">
        <f t="shared" si="28"/>
        <v>#DIV/0!</v>
      </c>
      <c r="L168" s="414" t="e">
        <f t="shared" si="29"/>
        <v>#DIV/0!</v>
      </c>
      <c r="N168" s="413" t="str">
        <f t="shared" si="30"/>
        <v>12. 2023</v>
      </c>
      <c r="O168" s="413" t="e">
        <f t="shared" si="31"/>
        <v>#DIV/0!</v>
      </c>
      <c r="P168" s="413" t="e">
        <f>IF(O168&gt;0,O168,0)</f>
        <v>#DIV/0!</v>
      </c>
      <c r="Q168" s="413" t="e">
        <f>P168*'Allg., SDL, RMP, HKN, Wi-Res.'!$C$4</f>
        <v>#DIV/0!</v>
      </c>
    </row>
    <row r="169" spans="2:17" x14ac:dyDescent="0.25">
      <c r="C169" s="379">
        <f t="shared" si="26"/>
        <v>20</v>
      </c>
      <c r="D169" s="3" t="str">
        <f t="shared" si="27"/>
        <v>1. 2024</v>
      </c>
      <c r="E169" s="393" t="e">
        <f t="shared" si="28"/>
        <v>#DIV/0!</v>
      </c>
      <c r="F169" s="393" t="e">
        <f t="shared" si="28"/>
        <v>#DIV/0!</v>
      </c>
      <c r="G169" s="393" t="e">
        <f t="shared" ca="1" si="28"/>
        <v>#DIV/0!</v>
      </c>
      <c r="H169" s="393" t="e">
        <f t="shared" si="28"/>
        <v>#DIV/0!</v>
      </c>
      <c r="I169" s="393" t="e">
        <f t="shared" si="28"/>
        <v>#DIV/0!</v>
      </c>
      <c r="J169" s="393" t="e">
        <f t="shared" si="28"/>
        <v>#DIV/0!</v>
      </c>
      <c r="K169" s="393" t="e">
        <f t="shared" si="28"/>
        <v>#DIV/0!</v>
      </c>
      <c r="L169" s="408" t="e">
        <f t="shared" si="29"/>
        <v>#DIV/0!</v>
      </c>
      <c r="N169" s="407" t="str">
        <f t="shared" si="30"/>
        <v>1. 2024</v>
      </c>
      <c r="O169" s="407" t="e">
        <f t="shared" si="31"/>
        <v>#DIV/0!</v>
      </c>
      <c r="P169" s="407" t="e">
        <f>IF(O169&gt;0,O169,0)</f>
        <v>#DIV/0!</v>
      </c>
      <c r="Q169" s="407" t="e">
        <f>P169*'Allg., SDL, RMP, HKN, Wi-Res.'!$C$4</f>
        <v>#DIV/0!</v>
      </c>
    </row>
    <row r="170" spans="2:17" x14ac:dyDescent="0.25">
      <c r="C170" s="379">
        <f t="shared" si="26"/>
        <v>21</v>
      </c>
      <c r="D170" s="3" t="str">
        <f t="shared" si="27"/>
        <v>2. 2024</v>
      </c>
      <c r="E170" s="258" t="e">
        <f t="shared" si="28"/>
        <v>#DIV/0!</v>
      </c>
      <c r="F170" s="258" t="e">
        <f t="shared" si="28"/>
        <v>#DIV/0!</v>
      </c>
      <c r="G170" s="258" t="e">
        <f t="shared" ca="1" si="28"/>
        <v>#DIV/0!</v>
      </c>
      <c r="H170" s="258" t="e">
        <f t="shared" si="28"/>
        <v>#DIV/0!</v>
      </c>
      <c r="I170" s="258" t="e">
        <f t="shared" si="28"/>
        <v>#DIV/0!</v>
      </c>
      <c r="J170" s="258" t="e">
        <f t="shared" si="28"/>
        <v>#DIV/0!</v>
      </c>
      <c r="K170" s="258" t="e">
        <f t="shared" si="28"/>
        <v>#DIV/0!</v>
      </c>
      <c r="L170" s="408" t="e">
        <f t="shared" si="29"/>
        <v>#DIV/0!</v>
      </c>
      <c r="N170" s="407" t="str">
        <f t="shared" si="30"/>
        <v>2. 2024</v>
      </c>
      <c r="O170" s="407" t="e">
        <f t="shared" si="31"/>
        <v>#DIV/0!</v>
      </c>
      <c r="P170" s="407" t="e">
        <f>IF(O170&gt;0,O170,0)</f>
        <v>#DIV/0!</v>
      </c>
      <c r="Q170" s="407" t="e">
        <f>P170*'Allg., SDL, RMP, HKN, Wi-Res.'!$C$4</f>
        <v>#DIV/0!</v>
      </c>
    </row>
    <row r="171" spans="2:17" ht="13" thickBot="1" x14ac:dyDescent="0.3">
      <c r="C171" s="379">
        <f t="shared" si="26"/>
        <v>22</v>
      </c>
      <c r="D171" s="410" t="str">
        <f t="shared" si="27"/>
        <v>3. 2024</v>
      </c>
      <c r="E171" s="374" t="e">
        <f t="shared" si="28"/>
        <v>#DIV/0!</v>
      </c>
      <c r="F171" s="374" t="e">
        <f t="shared" si="28"/>
        <v>#DIV/0!</v>
      </c>
      <c r="G171" s="374" t="e">
        <f t="shared" ca="1" si="28"/>
        <v>#DIV/0!</v>
      </c>
      <c r="H171" s="374" t="e">
        <f t="shared" si="28"/>
        <v>#DIV/0!</v>
      </c>
      <c r="I171" s="374" t="e">
        <f t="shared" si="28"/>
        <v>#DIV/0!</v>
      </c>
      <c r="J171" s="374" t="e">
        <f t="shared" si="28"/>
        <v>#DIV/0!</v>
      </c>
      <c r="K171" s="374" t="e">
        <f t="shared" si="28"/>
        <v>#DIV/0!</v>
      </c>
      <c r="L171" s="414" t="e">
        <f t="shared" si="29"/>
        <v>#DIV/0!</v>
      </c>
      <c r="N171" s="413" t="str">
        <f t="shared" si="30"/>
        <v>3. 2024</v>
      </c>
      <c r="O171" s="413" t="e">
        <f t="shared" si="31"/>
        <v>#DIV/0!</v>
      </c>
      <c r="P171" s="413" t="e">
        <f>IF(O171&gt;0,O171,0)</f>
        <v>#DIV/0!</v>
      </c>
      <c r="Q171" s="413" t="e">
        <f>P171*'Allg., SDL, RMP, HKN, Wi-Res.'!$C$4</f>
        <v>#DIV/0!</v>
      </c>
    </row>
    <row r="172" spans="2:17" x14ac:dyDescent="0.25">
      <c r="C172" s="379">
        <f t="shared" si="26"/>
        <v>23</v>
      </c>
      <c r="D172" s="3" t="str">
        <f t="shared" si="27"/>
        <v>4. 2024</v>
      </c>
      <c r="E172" s="393" t="e">
        <f t="shared" si="28"/>
        <v>#DIV/0!</v>
      </c>
      <c r="F172" s="393" t="e">
        <f t="shared" si="28"/>
        <v>#DIV/0!</v>
      </c>
      <c r="G172" s="393" t="e">
        <f t="shared" ca="1" si="28"/>
        <v>#DIV/0!</v>
      </c>
      <c r="H172" s="393" t="e">
        <f t="shared" si="28"/>
        <v>#DIV/0!</v>
      </c>
      <c r="I172" s="393" t="e">
        <f t="shared" si="28"/>
        <v>#DIV/0!</v>
      </c>
      <c r="J172" s="393" t="e">
        <f t="shared" si="28"/>
        <v>#DIV/0!</v>
      </c>
      <c r="K172" s="393" t="e">
        <f t="shared" si="28"/>
        <v>#DIV/0!</v>
      </c>
      <c r="L172" s="408" t="e">
        <f t="shared" si="29"/>
        <v>#DIV/0!</v>
      </c>
      <c r="N172" s="8" t="str">
        <f t="shared" si="30"/>
        <v>4. 2024</v>
      </c>
      <c r="O172" s="8" t="e">
        <f t="shared" si="31"/>
        <v>#DIV/0!</v>
      </c>
      <c r="P172" s="8"/>
    </row>
    <row r="173" spans="2:17" x14ac:dyDescent="0.25">
      <c r="C173" s="379">
        <f t="shared" si="26"/>
        <v>24</v>
      </c>
      <c r="D173" s="3" t="str">
        <f t="shared" si="27"/>
        <v>5. 2024</v>
      </c>
      <c r="E173" s="258" t="e">
        <f t="shared" si="28"/>
        <v>#DIV/0!</v>
      </c>
      <c r="F173" s="258" t="e">
        <f t="shared" si="28"/>
        <v>#DIV/0!</v>
      </c>
      <c r="G173" s="258" t="e">
        <f t="shared" ca="1" si="28"/>
        <v>#DIV/0!</v>
      </c>
      <c r="H173" s="258" t="e">
        <f t="shared" si="28"/>
        <v>#DIV/0!</v>
      </c>
      <c r="I173" s="258" t="e">
        <f t="shared" si="28"/>
        <v>#DIV/0!</v>
      </c>
      <c r="J173" s="258" t="e">
        <f t="shared" si="28"/>
        <v>#DIV/0!</v>
      </c>
      <c r="K173" s="258" t="e">
        <f t="shared" si="28"/>
        <v>#DIV/0!</v>
      </c>
      <c r="L173" s="408" t="e">
        <f t="shared" si="29"/>
        <v>#DIV/0!</v>
      </c>
      <c r="N173" s="8" t="str">
        <f t="shared" si="30"/>
        <v>5. 2024</v>
      </c>
      <c r="O173" s="8" t="e">
        <f t="shared" si="31"/>
        <v>#DIV/0!</v>
      </c>
      <c r="P173" s="8"/>
    </row>
    <row r="174" spans="2:17" ht="13" thickBot="1" x14ac:dyDescent="0.3">
      <c r="C174" s="379">
        <f t="shared" si="26"/>
        <v>25</v>
      </c>
      <c r="D174" s="410" t="str">
        <f t="shared" si="27"/>
        <v>6. 2024</v>
      </c>
      <c r="E174" s="374" t="e">
        <f t="shared" si="28"/>
        <v>#DIV/0!</v>
      </c>
      <c r="F174" s="374" t="e">
        <f t="shared" si="28"/>
        <v>#DIV/0!</v>
      </c>
      <c r="G174" s="374" t="e">
        <f t="shared" ca="1" si="28"/>
        <v>#DIV/0!</v>
      </c>
      <c r="H174" s="374" t="e">
        <f t="shared" si="28"/>
        <v>#DIV/0!</v>
      </c>
      <c r="I174" s="374" t="e">
        <f t="shared" si="28"/>
        <v>#DIV/0!</v>
      </c>
      <c r="J174" s="374" t="e">
        <f t="shared" si="28"/>
        <v>#DIV/0!</v>
      </c>
      <c r="K174" s="374" t="e">
        <f t="shared" si="28"/>
        <v>#DIV/0!</v>
      </c>
      <c r="L174" s="414" t="e">
        <f t="shared" si="29"/>
        <v>#DIV/0!</v>
      </c>
      <c r="N174" s="415" t="str">
        <f t="shared" si="30"/>
        <v>6. 2024</v>
      </c>
      <c r="O174" s="415" t="e">
        <f t="shared" si="31"/>
        <v>#DIV/0!</v>
      </c>
      <c r="P174" s="8"/>
    </row>
    <row r="175" spans="2:17" x14ac:dyDescent="0.25">
      <c r="C175" s="379">
        <f t="shared" si="26"/>
        <v>26</v>
      </c>
      <c r="D175" s="3" t="str">
        <f t="shared" si="27"/>
        <v>7. 2024</v>
      </c>
      <c r="E175" s="393" t="e">
        <f t="shared" si="28"/>
        <v>#DIV/0!</v>
      </c>
      <c r="F175" s="393" t="e">
        <f t="shared" si="28"/>
        <v>#DIV/0!</v>
      </c>
      <c r="G175" s="393" t="e">
        <f t="shared" ca="1" si="28"/>
        <v>#DIV/0!</v>
      </c>
      <c r="H175" s="393" t="e">
        <f t="shared" si="28"/>
        <v>#DIV/0!</v>
      </c>
      <c r="I175" s="393" t="e">
        <f t="shared" si="28"/>
        <v>#DIV/0!</v>
      </c>
      <c r="J175" s="393" t="e">
        <f t="shared" si="28"/>
        <v>#DIV/0!</v>
      </c>
      <c r="K175" s="393" t="e">
        <f t="shared" si="28"/>
        <v>#DIV/0!</v>
      </c>
      <c r="L175" s="408" t="e">
        <f t="shared" si="29"/>
        <v>#DIV/0!</v>
      </c>
      <c r="N175" s="8" t="str">
        <f t="shared" si="30"/>
        <v>7. 2024</v>
      </c>
      <c r="O175" s="8" t="e">
        <f t="shared" si="31"/>
        <v>#DIV/0!</v>
      </c>
      <c r="P175" s="8"/>
    </row>
    <row r="176" spans="2:17" x14ac:dyDescent="0.25">
      <c r="C176" s="379">
        <f t="shared" si="26"/>
        <v>27</v>
      </c>
      <c r="D176" s="3" t="str">
        <f t="shared" si="27"/>
        <v>8. 2024</v>
      </c>
      <c r="E176" s="258" t="e">
        <f t="shared" si="28"/>
        <v>#DIV/0!</v>
      </c>
      <c r="F176" s="258" t="e">
        <f t="shared" si="28"/>
        <v>#DIV/0!</v>
      </c>
      <c r="G176" s="258" t="e">
        <f t="shared" ca="1" si="28"/>
        <v>#DIV/0!</v>
      </c>
      <c r="H176" s="258" t="e">
        <f t="shared" si="28"/>
        <v>#DIV/0!</v>
      </c>
      <c r="I176" s="258" t="e">
        <f t="shared" si="28"/>
        <v>#DIV/0!</v>
      </c>
      <c r="J176" s="258" t="e">
        <f t="shared" si="28"/>
        <v>#DIV/0!</v>
      </c>
      <c r="K176" s="258" t="e">
        <f t="shared" si="28"/>
        <v>#DIV/0!</v>
      </c>
      <c r="L176" s="408" t="e">
        <f t="shared" si="29"/>
        <v>#DIV/0!</v>
      </c>
      <c r="N176" s="8" t="str">
        <f t="shared" si="30"/>
        <v>8. 2024</v>
      </c>
      <c r="O176" s="8" t="e">
        <f t="shared" si="31"/>
        <v>#DIV/0!</v>
      </c>
      <c r="P176" s="8"/>
    </row>
    <row r="177" spans="1:17" ht="13" thickBot="1" x14ac:dyDescent="0.3">
      <c r="C177" s="379">
        <f t="shared" si="26"/>
        <v>28</v>
      </c>
      <c r="D177" s="410" t="str">
        <f t="shared" si="27"/>
        <v>9. 2024</v>
      </c>
      <c r="E177" s="374" t="e">
        <f t="shared" si="28"/>
        <v>#DIV/0!</v>
      </c>
      <c r="F177" s="374" t="e">
        <f t="shared" si="28"/>
        <v>#DIV/0!</v>
      </c>
      <c r="G177" s="374" t="e">
        <f t="shared" ca="1" si="28"/>
        <v>#DIV/0!</v>
      </c>
      <c r="H177" s="374" t="e">
        <f t="shared" si="28"/>
        <v>#DIV/0!</v>
      </c>
      <c r="I177" s="374" t="e">
        <f t="shared" si="28"/>
        <v>#DIV/0!</v>
      </c>
      <c r="J177" s="374" t="e">
        <f t="shared" si="28"/>
        <v>#DIV/0!</v>
      </c>
      <c r="K177" s="374" t="e">
        <f t="shared" si="28"/>
        <v>#DIV/0!</v>
      </c>
      <c r="L177" s="414" t="e">
        <f t="shared" si="29"/>
        <v>#DIV/0!</v>
      </c>
      <c r="N177" s="415" t="str">
        <f t="shared" si="30"/>
        <v>9. 2024</v>
      </c>
      <c r="O177" s="415" t="e">
        <f t="shared" si="31"/>
        <v>#DIV/0!</v>
      </c>
      <c r="P177" s="415"/>
    </row>
    <row r="178" spans="1:17" ht="13" x14ac:dyDescent="0.3">
      <c r="C178" s="379">
        <f t="shared" si="26"/>
        <v>29</v>
      </c>
      <c r="E178" s="8">
        <f>$D$5</f>
        <v>0</v>
      </c>
      <c r="F178" s="8">
        <f>$D$16</f>
        <v>0</v>
      </c>
      <c r="G178" s="8">
        <f ca="1">$D$22</f>
        <v>0</v>
      </c>
      <c r="H178" s="8">
        <f>$D$31</f>
        <v>0</v>
      </c>
      <c r="I178" s="8">
        <f>$K$48</f>
        <v>0</v>
      </c>
      <c r="J178" s="8">
        <f>$K$65</f>
        <v>0</v>
      </c>
      <c r="K178" s="8">
        <f>$E$73</f>
        <v>0</v>
      </c>
      <c r="L178" s="407">
        <f t="shared" ca="1" si="29"/>
        <v>0</v>
      </c>
      <c r="O178" s="8" t="e">
        <f>SUM(O166:O177)</f>
        <v>#DIV/0!</v>
      </c>
      <c r="P178" s="8" t="e">
        <f>SUM(P168:P171)</f>
        <v>#DIV/0!</v>
      </c>
      <c r="Q178" s="428" t="e">
        <f>SUM(Q168:Q171)</f>
        <v>#DIV/0!</v>
      </c>
    </row>
    <row r="179" spans="1:17" ht="19" customHeight="1" x14ac:dyDescent="0.25">
      <c r="P179" s="18" t="str">
        <f ca="1">OFFSET(Sprachen!A302,0,'START, DEBUT, INIZIO'!$E$7-1,1,1)</f>
        <v>Noch vom Projekt zu bezahlende Gewinn-Steuern auf übersteigendem Anteil</v>
      </c>
      <c r="Q179" s="8" t="e">
        <f>Q178*'Allg., SDL, RMP, HKN, Wi-Res.'!$C$7</f>
        <v>#DIV/0!</v>
      </c>
    </row>
    <row r="180" spans="1:17" ht="13" thickBot="1" x14ac:dyDescent="0.3">
      <c r="A180" s="339"/>
      <c r="B180" s="339"/>
      <c r="C180" s="339"/>
      <c r="D180" s="339"/>
      <c r="E180" s="339"/>
      <c r="F180" s="339"/>
      <c r="G180" s="339"/>
      <c r="H180" s="339"/>
      <c r="I180" s="339"/>
      <c r="J180" s="339"/>
      <c r="K180" s="339"/>
      <c r="L180" s="339"/>
      <c r="M180" s="339"/>
      <c r="N180" s="339"/>
      <c r="O180" s="339"/>
      <c r="P180" s="339"/>
      <c r="Q180" s="339"/>
    </row>
    <row r="181" spans="1:17" ht="26.15" customHeight="1" x14ac:dyDescent="0.3">
      <c r="A181" s="443" t="str">
        <f ca="1">OFFSET(Sprachen!A303,0,'START, DEBUT, INIZIO'!$E$7-1,1,1)</f>
        <v>Gleitende Marktprämie</v>
      </c>
      <c r="B181" s="1"/>
      <c r="C181" s="1"/>
      <c r="D181" s="3"/>
      <c r="E181" s="615"/>
      <c r="F181" s="615"/>
      <c r="G181" s="615"/>
      <c r="H181" s="615"/>
      <c r="I181" s="615"/>
    </row>
    <row r="182" spans="1:17" ht="19.5" customHeight="1" x14ac:dyDescent="0.3">
      <c r="A182" s="429"/>
      <c r="B182" s="1" t="str">
        <f ca="1">OFFSET(Sprachen!A304,0,'START, DEBUT, INIZIO'!$E$7-1,1,1)</f>
        <v>Gewinn- und Verlustrechnung</v>
      </c>
      <c r="C182" s="273"/>
      <c r="D182" s="3" t="s">
        <v>8</v>
      </c>
      <c r="E182" s="3" t="s">
        <v>8</v>
      </c>
      <c r="F182" s="273"/>
      <c r="G182" s="273"/>
      <c r="H182" s="273"/>
      <c r="I182" s="273"/>
    </row>
    <row r="183" spans="1:17" ht="19.5" customHeight="1" x14ac:dyDescent="0.3">
      <c r="A183" s="429"/>
      <c r="B183" s="16" t="str">
        <f ca="1">OFFSET(Sprachen!A305,0,'START, DEBUT, INIZIO'!$E$7-1,1,1)</f>
        <v>Ertrag</v>
      </c>
      <c r="C183" s="446">
        <v>1</v>
      </c>
      <c r="D183" s="19"/>
      <c r="E183" s="430" t="e">
        <f ca="1">SUM(D184:D188)</f>
        <v>#DIV/0!</v>
      </c>
      <c r="F183" s="273"/>
      <c r="G183" s="273"/>
      <c r="H183" s="273"/>
      <c r="I183" s="273"/>
    </row>
    <row r="184" spans="1:17" x14ac:dyDescent="0.25">
      <c r="B184" s="18" t="str">
        <f ca="1">OFFSET(Sprachen!A306,0,'START, DEBUT, INIZIO'!$E$7-1,1,1)</f>
        <v>Day-Ahead-Verkauf</v>
      </c>
      <c r="C184" s="379">
        <f t="shared" ref="C184:C205" si="32">C183+1</f>
        <v>2</v>
      </c>
      <c r="D184" s="8">
        <f>G162</f>
        <v>0</v>
      </c>
    </row>
    <row r="185" spans="1:17" x14ac:dyDescent="0.25">
      <c r="B185" s="18" t="str">
        <f ca="1">OFFSET(Sprachen!A308,0,'START, DEBUT, INIZIO'!$E$7-1,1,1)</f>
        <v>Terminmarktabsicherung</v>
      </c>
      <c r="C185" s="379">
        <f t="shared" si="32"/>
        <v>3</v>
      </c>
      <c r="D185" s="8">
        <f>H162</f>
        <v>0</v>
      </c>
    </row>
    <row r="186" spans="1:17" x14ac:dyDescent="0.25">
      <c r="B186" s="18" t="str">
        <f ca="1">OFFSET(Sprachen!A309,0,'START, DEBUT, INIZIO'!$E$7-1,1,1)</f>
        <v>Systemdienstleistungsmarkt</v>
      </c>
      <c r="C186" s="379">
        <f t="shared" si="32"/>
        <v>4</v>
      </c>
      <c r="D186" s="8">
        <f ca="1">I162</f>
        <v>0</v>
      </c>
    </row>
    <row r="187" spans="1:17" x14ac:dyDescent="0.25">
      <c r="B187" s="18" t="str">
        <f ca="1">OFFSET(Sprachen!A310,0,'START, DEBUT, INIZIO'!$E$7-1,1,1)</f>
        <v>Herkunftsnachweise</v>
      </c>
      <c r="C187" s="379">
        <f t="shared" si="32"/>
        <v>5</v>
      </c>
      <c r="D187" s="8" t="e">
        <f>J162</f>
        <v>#DIV/0!</v>
      </c>
    </row>
    <row r="188" spans="1:17" x14ac:dyDescent="0.25">
      <c r="B188" s="18" t="str">
        <f ca="1">OFFSET(Sprachen!A311,0,'START, DEBUT, INIZIO'!$E$7-1,1,1)</f>
        <v>Winterreserve</v>
      </c>
      <c r="C188" s="379">
        <f t="shared" si="32"/>
        <v>6</v>
      </c>
      <c r="D188" s="8">
        <f>K162</f>
        <v>0</v>
      </c>
    </row>
    <row r="189" spans="1:17" s="12" customFormat="1" ht="17.5" customHeight="1" x14ac:dyDescent="0.3">
      <c r="B189" s="443" t="str">
        <f ca="1">OFFSET(Sprachen!A312,0,'START, DEBUT, INIZIO'!$E$7-1,1,1)</f>
        <v>Aufwand</v>
      </c>
      <c r="C189" s="446">
        <f t="shared" si="32"/>
        <v>7</v>
      </c>
      <c r="D189" s="350"/>
      <c r="E189" s="430">
        <f ca="1">SUM(D190:D194)</f>
        <v>0</v>
      </c>
    </row>
    <row r="190" spans="1:17" x14ac:dyDescent="0.25">
      <c r="B190" s="18" t="str">
        <f ca="1">OFFSET(Sprachen!A313,0,'START, DEBUT, INIZIO'!$E$7-1,1,1)</f>
        <v>Kosten für die Elektrizität für Zubringerpumpen</v>
      </c>
      <c r="C190" s="379">
        <f t="shared" si="32"/>
        <v>8</v>
      </c>
      <c r="D190" s="8">
        <f>I178</f>
        <v>0</v>
      </c>
      <c r="E190" s="8"/>
    </row>
    <row r="191" spans="1:17" x14ac:dyDescent="0.25">
      <c r="B191" s="18" t="str">
        <f ca="1">OFFSET(Sprachen!A314,0,'START, DEBUT, INIZIO'!$E$7-1,1,1)</f>
        <v>Kosten für die Elektrizität für Umwälzpumpen</v>
      </c>
      <c r="C191" s="379">
        <f t="shared" si="32"/>
        <v>9</v>
      </c>
      <c r="D191" s="8">
        <f>J178</f>
        <v>0</v>
      </c>
      <c r="E191" s="8"/>
      <c r="G191" s="8"/>
    </row>
    <row r="192" spans="1:17" x14ac:dyDescent="0.25">
      <c r="B192" s="18" t="str">
        <f ca="1">OFFSET(Sprachen!A315,0,'START, DEBUT, INIZIO'!$E$7-1,1,1)</f>
        <v>Betriebskosten</v>
      </c>
      <c r="C192" s="379">
        <f t="shared" si="32"/>
        <v>10</v>
      </c>
      <c r="D192" s="8">
        <f>F178</f>
        <v>0</v>
      </c>
      <c r="E192" s="8"/>
    </row>
    <row r="193" spans="1:18" x14ac:dyDescent="0.25">
      <c r="B193" s="18" t="str">
        <f ca="1">OFFSET(Sprachen!A316,0,'START, DEBUT, INIZIO'!$E$7-1,1,1)</f>
        <v>Energiebewirtschaftungs- und -verwertungskosten</v>
      </c>
      <c r="C193" s="379">
        <f t="shared" si="32"/>
        <v>11</v>
      </c>
      <c r="D193" s="8">
        <f ca="1">G178</f>
        <v>0</v>
      </c>
      <c r="E193" s="8"/>
    </row>
    <row r="194" spans="1:18" x14ac:dyDescent="0.25">
      <c r="B194" s="529" t="str">
        <f ca="1">OFFSET(Sprachen!A317,0,'START, DEBUT, INIZIO'!$E$7-1,1,1)</f>
        <v>Abgaben und Leistungen an das Gemeinwesen (inkl. Wasserzins)</v>
      </c>
      <c r="C194" s="379">
        <f t="shared" si="32"/>
        <v>12</v>
      </c>
      <c r="D194" s="539">
        <f>H178</f>
        <v>0</v>
      </c>
      <c r="E194" s="8"/>
    </row>
    <row r="195" spans="1:18" s="248" customFormat="1" ht="22.5" customHeight="1" x14ac:dyDescent="0.25">
      <c r="B195" s="445" t="str">
        <f ca="1">OFFSET(Sprachen!A318,0,'START, DEBUT, INIZIO'!$E$7-1,1,1)</f>
        <v>gleitende Marktprämie</v>
      </c>
      <c r="C195" s="431">
        <f t="shared" si="32"/>
        <v>13</v>
      </c>
      <c r="D195" s="440"/>
      <c r="E195" s="441" t="e">
        <f ca="1">E205-E183+E189+D197+D199+D201+D202+D204</f>
        <v>#DIV/0!</v>
      </c>
      <c r="F195" s="442" t="str">
        <f ca="1">OFFSET(Sprachen!A329,0,'START, DEBUT, INIZIO'!$E$7-1,1,1)</f>
        <v>+ vom Netzzuschlagsfonds (NZF) zum Projekt, - vom Projekt zum NZF</v>
      </c>
    </row>
    <row r="196" spans="1:18" s="15" customFormat="1" ht="21" customHeight="1" x14ac:dyDescent="0.3">
      <c r="B196" s="443" t="str">
        <f ca="1">OFFSET(Sprachen!A319,0,'START, DEBUT, INIZIO'!$E$7-1,1,1)</f>
        <v>EBITDA</v>
      </c>
      <c r="C196" s="432">
        <f t="shared" si="32"/>
        <v>14</v>
      </c>
      <c r="E196" s="430" t="e">
        <f ca="1">E183-E189+E195</f>
        <v>#DIV/0!</v>
      </c>
    </row>
    <row r="197" spans="1:18" s="15" customFormat="1" x14ac:dyDescent="0.25">
      <c r="B197" s="436" t="str">
        <f ca="1">OFFSET(Sprachen!A320,0,'START, DEBUT, INIZIO'!$E$7-1,1,1)</f>
        <v>Abschreibungen</v>
      </c>
      <c r="C197" s="437">
        <f t="shared" si="32"/>
        <v>15</v>
      </c>
      <c r="D197" s="438">
        <f>CAPEX!N12/CAPEX!U12</f>
        <v>0</v>
      </c>
      <c r="E197" s="439"/>
    </row>
    <row r="198" spans="1:18" s="15" customFormat="1" ht="21" customHeight="1" x14ac:dyDescent="0.3">
      <c r="B198" s="443" t="str">
        <f ca="1">OFFSET(Sprachen!A321,0,'START, DEBUT, INIZIO'!$E$7-1,1,1)</f>
        <v>EBIT</v>
      </c>
      <c r="C198" s="432">
        <f t="shared" si="32"/>
        <v>16</v>
      </c>
      <c r="E198" s="430" t="e">
        <f ca="1">E196-D197</f>
        <v>#DIV/0!</v>
      </c>
    </row>
    <row r="199" spans="1:18" s="15" customFormat="1" x14ac:dyDescent="0.25">
      <c r="B199" s="436" t="str">
        <f ca="1">OFFSET(Sprachen!A322,0,'START, DEBUT, INIZIO'!$E$7-1,1,1)</f>
        <v>Fremdkapitalkosten</v>
      </c>
      <c r="C199" s="437">
        <f t="shared" si="32"/>
        <v>17</v>
      </c>
      <c r="D199" s="438">
        <f>E71</f>
        <v>0</v>
      </c>
      <c r="E199" s="439"/>
    </row>
    <row r="200" spans="1:18" s="15" customFormat="1" ht="21" customHeight="1" x14ac:dyDescent="0.3">
      <c r="B200" s="443" t="str">
        <f ca="1">OFFSET(Sprachen!A323,0,'START, DEBUT, INIZIO'!$E$7-1,1,1)</f>
        <v>EBT</v>
      </c>
      <c r="C200" s="432">
        <f t="shared" si="32"/>
        <v>18</v>
      </c>
      <c r="E200" s="430" t="e">
        <f ca="1">E198-D199</f>
        <v>#DIV/0!</v>
      </c>
    </row>
    <row r="201" spans="1:18" s="15" customFormat="1" x14ac:dyDescent="0.25">
      <c r="B201" s="435" t="str">
        <f ca="1">OFFSET(Sprachen!A324,0,'START, DEBUT, INIZIO'!$E$7-1,1,1)</f>
        <v>Eigenkapitalgewinnsteuer</v>
      </c>
      <c r="C201" s="433">
        <f t="shared" si="32"/>
        <v>19</v>
      </c>
      <c r="D201" s="8">
        <f>K178</f>
        <v>0</v>
      </c>
      <c r="E201" s="434"/>
    </row>
    <row r="202" spans="1:18" s="15" customFormat="1" x14ac:dyDescent="0.25">
      <c r="B202" s="436" t="str">
        <f ca="1">OFFSET(Sprachen!A325,0,'START, DEBUT, INIZIO'!$E$7-1,1,1)</f>
        <v xml:space="preserve">Gewinnsteuer auf übersteigendem Anteil </v>
      </c>
      <c r="C202" s="437">
        <f t="shared" si="32"/>
        <v>20</v>
      </c>
      <c r="D202" s="438" t="e">
        <f>Q179</f>
        <v>#DIV/0!</v>
      </c>
      <c r="E202" s="439"/>
    </row>
    <row r="203" spans="1:18" s="15" customFormat="1" ht="21" customHeight="1" x14ac:dyDescent="0.3">
      <c r="B203" s="443" t="str">
        <f ca="1">OFFSET(Sprachen!A326,0,'START, DEBUT, INIZIO'!$E$7-1,1,1)</f>
        <v>EAT</v>
      </c>
      <c r="C203" s="432">
        <f t="shared" si="32"/>
        <v>21</v>
      </c>
      <c r="E203" s="430" t="e">
        <f ca="1">E200-D201-D202</f>
        <v>#DIV/0!</v>
      </c>
    </row>
    <row r="204" spans="1:18" s="15" customFormat="1" x14ac:dyDescent="0.25">
      <c r="B204" s="436" t="str">
        <f ca="1">OFFSET(Sprachen!A327,0,'START, DEBUT, INIZIO'!$E$7-1,1,1)</f>
        <v>Eigenkapitalkosten</v>
      </c>
      <c r="C204" s="437">
        <f t="shared" si="32"/>
        <v>22</v>
      </c>
      <c r="D204" s="438">
        <f>$E$70</f>
        <v>0</v>
      </c>
      <c r="E204" s="439"/>
      <c r="F204" s="435"/>
    </row>
    <row r="205" spans="1:18" s="15" customFormat="1" ht="21" customHeight="1" x14ac:dyDescent="0.3">
      <c r="B205" s="443" t="str">
        <f ca="1">OFFSET(Sprachen!A328,0,'START, DEBUT, INIZIO'!$E$7-1,1,1)</f>
        <v>Gewinn nach Eigenkapitalkosten</v>
      </c>
      <c r="C205" s="444">
        <f t="shared" si="32"/>
        <v>23</v>
      </c>
      <c r="E205" s="430" t="e">
        <f>Q178-Q179</f>
        <v>#DIV/0!</v>
      </c>
      <c r="F205" s="15" t="str">
        <f ca="1">OFFSET(Sprachen!A330,0,'START, DEBUT, INIZIO'!$E$7-1,1,1)</f>
        <v>Beim Projekt verbleibender übersteigender Anteil</v>
      </c>
    </row>
    <row r="206" spans="1:18" s="15" customFormat="1" x14ac:dyDescent="0.25">
      <c r="B206" s="435"/>
      <c r="C206" s="433"/>
      <c r="E206" s="434"/>
    </row>
    <row r="207" spans="1:18" ht="13" thickBot="1" x14ac:dyDescent="0.3">
      <c r="A207" s="339"/>
      <c r="B207" s="339"/>
      <c r="C207" s="339"/>
      <c r="D207" s="339"/>
      <c r="E207" s="339"/>
      <c r="F207" s="339"/>
      <c r="G207" s="339"/>
      <c r="H207" s="339"/>
      <c r="I207" s="339"/>
      <c r="J207" s="339"/>
      <c r="K207" s="339"/>
      <c r="L207" s="339"/>
      <c r="M207" s="339"/>
      <c r="N207" s="339"/>
      <c r="O207" s="339"/>
      <c r="P207" s="339"/>
      <c r="Q207" s="339"/>
      <c r="R207" s="339"/>
    </row>
    <row r="208" spans="1:18" ht="26.15" customHeight="1" x14ac:dyDescent="0.3">
      <c r="A208" s="16" t="str">
        <f ca="1">OFFSET(Sprachen!A331,0,'START, DEBUT, INIZIO'!$E$7-1,1,1)</f>
        <v>Kennzahlen</v>
      </c>
      <c r="B208" s="1"/>
      <c r="C208" s="1"/>
      <c r="D208" s="3"/>
      <c r="E208" s="615"/>
      <c r="F208" s="615"/>
      <c r="G208" s="615"/>
      <c r="H208" s="615"/>
      <c r="I208" s="615"/>
    </row>
    <row r="209" spans="2:11" x14ac:dyDescent="0.25">
      <c r="B209" s="426" t="str">
        <f ca="1">OFFSET(Sprachen!A332,0,'START, DEBUT, INIZIO'!$E$7-1,1,1)</f>
        <v>Kapitalkosten</v>
      </c>
      <c r="C209" s="6">
        <v>1</v>
      </c>
      <c r="D209" s="8">
        <f>D5</f>
        <v>0</v>
      </c>
      <c r="E209" t="s">
        <v>8</v>
      </c>
      <c r="K209" s="8"/>
    </row>
    <row r="210" spans="2:11" x14ac:dyDescent="0.25">
      <c r="B210" s="426" t="str">
        <f ca="1">OFFSET(Sprachen!A333,0,'START, DEBUT, INIZIO'!$E$7-1,1,1)</f>
        <v>Betriebskosten</v>
      </c>
      <c r="C210" s="379">
        <f t="shared" ref="C210:C231" si="33">C209+1</f>
        <v>2</v>
      </c>
      <c r="D210" s="8">
        <f>D192</f>
        <v>0</v>
      </c>
      <c r="E210" t="s">
        <v>8</v>
      </c>
      <c r="K210" s="8"/>
    </row>
    <row r="211" spans="2:11" x14ac:dyDescent="0.25">
      <c r="B211" s="426" t="str">
        <f ca="1">OFFSET(Sprachen!A334,0,'START, DEBUT, INIZIO'!$E$7-1,1,1)</f>
        <v>Energiebewirtschaftungs- und -verwertungskosten</v>
      </c>
      <c r="C211" s="379">
        <f t="shared" si="33"/>
        <v>3</v>
      </c>
      <c r="D211" s="8">
        <f ca="1">D193</f>
        <v>0</v>
      </c>
      <c r="E211" t="s">
        <v>8</v>
      </c>
      <c r="K211" s="8"/>
    </row>
    <row r="212" spans="2:11" x14ac:dyDescent="0.25">
      <c r="B212" s="426" t="str">
        <f ca="1">OFFSET(Sprachen!A335,0,'START, DEBUT, INIZIO'!$E$7-1,1,1)</f>
        <v>Abgaben und Leistungen an das Gemeinwesen</v>
      </c>
      <c r="C212" s="379">
        <f t="shared" si="33"/>
        <v>4</v>
      </c>
      <c r="D212" s="8">
        <f>D194</f>
        <v>0</v>
      </c>
      <c r="E212" t="s">
        <v>8</v>
      </c>
      <c r="K212" s="8"/>
    </row>
    <row r="213" spans="2:11" x14ac:dyDescent="0.25">
      <c r="B213" s="426" t="str">
        <f ca="1">OFFSET(Sprachen!A336,0,'START, DEBUT, INIZIO'!$E$7-1,1,1)</f>
        <v>Kosten für die Elektrizität für Zubringerpumpen</v>
      </c>
      <c r="C213" s="379">
        <f t="shared" si="33"/>
        <v>5</v>
      </c>
      <c r="D213" s="8">
        <f>D190</f>
        <v>0</v>
      </c>
      <c r="E213" t="s">
        <v>8</v>
      </c>
      <c r="K213" s="8"/>
    </row>
    <row r="214" spans="2:11" x14ac:dyDescent="0.25">
      <c r="B214" s="18" t="str">
        <f ca="1">OFFSET(Sprachen!A337,0,'START, DEBUT, INIZIO'!$E$7-1,1,1)</f>
        <v>Kosten für die Elektrizität für Umwälzpumpen</v>
      </c>
      <c r="C214" s="379">
        <f t="shared" si="33"/>
        <v>6</v>
      </c>
      <c r="D214" s="8">
        <f>D191</f>
        <v>0</v>
      </c>
      <c r="E214" t="s">
        <v>8</v>
      </c>
      <c r="K214" s="8"/>
    </row>
    <row r="215" spans="2:11" x14ac:dyDescent="0.25">
      <c r="B215" s="426" t="str">
        <f ca="1">OFFSET(Sprachen!A338,0,'START, DEBUT, INIZIO'!$E$7-1,1,1)</f>
        <v>Eigenkapitalgewinnsteuer</v>
      </c>
      <c r="C215" s="379">
        <f t="shared" si="33"/>
        <v>7</v>
      </c>
      <c r="D215" s="8">
        <f>D201</f>
        <v>0</v>
      </c>
      <c r="E215" t="s">
        <v>8</v>
      </c>
      <c r="K215" s="8"/>
    </row>
    <row r="216" spans="2:11" x14ac:dyDescent="0.25">
      <c r="B216" s="18" t="str">
        <f ca="1">OFFSET(Sprachen!A339,0,'START, DEBUT, INIZIO'!$E$7-1,1,1)</f>
        <v xml:space="preserve">Gewinnsteuer auf zurückbehaltenem übersteigendem Anteil </v>
      </c>
      <c r="C216" s="379">
        <f t="shared" si="33"/>
        <v>8</v>
      </c>
      <c r="D216" s="8" t="e">
        <f>D202</f>
        <v>#DIV/0!</v>
      </c>
      <c r="E216" t="s">
        <v>8</v>
      </c>
      <c r="K216" s="8"/>
    </row>
    <row r="217" spans="2:11" ht="13" thickBot="1" x14ac:dyDescent="0.3">
      <c r="B217" s="435" t="str">
        <f ca="1">OFFSET(Sprachen!A340,0,'START, DEBUT, INIZIO'!$E$7-1,1,1)</f>
        <v>Zurückbahaltener übersteigender Anteil</v>
      </c>
      <c r="C217" s="379">
        <f t="shared" si="33"/>
        <v>9</v>
      </c>
      <c r="D217" s="8" t="e">
        <f>E205</f>
        <v>#DIV/0!</v>
      </c>
      <c r="E217" t="s">
        <v>8</v>
      </c>
      <c r="K217" s="8"/>
    </row>
    <row r="218" spans="2:11" s="248" customFormat="1" ht="21" customHeight="1" thickBot="1" x14ac:dyDescent="0.3">
      <c r="B218" s="479" t="str">
        <f ca="1">OFFSET(Sprachen!A341,0,'START, DEBUT, INIZIO'!$E$7-1,1,1)</f>
        <v>Jahreskosten aus Investition</v>
      </c>
      <c r="C218" s="482">
        <f t="shared" si="33"/>
        <v>10</v>
      </c>
      <c r="D218" s="483" t="e">
        <f ca="1">SUM(D209:D217)</f>
        <v>#DIV/0!</v>
      </c>
      <c r="E218" s="480" t="s">
        <v>8</v>
      </c>
      <c r="K218" s="476"/>
    </row>
    <row r="219" spans="2:11" ht="21" customHeight="1" x14ac:dyDescent="0.25">
      <c r="B219" s="18" t="str">
        <f ca="1">OFFSET(Sprachen!A342,0,'START, DEBUT, INIZIO'!$E$7-1,1,1)</f>
        <v>Day-Ahead-Verkauf</v>
      </c>
      <c r="C219" s="6">
        <f t="shared" si="33"/>
        <v>11</v>
      </c>
      <c r="D219" s="8">
        <f>D184</f>
        <v>0</v>
      </c>
      <c r="E219" t="s">
        <v>8</v>
      </c>
      <c r="K219" s="8"/>
    </row>
    <row r="220" spans="2:11" x14ac:dyDescent="0.25">
      <c r="B220" s="18" t="str">
        <f ca="1">OFFSET(Sprachen!A343,0,'START, DEBUT, INIZIO'!$E$7-1,1,1)</f>
        <v>Terminmarktabsicherung</v>
      </c>
      <c r="C220" s="379">
        <f t="shared" si="33"/>
        <v>12</v>
      </c>
      <c r="D220" s="8">
        <f>D185</f>
        <v>0</v>
      </c>
      <c r="E220" t="s">
        <v>8</v>
      </c>
      <c r="K220" s="8"/>
    </row>
    <row r="221" spans="2:11" x14ac:dyDescent="0.25">
      <c r="B221" s="18" t="str">
        <f ca="1">OFFSET(Sprachen!A344,0,'START, DEBUT, INIZIO'!$E$7-1,1,1)</f>
        <v>Systemdienstleistungsmarkt</v>
      </c>
      <c r="C221" s="379">
        <f t="shared" si="33"/>
        <v>13</v>
      </c>
      <c r="D221" s="8">
        <f ca="1">D186</f>
        <v>0</v>
      </c>
      <c r="E221" t="s">
        <v>8</v>
      </c>
      <c r="K221" s="8"/>
    </row>
    <row r="222" spans="2:11" x14ac:dyDescent="0.25">
      <c r="B222" s="18" t="str">
        <f ca="1">OFFSET(Sprachen!A345,0,'START, DEBUT, INIZIO'!$E$7-1,1,1)</f>
        <v>Herkunftsnachweise</v>
      </c>
      <c r="C222" s="379">
        <f t="shared" si="33"/>
        <v>14</v>
      </c>
      <c r="D222" s="8" t="e">
        <f>D187</f>
        <v>#DIV/0!</v>
      </c>
      <c r="E222" t="s">
        <v>8</v>
      </c>
      <c r="K222" s="8"/>
    </row>
    <row r="223" spans="2:11" ht="13" thickBot="1" x14ac:dyDescent="0.3">
      <c r="B223" s="18" t="str">
        <f ca="1">OFFSET(Sprachen!A346,0,'START, DEBUT, INIZIO'!$E$7-1,1,1)</f>
        <v>Winterreserve</v>
      </c>
      <c r="C223" s="379">
        <f t="shared" si="33"/>
        <v>15</v>
      </c>
      <c r="D223" s="8">
        <f>D188</f>
        <v>0</v>
      </c>
      <c r="E223" t="s">
        <v>8</v>
      </c>
      <c r="K223" s="8"/>
    </row>
    <row r="224" spans="2:11" s="248" customFormat="1" ht="21" customHeight="1" thickBot="1" x14ac:dyDescent="0.3">
      <c r="B224" s="479" t="str">
        <f ca="1">OFFSET(Sprachen!A347,0,'START, DEBUT, INIZIO'!$E$7-1,1,1)</f>
        <v>Erlös aus Investition</v>
      </c>
      <c r="C224" s="482">
        <f t="shared" si="33"/>
        <v>16</v>
      </c>
      <c r="D224" s="483" t="e">
        <f ca="1">SUM(D219:D223)</f>
        <v>#DIV/0!</v>
      </c>
      <c r="E224" s="480" t="s">
        <v>8</v>
      </c>
      <c r="K224" s="476"/>
    </row>
    <row r="225" spans="1:18" ht="35.5" customHeight="1" x14ac:dyDescent="0.25">
      <c r="B225" s="540" t="str">
        <f ca="1">OFFSET(Sprachen!A348,0,'START, DEBUT, INIZIO'!$E$7-1,1,1)</f>
        <v>Mehrproduktion aus Investition (ohne neue Speicherkapazität)</v>
      </c>
      <c r="C225" s="379">
        <f t="shared" si="33"/>
        <v>17</v>
      </c>
      <c r="D225" s="539">
        <f>Allgemein!N52</f>
        <v>0</v>
      </c>
      <c r="E225" s="248" t="s">
        <v>9</v>
      </c>
      <c r="K225" s="8"/>
    </row>
    <row r="226" spans="1:18" ht="13" thickBot="1" x14ac:dyDescent="0.3">
      <c r="B226" s="426" t="str">
        <f ca="1">OFFSET(Sprachen!A349,0,'START, DEBUT, INIZIO'!$E$7-1,1,1)</f>
        <v>Neue Speicherkapazität</v>
      </c>
      <c r="C226" s="379">
        <f t="shared" si="33"/>
        <v>18</v>
      </c>
      <c r="D226" s="8" t="e">
        <f ca="1">Allgemein!R52</f>
        <v>#DIV/0!</v>
      </c>
      <c r="E226" t="s">
        <v>9</v>
      </c>
      <c r="K226" s="8"/>
    </row>
    <row r="227" spans="1:18" s="248" customFormat="1" ht="28.5" customHeight="1" thickBot="1" x14ac:dyDescent="0.3">
      <c r="B227" s="541" t="str">
        <f ca="1">OFFSET(Sprachen!A351,0,'START, DEBUT, INIZIO'!$E$7-1,1,1)</f>
        <v>Mehrproduktion aus Investition (inkl. neue Speicherkapazität)</v>
      </c>
      <c r="C227" s="470">
        <f t="shared" si="33"/>
        <v>19</v>
      </c>
      <c r="D227" s="483">
        <f>Allgemein!X52</f>
        <v>0</v>
      </c>
      <c r="E227" s="480" t="s">
        <v>9</v>
      </c>
      <c r="K227" s="476"/>
    </row>
    <row r="228" spans="1:18" ht="21" customHeight="1" x14ac:dyDescent="0.25">
      <c r="A228" s="426"/>
      <c r="B228" s="426" t="str">
        <f ca="1">OFFSET(Sprachen!A352,0,'START, DEBUT, INIZIO'!$E$7-1,1,1)</f>
        <v>Referenz-Marktpreis</v>
      </c>
      <c r="C228" s="453">
        <f t="shared" si="33"/>
        <v>20</v>
      </c>
      <c r="D228" s="427" t="e">
        <f ca="1">D224/D227</f>
        <v>#DIV/0!</v>
      </c>
      <c r="E228" t="s">
        <v>10</v>
      </c>
      <c r="K228" s="427"/>
    </row>
    <row r="229" spans="1:18" x14ac:dyDescent="0.25">
      <c r="A229" s="426"/>
      <c r="B229" s="426" t="str">
        <f ca="1">OFFSET(Sprachen!A353,0,'START, DEBUT, INIZIO'!$E$7-1,1,1)</f>
        <v>Vergütungssatz</v>
      </c>
      <c r="C229" s="379">
        <f t="shared" si="33"/>
        <v>21</v>
      </c>
      <c r="D229" s="427" t="e">
        <f ca="1">D218/D227</f>
        <v>#DIV/0!</v>
      </c>
      <c r="E229" t="s">
        <v>10</v>
      </c>
      <c r="K229" s="427"/>
    </row>
    <row r="230" spans="1:18" ht="13" thickBot="1" x14ac:dyDescent="0.3">
      <c r="A230" s="426"/>
      <c r="B230" s="426" t="str">
        <f ca="1">OFFSET(Sprachen!A354,0,'START, DEBUT, INIZIO'!$E$7-1,1,1)</f>
        <v>gMP (spezifisch)</v>
      </c>
      <c r="C230" s="379">
        <f t="shared" si="33"/>
        <v>22</v>
      </c>
      <c r="D230" s="427" t="e">
        <f ca="1">D229-D228</f>
        <v>#DIV/0!</v>
      </c>
      <c r="E230" t="s">
        <v>10</v>
      </c>
      <c r="K230" s="427"/>
    </row>
    <row r="231" spans="1:18" s="248" customFormat="1" ht="21" customHeight="1" thickBot="1" x14ac:dyDescent="0.3">
      <c r="A231" s="471"/>
      <c r="B231" s="472" t="str">
        <f ca="1">OFFSET(Sprachen!A355,0,'START, DEBUT, INIZIO'!$E$7-1,1,1)</f>
        <v>gMP (absolut)</v>
      </c>
      <c r="C231" s="478">
        <f t="shared" si="33"/>
        <v>23</v>
      </c>
      <c r="D231" s="477" t="e">
        <f ca="1">D227*D230</f>
        <v>#DIV/0!</v>
      </c>
      <c r="E231" s="473" t="str">
        <f ca="1">OFFSET(Sprachen!A356,0,'START, DEBUT, INIZIO'!$E$7-1,1,1)</f>
        <v>CHF, + vom NZF zum Projekt, - vom Projekt zum NZF</v>
      </c>
      <c r="F231" s="474"/>
      <c r="G231" s="474"/>
      <c r="H231" s="475"/>
      <c r="K231" s="476"/>
    </row>
    <row r="232" spans="1:18" ht="13" thickBot="1" x14ac:dyDescent="0.3">
      <c r="A232" s="339"/>
      <c r="B232" s="447"/>
      <c r="C232" s="447"/>
      <c r="D232" s="447"/>
      <c r="E232" s="447"/>
      <c r="F232" s="447"/>
      <c r="G232" s="339"/>
      <c r="H232" s="339"/>
      <c r="I232" s="339"/>
      <c r="J232" s="339"/>
      <c r="K232" s="339"/>
      <c r="L232" s="339"/>
      <c r="M232" s="339"/>
      <c r="N232" s="339"/>
      <c r="O232" s="339"/>
      <c r="P232" s="339"/>
      <c r="Q232" s="339"/>
      <c r="R232" s="339"/>
    </row>
    <row r="233" spans="1:18" ht="26.15" customHeight="1" x14ac:dyDescent="0.3">
      <c r="A233" s="16" t="str">
        <f ca="1">OFFSET(Sprachen!A357,0,'START, DEBUT, INIZIO'!$E$7-1,1,1)</f>
        <v>Jährlich zu bestimmender Prozentsatz zur Ermittlung der Mehrproduktion aus Investition, der Betriebskosten und den Abgaben</v>
      </c>
      <c r="B233" s="1"/>
      <c r="C233" s="1"/>
      <c r="D233" s="3"/>
      <c r="E233" s="1"/>
    </row>
    <row r="234" spans="1:18" x14ac:dyDescent="0.25">
      <c r="B234" s="405" t="str">
        <f ca="1">OFFSET(Sprachen!A358,0,'START, DEBUT, INIZIO'!$E$7-1,1,1)</f>
        <v>Mehrerlös aus Investition (nur Day-Ahead)</v>
      </c>
      <c r="C234" s="379">
        <v>1</v>
      </c>
      <c r="D234" s="539">
        <f>D219</f>
        <v>0</v>
      </c>
      <c r="E234" s="5" t="s">
        <v>8</v>
      </c>
    </row>
    <row r="235" spans="1:18" x14ac:dyDescent="0.25">
      <c r="B235" s="405" t="str">
        <f ca="1">OFFSET(Sprachen!A359,0,'START, DEBUT, INIZIO'!$E$7-1,1,1)</f>
        <v>Gesamterlös aus Investition (nur Day-Ahead)</v>
      </c>
      <c r="C235" s="379">
        <f>C234+1</f>
        <v>2</v>
      </c>
      <c r="D235" s="539">
        <f>H90</f>
        <v>0</v>
      </c>
      <c r="E235" s="5" t="s">
        <v>8</v>
      </c>
    </row>
    <row r="236" spans="1:18" x14ac:dyDescent="0.25">
      <c r="B236" s="3" t="str">
        <f ca="1">OFFSET(Sprachen!A360,0,'START, DEBUT, INIZIO'!$E$7-1,1,1)</f>
        <v>Prozentsatz</v>
      </c>
      <c r="C236" s="379">
        <f>C235+1</f>
        <v>3</v>
      </c>
      <c r="D236" s="466" t="e">
        <f>D234/D235</f>
        <v>#DIV/0!</v>
      </c>
    </row>
    <row r="237" spans="1:18" ht="13" thickBot="1" x14ac:dyDescent="0.3">
      <c r="A237" s="339"/>
      <c r="B237" s="447"/>
      <c r="C237" s="447"/>
      <c r="D237" s="447"/>
      <c r="E237" s="465"/>
      <c r="F237" s="447"/>
      <c r="G237" s="339"/>
      <c r="H237" s="339"/>
      <c r="I237" s="339"/>
      <c r="J237" s="339"/>
      <c r="K237" s="339"/>
      <c r="L237" s="339"/>
      <c r="M237" s="339"/>
      <c r="N237" s="339"/>
      <c r="O237" s="339"/>
      <c r="P237" s="339"/>
      <c r="Q237" s="339"/>
      <c r="R237" s="339"/>
    </row>
    <row r="238" spans="1:18" ht="26.15" customHeight="1" x14ac:dyDescent="0.3">
      <c r="A238" s="16"/>
      <c r="B238" s="1"/>
      <c r="C238" s="1"/>
      <c r="D238" s="3"/>
      <c r="E238" s="1"/>
    </row>
  </sheetData>
  <mergeCells count="39">
    <mergeCell ref="F8:R8"/>
    <mergeCell ref="F13:R13"/>
    <mergeCell ref="F12:R12"/>
    <mergeCell ref="F11:R11"/>
    <mergeCell ref="F10:R10"/>
    <mergeCell ref="F9:R9"/>
    <mergeCell ref="E67:I67"/>
    <mergeCell ref="D94:K94"/>
    <mergeCell ref="E75:I75"/>
    <mergeCell ref="E135:I135"/>
    <mergeCell ref="E140:I140"/>
    <mergeCell ref="E112:I112"/>
    <mergeCell ref="E129:I129"/>
    <mergeCell ref="D76:E76"/>
    <mergeCell ref="G76:H76"/>
    <mergeCell ref="F28:R28"/>
    <mergeCell ref="F19:R19"/>
    <mergeCell ref="F20:R20"/>
    <mergeCell ref="F25:R25"/>
    <mergeCell ref="F26:R26"/>
    <mergeCell ref="F27:R27"/>
    <mergeCell ref="F29:R29"/>
    <mergeCell ref="F30:R30"/>
    <mergeCell ref="G34:H34"/>
    <mergeCell ref="J34:K34"/>
    <mergeCell ref="G51:H51"/>
    <mergeCell ref="J51:K51"/>
    <mergeCell ref="E33:I33"/>
    <mergeCell ref="E50:I50"/>
    <mergeCell ref="D34:E34"/>
    <mergeCell ref="D51:E51"/>
    <mergeCell ref="E181:I181"/>
    <mergeCell ref="E208:I208"/>
    <mergeCell ref="M94:T94"/>
    <mergeCell ref="D96:E96"/>
    <mergeCell ref="G96:H96"/>
    <mergeCell ref="M96:N96"/>
    <mergeCell ref="P96:Q96"/>
    <mergeCell ref="E147:I147"/>
  </mergeCells>
  <pageMargins left="0.7" right="0.7" top="0.78740157499999996" bottom="0.78740157499999996" header="0.3" footer="0.3"/>
  <ignoredErrors>
    <ignoredError sqref="E144"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2281-3C8B-4B27-B2B6-43A5F96FD3C3}">
  <sheetPr>
    <tabColor theme="3" tint="0.89999084444715716"/>
  </sheetPr>
  <dimension ref="A1:T234"/>
  <sheetViews>
    <sheetView showGridLines="0" zoomScaleNormal="100" workbookViewId="0">
      <selection activeCell="C6" sqref="C6"/>
    </sheetView>
  </sheetViews>
  <sheetFormatPr baseColWidth="10" defaultRowHeight="12.5" x14ac:dyDescent="0.25"/>
  <cols>
    <col min="1" max="1" width="4.81640625" customWidth="1"/>
    <col min="2" max="2" width="61.26953125" customWidth="1"/>
    <col min="3" max="3" width="6.26953125" customWidth="1"/>
    <col min="4" max="4" width="16.81640625" customWidth="1"/>
    <col min="5" max="5" width="20.26953125" bestFit="1" customWidth="1"/>
    <col min="6" max="6" width="13.26953125" customWidth="1"/>
    <col min="7" max="7" width="16.1796875" customWidth="1"/>
    <col min="8" max="8" width="17" customWidth="1"/>
    <col min="9" max="9" width="11.1796875" customWidth="1"/>
    <col min="10" max="10" width="15.453125" customWidth="1"/>
    <col min="11" max="11" width="16.7265625" customWidth="1"/>
    <col min="12" max="12" width="13.453125" customWidth="1"/>
    <col min="13" max="14" width="16.1796875" customWidth="1"/>
    <col min="15" max="15" width="12.453125" customWidth="1"/>
    <col min="16" max="17" width="15.26953125" customWidth="1"/>
    <col min="18" max="18" width="12.26953125" customWidth="1"/>
    <col min="21" max="21" width="12" customWidth="1"/>
    <col min="22" max="22" width="4.54296875" customWidth="1"/>
    <col min="24" max="24" width="14.453125" customWidth="1"/>
    <col min="25" max="25" width="10.7265625" customWidth="1"/>
    <col min="27" max="27" width="16.26953125" customWidth="1"/>
  </cols>
  <sheetData>
    <row r="1" spans="1:18" x14ac:dyDescent="0.25">
      <c r="A1" s="1" t="str">
        <f ca="1">DropDown!$A$4</f>
        <v>Erhebliche Erneuerung</v>
      </c>
    </row>
    <row r="2" spans="1:18" x14ac:dyDescent="0.25">
      <c r="A2" s="1" t="str">
        <f ca="1">DropDown!$A$7</f>
        <v>steuerbar &amp; &gt; 3 MWbr</v>
      </c>
    </row>
    <row r="3" spans="1:18" s="249" customFormat="1" ht="20.5" customHeight="1" thickBot="1" x14ac:dyDescent="0.3">
      <c r="A3" s="348" t="str">
        <f>'START, DEBUT, INIZIO'!$E$21</f>
        <v>Speicherkraftwerk</v>
      </c>
      <c r="B3" s="250"/>
      <c r="C3" s="250"/>
      <c r="D3" s="250"/>
      <c r="E3" s="250"/>
      <c r="F3" s="250"/>
      <c r="G3" s="250"/>
      <c r="H3" s="250"/>
      <c r="I3" s="250"/>
      <c r="J3" s="250"/>
      <c r="K3" s="250"/>
      <c r="L3" s="250"/>
      <c r="M3" s="250"/>
      <c r="N3" s="250"/>
      <c r="O3" s="250"/>
      <c r="P3" s="250"/>
      <c r="Q3" s="250"/>
      <c r="R3" s="250"/>
    </row>
    <row r="4" spans="1:18" ht="26.15" customHeight="1" x14ac:dyDescent="0.3">
      <c r="A4" s="16" t="str">
        <f ca="1">OFFSET(Sprachen!A187,0,'START, DEBUT, INIZIO'!$E$7-1,1,1)</f>
        <v>Investitionsbedingte Kosten für Kapital (Abschreibung + EK + FK)</v>
      </c>
      <c r="B4" s="334"/>
      <c r="C4" s="334"/>
      <c r="D4" s="3"/>
      <c r="E4" s="335"/>
      <c r="F4" s="335"/>
      <c r="G4" s="335"/>
      <c r="I4" s="1"/>
    </row>
    <row r="5" spans="1:18" ht="13" x14ac:dyDescent="0.3">
      <c r="C5" s="378">
        <v>1</v>
      </c>
      <c r="D5" s="380">
        <f>CAPEX!$W$12</f>
        <v>0</v>
      </c>
      <c r="E5" s="384" t="s">
        <v>225</v>
      </c>
      <c r="F5" s="381" t="str">
        <f ca="1">OFFSET(Sprachen!A188,0,'START, DEBUT, INIZIO'!$E$7-1,1,1)</f>
        <v>Anrechenbare Annuität</v>
      </c>
    </row>
    <row r="6" spans="1:18" ht="13" thickBot="1" x14ac:dyDescent="0.3">
      <c r="A6" s="339"/>
      <c r="B6" s="339"/>
      <c r="C6" s="339"/>
      <c r="D6" s="339"/>
      <c r="E6" s="339"/>
      <c r="F6" s="339"/>
      <c r="G6" s="339"/>
      <c r="H6" s="339"/>
      <c r="I6" s="339"/>
      <c r="J6" s="339"/>
      <c r="K6" s="339"/>
      <c r="L6" s="339"/>
      <c r="M6" s="339"/>
      <c r="N6" s="339"/>
      <c r="O6" s="339"/>
      <c r="P6" s="339"/>
      <c r="Q6" s="339"/>
      <c r="R6" s="339"/>
    </row>
    <row r="7" spans="1:18" ht="26.15" customHeight="1" x14ac:dyDescent="0.3">
      <c r="A7" s="16" t="str">
        <f ca="1">OFFSET(Sprachen!A189,0,'START, DEBUT, INIZIO'!$E$7-1,1,1)</f>
        <v>Investitionsbedingte Kosten für Betrieb</v>
      </c>
      <c r="B7" s="334"/>
      <c r="C7" s="334"/>
      <c r="D7" s="3"/>
      <c r="E7" s="390"/>
      <c r="F7" s="1"/>
      <c r="G7" s="335"/>
      <c r="I7" s="1"/>
    </row>
    <row r="8" spans="1:18" x14ac:dyDescent="0.25">
      <c r="B8" t="str">
        <f ca="1">OFFSET(Sprachen!A190,0,'START, DEBUT, INIZIO'!$E$7-1,1,1)</f>
        <v>Durchschnittliche Betriebskosten vor Investition</v>
      </c>
      <c r="C8" s="378">
        <v>1</v>
      </c>
      <c r="D8" s="553"/>
      <c r="E8" s="382" t="s">
        <v>225</v>
      </c>
      <c r="F8" s="1"/>
    </row>
    <row r="9" spans="1:18" x14ac:dyDescent="0.25">
      <c r="B9" t="str">
        <f ca="1">OFFSET(Sprachen!A192,0,'START, DEBUT, INIZIO'!$E$7-1,1,1)</f>
        <v>Prozentzsatz Mehrerlös/Gesamterlös Day Ahed</v>
      </c>
      <c r="C9" s="379">
        <f>C8+1</f>
        <v>2</v>
      </c>
      <c r="D9" s="466" t="e">
        <f>D232</f>
        <v>#DIV/0!</v>
      </c>
      <c r="E9" s="382"/>
      <c r="F9" s="1"/>
    </row>
    <row r="10" spans="1:18" ht="19.5" customHeight="1" x14ac:dyDescent="0.3">
      <c r="C10" s="6">
        <f t="shared" ref="C10" si="0">C9+1</f>
        <v>3</v>
      </c>
      <c r="D10" s="380" t="e">
        <f>D9*D8</f>
        <v>#DIV/0!</v>
      </c>
      <c r="E10" s="383" t="s">
        <v>225</v>
      </c>
      <c r="F10" s="381" t="str">
        <f ca="1">OFFSET(Sprachen!A196,0,'START, DEBUT, INIZIO'!$E$7-1,1,1)</f>
        <v>anrechenbare Betriebskosten</v>
      </c>
    </row>
    <row r="11" spans="1:18" ht="13" thickBot="1" x14ac:dyDescent="0.3">
      <c r="A11" s="339"/>
      <c r="B11" s="339"/>
      <c r="C11" s="339"/>
      <c r="D11" s="339"/>
      <c r="E11" s="339"/>
      <c r="F11" s="339"/>
      <c r="G11" s="339"/>
      <c r="H11" s="339"/>
      <c r="I11" s="339"/>
      <c r="J11" s="339"/>
      <c r="K11" s="339"/>
      <c r="L11" s="339"/>
      <c r="M11" s="339"/>
      <c r="N11" s="339"/>
      <c r="O11" s="339"/>
      <c r="P11" s="339"/>
      <c r="Q11" s="339"/>
      <c r="R11" s="339"/>
    </row>
    <row r="12" spans="1:18" ht="26.15" customHeight="1" x14ac:dyDescent="0.3">
      <c r="A12" s="16" t="str">
        <f ca="1">OFFSET(Sprachen!A197,0,'START, DEBUT, INIZIO'!$E$7-1,1,1)</f>
        <v>Investitionsbedingte Kosten für Energiebewirtschaftung und -verwertung</v>
      </c>
      <c r="B12" s="334"/>
      <c r="C12" s="334"/>
      <c r="D12" s="3"/>
      <c r="E12" s="335"/>
      <c r="F12" s="1" t="str">
        <f ca="1">OFFSET(Sprachen!A193,0,'START, DEBUT, INIZIO'!$E$7-1,1,1)</f>
        <v>Beschreibung</v>
      </c>
      <c r="G12" s="335"/>
      <c r="I12" s="1"/>
    </row>
    <row r="13" spans="1:18" x14ac:dyDescent="0.25">
      <c r="B13" s="1" t="str">
        <f ca="1">OFFSET(Sprachen!A198,0,'START, DEBUT, INIZIO'!$E$7-1,1,1)</f>
        <v>Anspruch</v>
      </c>
      <c r="C13" s="378">
        <v>1</v>
      </c>
      <c r="D13" s="3" t="str">
        <f>IF(Allgemein!$H$24&gt;=3,"ja","nein")</f>
        <v>nein</v>
      </c>
      <c r="E13" s="335"/>
      <c r="F13" s="615" t="str">
        <f ca="1">OFFSET(Sprachen!A204,0,'START, DEBUT, INIZIO'!$E$7-1,1,1)</f>
        <v>Anspruch haben nur Anlagen, welche nach der Investition eine mechanische Bruttoleistung &gt; 3 MW haben.</v>
      </c>
      <c r="G13" s="615"/>
      <c r="H13" s="615"/>
      <c r="I13" s="615"/>
      <c r="J13" s="615"/>
      <c r="K13" s="615"/>
      <c r="L13" s="615"/>
      <c r="M13" s="615"/>
      <c r="N13" s="615"/>
      <c r="O13" s="615"/>
      <c r="P13" s="615"/>
      <c r="Q13" s="615"/>
      <c r="R13" s="615"/>
    </row>
    <row r="14" spans="1:18" x14ac:dyDescent="0.25">
      <c r="B14" s="1" t="str">
        <f>$A$3</f>
        <v>Speicherkraftwerk</v>
      </c>
      <c r="C14" s="379">
        <f>C13+1</f>
        <v>2</v>
      </c>
      <c r="D14" s="385">
        <f ca="1">OFFSET(Sprachen!A203,0,'START, DEBUT, INIZIO'!$E$7-1,1,1)</f>
        <v>0</v>
      </c>
      <c r="E14" s="1" t="s">
        <v>234</v>
      </c>
      <c r="F14" s="615" t="str">
        <f ca="1">OFFSET(Sprachen!A205,0,'START, DEBUT, INIZIO'!$E$7-1,1,1)</f>
        <v>EnFV Anhang 6.1, Ziffer 4.1.1, Buchstabe c</v>
      </c>
      <c r="G14" s="615"/>
      <c r="H14" s="615"/>
      <c r="I14" s="615"/>
      <c r="J14" s="615"/>
      <c r="K14" s="615"/>
      <c r="L14" s="615"/>
      <c r="M14" s="615"/>
      <c r="N14" s="615"/>
      <c r="O14" s="615"/>
      <c r="P14" s="615"/>
      <c r="Q14" s="615"/>
      <c r="R14" s="615"/>
    </row>
    <row r="15" spans="1:18" x14ac:dyDescent="0.25">
      <c r="B15" s="1" t="str">
        <f ca="1">OFFSET(Sprachen!A199,0,'START, DEBUT, INIZIO'!$E$7-1,1,1)</f>
        <v>Durch Investition bedingte Mehrproduktionnetto</v>
      </c>
      <c r="C15" s="379">
        <f>C14+1</f>
        <v>3</v>
      </c>
      <c r="D15" s="8">
        <f>Allgemein!$N$52</f>
        <v>0</v>
      </c>
      <c r="E15" s="1" t="s">
        <v>9</v>
      </c>
    </row>
    <row r="16" spans="1:18" ht="19.5" customHeight="1" x14ac:dyDescent="0.3">
      <c r="C16" s="6">
        <f>C15+1</f>
        <v>4</v>
      </c>
      <c r="D16" s="380">
        <f ca="1">D14*10*D15</f>
        <v>0</v>
      </c>
      <c r="E16" s="381" t="s">
        <v>225</v>
      </c>
      <c r="F16" s="381" t="str">
        <f ca="1">OFFSET(Sprachen!A206,0,'START, DEBUT, INIZIO'!$E$7-1,1,1)</f>
        <v>anrechenbare Energiebewirtschaftungs- und Verwertungskosten</v>
      </c>
    </row>
    <row r="17" spans="1:18" ht="13" thickBot="1" x14ac:dyDescent="0.3">
      <c r="A17" s="339"/>
      <c r="B17" s="339"/>
      <c r="C17" s="339"/>
      <c r="D17" s="339"/>
      <c r="E17" s="339"/>
      <c r="F17" s="339"/>
      <c r="G17" s="339"/>
      <c r="H17" s="339"/>
      <c r="I17" s="339"/>
      <c r="J17" s="339"/>
      <c r="K17" s="339"/>
      <c r="L17" s="339"/>
      <c r="M17" s="339"/>
      <c r="N17" s="339"/>
      <c r="O17" s="339"/>
      <c r="P17" s="339"/>
      <c r="Q17" s="339"/>
      <c r="R17" s="339"/>
    </row>
    <row r="18" spans="1:18" ht="26.15" customHeight="1" x14ac:dyDescent="0.3">
      <c r="A18" s="16" t="str">
        <f ca="1">OFFSET(Sprachen!A207,0,'START, DEBUT, INIZIO'!$E$7-1,1,1)</f>
        <v>Investitionsbedingte Kosten aus Abgaben und Leistungen an das Gemeinwesen</v>
      </c>
      <c r="B18" s="334"/>
      <c r="C18" s="334"/>
      <c r="D18" s="3"/>
      <c r="E18" s="390"/>
      <c r="F18" s="1"/>
      <c r="G18" s="335"/>
      <c r="I18" s="1"/>
    </row>
    <row r="20" spans="1:18" x14ac:dyDescent="0.25">
      <c r="B20" t="str">
        <f ca="1">OFFSET(Sprachen!A208,0,'START, DEBUT, INIZIO'!$E$7-1,1,1)</f>
        <v>Durchschnittliche Abgaben und Leistungen vor Investition</v>
      </c>
      <c r="C20" s="6">
        <v>1</v>
      </c>
      <c r="D20" s="553"/>
      <c r="E20" s="382" t="s">
        <v>225</v>
      </c>
    </row>
    <row r="21" spans="1:18" x14ac:dyDescent="0.25">
      <c r="B21" t="str">
        <f ca="1">B9</f>
        <v>Prozentzsatz Mehrerlös/Gesamterlös Day Ahed</v>
      </c>
      <c r="C21" s="6">
        <f>C20+1</f>
        <v>2</v>
      </c>
      <c r="D21" s="548" t="e">
        <f>D9</f>
        <v>#DIV/0!</v>
      </c>
    </row>
    <row r="22" spans="1:18" ht="18.75" customHeight="1" x14ac:dyDescent="0.3">
      <c r="C22" s="6">
        <f>C21+1</f>
        <v>3</v>
      </c>
      <c r="D22" s="380" t="e">
        <f>D20*D21</f>
        <v>#DIV/0!</v>
      </c>
      <c r="E22" s="381" t="s">
        <v>225</v>
      </c>
      <c r="F22" s="381" t="str">
        <f ca="1">OFFSET(Sprachen!A210,0,'START, DEBUT, INIZIO'!$E$7-1,1,1)</f>
        <v>Anrechenbare Abgaben und Leistungen an das Gemeinwesen</v>
      </c>
    </row>
    <row r="23" spans="1:18" ht="13" thickBot="1" x14ac:dyDescent="0.3">
      <c r="A23" s="339"/>
      <c r="B23" s="339"/>
      <c r="C23" s="339"/>
      <c r="D23" s="339"/>
      <c r="E23" s="339"/>
      <c r="F23" s="339"/>
      <c r="G23" s="339"/>
      <c r="H23" s="339"/>
      <c r="I23" s="339"/>
      <c r="J23" s="339"/>
      <c r="K23" s="339"/>
      <c r="L23" s="339"/>
      <c r="M23" s="339"/>
      <c r="N23" s="339"/>
      <c r="O23" s="339"/>
      <c r="P23" s="339"/>
      <c r="Q23" s="339"/>
      <c r="R23" s="339"/>
    </row>
    <row r="24" spans="1:18" ht="26.15" customHeight="1" x14ac:dyDescent="0.3">
      <c r="A24" s="16" t="str">
        <f ca="1">OFFSET(Sprachen!A211,0,'START, DEBUT, INIZIO'!$E$7-1,1,1)</f>
        <v>Kosten für die Elektrizität für Zubringerpumpen</v>
      </c>
      <c r="B24" s="1"/>
      <c r="C24" s="1"/>
      <c r="D24" s="3"/>
      <c r="E24" s="615"/>
      <c r="F24" s="615"/>
      <c r="G24" s="615"/>
      <c r="H24" s="615"/>
      <c r="I24" s="615"/>
    </row>
    <row r="25" spans="1:18" ht="40" customHeight="1" x14ac:dyDescent="0.3">
      <c r="A25" s="16"/>
      <c r="B25" s="1"/>
      <c r="C25" s="1"/>
      <c r="D25" s="616" t="str">
        <f ca="1">OFFSET(Sprachen!A212,0,'START, DEBUT, INIZIO'!$E$7-1,1,1)</f>
        <v>Preis investitionsbedingter Pumpenstrom (unter Annahme Projekt wäre bereits realisiert)</v>
      </c>
      <c r="E25" s="616"/>
      <c r="F25" s="1"/>
      <c r="G25" s="616" t="str">
        <f ca="1">OFFSET(Sprachen!A213,0,'START, DEBUT, INIZIO'!$E$7-1,1,1)</f>
        <v>Investitionsbedingter Pumpenstrom Erwartungswert</v>
      </c>
      <c r="H25" s="616"/>
      <c r="I25" s="1"/>
      <c r="J25" s="616" t="str">
        <f ca="1">OFFSET(Sprachen!A214,0,'START, DEBUT, INIZIO'!$E$7-1,1,1)</f>
        <v>Kosten investitionsbedingter Pumpenstrom (unter Annahme Projekt wäre bereits realisiert)</v>
      </c>
      <c r="K25" s="616"/>
    </row>
    <row r="26" spans="1:18" ht="13" thickBot="1" x14ac:dyDescent="0.3">
      <c r="A26" s="334"/>
      <c r="B26" s="1"/>
      <c r="C26" s="379"/>
      <c r="D26" s="339"/>
      <c r="E26" s="343" t="s">
        <v>10</v>
      </c>
      <c r="G26" s="560"/>
      <c r="H26" s="415" t="s">
        <v>9</v>
      </c>
      <c r="J26" s="339"/>
      <c r="K26" s="561" t="s">
        <v>8</v>
      </c>
    </row>
    <row r="27" spans="1:18" x14ac:dyDescent="0.25">
      <c r="A27" s="334"/>
      <c r="B27" s="3"/>
      <c r="C27" s="378">
        <v>1</v>
      </c>
      <c r="D27" s="3" t="str">
        <f>'2'!D36</f>
        <v>10. 2023</v>
      </c>
      <c r="E27" s="559"/>
      <c r="G27" s="3" t="str">
        <f>D27</f>
        <v>10. 2023</v>
      </c>
      <c r="H27" s="345">
        <f>Allgemein!N90</f>
        <v>0</v>
      </c>
      <c r="J27" s="3" t="str">
        <f>D27</f>
        <v>10. 2023</v>
      </c>
      <c r="K27" s="388">
        <f t="shared" ref="K27:K38" si="1">E27*H27</f>
        <v>0</v>
      </c>
    </row>
    <row r="28" spans="1:18" x14ac:dyDescent="0.25">
      <c r="A28" s="334"/>
      <c r="C28" s="379">
        <f t="shared" ref="C28:C39" si="2">C27+1</f>
        <v>2</v>
      </c>
      <c r="D28" s="3" t="str">
        <f>'2'!D37</f>
        <v>11. 2023</v>
      </c>
      <c r="E28" s="558"/>
      <c r="G28" s="3" t="str">
        <f t="shared" ref="G28:G38" si="3">D28</f>
        <v>11. 2023</v>
      </c>
      <c r="H28" s="342">
        <f>Allgemein!N91</f>
        <v>0</v>
      </c>
      <c r="J28" s="3" t="str">
        <f t="shared" ref="J28:J38" si="4">D28</f>
        <v>11. 2023</v>
      </c>
      <c r="K28" s="387">
        <f t="shared" si="1"/>
        <v>0</v>
      </c>
    </row>
    <row r="29" spans="1:18" ht="13" thickBot="1" x14ac:dyDescent="0.3">
      <c r="A29" s="334"/>
      <c r="C29" s="379">
        <f t="shared" si="2"/>
        <v>3</v>
      </c>
      <c r="D29" s="343" t="str">
        <f>'2'!D38</f>
        <v>12. 2023</v>
      </c>
      <c r="E29" s="557"/>
      <c r="G29" s="386" t="str">
        <f t="shared" si="3"/>
        <v>12. 2023</v>
      </c>
      <c r="H29" s="344">
        <f>Allgemein!N92</f>
        <v>0</v>
      </c>
      <c r="J29" s="343" t="str">
        <f t="shared" si="4"/>
        <v>12. 2023</v>
      </c>
      <c r="K29" s="389">
        <f t="shared" si="1"/>
        <v>0</v>
      </c>
    </row>
    <row r="30" spans="1:18" x14ac:dyDescent="0.25">
      <c r="A30" s="334"/>
      <c r="B30" s="3"/>
      <c r="C30" s="379">
        <f t="shared" si="2"/>
        <v>4</v>
      </c>
      <c r="D30" s="3" t="str">
        <f>'2'!D39</f>
        <v>1. 2024</v>
      </c>
      <c r="E30" s="559"/>
      <c r="G30" s="3" t="str">
        <f t="shared" si="3"/>
        <v>1. 2024</v>
      </c>
      <c r="H30" s="345">
        <f>Allgemein!N93</f>
        <v>0</v>
      </c>
      <c r="J30" s="3" t="str">
        <f t="shared" si="4"/>
        <v>1. 2024</v>
      </c>
      <c r="K30" s="388">
        <f t="shared" si="1"/>
        <v>0</v>
      </c>
    </row>
    <row r="31" spans="1:18" x14ac:dyDescent="0.25">
      <c r="A31" s="334"/>
      <c r="B31" s="1"/>
      <c r="C31" s="379">
        <f t="shared" si="2"/>
        <v>5</v>
      </c>
      <c r="D31" s="3" t="str">
        <f>'2'!D40</f>
        <v>2. 2024</v>
      </c>
      <c r="E31" s="558"/>
      <c r="G31" s="3" t="str">
        <f t="shared" si="3"/>
        <v>2. 2024</v>
      </c>
      <c r="H31" s="342">
        <f>Allgemein!N94</f>
        <v>0</v>
      </c>
      <c r="J31" s="3" t="str">
        <f t="shared" si="4"/>
        <v>2. 2024</v>
      </c>
      <c r="K31" s="387">
        <f t="shared" si="1"/>
        <v>0</v>
      </c>
    </row>
    <row r="32" spans="1:18" ht="13" thickBot="1" x14ac:dyDescent="0.3">
      <c r="A32" s="334"/>
      <c r="B32" s="1"/>
      <c r="C32" s="379">
        <f t="shared" si="2"/>
        <v>6</v>
      </c>
      <c r="D32" s="343" t="str">
        <f>'2'!D41</f>
        <v>3. 2024</v>
      </c>
      <c r="E32" s="557"/>
      <c r="G32" s="386" t="str">
        <f t="shared" si="3"/>
        <v>3. 2024</v>
      </c>
      <c r="H32" s="344">
        <f>Allgemein!N95</f>
        <v>0</v>
      </c>
      <c r="J32" s="343" t="str">
        <f t="shared" si="4"/>
        <v>3. 2024</v>
      </c>
      <c r="K32" s="389">
        <f t="shared" si="1"/>
        <v>0</v>
      </c>
    </row>
    <row r="33" spans="1:18" x14ac:dyDescent="0.25">
      <c r="A33" s="334"/>
      <c r="B33" s="1"/>
      <c r="C33" s="379">
        <f t="shared" si="2"/>
        <v>7</v>
      </c>
      <c r="D33" s="3" t="str">
        <f>'2'!D42</f>
        <v>4. 2024</v>
      </c>
      <c r="E33" s="559"/>
      <c r="G33" s="3" t="str">
        <f t="shared" si="3"/>
        <v>4. 2024</v>
      </c>
      <c r="H33" s="345">
        <f>Allgemein!N96</f>
        <v>0</v>
      </c>
      <c r="J33" s="3" t="str">
        <f t="shared" si="4"/>
        <v>4. 2024</v>
      </c>
      <c r="K33" s="388">
        <f t="shared" si="1"/>
        <v>0</v>
      </c>
    </row>
    <row r="34" spans="1:18" x14ac:dyDescent="0.25">
      <c r="A34" s="334"/>
      <c r="B34" s="1"/>
      <c r="C34" s="379">
        <f t="shared" si="2"/>
        <v>8</v>
      </c>
      <c r="D34" s="3" t="str">
        <f>'2'!D43</f>
        <v>5. 2024</v>
      </c>
      <c r="E34" s="558"/>
      <c r="G34" s="3" t="str">
        <f t="shared" si="3"/>
        <v>5. 2024</v>
      </c>
      <c r="H34" s="342">
        <f>Allgemein!N97</f>
        <v>0</v>
      </c>
      <c r="J34" s="3" t="str">
        <f t="shared" si="4"/>
        <v>5. 2024</v>
      </c>
      <c r="K34" s="387">
        <f t="shared" si="1"/>
        <v>0</v>
      </c>
    </row>
    <row r="35" spans="1:18" ht="13" thickBot="1" x14ac:dyDescent="0.3">
      <c r="A35" s="334"/>
      <c r="B35" s="1"/>
      <c r="C35" s="379">
        <f t="shared" si="2"/>
        <v>9</v>
      </c>
      <c r="D35" s="343" t="str">
        <f>'2'!D44</f>
        <v>6. 2024</v>
      </c>
      <c r="E35" s="557"/>
      <c r="G35" s="386" t="str">
        <f t="shared" si="3"/>
        <v>6. 2024</v>
      </c>
      <c r="H35" s="344">
        <f>Allgemein!N98</f>
        <v>0</v>
      </c>
      <c r="J35" s="343" t="str">
        <f t="shared" si="4"/>
        <v>6. 2024</v>
      </c>
      <c r="K35" s="389">
        <f t="shared" si="1"/>
        <v>0</v>
      </c>
    </row>
    <row r="36" spans="1:18" x14ac:dyDescent="0.25">
      <c r="A36" s="334"/>
      <c r="B36" s="1"/>
      <c r="C36" s="379">
        <f t="shared" si="2"/>
        <v>10</v>
      </c>
      <c r="D36" s="3" t="str">
        <f>'2'!D45</f>
        <v>7. 2024</v>
      </c>
      <c r="E36" s="559"/>
      <c r="G36" s="3" t="str">
        <f t="shared" si="3"/>
        <v>7. 2024</v>
      </c>
      <c r="H36" s="345">
        <f>Allgemein!N99</f>
        <v>0</v>
      </c>
      <c r="J36" s="3" t="str">
        <f t="shared" si="4"/>
        <v>7. 2024</v>
      </c>
      <c r="K36" s="388">
        <f t="shared" si="1"/>
        <v>0</v>
      </c>
    </row>
    <row r="37" spans="1:18" x14ac:dyDescent="0.25">
      <c r="A37" s="334"/>
      <c r="B37" s="1"/>
      <c r="C37" s="379">
        <f t="shared" si="2"/>
        <v>11</v>
      </c>
      <c r="D37" s="3" t="str">
        <f>'2'!D46</f>
        <v>8. 2024</v>
      </c>
      <c r="E37" s="558"/>
      <c r="G37" s="3" t="str">
        <f t="shared" si="3"/>
        <v>8. 2024</v>
      </c>
      <c r="H37" s="342">
        <f>Allgemein!N100</f>
        <v>0</v>
      </c>
      <c r="J37" s="3" t="str">
        <f t="shared" si="4"/>
        <v>8. 2024</v>
      </c>
      <c r="K37" s="387">
        <f t="shared" si="1"/>
        <v>0</v>
      </c>
    </row>
    <row r="38" spans="1:18" ht="13" thickBot="1" x14ac:dyDescent="0.3">
      <c r="A38" s="334"/>
      <c r="B38" s="1"/>
      <c r="C38" s="379">
        <f t="shared" si="2"/>
        <v>12</v>
      </c>
      <c r="D38" s="343" t="str">
        <f>'2'!D47</f>
        <v>9. 2024</v>
      </c>
      <c r="E38" s="557"/>
      <c r="G38" s="386" t="str">
        <f t="shared" si="3"/>
        <v>9. 2024</v>
      </c>
      <c r="H38" s="344">
        <f>Allgemein!N101</f>
        <v>0</v>
      </c>
      <c r="J38" s="343" t="str">
        <f t="shared" si="4"/>
        <v>9. 2024</v>
      </c>
      <c r="K38" s="389">
        <f t="shared" si="1"/>
        <v>0</v>
      </c>
    </row>
    <row r="39" spans="1:18" ht="19.5" customHeight="1" x14ac:dyDescent="0.3">
      <c r="C39" s="6">
        <f t="shared" si="2"/>
        <v>13</v>
      </c>
      <c r="D39" s="380"/>
      <c r="E39" s="381"/>
      <c r="F39" s="381"/>
      <c r="H39" s="8">
        <f>SUM(H27:H38)</f>
        <v>0</v>
      </c>
      <c r="I39" s="10"/>
      <c r="J39" s="10"/>
      <c r="K39" s="380">
        <f>SUM(K27:K38)</f>
        <v>0</v>
      </c>
      <c r="L39" s="381" t="s">
        <v>225</v>
      </c>
      <c r="M39" s="384" t="str">
        <f ca="1">OFFSET(Sprachen!A215,0,'START, DEBUT, INIZIO'!$E$7-1,1,1)</f>
        <v>Mehrkrosten für die Elektrizität für Zubringerpumpen</v>
      </c>
    </row>
    <row r="40" spans="1:18" ht="13" thickBot="1" x14ac:dyDescent="0.3">
      <c r="A40" s="339"/>
      <c r="B40" s="339"/>
      <c r="C40" s="339"/>
      <c r="D40" s="339"/>
      <c r="E40" s="339"/>
      <c r="F40" s="339"/>
      <c r="G40" s="339"/>
      <c r="H40" s="339"/>
      <c r="I40" s="339"/>
      <c r="J40" s="339"/>
      <c r="K40" s="339"/>
      <c r="L40" s="339"/>
      <c r="M40" s="339"/>
      <c r="N40" s="339"/>
      <c r="O40" s="339"/>
      <c r="P40" s="339"/>
      <c r="Q40" s="339"/>
      <c r="R40" s="339"/>
    </row>
    <row r="41" spans="1:18" ht="26.15" customHeight="1" x14ac:dyDescent="0.3">
      <c r="A41" s="16" t="str">
        <f ca="1">OFFSET(Sprachen!A216,0,'START, DEBUT, INIZIO'!$E$7-1,1,1)</f>
        <v>Kosten für die Elektrizität für Umwälzpumpen</v>
      </c>
      <c r="B41" s="1"/>
      <c r="C41" s="1"/>
      <c r="D41" s="3"/>
      <c r="E41" s="615"/>
      <c r="F41" s="615"/>
      <c r="G41" s="615"/>
      <c r="H41" s="615"/>
      <c r="I41" s="615"/>
    </row>
    <row r="42" spans="1:18" ht="40.5" customHeight="1" x14ac:dyDescent="0.3">
      <c r="A42" s="16"/>
      <c r="B42" s="1"/>
      <c r="C42" s="1"/>
      <c r="D42" s="616" t="str">
        <f ca="1">D25</f>
        <v>Preis investitionsbedingter Pumpenstrom (unter Annahme Projekt wäre bereits realisiert)</v>
      </c>
      <c r="E42" s="616"/>
      <c r="F42" s="1"/>
      <c r="G42" s="616" t="str">
        <f ca="1">G25</f>
        <v>Investitionsbedingter Pumpenstrom Erwartungswert</v>
      </c>
      <c r="H42" s="616"/>
      <c r="I42" s="1"/>
      <c r="J42" s="616" t="str">
        <f ca="1">J25</f>
        <v>Kosten investitionsbedingter Pumpenstrom (unter Annahme Projekt wäre bereits realisiert)</v>
      </c>
      <c r="K42" s="616"/>
    </row>
    <row r="43" spans="1:18" ht="13" thickBot="1" x14ac:dyDescent="0.3">
      <c r="A43" s="334"/>
      <c r="B43" s="1"/>
      <c r="C43" s="379"/>
      <c r="D43" s="339"/>
      <c r="E43" s="343" t="s">
        <v>10</v>
      </c>
      <c r="G43" s="560"/>
      <c r="H43" s="415" t="s">
        <v>9</v>
      </c>
      <c r="J43" s="339"/>
      <c r="K43" s="561" t="s">
        <v>8</v>
      </c>
    </row>
    <row r="44" spans="1:18" x14ac:dyDescent="0.25">
      <c r="A44" s="334"/>
      <c r="B44" s="3"/>
      <c r="C44" s="378">
        <v>1</v>
      </c>
      <c r="D44" s="3" t="str">
        <f t="shared" ref="D44:D55" si="5">D27</f>
        <v>10. 2023</v>
      </c>
      <c r="E44" s="559"/>
      <c r="G44" s="3" t="str">
        <f t="shared" ref="G44:G55" si="6">G27</f>
        <v>10. 2023</v>
      </c>
      <c r="H44" s="345">
        <f>Allgemein!N113</f>
        <v>0</v>
      </c>
      <c r="J44" s="3" t="str">
        <f t="shared" ref="J44:J55" si="7">J27</f>
        <v>10. 2023</v>
      </c>
      <c r="K44" s="388">
        <f t="shared" ref="K44:K55" si="8">E44*H44</f>
        <v>0</v>
      </c>
    </row>
    <row r="45" spans="1:18" x14ac:dyDescent="0.25">
      <c r="A45" s="334"/>
      <c r="C45" s="379">
        <f t="shared" ref="C45:C56" si="9">C44+1</f>
        <v>2</v>
      </c>
      <c r="D45" s="3" t="str">
        <f t="shared" si="5"/>
        <v>11. 2023</v>
      </c>
      <c r="E45" s="558"/>
      <c r="G45" s="3" t="str">
        <f t="shared" si="6"/>
        <v>11. 2023</v>
      </c>
      <c r="H45" s="342">
        <f>Allgemein!N114</f>
        <v>0</v>
      </c>
      <c r="J45" s="3" t="str">
        <f t="shared" si="7"/>
        <v>11. 2023</v>
      </c>
      <c r="K45" s="387">
        <f t="shared" si="8"/>
        <v>0</v>
      </c>
    </row>
    <row r="46" spans="1:18" ht="13" thickBot="1" x14ac:dyDescent="0.3">
      <c r="A46" s="334"/>
      <c r="C46" s="379">
        <f t="shared" si="9"/>
        <v>3</v>
      </c>
      <c r="D46" s="343" t="str">
        <f t="shared" si="5"/>
        <v>12. 2023</v>
      </c>
      <c r="E46" s="557"/>
      <c r="G46" s="386" t="str">
        <f t="shared" si="6"/>
        <v>12. 2023</v>
      </c>
      <c r="H46" s="344">
        <f>Allgemein!N115</f>
        <v>0</v>
      </c>
      <c r="J46" s="343" t="str">
        <f t="shared" si="7"/>
        <v>12. 2023</v>
      </c>
      <c r="K46" s="389">
        <f t="shared" si="8"/>
        <v>0</v>
      </c>
    </row>
    <row r="47" spans="1:18" x14ac:dyDescent="0.25">
      <c r="A47" s="334"/>
      <c r="B47" s="3"/>
      <c r="C47" s="379">
        <f t="shared" si="9"/>
        <v>4</v>
      </c>
      <c r="D47" s="3" t="str">
        <f t="shared" si="5"/>
        <v>1. 2024</v>
      </c>
      <c r="E47" s="559"/>
      <c r="G47" s="3" t="str">
        <f t="shared" si="6"/>
        <v>1. 2024</v>
      </c>
      <c r="H47" s="345">
        <f>Allgemein!N116</f>
        <v>0</v>
      </c>
      <c r="J47" s="3" t="str">
        <f t="shared" si="7"/>
        <v>1. 2024</v>
      </c>
      <c r="K47" s="388">
        <f t="shared" si="8"/>
        <v>0</v>
      </c>
    </row>
    <row r="48" spans="1:18" x14ac:dyDescent="0.25">
      <c r="A48" s="334"/>
      <c r="B48" s="1"/>
      <c r="C48" s="379">
        <f t="shared" si="9"/>
        <v>5</v>
      </c>
      <c r="D48" s="3" t="str">
        <f t="shared" si="5"/>
        <v>2. 2024</v>
      </c>
      <c r="E48" s="558"/>
      <c r="G48" s="3" t="str">
        <f t="shared" si="6"/>
        <v>2. 2024</v>
      </c>
      <c r="H48" s="342">
        <f>Allgemein!N117</f>
        <v>0</v>
      </c>
      <c r="J48" s="3" t="str">
        <f t="shared" si="7"/>
        <v>2. 2024</v>
      </c>
      <c r="K48" s="387">
        <f t="shared" si="8"/>
        <v>0</v>
      </c>
    </row>
    <row r="49" spans="1:18" ht="13" thickBot="1" x14ac:dyDescent="0.3">
      <c r="A49" s="334"/>
      <c r="B49" s="1"/>
      <c r="C49" s="379">
        <f t="shared" si="9"/>
        <v>6</v>
      </c>
      <c r="D49" s="343" t="str">
        <f t="shared" si="5"/>
        <v>3. 2024</v>
      </c>
      <c r="E49" s="557"/>
      <c r="G49" s="386" t="str">
        <f t="shared" si="6"/>
        <v>3. 2024</v>
      </c>
      <c r="H49" s="344">
        <f>Allgemein!N118</f>
        <v>0</v>
      </c>
      <c r="J49" s="343" t="str">
        <f t="shared" si="7"/>
        <v>3. 2024</v>
      </c>
      <c r="K49" s="389">
        <f t="shared" si="8"/>
        <v>0</v>
      </c>
    </row>
    <row r="50" spans="1:18" x14ac:dyDescent="0.25">
      <c r="A50" s="334"/>
      <c r="B50" s="1"/>
      <c r="C50" s="379">
        <f t="shared" si="9"/>
        <v>7</v>
      </c>
      <c r="D50" s="3" t="str">
        <f t="shared" si="5"/>
        <v>4. 2024</v>
      </c>
      <c r="E50" s="559"/>
      <c r="G50" s="3" t="str">
        <f t="shared" si="6"/>
        <v>4. 2024</v>
      </c>
      <c r="H50" s="345">
        <f>Allgemein!N119</f>
        <v>0</v>
      </c>
      <c r="J50" s="3" t="str">
        <f t="shared" si="7"/>
        <v>4. 2024</v>
      </c>
      <c r="K50" s="388">
        <f t="shared" si="8"/>
        <v>0</v>
      </c>
    </row>
    <row r="51" spans="1:18" x14ac:dyDescent="0.25">
      <c r="A51" s="334"/>
      <c r="B51" s="1"/>
      <c r="C51" s="379">
        <f t="shared" si="9"/>
        <v>8</v>
      </c>
      <c r="D51" s="3" t="str">
        <f t="shared" si="5"/>
        <v>5. 2024</v>
      </c>
      <c r="E51" s="558"/>
      <c r="G51" s="3" t="str">
        <f t="shared" si="6"/>
        <v>5. 2024</v>
      </c>
      <c r="H51" s="342">
        <f>Allgemein!N120</f>
        <v>0</v>
      </c>
      <c r="J51" s="3" t="str">
        <f t="shared" si="7"/>
        <v>5. 2024</v>
      </c>
      <c r="K51" s="387">
        <f t="shared" si="8"/>
        <v>0</v>
      </c>
    </row>
    <row r="52" spans="1:18" ht="13" thickBot="1" x14ac:dyDescent="0.3">
      <c r="A52" s="334"/>
      <c r="B52" s="1"/>
      <c r="C52" s="379">
        <f t="shared" si="9"/>
        <v>9</v>
      </c>
      <c r="D52" s="343" t="str">
        <f t="shared" si="5"/>
        <v>6. 2024</v>
      </c>
      <c r="E52" s="557"/>
      <c r="G52" s="386" t="str">
        <f t="shared" si="6"/>
        <v>6. 2024</v>
      </c>
      <c r="H52" s="344">
        <f>Allgemein!N121</f>
        <v>0</v>
      </c>
      <c r="J52" s="343" t="str">
        <f t="shared" si="7"/>
        <v>6. 2024</v>
      </c>
      <c r="K52" s="389">
        <f t="shared" si="8"/>
        <v>0</v>
      </c>
    </row>
    <row r="53" spans="1:18" x14ac:dyDescent="0.25">
      <c r="A53" s="334"/>
      <c r="B53" s="1"/>
      <c r="C53" s="379">
        <f t="shared" si="9"/>
        <v>10</v>
      </c>
      <c r="D53" s="3" t="str">
        <f t="shared" si="5"/>
        <v>7. 2024</v>
      </c>
      <c r="E53" s="559"/>
      <c r="G53" s="3" t="str">
        <f t="shared" si="6"/>
        <v>7. 2024</v>
      </c>
      <c r="H53" s="345">
        <f>Allgemein!N122</f>
        <v>0</v>
      </c>
      <c r="J53" s="3" t="str">
        <f t="shared" si="7"/>
        <v>7. 2024</v>
      </c>
      <c r="K53" s="388">
        <f t="shared" si="8"/>
        <v>0</v>
      </c>
    </row>
    <row r="54" spans="1:18" x14ac:dyDescent="0.25">
      <c r="A54" s="334"/>
      <c r="B54" s="1"/>
      <c r="C54" s="379">
        <f t="shared" si="9"/>
        <v>11</v>
      </c>
      <c r="D54" s="3" t="str">
        <f t="shared" si="5"/>
        <v>8. 2024</v>
      </c>
      <c r="E54" s="558"/>
      <c r="G54" s="3" t="str">
        <f t="shared" si="6"/>
        <v>8. 2024</v>
      </c>
      <c r="H54" s="342">
        <f>Allgemein!N123</f>
        <v>0</v>
      </c>
      <c r="J54" s="3" t="str">
        <f t="shared" si="7"/>
        <v>8. 2024</v>
      </c>
      <c r="K54" s="387">
        <f t="shared" si="8"/>
        <v>0</v>
      </c>
    </row>
    <row r="55" spans="1:18" ht="13" thickBot="1" x14ac:dyDescent="0.3">
      <c r="A55" s="334"/>
      <c r="B55" s="1"/>
      <c r="C55" s="379">
        <f t="shared" si="9"/>
        <v>12</v>
      </c>
      <c r="D55" s="343" t="str">
        <f t="shared" si="5"/>
        <v>9. 2024</v>
      </c>
      <c r="E55" s="557"/>
      <c r="G55" s="386" t="str">
        <f t="shared" si="6"/>
        <v>9. 2024</v>
      </c>
      <c r="H55" s="344">
        <f>Allgemein!N124</f>
        <v>0</v>
      </c>
      <c r="J55" s="343" t="str">
        <f t="shared" si="7"/>
        <v>9. 2024</v>
      </c>
      <c r="K55" s="389">
        <f t="shared" si="8"/>
        <v>0</v>
      </c>
    </row>
    <row r="56" spans="1:18" ht="19.5" customHeight="1" x14ac:dyDescent="0.3">
      <c r="C56" s="6">
        <f t="shared" si="9"/>
        <v>13</v>
      </c>
      <c r="D56" s="380"/>
      <c r="E56" s="381"/>
      <c r="F56" s="381"/>
      <c r="H56" s="8">
        <f>SUM(H44:H55)</f>
        <v>0</v>
      </c>
      <c r="I56" s="10"/>
      <c r="J56" s="10"/>
      <c r="K56" s="380">
        <f>SUM(K44:K55)</f>
        <v>0</v>
      </c>
      <c r="L56" s="381" t="s">
        <v>225</v>
      </c>
      <c r="M56" s="384" t="str">
        <f ca="1">OFFSET(Sprachen!A217,0,'START, DEBUT, INIZIO'!$E$7-1,1,1)</f>
        <v>Mehrkosten für die Elektrizität für Umwälzpumpen</v>
      </c>
    </row>
    <row r="57" spans="1:18" ht="13" thickBot="1" x14ac:dyDescent="0.3">
      <c r="A57" s="339"/>
      <c r="B57" s="339"/>
      <c r="C57" s="339"/>
      <c r="D57" s="339"/>
      <c r="E57" s="339"/>
      <c r="F57" s="339"/>
      <c r="G57" s="339"/>
      <c r="H57" s="339"/>
      <c r="I57" s="339"/>
      <c r="J57" s="339"/>
      <c r="K57" s="339"/>
      <c r="L57" s="339"/>
      <c r="M57" s="339"/>
      <c r="N57" s="339"/>
      <c r="O57" s="339"/>
      <c r="P57" s="339"/>
      <c r="Q57" s="339"/>
      <c r="R57" s="339"/>
    </row>
    <row r="58" spans="1:18" ht="26.15" customHeight="1" x14ac:dyDescent="0.3">
      <c r="A58" s="16" t="str">
        <f ca="1">OFFSET(Sprachen!A218,0,'START, DEBUT, INIZIO'!$E$7-1,1,1)</f>
        <v>Investitionsbedingte Kosten für Steuern</v>
      </c>
      <c r="B58" s="1"/>
      <c r="C58" s="1"/>
      <c r="D58" s="3"/>
      <c r="E58" s="615"/>
      <c r="F58" s="615"/>
      <c r="G58" s="615"/>
      <c r="H58" s="615"/>
      <c r="I58" s="615"/>
    </row>
    <row r="59" spans="1:18" x14ac:dyDescent="0.25">
      <c r="B59" t="str">
        <f ca="1">OFFSET(Sprachen!A219,0,'START, DEBUT, INIZIO'!$E$7-1,1,1)</f>
        <v>Abschreibungen (anr. Investition / investitionsgew. Nutzungsdauer)</v>
      </c>
      <c r="D59" s="378">
        <v>1</v>
      </c>
      <c r="E59" s="8">
        <f>CAPEX!$N$12/CAPEX!$U$12</f>
        <v>0</v>
      </c>
      <c r="F59" s="382" t="s">
        <v>225</v>
      </c>
    </row>
    <row r="60" spans="1:18" x14ac:dyDescent="0.25">
      <c r="B60" t="str">
        <f ca="1">OFFSET(Sprachen!A220,0,'START, DEBUT, INIZIO'!$E$7-1,1,1)</f>
        <v>Kapitalkosten (EK + FK)</v>
      </c>
      <c r="D60" s="379">
        <f>D59+1</f>
        <v>2</v>
      </c>
      <c r="E60" s="8">
        <f>D5-E59</f>
        <v>0</v>
      </c>
      <c r="F60" s="382" t="s">
        <v>225</v>
      </c>
    </row>
    <row r="61" spans="1:18" x14ac:dyDescent="0.25">
      <c r="B61" t="str">
        <f ca="1">OFFSET(Sprachen!A221,0,'START, DEBUT, INIZIO'!$E$7-1,1,1)</f>
        <v>Eigenkapitalkosten</v>
      </c>
      <c r="D61" s="379">
        <f>D60+1</f>
        <v>3</v>
      </c>
      <c r="E61" s="8">
        <f>E60*'Allg., SDL, RMP, HKN, Wi-Res.'!$D$10</f>
        <v>0</v>
      </c>
      <c r="F61" s="382" t="s">
        <v>225</v>
      </c>
    </row>
    <row r="62" spans="1:18" x14ac:dyDescent="0.25">
      <c r="B62" t="str">
        <f ca="1">OFFSET(Sprachen!A222,0,'START, DEBUT, INIZIO'!$E$7-1,1,1)</f>
        <v>Fremdkapitalkosten</v>
      </c>
      <c r="D62" s="379">
        <f>D61+1</f>
        <v>4</v>
      </c>
      <c r="E62" s="8">
        <f>E60*'Allg., SDL, RMP, HKN, Wi-Res.'!$D$11</f>
        <v>0</v>
      </c>
      <c r="F62" s="382" t="s">
        <v>225</v>
      </c>
    </row>
    <row r="63" spans="1:18" x14ac:dyDescent="0.25">
      <c r="B63" s="337" t="str">
        <f ca="1">'2'!B72</f>
        <v>Eigenkapitalkosten vor Steuern</v>
      </c>
      <c r="D63" s="379">
        <f t="shared" ref="D63:D64" si="10">D62+1</f>
        <v>5</v>
      </c>
      <c r="E63" s="8">
        <f>E61/(1-'Allg., SDL, RMP, HKN, Wi-Res.'!$C$7)</f>
        <v>0</v>
      </c>
      <c r="F63" s="382" t="s">
        <v>225</v>
      </c>
    </row>
    <row r="64" spans="1:18" ht="27" customHeight="1" x14ac:dyDescent="0.3">
      <c r="B64" s="392" t="str">
        <f ca="1">'2'!B73</f>
        <v>Steuern EK</v>
      </c>
      <c r="D64" s="6">
        <f t="shared" si="10"/>
        <v>6</v>
      </c>
      <c r="E64" s="380">
        <f>E63/(1)*'Allg., SDL, RMP, HKN, Wi-Res.'!$C$7</f>
        <v>0</v>
      </c>
      <c r="F64" s="383" t="s">
        <v>225</v>
      </c>
      <c r="G64" s="384" t="str">
        <f ca="1">'2'!G73</f>
        <v>Kosten EK Steuern</v>
      </c>
    </row>
    <row r="65" spans="1:18" ht="13" thickBot="1" x14ac:dyDescent="0.3">
      <c r="A65" s="339"/>
      <c r="B65" s="339"/>
      <c r="C65" s="339"/>
      <c r="D65" s="339"/>
      <c r="E65" s="339"/>
      <c r="F65" s="339"/>
      <c r="G65" s="339"/>
      <c r="H65" s="339"/>
      <c r="I65" s="339"/>
      <c r="J65" s="339"/>
      <c r="K65" s="339"/>
      <c r="L65" s="339"/>
      <c r="M65" s="339"/>
      <c r="N65" s="339"/>
      <c r="O65" s="339"/>
      <c r="P65" s="339"/>
      <c r="Q65" s="339"/>
      <c r="R65" s="339"/>
    </row>
    <row r="66" spans="1:18" ht="26.15" customHeight="1" x14ac:dyDescent="0.3">
      <c r="A66" s="16" t="str">
        <f ca="1">OFFSET(Sprachen!A226,0,'START, DEBUT, INIZIO'!$E$7-1,1,1)</f>
        <v>Erlös aus Day-Ahead-Verkauf</v>
      </c>
      <c r="B66" s="1"/>
      <c r="C66" s="1"/>
      <c r="D66" s="3"/>
      <c r="E66" s="615"/>
      <c r="F66" s="615"/>
      <c r="G66" s="615"/>
      <c r="H66" s="615"/>
      <c r="I66" s="615"/>
    </row>
    <row r="67" spans="1:18" ht="60.75" customHeight="1" x14ac:dyDescent="0.25">
      <c r="D67" s="616" t="str">
        <f ca="1">OFFSET(Sprachen!A228,0,'START, DEBUT, INIZIO'!$E$7-1,1,1)</f>
        <v>Vor Investition (bestehende Anlage). Ergebnis der Optimierung mit gemittelten Zuflüssen der letzten 5 hydro-logischen Jahre</v>
      </c>
      <c r="E67" s="616"/>
      <c r="G67" s="616" t="str">
        <f ca="1">OFFSET(Sprachen!A229,0,'START, DEBUT, INIZIO'!$E$7-1,1,1)</f>
        <v>Nach Investition (veränderte Anlage) Ergebnis der Optimierung mit gemittelten Zuflüssen der letzten 5 hydro-logischen Jahre</v>
      </c>
      <c r="H67" s="616"/>
      <c r="K67" s="392" t="str">
        <f ca="1">OFFSET(Sprachen!A230,0,'START, DEBUT, INIZIO'!$E$7-1,1,1)</f>
        <v>Mehrerlös aus Investition</v>
      </c>
    </row>
    <row r="68" spans="1:18" ht="13" thickBot="1" x14ac:dyDescent="0.3">
      <c r="B68" s="17"/>
      <c r="C68" s="379"/>
      <c r="D68" s="339"/>
      <c r="E68" s="343" t="s">
        <v>8</v>
      </c>
      <c r="G68" s="339"/>
      <c r="H68" s="343" t="s">
        <v>8</v>
      </c>
      <c r="J68" s="339"/>
      <c r="K68" s="343" t="s">
        <v>8</v>
      </c>
    </row>
    <row r="69" spans="1:18" x14ac:dyDescent="0.25">
      <c r="B69" s="425"/>
      <c r="C69" s="378">
        <v>1</v>
      </c>
      <c r="D69" s="3" t="str">
        <f>'2'!D78</f>
        <v>10. 2019-2023</v>
      </c>
      <c r="E69" s="559"/>
      <c r="G69" s="3" t="str">
        <f t="shared" ref="G69:G80" si="11">G44</f>
        <v>10. 2023</v>
      </c>
      <c r="H69" s="559"/>
      <c r="J69" s="3" t="str">
        <f t="shared" ref="J69:J80" si="12">J44</f>
        <v>10. 2023</v>
      </c>
      <c r="K69" s="393">
        <f>H69-E69</f>
        <v>0</v>
      </c>
    </row>
    <row r="70" spans="1:18" x14ac:dyDescent="0.25">
      <c r="B70" s="425"/>
      <c r="C70" s="379">
        <f t="shared" ref="C70:C81" si="13">C69+1</f>
        <v>2</v>
      </c>
      <c r="D70" s="3" t="str">
        <f>'2'!D79</f>
        <v>11. 2019-2023</v>
      </c>
      <c r="E70" s="558"/>
      <c r="G70" s="3" t="str">
        <f t="shared" si="11"/>
        <v>11. 2023</v>
      </c>
      <c r="H70" s="558"/>
      <c r="J70" s="3" t="str">
        <f t="shared" si="12"/>
        <v>11. 2023</v>
      </c>
      <c r="K70" s="258">
        <f t="shared" ref="K70:K80" si="14">H70-E70</f>
        <v>0</v>
      </c>
    </row>
    <row r="71" spans="1:18" ht="13" thickBot="1" x14ac:dyDescent="0.3">
      <c r="B71" s="425"/>
      <c r="C71" s="379">
        <f t="shared" si="13"/>
        <v>3</v>
      </c>
      <c r="D71" s="343" t="str">
        <f>'2'!D80</f>
        <v>12. 2019-2023</v>
      </c>
      <c r="E71" s="557"/>
      <c r="G71" s="343" t="str">
        <f t="shared" si="11"/>
        <v>12. 2023</v>
      </c>
      <c r="H71" s="557"/>
      <c r="J71" s="386" t="str">
        <f t="shared" si="12"/>
        <v>12. 2023</v>
      </c>
      <c r="K71" s="374">
        <f t="shared" si="14"/>
        <v>0</v>
      </c>
    </row>
    <row r="72" spans="1:18" x14ac:dyDescent="0.25">
      <c r="B72" s="425"/>
      <c r="C72" s="379">
        <f t="shared" si="13"/>
        <v>4</v>
      </c>
      <c r="D72" s="3" t="str">
        <f>'2'!D81</f>
        <v>1. 2020-2024</v>
      </c>
      <c r="E72" s="559"/>
      <c r="G72" s="3" t="str">
        <f t="shared" si="11"/>
        <v>1. 2024</v>
      </c>
      <c r="H72" s="559"/>
      <c r="J72" s="3" t="str">
        <f t="shared" si="12"/>
        <v>1. 2024</v>
      </c>
      <c r="K72" s="393">
        <f t="shared" si="14"/>
        <v>0</v>
      </c>
    </row>
    <row r="73" spans="1:18" x14ac:dyDescent="0.25">
      <c r="B73" s="425"/>
      <c r="C73" s="379">
        <f t="shared" si="13"/>
        <v>5</v>
      </c>
      <c r="D73" s="3" t="str">
        <f>'2'!D82</f>
        <v>2. 2020-2024</v>
      </c>
      <c r="E73" s="558"/>
      <c r="G73" s="3" t="str">
        <f t="shared" si="11"/>
        <v>2. 2024</v>
      </c>
      <c r="H73" s="558"/>
      <c r="J73" s="3" t="str">
        <f t="shared" si="12"/>
        <v>2. 2024</v>
      </c>
      <c r="K73" s="258">
        <f t="shared" si="14"/>
        <v>0</v>
      </c>
    </row>
    <row r="74" spans="1:18" ht="13" thickBot="1" x14ac:dyDescent="0.3">
      <c r="B74" s="425"/>
      <c r="C74" s="379">
        <f t="shared" si="13"/>
        <v>6</v>
      </c>
      <c r="D74" s="343" t="str">
        <f>'2'!D83</f>
        <v>3. 2020-2024</v>
      </c>
      <c r="E74" s="557"/>
      <c r="G74" s="343" t="str">
        <f t="shared" si="11"/>
        <v>3. 2024</v>
      </c>
      <c r="H74" s="557"/>
      <c r="J74" s="386" t="str">
        <f t="shared" si="12"/>
        <v>3. 2024</v>
      </c>
      <c r="K74" s="374">
        <f t="shared" si="14"/>
        <v>0</v>
      </c>
    </row>
    <row r="75" spans="1:18" x14ac:dyDescent="0.25">
      <c r="B75" s="425"/>
      <c r="C75" s="379">
        <f t="shared" si="13"/>
        <v>7</v>
      </c>
      <c r="D75" s="3" t="str">
        <f>'2'!D84</f>
        <v>4. 2020-2024</v>
      </c>
      <c r="E75" s="559"/>
      <c r="G75" s="3" t="str">
        <f t="shared" si="11"/>
        <v>4. 2024</v>
      </c>
      <c r="H75" s="559"/>
      <c r="J75" s="3" t="str">
        <f t="shared" si="12"/>
        <v>4. 2024</v>
      </c>
      <c r="K75" s="393">
        <f t="shared" si="14"/>
        <v>0</v>
      </c>
    </row>
    <row r="76" spans="1:18" x14ac:dyDescent="0.25">
      <c r="B76" s="425"/>
      <c r="C76" s="379">
        <f t="shared" si="13"/>
        <v>8</v>
      </c>
      <c r="D76" s="3" t="str">
        <f>'2'!D85</f>
        <v>5. 2020-2024</v>
      </c>
      <c r="E76" s="558"/>
      <c r="G76" s="3" t="str">
        <f t="shared" si="11"/>
        <v>5. 2024</v>
      </c>
      <c r="H76" s="558"/>
      <c r="J76" s="3" t="str">
        <f t="shared" si="12"/>
        <v>5. 2024</v>
      </c>
      <c r="K76" s="258">
        <f t="shared" si="14"/>
        <v>0</v>
      </c>
    </row>
    <row r="77" spans="1:18" ht="13" thickBot="1" x14ac:dyDescent="0.3">
      <c r="B77" s="425"/>
      <c r="C77" s="379">
        <f t="shared" si="13"/>
        <v>9</v>
      </c>
      <c r="D77" s="343" t="str">
        <f>'2'!D86</f>
        <v>6. 2020-2024</v>
      </c>
      <c r="E77" s="557"/>
      <c r="G77" s="343" t="str">
        <f t="shared" si="11"/>
        <v>6. 2024</v>
      </c>
      <c r="H77" s="557"/>
      <c r="J77" s="386" t="str">
        <f t="shared" si="12"/>
        <v>6. 2024</v>
      </c>
      <c r="K77" s="374">
        <f t="shared" si="14"/>
        <v>0</v>
      </c>
    </row>
    <row r="78" spans="1:18" x14ac:dyDescent="0.25">
      <c r="B78" s="425"/>
      <c r="C78" s="379">
        <f t="shared" si="13"/>
        <v>10</v>
      </c>
      <c r="D78" s="3" t="str">
        <f>'2'!D87</f>
        <v>7. 2020-2024</v>
      </c>
      <c r="E78" s="559"/>
      <c r="G78" s="3" t="str">
        <f t="shared" si="11"/>
        <v>7. 2024</v>
      </c>
      <c r="H78" s="559"/>
      <c r="J78" s="3" t="str">
        <f t="shared" si="12"/>
        <v>7. 2024</v>
      </c>
      <c r="K78" s="393">
        <f t="shared" si="14"/>
        <v>0</v>
      </c>
    </row>
    <row r="79" spans="1:18" x14ac:dyDescent="0.25">
      <c r="B79" s="425"/>
      <c r="C79" s="379">
        <f t="shared" si="13"/>
        <v>11</v>
      </c>
      <c r="D79" s="3" t="str">
        <f>'2'!D88</f>
        <v>8. 2020-2024</v>
      </c>
      <c r="E79" s="558"/>
      <c r="G79" s="3" t="str">
        <f t="shared" si="11"/>
        <v>8. 2024</v>
      </c>
      <c r="H79" s="558"/>
      <c r="J79" s="3" t="str">
        <f t="shared" si="12"/>
        <v>8. 2024</v>
      </c>
      <c r="K79" s="258">
        <f t="shared" si="14"/>
        <v>0</v>
      </c>
    </row>
    <row r="80" spans="1:18" ht="13" thickBot="1" x14ac:dyDescent="0.3">
      <c r="B80" s="425"/>
      <c r="C80" s="379">
        <f t="shared" si="13"/>
        <v>12</v>
      </c>
      <c r="D80" s="343" t="str">
        <f>'2'!D89</f>
        <v>9. 2020-2024</v>
      </c>
      <c r="E80" s="557"/>
      <c r="G80" s="343" t="str">
        <f t="shared" si="11"/>
        <v>9. 2024</v>
      </c>
      <c r="H80" s="557"/>
      <c r="J80" s="386" t="str">
        <f t="shared" si="12"/>
        <v>9. 2024</v>
      </c>
      <c r="K80" s="374">
        <f t="shared" si="14"/>
        <v>0</v>
      </c>
    </row>
    <row r="81" spans="3:20" ht="21.75" customHeight="1" x14ac:dyDescent="0.3">
      <c r="C81" s="6">
        <f t="shared" si="13"/>
        <v>13</v>
      </c>
      <c r="E81" s="8">
        <f>SUM(E69:E80)</f>
        <v>0</v>
      </c>
      <c r="H81" s="8">
        <f>SUM(H69:H80)</f>
        <v>0</v>
      </c>
      <c r="K81" s="380">
        <f>SUM(K69:K80)</f>
        <v>0</v>
      </c>
      <c r="L81" s="384" t="s">
        <v>225</v>
      </c>
      <c r="M81" s="384" t="str">
        <f ca="1">OFFSET(Sprachen!A232,0,'START, DEBUT, INIZIO'!$E$7-1,1,1)</f>
        <v>Mehrerlös aus  Verkauf zum Referenzmarktpreis</v>
      </c>
    </row>
    <row r="85" spans="3:20" x14ac:dyDescent="0.25">
      <c r="D85" s="617" t="str">
        <f ca="1">OFFSET(Sprachen!A233,0,'START, DEBUT, INIZIO'!$E$7-1,1,1)</f>
        <v>Mit Produktion ohne neue Speicherkapazität</v>
      </c>
      <c r="E85" s="618"/>
      <c r="F85" s="618"/>
      <c r="G85" s="618"/>
      <c r="H85" s="618"/>
      <c r="I85" s="618"/>
      <c r="J85" s="618"/>
      <c r="K85" s="619"/>
      <c r="M85" s="617" t="str">
        <f ca="1">OFFSET(Sprachen!A234,0,'START, DEBUT, INIZIO'!$E$7-1,1,1)</f>
        <v>Mit Produktion inkl. neuer Speicherkapazität</v>
      </c>
      <c r="N85" s="618"/>
      <c r="O85" s="618"/>
      <c r="P85" s="618"/>
      <c r="Q85" s="618"/>
      <c r="R85" s="618"/>
      <c r="S85" s="618"/>
      <c r="T85" s="619"/>
    </row>
    <row r="86" spans="3:20" x14ac:dyDescent="0.25">
      <c r="D86" s="17"/>
      <c r="E86" s="17"/>
      <c r="F86" s="17"/>
      <c r="G86" s="17"/>
      <c r="H86" s="17"/>
      <c r="I86" s="17"/>
      <c r="J86" s="17"/>
      <c r="K86" s="17"/>
      <c r="M86" s="17"/>
      <c r="N86" s="17"/>
      <c r="O86" s="17"/>
      <c r="P86" s="17"/>
      <c r="Q86" s="17"/>
      <c r="R86" s="17"/>
      <c r="S86" s="17"/>
      <c r="T86" s="17"/>
    </row>
    <row r="87" spans="3:20" ht="27.75" customHeight="1" x14ac:dyDescent="0.25">
      <c r="D87" s="621" t="str">
        <f ca="1">OFFSET(Sprachen!A235,0,'START, DEBUT, INIZIO'!$E$7-1,1,1)</f>
        <v>Vor Investition (bestehende Anlage)</v>
      </c>
      <c r="E87" s="621"/>
      <c r="F87" s="17"/>
      <c r="G87" s="592" t="str">
        <f ca="1">OFFSET(Sprachen!A236,0,'START, DEBUT, INIZIO'!$E$7-1,1,1)</f>
        <v>Nach Investition (veränderte Anlage)</v>
      </c>
      <c r="H87" s="592"/>
      <c r="I87" s="17"/>
      <c r="J87" s="17"/>
      <c r="K87" s="17" t="str">
        <f ca="1">OFFSET(Sprachen!A237,0,'START, DEBUT, INIZIO'!$E$7-1,1,1)</f>
        <v>Mehrerlös</v>
      </c>
      <c r="M87" s="621" t="str">
        <f ca="1">D87</f>
        <v>Vor Investition (bestehende Anlage)</v>
      </c>
      <c r="N87" s="621"/>
      <c r="O87" s="17"/>
      <c r="P87" s="622" t="str">
        <f ca="1">G87</f>
        <v>Nach Investition (veränderte Anlage)</v>
      </c>
      <c r="Q87" s="622"/>
      <c r="R87" s="17"/>
      <c r="S87" s="17"/>
      <c r="T87" s="17" t="str">
        <f ca="1">K87</f>
        <v>Mehrerlös</v>
      </c>
    </row>
    <row r="88" spans="3:20" ht="18" customHeight="1" thickBot="1" x14ac:dyDescent="0.3">
      <c r="D88" s="339"/>
      <c r="E88" s="343" t="s">
        <v>10</v>
      </c>
      <c r="G88" s="339"/>
      <c r="H88" s="343" t="s">
        <v>10</v>
      </c>
      <c r="J88" s="339"/>
      <c r="K88" s="343" t="s">
        <v>10</v>
      </c>
      <c r="M88" s="339"/>
      <c r="N88" s="343" t="s">
        <v>10</v>
      </c>
      <c r="P88" s="339"/>
      <c r="Q88" s="343" t="s">
        <v>10</v>
      </c>
      <c r="S88" s="339"/>
      <c r="T88" s="343" t="s">
        <v>10</v>
      </c>
    </row>
    <row r="89" spans="3:20" x14ac:dyDescent="0.25">
      <c r="C89" s="378">
        <v>1</v>
      </c>
      <c r="D89" s="3" t="str">
        <f>D69</f>
        <v>10. 2019-2023</v>
      </c>
      <c r="E89" s="394">
        <f>IFERROR(E78/Allgemein!E37,0)</f>
        <v>0</v>
      </c>
      <c r="G89" s="3" t="str">
        <f t="shared" ref="G89:G100" si="15">G69</f>
        <v>10. 2023</v>
      </c>
      <c r="H89" s="394">
        <f>IFERROR(H69/Allgemein!K37,0)</f>
        <v>0</v>
      </c>
      <c r="J89" s="3" t="str">
        <f t="shared" ref="J89:J100" si="16">J69</f>
        <v>10. 2023</v>
      </c>
      <c r="K89" s="394">
        <f>IFERROR(K69/Allgemein!N37,0)</f>
        <v>0</v>
      </c>
      <c r="M89" s="3" t="str">
        <f>D89</f>
        <v>10. 2019-2023</v>
      </c>
      <c r="N89" s="394">
        <f>IFERROR(E69/Allgemein!E37,0)</f>
        <v>0</v>
      </c>
      <c r="P89" s="3" t="str">
        <f>G89</f>
        <v>10. 2023</v>
      </c>
      <c r="Q89" s="394">
        <f ca="1">IFERROR(H69/Allgemein!U37,0)</f>
        <v>0</v>
      </c>
      <c r="S89" s="3" t="str">
        <f>J89</f>
        <v>10. 2023</v>
      </c>
      <c r="T89" s="394">
        <f>IFERROR(K69/Allgemein!X37,0)</f>
        <v>0</v>
      </c>
    </row>
    <row r="90" spans="3:20" x14ac:dyDescent="0.25">
      <c r="C90" s="379">
        <f t="shared" ref="C90:C101" si="17">C89+1</f>
        <v>2</v>
      </c>
      <c r="D90" s="3" t="str">
        <f t="shared" ref="D90:D100" si="18">D70</f>
        <v>11. 2019-2023</v>
      </c>
      <c r="E90" s="395">
        <f>IFERROR(E79/Allgemein!E38,0)</f>
        <v>0</v>
      </c>
      <c r="G90" s="3" t="str">
        <f t="shared" si="15"/>
        <v>11. 2023</v>
      </c>
      <c r="H90" s="395">
        <f>IFERROR(H70/Allgemein!K38,0)</f>
        <v>0</v>
      </c>
      <c r="J90" s="3" t="str">
        <f t="shared" si="16"/>
        <v>11. 2023</v>
      </c>
      <c r="K90" s="395">
        <f>IFERROR(K70/Allgemein!N38,0)</f>
        <v>0</v>
      </c>
      <c r="M90" s="3" t="str">
        <f t="shared" ref="M90:M100" si="19">D90</f>
        <v>11. 2019-2023</v>
      </c>
      <c r="N90" s="395">
        <f>IFERROR(E70/Allgemein!E38,0)</f>
        <v>0</v>
      </c>
      <c r="P90" s="3" t="str">
        <f t="shared" ref="P90:P100" si="20">G90</f>
        <v>11. 2023</v>
      </c>
      <c r="Q90" s="395">
        <f ca="1">IFERROR(H70/Allgemein!U38,0)</f>
        <v>0</v>
      </c>
      <c r="S90" s="3" t="str">
        <f t="shared" ref="S90:S100" si="21">J90</f>
        <v>11. 2023</v>
      </c>
      <c r="T90" s="395">
        <f>IFERROR(K70/Allgemein!X38,0)</f>
        <v>0</v>
      </c>
    </row>
    <row r="91" spans="3:20" ht="13" thickBot="1" x14ac:dyDescent="0.3">
      <c r="C91" s="379">
        <f t="shared" si="17"/>
        <v>3</v>
      </c>
      <c r="D91" s="343" t="str">
        <f t="shared" si="18"/>
        <v>12. 2019-2023</v>
      </c>
      <c r="E91" s="396">
        <f>IFERROR(E80/Allgemein!E39,0)</f>
        <v>0</v>
      </c>
      <c r="G91" s="386" t="str">
        <f t="shared" si="15"/>
        <v>12. 2023</v>
      </c>
      <c r="H91" s="396">
        <f>IFERROR(H71/Allgemein!K39,0)</f>
        <v>0</v>
      </c>
      <c r="J91" s="386" t="str">
        <f t="shared" si="16"/>
        <v>12. 2023</v>
      </c>
      <c r="K91" s="396">
        <f>IFERROR(K71/Allgemein!N39,0)</f>
        <v>0</v>
      </c>
      <c r="M91" s="343" t="str">
        <f t="shared" si="19"/>
        <v>12. 2019-2023</v>
      </c>
      <c r="N91" s="396">
        <f>IFERROR(E71/Allgemein!E39,0)</f>
        <v>0</v>
      </c>
      <c r="P91" s="386" t="str">
        <f t="shared" si="20"/>
        <v>12. 2023</v>
      </c>
      <c r="Q91" s="396">
        <f ca="1">IFERROR(H71/Allgemein!U39,0)</f>
        <v>0</v>
      </c>
      <c r="S91" s="386" t="str">
        <f t="shared" si="21"/>
        <v>12. 2023</v>
      </c>
      <c r="T91" s="396">
        <f>IFERROR(K71/Allgemein!X39,0)</f>
        <v>0</v>
      </c>
    </row>
    <row r="92" spans="3:20" x14ac:dyDescent="0.25">
      <c r="C92" s="379">
        <f t="shared" si="17"/>
        <v>4</v>
      </c>
      <c r="D92" s="3" t="str">
        <f t="shared" si="18"/>
        <v>1. 2020-2024</v>
      </c>
      <c r="E92" s="394">
        <f>IFERROR(E81/Allgemein!E40,0)</f>
        <v>0</v>
      </c>
      <c r="G92" s="3" t="str">
        <f t="shared" si="15"/>
        <v>1. 2024</v>
      </c>
      <c r="H92" s="394">
        <f>IFERROR(H72/Allgemein!K40,0)</f>
        <v>0</v>
      </c>
      <c r="J92" s="3" t="str">
        <f t="shared" si="16"/>
        <v>1. 2024</v>
      </c>
      <c r="K92" s="394">
        <f>IFERROR(K72/Allgemein!N40,0)</f>
        <v>0</v>
      </c>
      <c r="M92" s="3" t="str">
        <f t="shared" si="19"/>
        <v>1. 2020-2024</v>
      </c>
      <c r="N92" s="394">
        <f>IFERROR(E72/Allgemein!E40,0)</f>
        <v>0</v>
      </c>
      <c r="P92" s="3" t="str">
        <f t="shared" si="20"/>
        <v>1. 2024</v>
      </c>
      <c r="Q92" s="394">
        <f ca="1">IFERROR(H72/Allgemein!U40,0)</f>
        <v>0</v>
      </c>
      <c r="S92" s="3" t="str">
        <f t="shared" si="21"/>
        <v>1. 2024</v>
      </c>
      <c r="T92" s="394">
        <f>IFERROR(K72/Allgemein!X40,0)</f>
        <v>0</v>
      </c>
    </row>
    <row r="93" spans="3:20" x14ac:dyDescent="0.25">
      <c r="C93" s="379">
        <f t="shared" si="17"/>
        <v>5</v>
      </c>
      <c r="D93" s="3" t="str">
        <f t="shared" si="18"/>
        <v>2. 2020-2024</v>
      </c>
      <c r="E93" s="395">
        <f>IFERROR(E82/Allgemein!E41,0)</f>
        <v>0</v>
      </c>
      <c r="G93" s="3" t="str">
        <f t="shared" si="15"/>
        <v>2. 2024</v>
      </c>
      <c r="H93" s="395">
        <f>IFERROR(H73/Allgemein!K41,0)</f>
        <v>0</v>
      </c>
      <c r="J93" s="3" t="str">
        <f t="shared" si="16"/>
        <v>2. 2024</v>
      </c>
      <c r="K93" s="395">
        <f>IFERROR(K73/Allgemein!N41,0)</f>
        <v>0</v>
      </c>
      <c r="M93" s="3" t="str">
        <f t="shared" si="19"/>
        <v>2. 2020-2024</v>
      </c>
      <c r="N93" s="395">
        <f>IFERROR(E73/Allgemein!E41,0)</f>
        <v>0</v>
      </c>
      <c r="P93" s="3" t="str">
        <f t="shared" si="20"/>
        <v>2. 2024</v>
      </c>
      <c r="Q93" s="395">
        <f ca="1">IFERROR(H73/Allgemein!U41,0)</f>
        <v>0</v>
      </c>
      <c r="S93" s="3" t="str">
        <f t="shared" si="21"/>
        <v>2. 2024</v>
      </c>
      <c r="T93" s="395">
        <f>IFERROR(K73/Allgemein!X41,0)</f>
        <v>0</v>
      </c>
    </row>
    <row r="94" spans="3:20" ht="13" thickBot="1" x14ac:dyDescent="0.3">
      <c r="C94" s="379">
        <f t="shared" si="17"/>
        <v>6</v>
      </c>
      <c r="D94" s="343" t="str">
        <f t="shared" si="18"/>
        <v>3. 2020-2024</v>
      </c>
      <c r="E94" s="396">
        <f>IFERROR(E83/Allgemein!E42,0)</f>
        <v>0</v>
      </c>
      <c r="G94" s="386" t="str">
        <f t="shared" si="15"/>
        <v>3. 2024</v>
      </c>
      <c r="H94" s="396">
        <f>IFERROR(H74/Allgemein!K42,0)</f>
        <v>0</v>
      </c>
      <c r="J94" s="386" t="str">
        <f t="shared" si="16"/>
        <v>3. 2024</v>
      </c>
      <c r="K94" s="396">
        <f>IFERROR(K74/Allgemein!N42,0)</f>
        <v>0</v>
      </c>
      <c r="M94" s="343" t="str">
        <f t="shared" si="19"/>
        <v>3. 2020-2024</v>
      </c>
      <c r="N94" s="396">
        <f>IFERROR(E74/Allgemein!E42,0)</f>
        <v>0</v>
      </c>
      <c r="P94" s="386" t="str">
        <f t="shared" si="20"/>
        <v>3. 2024</v>
      </c>
      <c r="Q94" s="396">
        <f ca="1">IFERROR(H74/Allgemein!U42,0)</f>
        <v>0</v>
      </c>
      <c r="S94" s="386" t="str">
        <f t="shared" si="21"/>
        <v>3. 2024</v>
      </c>
      <c r="T94" s="396">
        <f>IFERROR(K74/Allgemein!X42,0)</f>
        <v>0</v>
      </c>
    </row>
    <row r="95" spans="3:20" x14ac:dyDescent="0.25">
      <c r="C95" s="379">
        <f t="shared" si="17"/>
        <v>7</v>
      </c>
      <c r="D95" s="3" t="str">
        <f t="shared" si="18"/>
        <v>4. 2020-2024</v>
      </c>
      <c r="E95" s="394">
        <f>IFERROR(E84/Allgemein!E43,0)</f>
        <v>0</v>
      </c>
      <c r="G95" s="3" t="str">
        <f t="shared" si="15"/>
        <v>4. 2024</v>
      </c>
      <c r="H95" s="394">
        <f>IFERROR(H75/Allgemein!K43,0)</f>
        <v>0</v>
      </c>
      <c r="J95" s="3" t="str">
        <f t="shared" si="16"/>
        <v>4. 2024</v>
      </c>
      <c r="K95" s="394">
        <f>IFERROR(K75/Allgemein!N43,0)</f>
        <v>0</v>
      </c>
      <c r="M95" s="3" t="str">
        <f t="shared" si="19"/>
        <v>4. 2020-2024</v>
      </c>
      <c r="N95" s="394">
        <f>IFERROR(E75/Allgemein!E43,0)</f>
        <v>0</v>
      </c>
      <c r="P95" s="3" t="str">
        <f t="shared" si="20"/>
        <v>4. 2024</v>
      </c>
      <c r="Q95" s="394">
        <f>IFERROR(H75/Allgemein!U43,0)</f>
        <v>0</v>
      </c>
      <c r="S95" s="3" t="str">
        <f t="shared" si="21"/>
        <v>4. 2024</v>
      </c>
      <c r="T95" s="394">
        <f>IFERROR(K75/Allgemein!X43,0)</f>
        <v>0</v>
      </c>
    </row>
    <row r="96" spans="3:20" x14ac:dyDescent="0.25">
      <c r="C96" s="379">
        <f t="shared" si="17"/>
        <v>8</v>
      </c>
      <c r="D96" s="3" t="str">
        <f t="shared" si="18"/>
        <v>5. 2020-2024</v>
      </c>
      <c r="E96" s="395">
        <f>IFERROR(E85/Allgemein!E44,0)</f>
        <v>0</v>
      </c>
      <c r="G96" s="3" t="str">
        <f t="shared" si="15"/>
        <v>5. 2024</v>
      </c>
      <c r="H96" s="395">
        <f>IFERROR(H76/Allgemein!K44,0)</f>
        <v>0</v>
      </c>
      <c r="J96" s="3" t="str">
        <f t="shared" si="16"/>
        <v>5. 2024</v>
      </c>
      <c r="K96" s="395">
        <f>IFERROR(K76/Allgemein!N44,0)</f>
        <v>0</v>
      </c>
      <c r="M96" s="3" t="str">
        <f t="shared" si="19"/>
        <v>5. 2020-2024</v>
      </c>
      <c r="N96" s="395">
        <f>IFERROR(E76/Allgemein!E44,0)</f>
        <v>0</v>
      </c>
      <c r="P96" s="3" t="str">
        <f t="shared" si="20"/>
        <v>5. 2024</v>
      </c>
      <c r="Q96" s="395">
        <f>IFERROR(H76/Allgemein!U44,0)</f>
        <v>0</v>
      </c>
      <c r="S96" s="3" t="str">
        <f t="shared" si="21"/>
        <v>5. 2024</v>
      </c>
      <c r="T96" s="395">
        <f>IFERROR(K76/Allgemein!X44,0)</f>
        <v>0</v>
      </c>
    </row>
    <row r="97" spans="1:20" ht="13" thickBot="1" x14ac:dyDescent="0.3">
      <c r="C97" s="379">
        <f t="shared" si="17"/>
        <v>9</v>
      </c>
      <c r="D97" s="343" t="str">
        <f t="shared" si="18"/>
        <v>6. 2020-2024</v>
      </c>
      <c r="E97" s="396">
        <f>IFERROR(E86/Allgemein!E45,0)</f>
        <v>0</v>
      </c>
      <c r="G97" s="386" t="str">
        <f t="shared" si="15"/>
        <v>6. 2024</v>
      </c>
      <c r="H97" s="396">
        <f>IFERROR(H77/Allgemein!K45,0)</f>
        <v>0</v>
      </c>
      <c r="J97" s="386" t="str">
        <f t="shared" si="16"/>
        <v>6. 2024</v>
      </c>
      <c r="K97" s="396">
        <f>IFERROR(K77/Allgemein!N45,0)</f>
        <v>0</v>
      </c>
      <c r="M97" s="343" t="str">
        <f t="shared" si="19"/>
        <v>6. 2020-2024</v>
      </c>
      <c r="N97" s="396">
        <f>IFERROR(E77/Allgemein!E45,0)</f>
        <v>0</v>
      </c>
      <c r="P97" s="386" t="str">
        <f t="shared" si="20"/>
        <v>6. 2024</v>
      </c>
      <c r="Q97" s="396">
        <f>IFERROR(H77/Allgemein!U45,0)</f>
        <v>0</v>
      </c>
      <c r="S97" s="386" t="str">
        <f t="shared" si="21"/>
        <v>6. 2024</v>
      </c>
      <c r="T97" s="396">
        <f>IFERROR(K77/Allgemein!X45,0)</f>
        <v>0</v>
      </c>
    </row>
    <row r="98" spans="1:20" x14ac:dyDescent="0.25">
      <c r="C98" s="379">
        <f t="shared" si="17"/>
        <v>10</v>
      </c>
      <c r="D98" s="3" t="str">
        <f t="shared" si="18"/>
        <v>7. 2020-2024</v>
      </c>
      <c r="E98" s="394">
        <f>IFERROR(E87/Allgemein!E46,0)</f>
        <v>0</v>
      </c>
      <c r="G98" s="3" t="str">
        <f t="shared" si="15"/>
        <v>7. 2024</v>
      </c>
      <c r="H98" s="394">
        <f>IFERROR(H78/Allgemein!K46,0)</f>
        <v>0</v>
      </c>
      <c r="J98" s="3" t="str">
        <f t="shared" si="16"/>
        <v>7. 2024</v>
      </c>
      <c r="K98" s="394">
        <f>IFERROR(K78/Allgemein!N46,0)</f>
        <v>0</v>
      </c>
      <c r="M98" s="3" t="str">
        <f t="shared" si="19"/>
        <v>7. 2020-2024</v>
      </c>
      <c r="N98" s="394">
        <f>IFERROR(E78/Allgemein!E46,0)</f>
        <v>0</v>
      </c>
      <c r="P98" s="3" t="str">
        <f t="shared" si="20"/>
        <v>7. 2024</v>
      </c>
      <c r="Q98" s="394">
        <f>IFERROR(H78/Allgemein!U46,0)</f>
        <v>0</v>
      </c>
      <c r="S98" s="3" t="str">
        <f t="shared" si="21"/>
        <v>7. 2024</v>
      </c>
      <c r="T98" s="394">
        <f>IFERROR(K78/Allgemein!X46,0)</f>
        <v>0</v>
      </c>
    </row>
    <row r="99" spans="1:20" x14ac:dyDescent="0.25">
      <c r="C99" s="379">
        <f t="shared" si="17"/>
        <v>11</v>
      </c>
      <c r="D99" s="3" t="str">
        <f t="shared" si="18"/>
        <v>8. 2020-2024</v>
      </c>
      <c r="E99" s="395">
        <f>IFERROR(E88/Allgemein!E47,0)</f>
        <v>0</v>
      </c>
      <c r="G99" s="3" t="str">
        <f t="shared" si="15"/>
        <v>8. 2024</v>
      </c>
      <c r="H99" s="395">
        <f>IFERROR(H79/Allgemein!K47,0)</f>
        <v>0</v>
      </c>
      <c r="J99" s="3" t="str">
        <f t="shared" si="16"/>
        <v>8. 2024</v>
      </c>
      <c r="K99" s="395">
        <f>IFERROR(K79/Allgemein!N47,0)</f>
        <v>0</v>
      </c>
      <c r="M99" s="3" t="str">
        <f t="shared" si="19"/>
        <v>8. 2020-2024</v>
      </c>
      <c r="N99" s="395">
        <f>IFERROR(E79/Allgemein!E47,0)</f>
        <v>0</v>
      </c>
      <c r="P99" s="3" t="str">
        <f t="shared" si="20"/>
        <v>8. 2024</v>
      </c>
      <c r="Q99" s="395">
        <f>IFERROR(H79/Allgemein!U47,0)</f>
        <v>0</v>
      </c>
      <c r="S99" s="3" t="str">
        <f t="shared" si="21"/>
        <v>8. 2024</v>
      </c>
      <c r="T99" s="395">
        <f>IFERROR(K79/Allgemein!X47,0)</f>
        <v>0</v>
      </c>
    </row>
    <row r="100" spans="1:20" ht="13" thickBot="1" x14ac:dyDescent="0.3">
      <c r="C100" s="379">
        <f t="shared" si="17"/>
        <v>12</v>
      </c>
      <c r="D100" s="343" t="str">
        <f t="shared" si="18"/>
        <v>9. 2020-2024</v>
      </c>
      <c r="E100" s="396">
        <f>IFERROR(E89/Allgemein!E48,0)</f>
        <v>0</v>
      </c>
      <c r="G100" s="386" t="str">
        <f t="shared" si="15"/>
        <v>9. 2024</v>
      </c>
      <c r="H100" s="396">
        <f>IFERROR(H80/Allgemein!K48,0)</f>
        <v>0</v>
      </c>
      <c r="J100" s="386" t="str">
        <f t="shared" si="16"/>
        <v>9. 2024</v>
      </c>
      <c r="K100" s="396">
        <f>IFERROR(K80/Allgemein!N48,0)</f>
        <v>0</v>
      </c>
      <c r="M100" s="343" t="str">
        <f t="shared" si="19"/>
        <v>9. 2020-2024</v>
      </c>
      <c r="N100" s="396">
        <f>IFERROR(E80/Allgemein!E48,0)</f>
        <v>0</v>
      </c>
      <c r="P100" s="386" t="str">
        <f t="shared" si="20"/>
        <v>9. 2024</v>
      </c>
      <c r="Q100" s="396">
        <f>IFERROR(H80/Allgemein!U48,0)</f>
        <v>0</v>
      </c>
      <c r="S100" s="386" t="str">
        <f t="shared" si="21"/>
        <v>9. 2024</v>
      </c>
      <c r="T100" s="396">
        <f>IFERROR(K80/Allgemein!X48,0)</f>
        <v>0</v>
      </c>
    </row>
    <row r="101" spans="1:20" ht="21" customHeight="1" x14ac:dyDescent="0.25">
      <c r="C101" s="6">
        <f t="shared" si="17"/>
        <v>13</v>
      </c>
      <c r="E101" s="397">
        <f>IFERROR(E90/Allgemein!E52,0)</f>
        <v>0</v>
      </c>
      <c r="H101" s="397">
        <f>IFERROR(H81/Allgemein!K52,0)</f>
        <v>0</v>
      </c>
      <c r="K101" s="397">
        <f>IFERROR(K81/Allgemein!N52,0)</f>
        <v>0</v>
      </c>
      <c r="N101" s="397">
        <f>IFERROR(E81/Allgemein!E52,0)</f>
        <v>0</v>
      </c>
      <c r="Q101" s="397">
        <f ca="1">IFERROR(H81/Allgemein!U52,0)</f>
        <v>0</v>
      </c>
      <c r="T101" s="397">
        <f>IFERROR(K81/Allgemein!X52,0)</f>
        <v>0</v>
      </c>
    </row>
    <row r="102" spans="1:20" x14ac:dyDescent="0.25">
      <c r="C102" s="6"/>
      <c r="E102" s="397"/>
      <c r="H102" s="397"/>
      <c r="K102" s="397"/>
      <c r="N102" s="397"/>
      <c r="Q102" s="397"/>
      <c r="T102" s="397"/>
    </row>
    <row r="103" spans="1:20" x14ac:dyDescent="0.25">
      <c r="C103" s="6"/>
      <c r="E103" s="397"/>
      <c r="H103" s="397"/>
      <c r="K103" s="397"/>
      <c r="N103" s="397"/>
      <c r="Q103" s="397"/>
      <c r="T103" s="397"/>
    </row>
    <row r="104" spans="1:20" x14ac:dyDescent="0.25">
      <c r="C104" s="6"/>
      <c r="E104" s="397"/>
      <c r="H104" s="397"/>
      <c r="K104" s="397"/>
      <c r="N104" s="397"/>
      <c r="Q104" s="397"/>
      <c r="T104" s="397"/>
    </row>
    <row r="105" spans="1:20" x14ac:dyDescent="0.25">
      <c r="C105" s="6"/>
      <c r="E105" s="397"/>
      <c r="H105" s="397"/>
      <c r="K105" s="397"/>
      <c r="N105" s="397"/>
      <c r="Q105" s="397"/>
      <c r="T105" s="397"/>
    </row>
    <row r="106" spans="1:20" x14ac:dyDescent="0.25">
      <c r="C106" s="6"/>
      <c r="E106" s="397"/>
      <c r="H106" s="397"/>
      <c r="K106" s="397"/>
      <c r="N106" s="397"/>
      <c r="Q106" s="397"/>
      <c r="T106" s="397"/>
    </row>
    <row r="107" spans="1:20" ht="13" thickBot="1" x14ac:dyDescent="0.3">
      <c r="A107" s="339"/>
      <c r="B107" s="339"/>
      <c r="C107" s="339"/>
      <c r="D107" s="339"/>
      <c r="E107" s="339"/>
      <c r="F107" s="339"/>
      <c r="G107" s="339"/>
      <c r="H107" s="339"/>
      <c r="I107" s="339"/>
      <c r="J107" s="339"/>
      <c r="K107" s="339"/>
      <c r="L107" s="339"/>
      <c r="M107" s="339"/>
      <c r="N107" s="339"/>
      <c r="O107" s="339"/>
      <c r="P107" s="339"/>
      <c r="Q107" s="339"/>
      <c r="R107" s="339"/>
    </row>
    <row r="108" spans="1:20" ht="26.15" customHeight="1" x14ac:dyDescent="0.3">
      <c r="A108" s="16" t="str">
        <f ca="1">OFFSET(Sprachen!A238,0,'START, DEBUT, INIZIO'!$E$7-1,1,1)</f>
        <v>Erlös aus Absicherung am Terminmarkt</v>
      </c>
      <c r="B108" s="1"/>
      <c r="C108" s="1"/>
      <c r="D108" s="3"/>
      <c r="E108" s="615"/>
      <c r="F108" s="615"/>
      <c r="G108" s="615"/>
      <c r="H108" s="615"/>
      <c r="I108" s="615"/>
    </row>
    <row r="109" spans="1:20" ht="25" x14ac:dyDescent="0.25">
      <c r="E109" s="529" t="str">
        <f ca="1">OFFSET(Sprachen!A239,0,'START, DEBUT, INIZIO'!$E$7-1,1,1)</f>
        <v>vor Investition (5-J-Mittelwert)</v>
      </c>
      <c r="H109" s="529" t="str">
        <f ca="1">OFFSET(Sprachen!A240,0,'START, DEBUT, INIZIO'!$E$7-1,1,1)</f>
        <v xml:space="preserve">nach Investition (Erwartungswert) </v>
      </c>
    </row>
    <row r="110" spans="1:20" x14ac:dyDescent="0.25">
      <c r="B110" s="1" t="str">
        <f ca="1">OFFSET(Sprachen!A241,0,'START, DEBUT, INIZIO'!$E$7-1,1,1)</f>
        <v>Nettoproduktion</v>
      </c>
      <c r="D110" s="378">
        <v>1</v>
      </c>
      <c r="E110" s="8">
        <f>Allgemein!E52</f>
        <v>0</v>
      </c>
      <c r="F110" s="1" t="s">
        <v>251</v>
      </c>
      <c r="H110" s="8">
        <f>Allgemein!K52</f>
        <v>0</v>
      </c>
      <c r="I110" s="1" t="s">
        <v>251</v>
      </c>
    </row>
    <row r="111" spans="1:20" x14ac:dyDescent="0.25">
      <c r="B111" s="1" t="str">
        <f ca="1">OFFSET(Sprachen!A242,0,'START, DEBUT, INIZIO'!$E$7-1,1,1)</f>
        <v>Ersatz-/Einstau-/Austauschenergie</v>
      </c>
      <c r="D111" s="379">
        <f t="shared" ref="D111:D122" si="22">D110+1</f>
        <v>2</v>
      </c>
      <c r="E111" s="558"/>
      <c r="F111" s="1" t="s">
        <v>251</v>
      </c>
      <c r="H111" s="558"/>
      <c r="I111" s="1" t="s">
        <v>251</v>
      </c>
    </row>
    <row r="112" spans="1:20" x14ac:dyDescent="0.25">
      <c r="B112" s="1" t="str">
        <f ca="1">OFFSET(Sprachen!A243,0,'START, DEBUT, INIZIO'!$E$7-1,1,1)</f>
        <v>Umwälzproduktion</v>
      </c>
      <c r="D112" s="379">
        <f t="shared" si="22"/>
        <v>3</v>
      </c>
      <c r="E112" s="558"/>
      <c r="F112" s="1" t="s">
        <v>251</v>
      </c>
      <c r="H112" s="558"/>
      <c r="I112" s="1" t="s">
        <v>251</v>
      </c>
      <c r="K112" s="10">
        <f>H110-E110</f>
        <v>0</v>
      </c>
    </row>
    <row r="113" spans="1:18" x14ac:dyDescent="0.25">
      <c r="B113" s="1" t="str">
        <f ca="1">OFFSET(Sprachen!A244,0,'START, DEBUT, INIZIO'!$E$7-1,1,1)</f>
        <v>Konzessionsenergie</v>
      </c>
      <c r="D113" s="379">
        <f t="shared" si="22"/>
        <v>4</v>
      </c>
      <c r="E113" s="558"/>
      <c r="F113" s="1" t="s">
        <v>251</v>
      </c>
      <c r="H113" s="558"/>
      <c r="I113" s="1" t="s">
        <v>251</v>
      </c>
      <c r="K113">
        <f>K112*H120</f>
        <v>0</v>
      </c>
    </row>
    <row r="114" spans="1:18" x14ac:dyDescent="0.25">
      <c r="B114" s="1" t="str">
        <f ca="1">OFFSET(Sprachen!A245,0,'START, DEBUT, INIZIO'!$E$7-1,1,1)</f>
        <v>Erwartungswert der abzusichernden Produktion</v>
      </c>
      <c r="D114" s="379">
        <f t="shared" si="22"/>
        <v>5</v>
      </c>
      <c r="E114" s="8">
        <f>E110-E111-E112-E113</f>
        <v>0</v>
      </c>
      <c r="F114" s="1" t="s">
        <v>251</v>
      </c>
      <c r="H114" s="8">
        <f>H110-H111-H112-H113</f>
        <v>0</v>
      </c>
      <c r="I114" s="1" t="s">
        <v>251</v>
      </c>
    </row>
    <row r="115" spans="1:18" x14ac:dyDescent="0.25">
      <c r="B115" s="1" t="str">
        <f ca="1">OFFSET(Sprachen!A246,0,'START, DEBUT, INIZIO'!$E$7-1,1,1)</f>
        <v>Abzusichernder Anteil</v>
      </c>
      <c r="D115" s="379">
        <f t="shared" si="22"/>
        <v>6</v>
      </c>
      <c r="E115" s="398">
        <f>'Allg., SDL, RMP, HKN, Wi-Res.'!$C$6</f>
        <v>0.8</v>
      </c>
      <c r="H115" s="398">
        <f>'Allg., SDL, RMP, HKN, Wi-Res.'!$C$6</f>
        <v>0.8</v>
      </c>
    </row>
    <row r="116" spans="1:18" x14ac:dyDescent="0.25">
      <c r="B116" s="1" t="str">
        <f ca="1">OFFSET(Sprachen!A247,0,'START, DEBUT, INIZIO'!$E$7-1,1,1)</f>
        <v>Abzusichernde Produktion</v>
      </c>
      <c r="D116" s="379">
        <f t="shared" si="22"/>
        <v>7</v>
      </c>
      <c r="E116" s="8">
        <f>E114*E115</f>
        <v>0</v>
      </c>
      <c r="F116" s="1" t="s">
        <v>251</v>
      </c>
      <c r="H116" s="8">
        <f>H114*H115</f>
        <v>0</v>
      </c>
      <c r="I116" s="1" t="s">
        <v>251</v>
      </c>
    </row>
    <row r="117" spans="1:18" x14ac:dyDescent="0.25">
      <c r="B117" s="1"/>
      <c r="D117" s="379">
        <f t="shared" si="22"/>
        <v>8</v>
      </c>
    </row>
    <row r="118" spans="1:18" x14ac:dyDescent="0.25">
      <c r="B118" s="1" t="str">
        <f ca="1">OFFSET(Sprachen!A248,0,'START, DEBUT, INIZIO'!$E$7-1,1,1)</f>
        <v>Durchschnittlicher Absicherungspreis Terminmarkt</v>
      </c>
      <c r="D118" s="379">
        <f t="shared" si="22"/>
        <v>9</v>
      </c>
      <c r="E118" s="399">
        <f>'Termin &amp; FX'!$I$6</f>
        <v>136.09512792360746</v>
      </c>
      <c r="F118" s="1" t="s">
        <v>10</v>
      </c>
      <c r="H118" s="399">
        <f>E118</f>
        <v>136.09512792360746</v>
      </c>
      <c r="I118" s="1" t="s">
        <v>10</v>
      </c>
      <c r="J118" s="1" t="str">
        <f ca="1">OFFSET(Sprachen!A255,0,'START, DEBUT, INIZIO'!$E$7-1,1,1)</f>
        <v>(Durchschnitt über den Handelszeitraum Q4 2020 bis Q3 2023, siehe Blatt 'Termin &amp; FX')</v>
      </c>
    </row>
    <row r="119" spans="1:18" x14ac:dyDescent="0.25">
      <c r="B119" s="1" t="str">
        <f ca="1">OFFSET(Sprachen!A249,0,'START, DEBUT, INIZIO'!$E$7-1,1,1)</f>
        <v>Durchschnittlicher Erlös Day-Ahead-Markt</v>
      </c>
      <c r="D119" s="379">
        <f t="shared" si="22"/>
        <v>10</v>
      </c>
      <c r="E119" s="397">
        <f>E106</f>
        <v>0</v>
      </c>
      <c r="F119" s="1" t="s">
        <v>10</v>
      </c>
      <c r="H119" s="397">
        <f>H106</f>
        <v>0</v>
      </c>
      <c r="I119" s="1" t="s">
        <v>10</v>
      </c>
    </row>
    <row r="120" spans="1:18" x14ac:dyDescent="0.25">
      <c r="B120" s="1" t="str">
        <f ca="1">OFFSET(Sprachen!A250,0,'START, DEBUT, INIZIO'!$E$7-1,1,1)</f>
        <v>Bewertung für abzusichernde Produktion</v>
      </c>
      <c r="D120" s="379">
        <f t="shared" si="22"/>
        <v>11</v>
      </c>
      <c r="E120" s="399">
        <f>E118-E119</f>
        <v>136.09512792360746</v>
      </c>
      <c r="F120" s="1" t="s">
        <v>10</v>
      </c>
      <c r="H120" s="399">
        <f>H118-H119</f>
        <v>136.09512792360746</v>
      </c>
      <c r="I120" s="1" t="s">
        <v>10</v>
      </c>
    </row>
    <row r="121" spans="1:18" x14ac:dyDescent="0.25">
      <c r="B121" s="1"/>
      <c r="D121" s="379">
        <f t="shared" si="22"/>
        <v>12</v>
      </c>
    </row>
    <row r="122" spans="1:18" x14ac:dyDescent="0.25">
      <c r="B122" s="1" t="str">
        <f ca="1">OFFSET(Sprachen!A251,0,'START, DEBUT, INIZIO'!$E$7-1,1,1)</f>
        <v>Erlös Absicherung am Terminmarkt</v>
      </c>
      <c r="D122" s="379">
        <f t="shared" si="22"/>
        <v>13</v>
      </c>
      <c r="E122" s="8">
        <f>E116*E120</f>
        <v>0</v>
      </c>
      <c r="F122" s="1" t="s">
        <v>225</v>
      </c>
      <c r="H122" s="8">
        <f>H116*H120</f>
        <v>0</v>
      </c>
      <c r="I122" s="1" t="s">
        <v>225</v>
      </c>
    </row>
    <row r="123" spans="1:18" ht="13" x14ac:dyDescent="0.3">
      <c r="C123" s="384"/>
      <c r="D123" s="384"/>
      <c r="E123" s="384"/>
      <c r="F123" s="384"/>
      <c r="G123" s="384"/>
      <c r="H123" s="380">
        <f>H122-E122</f>
        <v>0</v>
      </c>
      <c r="I123" s="381" t="s">
        <v>225</v>
      </c>
      <c r="J123" s="381" t="str">
        <f ca="1">OFFSET(Sprachen!A256,0,'START, DEBUT, INIZIO'!$E$7-1,1,1)</f>
        <v>Mehrerlös Absicherung am Terminmarkt</v>
      </c>
    </row>
    <row r="124" spans="1:18" ht="13" thickBot="1" x14ac:dyDescent="0.3">
      <c r="A124" s="339"/>
      <c r="B124" s="339"/>
      <c r="C124" s="339"/>
      <c r="D124" s="339"/>
      <c r="E124" s="339"/>
      <c r="F124" s="339"/>
      <c r="G124" s="339"/>
      <c r="H124" s="339"/>
      <c r="I124" s="339"/>
      <c r="J124" s="339"/>
      <c r="K124" s="339"/>
      <c r="L124" s="339"/>
      <c r="M124" s="339"/>
      <c r="N124" s="339"/>
      <c r="O124" s="339"/>
      <c r="P124" s="339"/>
      <c r="Q124" s="339"/>
      <c r="R124" s="339"/>
    </row>
    <row r="125" spans="1:18" ht="26.15" customHeight="1" x14ac:dyDescent="0.3">
      <c r="A125" s="16" t="str">
        <f ca="1">OFFSET(Sprachen!A257,0,'START, DEBUT, INIZIO'!$E$7-1,1,1)</f>
        <v>Investitionsbedingter Erlös aus Systemdienstleistungen</v>
      </c>
      <c r="B125" s="1"/>
      <c r="C125" s="1"/>
      <c r="D125" s="3"/>
      <c r="E125" s="615"/>
      <c r="F125" s="615"/>
      <c r="G125" s="615"/>
      <c r="H125" s="615"/>
      <c r="I125" s="615"/>
    </row>
    <row r="126" spans="1:18" x14ac:dyDescent="0.25">
      <c r="B126" s="1" t="str">
        <f ca="1">OFFSET(Sprachen!A258,0,'START, DEBUT, INIZIO'!$E$7-1,1,1)</f>
        <v>resultierender SDL-Typ</v>
      </c>
      <c r="E126" s="3" t="str">
        <f ca="1">OFFSET(Sprachen!A265,0,'START, DEBUT, INIZIO'!$E$7-1,1,1)</f>
        <v>ST</v>
      </c>
      <c r="G126" s="1" t="str">
        <f ca="1">OFFSET(Sprachen!A261,0,'START, DEBUT, INIZIO'!$E$7-1,1,1)</f>
        <v>(steuerbar &gt;=3 MW (ST), nicht steuerbar oder &lt;3 MW (NST), Pumpspeicher- oder Umwälzkraftwerk (PU))</v>
      </c>
      <c r="P126" s="3" t="s">
        <v>258</v>
      </c>
    </row>
    <row r="127" spans="1:18" x14ac:dyDescent="0.25">
      <c r="B127" s="5" t="str">
        <f ca="1">OFFSET(Sprachen!A259,0,'START, DEBUT, INIZIO'!$E$7-1,1,1)</f>
        <v>zusätzlich installierte Leistung aus Investition</v>
      </c>
      <c r="D127" s="378">
        <v>1</v>
      </c>
      <c r="E127" s="401">
        <f>Allgemein!$J$25</f>
        <v>0</v>
      </c>
      <c r="F127" s="1" t="s">
        <v>216</v>
      </c>
      <c r="O127" s="18" t="str">
        <f ca="1">OFFSET(Sprachen!A478,0,'START, DEBUT, INIZIO'!$E$7-1,1,1)</f>
        <v>NST</v>
      </c>
      <c r="P127" s="258">
        <f>'Allg., SDL, RMP, HKN, Wi-Res.'!Y29</f>
        <v>2039.5526297373638</v>
      </c>
    </row>
    <row r="128" spans="1:18" x14ac:dyDescent="0.25">
      <c r="B128" s="1" t="str">
        <f ca="1">OFFSET(Sprachen!A260,0,'START, DEBUT, INIZIO'!$E$7-1,1,1)</f>
        <v>Spezifischer Erlös</v>
      </c>
      <c r="D128" s="379">
        <f>D127+1</f>
        <v>2</v>
      </c>
      <c r="E128" s="8">
        <f ca="1">VLOOKUP($E$126,$O$127:$P$129,2,0)</f>
        <v>1070.5651492064194</v>
      </c>
      <c r="F128" s="1" t="s">
        <v>258</v>
      </c>
      <c r="O128" s="18" t="str">
        <f ca="1">OFFSET(Sprachen!A479,0,'START, DEBUT, INIZIO'!$E$7-1,1,1)</f>
        <v>ST</v>
      </c>
      <c r="P128" s="258">
        <f>'Allg., SDL, RMP, HKN, Wi-Res.'!Y30</f>
        <v>1070.5651492064194</v>
      </c>
    </row>
    <row r="129" spans="1:18" ht="13" x14ac:dyDescent="0.3">
      <c r="D129" s="379">
        <f>D128+1</f>
        <v>3</v>
      </c>
      <c r="E129" s="380">
        <f ca="1">E127*E128</f>
        <v>0</v>
      </c>
      <c r="F129" s="381" t="s">
        <v>225</v>
      </c>
      <c r="G129" s="381" t="str">
        <f ca="1">OFFSET(Sprachen!A266,0,'START, DEBUT, INIZIO'!$E$7-1,1,1)</f>
        <v>Mehrerlös Systemdienstleistungen</v>
      </c>
      <c r="O129" s="18" t="str">
        <f ca="1">OFFSET(Sprachen!A480,0,'START, DEBUT, INIZIO'!$E$7-1,1,1)</f>
        <v>PU</v>
      </c>
      <c r="P129" s="258">
        <f>'Allg., SDL, RMP, HKN, Wi-Res.'!Y31</f>
        <v>9182.6009319273217</v>
      </c>
    </row>
    <row r="130" spans="1:18" ht="13" thickBot="1" x14ac:dyDescent="0.3">
      <c r="A130" s="339"/>
      <c r="B130" s="339"/>
      <c r="C130" s="339"/>
      <c r="D130" s="339"/>
      <c r="E130" s="339"/>
      <c r="F130" s="339"/>
      <c r="G130" s="339"/>
      <c r="H130" s="339"/>
      <c r="I130" s="339"/>
      <c r="J130" s="339"/>
      <c r="K130" s="339"/>
      <c r="L130" s="339"/>
      <c r="M130" s="339"/>
      <c r="N130" s="339"/>
      <c r="O130" s="339"/>
      <c r="P130" s="339"/>
      <c r="Q130" s="339"/>
      <c r="R130" s="339"/>
    </row>
    <row r="131" spans="1:18" ht="26.15" customHeight="1" x14ac:dyDescent="0.3">
      <c r="A131" s="16" t="str">
        <f ca="1">OFFSET(Sprachen!A267,0,'START, DEBUT, INIZIO'!$E$7-1,1,1)</f>
        <v>Investitionsbedingter Erlös aus Herkunftsnachweisen (HKN)</v>
      </c>
      <c r="B131" s="1"/>
      <c r="C131" s="1"/>
      <c r="D131" s="3"/>
      <c r="E131" s="615"/>
      <c r="F131" s="615"/>
      <c r="G131" s="615"/>
      <c r="H131" s="615"/>
      <c r="I131" s="615"/>
    </row>
    <row r="132" spans="1:18" x14ac:dyDescent="0.25">
      <c r="B132" s="1" t="str">
        <f ca="1">OFFSET(Sprachen!A268,0,'START, DEBUT, INIZIO'!$E$7-1,1,1)</f>
        <v>HKN-Mehrproduktion aus Investition</v>
      </c>
      <c r="D132" s="378">
        <v>1</v>
      </c>
      <c r="E132" s="8">
        <f>Allgemein!$N$81</f>
        <v>0</v>
      </c>
      <c r="F132" s="1" t="s">
        <v>251</v>
      </c>
    </row>
    <row r="133" spans="1:18" x14ac:dyDescent="0.25">
      <c r="B133" s="1" t="str">
        <f ca="1">OFFSET(Sprachen!A269,0,'START, DEBUT, INIZIO'!$E$7-1,1,1)</f>
        <v>Spezifischer Erlös</v>
      </c>
      <c r="D133" s="379">
        <f>D132+1</f>
        <v>2</v>
      </c>
      <c r="E133" s="399" t="e">
        <f>SUMPRODUCT(Allgemein!$N$66:$N$77,'Allg., SDL, RMP, HKN, Wi-Res.'!$G$35:$G$46)/Allgemein!$N$81</f>
        <v>#DIV/0!</v>
      </c>
      <c r="F133" s="1" t="s">
        <v>10</v>
      </c>
    </row>
    <row r="134" spans="1:18" ht="13" x14ac:dyDescent="0.3">
      <c r="D134" s="379">
        <f>D133+1</f>
        <v>3</v>
      </c>
      <c r="E134" s="380" t="e">
        <f>E132*E133</f>
        <v>#DIV/0!</v>
      </c>
      <c r="F134" s="381" t="s">
        <v>225</v>
      </c>
      <c r="G134" s="381" t="str">
        <f ca="1">OFFSET(Sprachen!A270,0,'START, DEBUT, INIZIO'!$E$7-1,1,1)</f>
        <v>Mehrerlös Herkunftsnachweise</v>
      </c>
    </row>
    <row r="135" spans="1:18" ht="13" thickBot="1" x14ac:dyDescent="0.3">
      <c r="A135" s="339"/>
      <c r="B135" s="339"/>
      <c r="C135" s="339"/>
      <c r="D135" s="339"/>
      <c r="E135" s="339"/>
      <c r="F135" s="339"/>
      <c r="G135" s="339"/>
      <c r="H135" s="339"/>
      <c r="I135" s="339"/>
      <c r="J135" s="339"/>
      <c r="K135" s="339"/>
      <c r="L135" s="339"/>
      <c r="M135" s="339"/>
      <c r="N135" s="339"/>
      <c r="O135" s="339"/>
      <c r="P135" s="339"/>
      <c r="Q135" s="339"/>
      <c r="R135" s="339"/>
    </row>
    <row r="136" spans="1:18" ht="26.15" customHeight="1" x14ac:dyDescent="0.3">
      <c r="A136" s="16" t="str">
        <f ca="1">OFFSET(Sprachen!A271,0,'START, DEBUT, INIZIO'!$E$7-1,1,1)</f>
        <v>Investitionsbedingter Erlös aus Winterreserve</v>
      </c>
      <c r="B136" s="1"/>
      <c r="C136" s="1"/>
      <c r="D136" s="3"/>
      <c r="E136" s="615"/>
      <c r="F136" s="615"/>
      <c r="G136" s="615"/>
      <c r="H136" s="615"/>
      <c r="I136" s="615"/>
    </row>
    <row r="137" spans="1:18" x14ac:dyDescent="0.25">
      <c r="B137" t="str">
        <f ca="1">OFFSET(Sprachen!A272,0,'START, DEBUT, INIZIO'!$E$7-1,1,1)</f>
        <v>Investitionsbedingte zusätzliche Speicherkapazität</v>
      </c>
      <c r="D137" s="378">
        <v>1</v>
      </c>
      <c r="E137" s="8">
        <f>Allgemein!$J$28</f>
        <v>0</v>
      </c>
      <c r="F137" s="1" t="s">
        <v>251</v>
      </c>
    </row>
    <row r="138" spans="1:18" x14ac:dyDescent="0.25">
      <c r="B138" t="str">
        <f ca="1">OFFSET(Sprachen!A273,0,'START, DEBUT, INIZIO'!$E$7-1,1,1)</f>
        <v>Anteil Vorhaltemenge für die ganze CH Wasserkraftreserve</v>
      </c>
      <c r="D138" s="379">
        <f>D137+1</f>
        <v>2</v>
      </c>
      <c r="E138" s="403">
        <f>'Allg., SDL, RMP, HKN, Wi-Res.'!$D$58</f>
        <v>4.7264563393595652E-2</v>
      </c>
    </row>
    <row r="139" spans="1:18" x14ac:dyDescent="0.25">
      <c r="B139" t="str">
        <f ca="1">OFFSET(Sprachen!A274,0,'START, DEBUT, INIZIO'!$E$7-1,1,1)</f>
        <v>Zu vergütende investitionsbedingte zusätzliche Speicherkapazität</v>
      </c>
      <c r="D139" s="379">
        <f>D138+1</f>
        <v>3</v>
      </c>
      <c r="E139" s="8">
        <f>E137*E138</f>
        <v>0</v>
      </c>
      <c r="F139" s="1" t="s">
        <v>251</v>
      </c>
    </row>
    <row r="140" spans="1:18" x14ac:dyDescent="0.25">
      <c r="B140" t="str">
        <f ca="1">OFFSET(Sprachen!A275,0,'START, DEBUT, INIZIO'!$E$7-1,1,1)</f>
        <v>Ansatz für Pauschalabgeltung</v>
      </c>
      <c r="D140" s="379">
        <f>D139+1</f>
        <v>4</v>
      </c>
      <c r="E140" s="399">
        <f>'Allg., SDL, RMP, HKN, Wi-Res.'!$D$60</f>
        <v>144.5</v>
      </c>
      <c r="F140" s="1" t="s">
        <v>10</v>
      </c>
    </row>
    <row r="141" spans="1:18" ht="13" x14ac:dyDescent="0.3">
      <c r="D141" s="379">
        <f>D140+1</f>
        <v>5</v>
      </c>
      <c r="E141" s="380">
        <f>E139*E140</f>
        <v>0</v>
      </c>
      <c r="F141" s="381" t="s">
        <v>225</v>
      </c>
      <c r="G141" s="381" t="str">
        <f ca="1">OFFSET(Sprachen!A276,0,'START, DEBUT, INIZIO'!$E$7-1,1,1)</f>
        <v>Mehrerlös Winterreserve</v>
      </c>
    </row>
    <row r="142" spans="1:18" ht="13" thickBot="1" x14ac:dyDescent="0.3">
      <c r="A142" s="339"/>
      <c r="B142" s="339"/>
      <c r="C142" s="339"/>
      <c r="D142" s="339"/>
      <c r="E142" s="339"/>
      <c r="F142" s="339"/>
      <c r="G142" s="339"/>
      <c r="H142" s="339"/>
      <c r="I142" s="339"/>
      <c r="J142" s="339"/>
      <c r="K142" s="339"/>
      <c r="L142" s="339"/>
      <c r="M142" s="339"/>
      <c r="N142" s="339"/>
      <c r="O142" s="339"/>
      <c r="P142" s="339"/>
      <c r="Q142" s="339"/>
      <c r="R142" s="339"/>
    </row>
    <row r="143" spans="1:18" ht="26.15" customHeight="1" x14ac:dyDescent="0.3">
      <c r="A143" s="16" t="str">
        <f ca="1">OFFSET(Sprachen!A277,0,'START, DEBUT, INIZIO'!$E$7-1,1,1)</f>
        <v>Übersteigender Teil</v>
      </c>
      <c r="B143" s="1"/>
      <c r="C143" s="1"/>
      <c r="D143" s="3"/>
      <c r="E143" s="615"/>
      <c r="F143" s="615"/>
      <c r="G143" s="615"/>
      <c r="H143" s="615"/>
      <c r="I143" s="615"/>
    </row>
    <row r="144" spans="1:18" ht="130.5" x14ac:dyDescent="0.25">
      <c r="B144" s="402" t="str">
        <f ca="1">OFFSET(Sprachen!A278,0,'START, DEBUT, INIZIO'!$E$7-1,1,1)</f>
        <v>Die jeweiligen Jahreserlöse werden proportional zur Mehrproduktion auf die Monate verteilt</v>
      </c>
      <c r="E144" s="416" t="str">
        <f ca="1">OFFSET(Sprachen!A280,0,'START, DEBUT, INIZIO'!$E$7-1,1,1)</f>
        <v>Mehrproduktion aus Investition
(inkl neue Speicherkapazität)</v>
      </c>
      <c r="F144" s="416" t="str">
        <f ca="1">OFFSET(Sprachen!A281,0,'START, DEBUT, INIZIO'!$E$7-1,1,1)</f>
        <v>Erlös Day-Ahead (spezifisch)</v>
      </c>
      <c r="G144" s="416" t="str">
        <f ca="1">OFFSET(Sprachen!A283,0,'START, DEBUT, INIZIO'!$E$7-1,1,1)</f>
        <v>Erlös Day-Ahead (absolut)</v>
      </c>
      <c r="H144" s="416" t="str">
        <f ca="1">OFFSET(Sprachen!A285,0,'START, DEBUT, INIZIO'!$E$7-1,1,1)</f>
        <v>Erlös Terminmarktabsicherung</v>
      </c>
      <c r="I144" s="416" t="str">
        <f ca="1">OFFSET(Sprachen!A286,0,'START, DEBUT, INIZIO'!$E$7-1,1,1)</f>
        <v>Erlös Systemdienstleistungsmarkt</v>
      </c>
      <c r="J144" s="416" t="str">
        <f ca="1">OFFSET(Sprachen!A287,0,'START, DEBUT, INIZIO'!$E$7-1,1,1)</f>
        <v>Erlös Herkunftsnachweise</v>
      </c>
      <c r="K144" s="416" t="str">
        <f ca="1">OFFSET(Sprachen!A288,0,'START, DEBUT, INIZIO'!$E$7-1,1,1)</f>
        <v>Erlös Winterreserve</v>
      </c>
      <c r="L144" s="417" t="str">
        <f ca="1">OFFSET(Sprachen!A289,0,'START, DEBUT, INIZIO'!$E$7-1,1,1)</f>
        <v>Erlös Total</v>
      </c>
      <c r="M144" s="418"/>
    </row>
    <row r="145" spans="2:17" ht="13" thickBot="1" x14ac:dyDescent="0.3">
      <c r="D145" s="339"/>
      <c r="E145" s="343" t="s">
        <v>9</v>
      </c>
      <c r="F145" s="343" t="s">
        <v>10</v>
      </c>
      <c r="G145" s="343" t="s">
        <v>8</v>
      </c>
      <c r="H145" s="343" t="s">
        <v>8</v>
      </c>
      <c r="I145" s="343" t="s">
        <v>8</v>
      </c>
      <c r="J145" s="343" t="s">
        <v>8</v>
      </c>
      <c r="K145" s="343" t="s">
        <v>8</v>
      </c>
      <c r="L145" s="562" t="s">
        <v>8</v>
      </c>
    </row>
    <row r="146" spans="2:17" x14ac:dyDescent="0.25">
      <c r="C146" s="378">
        <v>1</v>
      </c>
      <c r="D146" s="3" t="str">
        <f t="shared" ref="D146:D157" si="23">D44</f>
        <v>10. 2023</v>
      </c>
      <c r="E146" s="406">
        <f>Allgemein!X37</f>
        <v>0</v>
      </c>
      <c r="F146" s="385">
        <f t="shared" ref="F146:F157" si="24">T89</f>
        <v>0</v>
      </c>
      <c r="G146" s="393">
        <f>E146*F146</f>
        <v>0</v>
      </c>
      <c r="H146" s="393" t="e">
        <f t="shared" ref="H146:K157" si="25">$E146/$E$158*H$158</f>
        <v>#DIV/0!</v>
      </c>
      <c r="I146" s="393" t="e">
        <f t="shared" ca="1" si="25"/>
        <v>#DIV/0!</v>
      </c>
      <c r="J146" s="393" t="e">
        <f t="shared" si="25"/>
        <v>#DIV/0!</v>
      </c>
      <c r="K146" s="393" t="e">
        <f t="shared" si="25"/>
        <v>#DIV/0!</v>
      </c>
      <c r="L146" s="407" t="e">
        <f t="shared" ref="L146:L157" si="26">SUM(G146:K146)</f>
        <v>#DIV/0!</v>
      </c>
    </row>
    <row r="147" spans="2:17" x14ac:dyDescent="0.25">
      <c r="C147" s="379">
        <f t="shared" ref="C147:C174" si="27">C146+1</f>
        <v>2</v>
      </c>
      <c r="D147" s="3" t="str">
        <f t="shared" si="23"/>
        <v>11. 2023</v>
      </c>
      <c r="E147" s="406">
        <f>Allgemein!X38</f>
        <v>0</v>
      </c>
      <c r="F147" s="385">
        <f t="shared" si="24"/>
        <v>0</v>
      </c>
      <c r="G147" s="409">
        <f t="shared" ref="G147:G157" si="28">E147*F147</f>
        <v>0</v>
      </c>
      <c r="H147" s="258" t="e">
        <f t="shared" si="25"/>
        <v>#DIV/0!</v>
      </c>
      <c r="I147" s="258" t="e">
        <f t="shared" ca="1" si="25"/>
        <v>#DIV/0!</v>
      </c>
      <c r="J147" s="258" t="e">
        <f t="shared" si="25"/>
        <v>#DIV/0!</v>
      </c>
      <c r="K147" s="258" t="e">
        <f t="shared" si="25"/>
        <v>#DIV/0!</v>
      </c>
      <c r="L147" s="407" t="e">
        <f t="shared" si="26"/>
        <v>#DIV/0!</v>
      </c>
    </row>
    <row r="148" spans="2:17" ht="13" thickBot="1" x14ac:dyDescent="0.3">
      <c r="C148" s="379">
        <f t="shared" si="27"/>
        <v>3</v>
      </c>
      <c r="D148" s="410" t="str">
        <f t="shared" si="23"/>
        <v>12. 2023</v>
      </c>
      <c r="E148" s="411">
        <f>Allgemein!X39</f>
        <v>0</v>
      </c>
      <c r="F148" s="412">
        <f t="shared" si="24"/>
        <v>0</v>
      </c>
      <c r="G148" s="374">
        <f t="shared" si="28"/>
        <v>0</v>
      </c>
      <c r="H148" s="374" t="e">
        <f t="shared" si="25"/>
        <v>#DIV/0!</v>
      </c>
      <c r="I148" s="374" t="e">
        <f t="shared" ca="1" si="25"/>
        <v>#DIV/0!</v>
      </c>
      <c r="J148" s="374" t="e">
        <f t="shared" si="25"/>
        <v>#DIV/0!</v>
      </c>
      <c r="K148" s="374" t="e">
        <f t="shared" si="25"/>
        <v>#DIV/0!</v>
      </c>
      <c r="L148" s="413" t="e">
        <f t="shared" si="26"/>
        <v>#DIV/0!</v>
      </c>
    </row>
    <row r="149" spans="2:17" x14ac:dyDescent="0.25">
      <c r="C149" s="379">
        <f t="shared" si="27"/>
        <v>4</v>
      </c>
      <c r="D149" s="3" t="str">
        <f t="shared" si="23"/>
        <v>1. 2024</v>
      </c>
      <c r="E149" s="406">
        <f>Allgemein!X40</f>
        <v>0</v>
      </c>
      <c r="F149" s="385">
        <f t="shared" si="24"/>
        <v>0</v>
      </c>
      <c r="G149" s="393">
        <f t="shared" si="28"/>
        <v>0</v>
      </c>
      <c r="H149" s="393" t="e">
        <f t="shared" si="25"/>
        <v>#DIV/0!</v>
      </c>
      <c r="I149" s="393" t="e">
        <f t="shared" ca="1" si="25"/>
        <v>#DIV/0!</v>
      </c>
      <c r="J149" s="393" t="e">
        <f t="shared" si="25"/>
        <v>#DIV/0!</v>
      </c>
      <c r="K149" s="393" t="e">
        <f t="shared" si="25"/>
        <v>#DIV/0!</v>
      </c>
      <c r="L149" s="407" t="e">
        <f t="shared" si="26"/>
        <v>#DIV/0!</v>
      </c>
    </row>
    <row r="150" spans="2:17" x14ac:dyDescent="0.25">
      <c r="C150" s="379">
        <f t="shared" si="27"/>
        <v>5</v>
      </c>
      <c r="D150" s="3" t="str">
        <f t="shared" si="23"/>
        <v>2. 2024</v>
      </c>
      <c r="E150" s="406">
        <f>Allgemein!X41</f>
        <v>0</v>
      </c>
      <c r="F150" s="385">
        <f t="shared" si="24"/>
        <v>0</v>
      </c>
      <c r="G150" s="409">
        <f t="shared" si="28"/>
        <v>0</v>
      </c>
      <c r="H150" s="258" t="e">
        <f t="shared" si="25"/>
        <v>#DIV/0!</v>
      </c>
      <c r="I150" s="258" t="e">
        <f t="shared" ca="1" si="25"/>
        <v>#DIV/0!</v>
      </c>
      <c r="J150" s="258" t="e">
        <f t="shared" si="25"/>
        <v>#DIV/0!</v>
      </c>
      <c r="K150" s="258" t="e">
        <f t="shared" si="25"/>
        <v>#DIV/0!</v>
      </c>
      <c r="L150" s="407" t="e">
        <f t="shared" si="26"/>
        <v>#DIV/0!</v>
      </c>
    </row>
    <row r="151" spans="2:17" ht="13" thickBot="1" x14ac:dyDescent="0.3">
      <c r="C151" s="379">
        <f t="shared" si="27"/>
        <v>6</v>
      </c>
      <c r="D151" s="410" t="str">
        <f t="shared" si="23"/>
        <v>3. 2024</v>
      </c>
      <c r="E151" s="411">
        <f>Allgemein!X42</f>
        <v>0</v>
      </c>
      <c r="F151" s="412">
        <f t="shared" si="24"/>
        <v>0</v>
      </c>
      <c r="G151" s="374">
        <f t="shared" si="28"/>
        <v>0</v>
      </c>
      <c r="H151" s="374" t="e">
        <f t="shared" si="25"/>
        <v>#DIV/0!</v>
      </c>
      <c r="I151" s="374" t="e">
        <f t="shared" ca="1" si="25"/>
        <v>#DIV/0!</v>
      </c>
      <c r="J151" s="374" t="e">
        <f t="shared" si="25"/>
        <v>#DIV/0!</v>
      </c>
      <c r="K151" s="374" t="e">
        <f t="shared" si="25"/>
        <v>#DIV/0!</v>
      </c>
      <c r="L151" s="413" t="e">
        <f t="shared" si="26"/>
        <v>#DIV/0!</v>
      </c>
    </row>
    <row r="152" spans="2:17" x14ac:dyDescent="0.25">
      <c r="C152" s="379">
        <f t="shared" si="27"/>
        <v>7</v>
      </c>
      <c r="D152" s="3" t="str">
        <f t="shared" si="23"/>
        <v>4. 2024</v>
      </c>
      <c r="E152" s="406">
        <f>Allgemein!X43</f>
        <v>0</v>
      </c>
      <c r="F152" s="385">
        <f t="shared" si="24"/>
        <v>0</v>
      </c>
      <c r="G152" s="393">
        <f t="shared" si="28"/>
        <v>0</v>
      </c>
      <c r="H152" s="393" t="e">
        <f t="shared" si="25"/>
        <v>#DIV/0!</v>
      </c>
      <c r="I152" s="393" t="e">
        <f t="shared" ca="1" si="25"/>
        <v>#DIV/0!</v>
      </c>
      <c r="J152" s="393" t="e">
        <f t="shared" si="25"/>
        <v>#DIV/0!</v>
      </c>
      <c r="K152" s="393" t="e">
        <f t="shared" si="25"/>
        <v>#DIV/0!</v>
      </c>
      <c r="L152" s="407" t="e">
        <f t="shared" si="26"/>
        <v>#DIV/0!</v>
      </c>
    </row>
    <row r="153" spans="2:17" x14ac:dyDescent="0.25">
      <c r="C153" s="379">
        <f t="shared" si="27"/>
        <v>8</v>
      </c>
      <c r="D153" s="3" t="str">
        <f t="shared" si="23"/>
        <v>5. 2024</v>
      </c>
      <c r="E153" s="406">
        <f>Allgemein!X44</f>
        <v>0</v>
      </c>
      <c r="F153" s="385">
        <f t="shared" si="24"/>
        <v>0</v>
      </c>
      <c r="G153" s="409">
        <f t="shared" si="28"/>
        <v>0</v>
      </c>
      <c r="H153" s="258" t="e">
        <f t="shared" si="25"/>
        <v>#DIV/0!</v>
      </c>
      <c r="I153" s="258" t="e">
        <f t="shared" ca="1" si="25"/>
        <v>#DIV/0!</v>
      </c>
      <c r="J153" s="258" t="e">
        <f t="shared" si="25"/>
        <v>#DIV/0!</v>
      </c>
      <c r="K153" s="258" t="e">
        <f t="shared" si="25"/>
        <v>#DIV/0!</v>
      </c>
      <c r="L153" s="407" t="e">
        <f t="shared" si="26"/>
        <v>#DIV/0!</v>
      </c>
    </row>
    <row r="154" spans="2:17" ht="13" thickBot="1" x14ac:dyDescent="0.3">
      <c r="C154" s="379">
        <f t="shared" si="27"/>
        <v>9</v>
      </c>
      <c r="D154" s="410" t="str">
        <f t="shared" si="23"/>
        <v>6. 2024</v>
      </c>
      <c r="E154" s="411">
        <f>Allgemein!X45</f>
        <v>0</v>
      </c>
      <c r="F154" s="412">
        <f t="shared" si="24"/>
        <v>0</v>
      </c>
      <c r="G154" s="374">
        <f t="shared" si="28"/>
        <v>0</v>
      </c>
      <c r="H154" s="374" t="e">
        <f t="shared" si="25"/>
        <v>#DIV/0!</v>
      </c>
      <c r="I154" s="374" t="e">
        <f t="shared" ca="1" si="25"/>
        <v>#DIV/0!</v>
      </c>
      <c r="J154" s="374" t="e">
        <f t="shared" si="25"/>
        <v>#DIV/0!</v>
      </c>
      <c r="K154" s="374" t="e">
        <f t="shared" si="25"/>
        <v>#DIV/0!</v>
      </c>
      <c r="L154" s="413" t="e">
        <f t="shared" si="26"/>
        <v>#DIV/0!</v>
      </c>
    </row>
    <row r="155" spans="2:17" x14ac:dyDescent="0.25">
      <c r="C155" s="379">
        <f t="shared" si="27"/>
        <v>10</v>
      </c>
      <c r="D155" s="3" t="str">
        <f t="shared" si="23"/>
        <v>7. 2024</v>
      </c>
      <c r="E155" s="406">
        <f>Allgemein!X46</f>
        <v>0</v>
      </c>
      <c r="F155" s="385">
        <f t="shared" si="24"/>
        <v>0</v>
      </c>
      <c r="G155" s="393">
        <f t="shared" si="28"/>
        <v>0</v>
      </c>
      <c r="H155" s="393" t="e">
        <f t="shared" si="25"/>
        <v>#DIV/0!</v>
      </c>
      <c r="I155" s="393" t="e">
        <f t="shared" ca="1" si="25"/>
        <v>#DIV/0!</v>
      </c>
      <c r="J155" s="393" t="e">
        <f t="shared" si="25"/>
        <v>#DIV/0!</v>
      </c>
      <c r="K155" s="393" t="e">
        <f t="shared" si="25"/>
        <v>#DIV/0!</v>
      </c>
      <c r="L155" s="407" t="e">
        <f t="shared" si="26"/>
        <v>#DIV/0!</v>
      </c>
    </row>
    <row r="156" spans="2:17" x14ac:dyDescent="0.25">
      <c r="C156" s="379">
        <f t="shared" si="27"/>
        <v>11</v>
      </c>
      <c r="D156" s="3" t="str">
        <f t="shared" si="23"/>
        <v>8. 2024</v>
      </c>
      <c r="E156" s="406">
        <f>Allgemein!X47</f>
        <v>0</v>
      </c>
      <c r="F156" s="385">
        <f t="shared" si="24"/>
        <v>0</v>
      </c>
      <c r="G156" s="409">
        <f t="shared" si="28"/>
        <v>0</v>
      </c>
      <c r="H156" s="258" t="e">
        <f t="shared" si="25"/>
        <v>#DIV/0!</v>
      </c>
      <c r="I156" s="258" t="e">
        <f t="shared" ca="1" si="25"/>
        <v>#DIV/0!</v>
      </c>
      <c r="J156" s="258" t="e">
        <f t="shared" si="25"/>
        <v>#DIV/0!</v>
      </c>
      <c r="K156" s="258" t="e">
        <f t="shared" si="25"/>
        <v>#DIV/0!</v>
      </c>
      <c r="L156" s="407" t="e">
        <f t="shared" si="26"/>
        <v>#DIV/0!</v>
      </c>
    </row>
    <row r="157" spans="2:17" ht="13" thickBot="1" x14ac:dyDescent="0.3">
      <c r="C157" s="379">
        <f t="shared" si="27"/>
        <v>12</v>
      </c>
      <c r="D157" s="410" t="str">
        <f t="shared" si="23"/>
        <v>9. 2024</v>
      </c>
      <c r="E157" s="411">
        <f>Allgemein!X48</f>
        <v>0</v>
      </c>
      <c r="F157" s="412">
        <f t="shared" si="24"/>
        <v>0</v>
      </c>
      <c r="G157" s="374">
        <f t="shared" si="28"/>
        <v>0</v>
      </c>
      <c r="H157" s="374" t="e">
        <f t="shared" si="25"/>
        <v>#DIV/0!</v>
      </c>
      <c r="I157" s="374" t="e">
        <f t="shared" ca="1" si="25"/>
        <v>#DIV/0!</v>
      </c>
      <c r="J157" s="374" t="e">
        <f t="shared" si="25"/>
        <v>#DIV/0!</v>
      </c>
      <c r="K157" s="374" t="e">
        <f t="shared" si="25"/>
        <v>#DIV/0!</v>
      </c>
      <c r="L157" s="413" t="e">
        <f t="shared" si="26"/>
        <v>#DIV/0!</v>
      </c>
    </row>
    <row r="158" spans="2:17" x14ac:dyDescent="0.25">
      <c r="C158" s="379">
        <f t="shared" si="27"/>
        <v>13</v>
      </c>
      <c r="E158" s="341">
        <f>SUM(E146:E157)</f>
        <v>0</v>
      </c>
      <c r="G158" s="8">
        <f>SUM(G146:G157)</f>
        <v>0</v>
      </c>
      <c r="H158" s="8">
        <f>$H$123</f>
        <v>0</v>
      </c>
      <c r="I158" s="8">
        <f ca="1">$E$129</f>
        <v>0</v>
      </c>
      <c r="J158" s="8" t="e">
        <f>$E$134</f>
        <v>#DIV/0!</v>
      </c>
      <c r="K158" s="8">
        <f>$E$141</f>
        <v>0</v>
      </c>
      <c r="L158" s="407" t="e">
        <f>SUM(L146:L157)</f>
        <v>#DIV/0!</v>
      </c>
    </row>
    <row r="159" spans="2:17" x14ac:dyDescent="0.25">
      <c r="C159" s="379">
        <f t="shared" si="27"/>
        <v>14</v>
      </c>
    </row>
    <row r="160" spans="2:17" ht="139.5" x14ac:dyDescent="0.25">
      <c r="B160" s="402" t="str">
        <f ca="1">OFFSET(Sprachen!A290,0,'START, DEBUT, INIZIO'!$E$7-1,1,1)</f>
        <v>Die jeweiligen Jahreskosten werden proportional zur Mehrproduktion auf die Monate verteilt</v>
      </c>
      <c r="C160" s="379">
        <f t="shared" si="27"/>
        <v>15</v>
      </c>
      <c r="E160" s="416" t="str">
        <f ca="1">OFFSET(Sprachen!$A291,0,'START, DEBUT, INIZIO'!$E$7-1,1,1)</f>
        <v>Kapitalkosten (Annuität ohne MwSt.)</v>
      </c>
      <c r="F160" s="416" t="str">
        <f ca="1">OFFSET(Sprachen!$A292,0,'START, DEBUT, INIZIO'!$E$7-1,1,1)</f>
        <v>Betriebskosten (ohne MwSt.)</v>
      </c>
      <c r="G160" s="422" t="str">
        <f ca="1">OFFSET(Sprachen!$A293,0,'START, DEBUT, INIZIO'!$E$7-1,1,1)</f>
        <v>Energiebewirtschaftungs- und -verwertungskosten</v>
      </c>
      <c r="H160" s="416" t="str">
        <f ca="1">OFFSET(Sprachen!$A294,0,'START, DEBUT, INIZIO'!$E$7-1,1,1)</f>
        <v>Abgaben und Leistungen an das Gemeinwesen</v>
      </c>
      <c r="I160" s="416" t="str">
        <f ca="1">OFFSET(Sprachen!$A295,0,'START, DEBUT, INIZIO'!$E$7-1,1,1)</f>
        <v>Kosten für die Elektrizität für Zubringerpumpen</v>
      </c>
      <c r="J160" s="416" t="str">
        <f ca="1">OFFSET(Sprachen!$A296,0,'START, DEBUT, INIZIO'!$E$7-1,1,1)</f>
        <v>Kosten für die Elektrizität für Umwälzpumpen</v>
      </c>
      <c r="K160" s="416" t="str">
        <f ca="1">OFFSET(Sprachen!$A297,0,'START, DEBUT, INIZIO'!$E$7-1,1,1)</f>
        <v>Kosten Steuern EK</v>
      </c>
      <c r="L160" s="417" t="str">
        <f ca="1">OFFSET(Sprachen!$A298,0,'START, DEBUT, INIZIO'!$E$7-1,1,1)</f>
        <v>Kosten Total</v>
      </c>
      <c r="O160" s="405" t="str">
        <f ca="1">OFFSET(Sprachen!$A299,0,'START, DEBUT, INIZIO'!$E$7-1,1,1)</f>
        <v>gMP Total Erlöse - Total Kosten</v>
      </c>
      <c r="P160" s="405" t="str">
        <f ca="1">OFFSET(Sprachen!$A300,0,'START, DEBUT, INIZIO'!$E$7-1,1,1)</f>
        <v>Übersteigender Teil</v>
      </c>
      <c r="Q160" s="405" t="str">
        <f ca="1">OFFSET(Sprachen!$A301,0,'START, DEBUT, INIZIO'!$E$7-1,1,1)</f>
        <v>Übersteigender Teil. Anteil, welcher beim Projekt bleibt</v>
      </c>
    </row>
    <row r="161" spans="1:18" ht="13" thickBot="1" x14ac:dyDescent="0.3">
      <c r="C161" s="379">
        <f t="shared" si="27"/>
        <v>16</v>
      </c>
      <c r="D161" s="339"/>
      <c r="E161" s="343" t="s">
        <v>8</v>
      </c>
      <c r="F161" s="343" t="s">
        <v>8</v>
      </c>
      <c r="G161" s="343" t="s">
        <v>8</v>
      </c>
      <c r="H161" s="343" t="s">
        <v>8</v>
      </c>
      <c r="I161" s="343" t="s">
        <v>8</v>
      </c>
      <c r="J161" s="343" t="s">
        <v>8</v>
      </c>
      <c r="K161" s="343" t="s">
        <v>8</v>
      </c>
      <c r="L161" s="562" t="s">
        <v>8</v>
      </c>
      <c r="N161" s="339"/>
      <c r="O161" s="343" t="s">
        <v>8</v>
      </c>
      <c r="P161" s="343" t="s">
        <v>8</v>
      </c>
      <c r="Q161" s="343" t="s">
        <v>8</v>
      </c>
    </row>
    <row r="162" spans="1:18" x14ac:dyDescent="0.25">
      <c r="C162" s="379">
        <f t="shared" si="27"/>
        <v>17</v>
      </c>
      <c r="D162" s="3" t="str">
        <f>D146</f>
        <v>10. 2023</v>
      </c>
      <c r="E162" s="393" t="e">
        <f t="shared" ref="E162:K173" si="29">$E146/$E$158*E$174</f>
        <v>#DIV/0!</v>
      </c>
      <c r="F162" s="393" t="e">
        <f t="shared" si="29"/>
        <v>#DIV/0!</v>
      </c>
      <c r="G162" s="393" t="e">
        <f t="shared" ca="1" si="29"/>
        <v>#DIV/0!</v>
      </c>
      <c r="H162" s="393" t="e">
        <f t="shared" si="29"/>
        <v>#DIV/0!</v>
      </c>
      <c r="I162" s="393" t="e">
        <f t="shared" si="29"/>
        <v>#DIV/0!</v>
      </c>
      <c r="J162" s="393" t="e">
        <f t="shared" si="29"/>
        <v>#DIV/0!</v>
      </c>
      <c r="K162" s="393" t="e">
        <f t="shared" si="29"/>
        <v>#DIV/0!</v>
      </c>
      <c r="L162" s="408" t="e">
        <f>SUM(E162:K162)</f>
        <v>#DIV/0!</v>
      </c>
      <c r="N162" s="8" t="str">
        <f t="shared" ref="N162:N173" si="30">D146</f>
        <v>10. 2023</v>
      </c>
      <c r="O162" s="8" t="e">
        <f>L146-L162</f>
        <v>#DIV/0!</v>
      </c>
      <c r="P162" s="8"/>
    </row>
    <row r="163" spans="1:18" x14ac:dyDescent="0.25">
      <c r="C163" s="379">
        <f t="shared" si="27"/>
        <v>18</v>
      </c>
      <c r="D163" s="3" t="str">
        <f t="shared" ref="D163:D173" si="31">D147</f>
        <v>11. 2023</v>
      </c>
      <c r="E163" s="258" t="e">
        <f t="shared" si="29"/>
        <v>#DIV/0!</v>
      </c>
      <c r="F163" s="258" t="e">
        <f t="shared" si="29"/>
        <v>#DIV/0!</v>
      </c>
      <c r="G163" s="258" t="e">
        <f t="shared" ca="1" si="29"/>
        <v>#DIV/0!</v>
      </c>
      <c r="H163" s="258" t="e">
        <f t="shared" si="29"/>
        <v>#DIV/0!</v>
      </c>
      <c r="I163" s="258" t="e">
        <f t="shared" si="29"/>
        <v>#DIV/0!</v>
      </c>
      <c r="J163" s="258" t="e">
        <f t="shared" si="29"/>
        <v>#DIV/0!</v>
      </c>
      <c r="K163" s="258" t="e">
        <f t="shared" si="29"/>
        <v>#DIV/0!</v>
      </c>
      <c r="L163" s="408" t="e">
        <f t="shared" ref="L163:L173" si="32">SUM(E163:K163)</f>
        <v>#DIV/0!</v>
      </c>
      <c r="N163" s="8" t="str">
        <f t="shared" si="30"/>
        <v>11. 2023</v>
      </c>
      <c r="O163" s="8" t="e">
        <f t="shared" ref="O163:O173" si="33">L147-L163</f>
        <v>#DIV/0!</v>
      </c>
      <c r="P163" s="8"/>
    </row>
    <row r="164" spans="1:18" ht="13" thickBot="1" x14ac:dyDescent="0.3">
      <c r="C164" s="379">
        <f t="shared" si="27"/>
        <v>19</v>
      </c>
      <c r="D164" s="410" t="str">
        <f t="shared" si="31"/>
        <v>12. 2023</v>
      </c>
      <c r="E164" s="374" t="e">
        <f t="shared" si="29"/>
        <v>#DIV/0!</v>
      </c>
      <c r="F164" s="374" t="e">
        <f t="shared" si="29"/>
        <v>#DIV/0!</v>
      </c>
      <c r="G164" s="374" t="e">
        <f t="shared" ca="1" si="29"/>
        <v>#DIV/0!</v>
      </c>
      <c r="H164" s="374" t="e">
        <f t="shared" si="29"/>
        <v>#DIV/0!</v>
      </c>
      <c r="I164" s="374" t="e">
        <f t="shared" si="29"/>
        <v>#DIV/0!</v>
      </c>
      <c r="J164" s="374" t="e">
        <f t="shared" si="29"/>
        <v>#DIV/0!</v>
      </c>
      <c r="K164" s="374" t="e">
        <f t="shared" si="29"/>
        <v>#DIV/0!</v>
      </c>
      <c r="L164" s="414" t="e">
        <f t="shared" si="32"/>
        <v>#DIV/0!</v>
      </c>
      <c r="N164" s="413" t="str">
        <f t="shared" si="30"/>
        <v>12. 2023</v>
      </c>
      <c r="O164" s="413" t="e">
        <f t="shared" si="33"/>
        <v>#DIV/0!</v>
      </c>
      <c r="P164" s="413" t="e">
        <f>IF(O164&gt;0,O164,0)</f>
        <v>#DIV/0!</v>
      </c>
      <c r="Q164" s="413" t="e">
        <f>P164*'Allg., SDL, RMP, HKN, Wi-Res.'!$C$4</f>
        <v>#DIV/0!</v>
      </c>
    </row>
    <row r="165" spans="1:18" x14ac:dyDescent="0.25">
      <c r="C165" s="379">
        <f t="shared" si="27"/>
        <v>20</v>
      </c>
      <c r="D165" s="3" t="str">
        <f t="shared" si="31"/>
        <v>1. 2024</v>
      </c>
      <c r="E165" s="393" t="e">
        <f t="shared" si="29"/>
        <v>#DIV/0!</v>
      </c>
      <c r="F165" s="393" t="e">
        <f t="shared" si="29"/>
        <v>#DIV/0!</v>
      </c>
      <c r="G165" s="393" t="e">
        <f t="shared" ca="1" si="29"/>
        <v>#DIV/0!</v>
      </c>
      <c r="H165" s="393" t="e">
        <f t="shared" si="29"/>
        <v>#DIV/0!</v>
      </c>
      <c r="I165" s="393" t="e">
        <f t="shared" si="29"/>
        <v>#DIV/0!</v>
      </c>
      <c r="J165" s="393" t="e">
        <f t="shared" si="29"/>
        <v>#DIV/0!</v>
      </c>
      <c r="K165" s="393" t="e">
        <f t="shared" si="29"/>
        <v>#DIV/0!</v>
      </c>
      <c r="L165" s="408" t="e">
        <f t="shared" si="32"/>
        <v>#DIV/0!</v>
      </c>
      <c r="N165" s="407" t="str">
        <f t="shared" si="30"/>
        <v>1. 2024</v>
      </c>
      <c r="O165" s="407" t="e">
        <f t="shared" si="33"/>
        <v>#DIV/0!</v>
      </c>
      <c r="P165" s="407" t="e">
        <f t="shared" ref="P165:P167" si="34">IF(O165&gt;0,O165,0)</f>
        <v>#DIV/0!</v>
      </c>
      <c r="Q165" s="407" t="e">
        <f>P165*'Allg., SDL, RMP, HKN, Wi-Res.'!$C$4</f>
        <v>#DIV/0!</v>
      </c>
    </row>
    <row r="166" spans="1:18" x14ac:dyDescent="0.25">
      <c r="C166" s="379">
        <f t="shared" si="27"/>
        <v>21</v>
      </c>
      <c r="D166" s="3" t="str">
        <f t="shared" si="31"/>
        <v>2. 2024</v>
      </c>
      <c r="E166" s="258" t="e">
        <f t="shared" si="29"/>
        <v>#DIV/0!</v>
      </c>
      <c r="F166" s="258" t="e">
        <f t="shared" si="29"/>
        <v>#DIV/0!</v>
      </c>
      <c r="G166" s="258" t="e">
        <f t="shared" ca="1" si="29"/>
        <v>#DIV/0!</v>
      </c>
      <c r="H166" s="258" t="e">
        <f t="shared" si="29"/>
        <v>#DIV/0!</v>
      </c>
      <c r="I166" s="258" t="e">
        <f t="shared" si="29"/>
        <v>#DIV/0!</v>
      </c>
      <c r="J166" s="258" t="e">
        <f t="shared" si="29"/>
        <v>#DIV/0!</v>
      </c>
      <c r="K166" s="258" t="e">
        <f t="shared" si="29"/>
        <v>#DIV/0!</v>
      </c>
      <c r="L166" s="408" t="e">
        <f t="shared" si="32"/>
        <v>#DIV/0!</v>
      </c>
      <c r="N166" s="407" t="str">
        <f t="shared" si="30"/>
        <v>2. 2024</v>
      </c>
      <c r="O166" s="407" t="e">
        <f t="shared" si="33"/>
        <v>#DIV/0!</v>
      </c>
      <c r="P166" s="407" t="e">
        <f t="shared" si="34"/>
        <v>#DIV/0!</v>
      </c>
      <c r="Q166" s="407" t="e">
        <f>P166*'Allg., SDL, RMP, HKN, Wi-Res.'!$C$4</f>
        <v>#DIV/0!</v>
      </c>
    </row>
    <row r="167" spans="1:18" ht="13" thickBot="1" x14ac:dyDescent="0.3">
      <c r="C167" s="379">
        <f t="shared" si="27"/>
        <v>22</v>
      </c>
      <c r="D167" s="410" t="str">
        <f t="shared" si="31"/>
        <v>3. 2024</v>
      </c>
      <c r="E167" s="374" t="e">
        <f t="shared" si="29"/>
        <v>#DIV/0!</v>
      </c>
      <c r="F167" s="374" t="e">
        <f t="shared" si="29"/>
        <v>#DIV/0!</v>
      </c>
      <c r="G167" s="374" t="e">
        <f t="shared" ca="1" si="29"/>
        <v>#DIV/0!</v>
      </c>
      <c r="H167" s="374" t="e">
        <f t="shared" si="29"/>
        <v>#DIV/0!</v>
      </c>
      <c r="I167" s="374" t="e">
        <f t="shared" si="29"/>
        <v>#DIV/0!</v>
      </c>
      <c r="J167" s="374" t="e">
        <f t="shared" si="29"/>
        <v>#DIV/0!</v>
      </c>
      <c r="K167" s="374" t="e">
        <f t="shared" si="29"/>
        <v>#DIV/0!</v>
      </c>
      <c r="L167" s="414" t="e">
        <f t="shared" si="32"/>
        <v>#DIV/0!</v>
      </c>
      <c r="N167" s="413" t="str">
        <f t="shared" si="30"/>
        <v>3. 2024</v>
      </c>
      <c r="O167" s="413" t="e">
        <f t="shared" si="33"/>
        <v>#DIV/0!</v>
      </c>
      <c r="P167" s="413" t="e">
        <f t="shared" si="34"/>
        <v>#DIV/0!</v>
      </c>
      <c r="Q167" s="413" t="e">
        <f>P167*'Allg., SDL, RMP, HKN, Wi-Res.'!$C$4</f>
        <v>#DIV/0!</v>
      </c>
    </row>
    <row r="168" spans="1:18" x14ac:dyDescent="0.25">
      <c r="C168" s="379">
        <f t="shared" si="27"/>
        <v>23</v>
      </c>
      <c r="D168" s="3" t="str">
        <f t="shared" si="31"/>
        <v>4. 2024</v>
      </c>
      <c r="E168" s="393" t="e">
        <f t="shared" si="29"/>
        <v>#DIV/0!</v>
      </c>
      <c r="F168" s="393" t="e">
        <f t="shared" si="29"/>
        <v>#DIV/0!</v>
      </c>
      <c r="G168" s="393" t="e">
        <f t="shared" ca="1" si="29"/>
        <v>#DIV/0!</v>
      </c>
      <c r="H168" s="393" t="e">
        <f t="shared" si="29"/>
        <v>#DIV/0!</v>
      </c>
      <c r="I168" s="393" t="e">
        <f t="shared" si="29"/>
        <v>#DIV/0!</v>
      </c>
      <c r="J168" s="393" t="e">
        <f t="shared" si="29"/>
        <v>#DIV/0!</v>
      </c>
      <c r="K168" s="393" t="e">
        <f t="shared" si="29"/>
        <v>#DIV/0!</v>
      </c>
      <c r="L168" s="408" t="e">
        <f t="shared" si="32"/>
        <v>#DIV/0!</v>
      </c>
      <c r="N168" s="8" t="str">
        <f t="shared" si="30"/>
        <v>4. 2024</v>
      </c>
      <c r="O168" s="8" t="e">
        <f t="shared" si="33"/>
        <v>#DIV/0!</v>
      </c>
      <c r="P168" s="8"/>
    </row>
    <row r="169" spans="1:18" x14ac:dyDescent="0.25">
      <c r="C169" s="379">
        <f t="shared" si="27"/>
        <v>24</v>
      </c>
      <c r="D169" s="3" t="str">
        <f t="shared" si="31"/>
        <v>5. 2024</v>
      </c>
      <c r="E169" s="258" t="e">
        <f t="shared" si="29"/>
        <v>#DIV/0!</v>
      </c>
      <c r="F169" s="258" t="e">
        <f t="shared" si="29"/>
        <v>#DIV/0!</v>
      </c>
      <c r="G169" s="258" t="e">
        <f t="shared" ca="1" si="29"/>
        <v>#DIV/0!</v>
      </c>
      <c r="H169" s="258" t="e">
        <f t="shared" si="29"/>
        <v>#DIV/0!</v>
      </c>
      <c r="I169" s="258" t="e">
        <f t="shared" si="29"/>
        <v>#DIV/0!</v>
      </c>
      <c r="J169" s="258" t="e">
        <f t="shared" si="29"/>
        <v>#DIV/0!</v>
      </c>
      <c r="K169" s="258" t="e">
        <f t="shared" si="29"/>
        <v>#DIV/0!</v>
      </c>
      <c r="L169" s="408" t="e">
        <f>SUM(E169:K169)</f>
        <v>#DIV/0!</v>
      </c>
      <c r="N169" s="8" t="str">
        <f t="shared" si="30"/>
        <v>5. 2024</v>
      </c>
      <c r="O169" s="8" t="e">
        <f t="shared" si="33"/>
        <v>#DIV/0!</v>
      </c>
      <c r="P169" s="8"/>
    </row>
    <row r="170" spans="1:18" ht="13" thickBot="1" x14ac:dyDescent="0.3">
      <c r="C170" s="379">
        <f t="shared" si="27"/>
        <v>25</v>
      </c>
      <c r="D170" s="410" t="str">
        <f t="shared" si="31"/>
        <v>6. 2024</v>
      </c>
      <c r="E170" s="374" t="e">
        <f t="shared" si="29"/>
        <v>#DIV/0!</v>
      </c>
      <c r="F170" s="374" t="e">
        <f t="shared" si="29"/>
        <v>#DIV/0!</v>
      </c>
      <c r="G170" s="374" t="e">
        <f t="shared" ca="1" si="29"/>
        <v>#DIV/0!</v>
      </c>
      <c r="H170" s="374" t="e">
        <f t="shared" si="29"/>
        <v>#DIV/0!</v>
      </c>
      <c r="I170" s="374" t="e">
        <f t="shared" si="29"/>
        <v>#DIV/0!</v>
      </c>
      <c r="J170" s="374" t="e">
        <f t="shared" si="29"/>
        <v>#DIV/0!</v>
      </c>
      <c r="K170" s="374" t="e">
        <f t="shared" si="29"/>
        <v>#DIV/0!</v>
      </c>
      <c r="L170" s="414" t="e">
        <f t="shared" si="32"/>
        <v>#DIV/0!</v>
      </c>
      <c r="N170" s="415" t="str">
        <f t="shared" si="30"/>
        <v>6. 2024</v>
      </c>
      <c r="O170" s="415" t="e">
        <f t="shared" si="33"/>
        <v>#DIV/0!</v>
      </c>
      <c r="P170" s="8"/>
    </row>
    <row r="171" spans="1:18" x14ac:dyDescent="0.25">
      <c r="C171" s="379">
        <f t="shared" si="27"/>
        <v>26</v>
      </c>
      <c r="D171" s="3" t="str">
        <f t="shared" si="31"/>
        <v>7. 2024</v>
      </c>
      <c r="E171" s="393" t="e">
        <f t="shared" si="29"/>
        <v>#DIV/0!</v>
      </c>
      <c r="F171" s="393" t="e">
        <f t="shared" si="29"/>
        <v>#DIV/0!</v>
      </c>
      <c r="G171" s="393" t="e">
        <f t="shared" ca="1" si="29"/>
        <v>#DIV/0!</v>
      </c>
      <c r="H171" s="393" t="e">
        <f t="shared" si="29"/>
        <v>#DIV/0!</v>
      </c>
      <c r="I171" s="393" t="e">
        <f t="shared" si="29"/>
        <v>#DIV/0!</v>
      </c>
      <c r="J171" s="393" t="e">
        <f t="shared" si="29"/>
        <v>#DIV/0!</v>
      </c>
      <c r="K171" s="393" t="e">
        <f t="shared" si="29"/>
        <v>#DIV/0!</v>
      </c>
      <c r="L171" s="408" t="e">
        <f t="shared" si="32"/>
        <v>#DIV/0!</v>
      </c>
      <c r="N171" s="8" t="str">
        <f t="shared" si="30"/>
        <v>7. 2024</v>
      </c>
      <c r="O171" s="8" t="e">
        <f t="shared" si="33"/>
        <v>#DIV/0!</v>
      </c>
      <c r="P171" s="8"/>
    </row>
    <row r="172" spans="1:18" x14ac:dyDescent="0.25">
      <c r="C172" s="379">
        <f t="shared" si="27"/>
        <v>27</v>
      </c>
      <c r="D172" s="3" t="str">
        <f t="shared" si="31"/>
        <v>8. 2024</v>
      </c>
      <c r="E172" s="258" t="e">
        <f t="shared" si="29"/>
        <v>#DIV/0!</v>
      </c>
      <c r="F172" s="258" t="e">
        <f t="shared" si="29"/>
        <v>#DIV/0!</v>
      </c>
      <c r="G172" s="258" t="e">
        <f t="shared" ca="1" si="29"/>
        <v>#DIV/0!</v>
      </c>
      <c r="H172" s="258" t="e">
        <f t="shared" si="29"/>
        <v>#DIV/0!</v>
      </c>
      <c r="I172" s="258" t="e">
        <f t="shared" si="29"/>
        <v>#DIV/0!</v>
      </c>
      <c r="J172" s="258" t="e">
        <f t="shared" si="29"/>
        <v>#DIV/0!</v>
      </c>
      <c r="K172" s="258" t="e">
        <f t="shared" si="29"/>
        <v>#DIV/0!</v>
      </c>
      <c r="L172" s="408" t="e">
        <f t="shared" si="32"/>
        <v>#DIV/0!</v>
      </c>
      <c r="N172" s="8" t="str">
        <f t="shared" si="30"/>
        <v>8. 2024</v>
      </c>
      <c r="O172" s="8" t="e">
        <f t="shared" si="33"/>
        <v>#DIV/0!</v>
      </c>
      <c r="P172" s="8"/>
    </row>
    <row r="173" spans="1:18" ht="13" thickBot="1" x14ac:dyDescent="0.3">
      <c r="C173" s="379">
        <f t="shared" si="27"/>
        <v>28</v>
      </c>
      <c r="D173" s="410" t="str">
        <f t="shared" si="31"/>
        <v>9. 2024</v>
      </c>
      <c r="E173" s="374" t="e">
        <f t="shared" si="29"/>
        <v>#DIV/0!</v>
      </c>
      <c r="F173" s="374" t="e">
        <f t="shared" si="29"/>
        <v>#DIV/0!</v>
      </c>
      <c r="G173" s="374" t="e">
        <f t="shared" ca="1" si="29"/>
        <v>#DIV/0!</v>
      </c>
      <c r="H173" s="374" t="e">
        <f t="shared" si="29"/>
        <v>#DIV/0!</v>
      </c>
      <c r="I173" s="374" t="e">
        <f t="shared" si="29"/>
        <v>#DIV/0!</v>
      </c>
      <c r="J173" s="374" t="e">
        <f t="shared" si="29"/>
        <v>#DIV/0!</v>
      </c>
      <c r="K173" s="374" t="e">
        <f t="shared" si="29"/>
        <v>#DIV/0!</v>
      </c>
      <c r="L173" s="414" t="e">
        <f t="shared" si="32"/>
        <v>#DIV/0!</v>
      </c>
      <c r="N173" s="415" t="str">
        <f t="shared" si="30"/>
        <v>9. 2024</v>
      </c>
      <c r="O173" s="415" t="e">
        <f t="shared" si="33"/>
        <v>#DIV/0!</v>
      </c>
      <c r="P173" s="415"/>
    </row>
    <row r="174" spans="1:18" ht="13" x14ac:dyDescent="0.3">
      <c r="C174" s="379">
        <f t="shared" si="27"/>
        <v>29</v>
      </c>
      <c r="E174" s="8">
        <f>$D$5</f>
        <v>0</v>
      </c>
      <c r="F174" s="8" t="e">
        <f>$D$10</f>
        <v>#DIV/0!</v>
      </c>
      <c r="G174" s="8">
        <f ca="1">$D$16</f>
        <v>0</v>
      </c>
      <c r="H174" s="8" t="e">
        <f>$D$22</f>
        <v>#DIV/0!</v>
      </c>
      <c r="I174" s="8">
        <f>$K$39</f>
        <v>0</v>
      </c>
      <c r="J174" s="8">
        <f>$K$56</f>
        <v>0</v>
      </c>
      <c r="K174" s="8">
        <f>$E$64</f>
        <v>0</v>
      </c>
      <c r="L174" s="407" t="e">
        <f>SUM(E174:K174)</f>
        <v>#DIV/0!</v>
      </c>
      <c r="O174" s="8" t="e">
        <f>SUM(O162:O173)</f>
        <v>#DIV/0!</v>
      </c>
      <c r="P174" s="8" t="e">
        <f>SUM(P164:P167)</f>
        <v>#DIV/0!</v>
      </c>
      <c r="Q174" s="428" t="e">
        <f t="shared" ref="Q174" si="35">SUM(Q164:Q167)</f>
        <v>#DIV/0!</v>
      </c>
    </row>
    <row r="175" spans="1:18" ht="19.5" customHeight="1" x14ac:dyDescent="0.25">
      <c r="P175" s="18" t="str">
        <f ca="1">OFFSET(Sprachen!A302,0,'START, DEBUT, INIZIO'!$E$7-1,1,1)</f>
        <v>Noch vom Projekt zu bezahlende Gewinn-Steuern auf übersteigendem Anteil</v>
      </c>
      <c r="Q175" s="8" t="e">
        <f>Q174*'Allg., SDL, RMP, HKN, Wi-Res.'!$C$7</f>
        <v>#DIV/0!</v>
      </c>
    </row>
    <row r="176" spans="1:18" ht="13" thickBot="1" x14ac:dyDescent="0.3">
      <c r="A176" s="339"/>
      <c r="B176" s="339"/>
      <c r="C176" s="339"/>
      <c r="D176" s="339"/>
      <c r="E176" s="339"/>
      <c r="F176" s="339"/>
      <c r="G176" s="339"/>
      <c r="H176" s="339"/>
      <c r="I176" s="339"/>
      <c r="J176" s="339"/>
      <c r="K176" s="339"/>
      <c r="L176" s="339"/>
      <c r="M176" s="339"/>
      <c r="N176" s="339"/>
      <c r="O176" s="339"/>
      <c r="P176" s="339"/>
      <c r="Q176" s="339"/>
      <c r="R176" s="339"/>
    </row>
    <row r="177" spans="1:9" ht="26.15" customHeight="1" x14ac:dyDescent="0.3">
      <c r="A177" s="443" t="str">
        <f ca="1">OFFSET(Sprachen!A303,0,'START, DEBUT, INIZIO'!$E$7-1,1,1)</f>
        <v>Gleitende Marktprämie</v>
      </c>
      <c r="B177" s="1"/>
      <c r="C177" s="1"/>
      <c r="D177" s="3"/>
      <c r="E177" s="615"/>
      <c r="F177" s="615"/>
      <c r="G177" s="615"/>
      <c r="H177" s="615"/>
      <c r="I177" s="615"/>
    </row>
    <row r="178" spans="1:9" ht="19.5" customHeight="1" x14ac:dyDescent="0.3">
      <c r="A178" s="429"/>
      <c r="B178" s="1" t="str">
        <f ca="1">OFFSET(Sprachen!A304,0,'START, DEBUT, INIZIO'!$E$7-1,1,1)</f>
        <v>Gewinn- und Verlustrechnung</v>
      </c>
      <c r="C178" s="273"/>
      <c r="D178" s="3" t="s">
        <v>8</v>
      </c>
      <c r="E178" s="3" t="s">
        <v>8</v>
      </c>
      <c r="F178" s="273"/>
      <c r="G178" s="273"/>
      <c r="H178" s="273"/>
      <c r="I178" s="273"/>
    </row>
    <row r="179" spans="1:9" ht="19.5" customHeight="1" x14ac:dyDescent="0.3">
      <c r="A179" s="429"/>
      <c r="B179" s="16" t="str">
        <f ca="1">OFFSET(Sprachen!A305,0,'START, DEBUT, INIZIO'!$E$7-1,1,1)</f>
        <v>Ertrag</v>
      </c>
      <c r="C179" s="446">
        <v>1</v>
      </c>
      <c r="D179" s="19"/>
      <c r="E179" s="430" t="e">
        <f ca="1">SUM(D180:D184)</f>
        <v>#DIV/0!</v>
      </c>
      <c r="F179" s="273"/>
      <c r="G179" s="273"/>
      <c r="H179" s="273"/>
      <c r="I179" s="273"/>
    </row>
    <row r="180" spans="1:9" x14ac:dyDescent="0.25">
      <c r="B180" s="18" t="str">
        <f ca="1">OFFSET(Sprachen!A306,0,'START, DEBUT, INIZIO'!$E$7-1,1,1)</f>
        <v>Day-Ahead-Verkauf</v>
      </c>
      <c r="C180" s="379">
        <f t="shared" ref="C180:C201" si="36">C179+1</f>
        <v>2</v>
      </c>
      <c r="D180" s="8">
        <f>G158</f>
        <v>0</v>
      </c>
    </row>
    <row r="181" spans="1:9" x14ac:dyDescent="0.25">
      <c r="B181" s="18" t="str">
        <f ca="1">OFFSET(Sprachen!A308,0,'START, DEBUT, INIZIO'!$E$7-1,1,1)</f>
        <v>Terminmarktabsicherung</v>
      </c>
      <c r="C181" s="379">
        <f t="shared" si="36"/>
        <v>3</v>
      </c>
      <c r="D181" s="8">
        <f>H158</f>
        <v>0</v>
      </c>
    </row>
    <row r="182" spans="1:9" x14ac:dyDescent="0.25">
      <c r="B182" s="18" t="str">
        <f ca="1">OFFSET(Sprachen!A309,0,'START, DEBUT, INIZIO'!$E$7-1,1,1)</f>
        <v>Systemdienstleistungsmarkt</v>
      </c>
      <c r="C182" s="379">
        <f t="shared" si="36"/>
        <v>4</v>
      </c>
      <c r="D182" s="8">
        <f ca="1">I158</f>
        <v>0</v>
      </c>
    </row>
    <row r="183" spans="1:9" x14ac:dyDescent="0.25">
      <c r="B183" s="18" t="str">
        <f ca="1">OFFSET(Sprachen!A310,0,'START, DEBUT, INIZIO'!$E$7-1,1,1)</f>
        <v>Herkunftsnachweise</v>
      </c>
      <c r="C183" s="379">
        <f t="shared" si="36"/>
        <v>5</v>
      </c>
      <c r="D183" s="8" t="e">
        <f>J158</f>
        <v>#DIV/0!</v>
      </c>
    </row>
    <row r="184" spans="1:9" x14ac:dyDescent="0.25">
      <c r="B184" s="18" t="str">
        <f ca="1">OFFSET(Sprachen!A311,0,'START, DEBUT, INIZIO'!$E$7-1,1,1)</f>
        <v>Winterreserve</v>
      </c>
      <c r="C184" s="379">
        <f t="shared" si="36"/>
        <v>6</v>
      </c>
      <c r="D184" s="8">
        <f>K158</f>
        <v>0</v>
      </c>
    </row>
    <row r="185" spans="1:9" s="12" customFormat="1" ht="17.5" customHeight="1" x14ac:dyDescent="0.3">
      <c r="B185" s="443" t="str">
        <f ca="1">OFFSET(Sprachen!A312,0,'START, DEBUT, INIZIO'!$E$7-1,1,1)</f>
        <v>Aufwand</v>
      </c>
      <c r="C185" s="446">
        <f t="shared" si="36"/>
        <v>7</v>
      </c>
      <c r="D185" s="350"/>
      <c r="E185" s="430" t="e">
        <f>SUM(D186:D190)</f>
        <v>#DIV/0!</v>
      </c>
    </row>
    <row r="186" spans="1:9" x14ac:dyDescent="0.25">
      <c r="B186" s="18" t="str">
        <f ca="1">OFFSET(Sprachen!A313,0,'START, DEBUT, INIZIO'!$E$7-1,1,1)</f>
        <v>Kosten für die Elektrizität für Zubringerpumpen</v>
      </c>
      <c r="C186" s="379">
        <f t="shared" si="36"/>
        <v>8</v>
      </c>
      <c r="D186" s="8">
        <f>I174</f>
        <v>0</v>
      </c>
      <c r="E186" s="8"/>
    </row>
    <row r="187" spans="1:9" x14ac:dyDescent="0.25">
      <c r="B187" s="18" t="str">
        <f ca="1">OFFSET(Sprachen!A314,0,'START, DEBUT, INIZIO'!$E$7-1,1,1)</f>
        <v>Kosten für die Elektrizität für Umwälzpumpen</v>
      </c>
      <c r="C187" s="379">
        <f t="shared" si="36"/>
        <v>9</v>
      </c>
      <c r="D187" s="8">
        <f>J174</f>
        <v>0</v>
      </c>
      <c r="E187" s="8"/>
      <c r="G187" s="8"/>
    </row>
    <row r="188" spans="1:9" x14ac:dyDescent="0.25">
      <c r="B188" s="18" t="str">
        <f ca="1">OFFSET(Sprachen!A315,0,'START, DEBUT, INIZIO'!$E$7-1,1,1)</f>
        <v>Betriebskosten</v>
      </c>
      <c r="C188" s="379">
        <f t="shared" si="36"/>
        <v>10</v>
      </c>
      <c r="D188" s="8" t="e">
        <f>F174</f>
        <v>#DIV/0!</v>
      </c>
      <c r="E188" s="8"/>
    </row>
    <row r="189" spans="1:9" x14ac:dyDescent="0.25">
      <c r="B189" s="18" t="str">
        <f ca="1">OFFSET(Sprachen!A316,0,'START, DEBUT, INIZIO'!$E$7-1,1,1)</f>
        <v>Energiebewirtschaftungs- und -verwertungskosten</v>
      </c>
      <c r="C189" s="379">
        <f t="shared" si="36"/>
        <v>11</v>
      </c>
      <c r="D189" s="8">
        <f ca="1">G174</f>
        <v>0</v>
      </c>
      <c r="E189" s="8"/>
    </row>
    <row r="190" spans="1:9" x14ac:dyDescent="0.25">
      <c r="B190" s="529" t="str">
        <f ca="1">OFFSET(Sprachen!A317,0,'START, DEBUT, INIZIO'!$E$7-1,1,1)</f>
        <v>Abgaben und Leistungen an das Gemeinwesen (inkl. Wasserzins)</v>
      </c>
      <c r="C190" s="379">
        <f t="shared" si="36"/>
        <v>12</v>
      </c>
      <c r="D190" s="539" t="e">
        <f>H174</f>
        <v>#DIV/0!</v>
      </c>
      <c r="E190" s="8"/>
    </row>
    <row r="191" spans="1:9" s="248" customFormat="1" ht="22.5" customHeight="1" x14ac:dyDescent="0.25">
      <c r="B191" s="445" t="str">
        <f ca="1">OFFSET(Sprachen!A318,0,'START, DEBUT, INIZIO'!$E$7-1,1,1)</f>
        <v>gleitende Marktprämie</v>
      </c>
      <c r="C191" s="431">
        <f t="shared" si="36"/>
        <v>13</v>
      </c>
      <c r="D191" s="440"/>
      <c r="E191" s="441" t="e">
        <f ca="1">E201-E179+E185+D193+D195+D197+D198+D200</f>
        <v>#DIV/0!</v>
      </c>
      <c r="F191" s="442" t="str">
        <f ca="1">OFFSET(Sprachen!A329,0,'START, DEBUT, INIZIO'!$E$7-1,1,1)</f>
        <v>+ vom Netzzuschlagsfonds (NZF) zum Projekt, - vom Projekt zum NZF</v>
      </c>
    </row>
    <row r="192" spans="1:9" s="15" customFormat="1" ht="21" customHeight="1" x14ac:dyDescent="0.3">
      <c r="B192" s="443" t="str">
        <f ca="1">OFFSET(Sprachen!A319,0,'START, DEBUT, INIZIO'!$E$7-1,1,1)</f>
        <v>EBITDA</v>
      </c>
      <c r="C192" s="432">
        <f t="shared" si="36"/>
        <v>14</v>
      </c>
      <c r="E192" s="430" t="e">
        <f ca="1">E179-E185+E191</f>
        <v>#DIV/0!</v>
      </c>
    </row>
    <row r="193" spans="1:18" s="15" customFormat="1" x14ac:dyDescent="0.25">
      <c r="B193" s="436" t="str">
        <f ca="1">OFFSET(Sprachen!A320,0,'START, DEBUT, INIZIO'!$E$7-1,1,1)</f>
        <v>Abschreibungen</v>
      </c>
      <c r="C193" s="437">
        <f t="shared" si="36"/>
        <v>15</v>
      </c>
      <c r="D193" s="438">
        <f>CAPEX!N12/CAPEX!U12</f>
        <v>0</v>
      </c>
      <c r="E193" s="439"/>
    </row>
    <row r="194" spans="1:18" s="15" customFormat="1" ht="21" customHeight="1" x14ac:dyDescent="0.3">
      <c r="B194" s="443" t="str">
        <f ca="1">OFFSET(Sprachen!A321,0,'START, DEBUT, INIZIO'!$E$7-1,1,1)</f>
        <v>EBIT</v>
      </c>
      <c r="C194" s="432">
        <f t="shared" si="36"/>
        <v>16</v>
      </c>
      <c r="E194" s="430" t="e">
        <f ca="1">E192-D193</f>
        <v>#DIV/0!</v>
      </c>
    </row>
    <row r="195" spans="1:18" s="15" customFormat="1" x14ac:dyDescent="0.25">
      <c r="B195" s="436" t="str">
        <f ca="1">OFFSET(Sprachen!A322,0,'START, DEBUT, INIZIO'!$E$7-1,1,1)</f>
        <v>Fremdkapitalkosten</v>
      </c>
      <c r="C195" s="437">
        <f t="shared" si="36"/>
        <v>17</v>
      </c>
      <c r="D195" s="438">
        <f>E62</f>
        <v>0</v>
      </c>
      <c r="E195" s="439"/>
    </row>
    <row r="196" spans="1:18" s="15" customFormat="1" ht="21" customHeight="1" x14ac:dyDescent="0.3">
      <c r="B196" s="443" t="str">
        <f ca="1">OFFSET(Sprachen!A323,0,'START, DEBUT, INIZIO'!$E$7-1,1,1)</f>
        <v>EBT</v>
      </c>
      <c r="C196" s="432">
        <f t="shared" si="36"/>
        <v>18</v>
      </c>
      <c r="E196" s="430" t="e">
        <f ca="1">E194-D195</f>
        <v>#DIV/0!</v>
      </c>
    </row>
    <row r="197" spans="1:18" s="15" customFormat="1" x14ac:dyDescent="0.25">
      <c r="B197" s="435" t="str">
        <f ca="1">OFFSET(Sprachen!A324,0,'START, DEBUT, INIZIO'!$E$7-1,1,1)</f>
        <v>Eigenkapitalgewinnsteuer</v>
      </c>
      <c r="C197" s="433">
        <f t="shared" si="36"/>
        <v>19</v>
      </c>
      <c r="D197" s="8">
        <f>K174</f>
        <v>0</v>
      </c>
      <c r="E197" s="434"/>
    </row>
    <row r="198" spans="1:18" s="15" customFormat="1" x14ac:dyDescent="0.25">
      <c r="B198" s="436" t="str">
        <f ca="1">OFFSET(Sprachen!A325,0,'START, DEBUT, INIZIO'!$E$7-1,1,1)</f>
        <v xml:space="preserve">Gewinnsteuer auf übersteigendem Anteil </v>
      </c>
      <c r="C198" s="437">
        <f t="shared" si="36"/>
        <v>20</v>
      </c>
      <c r="D198" s="438" t="e">
        <f>Q175</f>
        <v>#DIV/0!</v>
      </c>
      <c r="E198" s="439"/>
    </row>
    <row r="199" spans="1:18" s="15" customFormat="1" ht="21" customHeight="1" x14ac:dyDescent="0.3">
      <c r="B199" s="443" t="str">
        <f ca="1">OFFSET(Sprachen!A326,0,'START, DEBUT, INIZIO'!$E$7-1,1,1)</f>
        <v>EAT</v>
      </c>
      <c r="C199" s="432">
        <f t="shared" si="36"/>
        <v>21</v>
      </c>
      <c r="E199" s="430" t="e">
        <f ca="1">E196-D197-D198</f>
        <v>#DIV/0!</v>
      </c>
    </row>
    <row r="200" spans="1:18" s="15" customFormat="1" x14ac:dyDescent="0.25">
      <c r="B200" s="436" t="str">
        <f ca="1">OFFSET(Sprachen!A327,0,'START, DEBUT, INIZIO'!$E$7-1,1,1)</f>
        <v>Eigenkapitalkosten</v>
      </c>
      <c r="C200" s="437">
        <f t="shared" si="36"/>
        <v>22</v>
      </c>
      <c r="D200" s="438">
        <f>E61</f>
        <v>0</v>
      </c>
      <c r="E200" s="439"/>
      <c r="F200" s="435"/>
    </row>
    <row r="201" spans="1:18" s="15" customFormat="1" ht="21" customHeight="1" x14ac:dyDescent="0.3">
      <c r="B201" s="443" t="str">
        <f ca="1">OFFSET(Sprachen!A328,0,'START, DEBUT, INIZIO'!$E$7-1,1,1)</f>
        <v>Gewinn nach Eigenkapitalkosten</v>
      </c>
      <c r="C201" s="444">
        <f t="shared" si="36"/>
        <v>23</v>
      </c>
      <c r="E201" s="430" t="e">
        <f>Q174-Q175</f>
        <v>#DIV/0!</v>
      </c>
      <c r="F201" s="15" t="str">
        <f ca="1">OFFSET(Sprachen!A330,0,'START, DEBUT, INIZIO'!$E$7-1,1,1)</f>
        <v>Beim Projekt verbleibender übersteigender Anteil</v>
      </c>
    </row>
    <row r="202" spans="1:18" s="15" customFormat="1" x14ac:dyDescent="0.25">
      <c r="B202" s="435"/>
      <c r="C202" s="433"/>
      <c r="E202" s="434"/>
    </row>
    <row r="203" spans="1:18" ht="13" thickBot="1" x14ac:dyDescent="0.3">
      <c r="A203" s="339"/>
      <c r="B203" s="339"/>
      <c r="C203" s="339"/>
      <c r="D203" s="339"/>
      <c r="E203" s="339"/>
      <c r="F203" s="339"/>
      <c r="G203" s="339"/>
      <c r="H203" s="339"/>
      <c r="I203" s="339"/>
      <c r="J203" s="339"/>
      <c r="K203" s="339"/>
      <c r="L203" s="339"/>
      <c r="M203" s="339"/>
      <c r="N203" s="339"/>
      <c r="O203" s="339"/>
      <c r="P203" s="339"/>
      <c r="Q203" s="339"/>
      <c r="R203" s="339"/>
    </row>
    <row r="204" spans="1:18" ht="26.15" customHeight="1" x14ac:dyDescent="0.3">
      <c r="A204" s="16" t="str">
        <f ca="1">OFFSET(Sprachen!A331,0,'START, DEBUT, INIZIO'!$E$7-1,1,1)</f>
        <v>Kennzahlen</v>
      </c>
      <c r="B204" s="1"/>
      <c r="C204" s="1"/>
      <c r="D204" s="3"/>
      <c r="E204" s="615"/>
      <c r="F204" s="615"/>
      <c r="G204" s="615"/>
      <c r="H204" s="615"/>
      <c r="I204" s="615"/>
    </row>
    <row r="205" spans="1:18" x14ac:dyDescent="0.25">
      <c r="B205" s="426" t="str">
        <f ca="1">OFFSET(Sprachen!A332,0,'START, DEBUT, INIZIO'!$E$7-1,1,1)</f>
        <v>Kapitalkosten</v>
      </c>
      <c r="C205" s="6">
        <v>1</v>
      </c>
      <c r="D205" s="8">
        <f>D5</f>
        <v>0</v>
      </c>
      <c r="E205" t="s">
        <v>8</v>
      </c>
      <c r="K205" s="8"/>
    </row>
    <row r="206" spans="1:18" x14ac:dyDescent="0.25">
      <c r="B206" s="426" t="str">
        <f ca="1">OFFSET(Sprachen!A333,0,'START, DEBUT, INIZIO'!$E$7-1,1,1)</f>
        <v>Betriebskosten</v>
      </c>
      <c r="C206" s="379">
        <f t="shared" ref="C206:C227" si="37">C205+1</f>
        <v>2</v>
      </c>
      <c r="D206" s="8" t="e">
        <f>D188</f>
        <v>#DIV/0!</v>
      </c>
      <c r="E206" t="s">
        <v>8</v>
      </c>
      <c r="K206" s="8"/>
    </row>
    <row r="207" spans="1:18" x14ac:dyDescent="0.25">
      <c r="B207" s="426" t="str">
        <f ca="1">OFFSET(Sprachen!A334,0,'START, DEBUT, INIZIO'!$E$7-1,1,1)</f>
        <v>Energiebewirtschaftungs- und -verwertungskosten</v>
      </c>
      <c r="C207" s="379">
        <f t="shared" si="37"/>
        <v>3</v>
      </c>
      <c r="D207" s="8">
        <f ca="1">D189</f>
        <v>0</v>
      </c>
      <c r="E207" t="s">
        <v>8</v>
      </c>
      <c r="K207" s="8"/>
    </row>
    <row r="208" spans="1:18" x14ac:dyDescent="0.25">
      <c r="B208" s="426" t="str">
        <f ca="1">OFFSET(Sprachen!A335,0,'START, DEBUT, INIZIO'!$E$7-1,1,1)</f>
        <v>Abgaben und Leistungen an das Gemeinwesen</v>
      </c>
      <c r="C208" s="379">
        <f t="shared" si="37"/>
        <v>4</v>
      </c>
      <c r="D208" s="8" t="e">
        <f>D190</f>
        <v>#DIV/0!</v>
      </c>
      <c r="E208" t="s">
        <v>8</v>
      </c>
      <c r="K208" s="8"/>
    </row>
    <row r="209" spans="1:11" x14ac:dyDescent="0.25">
      <c r="B209" s="426" t="str">
        <f ca="1">OFFSET(Sprachen!A336,0,'START, DEBUT, INIZIO'!$E$7-1,1,1)</f>
        <v>Kosten für die Elektrizität für Zubringerpumpen</v>
      </c>
      <c r="C209" s="379">
        <f t="shared" si="37"/>
        <v>5</v>
      </c>
      <c r="D209" s="8">
        <f>D186</f>
        <v>0</v>
      </c>
      <c r="E209" t="s">
        <v>8</v>
      </c>
      <c r="K209" s="8"/>
    </row>
    <row r="210" spans="1:11" x14ac:dyDescent="0.25">
      <c r="B210" s="18" t="str">
        <f ca="1">OFFSET(Sprachen!A337,0,'START, DEBUT, INIZIO'!$E$7-1,1,1)</f>
        <v>Kosten für die Elektrizität für Umwälzpumpen</v>
      </c>
      <c r="C210" s="379">
        <f t="shared" si="37"/>
        <v>6</v>
      </c>
      <c r="D210" s="8">
        <f>D187</f>
        <v>0</v>
      </c>
      <c r="E210" t="s">
        <v>8</v>
      </c>
      <c r="K210" s="8"/>
    </row>
    <row r="211" spans="1:11" x14ac:dyDescent="0.25">
      <c r="B211" s="426" t="str">
        <f ca="1">OFFSET(Sprachen!A338,0,'START, DEBUT, INIZIO'!$E$7-1,1,1)</f>
        <v>Eigenkapitalgewinnsteuer</v>
      </c>
      <c r="C211" s="379">
        <f t="shared" si="37"/>
        <v>7</v>
      </c>
      <c r="D211" s="8">
        <f>D197</f>
        <v>0</v>
      </c>
      <c r="E211" t="s">
        <v>8</v>
      </c>
      <c r="K211" s="8"/>
    </row>
    <row r="212" spans="1:11" x14ac:dyDescent="0.25">
      <c r="B212" s="18" t="str">
        <f ca="1">OFFSET(Sprachen!A339,0,'START, DEBUT, INIZIO'!$E$7-1,1,1)</f>
        <v xml:space="preserve">Gewinnsteuer auf zurückbehaltenem übersteigendem Anteil </v>
      </c>
      <c r="C212" s="379">
        <f t="shared" si="37"/>
        <v>8</v>
      </c>
      <c r="D212" s="8" t="e">
        <f>D198</f>
        <v>#DIV/0!</v>
      </c>
      <c r="E212" t="s">
        <v>8</v>
      </c>
      <c r="K212" s="8"/>
    </row>
    <row r="213" spans="1:11" ht="13" thickBot="1" x14ac:dyDescent="0.3">
      <c r="B213" s="435" t="str">
        <f ca="1">OFFSET(Sprachen!A340,0,'START, DEBUT, INIZIO'!$E$7-1,1,1)</f>
        <v>Zurückbahaltener übersteigender Anteil</v>
      </c>
      <c r="C213" s="379">
        <f t="shared" si="37"/>
        <v>9</v>
      </c>
      <c r="D213" s="8" t="e">
        <f>E201</f>
        <v>#DIV/0!</v>
      </c>
      <c r="E213" t="s">
        <v>8</v>
      </c>
      <c r="K213" s="8"/>
    </row>
    <row r="214" spans="1:11" s="248" customFormat="1" ht="21" customHeight="1" thickBot="1" x14ac:dyDescent="0.3">
      <c r="B214" s="479" t="str">
        <f ca="1">OFFSET(Sprachen!A341,0,'START, DEBUT, INIZIO'!$E$7-1,1,1)</f>
        <v>Jahreskosten aus Investition</v>
      </c>
      <c r="C214" s="470">
        <f t="shared" si="37"/>
        <v>10</v>
      </c>
      <c r="D214" s="483" t="e">
        <f>SUM(D205:D213)</f>
        <v>#DIV/0!</v>
      </c>
      <c r="E214" s="480" t="s">
        <v>8</v>
      </c>
      <c r="K214" s="476"/>
    </row>
    <row r="215" spans="1:11" ht="21" customHeight="1" x14ac:dyDescent="0.25">
      <c r="B215" s="18" t="str">
        <f ca="1">OFFSET(Sprachen!A342,0,'START, DEBUT, INIZIO'!$E$7-1,1,1)</f>
        <v>Day-Ahead-Verkauf</v>
      </c>
      <c r="C215" s="6">
        <f t="shared" si="37"/>
        <v>11</v>
      </c>
      <c r="D215" s="8">
        <f>D180</f>
        <v>0</v>
      </c>
      <c r="E215" t="s">
        <v>8</v>
      </c>
      <c r="K215" s="8"/>
    </row>
    <row r="216" spans="1:11" x14ac:dyDescent="0.25">
      <c r="B216" s="18" t="str">
        <f ca="1">OFFSET(Sprachen!A343,0,'START, DEBUT, INIZIO'!$E$7-1,1,1)</f>
        <v>Terminmarktabsicherung</v>
      </c>
      <c r="C216" s="379">
        <f t="shared" si="37"/>
        <v>12</v>
      </c>
      <c r="D216" s="8">
        <f>D181</f>
        <v>0</v>
      </c>
      <c r="E216" t="s">
        <v>8</v>
      </c>
      <c r="K216" s="8"/>
    </row>
    <row r="217" spans="1:11" x14ac:dyDescent="0.25">
      <c r="B217" s="18" t="str">
        <f ca="1">OFFSET(Sprachen!A344,0,'START, DEBUT, INIZIO'!$E$7-1,1,1)</f>
        <v>Systemdienstleistungsmarkt</v>
      </c>
      <c r="C217" s="379">
        <f t="shared" si="37"/>
        <v>13</v>
      </c>
      <c r="D217" s="8">
        <f ca="1">D182</f>
        <v>0</v>
      </c>
      <c r="E217" t="s">
        <v>8</v>
      </c>
      <c r="K217" s="8"/>
    </row>
    <row r="218" spans="1:11" x14ac:dyDescent="0.25">
      <c r="B218" s="18" t="str">
        <f ca="1">OFFSET(Sprachen!A345,0,'START, DEBUT, INIZIO'!$E$7-1,1,1)</f>
        <v>Herkunftsnachweise</v>
      </c>
      <c r="C218" s="379">
        <f t="shared" si="37"/>
        <v>14</v>
      </c>
      <c r="D218" s="8" t="e">
        <f>D183</f>
        <v>#DIV/0!</v>
      </c>
      <c r="E218" t="s">
        <v>8</v>
      </c>
      <c r="K218" s="8"/>
    </row>
    <row r="219" spans="1:11" ht="13" thickBot="1" x14ac:dyDescent="0.3">
      <c r="B219" s="18" t="str">
        <f ca="1">OFFSET(Sprachen!A346,0,'START, DEBUT, INIZIO'!$E$7-1,1,1)</f>
        <v>Winterreserve</v>
      </c>
      <c r="C219" s="379">
        <f t="shared" si="37"/>
        <v>15</v>
      </c>
      <c r="D219" s="8">
        <f>D184</f>
        <v>0</v>
      </c>
      <c r="E219" t="s">
        <v>8</v>
      </c>
      <c r="K219" s="8"/>
    </row>
    <row r="220" spans="1:11" s="248" customFormat="1" ht="21" customHeight="1" thickBot="1" x14ac:dyDescent="0.3">
      <c r="B220" s="479" t="str">
        <f ca="1">OFFSET(Sprachen!A347,0,'START, DEBUT, INIZIO'!$E$7-1,1,1)</f>
        <v>Erlös aus Investition</v>
      </c>
      <c r="C220" s="470">
        <f t="shared" si="37"/>
        <v>16</v>
      </c>
      <c r="D220" s="483" t="e">
        <f ca="1">SUM(D215:D219)</f>
        <v>#DIV/0!</v>
      </c>
      <c r="E220" s="480" t="s">
        <v>8</v>
      </c>
      <c r="K220" s="476"/>
    </row>
    <row r="221" spans="1:11" ht="35.15" customHeight="1" x14ac:dyDescent="0.25">
      <c r="B221" s="540" t="str">
        <f ca="1">OFFSET(Sprachen!A348,0,'START, DEBUT, INIZIO'!$E$7-1,1,1)</f>
        <v>Mehrproduktion aus Investition (ohne neue Speicherkapazität)</v>
      </c>
      <c r="C221" s="379">
        <f t="shared" si="37"/>
        <v>17</v>
      </c>
      <c r="D221" s="539">
        <f>Allgemein!N52</f>
        <v>0</v>
      </c>
      <c r="E221" s="248" t="s">
        <v>9</v>
      </c>
      <c r="K221" s="8"/>
    </row>
    <row r="222" spans="1:11" ht="13" thickBot="1" x14ac:dyDescent="0.3">
      <c r="B222" s="426" t="str">
        <f ca="1">OFFSET(Sprachen!A349,0,'START, DEBUT, INIZIO'!$E$7-1,1,1)</f>
        <v>Neue Speicherkapazität</v>
      </c>
      <c r="C222" s="379">
        <f t="shared" si="37"/>
        <v>18</v>
      </c>
      <c r="D222" s="8" t="e">
        <f ca="1">Allgemein!R52</f>
        <v>#DIV/0!</v>
      </c>
      <c r="E222" t="s">
        <v>9</v>
      </c>
      <c r="K222" s="8"/>
    </row>
    <row r="223" spans="1:11" s="248" customFormat="1" ht="35.15" customHeight="1" thickBot="1" x14ac:dyDescent="0.3">
      <c r="B223" s="541" t="str">
        <f ca="1">OFFSET(Sprachen!A351,0,'START, DEBUT, INIZIO'!$E$7-1,1,1)</f>
        <v>Mehrproduktion aus Investition (inkl. neue Speicherkapazität)</v>
      </c>
      <c r="C223" s="470">
        <f t="shared" si="37"/>
        <v>19</v>
      </c>
      <c r="D223" s="483">
        <f>Allgemein!X52</f>
        <v>0</v>
      </c>
      <c r="E223" s="480" t="s">
        <v>9</v>
      </c>
      <c r="K223" s="476"/>
    </row>
    <row r="224" spans="1:11" ht="21" customHeight="1" x14ac:dyDescent="0.25">
      <c r="A224" s="426"/>
      <c r="B224" s="426" t="str">
        <f ca="1">OFFSET(Sprachen!A352,0,'START, DEBUT, INIZIO'!$E$7-1,1,1)</f>
        <v>Referenz-Marktpreis</v>
      </c>
      <c r="C224" s="6">
        <f t="shared" si="37"/>
        <v>20</v>
      </c>
      <c r="D224" s="427" t="e">
        <f ca="1">D220/D223</f>
        <v>#DIV/0!</v>
      </c>
      <c r="E224" t="s">
        <v>10</v>
      </c>
      <c r="K224" s="427"/>
    </row>
    <row r="225" spans="1:18" x14ac:dyDescent="0.25">
      <c r="A225" s="426"/>
      <c r="B225" s="426" t="str">
        <f ca="1">OFFSET(Sprachen!A353,0,'START, DEBUT, INIZIO'!$E$7-1,1,1)</f>
        <v>Vergütungssatz</v>
      </c>
      <c r="C225" s="379">
        <f t="shared" si="37"/>
        <v>21</v>
      </c>
      <c r="D225" s="427" t="e">
        <f>D214/D223</f>
        <v>#DIV/0!</v>
      </c>
      <c r="E225" t="s">
        <v>10</v>
      </c>
      <c r="K225" s="427"/>
    </row>
    <row r="226" spans="1:18" ht="13" thickBot="1" x14ac:dyDescent="0.3">
      <c r="A226" s="426"/>
      <c r="B226" s="426" t="str">
        <f ca="1">OFFSET(Sprachen!A354,0,'START, DEBUT, INIZIO'!$E$7-1,1,1)</f>
        <v>gMP (spezifisch)</v>
      </c>
      <c r="C226" s="379">
        <f t="shared" si="37"/>
        <v>22</v>
      </c>
      <c r="D226" s="427" t="e">
        <f ca="1">D225-D224</f>
        <v>#DIV/0!</v>
      </c>
      <c r="E226" t="s">
        <v>10</v>
      </c>
      <c r="K226" s="427"/>
    </row>
    <row r="227" spans="1:18" s="248" customFormat="1" ht="21" customHeight="1" thickBot="1" x14ac:dyDescent="0.3">
      <c r="A227" s="471"/>
      <c r="B227" s="472" t="str">
        <f ca="1">OFFSET(Sprachen!A355,0,'START, DEBUT, INIZIO'!$E$7-1,1,1)</f>
        <v>gMP (absolut)</v>
      </c>
      <c r="C227" s="543">
        <f t="shared" si="37"/>
        <v>23</v>
      </c>
      <c r="D227" s="477" t="e">
        <f ca="1">D223*D226</f>
        <v>#DIV/0!</v>
      </c>
      <c r="E227" s="473" t="str">
        <f ca="1">OFFSET(Sprachen!A356,0,'START, DEBUT, INIZIO'!$E$7-1,1,1)</f>
        <v>CHF, + vom NZF zum Projekt, - vom Projekt zum NZF</v>
      </c>
      <c r="F227" s="474"/>
      <c r="G227" s="474"/>
      <c r="H227" s="475"/>
      <c r="K227" s="476"/>
    </row>
    <row r="228" spans="1:18" ht="13" thickBot="1" x14ac:dyDescent="0.3">
      <c r="A228" s="339"/>
      <c r="B228" s="447"/>
      <c r="C228" s="447"/>
      <c r="D228" s="447"/>
      <c r="E228" s="447"/>
      <c r="F228" s="447"/>
      <c r="G228" s="339"/>
      <c r="H228" s="339"/>
      <c r="I228" s="339"/>
      <c r="J228" s="339"/>
      <c r="K228" s="339"/>
      <c r="L228" s="339"/>
      <c r="M228" s="339"/>
      <c r="N228" s="339"/>
      <c r="O228" s="339"/>
      <c r="P228" s="339"/>
      <c r="Q228" s="339"/>
      <c r="R228" s="339"/>
    </row>
    <row r="229" spans="1:18" ht="26.15" customHeight="1" x14ac:dyDescent="0.3">
      <c r="A229" s="16" t="str">
        <f ca="1">OFFSET(Sprachen!A357,0,'START, DEBUT, INIZIO'!$E$7-1,1,1)</f>
        <v>Jährlich zu bestimmender Prozentsatz zur Ermittlung der Mehrproduktion aus Investition, der Betriebskosten und den Abgaben</v>
      </c>
      <c r="B229" s="1"/>
      <c r="C229" s="1"/>
      <c r="D229" s="3"/>
      <c r="E229" s="1"/>
    </row>
    <row r="230" spans="1:18" x14ac:dyDescent="0.25">
      <c r="B230" s="405" t="str">
        <f ca="1">OFFSET(Sprachen!A358,0,'START, DEBUT, INIZIO'!$E$7-1,1,1)</f>
        <v>Mehrerlös aus Investition (nur Day-Ahead)</v>
      </c>
      <c r="C230" s="379">
        <v>1</v>
      </c>
      <c r="D230" s="539">
        <f>D215</f>
        <v>0</v>
      </c>
      <c r="E230" s="5" t="s">
        <v>8</v>
      </c>
    </row>
    <row r="231" spans="1:18" x14ac:dyDescent="0.25">
      <c r="B231" s="405" t="str">
        <f ca="1">OFFSET(Sprachen!A359,0,'START, DEBUT, INIZIO'!$E$7-1,1,1)</f>
        <v>Gesamterlös aus Investition (nur Day-Ahead)</v>
      </c>
      <c r="C231" s="379">
        <f>C230+1</f>
        <v>2</v>
      </c>
      <c r="D231" s="539">
        <f>H81</f>
        <v>0</v>
      </c>
      <c r="E231" s="5" t="s">
        <v>8</v>
      </c>
    </row>
    <row r="232" spans="1:18" x14ac:dyDescent="0.25">
      <c r="B232" s="3" t="str">
        <f ca="1">OFFSET(Sprachen!A360,0,'START, DEBUT, INIZIO'!$E$7-1,1,1)</f>
        <v>Prozentsatz</v>
      </c>
      <c r="C232" s="379">
        <f>C231+1</f>
        <v>3</v>
      </c>
      <c r="D232" s="466" t="e">
        <f>D230/D231</f>
        <v>#DIV/0!</v>
      </c>
    </row>
    <row r="233" spans="1:18" ht="13" thickBot="1" x14ac:dyDescent="0.3">
      <c r="A233" s="339"/>
      <c r="B233" s="447"/>
      <c r="C233" s="447"/>
      <c r="D233" s="447"/>
      <c r="E233" s="465"/>
      <c r="F233" s="447"/>
      <c r="G233" s="339"/>
      <c r="H233" s="339"/>
      <c r="I233" s="339"/>
      <c r="J233" s="339"/>
      <c r="K233" s="339"/>
      <c r="L233" s="339"/>
      <c r="M233" s="339"/>
      <c r="N233" s="339"/>
      <c r="O233" s="339"/>
      <c r="P233" s="339"/>
      <c r="Q233" s="339"/>
      <c r="R233" s="339"/>
    </row>
    <row r="234" spans="1:18" ht="26.15" customHeight="1" x14ac:dyDescent="0.3">
      <c r="A234" s="16"/>
      <c r="B234" s="1"/>
      <c r="C234" s="1"/>
      <c r="D234" s="3"/>
      <c r="E234" s="1"/>
    </row>
  </sheetData>
  <mergeCells count="27">
    <mergeCell ref="E204:I204"/>
    <mergeCell ref="E108:I108"/>
    <mergeCell ref="E125:I125"/>
    <mergeCell ref="E131:I131"/>
    <mergeCell ref="E136:I136"/>
    <mergeCell ref="E143:I143"/>
    <mergeCell ref="E177:I177"/>
    <mergeCell ref="D67:E67"/>
    <mergeCell ref="G67:H67"/>
    <mergeCell ref="D85:K85"/>
    <mergeCell ref="M85:T85"/>
    <mergeCell ref="D87:E87"/>
    <mergeCell ref="G87:H87"/>
    <mergeCell ref="M87:N87"/>
    <mergeCell ref="P87:Q87"/>
    <mergeCell ref="F13:R13"/>
    <mergeCell ref="F14:R14"/>
    <mergeCell ref="E66:I66"/>
    <mergeCell ref="E24:I24"/>
    <mergeCell ref="D25:E25"/>
    <mergeCell ref="G25:H25"/>
    <mergeCell ref="J25:K25"/>
    <mergeCell ref="E41:I41"/>
    <mergeCell ref="D42:E42"/>
    <mergeCell ref="G42:H42"/>
    <mergeCell ref="J42:K42"/>
    <mergeCell ref="E58:I58"/>
  </mergeCells>
  <pageMargins left="0.7" right="0.7" top="0.78740157499999996" bottom="0.78740157499999996" header="0.3" footer="0.3"/>
  <pageSetup paperSize="9" orientation="portrait" r:id="rId1"/>
  <ignoredErrors>
    <ignoredError sqref="C21 E14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A1490-17F4-4FCF-A853-185824CE8A8D}">
  <sheetPr>
    <tabColor theme="3" tint="0.89999084444715716"/>
  </sheetPr>
  <dimension ref="A1:U233"/>
  <sheetViews>
    <sheetView showGridLines="0" zoomScaleNormal="100" workbookViewId="0">
      <selection activeCell="E29" sqref="E29"/>
    </sheetView>
  </sheetViews>
  <sheetFormatPr baseColWidth="10" defaultRowHeight="12.5" x14ac:dyDescent="0.25"/>
  <cols>
    <col min="1" max="1" width="4.81640625" customWidth="1"/>
    <col min="2" max="2" width="57.26953125" customWidth="1"/>
    <col min="3" max="3" width="6.26953125" customWidth="1"/>
    <col min="4" max="4" width="16.81640625" customWidth="1"/>
    <col min="5" max="5" width="22.7265625" bestFit="1" customWidth="1"/>
    <col min="6" max="6" width="13.26953125" customWidth="1"/>
    <col min="7" max="7" width="15.453125" customWidth="1"/>
    <col min="8" max="8" width="15.54296875" customWidth="1"/>
    <col min="9" max="9" width="11.1796875" customWidth="1"/>
    <col min="10" max="10" width="15.453125" customWidth="1"/>
    <col min="11" max="11" width="16.7265625" customWidth="1"/>
    <col min="12" max="12" width="13.453125" customWidth="1"/>
    <col min="13" max="14" width="16.1796875" customWidth="1"/>
    <col min="15" max="15" width="12.453125" customWidth="1"/>
    <col min="16" max="17" width="15.26953125" customWidth="1"/>
    <col min="18" max="18" width="12.26953125" customWidth="1"/>
    <col min="21" max="21" width="12" customWidth="1"/>
    <col min="22" max="22" width="4.54296875" customWidth="1"/>
    <col min="24" max="24" width="14.453125" customWidth="1"/>
    <col min="25" max="25" width="10.7265625" customWidth="1"/>
    <col min="27" max="27" width="16.26953125" customWidth="1"/>
  </cols>
  <sheetData>
    <row r="1" spans="1:18" x14ac:dyDescent="0.25">
      <c r="A1" s="1" t="str">
        <f ca="1">DropDown!$A$2</f>
        <v>Neuanlage</v>
      </c>
    </row>
    <row r="2" spans="1:18" x14ac:dyDescent="0.25">
      <c r="A2" s="1" t="str">
        <f>'START, DEBUT, INIZIO'!E20</f>
        <v>steuerbar &amp; &gt; 3 MWbr</v>
      </c>
    </row>
    <row r="3" spans="1:18" s="249" customFormat="1" ht="20.5" customHeight="1" thickBot="1" x14ac:dyDescent="0.3">
      <c r="A3" s="348" t="str">
        <f>'START, DEBUT, INIZIO'!$E$21</f>
        <v>Speicherkraftwerk</v>
      </c>
      <c r="B3" s="250"/>
      <c r="C3" s="250"/>
      <c r="D3" s="250"/>
      <c r="E3" s="250"/>
      <c r="F3" s="250"/>
      <c r="G3" s="250"/>
      <c r="H3" s="250"/>
      <c r="I3" s="250"/>
      <c r="J3" s="250"/>
      <c r="K3" s="250"/>
      <c r="L3" s="250"/>
      <c r="M3" s="250"/>
      <c r="N3" s="250"/>
      <c r="O3" s="250"/>
      <c r="P3" s="250"/>
      <c r="Q3" s="250"/>
      <c r="R3" s="250"/>
    </row>
    <row r="4" spans="1:18" ht="26.15" customHeight="1" x14ac:dyDescent="0.3">
      <c r="A4" s="16" t="str">
        <f ca="1">OFFSET(Sprachen!A187,0,'START, DEBUT, INIZIO'!$E$7-1,1,1)</f>
        <v>Investitionsbedingte Kosten für Kapital (Abschreibung + EK + FK)</v>
      </c>
      <c r="B4" s="334"/>
      <c r="C4" s="334"/>
      <c r="D4" s="3"/>
      <c r="E4" s="335"/>
      <c r="F4" s="335"/>
      <c r="G4" s="335"/>
      <c r="I4" s="1"/>
    </row>
    <row r="5" spans="1:18" ht="13" x14ac:dyDescent="0.3">
      <c r="C5" s="378">
        <v>1</v>
      </c>
      <c r="D5" s="380">
        <f>CAPEX!$W$12</f>
        <v>0</v>
      </c>
      <c r="E5" s="384" t="s">
        <v>225</v>
      </c>
      <c r="F5" s="381" t="str">
        <f ca="1">OFFSET(Sprachen!A188,0,'START, DEBUT, INIZIO'!$E$7-1,1,1)</f>
        <v>Anrechenbare Annuität</v>
      </c>
    </row>
    <row r="6" spans="1:18" ht="13" thickBot="1" x14ac:dyDescent="0.3">
      <c r="A6" s="339"/>
      <c r="B6" s="339"/>
      <c r="C6" s="339"/>
      <c r="D6" s="339"/>
      <c r="E6" s="339"/>
      <c r="F6" s="339"/>
      <c r="G6" s="339"/>
      <c r="H6" s="339"/>
      <c r="I6" s="339"/>
      <c r="J6" s="339"/>
      <c r="K6" s="339"/>
      <c r="L6" s="339"/>
      <c r="M6" s="339"/>
      <c r="N6" s="339"/>
      <c r="O6" s="339"/>
      <c r="P6" s="339"/>
      <c r="Q6" s="339"/>
      <c r="R6" s="339"/>
    </row>
    <row r="7" spans="1:18" ht="26.15" customHeight="1" x14ac:dyDescent="0.3">
      <c r="A7" s="16" t="str">
        <f ca="1">OFFSET(Sprachen!A189,0,'START, DEBUT, INIZIO'!$E$7-1,1,1)</f>
        <v>Investitionsbedingte Kosten für Betrieb</v>
      </c>
      <c r="B7" s="334"/>
      <c r="C7" s="334"/>
      <c r="D7" s="3"/>
      <c r="E7" s="390"/>
      <c r="F7" s="1" t="str">
        <f ca="1">OFFSET(Sprachen!A193,0,'START, DEBUT, INIZIO'!$E$7-1,1,1)</f>
        <v>Beschreibung</v>
      </c>
      <c r="G7" s="335"/>
      <c r="I7" s="1"/>
    </row>
    <row r="8" spans="1:18" x14ac:dyDescent="0.25">
      <c r="C8" s="378">
        <v>1</v>
      </c>
      <c r="D8" s="553"/>
      <c r="E8" s="382" t="s">
        <v>225</v>
      </c>
      <c r="F8" s="614"/>
      <c r="G8" s="614"/>
      <c r="H8" s="614"/>
      <c r="I8" s="614"/>
      <c r="J8" s="614"/>
      <c r="K8" s="614"/>
      <c r="L8" s="614"/>
      <c r="M8" s="614"/>
      <c r="N8" s="614"/>
      <c r="O8" s="614"/>
      <c r="P8" s="614"/>
      <c r="Q8" s="614"/>
      <c r="R8" s="614"/>
    </row>
    <row r="9" spans="1:18" x14ac:dyDescent="0.25">
      <c r="C9" s="379">
        <f t="shared" ref="C9:C13" si="0">C8+1</f>
        <v>2</v>
      </c>
      <c r="D9" s="553"/>
      <c r="E9" s="382" t="s">
        <v>225</v>
      </c>
      <c r="F9" s="614"/>
      <c r="G9" s="614"/>
      <c r="H9" s="614"/>
      <c r="I9" s="614"/>
      <c r="J9" s="614"/>
      <c r="K9" s="614"/>
      <c r="L9" s="614"/>
      <c r="M9" s="614"/>
      <c r="N9" s="614"/>
      <c r="O9" s="614"/>
      <c r="P9" s="614"/>
      <c r="Q9" s="614"/>
      <c r="R9" s="614"/>
    </row>
    <row r="10" spans="1:18" x14ac:dyDescent="0.25">
      <c r="C10" s="379">
        <f t="shared" si="0"/>
        <v>3</v>
      </c>
      <c r="D10" s="553"/>
      <c r="E10" s="382" t="s">
        <v>225</v>
      </c>
      <c r="F10" s="614"/>
      <c r="G10" s="614"/>
      <c r="H10" s="614"/>
      <c r="I10" s="614"/>
      <c r="J10" s="614"/>
      <c r="K10" s="614"/>
      <c r="L10" s="614"/>
      <c r="M10" s="614"/>
      <c r="N10" s="614"/>
      <c r="O10" s="614"/>
      <c r="P10" s="614"/>
      <c r="Q10" s="614"/>
      <c r="R10" s="614"/>
    </row>
    <row r="11" spans="1:18" x14ac:dyDescent="0.25">
      <c r="C11" s="379">
        <f t="shared" si="0"/>
        <v>4</v>
      </c>
      <c r="D11" s="553"/>
      <c r="E11" s="382" t="s">
        <v>225</v>
      </c>
      <c r="F11" s="614"/>
      <c r="G11" s="614"/>
      <c r="H11" s="614"/>
      <c r="I11" s="614"/>
      <c r="J11" s="614"/>
      <c r="K11" s="614"/>
      <c r="L11" s="614"/>
      <c r="M11" s="614"/>
      <c r="N11" s="614"/>
      <c r="O11" s="614"/>
      <c r="P11" s="614"/>
      <c r="Q11" s="614"/>
      <c r="R11" s="614"/>
    </row>
    <row r="12" spans="1:18" x14ac:dyDescent="0.25">
      <c r="C12" s="379">
        <f t="shared" si="0"/>
        <v>5</v>
      </c>
      <c r="D12" s="553"/>
      <c r="E12" s="382" t="s">
        <v>225</v>
      </c>
      <c r="F12" s="614"/>
      <c r="G12" s="614"/>
      <c r="H12" s="614"/>
      <c r="I12" s="614"/>
      <c r="J12" s="614"/>
      <c r="K12" s="614"/>
      <c r="L12" s="614"/>
      <c r="M12" s="614"/>
      <c r="N12" s="614"/>
      <c r="O12" s="614"/>
      <c r="P12" s="614"/>
      <c r="Q12" s="614"/>
      <c r="R12" s="614"/>
    </row>
    <row r="13" spans="1:18" x14ac:dyDescent="0.25">
      <c r="C13" s="379">
        <f t="shared" si="0"/>
        <v>6</v>
      </c>
      <c r="D13" s="553"/>
      <c r="E13" s="382" t="s">
        <v>225</v>
      </c>
      <c r="F13" s="614"/>
      <c r="G13" s="614"/>
      <c r="H13" s="614"/>
      <c r="I13" s="614"/>
      <c r="J13" s="614"/>
      <c r="K13" s="614"/>
      <c r="L13" s="614"/>
      <c r="M13" s="614"/>
      <c r="N13" s="614"/>
      <c r="O13" s="614"/>
      <c r="P13" s="614"/>
      <c r="Q13" s="614"/>
      <c r="R13" s="614"/>
    </row>
    <row r="14" spans="1:18" x14ac:dyDescent="0.25">
      <c r="C14" s="6">
        <f t="shared" ref="C14:C16" si="1">C13+1</f>
        <v>7</v>
      </c>
      <c r="D14" s="8">
        <f>SUM(D8:D13)</f>
        <v>0</v>
      </c>
      <c r="E14" s="382" t="s">
        <v>225</v>
      </c>
      <c r="F14" s="1" t="str">
        <f ca="1">OFFSET(Sprachen!A194,0,'START, DEBUT, INIZIO'!$E$7-1,1,1)</f>
        <v>Total</v>
      </c>
    </row>
    <row r="15" spans="1:18" x14ac:dyDescent="0.25">
      <c r="C15" s="6">
        <f t="shared" si="1"/>
        <v>8</v>
      </c>
      <c r="D15" s="8">
        <f>0.02*CAPEX!$N$12</f>
        <v>0</v>
      </c>
      <c r="E15" s="382" t="s">
        <v>225</v>
      </c>
      <c r="F15" s="1" t="str">
        <f ca="1">OFFSET(Sprachen!A195,0,'START, DEBUT, INIZIO'!$E$7-1,1,1)</f>
        <v>entsprechen 2% der anrechenbaren Investitionen</v>
      </c>
    </row>
    <row r="16" spans="1:18" ht="19.5" customHeight="1" x14ac:dyDescent="0.3">
      <c r="C16" s="6">
        <f t="shared" si="1"/>
        <v>9</v>
      </c>
      <c r="D16" s="380">
        <f>IF(D14&lt;D15,D14,D15)</f>
        <v>0</v>
      </c>
      <c r="E16" s="383" t="s">
        <v>225</v>
      </c>
      <c r="F16" s="381" t="str">
        <f ca="1">OFFSET(Sprachen!A196,0,'START, DEBUT, INIZIO'!$E$7-1,1,1)</f>
        <v>anrechenbare Betriebskosten</v>
      </c>
    </row>
    <row r="17" spans="1:18" ht="13" thickBot="1" x14ac:dyDescent="0.3">
      <c r="A17" s="339"/>
      <c r="B17" s="339"/>
      <c r="C17" s="339"/>
      <c r="D17" s="339"/>
      <c r="E17" s="339"/>
      <c r="F17" s="339"/>
      <c r="G17" s="339"/>
      <c r="H17" s="339"/>
      <c r="I17" s="339"/>
      <c r="J17" s="339"/>
      <c r="K17" s="339"/>
      <c r="L17" s="339"/>
      <c r="M17" s="339"/>
      <c r="N17" s="339"/>
      <c r="O17" s="339"/>
      <c r="P17" s="339"/>
      <c r="Q17" s="339"/>
      <c r="R17" s="339"/>
    </row>
    <row r="18" spans="1:18" ht="26.15" customHeight="1" x14ac:dyDescent="0.3">
      <c r="A18" s="16" t="str">
        <f ca="1">OFFSET(Sprachen!A197,0,'START, DEBUT, INIZIO'!$E$7-1,1,1)</f>
        <v>Investitionsbedingte Kosten für Energiebewirtschaftung und -verwertung</v>
      </c>
      <c r="B18" s="334"/>
      <c r="C18" s="334"/>
      <c r="D18" s="3"/>
      <c r="E18" s="335"/>
      <c r="F18" s="1" t="str">
        <f ca="1">F7</f>
        <v>Beschreibung</v>
      </c>
      <c r="G18" s="335"/>
      <c r="I18" s="1"/>
    </row>
    <row r="19" spans="1:18" x14ac:dyDescent="0.25">
      <c r="B19" s="1" t="str">
        <f ca="1">OFFSET(Sprachen!A198,0,'START, DEBUT, INIZIO'!$E$7-1,1,1)</f>
        <v>Anspruch</v>
      </c>
      <c r="C19" s="378">
        <v>1</v>
      </c>
      <c r="D19" s="3" t="str">
        <f>IF(Allgemein!$H$24&gt;=3,"ja","nein")</f>
        <v>nein</v>
      </c>
      <c r="E19" s="335"/>
      <c r="F19" s="615" t="str">
        <f ca="1">OFFSET(Sprachen!A204,0,'START, DEBUT, INIZIO'!$E$7-1,1,1)</f>
        <v>Anspruch haben nur Anlagen, welche nach der Investition eine mechanische Bruttoleistung &gt; 3 MW haben.</v>
      </c>
      <c r="G19" s="615"/>
      <c r="H19" s="615"/>
      <c r="I19" s="615"/>
      <c r="J19" s="615"/>
      <c r="K19" s="615"/>
      <c r="L19" s="615"/>
      <c r="M19" s="615"/>
      <c r="N19" s="615"/>
      <c r="O19" s="615"/>
      <c r="P19" s="615"/>
      <c r="Q19" s="615"/>
      <c r="R19" s="615"/>
    </row>
    <row r="20" spans="1:18" x14ac:dyDescent="0.25">
      <c r="B20" s="1" t="str">
        <f>$A$3</f>
        <v>Speicherkraftwerk</v>
      </c>
      <c r="C20" s="379">
        <f>C19+1</f>
        <v>2</v>
      </c>
      <c r="D20" s="385">
        <f ca="1">OFFSET(Sprachen!A203,0,'START, DEBUT, INIZIO'!$E$7-1,1,1)</f>
        <v>0</v>
      </c>
      <c r="E20" s="1" t="s">
        <v>234</v>
      </c>
      <c r="F20" s="615" t="str">
        <f ca="1">OFFSET(Sprachen!A205,0,'START, DEBUT, INIZIO'!$E$7-1,1,1)</f>
        <v>EnFV Anhang 6.1, Ziffer 4.1.1, Buchstabe c</v>
      </c>
      <c r="G20" s="615"/>
      <c r="H20" s="615"/>
      <c r="I20" s="615"/>
      <c r="J20" s="615"/>
      <c r="K20" s="615"/>
      <c r="L20" s="615"/>
      <c r="M20" s="615"/>
      <c r="N20" s="615"/>
      <c r="O20" s="615"/>
      <c r="P20" s="615"/>
      <c r="Q20" s="615"/>
      <c r="R20" s="615"/>
    </row>
    <row r="21" spans="1:18" x14ac:dyDescent="0.25">
      <c r="B21" s="1" t="str">
        <f ca="1">OFFSET(Sprachen!A199,0,'START, DEBUT, INIZIO'!$E$7-1,1,1)</f>
        <v>Durch Investition bedingte Mehrproduktionnetto</v>
      </c>
      <c r="C21" s="379">
        <f>C20+1</f>
        <v>3</v>
      </c>
      <c r="D21" s="8">
        <f>Allgemein!$N$52</f>
        <v>0</v>
      </c>
      <c r="E21" s="1" t="s">
        <v>9</v>
      </c>
    </row>
    <row r="22" spans="1:18" ht="19.5" customHeight="1" x14ac:dyDescent="0.3">
      <c r="C22" s="6">
        <f>C21+1</f>
        <v>4</v>
      </c>
      <c r="D22" s="380">
        <f ca="1">D20*10*D21</f>
        <v>0</v>
      </c>
      <c r="E22" s="381" t="s">
        <v>225</v>
      </c>
      <c r="F22" s="381" t="str">
        <f ca="1">OFFSET(Sprachen!A206,0,'START, DEBUT, INIZIO'!$E$7-1,1,1)</f>
        <v>anrechenbare Energiebewirtschaftungs- und Verwertungskosten</v>
      </c>
    </row>
    <row r="23" spans="1:18" ht="13" thickBot="1" x14ac:dyDescent="0.3">
      <c r="A23" s="339"/>
      <c r="B23" s="339"/>
      <c r="C23" s="339"/>
      <c r="D23" s="339"/>
      <c r="E23" s="339"/>
      <c r="F23" s="339"/>
      <c r="G23" s="339"/>
      <c r="H23" s="339"/>
      <c r="I23" s="339"/>
      <c r="J23" s="339"/>
      <c r="K23" s="339"/>
      <c r="L23" s="339"/>
      <c r="M23" s="339"/>
      <c r="N23" s="339"/>
      <c r="O23" s="339"/>
      <c r="P23" s="339"/>
      <c r="Q23" s="339"/>
      <c r="R23" s="339"/>
    </row>
    <row r="24" spans="1:18" ht="26.15" customHeight="1" x14ac:dyDescent="0.3">
      <c r="A24" s="16" t="str">
        <f ca="1">OFFSET(Sprachen!A207,0,'START, DEBUT, INIZIO'!$E$7-1,1,1)</f>
        <v>Investitionsbedingte Kosten aus Abgaben und Leistungen an das Gemeinwesen</v>
      </c>
      <c r="B24" s="334"/>
      <c r="C24" s="334"/>
      <c r="D24" s="3"/>
      <c r="E24" s="390"/>
      <c r="F24" s="1" t="str">
        <f ca="1">F18</f>
        <v>Beschreibung</v>
      </c>
      <c r="G24" s="335"/>
      <c r="I24" s="1"/>
    </row>
    <row r="25" spans="1:18" x14ac:dyDescent="0.25">
      <c r="C25" s="378">
        <v>1</v>
      </c>
      <c r="D25" s="8">
        <f>Allgemein!$J$24*1000*Allgemein!$C$16</f>
        <v>0</v>
      </c>
      <c r="E25" s="382" t="s">
        <v>225</v>
      </c>
      <c r="F25" s="614" t="str">
        <f ca="1">OFFSET(Sprachen!A209,0,'START, DEBUT, INIZIO'!$E$7-1,1,1)</f>
        <v>Wasserzins</v>
      </c>
      <c r="G25" s="614"/>
      <c r="H25" s="614"/>
      <c r="I25" s="614"/>
      <c r="J25" s="614"/>
      <c r="K25" s="614"/>
      <c r="L25" s="614"/>
      <c r="M25" s="614"/>
      <c r="N25" s="614"/>
      <c r="O25" s="614"/>
      <c r="P25" s="614"/>
      <c r="Q25" s="614"/>
      <c r="R25" s="614"/>
    </row>
    <row r="26" spans="1:18" x14ac:dyDescent="0.25">
      <c r="C26" s="379">
        <f t="shared" ref="C26:C30" si="2">C25+1</f>
        <v>2</v>
      </c>
      <c r="D26" s="552"/>
      <c r="E26" s="382" t="s">
        <v>225</v>
      </c>
      <c r="F26" s="614"/>
      <c r="G26" s="614"/>
      <c r="H26" s="614"/>
      <c r="I26" s="614"/>
      <c r="J26" s="614"/>
      <c r="K26" s="614"/>
      <c r="L26" s="614"/>
      <c r="M26" s="614"/>
      <c r="N26" s="614"/>
      <c r="O26" s="614"/>
      <c r="P26" s="614"/>
      <c r="Q26" s="614"/>
      <c r="R26" s="614"/>
    </row>
    <row r="27" spans="1:18" x14ac:dyDescent="0.25">
      <c r="C27" s="379">
        <f t="shared" si="2"/>
        <v>3</v>
      </c>
      <c r="D27" s="553"/>
      <c r="E27" s="382" t="s">
        <v>225</v>
      </c>
      <c r="F27" s="614"/>
      <c r="G27" s="614"/>
      <c r="H27" s="614"/>
      <c r="I27" s="614"/>
      <c r="J27" s="614"/>
      <c r="K27" s="614"/>
      <c r="L27" s="614"/>
      <c r="M27" s="614"/>
      <c r="N27" s="614"/>
      <c r="O27" s="614"/>
      <c r="P27" s="614"/>
      <c r="Q27" s="614"/>
      <c r="R27" s="614"/>
    </row>
    <row r="28" spans="1:18" x14ac:dyDescent="0.25">
      <c r="C28" s="379">
        <f t="shared" si="2"/>
        <v>4</v>
      </c>
      <c r="D28" s="553"/>
      <c r="E28" s="382" t="s">
        <v>225</v>
      </c>
      <c r="F28" s="614"/>
      <c r="G28" s="614"/>
      <c r="H28" s="614"/>
      <c r="I28" s="614"/>
      <c r="J28" s="614"/>
      <c r="K28" s="614"/>
      <c r="L28" s="614"/>
      <c r="M28" s="614"/>
      <c r="N28" s="614"/>
      <c r="O28" s="614"/>
      <c r="P28" s="614"/>
      <c r="Q28" s="614"/>
      <c r="R28" s="614"/>
    </row>
    <row r="29" spans="1:18" x14ac:dyDescent="0.25">
      <c r="C29" s="379">
        <f t="shared" si="2"/>
        <v>5</v>
      </c>
      <c r="D29" s="553"/>
      <c r="E29" s="382" t="s">
        <v>225</v>
      </c>
      <c r="F29" s="614"/>
      <c r="G29" s="614"/>
      <c r="H29" s="614"/>
      <c r="I29" s="614"/>
      <c r="J29" s="614"/>
      <c r="K29" s="614"/>
      <c r="L29" s="614"/>
      <c r="M29" s="614"/>
      <c r="N29" s="614"/>
      <c r="O29" s="614"/>
      <c r="P29" s="614"/>
      <c r="Q29" s="614"/>
      <c r="R29" s="614"/>
    </row>
    <row r="30" spans="1:18" x14ac:dyDescent="0.25">
      <c r="C30" s="379">
        <f t="shared" si="2"/>
        <v>6</v>
      </c>
      <c r="D30" s="553"/>
      <c r="E30" s="382" t="s">
        <v>225</v>
      </c>
      <c r="F30" s="614"/>
      <c r="G30" s="614"/>
      <c r="H30" s="614"/>
      <c r="I30" s="614"/>
      <c r="J30" s="614"/>
      <c r="K30" s="614"/>
      <c r="L30" s="614"/>
      <c r="M30" s="614"/>
      <c r="N30" s="614"/>
      <c r="O30" s="614"/>
      <c r="P30" s="614"/>
      <c r="Q30" s="614"/>
      <c r="R30" s="614"/>
    </row>
    <row r="31" spans="1:18" ht="19.5" customHeight="1" x14ac:dyDescent="0.3">
      <c r="C31" s="6">
        <f t="shared" ref="C31" si="3">C30+1</f>
        <v>7</v>
      </c>
      <c r="D31" s="380">
        <f>SUM(D25:D30)</f>
        <v>0</v>
      </c>
      <c r="E31" s="381" t="s">
        <v>225</v>
      </c>
      <c r="F31" s="381" t="str">
        <f ca="1">OFFSET(Sprachen!A210,0,'START, DEBUT, INIZIO'!$E$7-1,1,1)</f>
        <v>Anrechenbare Abgaben und Leistungen an das Gemeinwesen</v>
      </c>
    </row>
    <row r="32" spans="1:18" ht="13" thickBot="1" x14ac:dyDescent="0.3">
      <c r="A32" s="339"/>
      <c r="B32" s="339"/>
      <c r="C32" s="339"/>
      <c r="D32" s="339"/>
      <c r="E32" s="339"/>
      <c r="F32" s="339"/>
      <c r="G32" s="339"/>
      <c r="H32" s="339"/>
      <c r="I32" s="339"/>
      <c r="J32" s="339"/>
      <c r="K32" s="339"/>
      <c r="L32" s="339"/>
      <c r="M32" s="339"/>
      <c r="N32" s="339"/>
      <c r="O32" s="339"/>
      <c r="P32" s="339"/>
      <c r="Q32" s="339"/>
      <c r="R32" s="339"/>
    </row>
    <row r="33" spans="1:13" ht="26.15" customHeight="1" x14ac:dyDescent="0.3">
      <c r="A33" s="16" t="str">
        <f ca="1">OFFSET(Sprachen!A211,0,'START, DEBUT, INIZIO'!$E$7-1,1,1)</f>
        <v>Kosten für die Elektrizität für Zubringerpumpen</v>
      </c>
      <c r="B33" s="1"/>
      <c r="C33" s="1"/>
      <c r="D33" s="3"/>
      <c r="E33" s="615"/>
      <c r="F33" s="615"/>
      <c r="G33" s="615"/>
      <c r="H33" s="615"/>
      <c r="I33" s="615"/>
    </row>
    <row r="34" spans="1:13" ht="40" customHeight="1" x14ac:dyDescent="0.3">
      <c r="A34" s="16"/>
      <c r="B34" s="1"/>
      <c r="C34" s="1"/>
      <c r="D34" s="616" t="str">
        <f ca="1">OFFSET(Sprachen!A212,0,'START, DEBUT, INIZIO'!$E$7-1,1,1)</f>
        <v>Preis investitionsbedingter Pumpenstrom (unter Annahme Projekt wäre bereits realisiert)</v>
      </c>
      <c r="E34" s="616"/>
      <c r="F34" s="1"/>
      <c r="G34" s="616" t="str">
        <f ca="1">OFFSET(Sprachen!A213,0,'START, DEBUT, INIZIO'!$E$7-1,1,1)</f>
        <v>Investitionsbedingter Pumpenstrom Erwartungswert</v>
      </c>
      <c r="H34" s="616"/>
      <c r="I34" s="1"/>
      <c r="J34" s="616" t="str">
        <f ca="1">OFFSET(Sprachen!A214,0,'START, DEBUT, INIZIO'!$E$7-1,1,1)</f>
        <v>Kosten investitionsbedingter Pumpenstrom (unter Annahme Projekt wäre bereits realisiert)</v>
      </c>
      <c r="K34" s="616"/>
    </row>
    <row r="35" spans="1:13" ht="13" thickBot="1" x14ac:dyDescent="0.3">
      <c r="A35" s="334"/>
      <c r="B35" s="1"/>
      <c r="C35" s="379"/>
      <c r="D35" s="339"/>
      <c r="E35" s="343" t="s">
        <v>10</v>
      </c>
      <c r="G35" s="560"/>
      <c r="H35" s="415" t="s">
        <v>9</v>
      </c>
      <c r="J35" s="339"/>
      <c r="K35" s="561" t="s">
        <v>8</v>
      </c>
    </row>
    <row r="36" spans="1:13" x14ac:dyDescent="0.25">
      <c r="A36" s="334"/>
      <c r="B36" s="3"/>
      <c r="C36" s="378">
        <v>1</v>
      </c>
      <c r="D36" s="3" t="str">
        <f>CONCATENATE(1,". ",'Allg., SDL, RMP, HKN, Wi-Res.'!$C$2-1)</f>
        <v>1. 2024</v>
      </c>
      <c r="E36" s="556"/>
      <c r="G36" s="3" t="str">
        <f>G78</f>
        <v xml:space="preserve">1. </v>
      </c>
      <c r="H36" s="345">
        <f>Allgemein!N93</f>
        <v>0</v>
      </c>
      <c r="J36" s="3" t="str">
        <f>G36</f>
        <v xml:space="preserve">1. </v>
      </c>
      <c r="K36" s="388">
        <f t="shared" ref="K36:K47" si="4">E36*H36</f>
        <v>0</v>
      </c>
    </row>
    <row r="37" spans="1:13" x14ac:dyDescent="0.25">
      <c r="A37" s="334"/>
      <c r="C37" s="379">
        <f t="shared" ref="C37:C47" si="5">C36+1</f>
        <v>2</v>
      </c>
      <c r="D37" s="3" t="str">
        <f>CONCATENATE(2,". ",'Allg., SDL, RMP, HKN, Wi-Res.'!$C$2-1)</f>
        <v>2. 2024</v>
      </c>
      <c r="E37" s="554"/>
      <c r="G37" s="3" t="str">
        <f t="shared" ref="G37:G47" si="6">G79</f>
        <v xml:space="preserve">2. </v>
      </c>
      <c r="H37" s="342">
        <f>Allgemein!N94</f>
        <v>0</v>
      </c>
      <c r="J37" s="3" t="str">
        <f t="shared" ref="J37:J47" si="7">G37</f>
        <v xml:space="preserve">2. </v>
      </c>
      <c r="K37" s="387">
        <f t="shared" si="4"/>
        <v>0</v>
      </c>
    </row>
    <row r="38" spans="1:13" ht="13" thickBot="1" x14ac:dyDescent="0.3">
      <c r="A38" s="334"/>
      <c r="C38" s="379">
        <f t="shared" si="5"/>
        <v>3</v>
      </c>
      <c r="D38" s="343" t="str">
        <f>CONCATENATE(3,". ",'Allg., SDL, RMP, HKN, Wi-Res.'!$C$2-1)</f>
        <v>3. 2024</v>
      </c>
      <c r="E38" s="555"/>
      <c r="G38" s="386" t="str">
        <f t="shared" si="6"/>
        <v xml:space="preserve">3. </v>
      </c>
      <c r="H38" s="344">
        <f>Allgemein!N95</f>
        <v>0</v>
      </c>
      <c r="J38" s="343" t="str">
        <f t="shared" si="7"/>
        <v xml:space="preserve">3. </v>
      </c>
      <c r="K38" s="389">
        <f t="shared" si="4"/>
        <v>0</v>
      </c>
    </row>
    <row r="39" spans="1:13" x14ac:dyDescent="0.25">
      <c r="A39" s="334"/>
      <c r="B39" s="3"/>
      <c r="C39" s="379">
        <f t="shared" si="5"/>
        <v>4</v>
      </c>
      <c r="D39" s="3" t="str">
        <f>CONCATENATE(4,". ",'Allg., SDL, RMP, HKN, Wi-Res.'!$C$2-1)</f>
        <v>4. 2024</v>
      </c>
      <c r="E39" s="556"/>
      <c r="G39" s="3" t="str">
        <f t="shared" si="6"/>
        <v xml:space="preserve">4. </v>
      </c>
      <c r="H39" s="345">
        <f>Allgemein!N96</f>
        <v>0</v>
      </c>
      <c r="J39" s="3" t="str">
        <f t="shared" si="7"/>
        <v xml:space="preserve">4. </v>
      </c>
      <c r="K39" s="388">
        <f t="shared" si="4"/>
        <v>0</v>
      </c>
    </row>
    <row r="40" spans="1:13" x14ac:dyDescent="0.25">
      <c r="A40" s="334"/>
      <c r="B40" s="1"/>
      <c r="C40" s="379">
        <f t="shared" si="5"/>
        <v>5</v>
      </c>
      <c r="D40" s="3" t="str">
        <f>CONCATENATE(5,". ",'Allg., SDL, RMP, HKN, Wi-Res.'!$C$2-1)</f>
        <v>5. 2024</v>
      </c>
      <c r="E40" s="554"/>
      <c r="G40" s="3" t="str">
        <f t="shared" si="6"/>
        <v xml:space="preserve">5. </v>
      </c>
      <c r="H40" s="342">
        <f>Allgemein!N97</f>
        <v>0</v>
      </c>
      <c r="J40" s="3" t="str">
        <f t="shared" si="7"/>
        <v xml:space="preserve">5. </v>
      </c>
      <c r="K40" s="387">
        <f t="shared" si="4"/>
        <v>0</v>
      </c>
    </row>
    <row r="41" spans="1:13" ht="13" thickBot="1" x14ac:dyDescent="0.3">
      <c r="A41" s="334"/>
      <c r="B41" s="1"/>
      <c r="C41" s="379">
        <f t="shared" si="5"/>
        <v>6</v>
      </c>
      <c r="D41" s="343" t="str">
        <f>CONCATENATE(6,". ",'Allg., SDL, RMP, HKN, Wi-Res.'!$C$2-1)</f>
        <v>6. 2024</v>
      </c>
      <c r="E41" s="555"/>
      <c r="G41" s="386" t="str">
        <f t="shared" si="6"/>
        <v xml:space="preserve">6. </v>
      </c>
      <c r="H41" s="344">
        <f>Allgemein!N98</f>
        <v>0</v>
      </c>
      <c r="J41" s="343" t="str">
        <f t="shared" si="7"/>
        <v xml:space="preserve">6. </v>
      </c>
      <c r="K41" s="389">
        <f t="shared" si="4"/>
        <v>0</v>
      </c>
    </row>
    <row r="42" spans="1:13" x14ac:dyDescent="0.25">
      <c r="A42" s="334"/>
      <c r="B42" s="1"/>
      <c r="C42" s="379">
        <f t="shared" si="5"/>
        <v>7</v>
      </c>
      <c r="D42" s="3" t="str">
        <f>CONCATENATE(7,". ",'Allg., SDL, RMP, HKN, Wi-Res.'!$C$2-1)</f>
        <v>7. 2024</v>
      </c>
      <c r="E42" s="556"/>
      <c r="G42" s="3" t="str">
        <f t="shared" si="6"/>
        <v xml:space="preserve">7. </v>
      </c>
      <c r="H42" s="345">
        <f>Allgemein!N99</f>
        <v>0</v>
      </c>
      <c r="J42" s="3" t="str">
        <f t="shared" si="7"/>
        <v xml:space="preserve">7. </v>
      </c>
      <c r="K42" s="388">
        <f t="shared" si="4"/>
        <v>0</v>
      </c>
    </row>
    <row r="43" spans="1:13" x14ac:dyDescent="0.25">
      <c r="A43" s="334"/>
      <c r="B43" s="1"/>
      <c r="C43" s="379">
        <f t="shared" si="5"/>
        <v>8</v>
      </c>
      <c r="D43" s="3" t="str">
        <f>CONCATENATE(8,". ",'Allg., SDL, RMP, HKN, Wi-Res.'!$C$2-1)</f>
        <v>8. 2024</v>
      </c>
      <c r="E43" s="554"/>
      <c r="G43" s="3" t="str">
        <f t="shared" si="6"/>
        <v xml:space="preserve">8. </v>
      </c>
      <c r="H43" s="342">
        <f>Allgemein!N100</f>
        <v>0</v>
      </c>
      <c r="J43" s="3" t="str">
        <f t="shared" si="7"/>
        <v xml:space="preserve">8. </v>
      </c>
      <c r="K43" s="387">
        <f t="shared" si="4"/>
        <v>0</v>
      </c>
    </row>
    <row r="44" spans="1:13" ht="13" thickBot="1" x14ac:dyDescent="0.3">
      <c r="A44" s="334"/>
      <c r="B44" s="1"/>
      <c r="C44" s="379">
        <f t="shared" si="5"/>
        <v>9</v>
      </c>
      <c r="D44" s="343" t="str">
        <f>CONCATENATE(9,". ",'Allg., SDL, RMP, HKN, Wi-Res.'!$C$2-1)</f>
        <v>9. 2024</v>
      </c>
      <c r="E44" s="555"/>
      <c r="G44" s="386" t="str">
        <f t="shared" si="6"/>
        <v xml:space="preserve">9. </v>
      </c>
      <c r="H44" s="344">
        <f>Allgemein!N101</f>
        <v>0</v>
      </c>
      <c r="J44" s="343" t="str">
        <f t="shared" si="7"/>
        <v xml:space="preserve">9. </v>
      </c>
      <c r="K44" s="389">
        <f t="shared" si="4"/>
        <v>0</v>
      </c>
    </row>
    <row r="45" spans="1:13" x14ac:dyDescent="0.25">
      <c r="A45" s="334"/>
      <c r="B45" s="1"/>
      <c r="C45" s="379">
        <f t="shared" si="5"/>
        <v>10</v>
      </c>
      <c r="D45" s="3" t="str">
        <f>CONCATENATE(10,". ",'Allg., SDL, RMP, HKN, Wi-Res.'!$C$2-1)</f>
        <v>10. 2024</v>
      </c>
      <c r="E45" s="556"/>
      <c r="G45" s="3" t="str">
        <f t="shared" si="6"/>
        <v xml:space="preserve">10. </v>
      </c>
      <c r="H45" s="345">
        <f>Allgemein!N102</f>
        <v>0</v>
      </c>
      <c r="J45" s="3" t="str">
        <f t="shared" si="7"/>
        <v xml:space="preserve">10. </v>
      </c>
      <c r="K45" s="388">
        <f t="shared" si="4"/>
        <v>0</v>
      </c>
    </row>
    <row r="46" spans="1:13" x14ac:dyDescent="0.25">
      <c r="A46" s="334"/>
      <c r="B46" s="1"/>
      <c r="C46" s="379">
        <f t="shared" si="5"/>
        <v>11</v>
      </c>
      <c r="D46" s="3" t="str">
        <f>CONCATENATE(11,". ",'Allg., SDL, RMP, HKN, Wi-Res.'!$C$2-1)</f>
        <v>11. 2024</v>
      </c>
      <c r="E46" s="554"/>
      <c r="G46" s="3" t="str">
        <f t="shared" si="6"/>
        <v xml:space="preserve">11. </v>
      </c>
      <c r="H46" s="342">
        <f>Allgemein!N103</f>
        <v>0</v>
      </c>
      <c r="J46" s="3" t="str">
        <f t="shared" si="7"/>
        <v xml:space="preserve">11. </v>
      </c>
      <c r="K46" s="387">
        <f t="shared" si="4"/>
        <v>0</v>
      </c>
    </row>
    <row r="47" spans="1:13" ht="13" thickBot="1" x14ac:dyDescent="0.3">
      <c r="A47" s="334"/>
      <c r="B47" s="1"/>
      <c r="C47" s="379">
        <f t="shared" si="5"/>
        <v>12</v>
      </c>
      <c r="D47" s="343" t="str">
        <f>CONCATENATE(12,". ",'Allg., SDL, RMP, HKN, Wi-Res.'!$C$2-1)</f>
        <v>12. 2024</v>
      </c>
      <c r="E47" s="555"/>
      <c r="G47" s="386" t="str">
        <f t="shared" si="6"/>
        <v xml:space="preserve">12. </v>
      </c>
      <c r="H47" s="344">
        <f>Allgemein!N104</f>
        <v>0</v>
      </c>
      <c r="J47" s="343" t="str">
        <f t="shared" si="7"/>
        <v xml:space="preserve">12. </v>
      </c>
      <c r="K47" s="389">
        <f t="shared" si="4"/>
        <v>0</v>
      </c>
    </row>
    <row r="48" spans="1:13" ht="19.5" customHeight="1" x14ac:dyDescent="0.3">
      <c r="C48" s="6">
        <f t="shared" ref="C48" si="8">C47+1</f>
        <v>13</v>
      </c>
      <c r="D48" s="380"/>
      <c r="E48" s="381"/>
      <c r="F48" s="381"/>
      <c r="H48" s="8">
        <f>SUM(H36:H47)</f>
        <v>0</v>
      </c>
      <c r="I48" s="10"/>
      <c r="J48" s="10"/>
      <c r="K48" s="380">
        <f>SUM(K36:K47)</f>
        <v>0</v>
      </c>
      <c r="L48" s="381" t="s">
        <v>225</v>
      </c>
      <c r="M48" s="384" t="str">
        <f ca="1">OFFSET(Sprachen!A215,0,'START, DEBUT, INIZIO'!$E$7-1,1,1)</f>
        <v>Mehrkrosten für die Elektrizität für Zubringerpumpen</v>
      </c>
    </row>
    <row r="49" spans="1:18" ht="13" thickBot="1" x14ac:dyDescent="0.3">
      <c r="A49" s="339"/>
      <c r="B49" s="339"/>
      <c r="C49" s="339"/>
      <c r="D49" s="339"/>
      <c r="E49" s="339"/>
      <c r="F49" s="339"/>
      <c r="G49" s="339"/>
      <c r="H49" s="339"/>
      <c r="I49" s="339"/>
      <c r="J49" s="339"/>
      <c r="K49" s="339"/>
      <c r="L49" s="339"/>
      <c r="M49" s="339"/>
      <c r="N49" s="339"/>
      <c r="O49" s="339"/>
      <c r="P49" s="339"/>
      <c r="Q49" s="339"/>
      <c r="R49" s="339"/>
    </row>
    <row r="50" spans="1:18" ht="26.15" customHeight="1" x14ac:dyDescent="0.3">
      <c r="A50" s="16" t="str">
        <f ca="1">OFFSET(Sprachen!A216,0,'START, DEBUT, INIZIO'!$E$7-1,1,1)</f>
        <v>Kosten für die Elektrizität für Umwälzpumpen</v>
      </c>
      <c r="B50" s="1"/>
      <c r="C50" s="1"/>
      <c r="D50" s="3"/>
      <c r="E50" s="615"/>
      <c r="F50" s="615"/>
      <c r="G50" s="615"/>
      <c r="H50" s="615"/>
      <c r="I50" s="615"/>
    </row>
    <row r="51" spans="1:18" ht="40.5" customHeight="1" x14ac:dyDescent="0.3">
      <c r="A51" s="16"/>
      <c r="B51" s="1"/>
      <c r="C51" s="1"/>
      <c r="D51" s="616" t="str">
        <f ca="1">D34</f>
        <v>Preis investitionsbedingter Pumpenstrom (unter Annahme Projekt wäre bereits realisiert)</v>
      </c>
      <c r="E51" s="616"/>
      <c r="F51" s="1"/>
      <c r="G51" s="616" t="str">
        <f ca="1">G34</f>
        <v>Investitionsbedingter Pumpenstrom Erwartungswert</v>
      </c>
      <c r="H51" s="616"/>
      <c r="I51" s="1"/>
      <c r="J51" s="616" t="str">
        <f ca="1">J34</f>
        <v>Kosten investitionsbedingter Pumpenstrom (unter Annahme Projekt wäre bereits realisiert)</v>
      </c>
      <c r="K51" s="616"/>
    </row>
    <row r="52" spans="1:18" ht="13" thickBot="1" x14ac:dyDescent="0.3">
      <c r="A52" s="334"/>
      <c r="B52" s="1"/>
      <c r="C52" s="379"/>
      <c r="D52" s="339"/>
      <c r="E52" s="343" t="s">
        <v>10</v>
      </c>
      <c r="G52" s="560"/>
      <c r="H52" s="415" t="s">
        <v>9</v>
      </c>
      <c r="J52" s="339"/>
      <c r="K52" s="561" t="s">
        <v>8</v>
      </c>
    </row>
    <row r="53" spans="1:18" x14ac:dyDescent="0.25">
      <c r="A53" s="334"/>
      <c r="B53" s="3"/>
      <c r="C53" s="378">
        <v>1</v>
      </c>
      <c r="D53" s="3" t="str">
        <f t="shared" ref="D53:D64" si="9">D36</f>
        <v>1. 2024</v>
      </c>
      <c r="E53" s="556"/>
      <c r="G53" s="3" t="str">
        <f t="shared" ref="G53:G64" si="10">G36</f>
        <v xml:space="preserve">1. </v>
      </c>
      <c r="H53" s="345">
        <f>Allgemein!N116</f>
        <v>0</v>
      </c>
      <c r="J53" s="3" t="str">
        <f t="shared" ref="J53:J64" si="11">J36</f>
        <v xml:space="preserve">1. </v>
      </c>
      <c r="K53" s="388">
        <f t="shared" ref="K53:K64" si="12">E53*H53</f>
        <v>0</v>
      </c>
    </row>
    <row r="54" spans="1:18" x14ac:dyDescent="0.25">
      <c r="A54" s="334"/>
      <c r="C54" s="379">
        <f t="shared" ref="C54:C65" si="13">C53+1</f>
        <v>2</v>
      </c>
      <c r="D54" s="3" t="str">
        <f t="shared" si="9"/>
        <v>2. 2024</v>
      </c>
      <c r="E54" s="554"/>
      <c r="G54" s="3" t="str">
        <f t="shared" si="10"/>
        <v xml:space="preserve">2. </v>
      </c>
      <c r="H54" s="342">
        <f>Allgemein!N117</f>
        <v>0</v>
      </c>
      <c r="J54" s="3" t="str">
        <f t="shared" si="11"/>
        <v xml:space="preserve">2. </v>
      </c>
      <c r="K54" s="387">
        <f t="shared" si="12"/>
        <v>0</v>
      </c>
    </row>
    <row r="55" spans="1:18" ht="13" thickBot="1" x14ac:dyDescent="0.3">
      <c r="A55" s="334"/>
      <c r="C55" s="379">
        <f t="shared" si="13"/>
        <v>3</v>
      </c>
      <c r="D55" s="343" t="str">
        <f t="shared" si="9"/>
        <v>3. 2024</v>
      </c>
      <c r="E55" s="555"/>
      <c r="G55" s="386" t="str">
        <f t="shared" si="10"/>
        <v xml:space="preserve">3. </v>
      </c>
      <c r="H55" s="344">
        <f>Allgemein!N118</f>
        <v>0</v>
      </c>
      <c r="J55" s="343" t="str">
        <f t="shared" si="11"/>
        <v xml:space="preserve">3. </v>
      </c>
      <c r="K55" s="389">
        <f t="shared" si="12"/>
        <v>0</v>
      </c>
    </row>
    <row r="56" spans="1:18" x14ac:dyDescent="0.25">
      <c r="A56" s="334"/>
      <c r="B56" s="3"/>
      <c r="C56" s="379">
        <f t="shared" si="13"/>
        <v>4</v>
      </c>
      <c r="D56" s="3" t="str">
        <f t="shared" si="9"/>
        <v>4. 2024</v>
      </c>
      <c r="E56" s="556"/>
      <c r="G56" s="3" t="str">
        <f t="shared" si="10"/>
        <v xml:space="preserve">4. </v>
      </c>
      <c r="H56" s="345">
        <f>Allgemein!N119</f>
        <v>0</v>
      </c>
      <c r="J56" s="3" t="str">
        <f t="shared" si="11"/>
        <v xml:space="preserve">4. </v>
      </c>
      <c r="K56" s="388">
        <f t="shared" si="12"/>
        <v>0</v>
      </c>
    </row>
    <row r="57" spans="1:18" x14ac:dyDescent="0.25">
      <c r="A57" s="334"/>
      <c r="B57" s="1"/>
      <c r="C57" s="379">
        <f t="shared" si="13"/>
        <v>5</v>
      </c>
      <c r="D57" s="3" t="str">
        <f t="shared" si="9"/>
        <v>5. 2024</v>
      </c>
      <c r="E57" s="554"/>
      <c r="G57" s="3" t="str">
        <f t="shared" si="10"/>
        <v xml:space="preserve">5. </v>
      </c>
      <c r="H57" s="342">
        <f>Allgemein!N120</f>
        <v>0</v>
      </c>
      <c r="J57" s="3" t="str">
        <f t="shared" si="11"/>
        <v xml:space="preserve">5. </v>
      </c>
      <c r="K57" s="387">
        <f t="shared" si="12"/>
        <v>0</v>
      </c>
    </row>
    <row r="58" spans="1:18" ht="13" thickBot="1" x14ac:dyDescent="0.3">
      <c r="A58" s="334"/>
      <c r="B58" s="1"/>
      <c r="C58" s="379">
        <f t="shared" si="13"/>
        <v>6</v>
      </c>
      <c r="D58" s="343" t="str">
        <f t="shared" si="9"/>
        <v>6. 2024</v>
      </c>
      <c r="E58" s="555"/>
      <c r="G58" s="386" t="str">
        <f t="shared" si="10"/>
        <v xml:space="preserve">6. </v>
      </c>
      <c r="H58" s="344">
        <f>Allgemein!N121</f>
        <v>0</v>
      </c>
      <c r="J58" s="343" t="str">
        <f t="shared" si="11"/>
        <v xml:space="preserve">6. </v>
      </c>
      <c r="K58" s="389">
        <f t="shared" si="12"/>
        <v>0</v>
      </c>
    </row>
    <row r="59" spans="1:18" x14ac:dyDescent="0.25">
      <c r="A59" s="334"/>
      <c r="B59" s="1"/>
      <c r="C59" s="379">
        <f t="shared" si="13"/>
        <v>7</v>
      </c>
      <c r="D59" s="3" t="str">
        <f t="shared" si="9"/>
        <v>7. 2024</v>
      </c>
      <c r="E59" s="556"/>
      <c r="G59" s="3" t="str">
        <f t="shared" si="10"/>
        <v xml:space="preserve">7. </v>
      </c>
      <c r="H59" s="345">
        <f>Allgemein!N122</f>
        <v>0</v>
      </c>
      <c r="J59" s="3" t="str">
        <f t="shared" si="11"/>
        <v xml:space="preserve">7. </v>
      </c>
      <c r="K59" s="388">
        <f t="shared" si="12"/>
        <v>0</v>
      </c>
    </row>
    <row r="60" spans="1:18" x14ac:dyDescent="0.25">
      <c r="A60" s="334"/>
      <c r="B60" s="1"/>
      <c r="C60" s="379">
        <f t="shared" si="13"/>
        <v>8</v>
      </c>
      <c r="D60" s="3" t="str">
        <f t="shared" si="9"/>
        <v>8. 2024</v>
      </c>
      <c r="E60" s="554"/>
      <c r="G60" s="3" t="str">
        <f t="shared" si="10"/>
        <v xml:space="preserve">8. </v>
      </c>
      <c r="H60" s="342">
        <f>Allgemein!N123</f>
        <v>0</v>
      </c>
      <c r="J60" s="3" t="str">
        <f t="shared" si="11"/>
        <v xml:space="preserve">8. </v>
      </c>
      <c r="K60" s="387">
        <f t="shared" si="12"/>
        <v>0</v>
      </c>
    </row>
    <row r="61" spans="1:18" ht="13" thickBot="1" x14ac:dyDescent="0.3">
      <c r="A61" s="334"/>
      <c r="B61" s="1"/>
      <c r="C61" s="379">
        <f t="shared" si="13"/>
        <v>9</v>
      </c>
      <c r="D61" s="343" t="str">
        <f t="shared" si="9"/>
        <v>9. 2024</v>
      </c>
      <c r="E61" s="555"/>
      <c r="G61" s="386" t="str">
        <f t="shared" si="10"/>
        <v xml:space="preserve">9. </v>
      </c>
      <c r="H61" s="344">
        <f>Allgemein!N124</f>
        <v>0</v>
      </c>
      <c r="J61" s="343" t="str">
        <f t="shared" si="11"/>
        <v xml:space="preserve">9. </v>
      </c>
      <c r="K61" s="389">
        <f t="shared" si="12"/>
        <v>0</v>
      </c>
    </row>
    <row r="62" spans="1:18" x14ac:dyDescent="0.25">
      <c r="A62" s="334"/>
      <c r="B62" s="1"/>
      <c r="C62" s="379">
        <f t="shared" si="13"/>
        <v>10</v>
      </c>
      <c r="D62" s="3" t="str">
        <f t="shared" si="9"/>
        <v>10. 2024</v>
      </c>
      <c r="E62" s="556"/>
      <c r="G62" s="3" t="str">
        <f t="shared" si="10"/>
        <v xml:space="preserve">10. </v>
      </c>
      <c r="H62" s="345">
        <f>Allgemein!N125</f>
        <v>0</v>
      </c>
      <c r="J62" s="3" t="str">
        <f t="shared" si="11"/>
        <v xml:space="preserve">10. </v>
      </c>
      <c r="K62" s="388">
        <f t="shared" si="12"/>
        <v>0</v>
      </c>
    </row>
    <row r="63" spans="1:18" x14ac:dyDescent="0.25">
      <c r="A63" s="334"/>
      <c r="B63" s="1"/>
      <c r="C63" s="379">
        <f t="shared" si="13"/>
        <v>11</v>
      </c>
      <c r="D63" s="3" t="str">
        <f t="shared" si="9"/>
        <v>11. 2024</v>
      </c>
      <c r="E63" s="554"/>
      <c r="G63" s="3" t="str">
        <f t="shared" si="10"/>
        <v xml:space="preserve">11. </v>
      </c>
      <c r="H63" s="342">
        <f>Allgemein!N126</f>
        <v>0</v>
      </c>
      <c r="J63" s="3" t="str">
        <f t="shared" si="11"/>
        <v xml:space="preserve">11. </v>
      </c>
      <c r="K63" s="387">
        <f t="shared" si="12"/>
        <v>0</v>
      </c>
    </row>
    <row r="64" spans="1:18" ht="13" thickBot="1" x14ac:dyDescent="0.3">
      <c r="A64" s="334"/>
      <c r="B64" s="1"/>
      <c r="C64" s="379">
        <f t="shared" si="13"/>
        <v>12</v>
      </c>
      <c r="D64" s="343" t="str">
        <f t="shared" si="9"/>
        <v>12. 2024</v>
      </c>
      <c r="E64" s="555"/>
      <c r="G64" s="386" t="str">
        <f t="shared" si="10"/>
        <v xml:space="preserve">12. </v>
      </c>
      <c r="H64" s="344">
        <f>Allgemein!N127</f>
        <v>0</v>
      </c>
      <c r="J64" s="343" t="str">
        <f t="shared" si="11"/>
        <v xml:space="preserve">12. </v>
      </c>
      <c r="K64" s="389">
        <f t="shared" si="12"/>
        <v>0</v>
      </c>
    </row>
    <row r="65" spans="1:18" ht="19.5" customHeight="1" x14ac:dyDescent="0.3">
      <c r="C65" s="6">
        <f t="shared" si="13"/>
        <v>13</v>
      </c>
      <c r="D65" s="380"/>
      <c r="E65" s="381"/>
      <c r="F65" s="381"/>
      <c r="H65" s="8">
        <f>SUM(H53:H64)</f>
        <v>0</v>
      </c>
      <c r="I65" s="10"/>
      <c r="J65" s="10"/>
      <c r="K65" s="380">
        <f>SUM(K53:K64)</f>
        <v>0</v>
      </c>
      <c r="L65" s="381" t="s">
        <v>225</v>
      </c>
      <c r="M65" s="384" t="str">
        <f ca="1">OFFSET(Sprachen!A217,0,'START, DEBUT, INIZIO'!$E$7-1,1,1)</f>
        <v>Mehrkosten für die Elektrizität für Umwälzpumpen</v>
      </c>
    </row>
    <row r="66" spans="1:18" ht="13" thickBot="1" x14ac:dyDescent="0.3">
      <c r="A66" s="339"/>
      <c r="B66" s="339"/>
      <c r="C66" s="339"/>
      <c r="D66" s="339"/>
      <c r="E66" s="339"/>
      <c r="F66" s="339"/>
      <c r="G66" s="339"/>
      <c r="H66" s="339"/>
      <c r="I66" s="339"/>
      <c r="J66" s="339"/>
      <c r="K66" s="339"/>
      <c r="L66" s="339"/>
      <c r="M66" s="339"/>
      <c r="N66" s="339"/>
      <c r="O66" s="339"/>
      <c r="P66" s="339"/>
      <c r="Q66" s="339"/>
      <c r="R66" s="339"/>
    </row>
    <row r="67" spans="1:18" ht="26.15" customHeight="1" x14ac:dyDescent="0.3">
      <c r="A67" s="16" t="str">
        <f ca="1">OFFSET(Sprachen!A218,0,'START, DEBUT, INIZIO'!$E$7-1,1,1)</f>
        <v>Investitionsbedingte Kosten für Steuern</v>
      </c>
      <c r="B67" s="1"/>
      <c r="C67" s="1"/>
      <c r="D67" s="3"/>
      <c r="E67" s="623"/>
      <c r="F67" s="623"/>
      <c r="G67" s="623"/>
      <c r="H67" s="623"/>
      <c r="I67" s="623"/>
    </row>
    <row r="68" spans="1:18" x14ac:dyDescent="0.25">
      <c r="B68" s="392" t="str">
        <f ca="1">OFFSET(Sprachen!A219,0,'START, DEBUT, INIZIO'!$E$7-1,1,1)</f>
        <v>Abschreibungen (anr. Investition / investitionsgew. Nutzungsdauer)</v>
      </c>
      <c r="D68" s="378">
        <v>1</v>
      </c>
      <c r="E68" s="539">
        <f>CAPEX!$N$12/CAPEX!$U$12</f>
        <v>0</v>
      </c>
      <c r="F68" s="402" t="s">
        <v>225</v>
      </c>
    </row>
    <row r="69" spans="1:18" x14ac:dyDescent="0.25">
      <c r="B69" s="392" t="str">
        <f ca="1">OFFSET(Sprachen!A220,0,'START, DEBUT, INIZIO'!$E$7-1,1,1)</f>
        <v>Kapitalkosten (EK + FK)</v>
      </c>
      <c r="D69" s="379">
        <f>D68+1</f>
        <v>2</v>
      </c>
      <c r="E69" s="8">
        <f>D5-E68</f>
        <v>0</v>
      </c>
      <c r="F69" s="382" t="s">
        <v>225</v>
      </c>
    </row>
    <row r="70" spans="1:18" x14ac:dyDescent="0.25">
      <c r="B70" s="392" t="str">
        <f ca="1">OFFSET(Sprachen!A221,0,'START, DEBUT, INIZIO'!$E$7-1,1,1)</f>
        <v>Eigenkapitalkosten</v>
      </c>
      <c r="D70" s="379">
        <f>D69+1</f>
        <v>3</v>
      </c>
      <c r="E70" s="8">
        <f>E69*'Allg., SDL, RMP, HKN, Wi-Res.'!$D$10</f>
        <v>0</v>
      </c>
      <c r="F70" s="382" t="s">
        <v>225</v>
      </c>
    </row>
    <row r="71" spans="1:18" x14ac:dyDescent="0.25">
      <c r="B71" s="392" t="str">
        <f ca="1">OFFSET(Sprachen!A222,0,'START, DEBUT, INIZIO'!$E$7-1,1,1)</f>
        <v>Fremdkapitalkosten</v>
      </c>
      <c r="D71" s="379">
        <f>D70+1</f>
        <v>4</v>
      </c>
      <c r="E71" s="8">
        <f>E69*'Allg., SDL, RMP, HKN, Wi-Res.'!$D$11</f>
        <v>0</v>
      </c>
      <c r="F71" s="382" t="s">
        <v>225</v>
      </c>
    </row>
    <row r="72" spans="1:18" x14ac:dyDescent="0.25">
      <c r="B72" s="392" t="str">
        <f ca="1">OFFSET(Sprachen!A223,0,'START, DEBUT, INIZIO'!$E$7-1,1,1)</f>
        <v>Eigenkapitalkosten vor Steuern</v>
      </c>
      <c r="D72" s="379">
        <f t="shared" ref="D72:D73" si="14">D71+1</f>
        <v>5</v>
      </c>
      <c r="E72" s="8">
        <f>E70/(1-'Allg., SDL, RMP, HKN, Wi-Res.'!$C$7)</f>
        <v>0</v>
      </c>
      <c r="F72" s="382" t="s">
        <v>225</v>
      </c>
    </row>
    <row r="73" spans="1:18" ht="25.5" customHeight="1" x14ac:dyDescent="0.3">
      <c r="B73" s="392" t="str">
        <f ca="1">OFFSET(Sprachen!A224,0,'START, DEBUT, INIZIO'!$E$7-1,1,1)</f>
        <v>Steuern EK</v>
      </c>
      <c r="D73" s="6">
        <f t="shared" si="14"/>
        <v>6</v>
      </c>
      <c r="E73" s="380">
        <f>E72/(1)*'Allg., SDL, RMP, HKN, Wi-Res.'!$C$7</f>
        <v>0</v>
      </c>
      <c r="F73" s="383" t="s">
        <v>225</v>
      </c>
      <c r="G73" s="384" t="str">
        <f ca="1">OFFSET(Sprachen!A225,0,'START, DEBUT, INIZIO'!$E$7-1,1,1)</f>
        <v>Kosten EK Steuern</v>
      </c>
    </row>
    <row r="74" spans="1:18" ht="13" thickBot="1" x14ac:dyDescent="0.3">
      <c r="A74" s="339"/>
      <c r="B74" s="339"/>
      <c r="C74" s="339"/>
      <c r="D74" s="339"/>
      <c r="E74" s="339"/>
      <c r="F74" s="339"/>
      <c r="G74" s="339"/>
      <c r="H74" s="339"/>
      <c r="I74" s="339"/>
      <c r="J74" s="339"/>
      <c r="K74" s="339"/>
      <c r="L74" s="339"/>
      <c r="M74" s="339"/>
      <c r="N74" s="339"/>
      <c r="O74" s="339"/>
      <c r="P74" s="339"/>
      <c r="Q74" s="339"/>
      <c r="R74" s="339"/>
    </row>
    <row r="75" spans="1:18" ht="26.15" customHeight="1" x14ac:dyDescent="0.3">
      <c r="A75" s="16" t="str">
        <f ca="1">OFFSET(Sprachen!A227,0,'START, DEBUT, INIZIO'!$E$7-1,1,1)</f>
        <v>Erlös aus Verkauf zum Referenzmarktpreis</v>
      </c>
      <c r="B75" s="1"/>
      <c r="C75" s="1"/>
      <c r="D75" s="3"/>
      <c r="E75" s="623"/>
      <c r="F75" s="623"/>
      <c r="G75" s="623"/>
      <c r="H75" s="623"/>
      <c r="I75" s="623"/>
    </row>
    <row r="76" spans="1:18" ht="74.25" customHeight="1" x14ac:dyDescent="0.25">
      <c r="D76" s="616" t="str">
        <f ca="1">OFFSET(Sprachen!A228,0,'START, DEBUT, INIZIO'!$E$7-1,1,1)</f>
        <v>Vor Investition (bestehende Anlage). Ergebnis der Optimierung mit gemittelten Zuflüssen der letzten 5 hydro-logischen Jahre</v>
      </c>
      <c r="E76" s="616"/>
      <c r="G76" s="616" t="str">
        <f ca="1">OFFSET(Sprachen!A229,0,'START, DEBUT, INIZIO'!$E$7-1,1,1)</f>
        <v>Nach Investition (veränderte Anlage) Ergebnis der Optimierung mit gemittelten Zuflüssen der letzten 5 hydro-logischen Jahre</v>
      </c>
      <c r="H76" s="616"/>
      <c r="K76" s="392" t="str">
        <f ca="1">OFFSET(Sprachen!A230,0,'START, DEBUT, INIZIO'!$E$7-1,1,1)</f>
        <v>Mehrerlös aus Investition</v>
      </c>
    </row>
    <row r="77" spans="1:18" ht="13" thickBot="1" x14ac:dyDescent="0.3">
      <c r="C77" s="379"/>
      <c r="D77" s="339"/>
      <c r="E77" s="343" t="s">
        <v>8</v>
      </c>
      <c r="G77" s="339"/>
      <c r="H77" s="343" t="s">
        <v>8</v>
      </c>
      <c r="J77" s="339"/>
      <c r="K77" s="343" t="s">
        <v>8</v>
      </c>
    </row>
    <row r="78" spans="1:18" x14ac:dyDescent="0.25">
      <c r="C78" s="378">
        <v>1</v>
      </c>
      <c r="D78" s="3" t="str">
        <f>CONCATENATE(1,". ",'Allg., SDL, RMP, HKN, Wi-Res.'!$C$2-5,"-",'Allg., SDL, RMP, HKN, Wi-Res.'!$C$2-1)</f>
        <v>1. 2020-2024</v>
      </c>
      <c r="E78" s="393"/>
      <c r="G78" s="3" t="str">
        <f>Allgemein!J93</f>
        <v xml:space="preserve">1. </v>
      </c>
      <c r="H78" s="393">
        <f>Allgemein!K40*'Allg., SDL, RMP, HKN, Wi-Res.'!D38</f>
        <v>0</v>
      </c>
      <c r="J78" s="3" t="str">
        <f>G78</f>
        <v xml:space="preserve">1. </v>
      </c>
      <c r="K78" s="393">
        <f>H78-E78</f>
        <v>0</v>
      </c>
    </row>
    <row r="79" spans="1:18" x14ac:dyDescent="0.25">
      <c r="C79" s="379">
        <f t="shared" ref="C79:C89" si="15">C78+1</f>
        <v>2</v>
      </c>
      <c r="D79" s="3" t="str">
        <f>CONCATENATE(2,". ",'Allg., SDL, RMP, HKN, Wi-Res.'!$C$2-5,"-",'Allg., SDL, RMP, HKN, Wi-Res.'!$C$2-1)</f>
        <v>2. 2020-2024</v>
      </c>
      <c r="E79" s="258"/>
      <c r="G79" s="3" t="str">
        <f>Allgemein!J94</f>
        <v xml:space="preserve">2. </v>
      </c>
      <c r="H79" s="258">
        <f>Allgemein!K41*'Allg., SDL, RMP, HKN, Wi-Res.'!D39</f>
        <v>0</v>
      </c>
      <c r="J79" s="3" t="str">
        <f t="shared" ref="J79:J89" si="16">G79</f>
        <v xml:space="preserve">2. </v>
      </c>
      <c r="K79" s="258">
        <f t="shared" ref="K79:K89" si="17">H79-E79</f>
        <v>0</v>
      </c>
    </row>
    <row r="80" spans="1:18" ht="13" thickBot="1" x14ac:dyDescent="0.3">
      <c r="C80" s="379">
        <f t="shared" si="15"/>
        <v>3</v>
      </c>
      <c r="D80" s="343" t="str">
        <f>CONCATENATE(3,". ",'Allg., SDL, RMP, HKN, Wi-Res.'!$C$2-5,"-",'Allg., SDL, RMP, HKN, Wi-Res.'!$C$2-1)</f>
        <v>3. 2020-2024</v>
      </c>
      <c r="E80" s="374"/>
      <c r="G80" s="386" t="str">
        <f>Allgemein!J95</f>
        <v xml:space="preserve">3. </v>
      </c>
      <c r="H80" s="374">
        <f>Allgemein!K42*'Allg., SDL, RMP, HKN, Wi-Res.'!D40</f>
        <v>0</v>
      </c>
      <c r="J80" s="386" t="str">
        <f t="shared" si="16"/>
        <v xml:space="preserve">3. </v>
      </c>
      <c r="K80" s="374">
        <f t="shared" si="17"/>
        <v>0</v>
      </c>
    </row>
    <row r="81" spans="3:21" x14ac:dyDescent="0.25">
      <c r="C81" s="379">
        <f t="shared" si="15"/>
        <v>4</v>
      </c>
      <c r="D81" s="3" t="str">
        <f>CONCATENATE(4,". ",'Allg., SDL, RMP, HKN, Wi-Res.'!$C$2-5,"-",'Allg., SDL, RMP, HKN, Wi-Res.'!$C$2-1)</f>
        <v>4. 2020-2024</v>
      </c>
      <c r="E81" s="393"/>
      <c r="G81" s="3" t="str">
        <f>Allgemein!J96</f>
        <v xml:space="preserve">4. </v>
      </c>
      <c r="H81" s="393">
        <f>Allgemein!K43*'Allg., SDL, RMP, HKN, Wi-Res.'!D41</f>
        <v>0</v>
      </c>
      <c r="J81" s="3" t="str">
        <f t="shared" si="16"/>
        <v xml:space="preserve">4. </v>
      </c>
      <c r="K81" s="393">
        <f t="shared" si="17"/>
        <v>0</v>
      </c>
    </row>
    <row r="82" spans="3:21" x14ac:dyDescent="0.25">
      <c r="C82" s="379">
        <f t="shared" si="15"/>
        <v>5</v>
      </c>
      <c r="D82" s="3" t="str">
        <f>CONCATENATE(5,". ",'Allg., SDL, RMP, HKN, Wi-Res.'!$C$2-5,"-",'Allg., SDL, RMP, HKN, Wi-Res.'!$C$2-1)</f>
        <v>5. 2020-2024</v>
      </c>
      <c r="E82" s="258"/>
      <c r="G82" s="3" t="str">
        <f>Allgemein!J97</f>
        <v xml:space="preserve">5. </v>
      </c>
      <c r="H82" s="258">
        <f>Allgemein!K44*'Allg., SDL, RMP, HKN, Wi-Res.'!D42</f>
        <v>0</v>
      </c>
      <c r="J82" s="3" t="str">
        <f t="shared" si="16"/>
        <v xml:space="preserve">5. </v>
      </c>
      <c r="K82" s="258">
        <f t="shared" si="17"/>
        <v>0</v>
      </c>
    </row>
    <row r="83" spans="3:21" ht="13" thickBot="1" x14ac:dyDescent="0.3">
      <c r="C83" s="379">
        <f t="shared" si="15"/>
        <v>6</v>
      </c>
      <c r="D83" s="343" t="str">
        <f>CONCATENATE(6,". ",'Allg., SDL, RMP, HKN, Wi-Res.'!$C$2-5,"-",'Allg., SDL, RMP, HKN, Wi-Res.'!$C$2-1)</f>
        <v>6. 2020-2024</v>
      </c>
      <c r="E83" s="374"/>
      <c r="G83" s="386" t="str">
        <f>Allgemein!J98</f>
        <v xml:space="preserve">6. </v>
      </c>
      <c r="H83" s="374">
        <f>Allgemein!K45*'Allg., SDL, RMP, HKN, Wi-Res.'!D43</f>
        <v>0</v>
      </c>
      <c r="J83" s="386" t="str">
        <f t="shared" si="16"/>
        <v xml:space="preserve">6. </v>
      </c>
      <c r="K83" s="374">
        <f t="shared" si="17"/>
        <v>0</v>
      </c>
    </row>
    <row r="84" spans="3:21" x14ac:dyDescent="0.25">
      <c r="C84" s="379">
        <f t="shared" si="15"/>
        <v>7</v>
      </c>
      <c r="D84" s="3" t="str">
        <f>CONCATENATE(7,". ",'Allg., SDL, RMP, HKN, Wi-Res.'!$C$2-5,"-",'Allg., SDL, RMP, HKN, Wi-Res.'!$C$2-1)</f>
        <v>7. 2020-2024</v>
      </c>
      <c r="E84" s="393"/>
      <c r="G84" s="3" t="str">
        <f>Allgemein!J99</f>
        <v xml:space="preserve">7. </v>
      </c>
      <c r="H84" s="393">
        <f>Allgemein!K46*'Allg., SDL, RMP, HKN, Wi-Res.'!D44</f>
        <v>0</v>
      </c>
      <c r="J84" s="3" t="str">
        <f t="shared" si="16"/>
        <v xml:space="preserve">7. </v>
      </c>
      <c r="K84" s="393">
        <f t="shared" si="17"/>
        <v>0</v>
      </c>
    </row>
    <row r="85" spans="3:21" x14ac:dyDescent="0.25">
      <c r="C85" s="379">
        <f t="shared" si="15"/>
        <v>8</v>
      </c>
      <c r="D85" s="3" t="str">
        <f>CONCATENATE(8,". ",'Allg., SDL, RMP, HKN, Wi-Res.'!$C$2-5,"-",'Allg., SDL, RMP, HKN, Wi-Res.'!$C$2-1)</f>
        <v>8. 2020-2024</v>
      </c>
      <c r="E85" s="258"/>
      <c r="G85" s="3" t="str">
        <f>Allgemein!J100</f>
        <v xml:space="preserve">8. </v>
      </c>
      <c r="H85" s="258">
        <f>Allgemein!K47*'Allg., SDL, RMP, HKN, Wi-Res.'!D45</f>
        <v>0</v>
      </c>
      <c r="J85" s="3" t="str">
        <f t="shared" si="16"/>
        <v xml:space="preserve">8. </v>
      </c>
      <c r="K85" s="258">
        <f t="shared" si="17"/>
        <v>0</v>
      </c>
    </row>
    <row r="86" spans="3:21" ht="13" thickBot="1" x14ac:dyDescent="0.3">
      <c r="C86" s="379">
        <f t="shared" si="15"/>
        <v>9</v>
      </c>
      <c r="D86" s="343" t="str">
        <f>CONCATENATE(9,". ",'Allg., SDL, RMP, HKN, Wi-Res.'!$C$2-5,"-",'Allg., SDL, RMP, HKN, Wi-Res.'!$C$2-1)</f>
        <v>9. 2020-2024</v>
      </c>
      <c r="E86" s="374"/>
      <c r="G86" s="386" t="str">
        <f>Allgemein!J101</f>
        <v xml:space="preserve">9. </v>
      </c>
      <c r="H86" s="374">
        <f>Allgemein!K48*'Allg., SDL, RMP, HKN, Wi-Res.'!D46</f>
        <v>0</v>
      </c>
      <c r="J86" s="386" t="str">
        <f t="shared" si="16"/>
        <v xml:space="preserve">9. </v>
      </c>
      <c r="K86" s="374">
        <f t="shared" si="17"/>
        <v>0</v>
      </c>
    </row>
    <row r="87" spans="3:21" x14ac:dyDescent="0.25">
      <c r="C87" s="379">
        <f t="shared" si="15"/>
        <v>10</v>
      </c>
      <c r="D87" s="3" t="str">
        <f>CONCATENATE(10,". ",'Allg., SDL, RMP, HKN, Wi-Res.'!$C$2-5,"-",'Allg., SDL, RMP, HKN, Wi-Res.'!$C$2-1)</f>
        <v>10. 2020-2024</v>
      </c>
      <c r="E87" s="393"/>
      <c r="G87" s="3" t="str">
        <f>Allgemein!J102</f>
        <v xml:space="preserve">10. </v>
      </c>
      <c r="H87" s="393">
        <f>Allgemein!K49*'Allg., SDL, RMP, HKN, Wi-Res.'!D47</f>
        <v>0</v>
      </c>
      <c r="J87" s="3" t="str">
        <f t="shared" si="16"/>
        <v xml:space="preserve">10. </v>
      </c>
      <c r="K87" s="393">
        <f t="shared" si="17"/>
        <v>0</v>
      </c>
    </row>
    <row r="88" spans="3:21" x14ac:dyDescent="0.25">
      <c r="C88" s="379">
        <f t="shared" si="15"/>
        <v>11</v>
      </c>
      <c r="D88" s="3" t="str">
        <f>CONCATENATE(11,". ",'Allg., SDL, RMP, HKN, Wi-Res.'!$C$2-5,"-",'Allg., SDL, RMP, HKN, Wi-Res.'!$C$2-1)</f>
        <v>11. 2020-2024</v>
      </c>
      <c r="E88" s="258"/>
      <c r="G88" s="3" t="str">
        <f>Allgemein!J103</f>
        <v xml:space="preserve">11. </v>
      </c>
      <c r="H88" s="258">
        <f>Allgemein!K50*'Allg., SDL, RMP, HKN, Wi-Res.'!D48</f>
        <v>0</v>
      </c>
      <c r="J88" s="3" t="str">
        <f t="shared" si="16"/>
        <v xml:space="preserve">11. </v>
      </c>
      <c r="K88" s="258">
        <f t="shared" si="17"/>
        <v>0</v>
      </c>
    </row>
    <row r="89" spans="3:21" ht="13" thickBot="1" x14ac:dyDescent="0.3">
      <c r="C89" s="379">
        <f t="shared" si="15"/>
        <v>12</v>
      </c>
      <c r="D89" s="343" t="str">
        <f>CONCATENATE(12,". ",'Allg., SDL, RMP, HKN, Wi-Res.'!$C$2-5,"-",'Allg., SDL, RMP, HKN, Wi-Res.'!$C$2-1)</f>
        <v>12. 2020-2024</v>
      </c>
      <c r="E89" s="374"/>
      <c r="G89" s="386" t="str">
        <f>Allgemein!J104</f>
        <v xml:space="preserve">12. </v>
      </c>
      <c r="H89" s="374">
        <f>Allgemein!K51*'Allg., SDL, RMP, HKN, Wi-Res.'!D49</f>
        <v>0</v>
      </c>
      <c r="J89" s="386" t="str">
        <f t="shared" si="16"/>
        <v xml:space="preserve">12. </v>
      </c>
      <c r="K89" s="374">
        <f t="shared" si="17"/>
        <v>0</v>
      </c>
    </row>
    <row r="90" spans="3:21" ht="21.75" customHeight="1" x14ac:dyDescent="0.3">
      <c r="C90" s="6">
        <f>C89+1</f>
        <v>13</v>
      </c>
      <c r="E90" s="8">
        <f>SUM(E78:E89)</f>
        <v>0</v>
      </c>
      <c r="H90" s="8">
        <f>SUM(H78:H89)</f>
        <v>0</v>
      </c>
      <c r="K90" s="380">
        <f>SUM(K78:K89)</f>
        <v>0</v>
      </c>
      <c r="L90" s="384" t="s">
        <v>225</v>
      </c>
      <c r="M90" s="384" t="str">
        <f ca="1">OFFSET(Sprachen!A232,0,'START, DEBUT, INIZIO'!$E$7-1,1,1)</f>
        <v>Mehrerlös aus  Verkauf zum Referenzmarktpreis</v>
      </c>
    </row>
    <row r="94" spans="3:21" x14ac:dyDescent="0.25">
      <c r="D94" s="617" t="str">
        <f ca="1">OFFSET(Sprachen!A233,0,'START, DEBUT, INIZIO'!$E$7-1,1,1)</f>
        <v>Mit Produktion ohne neue Speicherkapazität</v>
      </c>
      <c r="E94" s="618"/>
      <c r="F94" s="618"/>
      <c r="G94" s="618"/>
      <c r="H94" s="618"/>
      <c r="I94" s="618"/>
      <c r="J94" s="618"/>
      <c r="K94" s="619"/>
    </row>
    <row r="95" spans="3:21" x14ac:dyDescent="0.25">
      <c r="D95" s="17"/>
      <c r="E95" s="17"/>
      <c r="F95" s="17"/>
      <c r="G95" s="17"/>
      <c r="H95" s="17"/>
      <c r="I95" s="17"/>
      <c r="J95" s="17"/>
      <c r="K95" s="17"/>
    </row>
    <row r="96" spans="3:21" ht="12.65" customHeight="1" x14ac:dyDescent="0.25">
      <c r="D96" s="592" t="str">
        <f ca="1">OFFSET(Sprachen!A235,0,'START, DEBUT, INIZIO'!$E$7-1,1,1)</f>
        <v>Vor Investition (bestehende Anlage)</v>
      </c>
      <c r="E96" s="592"/>
      <c r="F96" s="340"/>
      <c r="G96" s="592" t="str">
        <f ca="1">OFFSET(Sprachen!A236,0,'START, DEBUT, INIZIO'!$E$7-1,1,1)</f>
        <v>Nach Investition (veränderte Anlage)</v>
      </c>
      <c r="H96" s="592"/>
      <c r="I96" s="340"/>
      <c r="J96" s="340"/>
      <c r="K96" s="340" t="str">
        <f ca="1">OFFSET(Sprachen!A237,0,'START, DEBUT, INIZIO'!$E$7-1,1,1)</f>
        <v>Mehrerlös</v>
      </c>
      <c r="U96" s="392"/>
    </row>
    <row r="97" spans="1:18" ht="13" thickBot="1" x14ac:dyDescent="0.3">
      <c r="D97" s="339"/>
      <c r="E97" s="343" t="s">
        <v>10</v>
      </c>
      <c r="G97" s="339"/>
      <c r="H97" s="343" t="s">
        <v>10</v>
      </c>
      <c r="J97" s="339"/>
      <c r="K97" s="343" t="s">
        <v>10</v>
      </c>
    </row>
    <row r="98" spans="1:18" x14ac:dyDescent="0.25">
      <c r="C98" s="378">
        <v>1</v>
      </c>
      <c r="D98" s="3" t="str">
        <f>D78</f>
        <v>1. 2020-2024</v>
      </c>
      <c r="E98" s="394">
        <f>IFERROR(E78/Allgemein!E37,0)</f>
        <v>0</v>
      </c>
      <c r="G98" s="3" t="str">
        <f t="shared" ref="G98:G109" si="18">G78</f>
        <v xml:space="preserve">1. </v>
      </c>
      <c r="H98" s="394">
        <f>IFERROR(H78/Allgemein!K40,0)</f>
        <v>0</v>
      </c>
      <c r="J98" s="3" t="str">
        <f t="shared" ref="J98:J109" si="19">J78</f>
        <v xml:space="preserve">1. </v>
      </c>
      <c r="K98" s="394">
        <f>IFERROR(K78/Allgemein!N40,0)</f>
        <v>0</v>
      </c>
    </row>
    <row r="99" spans="1:18" x14ac:dyDescent="0.25">
      <c r="C99" s="379">
        <f t="shared" ref="C99:C110" si="20">C98+1</f>
        <v>2</v>
      </c>
      <c r="D99" s="3" t="str">
        <f t="shared" ref="D99:D109" si="21">D79</f>
        <v>2. 2020-2024</v>
      </c>
      <c r="E99" s="395">
        <f>IFERROR(E79/Allgemein!E38,0)</f>
        <v>0</v>
      </c>
      <c r="G99" s="3" t="str">
        <f t="shared" si="18"/>
        <v xml:space="preserve">2. </v>
      </c>
      <c r="H99" s="395">
        <f>IFERROR(H79/Allgemein!K41,0)</f>
        <v>0</v>
      </c>
      <c r="J99" s="3" t="str">
        <f t="shared" si="19"/>
        <v xml:space="preserve">2. </v>
      </c>
      <c r="K99" s="395">
        <f>IFERROR(K79/Allgemein!N41,0)</f>
        <v>0</v>
      </c>
    </row>
    <row r="100" spans="1:18" ht="13" thickBot="1" x14ac:dyDescent="0.3">
      <c r="C100" s="379">
        <f t="shared" si="20"/>
        <v>3</v>
      </c>
      <c r="D100" s="343" t="str">
        <f t="shared" si="21"/>
        <v>3. 2020-2024</v>
      </c>
      <c r="E100" s="396">
        <f>IFERROR(E80/Allgemein!E39,0)</f>
        <v>0</v>
      </c>
      <c r="G100" s="386" t="str">
        <f t="shared" si="18"/>
        <v xml:space="preserve">3. </v>
      </c>
      <c r="H100" s="396">
        <f>IFERROR(H80/Allgemein!K42,0)</f>
        <v>0</v>
      </c>
      <c r="J100" s="386" t="str">
        <f t="shared" si="19"/>
        <v xml:space="preserve">3. </v>
      </c>
      <c r="K100" s="396">
        <f>IFERROR(K80/Allgemein!N42,0)</f>
        <v>0</v>
      </c>
    </row>
    <row r="101" spans="1:18" x14ac:dyDescent="0.25">
      <c r="C101" s="379">
        <f t="shared" si="20"/>
        <v>4</v>
      </c>
      <c r="D101" s="3" t="str">
        <f t="shared" si="21"/>
        <v>4. 2020-2024</v>
      </c>
      <c r="E101" s="394">
        <f>IFERROR(E81/Allgemein!E40,0)</f>
        <v>0</v>
      </c>
      <c r="G101" s="3" t="str">
        <f t="shared" si="18"/>
        <v xml:space="preserve">4. </v>
      </c>
      <c r="H101" s="394">
        <f>IFERROR(H81/Allgemein!K43,0)</f>
        <v>0</v>
      </c>
      <c r="J101" s="3" t="str">
        <f t="shared" si="19"/>
        <v xml:space="preserve">4. </v>
      </c>
      <c r="K101" s="394">
        <f>IFERROR(K81/Allgemein!N43,0)</f>
        <v>0</v>
      </c>
    </row>
    <row r="102" spans="1:18" x14ac:dyDescent="0.25">
      <c r="C102" s="379">
        <f t="shared" si="20"/>
        <v>5</v>
      </c>
      <c r="D102" s="3" t="str">
        <f t="shared" si="21"/>
        <v>5. 2020-2024</v>
      </c>
      <c r="E102" s="395">
        <f>IFERROR(E82/Allgemein!E41,0)</f>
        <v>0</v>
      </c>
      <c r="G102" s="3" t="str">
        <f t="shared" si="18"/>
        <v xml:space="preserve">5. </v>
      </c>
      <c r="H102" s="395">
        <f>IFERROR(H82/Allgemein!K44,0)</f>
        <v>0</v>
      </c>
      <c r="J102" s="3" t="str">
        <f t="shared" si="19"/>
        <v xml:space="preserve">5. </v>
      </c>
      <c r="K102" s="395">
        <f>IFERROR(K82/Allgemein!N44,0)</f>
        <v>0</v>
      </c>
    </row>
    <row r="103" spans="1:18" ht="13" thickBot="1" x14ac:dyDescent="0.3">
      <c r="C103" s="379">
        <f t="shared" si="20"/>
        <v>6</v>
      </c>
      <c r="D103" s="343" t="str">
        <f t="shared" si="21"/>
        <v>6. 2020-2024</v>
      </c>
      <c r="E103" s="396">
        <f>IFERROR(E83/Allgemein!E42,0)</f>
        <v>0</v>
      </c>
      <c r="G103" s="386" t="str">
        <f t="shared" si="18"/>
        <v xml:space="preserve">6. </v>
      </c>
      <c r="H103" s="396">
        <f>IFERROR(H83/Allgemein!K45,0)</f>
        <v>0</v>
      </c>
      <c r="J103" s="386" t="str">
        <f t="shared" si="19"/>
        <v xml:space="preserve">6. </v>
      </c>
      <c r="K103" s="396">
        <f>IFERROR(K83/Allgemein!N45,0)</f>
        <v>0</v>
      </c>
    </row>
    <row r="104" spans="1:18" x14ac:dyDescent="0.25">
      <c r="C104" s="379">
        <f t="shared" si="20"/>
        <v>7</v>
      </c>
      <c r="D104" s="3" t="str">
        <f t="shared" si="21"/>
        <v>7. 2020-2024</v>
      </c>
      <c r="E104" s="394">
        <f>IFERROR(E84/Allgemein!E43,0)</f>
        <v>0</v>
      </c>
      <c r="G104" s="3" t="str">
        <f t="shared" si="18"/>
        <v xml:space="preserve">7. </v>
      </c>
      <c r="H104" s="394">
        <f>IFERROR(H84/Allgemein!K46,0)</f>
        <v>0</v>
      </c>
      <c r="J104" s="3" t="str">
        <f t="shared" si="19"/>
        <v xml:space="preserve">7. </v>
      </c>
      <c r="K104" s="394">
        <f>IFERROR(K84/Allgemein!N46,0)</f>
        <v>0</v>
      </c>
    </row>
    <row r="105" spans="1:18" x14ac:dyDescent="0.25">
      <c r="C105" s="379">
        <f t="shared" si="20"/>
        <v>8</v>
      </c>
      <c r="D105" s="3" t="str">
        <f t="shared" si="21"/>
        <v>8. 2020-2024</v>
      </c>
      <c r="E105" s="395">
        <f>IFERROR(E85/Allgemein!E44,0)</f>
        <v>0</v>
      </c>
      <c r="G105" s="3" t="str">
        <f t="shared" si="18"/>
        <v xml:space="preserve">8. </v>
      </c>
      <c r="H105" s="395">
        <f>IFERROR(H85/Allgemein!K47,0)</f>
        <v>0</v>
      </c>
      <c r="J105" s="3" t="str">
        <f t="shared" si="19"/>
        <v xml:space="preserve">8. </v>
      </c>
      <c r="K105" s="395">
        <f>IFERROR(K85/Allgemein!N47,0)</f>
        <v>0</v>
      </c>
    </row>
    <row r="106" spans="1:18" ht="13" thickBot="1" x14ac:dyDescent="0.3">
      <c r="C106" s="379">
        <f t="shared" si="20"/>
        <v>9</v>
      </c>
      <c r="D106" s="343" t="str">
        <f t="shared" si="21"/>
        <v>9. 2020-2024</v>
      </c>
      <c r="E106" s="396">
        <f>IFERROR(E86/Allgemein!E45,0)</f>
        <v>0</v>
      </c>
      <c r="G106" s="386" t="str">
        <f t="shared" si="18"/>
        <v xml:space="preserve">9. </v>
      </c>
      <c r="H106" s="396">
        <f>IFERROR(H86/Allgemein!K48,0)</f>
        <v>0</v>
      </c>
      <c r="J106" s="386" t="str">
        <f t="shared" si="19"/>
        <v xml:space="preserve">9. </v>
      </c>
      <c r="K106" s="396">
        <f>IFERROR(K86/Allgemein!N48,0)</f>
        <v>0</v>
      </c>
    </row>
    <row r="107" spans="1:18" x14ac:dyDescent="0.25">
      <c r="C107" s="379">
        <f t="shared" si="20"/>
        <v>10</v>
      </c>
      <c r="D107" s="3" t="str">
        <f t="shared" si="21"/>
        <v>10. 2020-2024</v>
      </c>
      <c r="E107" s="394">
        <f>IFERROR(E87/Allgemein!E46,0)</f>
        <v>0</v>
      </c>
      <c r="G107" s="3" t="str">
        <f t="shared" si="18"/>
        <v xml:space="preserve">10. </v>
      </c>
      <c r="H107" s="394">
        <f>IFERROR(H87/Allgemein!K49,0)</f>
        <v>0</v>
      </c>
      <c r="J107" s="3" t="str">
        <f t="shared" si="19"/>
        <v xml:space="preserve">10. </v>
      </c>
      <c r="K107" s="394">
        <f>IFERROR(K87/Allgemein!N49,0)</f>
        <v>0</v>
      </c>
    </row>
    <row r="108" spans="1:18" x14ac:dyDescent="0.25">
      <c r="C108" s="379">
        <f t="shared" si="20"/>
        <v>11</v>
      </c>
      <c r="D108" s="3" t="str">
        <f t="shared" si="21"/>
        <v>11. 2020-2024</v>
      </c>
      <c r="E108" s="395">
        <f>IFERROR(E88/Allgemein!E47,0)</f>
        <v>0</v>
      </c>
      <c r="G108" s="3" t="str">
        <f t="shared" si="18"/>
        <v xml:space="preserve">11. </v>
      </c>
      <c r="H108" s="395">
        <f>IFERROR(H88/Allgemein!K50,0)</f>
        <v>0</v>
      </c>
      <c r="J108" s="3" t="str">
        <f t="shared" si="19"/>
        <v xml:space="preserve">11. </v>
      </c>
      <c r="K108" s="395">
        <f>IFERROR(K88/Allgemein!N50,0)</f>
        <v>0</v>
      </c>
    </row>
    <row r="109" spans="1:18" ht="13" thickBot="1" x14ac:dyDescent="0.3">
      <c r="C109" s="379">
        <f t="shared" si="20"/>
        <v>12</v>
      </c>
      <c r="D109" s="343" t="str">
        <f t="shared" si="21"/>
        <v>12. 2020-2024</v>
      </c>
      <c r="E109" s="396">
        <f>IFERROR(E89/Allgemein!E48,0)</f>
        <v>0</v>
      </c>
      <c r="G109" s="386" t="str">
        <f t="shared" si="18"/>
        <v xml:space="preserve">12. </v>
      </c>
      <c r="H109" s="396">
        <f>IFERROR(H89/Allgemein!K51,0)</f>
        <v>0</v>
      </c>
      <c r="J109" s="386" t="str">
        <f t="shared" si="19"/>
        <v xml:space="preserve">12. </v>
      </c>
      <c r="K109" s="396">
        <f>IFERROR(K89/Allgemein!N51,0)</f>
        <v>0</v>
      </c>
    </row>
    <row r="110" spans="1:18" ht="21" customHeight="1" x14ac:dyDescent="0.25">
      <c r="C110" s="6">
        <f t="shared" si="20"/>
        <v>13</v>
      </c>
      <c r="E110" s="397">
        <f>IFERROR(E90/Allgemein!E52,0)</f>
        <v>0</v>
      </c>
      <c r="H110" s="397">
        <f>IFERROR(H90/Allgemein!K52,0)</f>
        <v>0</v>
      </c>
      <c r="K110" s="397">
        <f>IFERROR(K90/Allgemein!N52,0)</f>
        <v>0</v>
      </c>
    </row>
    <row r="111" spans="1:18" ht="13" thickBot="1" x14ac:dyDescent="0.3">
      <c r="A111" s="339"/>
      <c r="B111" s="339"/>
      <c r="C111" s="339"/>
      <c r="D111" s="339"/>
      <c r="E111" s="339"/>
      <c r="F111" s="339"/>
      <c r="G111" s="339"/>
      <c r="H111" s="339"/>
      <c r="I111" s="339"/>
      <c r="J111" s="339"/>
      <c r="K111" s="339"/>
      <c r="L111" s="339"/>
      <c r="M111" s="339"/>
      <c r="N111" s="339"/>
      <c r="O111" s="339"/>
      <c r="P111" s="339"/>
      <c r="Q111" s="339"/>
      <c r="R111" s="339"/>
    </row>
    <row r="112" spans="1:18" ht="26.15" customHeight="1" x14ac:dyDescent="0.3">
      <c r="A112" s="16" t="str">
        <f ca="1">OFFSET(Sprachen!A238,0,'START, DEBUT, INIZIO'!$E$7-1,1,1)</f>
        <v>Erlös aus Absicherung am Terminmarkt</v>
      </c>
      <c r="B112" s="1"/>
      <c r="C112" s="1"/>
      <c r="D112" s="3"/>
      <c r="E112" s="615"/>
      <c r="F112" s="615"/>
      <c r="G112" s="615"/>
      <c r="H112" s="615"/>
      <c r="I112" s="615"/>
    </row>
    <row r="113" spans="1:18" ht="25" x14ac:dyDescent="0.25">
      <c r="E113" s="392" t="str">
        <f ca="1">OFFSET(Sprachen!A239,0,'START, DEBUT, INIZIO'!$E$7-1,1,1)</f>
        <v>vor Investition (5-J-Mittelwert)</v>
      </c>
      <c r="H113" s="392" t="str">
        <f ca="1">OFFSET(Sprachen!A240,0,'START, DEBUT, INIZIO'!$E$7-1,1,1)</f>
        <v xml:space="preserve">nach Investition (Erwartungswert) </v>
      </c>
    </row>
    <row r="114" spans="1:18" x14ac:dyDescent="0.25">
      <c r="B114" s="1" t="str">
        <f ca="1">OFFSET(Sprachen!A241,0,'START, DEBUT, INIZIO'!$E$7-1,1,1)</f>
        <v>Nettoproduktion</v>
      </c>
      <c r="D114" s="378">
        <v>1</v>
      </c>
      <c r="E114" s="8">
        <f>Allgemein!E52</f>
        <v>0</v>
      </c>
      <c r="F114" s="1" t="s">
        <v>251</v>
      </c>
      <c r="H114" s="8">
        <f>Allgemein!K52</f>
        <v>0</v>
      </c>
      <c r="I114" s="1" t="s">
        <v>251</v>
      </c>
    </row>
    <row r="115" spans="1:18" x14ac:dyDescent="0.25">
      <c r="B115" s="1" t="str">
        <f ca="1">OFFSET(Sprachen!A242,0,'START, DEBUT, INIZIO'!$E$7-1,1,1)</f>
        <v>Ersatz-/Einstau-/Austauschenergie</v>
      </c>
      <c r="D115" s="379">
        <f t="shared" ref="D115:D126" si="22">D114+1</f>
        <v>2</v>
      </c>
      <c r="E115" s="554"/>
      <c r="F115" s="1" t="s">
        <v>251</v>
      </c>
      <c r="H115" s="554"/>
      <c r="I115" s="1" t="s">
        <v>251</v>
      </c>
    </row>
    <row r="116" spans="1:18" x14ac:dyDescent="0.25">
      <c r="B116" s="1" t="str">
        <f ca="1">OFFSET(Sprachen!A243,0,'START, DEBUT, INIZIO'!$E$7-1,1,1)</f>
        <v>Umwälzproduktion</v>
      </c>
      <c r="D116" s="379">
        <f t="shared" si="22"/>
        <v>3</v>
      </c>
      <c r="E116" s="554"/>
      <c r="F116" s="1" t="s">
        <v>251</v>
      </c>
      <c r="H116" s="554"/>
      <c r="I116" s="1" t="s">
        <v>251</v>
      </c>
      <c r="K116" s="10">
        <f>H114-E114</f>
        <v>0</v>
      </c>
    </row>
    <row r="117" spans="1:18" x14ac:dyDescent="0.25">
      <c r="B117" s="1" t="str">
        <f ca="1">OFFSET(Sprachen!A244,0,'START, DEBUT, INIZIO'!$E$7-1,1,1)</f>
        <v>Konzessionsenergie</v>
      </c>
      <c r="D117" s="379">
        <f t="shared" si="22"/>
        <v>4</v>
      </c>
      <c r="E117" s="554"/>
      <c r="F117" s="1" t="s">
        <v>251</v>
      </c>
      <c r="H117" s="554"/>
      <c r="I117" s="1" t="s">
        <v>251</v>
      </c>
      <c r="K117">
        <f>K116*H124</f>
        <v>0</v>
      </c>
    </row>
    <row r="118" spans="1:18" x14ac:dyDescent="0.25">
      <c r="B118" s="1" t="str">
        <f ca="1">OFFSET(Sprachen!A245,0,'START, DEBUT, INIZIO'!$E$7-1,1,1)</f>
        <v>Erwartungswert der abzusichernden Produktion</v>
      </c>
      <c r="D118" s="379">
        <f t="shared" si="22"/>
        <v>5</v>
      </c>
      <c r="E118" s="8">
        <f>E114-E115-E116-E117</f>
        <v>0</v>
      </c>
      <c r="F118" s="1" t="s">
        <v>251</v>
      </c>
      <c r="H118" s="8">
        <f>H114-H115-H116-H117</f>
        <v>0</v>
      </c>
      <c r="I118" s="1" t="s">
        <v>251</v>
      </c>
    </row>
    <row r="119" spans="1:18" x14ac:dyDescent="0.25">
      <c r="B119" s="1" t="str">
        <f ca="1">OFFSET(Sprachen!A246,0,'START, DEBUT, INIZIO'!$E$7-1,1,1)</f>
        <v>Abzusichernder Anteil</v>
      </c>
      <c r="D119" s="379">
        <f t="shared" si="22"/>
        <v>6</v>
      </c>
      <c r="E119" s="398">
        <f>'Allg., SDL, RMP, HKN, Wi-Res.'!$C$6</f>
        <v>0.8</v>
      </c>
      <c r="H119" s="398">
        <f>'Allg., SDL, RMP, HKN, Wi-Res.'!$C$6</f>
        <v>0.8</v>
      </c>
    </row>
    <row r="120" spans="1:18" x14ac:dyDescent="0.25">
      <c r="B120" s="1" t="str">
        <f ca="1">OFFSET(Sprachen!A247,0,'START, DEBUT, INIZIO'!$E$7-1,1,1)</f>
        <v>Abzusichernde Produktion</v>
      </c>
      <c r="D120" s="379">
        <f t="shared" si="22"/>
        <v>7</v>
      </c>
      <c r="E120" s="8">
        <f>E118*E119</f>
        <v>0</v>
      </c>
      <c r="F120" s="1" t="s">
        <v>251</v>
      </c>
      <c r="H120" s="8">
        <f>H118*H119</f>
        <v>0</v>
      </c>
      <c r="I120" s="1" t="s">
        <v>251</v>
      </c>
    </row>
    <row r="121" spans="1:18" x14ac:dyDescent="0.25">
      <c r="B121" s="1"/>
      <c r="D121" s="379">
        <f t="shared" si="22"/>
        <v>8</v>
      </c>
    </row>
    <row r="122" spans="1:18" x14ac:dyDescent="0.25">
      <c r="B122" s="1" t="str">
        <f ca="1">OFFSET(Sprachen!A248,0,'START, DEBUT, INIZIO'!$E$7-1,1,1)</f>
        <v>Durchschnittlicher Absicherungspreis Terminmarkt</v>
      </c>
      <c r="D122" s="379">
        <f t="shared" si="22"/>
        <v>9</v>
      </c>
      <c r="E122" s="399">
        <f>'Termin &amp; FX'!$I$6</f>
        <v>136.09512792360746</v>
      </c>
      <c r="F122" s="1" t="s">
        <v>10</v>
      </c>
      <c r="H122" s="399">
        <f>E122</f>
        <v>136.09512792360746</v>
      </c>
      <c r="I122" s="1" t="s">
        <v>10</v>
      </c>
      <c r="J122" s="1" t="str">
        <f ca="1">OFFSET(Sprachen!A255,0,'START, DEBUT, INIZIO'!$E$7-1,1,1)</f>
        <v>(Durchschnitt über den Handelszeitraum Q4 2020 bis Q3 2023, siehe Blatt 'Termin &amp; FX')</v>
      </c>
    </row>
    <row r="123" spans="1:18" x14ac:dyDescent="0.25">
      <c r="B123" s="1" t="str">
        <f ca="1">OFFSET(Sprachen!A249,0,'START, DEBUT, INIZIO'!$E$7-1,1,1)</f>
        <v>Durchschnittlicher Erlös Day-Ahead-Markt</v>
      </c>
      <c r="D123" s="379">
        <f t="shared" si="22"/>
        <v>10</v>
      </c>
      <c r="E123" s="397">
        <f>E110</f>
        <v>0</v>
      </c>
      <c r="F123" s="1" t="s">
        <v>10</v>
      </c>
      <c r="H123" s="397">
        <f>H110</f>
        <v>0</v>
      </c>
      <c r="I123" s="1" t="s">
        <v>10</v>
      </c>
    </row>
    <row r="124" spans="1:18" x14ac:dyDescent="0.25">
      <c r="B124" s="1" t="str">
        <f ca="1">OFFSET(Sprachen!A250,0,'START, DEBUT, INIZIO'!$E$7-1,1,1)</f>
        <v>Bewertung für abzusichernde Produktion</v>
      </c>
      <c r="D124" s="379">
        <f t="shared" si="22"/>
        <v>11</v>
      </c>
      <c r="E124" s="399">
        <f>E122-E123</f>
        <v>136.09512792360746</v>
      </c>
      <c r="F124" s="1" t="s">
        <v>10</v>
      </c>
      <c r="H124" s="399">
        <f>H122-H123</f>
        <v>136.09512792360746</v>
      </c>
      <c r="I124" s="1" t="s">
        <v>10</v>
      </c>
    </row>
    <row r="125" spans="1:18" x14ac:dyDescent="0.25">
      <c r="B125" s="1"/>
      <c r="D125" s="379">
        <f t="shared" si="22"/>
        <v>12</v>
      </c>
    </row>
    <row r="126" spans="1:18" x14ac:dyDescent="0.25">
      <c r="B126" s="1" t="str">
        <f ca="1">OFFSET(Sprachen!A251,0,'START, DEBUT, INIZIO'!$E$7-1,1,1)</f>
        <v>Erlös Absicherung am Terminmarkt</v>
      </c>
      <c r="D126" s="379">
        <f t="shared" si="22"/>
        <v>13</v>
      </c>
      <c r="E126" s="8">
        <f>E120*E124</f>
        <v>0</v>
      </c>
      <c r="F126" s="1" t="s">
        <v>225</v>
      </c>
      <c r="H126" s="8">
        <f>H120*H124</f>
        <v>0</v>
      </c>
      <c r="I126" s="1" t="s">
        <v>225</v>
      </c>
    </row>
    <row r="127" spans="1:18" ht="13" x14ac:dyDescent="0.3">
      <c r="C127" s="384"/>
      <c r="D127" s="384"/>
      <c r="E127" s="384"/>
      <c r="F127" s="384"/>
      <c r="G127" s="384"/>
      <c r="H127" s="380">
        <v>0</v>
      </c>
      <c r="I127" s="381" t="s">
        <v>225</v>
      </c>
      <c r="J127" s="381" t="str">
        <f ca="1">OFFSET(Sprachen!A256,0,'START, DEBUT, INIZIO'!$E$7-1,1,1)</f>
        <v>Mehrerlös Absicherung am Terminmarkt</v>
      </c>
    </row>
    <row r="128" spans="1:18" ht="13" thickBot="1" x14ac:dyDescent="0.3">
      <c r="A128" s="339"/>
      <c r="B128" s="339"/>
      <c r="C128" s="339"/>
      <c r="D128" s="339"/>
      <c r="E128" s="339"/>
      <c r="F128" s="339"/>
      <c r="G128" s="339"/>
      <c r="H128" s="339"/>
      <c r="I128" s="339"/>
      <c r="J128" s="339"/>
      <c r="K128" s="339"/>
      <c r="L128" s="339"/>
      <c r="M128" s="339"/>
      <c r="N128" s="339"/>
      <c r="O128" s="339"/>
      <c r="P128" s="339"/>
      <c r="Q128" s="339"/>
      <c r="R128" s="339"/>
    </row>
    <row r="129" spans="1:18" ht="26.15" customHeight="1" x14ac:dyDescent="0.3">
      <c r="A129" s="16" t="str">
        <f ca="1">OFFSET(Sprachen!A257,0,'START, DEBUT, INIZIO'!$E$7-1,1,1)</f>
        <v>Investitionsbedingter Erlös aus Systemdienstleistungen</v>
      </c>
      <c r="B129" s="1"/>
      <c r="C129" s="1"/>
      <c r="D129" s="3"/>
      <c r="E129" s="615"/>
      <c r="F129" s="615"/>
      <c r="G129" s="615"/>
      <c r="H129" s="615"/>
      <c r="I129" s="615"/>
    </row>
    <row r="130" spans="1:18" x14ac:dyDescent="0.25">
      <c r="B130" s="1" t="str">
        <f ca="1">OFFSET(Sprachen!A258,0,'START, DEBUT, INIZIO'!$E$7-1,1,1)</f>
        <v>resultierender SDL-Typ</v>
      </c>
      <c r="E130" s="3" t="str">
        <f ca="1">OFFSET(Sprachen!A265,0,'START, DEBUT, INIZIO'!$E$7-1,1,1)</f>
        <v>ST</v>
      </c>
      <c r="G130" s="1" t="str">
        <f ca="1">OFFSET(Sprachen!A261,0,'START, DEBUT, INIZIO'!$E$7-1,1,1)</f>
        <v>(steuerbar &gt;=3 MW (ST), nicht steuerbar oder &lt;3 MW (NST), Pumpspeicher- oder Umwälzkraftwerk (PU))</v>
      </c>
      <c r="P130" s="3" t="s">
        <v>258</v>
      </c>
    </row>
    <row r="131" spans="1:18" x14ac:dyDescent="0.25">
      <c r="B131" s="5" t="str">
        <f ca="1">OFFSET(Sprachen!A259,0,'START, DEBUT, INIZIO'!$E$7-1,1,1)</f>
        <v>zusätzlich installierte Leistung aus Investition</v>
      </c>
      <c r="D131" s="378">
        <v>1</v>
      </c>
      <c r="E131" s="401">
        <f>Allgemein!$J$25</f>
        <v>0</v>
      </c>
      <c r="F131" s="1" t="s">
        <v>216</v>
      </c>
      <c r="O131" s="18" t="str">
        <f ca="1">OFFSET(Sprachen!A478,0,'START, DEBUT, INIZIO'!$E$7-1,1,1)</f>
        <v>NST</v>
      </c>
      <c r="P131" s="258">
        <f>'Allg., SDL, RMP, HKN, Wi-Res.'!Y29</f>
        <v>2039.5526297373638</v>
      </c>
    </row>
    <row r="132" spans="1:18" x14ac:dyDescent="0.25">
      <c r="B132" s="1" t="str">
        <f ca="1">OFFSET(Sprachen!A260,0,'START, DEBUT, INIZIO'!$E$7-1,1,1)</f>
        <v>Spezifischer Erlös</v>
      </c>
      <c r="D132" s="379">
        <f>D131+1</f>
        <v>2</v>
      </c>
      <c r="E132" s="8">
        <f ca="1">VLOOKUP($E$130,$O$131:$P$133,2,0)</f>
        <v>1070.5651492064194</v>
      </c>
      <c r="F132" s="1" t="s">
        <v>258</v>
      </c>
      <c r="O132" s="18" t="str">
        <f ca="1">OFFSET(Sprachen!A479,0,'START, DEBUT, INIZIO'!$E$7-1,1,1)</f>
        <v>ST</v>
      </c>
      <c r="P132" s="258">
        <f>'Allg., SDL, RMP, HKN, Wi-Res.'!Y30</f>
        <v>1070.5651492064194</v>
      </c>
    </row>
    <row r="133" spans="1:18" ht="13" x14ac:dyDescent="0.3">
      <c r="D133" s="379">
        <f>D132+1</f>
        <v>3</v>
      </c>
      <c r="E133" s="380">
        <v>0</v>
      </c>
      <c r="F133" s="381" t="s">
        <v>225</v>
      </c>
      <c r="G133" s="381" t="str">
        <f ca="1">OFFSET(Sprachen!A266,0,'START, DEBUT, INIZIO'!$E$7-1,1,1)</f>
        <v>Mehrerlös Systemdienstleistungen</v>
      </c>
      <c r="O133" s="18" t="str">
        <f ca="1">OFFSET(Sprachen!A480,0,'START, DEBUT, INIZIO'!$E$7-1,1,1)</f>
        <v>PU</v>
      </c>
      <c r="P133" s="258">
        <f>'Allg., SDL, RMP, HKN, Wi-Res.'!Y31</f>
        <v>9182.6009319273217</v>
      </c>
    </row>
    <row r="134" spans="1:18" ht="13" thickBot="1" x14ac:dyDescent="0.3">
      <c r="A134" s="339"/>
      <c r="B134" s="339"/>
      <c r="C134" s="339"/>
      <c r="D134" s="339"/>
      <c r="E134" s="339"/>
      <c r="F134" s="339"/>
      <c r="G134" s="339"/>
      <c r="H134" s="339"/>
      <c r="I134" s="339"/>
      <c r="J134" s="339"/>
      <c r="K134" s="339"/>
      <c r="L134" s="339"/>
      <c r="M134" s="339"/>
      <c r="N134" s="339"/>
      <c r="O134" s="339"/>
      <c r="P134" s="339"/>
      <c r="Q134" s="339"/>
      <c r="R134" s="339"/>
    </row>
    <row r="135" spans="1:18" ht="26.15" customHeight="1" x14ac:dyDescent="0.3">
      <c r="A135" s="16" t="str">
        <f ca="1">OFFSET(Sprachen!A267,0,'START, DEBUT, INIZIO'!$E$7-1,1,1)</f>
        <v>Investitionsbedingter Erlös aus Herkunftsnachweisen (HKN)</v>
      </c>
      <c r="B135" s="1"/>
      <c r="C135" s="1"/>
      <c r="D135" s="3"/>
      <c r="E135" s="615"/>
      <c r="F135" s="615"/>
      <c r="G135" s="615"/>
      <c r="H135" s="615"/>
      <c r="I135" s="615"/>
    </row>
    <row r="136" spans="1:18" x14ac:dyDescent="0.25">
      <c r="B136" s="1" t="str">
        <f ca="1">OFFSET(Sprachen!A268,0,'START, DEBUT, INIZIO'!$E$7-1,1,1)</f>
        <v>HKN-Mehrproduktion aus Investition</v>
      </c>
      <c r="D136" s="378">
        <v>1</v>
      </c>
      <c r="E136" s="8">
        <f>Allgemein!$N$81</f>
        <v>0</v>
      </c>
      <c r="F136" s="1" t="s">
        <v>251</v>
      </c>
    </row>
    <row r="137" spans="1:18" x14ac:dyDescent="0.25">
      <c r="B137" s="1" t="str">
        <f ca="1">OFFSET(Sprachen!A269,0,'START, DEBUT, INIZIO'!$E$7-1,1,1)</f>
        <v>Spezifischer Erlös</v>
      </c>
      <c r="D137" s="379">
        <f>D136+1</f>
        <v>2</v>
      </c>
      <c r="E137" s="399" t="e">
        <f>SUMPRODUCT(Allgemein!$N$66:$N$77,'Allg., SDL, RMP, HKN, Wi-Res.'!$G$35:$G$46)/Allgemein!$N$81</f>
        <v>#DIV/0!</v>
      </c>
      <c r="F137" s="1" t="s">
        <v>10</v>
      </c>
    </row>
    <row r="138" spans="1:18" ht="13" x14ac:dyDescent="0.3">
      <c r="D138" s="379">
        <f>D137+1</f>
        <v>3</v>
      </c>
      <c r="E138" s="380" t="e">
        <f>E136*E137</f>
        <v>#DIV/0!</v>
      </c>
      <c r="F138" s="381" t="s">
        <v>225</v>
      </c>
      <c r="G138" s="381" t="str">
        <f ca="1">OFFSET(Sprachen!A270,0,'START, DEBUT, INIZIO'!$E$7-1,1,1)</f>
        <v>Mehrerlös Herkunftsnachweise</v>
      </c>
    </row>
    <row r="139" spans="1:18" ht="13" thickBot="1" x14ac:dyDescent="0.3">
      <c r="A139" s="339"/>
      <c r="B139" s="339"/>
      <c r="C139" s="339"/>
      <c r="D139" s="339"/>
      <c r="E139" s="339"/>
      <c r="F139" s="339"/>
      <c r="G139" s="339"/>
      <c r="H139" s="339"/>
      <c r="I139" s="339"/>
      <c r="J139" s="339"/>
      <c r="K139" s="339"/>
      <c r="L139" s="339"/>
      <c r="M139" s="339"/>
      <c r="N139" s="339"/>
      <c r="O139" s="339"/>
      <c r="P139" s="339"/>
      <c r="Q139" s="339"/>
      <c r="R139" s="339"/>
    </row>
    <row r="140" spans="1:18" ht="26.15" customHeight="1" x14ac:dyDescent="0.3">
      <c r="A140" s="16" t="str">
        <f ca="1">OFFSET(Sprachen!A271,0,'START, DEBUT, INIZIO'!$E$7-1,1,1)</f>
        <v>Investitionsbedingter Erlös aus Winterreserve</v>
      </c>
      <c r="B140" s="1"/>
      <c r="C140" s="1"/>
      <c r="D140" s="3"/>
      <c r="E140" s="615"/>
      <c r="F140" s="615"/>
      <c r="G140" s="615"/>
      <c r="H140" s="615"/>
      <c r="I140" s="615"/>
    </row>
    <row r="141" spans="1:18" x14ac:dyDescent="0.25">
      <c r="B141" t="str">
        <f ca="1">OFFSET(Sprachen!A272,0,'START, DEBUT, INIZIO'!$E$7-1,1,1)</f>
        <v>Investitionsbedingte zusätzliche Speicherkapazität</v>
      </c>
      <c r="D141" s="378">
        <v>1</v>
      </c>
      <c r="E141" s="8">
        <f>Allgemein!$J$28</f>
        <v>0</v>
      </c>
      <c r="F141" s="1" t="s">
        <v>251</v>
      </c>
    </row>
    <row r="142" spans="1:18" x14ac:dyDescent="0.25">
      <c r="B142" t="str">
        <f ca="1">OFFSET(Sprachen!A273,0,'START, DEBUT, INIZIO'!$E$7-1,1,1)</f>
        <v>Anteil Vorhaltemenge für die ganze CH Wasserkraftreserve</v>
      </c>
      <c r="D142" s="379">
        <f>D141+1</f>
        <v>2</v>
      </c>
      <c r="E142" s="403">
        <f>'Allg., SDL, RMP, HKN, Wi-Res.'!$D$58</f>
        <v>4.7264563393595652E-2</v>
      </c>
    </row>
    <row r="143" spans="1:18" x14ac:dyDescent="0.25">
      <c r="B143" t="str">
        <f ca="1">OFFSET(Sprachen!A274,0,'START, DEBUT, INIZIO'!$E$7-1,1,1)</f>
        <v>Zu vergütende investitionsbedingte zusätzliche Speicherkapazität</v>
      </c>
      <c r="D143" s="379">
        <f>D142+1</f>
        <v>3</v>
      </c>
      <c r="E143" s="8">
        <f>E141*E142</f>
        <v>0</v>
      </c>
      <c r="F143" s="1" t="s">
        <v>251</v>
      </c>
    </row>
    <row r="144" spans="1:18" x14ac:dyDescent="0.25">
      <c r="B144" t="str">
        <f ca="1">OFFSET(Sprachen!A275,0,'START, DEBUT, INIZIO'!$E$7-1,1,1)</f>
        <v>Ansatz für Pauschalabgeltung</v>
      </c>
      <c r="D144" s="379">
        <f>D143+1</f>
        <v>4</v>
      </c>
      <c r="E144" s="399">
        <f>'Allg., SDL, RMP, HKN, Wi-Res.'!$D$60</f>
        <v>144.5</v>
      </c>
      <c r="F144" s="1" t="s">
        <v>10</v>
      </c>
    </row>
    <row r="145" spans="1:18" ht="13" x14ac:dyDescent="0.3">
      <c r="D145" s="379">
        <f>D144+1</f>
        <v>5</v>
      </c>
      <c r="E145" s="380">
        <v>0</v>
      </c>
      <c r="F145" s="381" t="s">
        <v>225</v>
      </c>
      <c r="G145" s="381" t="str">
        <f ca="1">OFFSET(Sprachen!A276,0,'START, DEBUT, INIZIO'!$E$7-1,1,1)</f>
        <v>Mehrerlös Winterreserve</v>
      </c>
    </row>
    <row r="146" spans="1:18" ht="13" thickBot="1" x14ac:dyDescent="0.3">
      <c r="A146" s="339"/>
      <c r="B146" s="339"/>
      <c r="C146" s="339"/>
      <c r="D146" s="339"/>
      <c r="E146" s="339"/>
      <c r="F146" s="339"/>
      <c r="G146" s="339"/>
      <c r="H146" s="339"/>
      <c r="I146" s="339"/>
      <c r="J146" s="339"/>
      <c r="K146" s="339"/>
      <c r="L146" s="339"/>
      <c r="M146" s="339"/>
      <c r="N146" s="339"/>
      <c r="O146" s="339"/>
      <c r="P146" s="339"/>
      <c r="Q146" s="339"/>
      <c r="R146" s="339"/>
    </row>
    <row r="147" spans="1:18" ht="26.15" customHeight="1" x14ac:dyDescent="0.3">
      <c r="A147" s="16" t="str">
        <f ca="1">OFFSET(Sprachen!A277,0,'START, DEBUT, INIZIO'!$E$7-1,1,1)</f>
        <v>Übersteigender Teil</v>
      </c>
      <c r="B147" s="1"/>
      <c r="C147" s="1"/>
      <c r="D147" s="3"/>
      <c r="E147" s="615"/>
      <c r="F147" s="615"/>
      <c r="G147" s="615"/>
      <c r="H147" s="615"/>
      <c r="I147" s="615"/>
    </row>
    <row r="148" spans="1:18" ht="145.5" x14ac:dyDescent="0.25">
      <c r="B148" s="402" t="str">
        <f ca="1">OFFSET(Sprachen!A278,0,'START, DEBUT, INIZIO'!$E$7-1,1,1)</f>
        <v>Die jeweiligen Jahreserlöse werden proportional zur Mehrproduktion auf die Monate verteilt</v>
      </c>
      <c r="E148" s="416" t="str">
        <f ca="1">OFFSET(Sprachen!A279,0,'START, DEBUT, INIZIO'!$E$7-1,1,1)</f>
        <v>Mehrproduktion aus Investition
(ohne neue Speicherkapazität)</v>
      </c>
      <c r="F148" s="416" t="str">
        <f ca="1">OFFSET(Sprachen!A282,0,'START, DEBUT, INIZIO'!$E$7-1,1,1)</f>
        <v>Erlös aus Verkauf zum Referenzmarktpreis (spezifisch)</v>
      </c>
      <c r="G148" s="416" t="str">
        <f ca="1">OFFSET(Sprachen!A284,0,'START, DEBUT, INIZIO'!$E$7-1,1,1)</f>
        <v>Erlös aus Verkauf zum Referenzmarktpreis (absolut)</v>
      </c>
      <c r="H148" s="416" t="str">
        <f ca="1">OFFSET(Sprachen!A285,0,'START, DEBUT, INIZIO'!$E$7-1,1,1)</f>
        <v>Erlös Terminmarktabsicherung</v>
      </c>
      <c r="I148" s="416" t="str">
        <f ca="1">OFFSET(Sprachen!A286,0,'START, DEBUT, INIZIO'!$E$7-1,1,1)</f>
        <v>Erlös Systemdienstleistungsmarkt</v>
      </c>
      <c r="J148" s="416" t="str">
        <f ca="1">OFFSET(Sprachen!A287,0,'START, DEBUT, INIZIO'!$E$7-1,1,1)</f>
        <v>Erlös Herkunftsnachweise</v>
      </c>
      <c r="K148" s="416" t="str">
        <f ca="1">OFFSET(Sprachen!A288,0,'START, DEBUT, INIZIO'!$E$7-1,1,1)</f>
        <v>Erlös Winterreserve</v>
      </c>
      <c r="L148" s="417" t="str">
        <f ca="1">OFFSET(Sprachen!A289,0,'START, DEBUT, INIZIO'!$E$7-1,1,1)</f>
        <v>Erlös Total</v>
      </c>
      <c r="M148" s="418"/>
    </row>
    <row r="149" spans="1:18" ht="13" thickBot="1" x14ac:dyDescent="0.3">
      <c r="D149" s="339"/>
      <c r="E149" s="343" t="s">
        <v>9</v>
      </c>
      <c r="F149" s="343" t="s">
        <v>10</v>
      </c>
      <c r="G149" s="343" t="s">
        <v>8</v>
      </c>
      <c r="H149" s="343" t="s">
        <v>8</v>
      </c>
      <c r="I149" s="343" t="s">
        <v>8</v>
      </c>
      <c r="J149" s="343" t="s">
        <v>8</v>
      </c>
      <c r="K149" s="343" t="s">
        <v>8</v>
      </c>
      <c r="L149" s="562" t="s">
        <v>8</v>
      </c>
    </row>
    <row r="150" spans="1:18" x14ac:dyDescent="0.25">
      <c r="C150" s="378">
        <v>1</v>
      </c>
      <c r="D150" s="3" t="str">
        <f t="shared" ref="D150:D161" si="23">D53</f>
        <v>1. 2024</v>
      </c>
      <c r="E150" s="406">
        <f>Allgemein!N40</f>
        <v>0</v>
      </c>
      <c r="F150" s="385">
        <f>'Allg., SDL, RMP, HKN, Wi-Res.'!D38</f>
        <v>79.739999999999995</v>
      </c>
      <c r="G150" s="393">
        <f>E150*F150</f>
        <v>0</v>
      </c>
      <c r="H150" s="393" t="e">
        <f t="shared" ref="H150:K161" si="24">$E150/$E$162*H$162</f>
        <v>#DIV/0!</v>
      </c>
      <c r="I150" s="393" t="e">
        <f t="shared" si="24"/>
        <v>#DIV/0!</v>
      </c>
      <c r="J150" s="393" t="e">
        <f t="shared" si="24"/>
        <v>#DIV/0!</v>
      </c>
      <c r="K150" s="393" t="e">
        <f t="shared" si="24"/>
        <v>#DIV/0!</v>
      </c>
      <c r="L150" s="407" t="e">
        <f t="shared" ref="L150:L161" si="25">SUM(G150:K150)</f>
        <v>#DIV/0!</v>
      </c>
    </row>
    <row r="151" spans="1:18" x14ac:dyDescent="0.25">
      <c r="C151" s="379">
        <f t="shared" ref="C151:C163" si="26">C150+1</f>
        <v>2</v>
      </c>
      <c r="D151" s="3" t="str">
        <f t="shared" si="23"/>
        <v>2. 2024</v>
      </c>
      <c r="E151" s="406">
        <f>Allgemein!N41</f>
        <v>0</v>
      </c>
      <c r="F151" s="385">
        <f>'Allg., SDL, RMP, HKN, Wi-Res.'!D39</f>
        <v>67.16</v>
      </c>
      <c r="G151" s="409">
        <f t="shared" ref="G151:G161" si="27">E151*F151</f>
        <v>0</v>
      </c>
      <c r="H151" s="258" t="e">
        <f t="shared" si="24"/>
        <v>#DIV/0!</v>
      </c>
      <c r="I151" s="258" t="e">
        <f t="shared" si="24"/>
        <v>#DIV/0!</v>
      </c>
      <c r="J151" s="258" t="e">
        <f t="shared" si="24"/>
        <v>#DIV/0!</v>
      </c>
      <c r="K151" s="258" t="e">
        <f t="shared" si="24"/>
        <v>#DIV/0!</v>
      </c>
      <c r="L151" s="407" t="e">
        <f t="shared" si="25"/>
        <v>#DIV/0!</v>
      </c>
    </row>
    <row r="152" spans="1:18" ht="13" thickBot="1" x14ac:dyDescent="0.3">
      <c r="C152" s="379">
        <f t="shared" si="26"/>
        <v>3</v>
      </c>
      <c r="D152" s="410" t="str">
        <f t="shared" si="23"/>
        <v>3. 2024</v>
      </c>
      <c r="E152" s="411">
        <f>Allgemein!N42</f>
        <v>0</v>
      </c>
      <c r="F152" s="412">
        <f>'Allg., SDL, RMP, HKN, Wi-Res.'!D40</f>
        <v>71.400000000000006</v>
      </c>
      <c r="G152" s="374">
        <f t="shared" si="27"/>
        <v>0</v>
      </c>
      <c r="H152" s="374" t="e">
        <f t="shared" si="24"/>
        <v>#DIV/0!</v>
      </c>
      <c r="I152" s="374" t="e">
        <f t="shared" si="24"/>
        <v>#DIV/0!</v>
      </c>
      <c r="J152" s="374" t="e">
        <f t="shared" si="24"/>
        <v>#DIV/0!</v>
      </c>
      <c r="K152" s="374" t="e">
        <f t="shared" si="24"/>
        <v>#DIV/0!</v>
      </c>
      <c r="L152" s="413" t="e">
        <f t="shared" si="25"/>
        <v>#DIV/0!</v>
      </c>
    </row>
    <row r="153" spans="1:18" x14ac:dyDescent="0.25">
      <c r="C153" s="379">
        <f t="shared" si="26"/>
        <v>4</v>
      </c>
      <c r="D153" s="3" t="str">
        <f t="shared" si="23"/>
        <v>4. 2024</v>
      </c>
      <c r="E153" s="406">
        <f>Allgemein!N43</f>
        <v>0</v>
      </c>
      <c r="F153" s="385">
        <f>'Allg., SDL, RMP, HKN, Wi-Res.'!D41</f>
        <v>63</v>
      </c>
      <c r="G153" s="393">
        <f t="shared" si="27"/>
        <v>0</v>
      </c>
      <c r="H153" s="393" t="e">
        <f t="shared" si="24"/>
        <v>#DIV/0!</v>
      </c>
      <c r="I153" s="393" t="e">
        <f t="shared" si="24"/>
        <v>#DIV/0!</v>
      </c>
      <c r="J153" s="393" t="e">
        <f t="shared" si="24"/>
        <v>#DIV/0!</v>
      </c>
      <c r="K153" s="393" t="e">
        <f t="shared" si="24"/>
        <v>#DIV/0!</v>
      </c>
      <c r="L153" s="407" t="e">
        <f t="shared" si="25"/>
        <v>#DIV/0!</v>
      </c>
    </row>
    <row r="154" spans="1:18" x14ac:dyDescent="0.25">
      <c r="C154" s="379">
        <f t="shared" si="26"/>
        <v>5</v>
      </c>
      <c r="D154" s="3" t="str">
        <f t="shared" si="23"/>
        <v>5. 2024</v>
      </c>
      <c r="E154" s="406">
        <f>Allgemein!N44</f>
        <v>0</v>
      </c>
      <c r="F154" s="385">
        <f>'Allg., SDL, RMP, HKN, Wi-Res.'!D42</f>
        <v>62.79</v>
      </c>
      <c r="G154" s="409">
        <f t="shared" si="27"/>
        <v>0</v>
      </c>
      <c r="H154" s="258" t="e">
        <f t="shared" si="24"/>
        <v>#DIV/0!</v>
      </c>
      <c r="I154" s="258" t="e">
        <f t="shared" si="24"/>
        <v>#DIV/0!</v>
      </c>
      <c r="J154" s="258" t="e">
        <f t="shared" si="24"/>
        <v>#DIV/0!</v>
      </c>
      <c r="K154" s="258" t="e">
        <f t="shared" si="24"/>
        <v>#DIV/0!</v>
      </c>
      <c r="L154" s="407" t="e">
        <f t="shared" si="25"/>
        <v>#DIV/0!</v>
      </c>
    </row>
    <row r="155" spans="1:18" ht="13" thickBot="1" x14ac:dyDescent="0.3">
      <c r="C155" s="379">
        <f t="shared" si="26"/>
        <v>6</v>
      </c>
      <c r="D155" s="410" t="str">
        <f t="shared" si="23"/>
        <v>6. 2024</v>
      </c>
      <c r="E155" s="411">
        <f>Allgemein!N45</f>
        <v>0</v>
      </c>
      <c r="F155" s="412">
        <f>'Allg., SDL, RMP, HKN, Wi-Res.'!D43</f>
        <v>47.43</v>
      </c>
      <c r="G155" s="374">
        <f t="shared" si="27"/>
        <v>0</v>
      </c>
      <c r="H155" s="374" t="e">
        <f t="shared" si="24"/>
        <v>#DIV/0!</v>
      </c>
      <c r="I155" s="374" t="e">
        <f t="shared" si="24"/>
        <v>#DIV/0!</v>
      </c>
      <c r="J155" s="374" t="e">
        <f t="shared" si="24"/>
        <v>#DIV/0!</v>
      </c>
      <c r="K155" s="374" t="e">
        <f t="shared" si="24"/>
        <v>#DIV/0!</v>
      </c>
      <c r="L155" s="413" t="e">
        <f t="shared" si="25"/>
        <v>#DIV/0!</v>
      </c>
    </row>
    <row r="156" spans="1:18" x14ac:dyDescent="0.25">
      <c r="C156" s="379">
        <f t="shared" si="26"/>
        <v>7</v>
      </c>
      <c r="D156" s="3" t="str">
        <f t="shared" si="23"/>
        <v>7. 2024</v>
      </c>
      <c r="E156" s="406">
        <f>Allgemein!N46</f>
        <v>0</v>
      </c>
      <c r="F156" s="385">
        <f>'Allg., SDL, RMP, HKN, Wi-Res.'!D44</f>
        <v>38.44</v>
      </c>
      <c r="G156" s="393">
        <f t="shared" si="27"/>
        <v>0</v>
      </c>
      <c r="H156" s="393" t="e">
        <f t="shared" si="24"/>
        <v>#DIV/0!</v>
      </c>
      <c r="I156" s="393" t="e">
        <f t="shared" si="24"/>
        <v>#DIV/0!</v>
      </c>
      <c r="J156" s="393" t="e">
        <f t="shared" si="24"/>
        <v>#DIV/0!</v>
      </c>
      <c r="K156" s="393" t="e">
        <f t="shared" si="24"/>
        <v>#DIV/0!</v>
      </c>
      <c r="L156" s="407" t="e">
        <f t="shared" si="25"/>
        <v>#DIV/0!</v>
      </c>
    </row>
    <row r="157" spans="1:18" x14ac:dyDescent="0.25">
      <c r="C157" s="379">
        <f t="shared" si="26"/>
        <v>8</v>
      </c>
      <c r="D157" s="3" t="str">
        <f t="shared" si="23"/>
        <v>8. 2024</v>
      </c>
      <c r="E157" s="406">
        <f>Allgemein!N47</f>
        <v>0</v>
      </c>
      <c r="F157" s="385">
        <f>'Allg., SDL, RMP, HKN, Wi-Res.'!D45</f>
        <v>55.6</v>
      </c>
      <c r="G157" s="409">
        <f t="shared" si="27"/>
        <v>0</v>
      </c>
      <c r="H157" s="258" t="e">
        <f t="shared" si="24"/>
        <v>#DIV/0!</v>
      </c>
      <c r="I157" s="258" t="e">
        <f t="shared" si="24"/>
        <v>#DIV/0!</v>
      </c>
      <c r="J157" s="258" t="e">
        <f t="shared" si="24"/>
        <v>#DIV/0!</v>
      </c>
      <c r="K157" s="258" t="e">
        <f t="shared" si="24"/>
        <v>#DIV/0!</v>
      </c>
      <c r="L157" s="407" t="e">
        <f t="shared" si="25"/>
        <v>#DIV/0!</v>
      </c>
    </row>
    <row r="158" spans="1:18" ht="13" thickBot="1" x14ac:dyDescent="0.3">
      <c r="C158" s="379">
        <f t="shared" si="26"/>
        <v>9</v>
      </c>
      <c r="D158" s="410" t="str">
        <f t="shared" si="23"/>
        <v>9. 2024</v>
      </c>
      <c r="E158" s="411">
        <f>Allgemein!N48</f>
        <v>0</v>
      </c>
      <c r="F158" s="412">
        <f>'Allg., SDL, RMP, HKN, Wi-Res.'!D46</f>
        <v>77.72</v>
      </c>
      <c r="G158" s="374">
        <f t="shared" si="27"/>
        <v>0</v>
      </c>
      <c r="H158" s="374" t="e">
        <f t="shared" si="24"/>
        <v>#DIV/0!</v>
      </c>
      <c r="I158" s="374" t="e">
        <f t="shared" si="24"/>
        <v>#DIV/0!</v>
      </c>
      <c r="J158" s="374" t="e">
        <f t="shared" si="24"/>
        <v>#DIV/0!</v>
      </c>
      <c r="K158" s="374" t="e">
        <f t="shared" si="24"/>
        <v>#DIV/0!</v>
      </c>
      <c r="L158" s="413" t="e">
        <f t="shared" si="25"/>
        <v>#DIV/0!</v>
      </c>
    </row>
    <row r="159" spans="1:18" x14ac:dyDescent="0.25">
      <c r="C159" s="379">
        <f t="shared" si="26"/>
        <v>10</v>
      </c>
      <c r="D159" s="3" t="str">
        <f t="shared" si="23"/>
        <v>10. 2024</v>
      </c>
      <c r="E159" s="406">
        <f>Allgemein!N49</f>
        <v>0</v>
      </c>
      <c r="F159" s="385">
        <f>'Allg., SDL, RMP, HKN, Wi-Res.'!D47</f>
        <v>77.95</v>
      </c>
      <c r="G159" s="393">
        <f t="shared" si="27"/>
        <v>0</v>
      </c>
      <c r="H159" s="393" t="e">
        <f t="shared" si="24"/>
        <v>#DIV/0!</v>
      </c>
      <c r="I159" s="393" t="e">
        <f t="shared" si="24"/>
        <v>#DIV/0!</v>
      </c>
      <c r="J159" s="393" t="e">
        <f t="shared" si="24"/>
        <v>#DIV/0!</v>
      </c>
      <c r="K159" s="393" t="e">
        <f t="shared" si="24"/>
        <v>#DIV/0!</v>
      </c>
      <c r="L159" s="407" t="e">
        <f t="shared" si="25"/>
        <v>#DIV/0!</v>
      </c>
    </row>
    <row r="160" spans="1:18" x14ac:dyDescent="0.25">
      <c r="C160" s="379">
        <f t="shared" si="26"/>
        <v>11</v>
      </c>
      <c r="D160" s="3" t="str">
        <f t="shared" si="23"/>
        <v>11. 2024</v>
      </c>
      <c r="E160" s="406">
        <f>Allgemein!N50</f>
        <v>0</v>
      </c>
      <c r="F160" s="385">
        <f>'Allg., SDL, RMP, HKN, Wi-Res.'!D48</f>
        <v>118.4</v>
      </c>
      <c r="G160" s="409">
        <f t="shared" si="27"/>
        <v>0</v>
      </c>
      <c r="H160" s="258" t="e">
        <f t="shared" si="24"/>
        <v>#DIV/0!</v>
      </c>
      <c r="I160" s="258" t="e">
        <f t="shared" si="24"/>
        <v>#DIV/0!</v>
      </c>
      <c r="J160" s="258" t="e">
        <f t="shared" si="24"/>
        <v>#DIV/0!</v>
      </c>
      <c r="K160" s="258" t="e">
        <f t="shared" si="24"/>
        <v>#DIV/0!</v>
      </c>
      <c r="L160" s="407" t="e">
        <f t="shared" si="25"/>
        <v>#DIV/0!</v>
      </c>
    </row>
    <row r="161" spans="2:17" ht="13" thickBot="1" x14ac:dyDescent="0.3">
      <c r="C161" s="379">
        <f t="shared" si="26"/>
        <v>12</v>
      </c>
      <c r="D161" s="410" t="str">
        <f t="shared" si="23"/>
        <v>12. 2024</v>
      </c>
      <c r="E161" s="411">
        <f>Allgemein!N51</f>
        <v>0</v>
      </c>
      <c r="F161" s="412">
        <f>'Allg., SDL, RMP, HKN, Wi-Res.'!D49</f>
        <v>120.81</v>
      </c>
      <c r="G161" s="374">
        <f t="shared" si="27"/>
        <v>0</v>
      </c>
      <c r="H161" s="374" t="e">
        <f t="shared" si="24"/>
        <v>#DIV/0!</v>
      </c>
      <c r="I161" s="374" t="e">
        <f t="shared" si="24"/>
        <v>#DIV/0!</v>
      </c>
      <c r="J161" s="374" t="e">
        <f t="shared" si="24"/>
        <v>#DIV/0!</v>
      </c>
      <c r="K161" s="374" t="e">
        <f t="shared" si="24"/>
        <v>#DIV/0!</v>
      </c>
      <c r="L161" s="413" t="e">
        <f t="shared" si="25"/>
        <v>#DIV/0!</v>
      </c>
    </row>
    <row r="162" spans="2:17" x14ac:dyDescent="0.25">
      <c r="C162" s="379">
        <f t="shared" si="26"/>
        <v>13</v>
      </c>
      <c r="E162" s="341">
        <f>SUM(E150:E161)</f>
        <v>0</v>
      </c>
      <c r="G162" s="8">
        <f>SUM(G150:G161)</f>
        <v>0</v>
      </c>
      <c r="H162" s="8">
        <f>$H$127</f>
        <v>0</v>
      </c>
      <c r="I162" s="8">
        <f>$E$133</f>
        <v>0</v>
      </c>
      <c r="J162" s="8" t="e">
        <f>$E$138</f>
        <v>#DIV/0!</v>
      </c>
      <c r="K162" s="8">
        <f>$E$145</f>
        <v>0</v>
      </c>
      <c r="L162" s="407" t="e">
        <f>SUM(L150:L161)</f>
        <v>#DIV/0!</v>
      </c>
    </row>
    <row r="163" spans="2:17" x14ac:dyDescent="0.25">
      <c r="C163" s="379">
        <f t="shared" si="26"/>
        <v>14</v>
      </c>
    </row>
    <row r="164" spans="2:17" ht="139.5" x14ac:dyDescent="0.25">
      <c r="B164" s="402" t="str">
        <f ca="1">OFFSET(Sprachen!A290,0,'START, DEBUT, INIZIO'!$E$7-1,1,1)</f>
        <v>Die jeweiligen Jahreskosten werden proportional zur Mehrproduktion auf die Monate verteilt</v>
      </c>
      <c r="C164" s="379">
        <f t="shared" ref="C164:C178" si="28">C163+1</f>
        <v>15</v>
      </c>
      <c r="E164" s="416" t="str">
        <f ca="1">OFFSET(Sprachen!$A291,0,'START, DEBUT, INIZIO'!$E$7-1,1,1)</f>
        <v>Kapitalkosten (Annuität ohne MwSt.)</v>
      </c>
      <c r="F164" s="416" t="str">
        <f ca="1">OFFSET(Sprachen!$A292,0,'START, DEBUT, INIZIO'!$E$7-1,1,1)</f>
        <v>Betriebskosten (ohne MwSt.)</v>
      </c>
      <c r="G164" s="422" t="str">
        <f ca="1">OFFSET(Sprachen!$A293,0,'START, DEBUT, INIZIO'!$E$7-1,1,1)</f>
        <v>Energiebewirtschaftungs- und -verwertungskosten</v>
      </c>
      <c r="H164" s="416" t="str">
        <f ca="1">OFFSET(Sprachen!$A294,0,'START, DEBUT, INIZIO'!$E$7-1,1,1)</f>
        <v>Abgaben und Leistungen an das Gemeinwesen</v>
      </c>
      <c r="I164" s="416" t="str">
        <f ca="1">OFFSET(Sprachen!$A295,0,'START, DEBUT, INIZIO'!$E$7-1,1,1)</f>
        <v>Kosten für die Elektrizität für Zubringerpumpen</v>
      </c>
      <c r="J164" s="416" t="str">
        <f ca="1">OFFSET(Sprachen!$A296,0,'START, DEBUT, INIZIO'!$E$7-1,1,1)</f>
        <v>Kosten für die Elektrizität für Umwälzpumpen</v>
      </c>
      <c r="K164" s="416" t="str">
        <f ca="1">OFFSET(Sprachen!$A297,0,'START, DEBUT, INIZIO'!$E$7-1,1,1)</f>
        <v>Kosten Steuern EK</v>
      </c>
      <c r="L164" s="417" t="str">
        <f ca="1">OFFSET(Sprachen!$A298,0,'START, DEBUT, INIZIO'!$E$7-1,1,1)</f>
        <v>Kosten Total</v>
      </c>
      <c r="O164" s="405" t="str">
        <f ca="1">OFFSET(Sprachen!$A299,0,'START, DEBUT, INIZIO'!$E$7-1,1,1)</f>
        <v>gMP Total Erlöse - Total Kosten</v>
      </c>
      <c r="P164" s="405" t="str">
        <f ca="1">OFFSET(Sprachen!$A300,0,'START, DEBUT, INIZIO'!$E$7-1,1,1)</f>
        <v>Übersteigender Teil</v>
      </c>
      <c r="Q164" s="405" t="str">
        <f ca="1">OFFSET(Sprachen!$A301,0,'START, DEBUT, INIZIO'!$E$7-1,1,1)</f>
        <v>Übersteigender Teil. Anteil, welcher beim Projekt bleibt</v>
      </c>
    </row>
    <row r="165" spans="2:17" ht="13" thickBot="1" x14ac:dyDescent="0.3">
      <c r="C165" s="379">
        <f t="shared" si="28"/>
        <v>16</v>
      </c>
      <c r="D165" s="339"/>
      <c r="E165" s="343" t="s">
        <v>8</v>
      </c>
      <c r="F165" s="343" t="s">
        <v>8</v>
      </c>
      <c r="G165" s="343" t="s">
        <v>8</v>
      </c>
      <c r="H165" s="343" t="s">
        <v>8</v>
      </c>
      <c r="I165" s="343" t="s">
        <v>8</v>
      </c>
      <c r="J165" s="343" t="s">
        <v>8</v>
      </c>
      <c r="K165" s="343" t="s">
        <v>8</v>
      </c>
      <c r="L165" s="562" t="s">
        <v>8</v>
      </c>
      <c r="N165" s="339"/>
      <c r="O165" s="343" t="s">
        <v>8</v>
      </c>
      <c r="P165" s="343" t="s">
        <v>8</v>
      </c>
      <c r="Q165" s="343" t="s">
        <v>8</v>
      </c>
    </row>
    <row r="166" spans="2:17" x14ac:dyDescent="0.25">
      <c r="C166" s="379">
        <f t="shared" si="28"/>
        <v>17</v>
      </c>
      <c r="D166" s="3" t="str">
        <f t="shared" ref="D166:D177" si="29">D150</f>
        <v>1. 2024</v>
      </c>
      <c r="E166" s="393" t="e">
        <f t="shared" ref="E166:K177" si="30">$E150/$E$162*E$178</f>
        <v>#DIV/0!</v>
      </c>
      <c r="F166" s="393" t="e">
        <f t="shared" si="30"/>
        <v>#DIV/0!</v>
      </c>
      <c r="G166" s="393" t="e">
        <f t="shared" ca="1" si="30"/>
        <v>#DIV/0!</v>
      </c>
      <c r="H166" s="393" t="e">
        <f t="shared" si="30"/>
        <v>#DIV/0!</v>
      </c>
      <c r="I166" s="393" t="e">
        <f t="shared" si="30"/>
        <v>#DIV/0!</v>
      </c>
      <c r="J166" s="393" t="e">
        <f t="shared" si="30"/>
        <v>#DIV/0!</v>
      </c>
      <c r="K166" s="393" t="e">
        <f t="shared" si="30"/>
        <v>#DIV/0!</v>
      </c>
      <c r="L166" s="408" t="e">
        <f t="shared" ref="L166:L178" si="31">SUM(E166:K166)</f>
        <v>#DIV/0!</v>
      </c>
      <c r="N166" s="8" t="str">
        <f t="shared" ref="N166:N177" si="32">D150</f>
        <v>1. 2024</v>
      </c>
      <c r="O166" s="8" t="e">
        <f t="shared" ref="O166:O177" si="33">L150-L166</f>
        <v>#DIV/0!</v>
      </c>
      <c r="P166" s="8"/>
    </row>
    <row r="167" spans="2:17" x14ac:dyDescent="0.25">
      <c r="C167" s="379">
        <f t="shared" si="28"/>
        <v>18</v>
      </c>
      <c r="D167" s="3" t="str">
        <f t="shared" si="29"/>
        <v>2. 2024</v>
      </c>
      <c r="E167" s="258" t="e">
        <f t="shared" si="30"/>
        <v>#DIV/0!</v>
      </c>
      <c r="F167" s="258" t="e">
        <f t="shared" si="30"/>
        <v>#DIV/0!</v>
      </c>
      <c r="G167" s="258" t="e">
        <f t="shared" ca="1" si="30"/>
        <v>#DIV/0!</v>
      </c>
      <c r="H167" s="258" t="e">
        <f t="shared" si="30"/>
        <v>#DIV/0!</v>
      </c>
      <c r="I167" s="258" t="e">
        <f t="shared" si="30"/>
        <v>#DIV/0!</v>
      </c>
      <c r="J167" s="258" t="e">
        <f t="shared" si="30"/>
        <v>#DIV/0!</v>
      </c>
      <c r="K167" s="258" t="e">
        <f t="shared" si="30"/>
        <v>#DIV/0!</v>
      </c>
      <c r="L167" s="408" t="e">
        <f t="shared" si="31"/>
        <v>#DIV/0!</v>
      </c>
      <c r="N167" s="8" t="str">
        <f t="shared" si="32"/>
        <v>2. 2024</v>
      </c>
      <c r="O167" s="8" t="e">
        <f t="shared" si="33"/>
        <v>#DIV/0!</v>
      </c>
      <c r="P167" s="8"/>
    </row>
    <row r="168" spans="2:17" ht="13" thickBot="1" x14ac:dyDescent="0.3">
      <c r="C168" s="379">
        <f t="shared" si="28"/>
        <v>19</v>
      </c>
      <c r="D168" s="410" t="str">
        <f t="shared" si="29"/>
        <v>3. 2024</v>
      </c>
      <c r="E168" s="374" t="e">
        <f t="shared" si="30"/>
        <v>#DIV/0!</v>
      </c>
      <c r="F168" s="374" t="e">
        <f t="shared" si="30"/>
        <v>#DIV/0!</v>
      </c>
      <c r="G168" s="374" t="e">
        <f t="shared" ca="1" si="30"/>
        <v>#DIV/0!</v>
      </c>
      <c r="H168" s="374" t="e">
        <f t="shared" si="30"/>
        <v>#DIV/0!</v>
      </c>
      <c r="I168" s="374" t="e">
        <f t="shared" si="30"/>
        <v>#DIV/0!</v>
      </c>
      <c r="J168" s="374" t="e">
        <f t="shared" si="30"/>
        <v>#DIV/0!</v>
      </c>
      <c r="K168" s="374" t="e">
        <f t="shared" si="30"/>
        <v>#DIV/0!</v>
      </c>
      <c r="L168" s="414" t="e">
        <f t="shared" si="31"/>
        <v>#DIV/0!</v>
      </c>
      <c r="N168" s="413" t="str">
        <f t="shared" si="32"/>
        <v>3. 2024</v>
      </c>
      <c r="O168" s="413" t="e">
        <f t="shared" si="33"/>
        <v>#DIV/0!</v>
      </c>
      <c r="P168" s="413" t="e">
        <f>IF(O168&gt;0,O168,0)</f>
        <v>#DIV/0!</v>
      </c>
      <c r="Q168" s="413" t="e">
        <f>P168*'Allg., SDL, RMP, HKN, Wi-Res.'!$C$4</f>
        <v>#DIV/0!</v>
      </c>
    </row>
    <row r="169" spans="2:17" x14ac:dyDescent="0.25">
      <c r="C169" s="379">
        <f t="shared" si="28"/>
        <v>20</v>
      </c>
      <c r="D169" s="3" t="str">
        <f t="shared" si="29"/>
        <v>4. 2024</v>
      </c>
      <c r="E169" s="393" t="e">
        <f t="shared" si="30"/>
        <v>#DIV/0!</v>
      </c>
      <c r="F169" s="393" t="e">
        <f t="shared" si="30"/>
        <v>#DIV/0!</v>
      </c>
      <c r="G169" s="393" t="e">
        <f t="shared" ca="1" si="30"/>
        <v>#DIV/0!</v>
      </c>
      <c r="H169" s="393" t="e">
        <f t="shared" si="30"/>
        <v>#DIV/0!</v>
      </c>
      <c r="I169" s="393" t="e">
        <f t="shared" si="30"/>
        <v>#DIV/0!</v>
      </c>
      <c r="J169" s="393" t="e">
        <f t="shared" si="30"/>
        <v>#DIV/0!</v>
      </c>
      <c r="K169" s="393" t="e">
        <f t="shared" si="30"/>
        <v>#DIV/0!</v>
      </c>
      <c r="L169" s="408" t="e">
        <f t="shared" si="31"/>
        <v>#DIV/0!</v>
      </c>
      <c r="N169" s="407" t="str">
        <f t="shared" si="32"/>
        <v>4. 2024</v>
      </c>
      <c r="O169" s="407" t="e">
        <f t="shared" si="33"/>
        <v>#DIV/0!</v>
      </c>
      <c r="P169" s="407" t="e">
        <f>IF(O169&gt;0,O169,0)</f>
        <v>#DIV/0!</v>
      </c>
      <c r="Q169" s="407" t="e">
        <f>P169*'Allg., SDL, RMP, HKN, Wi-Res.'!$C$4</f>
        <v>#DIV/0!</v>
      </c>
    </row>
    <row r="170" spans="2:17" x14ac:dyDescent="0.25">
      <c r="C170" s="379">
        <f t="shared" si="28"/>
        <v>21</v>
      </c>
      <c r="D170" s="3" t="str">
        <f t="shared" si="29"/>
        <v>5. 2024</v>
      </c>
      <c r="E170" s="258" t="e">
        <f t="shared" si="30"/>
        <v>#DIV/0!</v>
      </c>
      <c r="F170" s="258" t="e">
        <f t="shared" si="30"/>
        <v>#DIV/0!</v>
      </c>
      <c r="G170" s="258" t="e">
        <f t="shared" ca="1" si="30"/>
        <v>#DIV/0!</v>
      </c>
      <c r="H170" s="258" t="e">
        <f t="shared" si="30"/>
        <v>#DIV/0!</v>
      </c>
      <c r="I170" s="258" t="e">
        <f t="shared" si="30"/>
        <v>#DIV/0!</v>
      </c>
      <c r="J170" s="258" t="e">
        <f t="shared" si="30"/>
        <v>#DIV/0!</v>
      </c>
      <c r="K170" s="258" t="e">
        <f t="shared" si="30"/>
        <v>#DIV/0!</v>
      </c>
      <c r="L170" s="408" t="e">
        <f t="shared" si="31"/>
        <v>#DIV/0!</v>
      </c>
      <c r="N170" s="407" t="str">
        <f t="shared" si="32"/>
        <v>5. 2024</v>
      </c>
      <c r="O170" s="407" t="e">
        <f t="shared" si="33"/>
        <v>#DIV/0!</v>
      </c>
      <c r="P170" s="407" t="e">
        <f>IF(O170&gt;0,O170,0)</f>
        <v>#DIV/0!</v>
      </c>
      <c r="Q170" s="407" t="e">
        <f>P170*'Allg., SDL, RMP, HKN, Wi-Res.'!$C$4</f>
        <v>#DIV/0!</v>
      </c>
    </row>
    <row r="171" spans="2:17" ht="13" thickBot="1" x14ac:dyDescent="0.3">
      <c r="C171" s="379">
        <f t="shared" si="28"/>
        <v>22</v>
      </c>
      <c r="D171" s="410" t="str">
        <f t="shared" si="29"/>
        <v>6. 2024</v>
      </c>
      <c r="E171" s="374" t="e">
        <f t="shared" si="30"/>
        <v>#DIV/0!</v>
      </c>
      <c r="F171" s="374" t="e">
        <f t="shared" si="30"/>
        <v>#DIV/0!</v>
      </c>
      <c r="G171" s="374" t="e">
        <f t="shared" ca="1" si="30"/>
        <v>#DIV/0!</v>
      </c>
      <c r="H171" s="374" t="e">
        <f t="shared" si="30"/>
        <v>#DIV/0!</v>
      </c>
      <c r="I171" s="374" t="e">
        <f t="shared" si="30"/>
        <v>#DIV/0!</v>
      </c>
      <c r="J171" s="374" t="e">
        <f t="shared" si="30"/>
        <v>#DIV/0!</v>
      </c>
      <c r="K171" s="374" t="e">
        <f t="shared" si="30"/>
        <v>#DIV/0!</v>
      </c>
      <c r="L171" s="414" t="e">
        <f t="shared" si="31"/>
        <v>#DIV/0!</v>
      </c>
      <c r="N171" s="413" t="str">
        <f t="shared" si="32"/>
        <v>6. 2024</v>
      </c>
      <c r="O171" s="413" t="e">
        <f t="shared" si="33"/>
        <v>#DIV/0!</v>
      </c>
      <c r="P171" s="413" t="e">
        <f>IF(O171&gt;0,O171,0)</f>
        <v>#DIV/0!</v>
      </c>
      <c r="Q171" s="413" t="e">
        <f>P171*'Allg., SDL, RMP, HKN, Wi-Res.'!$C$4</f>
        <v>#DIV/0!</v>
      </c>
    </row>
    <row r="172" spans="2:17" x14ac:dyDescent="0.25">
      <c r="C172" s="379">
        <f t="shared" si="28"/>
        <v>23</v>
      </c>
      <c r="D172" s="3" t="str">
        <f t="shared" si="29"/>
        <v>7. 2024</v>
      </c>
      <c r="E172" s="393" t="e">
        <f t="shared" si="30"/>
        <v>#DIV/0!</v>
      </c>
      <c r="F172" s="393" t="e">
        <f t="shared" si="30"/>
        <v>#DIV/0!</v>
      </c>
      <c r="G172" s="393" t="e">
        <f t="shared" ca="1" si="30"/>
        <v>#DIV/0!</v>
      </c>
      <c r="H172" s="393" t="e">
        <f t="shared" si="30"/>
        <v>#DIV/0!</v>
      </c>
      <c r="I172" s="393" t="e">
        <f t="shared" si="30"/>
        <v>#DIV/0!</v>
      </c>
      <c r="J172" s="393" t="e">
        <f t="shared" si="30"/>
        <v>#DIV/0!</v>
      </c>
      <c r="K172" s="393" t="e">
        <f t="shared" si="30"/>
        <v>#DIV/0!</v>
      </c>
      <c r="L172" s="408" t="e">
        <f t="shared" si="31"/>
        <v>#DIV/0!</v>
      </c>
      <c r="N172" s="8" t="str">
        <f t="shared" si="32"/>
        <v>7. 2024</v>
      </c>
      <c r="O172" s="8" t="e">
        <f t="shared" si="33"/>
        <v>#DIV/0!</v>
      </c>
      <c r="P172" s="8"/>
    </row>
    <row r="173" spans="2:17" x14ac:dyDescent="0.25">
      <c r="C173" s="379">
        <f t="shared" si="28"/>
        <v>24</v>
      </c>
      <c r="D173" s="3" t="str">
        <f t="shared" si="29"/>
        <v>8. 2024</v>
      </c>
      <c r="E173" s="258" t="e">
        <f t="shared" si="30"/>
        <v>#DIV/0!</v>
      </c>
      <c r="F173" s="258" t="e">
        <f t="shared" si="30"/>
        <v>#DIV/0!</v>
      </c>
      <c r="G173" s="258" t="e">
        <f t="shared" ca="1" si="30"/>
        <v>#DIV/0!</v>
      </c>
      <c r="H173" s="258" t="e">
        <f t="shared" si="30"/>
        <v>#DIV/0!</v>
      </c>
      <c r="I173" s="258" t="e">
        <f t="shared" si="30"/>
        <v>#DIV/0!</v>
      </c>
      <c r="J173" s="258" t="e">
        <f t="shared" si="30"/>
        <v>#DIV/0!</v>
      </c>
      <c r="K173" s="258" t="e">
        <f t="shared" si="30"/>
        <v>#DIV/0!</v>
      </c>
      <c r="L173" s="408" t="e">
        <f t="shared" si="31"/>
        <v>#DIV/0!</v>
      </c>
      <c r="N173" s="8" t="str">
        <f t="shared" si="32"/>
        <v>8. 2024</v>
      </c>
      <c r="O173" s="8" t="e">
        <f t="shared" si="33"/>
        <v>#DIV/0!</v>
      </c>
      <c r="P173" s="8"/>
    </row>
    <row r="174" spans="2:17" ht="13" thickBot="1" x14ac:dyDescent="0.3">
      <c r="C174" s="379">
        <f t="shared" si="28"/>
        <v>25</v>
      </c>
      <c r="D174" s="410" t="str">
        <f t="shared" si="29"/>
        <v>9. 2024</v>
      </c>
      <c r="E174" s="374" t="e">
        <f t="shared" si="30"/>
        <v>#DIV/0!</v>
      </c>
      <c r="F174" s="374" t="e">
        <f t="shared" si="30"/>
        <v>#DIV/0!</v>
      </c>
      <c r="G174" s="374" t="e">
        <f t="shared" ca="1" si="30"/>
        <v>#DIV/0!</v>
      </c>
      <c r="H174" s="374" t="e">
        <f t="shared" si="30"/>
        <v>#DIV/0!</v>
      </c>
      <c r="I174" s="374" t="e">
        <f t="shared" si="30"/>
        <v>#DIV/0!</v>
      </c>
      <c r="J174" s="374" t="e">
        <f t="shared" si="30"/>
        <v>#DIV/0!</v>
      </c>
      <c r="K174" s="374" t="e">
        <f t="shared" si="30"/>
        <v>#DIV/0!</v>
      </c>
      <c r="L174" s="414" t="e">
        <f t="shared" si="31"/>
        <v>#DIV/0!</v>
      </c>
      <c r="N174" s="415" t="str">
        <f t="shared" si="32"/>
        <v>9. 2024</v>
      </c>
      <c r="O174" s="415" t="e">
        <f t="shared" si="33"/>
        <v>#DIV/0!</v>
      </c>
      <c r="P174" s="8"/>
    </row>
    <row r="175" spans="2:17" x14ac:dyDescent="0.25">
      <c r="C175" s="379">
        <f t="shared" si="28"/>
        <v>26</v>
      </c>
      <c r="D175" s="3" t="str">
        <f t="shared" si="29"/>
        <v>10. 2024</v>
      </c>
      <c r="E175" s="393" t="e">
        <f t="shared" si="30"/>
        <v>#DIV/0!</v>
      </c>
      <c r="F175" s="393" t="e">
        <f t="shared" si="30"/>
        <v>#DIV/0!</v>
      </c>
      <c r="G175" s="393" t="e">
        <f t="shared" ca="1" si="30"/>
        <v>#DIV/0!</v>
      </c>
      <c r="H175" s="393" t="e">
        <f t="shared" si="30"/>
        <v>#DIV/0!</v>
      </c>
      <c r="I175" s="393" t="e">
        <f t="shared" si="30"/>
        <v>#DIV/0!</v>
      </c>
      <c r="J175" s="393" t="e">
        <f t="shared" si="30"/>
        <v>#DIV/0!</v>
      </c>
      <c r="K175" s="393" t="e">
        <f t="shared" si="30"/>
        <v>#DIV/0!</v>
      </c>
      <c r="L175" s="408" t="e">
        <f t="shared" si="31"/>
        <v>#DIV/0!</v>
      </c>
      <c r="N175" s="8" t="str">
        <f t="shared" si="32"/>
        <v>10. 2024</v>
      </c>
      <c r="O175" s="8" t="e">
        <f t="shared" si="33"/>
        <v>#DIV/0!</v>
      </c>
      <c r="P175" s="8"/>
    </row>
    <row r="176" spans="2:17" x14ac:dyDescent="0.25">
      <c r="C176" s="379">
        <f t="shared" si="28"/>
        <v>27</v>
      </c>
      <c r="D176" s="3" t="str">
        <f t="shared" si="29"/>
        <v>11. 2024</v>
      </c>
      <c r="E176" s="258" t="e">
        <f t="shared" si="30"/>
        <v>#DIV/0!</v>
      </c>
      <c r="F176" s="258" t="e">
        <f t="shared" si="30"/>
        <v>#DIV/0!</v>
      </c>
      <c r="G176" s="258" t="e">
        <f t="shared" ca="1" si="30"/>
        <v>#DIV/0!</v>
      </c>
      <c r="H176" s="258" t="e">
        <f t="shared" si="30"/>
        <v>#DIV/0!</v>
      </c>
      <c r="I176" s="258" t="e">
        <f t="shared" si="30"/>
        <v>#DIV/0!</v>
      </c>
      <c r="J176" s="258" t="e">
        <f t="shared" si="30"/>
        <v>#DIV/0!</v>
      </c>
      <c r="K176" s="258" t="e">
        <f t="shared" si="30"/>
        <v>#DIV/0!</v>
      </c>
      <c r="L176" s="408" t="e">
        <f t="shared" si="31"/>
        <v>#DIV/0!</v>
      </c>
      <c r="N176" s="8" t="str">
        <f t="shared" si="32"/>
        <v>11. 2024</v>
      </c>
      <c r="O176" s="8" t="e">
        <f t="shared" si="33"/>
        <v>#DIV/0!</v>
      </c>
      <c r="P176" s="8"/>
    </row>
    <row r="177" spans="1:18" ht="13" thickBot="1" x14ac:dyDescent="0.3">
      <c r="C177" s="379">
        <f t="shared" si="28"/>
        <v>28</v>
      </c>
      <c r="D177" s="410" t="str">
        <f t="shared" si="29"/>
        <v>12. 2024</v>
      </c>
      <c r="E177" s="374" t="e">
        <f t="shared" si="30"/>
        <v>#DIV/0!</v>
      </c>
      <c r="F177" s="374" t="e">
        <f t="shared" si="30"/>
        <v>#DIV/0!</v>
      </c>
      <c r="G177" s="374" t="e">
        <f t="shared" ca="1" si="30"/>
        <v>#DIV/0!</v>
      </c>
      <c r="H177" s="374" t="e">
        <f t="shared" si="30"/>
        <v>#DIV/0!</v>
      </c>
      <c r="I177" s="374" t="e">
        <f t="shared" si="30"/>
        <v>#DIV/0!</v>
      </c>
      <c r="J177" s="374" t="e">
        <f t="shared" si="30"/>
        <v>#DIV/0!</v>
      </c>
      <c r="K177" s="374" t="e">
        <f t="shared" si="30"/>
        <v>#DIV/0!</v>
      </c>
      <c r="L177" s="414" t="e">
        <f t="shared" si="31"/>
        <v>#DIV/0!</v>
      </c>
      <c r="N177" s="415" t="str">
        <f t="shared" si="32"/>
        <v>12. 2024</v>
      </c>
      <c r="O177" s="415" t="e">
        <f t="shared" si="33"/>
        <v>#DIV/0!</v>
      </c>
      <c r="P177" s="415"/>
    </row>
    <row r="178" spans="1:18" ht="13" x14ac:dyDescent="0.3">
      <c r="C178" s="379">
        <f t="shared" si="28"/>
        <v>29</v>
      </c>
      <c r="E178" s="8">
        <f>$D$5</f>
        <v>0</v>
      </c>
      <c r="F178" s="8">
        <f>$D$16</f>
        <v>0</v>
      </c>
      <c r="G178" s="8">
        <f ca="1">$D$22</f>
        <v>0</v>
      </c>
      <c r="H178" s="8">
        <f>$D$31</f>
        <v>0</v>
      </c>
      <c r="I178" s="8">
        <f>$K$48</f>
        <v>0</v>
      </c>
      <c r="J178" s="8">
        <f>$K$65</f>
        <v>0</v>
      </c>
      <c r="K178" s="8">
        <f>$E$73</f>
        <v>0</v>
      </c>
      <c r="L178" s="407">
        <f t="shared" ca="1" si="31"/>
        <v>0</v>
      </c>
      <c r="O178" s="8" t="e">
        <f>SUM(O166:O177)</f>
        <v>#DIV/0!</v>
      </c>
      <c r="P178" s="8" t="e">
        <f>SUM(P168:P171)</f>
        <v>#DIV/0!</v>
      </c>
      <c r="Q178" s="428" t="e">
        <f>SUM(Q168:Q171)</f>
        <v>#DIV/0!</v>
      </c>
    </row>
    <row r="179" spans="1:18" ht="19" customHeight="1" x14ac:dyDescent="0.25">
      <c r="P179" s="18" t="str">
        <f ca="1">OFFSET(Sprachen!A302,0,'START, DEBUT, INIZIO'!$E$7-1,1,1)</f>
        <v>Noch vom Projekt zu bezahlende Gewinn-Steuern auf übersteigendem Anteil</v>
      </c>
      <c r="Q179" s="8" t="e">
        <f>Q178*'Allg., SDL, RMP, HKN, Wi-Res.'!$C$7</f>
        <v>#DIV/0!</v>
      </c>
    </row>
    <row r="180" spans="1:18" ht="13" thickBot="1" x14ac:dyDescent="0.3">
      <c r="A180" s="339"/>
      <c r="B180" s="339"/>
      <c r="C180" s="339"/>
      <c r="D180" s="339"/>
      <c r="E180" s="339"/>
      <c r="F180" s="339"/>
      <c r="G180" s="339"/>
      <c r="H180" s="339"/>
      <c r="I180" s="339"/>
      <c r="J180" s="339"/>
      <c r="K180" s="339"/>
      <c r="L180" s="339"/>
      <c r="M180" s="339"/>
      <c r="N180" s="339"/>
      <c r="O180" s="339"/>
      <c r="P180" s="339"/>
      <c r="Q180" s="339"/>
      <c r="R180" s="339"/>
    </row>
    <row r="181" spans="1:18" ht="26.15" customHeight="1" x14ac:dyDescent="0.3">
      <c r="A181" s="443" t="str">
        <f ca="1">OFFSET(Sprachen!A303,0,'START, DEBUT, INIZIO'!$E$7-1,1,1)</f>
        <v>Gleitende Marktprämie</v>
      </c>
      <c r="B181" s="1"/>
      <c r="C181" s="1"/>
      <c r="D181" s="3"/>
      <c r="E181" s="615"/>
      <c r="F181" s="615"/>
      <c r="G181" s="615"/>
      <c r="H181" s="615"/>
      <c r="I181" s="615"/>
    </row>
    <row r="182" spans="1:18" ht="19.5" customHeight="1" x14ac:dyDescent="0.3">
      <c r="A182" s="429"/>
      <c r="B182" s="1" t="str">
        <f ca="1">OFFSET(Sprachen!A304,0,'START, DEBUT, INIZIO'!$E$7-1,1,1)</f>
        <v>Gewinn- und Verlustrechnung</v>
      </c>
      <c r="C182" s="273"/>
      <c r="D182" s="3" t="s">
        <v>8</v>
      </c>
      <c r="E182" s="3" t="s">
        <v>8</v>
      </c>
      <c r="F182" s="273"/>
      <c r="G182" s="273"/>
      <c r="H182" s="273"/>
      <c r="I182" s="273"/>
    </row>
    <row r="183" spans="1:18" ht="19.5" customHeight="1" x14ac:dyDescent="0.3">
      <c r="A183" s="429"/>
      <c r="B183" s="16" t="str">
        <f ca="1">OFFSET(Sprachen!A305,0,'START, DEBUT, INIZIO'!$E$7-1,1,1)</f>
        <v>Ertrag</v>
      </c>
      <c r="C183" s="446">
        <v>1</v>
      </c>
      <c r="D183" s="19"/>
      <c r="E183" s="430" t="e">
        <f>SUM(D184:D188)</f>
        <v>#DIV/0!</v>
      </c>
      <c r="F183" s="273"/>
      <c r="G183" s="273"/>
      <c r="H183" s="273"/>
      <c r="I183" s="273"/>
    </row>
    <row r="184" spans="1:18" x14ac:dyDescent="0.25">
      <c r="B184" s="18" t="str">
        <f ca="1">OFFSET(Sprachen!A307,0,'START, DEBUT, INIZIO'!$E$7-1,1,1)</f>
        <v>Verkauf zum Referenzmarktpreis</v>
      </c>
      <c r="C184" s="379">
        <f t="shared" ref="C184:C205" si="34">C183+1</f>
        <v>2</v>
      </c>
      <c r="D184" s="8">
        <f>G162</f>
        <v>0</v>
      </c>
    </row>
    <row r="185" spans="1:18" x14ac:dyDescent="0.25">
      <c r="B185" s="18" t="str">
        <f ca="1">OFFSET(Sprachen!A308,0,'START, DEBUT, INIZIO'!$E$7-1,1,1)</f>
        <v>Terminmarktabsicherung</v>
      </c>
      <c r="C185" s="379">
        <f t="shared" si="34"/>
        <v>3</v>
      </c>
      <c r="D185" s="8">
        <f>H162</f>
        <v>0</v>
      </c>
    </row>
    <row r="186" spans="1:18" x14ac:dyDescent="0.25">
      <c r="B186" s="18" t="str">
        <f ca="1">OFFSET(Sprachen!A309,0,'START, DEBUT, INIZIO'!$E$7-1,1,1)</f>
        <v>Systemdienstleistungsmarkt</v>
      </c>
      <c r="C186" s="379">
        <f t="shared" si="34"/>
        <v>4</v>
      </c>
      <c r="D186" s="8">
        <f>I162</f>
        <v>0</v>
      </c>
    </row>
    <row r="187" spans="1:18" x14ac:dyDescent="0.25">
      <c r="B187" s="18" t="str">
        <f ca="1">OFFSET(Sprachen!A310,0,'START, DEBUT, INIZIO'!$E$7-1,1,1)</f>
        <v>Herkunftsnachweise</v>
      </c>
      <c r="C187" s="379">
        <f t="shared" si="34"/>
        <v>5</v>
      </c>
      <c r="D187" s="8" t="e">
        <f>J162</f>
        <v>#DIV/0!</v>
      </c>
    </row>
    <row r="188" spans="1:18" x14ac:dyDescent="0.25">
      <c r="B188" s="18" t="str">
        <f ca="1">OFFSET(Sprachen!A311,0,'START, DEBUT, INIZIO'!$E$7-1,1,1)</f>
        <v>Winterreserve</v>
      </c>
      <c r="C188" s="379">
        <f t="shared" si="34"/>
        <v>6</v>
      </c>
      <c r="D188" s="8">
        <f>K162</f>
        <v>0</v>
      </c>
    </row>
    <row r="189" spans="1:18" s="12" customFormat="1" ht="17.5" customHeight="1" x14ac:dyDescent="0.3">
      <c r="B189" s="443" t="str">
        <f ca="1">OFFSET(Sprachen!A312,0,'START, DEBUT, INIZIO'!$E$7-1,1,1)</f>
        <v>Aufwand</v>
      </c>
      <c r="C189" s="446">
        <f t="shared" si="34"/>
        <v>7</v>
      </c>
      <c r="D189" s="350"/>
      <c r="E189" s="430">
        <f ca="1">SUM(D190:D194)</f>
        <v>0</v>
      </c>
    </row>
    <row r="190" spans="1:18" x14ac:dyDescent="0.25">
      <c r="B190" s="18" t="str">
        <f ca="1">OFFSET(Sprachen!A313,0,'START, DEBUT, INIZIO'!$E$7-1,1,1)</f>
        <v>Kosten für die Elektrizität für Zubringerpumpen</v>
      </c>
      <c r="C190" s="379">
        <f t="shared" si="34"/>
        <v>8</v>
      </c>
      <c r="D190" s="8">
        <f>I178</f>
        <v>0</v>
      </c>
      <c r="E190" s="8"/>
    </row>
    <row r="191" spans="1:18" x14ac:dyDescent="0.25">
      <c r="B191" s="18" t="str">
        <f ca="1">OFFSET(Sprachen!A314,0,'START, DEBUT, INIZIO'!$E$7-1,1,1)</f>
        <v>Kosten für die Elektrizität für Umwälzpumpen</v>
      </c>
      <c r="C191" s="379">
        <f t="shared" si="34"/>
        <v>9</v>
      </c>
      <c r="D191" s="8">
        <f>J178</f>
        <v>0</v>
      </c>
      <c r="E191" s="8"/>
      <c r="G191" s="8"/>
    </row>
    <row r="192" spans="1:18" x14ac:dyDescent="0.25">
      <c r="B192" s="18" t="str">
        <f ca="1">OFFSET(Sprachen!A315,0,'START, DEBUT, INIZIO'!$E$7-1,1,1)</f>
        <v>Betriebskosten</v>
      </c>
      <c r="C192" s="379">
        <f t="shared" si="34"/>
        <v>10</v>
      </c>
      <c r="D192" s="8">
        <f>F178</f>
        <v>0</v>
      </c>
      <c r="E192" s="8"/>
    </row>
    <row r="193" spans="1:18" x14ac:dyDescent="0.25">
      <c r="B193" s="18" t="str">
        <f ca="1">OFFSET(Sprachen!A316,0,'START, DEBUT, INIZIO'!$E$7-1,1,1)</f>
        <v>Energiebewirtschaftungs- und -verwertungskosten</v>
      </c>
      <c r="C193" s="379">
        <f t="shared" si="34"/>
        <v>11</v>
      </c>
      <c r="D193" s="8">
        <f ca="1">G178</f>
        <v>0</v>
      </c>
      <c r="E193" s="8"/>
    </row>
    <row r="194" spans="1:18" x14ac:dyDescent="0.25">
      <c r="B194" s="529" t="str">
        <f ca="1">OFFSET(Sprachen!A317,0,'START, DEBUT, INIZIO'!$E$7-1,1,1)</f>
        <v>Abgaben und Leistungen an das Gemeinwesen (inkl. Wasserzins)</v>
      </c>
      <c r="C194" s="379">
        <f t="shared" si="34"/>
        <v>12</v>
      </c>
      <c r="D194" s="539">
        <f>H178</f>
        <v>0</v>
      </c>
      <c r="E194" s="8"/>
    </row>
    <row r="195" spans="1:18" s="248" customFormat="1" ht="22.5" customHeight="1" x14ac:dyDescent="0.25">
      <c r="B195" s="445" t="str">
        <f ca="1">OFFSET(Sprachen!A318,0,'START, DEBUT, INIZIO'!$E$7-1,1,1)</f>
        <v>gleitende Marktprämie</v>
      </c>
      <c r="C195" s="431">
        <f t="shared" si="34"/>
        <v>13</v>
      </c>
      <c r="D195" s="440"/>
      <c r="E195" s="441" t="e">
        <f ca="1">E205-E183+E189+D197+D199+D201+D202+D204</f>
        <v>#DIV/0!</v>
      </c>
      <c r="F195" s="442" t="str">
        <f ca="1">OFFSET(Sprachen!A329,0,'START, DEBUT, INIZIO'!$E$7-1,1,1)</f>
        <v>+ vom Netzzuschlagsfonds (NZF) zum Projekt, - vom Projekt zum NZF</v>
      </c>
    </row>
    <row r="196" spans="1:18" s="15" customFormat="1" ht="21" customHeight="1" x14ac:dyDescent="0.3">
      <c r="B196" s="443" t="str">
        <f ca="1">OFFSET(Sprachen!A319,0,'START, DEBUT, INIZIO'!$E$7-1,1,1)</f>
        <v>EBITDA</v>
      </c>
      <c r="C196" s="432">
        <f t="shared" si="34"/>
        <v>14</v>
      </c>
      <c r="E196" s="430" t="e">
        <f ca="1">E183-E189+E195</f>
        <v>#DIV/0!</v>
      </c>
    </row>
    <row r="197" spans="1:18" s="15" customFormat="1" x14ac:dyDescent="0.25">
      <c r="B197" s="436" t="str">
        <f ca="1">OFFSET(Sprachen!A320,0,'START, DEBUT, INIZIO'!$E$7-1,1,1)</f>
        <v>Abschreibungen</v>
      </c>
      <c r="C197" s="437">
        <f t="shared" si="34"/>
        <v>15</v>
      </c>
      <c r="D197" s="438">
        <f>CAPEX!N12/CAPEX!U12</f>
        <v>0</v>
      </c>
      <c r="E197" s="439"/>
    </row>
    <row r="198" spans="1:18" s="15" customFormat="1" ht="21" customHeight="1" x14ac:dyDescent="0.3">
      <c r="B198" s="443" t="str">
        <f ca="1">OFFSET(Sprachen!A321,0,'START, DEBUT, INIZIO'!$E$7-1,1,1)</f>
        <v>EBIT</v>
      </c>
      <c r="C198" s="432">
        <f t="shared" si="34"/>
        <v>16</v>
      </c>
      <c r="E198" s="430" t="e">
        <f ca="1">E196-D197</f>
        <v>#DIV/0!</v>
      </c>
    </row>
    <row r="199" spans="1:18" s="15" customFormat="1" x14ac:dyDescent="0.25">
      <c r="B199" s="436" t="str">
        <f ca="1">OFFSET(Sprachen!A322,0,'START, DEBUT, INIZIO'!$E$7-1,1,1)</f>
        <v>Fremdkapitalkosten</v>
      </c>
      <c r="C199" s="437">
        <f t="shared" si="34"/>
        <v>17</v>
      </c>
      <c r="D199" s="438">
        <f>E71</f>
        <v>0</v>
      </c>
      <c r="E199" s="439"/>
    </row>
    <row r="200" spans="1:18" s="15" customFormat="1" ht="21" customHeight="1" x14ac:dyDescent="0.3">
      <c r="B200" s="443" t="str">
        <f ca="1">OFFSET(Sprachen!A323,0,'START, DEBUT, INIZIO'!$E$7-1,1,1)</f>
        <v>EBT</v>
      </c>
      <c r="C200" s="432">
        <f t="shared" si="34"/>
        <v>18</v>
      </c>
      <c r="E200" s="430" t="e">
        <f ca="1">E198-D199</f>
        <v>#DIV/0!</v>
      </c>
    </row>
    <row r="201" spans="1:18" s="15" customFormat="1" x14ac:dyDescent="0.25">
      <c r="B201" s="435" t="str">
        <f ca="1">OFFSET(Sprachen!A324,0,'START, DEBUT, INIZIO'!$E$7-1,1,1)</f>
        <v>Eigenkapitalgewinnsteuer</v>
      </c>
      <c r="C201" s="433">
        <f t="shared" si="34"/>
        <v>19</v>
      </c>
      <c r="D201" s="8">
        <f>K178</f>
        <v>0</v>
      </c>
      <c r="E201" s="434"/>
    </row>
    <row r="202" spans="1:18" s="15" customFormat="1" x14ac:dyDescent="0.25">
      <c r="B202" s="436" t="str">
        <f ca="1">OFFSET(Sprachen!A325,0,'START, DEBUT, INIZIO'!$E$7-1,1,1)</f>
        <v xml:space="preserve">Gewinnsteuer auf übersteigendem Anteil </v>
      </c>
      <c r="C202" s="437">
        <f t="shared" si="34"/>
        <v>20</v>
      </c>
      <c r="D202" s="438" t="e">
        <f>Q179</f>
        <v>#DIV/0!</v>
      </c>
      <c r="E202" s="439"/>
    </row>
    <row r="203" spans="1:18" s="15" customFormat="1" ht="21" customHeight="1" x14ac:dyDescent="0.3">
      <c r="B203" s="443" t="str">
        <f ca="1">OFFSET(Sprachen!A326,0,'START, DEBUT, INIZIO'!$E$7-1,1,1)</f>
        <v>EAT</v>
      </c>
      <c r="C203" s="432">
        <f t="shared" si="34"/>
        <v>21</v>
      </c>
      <c r="E203" s="430" t="e">
        <f ca="1">E200-D201-D202</f>
        <v>#DIV/0!</v>
      </c>
    </row>
    <row r="204" spans="1:18" s="15" customFormat="1" x14ac:dyDescent="0.25">
      <c r="B204" s="436" t="str">
        <f ca="1">OFFSET(Sprachen!A327,0,'START, DEBUT, INIZIO'!$E$7-1,1,1)</f>
        <v>Eigenkapitalkosten</v>
      </c>
      <c r="C204" s="437">
        <f t="shared" si="34"/>
        <v>22</v>
      </c>
      <c r="D204" s="438">
        <f>$E$70</f>
        <v>0</v>
      </c>
      <c r="E204" s="439"/>
      <c r="F204" s="435"/>
    </row>
    <row r="205" spans="1:18" s="15" customFormat="1" ht="21" customHeight="1" x14ac:dyDescent="0.3">
      <c r="B205" s="443" t="str">
        <f ca="1">OFFSET(Sprachen!A328,0,'START, DEBUT, INIZIO'!$E$7-1,1,1)</f>
        <v>Gewinn nach Eigenkapitalkosten</v>
      </c>
      <c r="C205" s="444">
        <f t="shared" si="34"/>
        <v>23</v>
      </c>
      <c r="E205" s="430" t="e">
        <f>Q178-Q179</f>
        <v>#DIV/0!</v>
      </c>
      <c r="F205" s="15" t="str">
        <f ca="1">OFFSET(Sprachen!A330,0,'START, DEBUT, INIZIO'!$E$7-1,1,1)</f>
        <v>Beim Projekt verbleibender übersteigender Anteil</v>
      </c>
    </row>
    <row r="206" spans="1:18" s="15" customFormat="1" x14ac:dyDescent="0.25">
      <c r="B206" s="435"/>
      <c r="C206" s="433"/>
      <c r="E206" s="434"/>
    </row>
    <row r="207" spans="1:18" ht="13" thickBot="1" x14ac:dyDescent="0.3">
      <c r="A207" s="339"/>
      <c r="B207" s="339"/>
      <c r="C207" s="339"/>
      <c r="D207" s="339"/>
      <c r="E207" s="339"/>
      <c r="F207" s="339"/>
      <c r="G207" s="339"/>
      <c r="H207" s="339"/>
      <c r="I207" s="339"/>
      <c r="J207" s="339"/>
      <c r="K207" s="339"/>
      <c r="L207" s="339"/>
      <c r="M207" s="339"/>
      <c r="N207" s="339"/>
      <c r="O207" s="339"/>
      <c r="P207" s="339"/>
      <c r="Q207" s="339"/>
      <c r="R207" s="339"/>
    </row>
    <row r="208" spans="1:18" ht="26.15" customHeight="1" x14ac:dyDescent="0.3">
      <c r="A208" s="16" t="str">
        <f ca="1">OFFSET(Sprachen!A331,0,'START, DEBUT, INIZIO'!$E$7-1,1,1)</f>
        <v>Kennzahlen</v>
      </c>
      <c r="B208" s="1"/>
      <c r="C208" s="1"/>
      <c r="D208" s="3"/>
      <c r="E208" s="615"/>
      <c r="F208" s="615"/>
      <c r="G208" s="615"/>
      <c r="H208" s="615"/>
      <c r="I208" s="615"/>
    </row>
    <row r="209" spans="2:11" x14ac:dyDescent="0.25">
      <c r="B209" s="426" t="str">
        <f ca="1">OFFSET(Sprachen!A332,0,'START, DEBUT, INIZIO'!$E$7-1,1,1)</f>
        <v>Kapitalkosten</v>
      </c>
      <c r="C209" s="6">
        <v>1</v>
      </c>
      <c r="D209" s="8">
        <f>D5</f>
        <v>0</v>
      </c>
      <c r="E209" t="s">
        <v>8</v>
      </c>
      <c r="K209" s="8"/>
    </row>
    <row r="210" spans="2:11" x14ac:dyDescent="0.25">
      <c r="B210" s="426" t="str">
        <f ca="1">OFFSET(Sprachen!A333,0,'START, DEBUT, INIZIO'!$E$7-1,1,1)</f>
        <v>Betriebskosten</v>
      </c>
      <c r="C210" s="379">
        <f t="shared" ref="C210:C218" si="35">C209+1</f>
        <v>2</v>
      </c>
      <c r="D210" s="8">
        <f>D192</f>
        <v>0</v>
      </c>
      <c r="E210" t="s">
        <v>8</v>
      </c>
      <c r="K210" s="8"/>
    </row>
    <row r="211" spans="2:11" x14ac:dyDescent="0.25">
      <c r="B211" s="426" t="str">
        <f ca="1">OFFSET(Sprachen!A334,0,'START, DEBUT, INIZIO'!$E$7-1,1,1)</f>
        <v>Energiebewirtschaftungs- und -verwertungskosten</v>
      </c>
      <c r="C211" s="379">
        <f t="shared" si="35"/>
        <v>3</v>
      </c>
      <c r="D211" s="8">
        <f ca="1">D193</f>
        <v>0</v>
      </c>
      <c r="E211" t="s">
        <v>8</v>
      </c>
      <c r="K211" s="8"/>
    </row>
    <row r="212" spans="2:11" x14ac:dyDescent="0.25">
      <c r="B212" s="426" t="str">
        <f ca="1">OFFSET(Sprachen!A335,0,'START, DEBUT, INIZIO'!$E$7-1,1,1)</f>
        <v>Abgaben und Leistungen an das Gemeinwesen</v>
      </c>
      <c r="C212" s="379">
        <f t="shared" si="35"/>
        <v>4</v>
      </c>
      <c r="D212" s="8">
        <f>D194</f>
        <v>0</v>
      </c>
      <c r="E212" t="s">
        <v>8</v>
      </c>
      <c r="K212" s="8"/>
    </row>
    <row r="213" spans="2:11" x14ac:dyDescent="0.25">
      <c r="B213" s="426" t="str">
        <f ca="1">OFFSET(Sprachen!A336,0,'START, DEBUT, INIZIO'!$E$7-1,1,1)</f>
        <v>Kosten für die Elektrizität für Zubringerpumpen</v>
      </c>
      <c r="C213" s="379">
        <f t="shared" si="35"/>
        <v>5</v>
      </c>
      <c r="D213" s="8">
        <f>D190</f>
        <v>0</v>
      </c>
      <c r="E213" t="s">
        <v>8</v>
      </c>
      <c r="K213" s="8"/>
    </row>
    <row r="214" spans="2:11" x14ac:dyDescent="0.25">
      <c r="B214" s="18" t="str">
        <f ca="1">OFFSET(Sprachen!A337,0,'START, DEBUT, INIZIO'!$E$7-1,1,1)</f>
        <v>Kosten für die Elektrizität für Umwälzpumpen</v>
      </c>
      <c r="C214" s="379">
        <f t="shared" si="35"/>
        <v>6</v>
      </c>
      <c r="D214" s="8">
        <f>D191</f>
        <v>0</v>
      </c>
      <c r="E214" t="s">
        <v>8</v>
      </c>
      <c r="K214" s="8"/>
    </row>
    <row r="215" spans="2:11" x14ac:dyDescent="0.25">
      <c r="B215" s="426" t="str">
        <f ca="1">OFFSET(Sprachen!A338,0,'START, DEBUT, INIZIO'!$E$7-1,1,1)</f>
        <v>Eigenkapitalgewinnsteuer</v>
      </c>
      <c r="C215" s="379">
        <f t="shared" si="35"/>
        <v>7</v>
      </c>
      <c r="D215" s="8">
        <f>D201</f>
        <v>0</v>
      </c>
      <c r="E215" t="s">
        <v>8</v>
      </c>
      <c r="K215" s="8"/>
    </row>
    <row r="216" spans="2:11" x14ac:dyDescent="0.25">
      <c r="B216" s="18" t="str">
        <f ca="1">OFFSET(Sprachen!A339,0,'START, DEBUT, INIZIO'!$E$7-1,1,1)</f>
        <v xml:space="preserve">Gewinnsteuer auf zurückbehaltenem übersteigendem Anteil </v>
      </c>
      <c r="C216" s="379">
        <f t="shared" si="35"/>
        <v>8</v>
      </c>
      <c r="D216" s="8" t="e">
        <f>D202</f>
        <v>#DIV/0!</v>
      </c>
      <c r="E216" t="s">
        <v>8</v>
      </c>
      <c r="K216" s="8"/>
    </row>
    <row r="217" spans="2:11" ht="13" thickBot="1" x14ac:dyDescent="0.3">
      <c r="B217" s="435" t="str">
        <f ca="1">OFFSET(Sprachen!A340,0,'START, DEBUT, INIZIO'!$E$7-1,1,1)</f>
        <v>Zurückbahaltener übersteigender Anteil</v>
      </c>
      <c r="C217" s="379">
        <f t="shared" si="35"/>
        <v>9</v>
      </c>
      <c r="D217" s="8" t="e">
        <f>E205</f>
        <v>#DIV/0!</v>
      </c>
      <c r="E217" t="s">
        <v>8</v>
      </c>
      <c r="K217" s="8"/>
    </row>
    <row r="218" spans="2:11" s="248" customFormat="1" ht="21" customHeight="1" thickBot="1" x14ac:dyDescent="0.3">
      <c r="B218" s="479" t="str">
        <f ca="1">OFFSET(Sprachen!A341,0,'START, DEBUT, INIZIO'!$E$7-1,1,1)</f>
        <v>Jahreskosten aus Investition</v>
      </c>
      <c r="C218" s="482">
        <f t="shared" si="35"/>
        <v>10</v>
      </c>
      <c r="D218" s="483" t="e">
        <f ca="1">SUM(D209:D217)</f>
        <v>#DIV/0!</v>
      </c>
      <c r="E218" s="480" t="s">
        <v>8</v>
      </c>
      <c r="K218" s="476"/>
    </row>
    <row r="219" spans="2:11" ht="21" customHeight="1" x14ac:dyDescent="0.25">
      <c r="B219" s="18" t="str">
        <f ca="1">B184</f>
        <v>Verkauf zum Referenzmarktpreis</v>
      </c>
      <c r="C219" s="379">
        <f t="shared" ref="C219" si="36">C218+1</f>
        <v>11</v>
      </c>
      <c r="D219" s="8">
        <f>D184</f>
        <v>0</v>
      </c>
      <c r="E219" t="s">
        <v>8</v>
      </c>
      <c r="K219" s="8"/>
    </row>
    <row r="220" spans="2:11" x14ac:dyDescent="0.25">
      <c r="B220" s="18" t="str">
        <f ca="1">OFFSET(Sprachen!A343,0,'START, DEBUT, INIZIO'!$E$7-1,1,1)</f>
        <v>Terminmarktabsicherung</v>
      </c>
      <c r="C220" s="379">
        <f t="shared" ref="C220:C231" si="37">C219+1</f>
        <v>12</v>
      </c>
      <c r="D220" s="8">
        <f>D185</f>
        <v>0</v>
      </c>
      <c r="E220" t="s">
        <v>8</v>
      </c>
      <c r="K220" s="8"/>
    </row>
    <row r="221" spans="2:11" x14ac:dyDescent="0.25">
      <c r="B221" s="18" t="str">
        <f ca="1">OFFSET(Sprachen!A344,0,'START, DEBUT, INIZIO'!$E$7-1,1,1)</f>
        <v>Systemdienstleistungsmarkt</v>
      </c>
      <c r="C221" s="379">
        <f t="shared" si="37"/>
        <v>13</v>
      </c>
      <c r="D221" s="8">
        <f>D186</f>
        <v>0</v>
      </c>
      <c r="E221" t="s">
        <v>8</v>
      </c>
      <c r="K221" s="8"/>
    </row>
    <row r="222" spans="2:11" x14ac:dyDescent="0.25">
      <c r="B222" s="18" t="str">
        <f ca="1">OFFSET(Sprachen!A345,0,'START, DEBUT, INIZIO'!$E$7-1,1,1)</f>
        <v>Herkunftsnachweise</v>
      </c>
      <c r="C222" s="379">
        <f t="shared" si="37"/>
        <v>14</v>
      </c>
      <c r="D222" s="8" t="e">
        <f>D187</f>
        <v>#DIV/0!</v>
      </c>
      <c r="E222" t="s">
        <v>8</v>
      </c>
      <c r="K222" s="8"/>
    </row>
    <row r="223" spans="2:11" ht="13" thickBot="1" x14ac:dyDescent="0.3">
      <c r="B223" s="18" t="str">
        <f ca="1">OFFSET(Sprachen!A346,0,'START, DEBUT, INIZIO'!$E$7-1,1,1)</f>
        <v>Winterreserve</v>
      </c>
      <c r="C223" s="379">
        <f t="shared" si="37"/>
        <v>15</v>
      </c>
      <c r="D223" s="8">
        <f>D188</f>
        <v>0</v>
      </c>
      <c r="E223" t="s">
        <v>8</v>
      </c>
      <c r="K223" s="8"/>
    </row>
    <row r="224" spans="2:11" s="248" customFormat="1" ht="21" customHeight="1" thickBot="1" x14ac:dyDescent="0.3">
      <c r="B224" s="479" t="str">
        <f ca="1">OFFSET(Sprachen!A347,0,'START, DEBUT, INIZIO'!$E$7-1,1,1)</f>
        <v>Erlös aus Investition</v>
      </c>
      <c r="C224" s="470">
        <f t="shared" si="37"/>
        <v>16</v>
      </c>
      <c r="D224" s="483" t="e">
        <f>SUM(D219:D223)</f>
        <v>#DIV/0!</v>
      </c>
      <c r="E224" s="480" t="s">
        <v>8</v>
      </c>
      <c r="K224" s="476"/>
    </row>
    <row r="225" spans="1:18" ht="30.65" customHeight="1" x14ac:dyDescent="0.25">
      <c r="B225" s="540" t="str">
        <f ca="1">OFFSET(Sprachen!A348,0,'START, DEBUT, INIZIO'!$E$7-1,1,1)</f>
        <v>Mehrproduktion aus Investition (ohne neue Speicherkapazität)</v>
      </c>
      <c r="C225" s="379">
        <f t="shared" si="37"/>
        <v>17</v>
      </c>
      <c r="D225" s="539">
        <f>Allgemein!N52</f>
        <v>0</v>
      </c>
      <c r="E225" s="248" t="s">
        <v>9</v>
      </c>
      <c r="K225" s="8"/>
    </row>
    <row r="226" spans="1:18" ht="13" thickBot="1" x14ac:dyDescent="0.3">
      <c r="B226" s="426" t="str">
        <f ca="1">OFFSET(Sprachen!A349,0,'START, DEBUT, INIZIO'!$E$7-1,1,1)</f>
        <v>Neue Speicherkapazität</v>
      </c>
      <c r="C226" s="379">
        <f t="shared" si="37"/>
        <v>18</v>
      </c>
      <c r="D226" s="8">
        <v>0</v>
      </c>
      <c r="E226" t="s">
        <v>9</v>
      </c>
      <c r="K226" s="8"/>
    </row>
    <row r="227" spans="1:18" s="248" customFormat="1" ht="30.65" customHeight="1" thickBot="1" x14ac:dyDescent="0.3">
      <c r="B227" s="541" t="str">
        <f ca="1">OFFSET(Sprachen!A351,0,'START, DEBUT, INIZIO'!$E$7-1,1,1)</f>
        <v>Mehrproduktion aus Investition (inkl. neue Speicherkapazität)</v>
      </c>
      <c r="C227" s="470">
        <f t="shared" si="37"/>
        <v>19</v>
      </c>
      <c r="D227" s="483">
        <f>Allgemein!X52</f>
        <v>0</v>
      </c>
      <c r="E227" s="480" t="s">
        <v>9</v>
      </c>
      <c r="K227" s="476"/>
    </row>
    <row r="228" spans="1:18" ht="21" customHeight="1" x14ac:dyDescent="0.25">
      <c r="A228" s="426"/>
      <c r="B228" s="426" t="str">
        <f ca="1">OFFSET(Sprachen!A352,0,'START, DEBUT, INIZIO'!$E$7-1,1,1)</f>
        <v>Referenz-Marktpreis</v>
      </c>
      <c r="C228" s="6">
        <f t="shared" si="37"/>
        <v>20</v>
      </c>
      <c r="D228" s="427" t="e">
        <f>D224/D227</f>
        <v>#DIV/0!</v>
      </c>
      <c r="E228" t="s">
        <v>10</v>
      </c>
      <c r="K228" s="427"/>
    </row>
    <row r="229" spans="1:18" x14ac:dyDescent="0.25">
      <c r="A229" s="426"/>
      <c r="B229" s="426" t="str">
        <f ca="1">OFFSET(Sprachen!A353,0,'START, DEBUT, INIZIO'!$E$7-1,1,1)</f>
        <v>Vergütungssatz</v>
      </c>
      <c r="C229" s="379">
        <f t="shared" si="37"/>
        <v>21</v>
      </c>
      <c r="D229" s="427" t="e">
        <f ca="1">D218/D227</f>
        <v>#DIV/0!</v>
      </c>
      <c r="E229" t="s">
        <v>10</v>
      </c>
      <c r="K229" s="427"/>
    </row>
    <row r="230" spans="1:18" ht="13" thickBot="1" x14ac:dyDescent="0.3">
      <c r="A230" s="426"/>
      <c r="B230" s="426" t="str">
        <f ca="1">OFFSET(Sprachen!A354,0,'START, DEBUT, INIZIO'!$E$7-1,1,1)</f>
        <v>gMP (spezifisch)</v>
      </c>
      <c r="C230" s="379">
        <f t="shared" si="37"/>
        <v>22</v>
      </c>
      <c r="D230" s="427" t="e">
        <f ca="1">D229-D228</f>
        <v>#DIV/0!</v>
      </c>
      <c r="E230" t="s">
        <v>10</v>
      </c>
      <c r="K230" s="427"/>
    </row>
    <row r="231" spans="1:18" s="248" customFormat="1" ht="21" customHeight="1" thickBot="1" x14ac:dyDescent="0.3">
      <c r="A231" s="471"/>
      <c r="B231" s="472" t="str">
        <f ca="1">OFFSET(Sprachen!A355,0,'START, DEBUT, INIZIO'!$E$7-1,1,1)</f>
        <v>gMP (absolut)</v>
      </c>
      <c r="C231" s="543">
        <f t="shared" si="37"/>
        <v>23</v>
      </c>
      <c r="D231" s="477" t="e">
        <f ca="1">D227*D230</f>
        <v>#DIV/0!</v>
      </c>
      <c r="E231" s="473" t="str">
        <f ca="1">OFFSET(Sprachen!A356,0,'START, DEBUT, INIZIO'!$E$7-1,1,1)</f>
        <v>CHF, + vom NZF zum Projekt, - vom Projekt zum NZF</v>
      </c>
      <c r="F231" s="474"/>
      <c r="G231" s="474"/>
      <c r="H231" s="475"/>
      <c r="K231" s="476"/>
    </row>
    <row r="232" spans="1:18" ht="13" thickBot="1" x14ac:dyDescent="0.3">
      <c r="A232" s="339"/>
      <c r="B232" s="447"/>
      <c r="C232" s="447"/>
      <c r="D232" s="447"/>
      <c r="E232" s="447"/>
      <c r="F232" s="447"/>
      <c r="G232" s="339"/>
      <c r="H232" s="339"/>
      <c r="I232" s="339"/>
      <c r="J232" s="339"/>
      <c r="K232" s="339"/>
      <c r="L232" s="339"/>
      <c r="M232" s="339"/>
      <c r="N232" s="339"/>
      <c r="O232" s="339"/>
      <c r="P232" s="339"/>
      <c r="Q232" s="339"/>
      <c r="R232" s="339"/>
    </row>
    <row r="233" spans="1:18" ht="26.15" customHeight="1" x14ac:dyDescent="0.3">
      <c r="A233" s="16"/>
      <c r="B233" s="1"/>
      <c r="C233" s="1"/>
      <c r="D233" s="3"/>
      <c r="E233" s="615"/>
      <c r="F233" s="615"/>
      <c r="G233" s="615"/>
      <c r="H233" s="615"/>
      <c r="I233" s="615"/>
    </row>
  </sheetData>
  <mergeCells count="37">
    <mergeCell ref="E208:I208"/>
    <mergeCell ref="E233:I233"/>
    <mergeCell ref="E112:I112"/>
    <mergeCell ref="E129:I129"/>
    <mergeCell ref="E135:I135"/>
    <mergeCell ref="E140:I140"/>
    <mergeCell ref="E147:I147"/>
    <mergeCell ref="E181:I181"/>
    <mergeCell ref="D76:E76"/>
    <mergeCell ref="G76:H76"/>
    <mergeCell ref="D94:K94"/>
    <mergeCell ref="D96:E96"/>
    <mergeCell ref="G96:H96"/>
    <mergeCell ref="E75:I75"/>
    <mergeCell ref="F29:R29"/>
    <mergeCell ref="F30:R30"/>
    <mergeCell ref="E33:I33"/>
    <mergeCell ref="D34:E34"/>
    <mergeCell ref="G34:H34"/>
    <mergeCell ref="J34:K34"/>
    <mergeCell ref="E50:I50"/>
    <mergeCell ref="D51:E51"/>
    <mergeCell ref="G51:H51"/>
    <mergeCell ref="J51:K51"/>
    <mergeCell ref="E67:I67"/>
    <mergeCell ref="F28:R28"/>
    <mergeCell ref="F8:R8"/>
    <mergeCell ref="F9:R9"/>
    <mergeCell ref="F10:R10"/>
    <mergeCell ref="F11:R11"/>
    <mergeCell ref="F12:R12"/>
    <mergeCell ref="F13:R13"/>
    <mergeCell ref="F19:R19"/>
    <mergeCell ref="F20:R20"/>
    <mergeCell ref="F25:R25"/>
    <mergeCell ref="F26:R26"/>
    <mergeCell ref="F27:R27"/>
  </mergeCells>
  <pageMargins left="0.7" right="0.7" top="0.78740157499999996" bottom="0.78740157499999996" header="0.3" footer="0.3"/>
  <ignoredErrors>
    <ignoredError sqref="C21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8F41-4BDE-44CB-B6BB-48EACD3C604C}">
  <sheetPr>
    <tabColor theme="3" tint="0.89999084444715716"/>
  </sheetPr>
  <dimension ref="A1:U233"/>
  <sheetViews>
    <sheetView showGridLines="0" zoomScaleNormal="100" workbookViewId="0">
      <selection activeCell="B33" sqref="B33"/>
    </sheetView>
  </sheetViews>
  <sheetFormatPr baseColWidth="10" defaultRowHeight="12.5" x14ac:dyDescent="0.25"/>
  <cols>
    <col min="1" max="1" width="4.81640625" customWidth="1"/>
    <col min="2" max="2" width="57.26953125" customWidth="1"/>
    <col min="3" max="3" width="6.26953125" customWidth="1"/>
    <col min="4" max="4" width="16.81640625" customWidth="1"/>
    <col min="5" max="5" width="22.7265625" bestFit="1" customWidth="1"/>
    <col min="6" max="6" width="13.26953125" customWidth="1"/>
    <col min="7" max="7" width="15.453125" customWidth="1"/>
    <col min="8" max="8" width="15.54296875" customWidth="1"/>
    <col min="9" max="9" width="11.1796875" customWidth="1"/>
    <col min="10" max="10" width="15.453125" customWidth="1"/>
    <col min="11" max="11" width="16.7265625" customWidth="1"/>
    <col min="12" max="12" width="13.453125" customWidth="1"/>
    <col min="13" max="14" width="16.1796875" customWidth="1"/>
    <col min="15" max="15" width="12.453125" customWidth="1"/>
    <col min="16" max="17" width="15.26953125" customWidth="1"/>
    <col min="18" max="18" width="12.26953125" customWidth="1"/>
    <col min="21" max="21" width="12" customWidth="1"/>
    <col min="22" max="22" width="4.54296875" customWidth="1"/>
    <col min="24" max="24" width="14.453125" customWidth="1"/>
    <col min="25" max="25" width="10.7265625" customWidth="1"/>
    <col min="27" max="27" width="16.26953125" customWidth="1"/>
  </cols>
  <sheetData>
    <row r="1" spans="1:18" x14ac:dyDescent="0.25">
      <c r="A1" s="1" t="str">
        <f ca="1">DropDown!$A$3</f>
        <v>Erhebliche Erweiterung</v>
      </c>
    </row>
    <row r="2" spans="1:18" x14ac:dyDescent="0.25">
      <c r="A2" s="1" t="str">
        <f>'START, DEBUT, INIZIO'!E20</f>
        <v>steuerbar &amp; &gt; 3 MWbr</v>
      </c>
    </row>
    <row r="3" spans="1:18" s="249" customFormat="1" ht="20.5" customHeight="1" thickBot="1" x14ac:dyDescent="0.3">
      <c r="A3" s="348" t="str">
        <f>'START, DEBUT, INIZIO'!$E$21</f>
        <v>Speicherkraftwerk</v>
      </c>
      <c r="B3" s="250"/>
      <c r="C3" s="250"/>
      <c r="D3" s="250"/>
      <c r="E3" s="250"/>
      <c r="F3" s="250"/>
      <c r="G3" s="250"/>
      <c r="H3" s="250"/>
      <c r="I3" s="250"/>
      <c r="J3" s="250"/>
      <c r="K3" s="250"/>
      <c r="L3" s="250"/>
      <c r="M3" s="250"/>
      <c r="N3" s="250"/>
      <c r="O3" s="250"/>
      <c r="P3" s="250"/>
      <c r="Q3" s="250"/>
      <c r="R3" s="250"/>
    </row>
    <row r="4" spans="1:18" ht="26.15" customHeight="1" x14ac:dyDescent="0.3">
      <c r="A4" s="16" t="str">
        <f ca="1">OFFSET(Sprachen!A187,0,'START, DEBUT, INIZIO'!$E$7-1,1,1)</f>
        <v>Investitionsbedingte Kosten für Kapital (Abschreibung + EK + FK)</v>
      </c>
      <c r="B4" s="334"/>
      <c r="C4" s="334"/>
      <c r="D4" s="3"/>
      <c r="E4" s="335"/>
      <c r="F4" s="335"/>
      <c r="G4" s="335"/>
      <c r="I4" s="1"/>
    </row>
    <row r="5" spans="1:18" ht="13" x14ac:dyDescent="0.3">
      <c r="C5" s="378">
        <v>1</v>
      </c>
      <c r="D5" s="380">
        <f>CAPEX!$W$12</f>
        <v>0</v>
      </c>
      <c r="E5" s="384" t="s">
        <v>225</v>
      </c>
      <c r="F5" s="381" t="str">
        <f ca="1">OFFSET(Sprachen!A188,0,'START, DEBUT, INIZIO'!$E$7-1,1,1)</f>
        <v>Anrechenbare Annuität</v>
      </c>
    </row>
    <row r="6" spans="1:18" ht="13" thickBot="1" x14ac:dyDescent="0.3">
      <c r="A6" s="339"/>
      <c r="B6" s="339"/>
      <c r="C6" s="339"/>
      <c r="D6" s="339"/>
      <c r="E6" s="339"/>
      <c r="F6" s="339"/>
      <c r="G6" s="339"/>
      <c r="H6" s="339"/>
      <c r="I6" s="339"/>
      <c r="J6" s="339"/>
      <c r="K6" s="339"/>
      <c r="L6" s="339"/>
      <c r="M6" s="339"/>
      <c r="N6" s="339"/>
      <c r="O6" s="339"/>
      <c r="P6" s="339"/>
      <c r="Q6" s="339"/>
      <c r="R6" s="339"/>
    </row>
    <row r="7" spans="1:18" ht="26.15" customHeight="1" x14ac:dyDescent="0.3">
      <c r="A7" s="16" t="str">
        <f ca="1">OFFSET(Sprachen!A189,0,'START, DEBUT, INIZIO'!$E$7-1,1,1)</f>
        <v>Investitionsbedingte Kosten für Betrieb</v>
      </c>
      <c r="B7" s="334"/>
      <c r="C7" s="334"/>
      <c r="D7" s="3"/>
      <c r="E7" s="390"/>
      <c r="F7" s="1" t="str">
        <f ca="1">OFFSET(Sprachen!A193,0,'START, DEBUT, INIZIO'!$E$7-1,1,1)</f>
        <v>Beschreibung</v>
      </c>
      <c r="G7" s="335"/>
      <c r="I7" s="1"/>
    </row>
    <row r="8" spans="1:18" x14ac:dyDescent="0.25">
      <c r="C8" s="378">
        <v>1</v>
      </c>
      <c r="D8" s="553"/>
      <c r="E8" s="382" t="s">
        <v>225</v>
      </c>
      <c r="F8" s="614"/>
      <c r="G8" s="614"/>
      <c r="H8" s="614"/>
      <c r="I8" s="614"/>
      <c r="J8" s="614"/>
      <c r="K8" s="614"/>
      <c r="L8" s="614"/>
      <c r="M8" s="614"/>
      <c r="N8" s="614"/>
      <c r="O8" s="614"/>
      <c r="P8" s="614"/>
      <c r="Q8" s="614"/>
      <c r="R8" s="614"/>
    </row>
    <row r="9" spans="1:18" x14ac:dyDescent="0.25">
      <c r="C9" s="379">
        <f t="shared" ref="C9:C13" si="0">C8+1</f>
        <v>2</v>
      </c>
      <c r="D9" s="553"/>
      <c r="E9" s="382" t="s">
        <v>225</v>
      </c>
      <c r="F9" s="614"/>
      <c r="G9" s="614"/>
      <c r="H9" s="614"/>
      <c r="I9" s="614"/>
      <c r="J9" s="614"/>
      <c r="K9" s="614"/>
      <c r="L9" s="614"/>
      <c r="M9" s="614"/>
      <c r="N9" s="614"/>
      <c r="O9" s="614"/>
      <c r="P9" s="614"/>
      <c r="Q9" s="614"/>
      <c r="R9" s="614"/>
    </row>
    <row r="10" spans="1:18" x14ac:dyDescent="0.25">
      <c r="C10" s="379">
        <f t="shared" si="0"/>
        <v>3</v>
      </c>
      <c r="D10" s="553"/>
      <c r="E10" s="382" t="s">
        <v>225</v>
      </c>
      <c r="F10" s="614"/>
      <c r="G10" s="614"/>
      <c r="H10" s="614"/>
      <c r="I10" s="614"/>
      <c r="J10" s="614"/>
      <c r="K10" s="614"/>
      <c r="L10" s="614"/>
      <c r="M10" s="614"/>
      <c r="N10" s="614"/>
      <c r="O10" s="614"/>
      <c r="P10" s="614"/>
      <c r="Q10" s="614"/>
      <c r="R10" s="614"/>
    </row>
    <row r="11" spans="1:18" x14ac:dyDescent="0.25">
      <c r="C11" s="379">
        <f t="shared" si="0"/>
        <v>4</v>
      </c>
      <c r="D11" s="553"/>
      <c r="E11" s="382" t="s">
        <v>225</v>
      </c>
      <c r="F11" s="614"/>
      <c r="G11" s="614"/>
      <c r="H11" s="614"/>
      <c r="I11" s="614"/>
      <c r="J11" s="614"/>
      <c r="K11" s="614"/>
      <c r="L11" s="614"/>
      <c r="M11" s="614"/>
      <c r="N11" s="614"/>
      <c r="O11" s="614"/>
      <c r="P11" s="614"/>
      <c r="Q11" s="614"/>
      <c r="R11" s="614"/>
    </row>
    <row r="12" spans="1:18" x14ac:dyDescent="0.25">
      <c r="C12" s="379">
        <f t="shared" si="0"/>
        <v>5</v>
      </c>
      <c r="D12" s="553"/>
      <c r="E12" s="382" t="s">
        <v>225</v>
      </c>
      <c r="F12" s="614"/>
      <c r="G12" s="614"/>
      <c r="H12" s="614"/>
      <c r="I12" s="614"/>
      <c r="J12" s="614"/>
      <c r="K12" s="614"/>
      <c r="L12" s="614"/>
      <c r="M12" s="614"/>
      <c r="N12" s="614"/>
      <c r="O12" s="614"/>
      <c r="P12" s="614"/>
      <c r="Q12" s="614"/>
      <c r="R12" s="614"/>
    </row>
    <row r="13" spans="1:18" x14ac:dyDescent="0.25">
      <c r="C13" s="379">
        <f t="shared" si="0"/>
        <v>6</v>
      </c>
      <c r="D13" s="553"/>
      <c r="E13" s="382" t="s">
        <v>225</v>
      </c>
      <c r="F13" s="614"/>
      <c r="G13" s="614"/>
      <c r="H13" s="614"/>
      <c r="I13" s="614"/>
      <c r="J13" s="614"/>
      <c r="K13" s="614"/>
      <c r="L13" s="614"/>
      <c r="M13" s="614"/>
      <c r="N13" s="614"/>
      <c r="O13" s="614"/>
      <c r="P13" s="614"/>
      <c r="Q13" s="614"/>
      <c r="R13" s="614"/>
    </row>
    <row r="14" spans="1:18" x14ac:dyDescent="0.25">
      <c r="C14" s="6">
        <f t="shared" ref="C14:C16" si="1">C13+1</f>
        <v>7</v>
      </c>
      <c r="D14" s="8">
        <f>SUM(D8:D13)</f>
        <v>0</v>
      </c>
      <c r="E14" s="382" t="s">
        <v>225</v>
      </c>
      <c r="F14" s="1" t="str">
        <f ca="1">OFFSET(Sprachen!A194,0,'START, DEBUT, INIZIO'!$E$7-1,1,1)</f>
        <v>Total</v>
      </c>
    </row>
    <row r="15" spans="1:18" x14ac:dyDescent="0.25">
      <c r="C15" s="6">
        <f t="shared" si="1"/>
        <v>8</v>
      </c>
      <c r="D15" s="8">
        <f>0.02*CAPEX!$N$12</f>
        <v>0</v>
      </c>
      <c r="E15" s="382" t="s">
        <v>225</v>
      </c>
      <c r="F15" s="1" t="str">
        <f ca="1">OFFSET(Sprachen!A195,0,'START, DEBUT, INIZIO'!$E$7-1,1,1)</f>
        <v>entsprechen 2% der anrechenbaren Investitionen</v>
      </c>
    </row>
    <row r="16" spans="1:18" ht="19.5" customHeight="1" x14ac:dyDescent="0.3">
      <c r="C16" s="6">
        <f t="shared" si="1"/>
        <v>9</v>
      </c>
      <c r="D16" s="380">
        <f>IF(D14&lt;D15,D14,D15)</f>
        <v>0</v>
      </c>
      <c r="E16" s="383" t="s">
        <v>225</v>
      </c>
      <c r="F16" s="381" t="str">
        <f ca="1">OFFSET(Sprachen!A196,0,'START, DEBUT, INIZIO'!$E$7-1,1,1)</f>
        <v>anrechenbare Betriebskosten</v>
      </c>
    </row>
    <row r="17" spans="1:18" ht="13" thickBot="1" x14ac:dyDescent="0.3">
      <c r="A17" s="339"/>
      <c r="B17" s="339"/>
      <c r="C17" s="339"/>
      <c r="D17" s="339"/>
      <c r="E17" s="339"/>
      <c r="F17" s="339"/>
      <c r="G17" s="339"/>
      <c r="H17" s="339"/>
      <c r="I17" s="339"/>
      <c r="J17" s="339"/>
      <c r="K17" s="339"/>
      <c r="L17" s="339"/>
      <c r="M17" s="339"/>
      <c r="N17" s="339"/>
      <c r="O17" s="339"/>
      <c r="P17" s="339"/>
      <c r="Q17" s="339"/>
      <c r="R17" s="339"/>
    </row>
    <row r="18" spans="1:18" ht="26.15" customHeight="1" x14ac:dyDescent="0.3">
      <c r="A18" s="16" t="str">
        <f ca="1">OFFSET(Sprachen!A197,0,'START, DEBUT, INIZIO'!$E$7-1,1,1)</f>
        <v>Investitionsbedingte Kosten für Energiebewirtschaftung und -verwertung</v>
      </c>
      <c r="B18" s="334"/>
      <c r="C18" s="334"/>
      <c r="D18" s="3"/>
      <c r="E18" s="335"/>
      <c r="F18" s="1" t="str">
        <f ca="1">F7</f>
        <v>Beschreibung</v>
      </c>
      <c r="G18" s="335"/>
      <c r="I18" s="1"/>
    </row>
    <row r="19" spans="1:18" x14ac:dyDescent="0.25">
      <c r="B19" s="1" t="str">
        <f ca="1">OFFSET(Sprachen!A198,0,'START, DEBUT, INIZIO'!$E$7-1,1,1)</f>
        <v>Anspruch</v>
      </c>
      <c r="C19" s="378">
        <v>1</v>
      </c>
      <c r="D19" s="3" t="str">
        <f>IF(Allgemein!$H$24&gt;=3,"ja","nein")</f>
        <v>nein</v>
      </c>
      <c r="E19" s="335"/>
      <c r="F19" s="615" t="str">
        <f ca="1">OFFSET(Sprachen!A204,0,'START, DEBUT, INIZIO'!$E$7-1,1,1)</f>
        <v>Anspruch haben nur Anlagen, welche nach der Investition eine mechanische Bruttoleistung &gt; 3 MW haben.</v>
      </c>
      <c r="G19" s="615"/>
      <c r="H19" s="615"/>
      <c r="I19" s="615"/>
      <c r="J19" s="615"/>
      <c r="K19" s="615"/>
      <c r="L19" s="615"/>
      <c r="M19" s="615"/>
      <c r="N19" s="615"/>
      <c r="O19" s="615"/>
      <c r="P19" s="615"/>
      <c r="Q19" s="615"/>
      <c r="R19" s="615"/>
    </row>
    <row r="20" spans="1:18" x14ac:dyDescent="0.25">
      <c r="B20" s="1" t="str">
        <f>$A$3</f>
        <v>Speicherkraftwerk</v>
      </c>
      <c r="C20" s="379">
        <f>C19+1</f>
        <v>2</v>
      </c>
      <c r="D20" s="385">
        <f ca="1">OFFSET(Sprachen!A203,0,'START, DEBUT, INIZIO'!$E$7-1,1,1)</f>
        <v>0</v>
      </c>
      <c r="E20" s="1" t="s">
        <v>234</v>
      </c>
      <c r="F20" s="615" t="str">
        <f ca="1">OFFSET(Sprachen!A205,0,'START, DEBUT, INIZIO'!$E$7-1,1,1)</f>
        <v>EnFV Anhang 6.1, Ziffer 4.1.1, Buchstabe c</v>
      </c>
      <c r="G20" s="615"/>
      <c r="H20" s="615"/>
      <c r="I20" s="615"/>
      <c r="J20" s="615"/>
      <c r="K20" s="615"/>
      <c r="L20" s="615"/>
      <c r="M20" s="615"/>
      <c r="N20" s="615"/>
      <c r="O20" s="615"/>
      <c r="P20" s="615"/>
      <c r="Q20" s="615"/>
      <c r="R20" s="615"/>
    </row>
    <row r="21" spans="1:18" x14ac:dyDescent="0.25">
      <c r="B21" s="1" t="str">
        <f ca="1">OFFSET(Sprachen!A199,0,'START, DEBUT, INIZIO'!$E$7-1,1,1)</f>
        <v>Durch Investition bedingte Mehrproduktionnetto</v>
      </c>
      <c r="C21" s="379">
        <f>C20+1</f>
        <v>3</v>
      </c>
      <c r="D21" s="8">
        <f>Allgemein!$N$52</f>
        <v>0</v>
      </c>
      <c r="E21" s="1" t="s">
        <v>9</v>
      </c>
    </row>
    <row r="22" spans="1:18" ht="19.5" customHeight="1" x14ac:dyDescent="0.3">
      <c r="C22" s="6">
        <f>C21+1</f>
        <v>4</v>
      </c>
      <c r="D22" s="380">
        <f ca="1">D20*10*D21</f>
        <v>0</v>
      </c>
      <c r="E22" s="381" t="s">
        <v>225</v>
      </c>
      <c r="F22" s="381" t="str">
        <f ca="1">OFFSET(Sprachen!A206,0,'START, DEBUT, INIZIO'!$E$7-1,1,1)</f>
        <v>anrechenbare Energiebewirtschaftungs- und Verwertungskosten</v>
      </c>
    </row>
    <row r="23" spans="1:18" ht="13" thickBot="1" x14ac:dyDescent="0.3">
      <c r="A23" s="339"/>
      <c r="B23" s="339"/>
      <c r="C23" s="339"/>
      <c r="D23" s="339"/>
      <c r="E23" s="339"/>
      <c r="F23" s="339"/>
      <c r="G23" s="339"/>
      <c r="H23" s="339"/>
      <c r="I23" s="339"/>
      <c r="J23" s="339"/>
      <c r="K23" s="339"/>
      <c r="L23" s="339"/>
      <c r="M23" s="339"/>
      <c r="N23" s="339"/>
      <c r="O23" s="339"/>
      <c r="P23" s="339"/>
      <c r="Q23" s="339"/>
      <c r="R23" s="339"/>
    </row>
    <row r="24" spans="1:18" ht="26.15" customHeight="1" x14ac:dyDescent="0.3">
      <c r="A24" s="16" t="str">
        <f ca="1">OFFSET(Sprachen!A207,0,'START, DEBUT, INIZIO'!$E$7-1,1,1)</f>
        <v>Investitionsbedingte Kosten aus Abgaben und Leistungen an das Gemeinwesen</v>
      </c>
      <c r="B24" s="334"/>
      <c r="C24" s="334"/>
      <c r="D24" s="3"/>
      <c r="E24" s="390"/>
      <c r="F24" s="1" t="str">
        <f ca="1">F18</f>
        <v>Beschreibung</v>
      </c>
      <c r="G24" s="335"/>
      <c r="I24" s="1"/>
    </row>
    <row r="25" spans="1:18" x14ac:dyDescent="0.25">
      <c r="C25" s="378">
        <v>1</v>
      </c>
      <c r="D25" s="8">
        <f>Allgemein!$J$24*1000*Allgemein!$C$16</f>
        <v>0</v>
      </c>
      <c r="E25" s="382" t="s">
        <v>225</v>
      </c>
      <c r="F25" s="614" t="str">
        <f ca="1">OFFSET(Sprachen!A209,0,'START, DEBUT, INIZIO'!$E$7-1,1,1)</f>
        <v>Wasserzins</v>
      </c>
      <c r="G25" s="614"/>
      <c r="H25" s="614"/>
      <c r="I25" s="614"/>
      <c r="J25" s="614"/>
      <c r="K25" s="614"/>
      <c r="L25" s="614"/>
      <c r="M25" s="614"/>
      <c r="N25" s="614"/>
      <c r="O25" s="614"/>
      <c r="P25" s="614"/>
      <c r="Q25" s="614"/>
      <c r="R25" s="614"/>
    </row>
    <row r="26" spans="1:18" x14ac:dyDescent="0.25">
      <c r="C26" s="379">
        <f t="shared" ref="C26:C30" si="2">C25+1</f>
        <v>2</v>
      </c>
      <c r="D26" s="552"/>
      <c r="E26" s="382" t="s">
        <v>225</v>
      </c>
      <c r="F26" s="614"/>
      <c r="G26" s="614"/>
      <c r="H26" s="614"/>
      <c r="I26" s="614"/>
      <c r="J26" s="614"/>
      <c r="K26" s="614"/>
      <c r="L26" s="614"/>
      <c r="M26" s="614"/>
      <c r="N26" s="614"/>
      <c r="O26" s="614"/>
      <c r="P26" s="614"/>
      <c r="Q26" s="614"/>
      <c r="R26" s="614"/>
    </row>
    <row r="27" spans="1:18" x14ac:dyDescent="0.25">
      <c r="C27" s="379">
        <f t="shared" si="2"/>
        <v>3</v>
      </c>
      <c r="D27" s="553"/>
      <c r="E27" s="382" t="s">
        <v>225</v>
      </c>
      <c r="F27" s="614"/>
      <c r="G27" s="614"/>
      <c r="H27" s="614"/>
      <c r="I27" s="614"/>
      <c r="J27" s="614"/>
      <c r="K27" s="614"/>
      <c r="L27" s="614"/>
      <c r="M27" s="614"/>
      <c r="N27" s="614"/>
      <c r="O27" s="614"/>
      <c r="P27" s="614"/>
      <c r="Q27" s="614"/>
      <c r="R27" s="614"/>
    </row>
    <row r="28" spans="1:18" x14ac:dyDescent="0.25">
      <c r="C28" s="379">
        <f t="shared" si="2"/>
        <v>4</v>
      </c>
      <c r="D28" s="553"/>
      <c r="E28" s="382" t="s">
        <v>225</v>
      </c>
      <c r="F28" s="614"/>
      <c r="G28" s="614"/>
      <c r="H28" s="614"/>
      <c r="I28" s="614"/>
      <c r="J28" s="614"/>
      <c r="K28" s="614"/>
      <c r="L28" s="614"/>
      <c r="M28" s="614"/>
      <c r="N28" s="614"/>
      <c r="O28" s="614"/>
      <c r="P28" s="614"/>
      <c r="Q28" s="614"/>
      <c r="R28" s="614"/>
    </row>
    <row r="29" spans="1:18" x14ac:dyDescent="0.25">
      <c r="C29" s="379">
        <f t="shared" si="2"/>
        <v>5</v>
      </c>
      <c r="D29" s="553"/>
      <c r="E29" s="382" t="s">
        <v>225</v>
      </c>
      <c r="F29" s="614"/>
      <c r="G29" s="614"/>
      <c r="H29" s="614"/>
      <c r="I29" s="614"/>
      <c r="J29" s="614"/>
      <c r="K29" s="614"/>
      <c r="L29" s="614"/>
      <c r="M29" s="614"/>
      <c r="N29" s="614"/>
      <c r="O29" s="614"/>
      <c r="P29" s="614"/>
      <c r="Q29" s="614"/>
      <c r="R29" s="614"/>
    </row>
    <row r="30" spans="1:18" x14ac:dyDescent="0.25">
      <c r="C30" s="379">
        <f t="shared" si="2"/>
        <v>6</v>
      </c>
      <c r="D30" s="553"/>
      <c r="E30" s="382" t="s">
        <v>225</v>
      </c>
      <c r="F30" s="614"/>
      <c r="G30" s="614"/>
      <c r="H30" s="614"/>
      <c r="I30" s="614"/>
      <c r="J30" s="614"/>
      <c r="K30" s="614"/>
      <c r="L30" s="614"/>
      <c r="M30" s="614"/>
      <c r="N30" s="614"/>
      <c r="O30" s="614"/>
      <c r="P30" s="614"/>
      <c r="Q30" s="614"/>
      <c r="R30" s="614"/>
    </row>
    <row r="31" spans="1:18" ht="19.5" customHeight="1" x14ac:dyDescent="0.3">
      <c r="C31" s="6">
        <f t="shared" ref="C31" si="3">C30+1</f>
        <v>7</v>
      </c>
      <c r="D31" s="380">
        <f>SUM(D25:D30)</f>
        <v>0</v>
      </c>
      <c r="E31" s="381" t="s">
        <v>225</v>
      </c>
      <c r="F31" s="381" t="str">
        <f ca="1">OFFSET(Sprachen!A210,0,'START, DEBUT, INIZIO'!$E$7-1,1,1)</f>
        <v>Anrechenbare Abgaben und Leistungen an das Gemeinwesen</v>
      </c>
    </row>
    <row r="32" spans="1:18" ht="13" thickBot="1" x14ac:dyDescent="0.3">
      <c r="A32" s="339"/>
      <c r="B32" s="339"/>
      <c r="C32" s="339"/>
      <c r="D32" s="339"/>
      <c r="E32" s="339"/>
      <c r="F32" s="339"/>
      <c r="G32" s="339"/>
      <c r="H32" s="339"/>
      <c r="I32" s="339"/>
      <c r="J32" s="339"/>
      <c r="K32" s="339"/>
      <c r="L32" s="339"/>
      <c r="M32" s="339"/>
      <c r="N32" s="339"/>
      <c r="O32" s="339"/>
      <c r="P32" s="339"/>
      <c r="Q32" s="339"/>
      <c r="R32" s="339"/>
    </row>
    <row r="33" spans="1:13" ht="26.15" customHeight="1" x14ac:dyDescent="0.3">
      <c r="A33" s="16" t="str">
        <f ca="1">OFFSET(Sprachen!A211,0,'START, DEBUT, INIZIO'!$E$7-1,1,1)</f>
        <v>Kosten für die Elektrizität für Zubringerpumpen</v>
      </c>
      <c r="B33" s="1"/>
      <c r="C33" s="1"/>
      <c r="D33" s="3"/>
      <c r="E33" s="615"/>
      <c r="F33" s="615"/>
      <c r="G33" s="615"/>
      <c r="H33" s="615"/>
      <c r="I33" s="615"/>
    </row>
    <row r="34" spans="1:13" ht="40" customHeight="1" x14ac:dyDescent="0.3">
      <c r="A34" s="16"/>
      <c r="B34" s="1"/>
      <c r="C34" s="1"/>
      <c r="D34" s="616" t="str">
        <f ca="1">OFFSET(Sprachen!A212,0,'START, DEBUT, INIZIO'!$E$7-1,1,1)</f>
        <v>Preis investitionsbedingter Pumpenstrom (unter Annahme Projekt wäre bereits realisiert)</v>
      </c>
      <c r="E34" s="616"/>
      <c r="F34" s="1"/>
      <c r="G34" s="616" t="str">
        <f ca="1">OFFSET(Sprachen!A213,0,'START, DEBUT, INIZIO'!$E$7-1,1,1)</f>
        <v>Investitionsbedingter Pumpenstrom Erwartungswert</v>
      </c>
      <c r="H34" s="616"/>
      <c r="I34" s="1"/>
      <c r="J34" s="616" t="str">
        <f ca="1">OFFSET(Sprachen!A214,0,'START, DEBUT, INIZIO'!$E$7-1,1,1)</f>
        <v>Kosten investitionsbedingter Pumpenstrom (unter Annahme Projekt wäre bereits realisiert)</v>
      </c>
      <c r="K34" s="616"/>
    </row>
    <row r="35" spans="1:13" ht="13" thickBot="1" x14ac:dyDescent="0.3">
      <c r="A35" s="334"/>
      <c r="B35" s="1"/>
      <c r="C35" s="379"/>
      <c r="D35" s="339"/>
      <c r="E35" s="343" t="s">
        <v>10</v>
      </c>
      <c r="G35" s="560"/>
      <c r="H35" s="415" t="s">
        <v>9</v>
      </c>
      <c r="J35" s="339"/>
      <c r="K35" s="561" t="s">
        <v>8</v>
      </c>
    </row>
    <row r="36" spans="1:13" x14ac:dyDescent="0.25">
      <c r="A36" s="334"/>
      <c r="B36" s="3"/>
      <c r="C36" s="378">
        <v>1</v>
      </c>
      <c r="D36" s="3" t="str">
        <f>CONCATENATE(1,". ",'Allg., SDL, RMP, HKN, Wi-Res.'!$C$2-1)</f>
        <v>1. 2024</v>
      </c>
      <c r="E36" s="556"/>
      <c r="G36" s="3" t="str">
        <f>G78</f>
        <v xml:space="preserve">1. </v>
      </c>
      <c r="H36" s="345">
        <f>Allgemein!N93</f>
        <v>0</v>
      </c>
      <c r="J36" s="3" t="str">
        <f>G36</f>
        <v xml:space="preserve">1. </v>
      </c>
      <c r="K36" s="388">
        <f t="shared" ref="K36:K47" si="4">E36*H36</f>
        <v>0</v>
      </c>
    </row>
    <row r="37" spans="1:13" x14ac:dyDescent="0.25">
      <c r="A37" s="334"/>
      <c r="C37" s="379">
        <f t="shared" ref="C37:C48" si="5">C36+1</f>
        <v>2</v>
      </c>
      <c r="D37" s="3" t="str">
        <f>CONCATENATE(2,". ",'Allg., SDL, RMP, HKN, Wi-Res.'!$C$2-1)</f>
        <v>2. 2024</v>
      </c>
      <c r="E37" s="554"/>
      <c r="G37" s="3" t="str">
        <f t="shared" ref="G37:G47" si="6">G79</f>
        <v xml:space="preserve">2. </v>
      </c>
      <c r="H37" s="342">
        <f>Allgemein!N94</f>
        <v>0</v>
      </c>
      <c r="J37" s="3" t="str">
        <f t="shared" ref="J37:J47" si="7">G37</f>
        <v xml:space="preserve">2. </v>
      </c>
      <c r="K37" s="387">
        <f t="shared" si="4"/>
        <v>0</v>
      </c>
    </row>
    <row r="38" spans="1:13" ht="13" thickBot="1" x14ac:dyDescent="0.3">
      <c r="A38" s="334"/>
      <c r="C38" s="379">
        <f t="shared" si="5"/>
        <v>3</v>
      </c>
      <c r="D38" s="343" t="str">
        <f>CONCATENATE(3,". ",'Allg., SDL, RMP, HKN, Wi-Res.'!$C$2-1)</f>
        <v>3. 2024</v>
      </c>
      <c r="E38" s="555"/>
      <c r="G38" s="386" t="str">
        <f t="shared" si="6"/>
        <v xml:space="preserve">3. </v>
      </c>
      <c r="H38" s="344">
        <f>Allgemein!N95</f>
        <v>0</v>
      </c>
      <c r="J38" s="343" t="str">
        <f t="shared" si="7"/>
        <v xml:space="preserve">3. </v>
      </c>
      <c r="K38" s="389">
        <f t="shared" si="4"/>
        <v>0</v>
      </c>
    </row>
    <row r="39" spans="1:13" x14ac:dyDescent="0.25">
      <c r="A39" s="334"/>
      <c r="B39" s="3"/>
      <c r="C39" s="379">
        <f t="shared" si="5"/>
        <v>4</v>
      </c>
      <c r="D39" s="3" t="str">
        <f>CONCATENATE(4,". ",'Allg., SDL, RMP, HKN, Wi-Res.'!$C$2-1)</f>
        <v>4. 2024</v>
      </c>
      <c r="E39" s="556"/>
      <c r="G39" s="3" t="str">
        <f t="shared" si="6"/>
        <v xml:space="preserve">4. </v>
      </c>
      <c r="H39" s="345">
        <f>Allgemein!N96</f>
        <v>0</v>
      </c>
      <c r="J39" s="3" t="str">
        <f t="shared" si="7"/>
        <v xml:space="preserve">4. </v>
      </c>
      <c r="K39" s="388">
        <f t="shared" si="4"/>
        <v>0</v>
      </c>
    </row>
    <row r="40" spans="1:13" x14ac:dyDescent="0.25">
      <c r="A40" s="334"/>
      <c r="B40" s="1"/>
      <c r="C40" s="379">
        <f t="shared" si="5"/>
        <v>5</v>
      </c>
      <c r="D40" s="3" t="str">
        <f>CONCATENATE(5,". ",'Allg., SDL, RMP, HKN, Wi-Res.'!$C$2-1)</f>
        <v>5. 2024</v>
      </c>
      <c r="E40" s="554"/>
      <c r="G40" s="3" t="str">
        <f t="shared" si="6"/>
        <v xml:space="preserve">5. </v>
      </c>
      <c r="H40" s="342">
        <f>Allgemein!N97</f>
        <v>0</v>
      </c>
      <c r="J40" s="3" t="str">
        <f t="shared" si="7"/>
        <v xml:space="preserve">5. </v>
      </c>
      <c r="K40" s="387">
        <f t="shared" si="4"/>
        <v>0</v>
      </c>
    </row>
    <row r="41" spans="1:13" ht="13" thickBot="1" x14ac:dyDescent="0.3">
      <c r="A41" s="334"/>
      <c r="B41" s="1"/>
      <c r="C41" s="379">
        <f t="shared" si="5"/>
        <v>6</v>
      </c>
      <c r="D41" s="343" t="str">
        <f>CONCATENATE(6,". ",'Allg., SDL, RMP, HKN, Wi-Res.'!$C$2-1)</f>
        <v>6. 2024</v>
      </c>
      <c r="E41" s="555"/>
      <c r="G41" s="386" t="str">
        <f t="shared" si="6"/>
        <v xml:space="preserve">6. </v>
      </c>
      <c r="H41" s="344">
        <f>Allgemein!N98</f>
        <v>0</v>
      </c>
      <c r="J41" s="343" t="str">
        <f t="shared" si="7"/>
        <v xml:space="preserve">6. </v>
      </c>
      <c r="K41" s="389">
        <f t="shared" si="4"/>
        <v>0</v>
      </c>
    </row>
    <row r="42" spans="1:13" x14ac:dyDescent="0.25">
      <c r="A42" s="334"/>
      <c r="B42" s="1"/>
      <c r="C42" s="379">
        <f t="shared" si="5"/>
        <v>7</v>
      </c>
      <c r="D42" s="3" t="str">
        <f>CONCATENATE(7,". ",'Allg., SDL, RMP, HKN, Wi-Res.'!$C$2-1)</f>
        <v>7. 2024</v>
      </c>
      <c r="E42" s="556"/>
      <c r="G42" s="3" t="str">
        <f t="shared" si="6"/>
        <v xml:space="preserve">7. </v>
      </c>
      <c r="H42" s="345">
        <f>Allgemein!N99</f>
        <v>0</v>
      </c>
      <c r="J42" s="3" t="str">
        <f t="shared" si="7"/>
        <v xml:space="preserve">7. </v>
      </c>
      <c r="K42" s="388">
        <f t="shared" si="4"/>
        <v>0</v>
      </c>
    </row>
    <row r="43" spans="1:13" x14ac:dyDescent="0.25">
      <c r="A43" s="334"/>
      <c r="B43" s="1"/>
      <c r="C43" s="379">
        <f t="shared" si="5"/>
        <v>8</v>
      </c>
      <c r="D43" s="3" t="str">
        <f>CONCATENATE(8,". ",'Allg., SDL, RMP, HKN, Wi-Res.'!$C$2-1)</f>
        <v>8. 2024</v>
      </c>
      <c r="E43" s="554"/>
      <c r="G43" s="3" t="str">
        <f t="shared" si="6"/>
        <v xml:space="preserve">8. </v>
      </c>
      <c r="H43" s="342">
        <f>Allgemein!N100</f>
        <v>0</v>
      </c>
      <c r="J43" s="3" t="str">
        <f t="shared" si="7"/>
        <v xml:space="preserve">8. </v>
      </c>
      <c r="K43" s="387">
        <f t="shared" si="4"/>
        <v>0</v>
      </c>
    </row>
    <row r="44" spans="1:13" ht="13" thickBot="1" x14ac:dyDescent="0.3">
      <c r="A44" s="334"/>
      <c r="B44" s="1"/>
      <c r="C44" s="379">
        <f t="shared" si="5"/>
        <v>9</v>
      </c>
      <c r="D44" s="343" t="str">
        <f>CONCATENATE(9,". ",'Allg., SDL, RMP, HKN, Wi-Res.'!$C$2-1)</f>
        <v>9. 2024</v>
      </c>
      <c r="E44" s="555"/>
      <c r="G44" s="386" t="str">
        <f t="shared" si="6"/>
        <v xml:space="preserve">9. </v>
      </c>
      <c r="H44" s="344">
        <f>Allgemein!N101</f>
        <v>0</v>
      </c>
      <c r="J44" s="343" t="str">
        <f t="shared" si="7"/>
        <v xml:space="preserve">9. </v>
      </c>
      <c r="K44" s="389">
        <f t="shared" si="4"/>
        <v>0</v>
      </c>
    </row>
    <row r="45" spans="1:13" x14ac:dyDescent="0.25">
      <c r="A45" s="334"/>
      <c r="B45" s="1"/>
      <c r="C45" s="379">
        <f t="shared" si="5"/>
        <v>10</v>
      </c>
      <c r="D45" s="3" t="str">
        <f>CONCATENATE(10,". ",'Allg., SDL, RMP, HKN, Wi-Res.'!$C$2-1)</f>
        <v>10. 2024</v>
      </c>
      <c r="E45" s="556"/>
      <c r="G45" s="3" t="str">
        <f t="shared" si="6"/>
        <v xml:space="preserve">10. </v>
      </c>
      <c r="H45" s="345">
        <f>Allgemein!N102</f>
        <v>0</v>
      </c>
      <c r="J45" s="3" t="str">
        <f t="shared" si="7"/>
        <v xml:space="preserve">10. </v>
      </c>
      <c r="K45" s="388">
        <f t="shared" si="4"/>
        <v>0</v>
      </c>
    </row>
    <row r="46" spans="1:13" x14ac:dyDescent="0.25">
      <c r="A46" s="334"/>
      <c r="B46" s="1"/>
      <c r="C46" s="379">
        <f t="shared" si="5"/>
        <v>11</v>
      </c>
      <c r="D46" s="3" t="str">
        <f>CONCATENATE(11,". ",'Allg., SDL, RMP, HKN, Wi-Res.'!$C$2-1)</f>
        <v>11. 2024</v>
      </c>
      <c r="E46" s="554"/>
      <c r="G46" s="3" t="str">
        <f t="shared" si="6"/>
        <v xml:space="preserve">11. </v>
      </c>
      <c r="H46" s="342">
        <f>Allgemein!N103</f>
        <v>0</v>
      </c>
      <c r="J46" s="3" t="str">
        <f t="shared" si="7"/>
        <v xml:space="preserve">11. </v>
      </c>
      <c r="K46" s="387">
        <f t="shared" si="4"/>
        <v>0</v>
      </c>
    </row>
    <row r="47" spans="1:13" ht="13" thickBot="1" x14ac:dyDescent="0.3">
      <c r="A47" s="334"/>
      <c r="B47" s="1"/>
      <c r="C47" s="379">
        <f t="shared" si="5"/>
        <v>12</v>
      </c>
      <c r="D47" s="343" t="str">
        <f>CONCATENATE(12,". ",'Allg., SDL, RMP, HKN, Wi-Res.'!$C$2-1)</f>
        <v>12. 2024</v>
      </c>
      <c r="E47" s="555"/>
      <c r="G47" s="386" t="str">
        <f t="shared" si="6"/>
        <v xml:space="preserve">12. </v>
      </c>
      <c r="H47" s="344">
        <f>Allgemein!N104</f>
        <v>0</v>
      </c>
      <c r="J47" s="343" t="str">
        <f t="shared" si="7"/>
        <v xml:space="preserve">12. </v>
      </c>
      <c r="K47" s="389">
        <f t="shared" si="4"/>
        <v>0</v>
      </c>
    </row>
    <row r="48" spans="1:13" ht="19.5" customHeight="1" x14ac:dyDescent="0.3">
      <c r="C48" s="6">
        <f t="shared" si="5"/>
        <v>13</v>
      </c>
      <c r="D48" s="380"/>
      <c r="E48" s="381"/>
      <c r="F48" s="381"/>
      <c r="H48" s="8">
        <f>SUM(H36:H47)</f>
        <v>0</v>
      </c>
      <c r="I48" s="10"/>
      <c r="J48" s="10"/>
      <c r="K48" s="380">
        <f>SUM(K36:K47)</f>
        <v>0</v>
      </c>
      <c r="L48" s="381" t="s">
        <v>225</v>
      </c>
      <c r="M48" s="384" t="str">
        <f ca="1">OFFSET(Sprachen!A215,0,'START, DEBUT, INIZIO'!$E$7-1,1,1)</f>
        <v>Mehrkrosten für die Elektrizität für Zubringerpumpen</v>
      </c>
    </row>
    <row r="49" spans="1:18" ht="13" thickBot="1" x14ac:dyDescent="0.3">
      <c r="A49" s="339"/>
      <c r="B49" s="339"/>
      <c r="C49" s="339"/>
      <c r="D49" s="339"/>
      <c r="E49" s="339"/>
      <c r="F49" s="339"/>
      <c r="G49" s="339"/>
      <c r="H49" s="339"/>
      <c r="I49" s="339"/>
      <c r="J49" s="339"/>
      <c r="K49" s="339"/>
      <c r="L49" s="339"/>
      <c r="M49" s="339"/>
      <c r="N49" s="339"/>
      <c r="O49" s="339"/>
      <c r="P49" s="339"/>
      <c r="Q49" s="339"/>
      <c r="R49" s="339"/>
    </row>
    <row r="50" spans="1:18" ht="26.15" customHeight="1" x14ac:dyDescent="0.3">
      <c r="A50" s="16" t="str">
        <f ca="1">OFFSET(Sprachen!A216,0,'START, DEBUT, INIZIO'!$E$7-1,1,1)</f>
        <v>Kosten für die Elektrizität für Umwälzpumpen</v>
      </c>
      <c r="B50" s="1"/>
      <c r="C50" s="1"/>
      <c r="D50" s="3"/>
      <c r="E50" s="615"/>
      <c r="F50" s="615"/>
      <c r="G50" s="615"/>
      <c r="H50" s="615"/>
      <c r="I50" s="615"/>
    </row>
    <row r="51" spans="1:18" ht="40.5" customHeight="1" x14ac:dyDescent="0.3">
      <c r="A51" s="16"/>
      <c r="B51" s="1"/>
      <c r="C51" s="1"/>
      <c r="D51" s="616" t="str">
        <f ca="1">D34</f>
        <v>Preis investitionsbedingter Pumpenstrom (unter Annahme Projekt wäre bereits realisiert)</v>
      </c>
      <c r="E51" s="616"/>
      <c r="F51" s="1"/>
      <c r="G51" s="616" t="str">
        <f ca="1">G34</f>
        <v>Investitionsbedingter Pumpenstrom Erwartungswert</v>
      </c>
      <c r="H51" s="616"/>
      <c r="I51" s="1"/>
      <c r="J51" s="616" t="str">
        <f ca="1">J34</f>
        <v>Kosten investitionsbedingter Pumpenstrom (unter Annahme Projekt wäre bereits realisiert)</v>
      </c>
      <c r="K51" s="616"/>
    </row>
    <row r="52" spans="1:18" ht="13" thickBot="1" x14ac:dyDescent="0.3">
      <c r="A52" s="334"/>
      <c r="B52" s="1"/>
      <c r="C52" s="379"/>
      <c r="D52" s="339"/>
      <c r="E52" s="343" t="s">
        <v>10</v>
      </c>
      <c r="G52" s="560"/>
      <c r="H52" s="415" t="s">
        <v>9</v>
      </c>
      <c r="J52" s="339"/>
      <c r="K52" s="561" t="s">
        <v>8</v>
      </c>
    </row>
    <row r="53" spans="1:18" x14ac:dyDescent="0.25">
      <c r="A53" s="334"/>
      <c r="B53" s="3"/>
      <c r="C53" s="378">
        <v>1</v>
      </c>
      <c r="D53" s="3" t="str">
        <f t="shared" ref="D53:D64" si="8">D36</f>
        <v>1. 2024</v>
      </c>
      <c r="E53" s="556"/>
      <c r="G53" s="3" t="str">
        <f t="shared" ref="G53:G64" si="9">G36</f>
        <v xml:space="preserve">1. </v>
      </c>
      <c r="H53" s="345">
        <f>Allgemein!N116</f>
        <v>0</v>
      </c>
      <c r="J53" s="3" t="str">
        <f t="shared" ref="J53:J64" si="10">J36</f>
        <v xml:space="preserve">1. </v>
      </c>
      <c r="K53" s="388">
        <f t="shared" ref="K53:K64" si="11">E53*H53</f>
        <v>0</v>
      </c>
    </row>
    <row r="54" spans="1:18" x14ac:dyDescent="0.25">
      <c r="A54" s="334"/>
      <c r="C54" s="379">
        <f t="shared" ref="C54:C65" si="12">C53+1</f>
        <v>2</v>
      </c>
      <c r="D54" s="3" t="str">
        <f t="shared" si="8"/>
        <v>2. 2024</v>
      </c>
      <c r="E54" s="554"/>
      <c r="G54" s="3" t="str">
        <f t="shared" si="9"/>
        <v xml:space="preserve">2. </v>
      </c>
      <c r="H54" s="342">
        <f>Allgemein!N117</f>
        <v>0</v>
      </c>
      <c r="J54" s="3" t="str">
        <f t="shared" si="10"/>
        <v xml:space="preserve">2. </v>
      </c>
      <c r="K54" s="387">
        <f t="shared" si="11"/>
        <v>0</v>
      </c>
    </row>
    <row r="55" spans="1:18" ht="13" thickBot="1" x14ac:dyDescent="0.3">
      <c r="A55" s="334"/>
      <c r="C55" s="379">
        <f t="shared" si="12"/>
        <v>3</v>
      </c>
      <c r="D55" s="343" t="str">
        <f t="shared" si="8"/>
        <v>3. 2024</v>
      </c>
      <c r="E55" s="555"/>
      <c r="G55" s="386" t="str">
        <f t="shared" si="9"/>
        <v xml:space="preserve">3. </v>
      </c>
      <c r="H55" s="344">
        <f>Allgemein!N118</f>
        <v>0</v>
      </c>
      <c r="J55" s="343" t="str">
        <f t="shared" si="10"/>
        <v xml:space="preserve">3. </v>
      </c>
      <c r="K55" s="389">
        <f t="shared" si="11"/>
        <v>0</v>
      </c>
    </row>
    <row r="56" spans="1:18" x14ac:dyDescent="0.25">
      <c r="A56" s="334"/>
      <c r="B56" s="3"/>
      <c r="C56" s="379">
        <f t="shared" si="12"/>
        <v>4</v>
      </c>
      <c r="D56" s="3" t="str">
        <f t="shared" si="8"/>
        <v>4. 2024</v>
      </c>
      <c r="E56" s="556"/>
      <c r="G56" s="3" t="str">
        <f t="shared" si="9"/>
        <v xml:space="preserve">4. </v>
      </c>
      <c r="H56" s="345">
        <f>Allgemein!N119</f>
        <v>0</v>
      </c>
      <c r="J56" s="3" t="str">
        <f t="shared" si="10"/>
        <v xml:space="preserve">4. </v>
      </c>
      <c r="K56" s="388">
        <f t="shared" si="11"/>
        <v>0</v>
      </c>
    </row>
    <row r="57" spans="1:18" x14ac:dyDescent="0.25">
      <c r="A57" s="334"/>
      <c r="B57" s="1"/>
      <c r="C57" s="379">
        <f t="shared" si="12"/>
        <v>5</v>
      </c>
      <c r="D57" s="3" t="str">
        <f t="shared" si="8"/>
        <v>5. 2024</v>
      </c>
      <c r="E57" s="554"/>
      <c r="G57" s="3" t="str">
        <f t="shared" si="9"/>
        <v xml:space="preserve">5. </v>
      </c>
      <c r="H57" s="342">
        <f>Allgemein!N120</f>
        <v>0</v>
      </c>
      <c r="J57" s="3" t="str">
        <f t="shared" si="10"/>
        <v xml:space="preserve">5. </v>
      </c>
      <c r="K57" s="387">
        <f t="shared" si="11"/>
        <v>0</v>
      </c>
    </row>
    <row r="58" spans="1:18" ht="13" thickBot="1" x14ac:dyDescent="0.3">
      <c r="A58" s="334"/>
      <c r="B58" s="1"/>
      <c r="C58" s="379">
        <f t="shared" si="12"/>
        <v>6</v>
      </c>
      <c r="D58" s="343" t="str">
        <f t="shared" si="8"/>
        <v>6. 2024</v>
      </c>
      <c r="E58" s="555"/>
      <c r="G58" s="386" t="str">
        <f t="shared" si="9"/>
        <v xml:space="preserve">6. </v>
      </c>
      <c r="H58" s="344">
        <f>Allgemein!N121</f>
        <v>0</v>
      </c>
      <c r="J58" s="343" t="str">
        <f t="shared" si="10"/>
        <v xml:space="preserve">6. </v>
      </c>
      <c r="K58" s="389">
        <f t="shared" si="11"/>
        <v>0</v>
      </c>
    </row>
    <row r="59" spans="1:18" x14ac:dyDescent="0.25">
      <c r="A59" s="334"/>
      <c r="B59" s="1"/>
      <c r="C59" s="379">
        <f t="shared" si="12"/>
        <v>7</v>
      </c>
      <c r="D59" s="3" t="str">
        <f t="shared" si="8"/>
        <v>7. 2024</v>
      </c>
      <c r="E59" s="556"/>
      <c r="G59" s="3" t="str">
        <f t="shared" si="9"/>
        <v xml:space="preserve">7. </v>
      </c>
      <c r="H59" s="345">
        <f>Allgemein!N122</f>
        <v>0</v>
      </c>
      <c r="J59" s="3" t="str">
        <f t="shared" si="10"/>
        <v xml:space="preserve">7. </v>
      </c>
      <c r="K59" s="388">
        <f t="shared" si="11"/>
        <v>0</v>
      </c>
    </row>
    <row r="60" spans="1:18" x14ac:dyDescent="0.25">
      <c r="A60" s="334"/>
      <c r="B60" s="1"/>
      <c r="C60" s="379">
        <f t="shared" si="12"/>
        <v>8</v>
      </c>
      <c r="D60" s="3" t="str">
        <f t="shared" si="8"/>
        <v>8. 2024</v>
      </c>
      <c r="E60" s="554"/>
      <c r="G60" s="3" t="str">
        <f t="shared" si="9"/>
        <v xml:space="preserve">8. </v>
      </c>
      <c r="H60" s="342">
        <f>Allgemein!N123</f>
        <v>0</v>
      </c>
      <c r="J60" s="3" t="str">
        <f t="shared" si="10"/>
        <v xml:space="preserve">8. </v>
      </c>
      <c r="K60" s="387">
        <f t="shared" si="11"/>
        <v>0</v>
      </c>
    </row>
    <row r="61" spans="1:18" ht="13" thickBot="1" x14ac:dyDescent="0.3">
      <c r="A61" s="334"/>
      <c r="B61" s="1"/>
      <c r="C61" s="379">
        <f t="shared" si="12"/>
        <v>9</v>
      </c>
      <c r="D61" s="343" t="str">
        <f t="shared" si="8"/>
        <v>9. 2024</v>
      </c>
      <c r="E61" s="555"/>
      <c r="G61" s="386" t="str">
        <f t="shared" si="9"/>
        <v xml:space="preserve">9. </v>
      </c>
      <c r="H61" s="344">
        <f>Allgemein!N124</f>
        <v>0</v>
      </c>
      <c r="J61" s="343" t="str">
        <f t="shared" si="10"/>
        <v xml:space="preserve">9. </v>
      </c>
      <c r="K61" s="389">
        <f t="shared" si="11"/>
        <v>0</v>
      </c>
    </row>
    <row r="62" spans="1:18" x14ac:dyDescent="0.25">
      <c r="A62" s="334"/>
      <c r="B62" s="1"/>
      <c r="C62" s="379">
        <f t="shared" si="12"/>
        <v>10</v>
      </c>
      <c r="D62" s="3" t="str">
        <f t="shared" si="8"/>
        <v>10. 2024</v>
      </c>
      <c r="E62" s="556"/>
      <c r="G62" s="3" t="str">
        <f t="shared" si="9"/>
        <v xml:space="preserve">10. </v>
      </c>
      <c r="H62" s="345">
        <f>Allgemein!N125</f>
        <v>0</v>
      </c>
      <c r="J62" s="3" t="str">
        <f t="shared" si="10"/>
        <v xml:space="preserve">10. </v>
      </c>
      <c r="K62" s="388">
        <f t="shared" si="11"/>
        <v>0</v>
      </c>
    </row>
    <row r="63" spans="1:18" x14ac:dyDescent="0.25">
      <c r="A63" s="334"/>
      <c r="B63" s="1"/>
      <c r="C63" s="379">
        <f t="shared" si="12"/>
        <v>11</v>
      </c>
      <c r="D63" s="3" t="str">
        <f t="shared" si="8"/>
        <v>11. 2024</v>
      </c>
      <c r="E63" s="554"/>
      <c r="G63" s="3" t="str">
        <f t="shared" si="9"/>
        <v xml:space="preserve">11. </v>
      </c>
      <c r="H63" s="342">
        <f>Allgemein!N126</f>
        <v>0</v>
      </c>
      <c r="J63" s="3" t="str">
        <f t="shared" si="10"/>
        <v xml:space="preserve">11. </v>
      </c>
      <c r="K63" s="387">
        <f t="shared" si="11"/>
        <v>0</v>
      </c>
    </row>
    <row r="64" spans="1:18" ht="13" thickBot="1" x14ac:dyDescent="0.3">
      <c r="A64" s="334"/>
      <c r="B64" s="1"/>
      <c r="C64" s="379">
        <f t="shared" si="12"/>
        <v>12</v>
      </c>
      <c r="D64" s="343" t="str">
        <f t="shared" si="8"/>
        <v>12. 2024</v>
      </c>
      <c r="E64" s="555"/>
      <c r="G64" s="386" t="str">
        <f t="shared" si="9"/>
        <v xml:space="preserve">12. </v>
      </c>
      <c r="H64" s="344">
        <f>Allgemein!N127</f>
        <v>0</v>
      </c>
      <c r="J64" s="343" t="str">
        <f t="shared" si="10"/>
        <v xml:space="preserve">12. </v>
      </c>
      <c r="K64" s="389">
        <f t="shared" si="11"/>
        <v>0</v>
      </c>
    </row>
    <row r="65" spans="1:18" ht="19.5" customHeight="1" x14ac:dyDescent="0.3">
      <c r="C65" s="6">
        <f t="shared" si="12"/>
        <v>13</v>
      </c>
      <c r="D65" s="380"/>
      <c r="E65" s="381"/>
      <c r="F65" s="381"/>
      <c r="H65" s="8">
        <f>SUM(H53:H64)</f>
        <v>0</v>
      </c>
      <c r="I65" s="10"/>
      <c r="J65" s="10"/>
      <c r="K65" s="380">
        <f>SUM(K53:K64)</f>
        <v>0</v>
      </c>
      <c r="L65" s="381" t="s">
        <v>225</v>
      </c>
      <c r="M65" s="384" t="str">
        <f ca="1">OFFSET(Sprachen!A217,0,'START, DEBUT, INIZIO'!$E$7-1,1,1)</f>
        <v>Mehrkosten für die Elektrizität für Umwälzpumpen</v>
      </c>
    </row>
    <row r="66" spans="1:18" ht="13" thickBot="1" x14ac:dyDescent="0.3">
      <c r="A66" s="339"/>
      <c r="B66" s="339"/>
      <c r="C66" s="339"/>
      <c r="D66" s="339"/>
      <c r="E66" s="339"/>
      <c r="F66" s="339"/>
      <c r="G66" s="339"/>
      <c r="H66" s="339"/>
      <c r="I66" s="339"/>
      <c r="J66" s="339"/>
      <c r="K66" s="339"/>
      <c r="L66" s="339"/>
      <c r="M66" s="339"/>
      <c r="N66" s="339"/>
      <c r="O66" s="339"/>
      <c r="P66" s="339"/>
      <c r="Q66" s="339"/>
      <c r="R66" s="339"/>
    </row>
    <row r="67" spans="1:18" ht="26.15" customHeight="1" x14ac:dyDescent="0.3">
      <c r="A67" s="16" t="str">
        <f ca="1">OFFSET(Sprachen!A218,0,'START, DEBUT, INIZIO'!$E$7-1,1,1)</f>
        <v>Investitionsbedingte Kosten für Steuern</v>
      </c>
      <c r="B67" s="1"/>
      <c r="C67" s="1"/>
      <c r="D67" s="3"/>
      <c r="E67" s="623"/>
      <c r="F67" s="623"/>
      <c r="G67" s="623"/>
      <c r="H67" s="623"/>
      <c r="I67" s="623"/>
    </row>
    <row r="68" spans="1:18" x14ac:dyDescent="0.25">
      <c r="B68" s="392" t="str">
        <f ca="1">OFFSET(Sprachen!A219,0,'START, DEBUT, INIZIO'!$E$7-1,1,1)</f>
        <v>Abschreibungen (anr. Investition / investitionsgew. Nutzungsdauer)</v>
      </c>
      <c r="D68" s="378">
        <v>1</v>
      </c>
      <c r="E68" s="539">
        <f>CAPEX!$N$12/CAPEX!$U$12</f>
        <v>0</v>
      </c>
      <c r="F68" s="402" t="s">
        <v>225</v>
      </c>
    </row>
    <row r="69" spans="1:18" x14ac:dyDescent="0.25">
      <c r="B69" s="392" t="str">
        <f ca="1">OFFSET(Sprachen!A220,0,'START, DEBUT, INIZIO'!$E$7-1,1,1)</f>
        <v>Kapitalkosten (EK + FK)</v>
      </c>
      <c r="D69" s="379">
        <f>D68+1</f>
        <v>2</v>
      </c>
      <c r="E69" s="8">
        <f>D5-E68</f>
        <v>0</v>
      </c>
      <c r="F69" s="382" t="s">
        <v>225</v>
      </c>
    </row>
    <row r="70" spans="1:18" x14ac:dyDescent="0.25">
      <c r="B70" s="392" t="str">
        <f ca="1">OFFSET(Sprachen!A221,0,'START, DEBUT, INIZIO'!$E$7-1,1,1)</f>
        <v>Eigenkapitalkosten</v>
      </c>
      <c r="D70" s="379">
        <f>D69+1</f>
        <v>3</v>
      </c>
      <c r="E70" s="8">
        <f>E69*'Allg., SDL, RMP, HKN, Wi-Res.'!$D$10</f>
        <v>0</v>
      </c>
      <c r="F70" s="382" t="s">
        <v>225</v>
      </c>
    </row>
    <row r="71" spans="1:18" x14ac:dyDescent="0.25">
      <c r="B71" s="392" t="str">
        <f ca="1">OFFSET(Sprachen!A222,0,'START, DEBUT, INIZIO'!$E$7-1,1,1)</f>
        <v>Fremdkapitalkosten</v>
      </c>
      <c r="D71" s="379">
        <f>D70+1</f>
        <v>4</v>
      </c>
      <c r="E71" s="8">
        <f>E69*'Allg., SDL, RMP, HKN, Wi-Res.'!$D$11</f>
        <v>0</v>
      </c>
      <c r="F71" s="382" t="s">
        <v>225</v>
      </c>
    </row>
    <row r="72" spans="1:18" x14ac:dyDescent="0.25">
      <c r="B72" s="392" t="str">
        <f ca="1">OFFSET(Sprachen!A223,0,'START, DEBUT, INIZIO'!$E$7-1,1,1)</f>
        <v>Eigenkapitalkosten vor Steuern</v>
      </c>
      <c r="D72" s="379">
        <f t="shared" ref="D72:D73" si="13">D71+1</f>
        <v>5</v>
      </c>
      <c r="E72" s="8">
        <f>E70/(1-'Allg., SDL, RMP, HKN, Wi-Res.'!$C$7)</f>
        <v>0</v>
      </c>
      <c r="F72" s="382" t="s">
        <v>225</v>
      </c>
    </row>
    <row r="73" spans="1:18" ht="25.5" customHeight="1" x14ac:dyDescent="0.3">
      <c r="B73" s="392" t="str">
        <f ca="1">OFFSET(Sprachen!A224,0,'START, DEBUT, INIZIO'!$E$7-1,1,1)</f>
        <v>Steuern EK</v>
      </c>
      <c r="D73" s="6">
        <f t="shared" si="13"/>
        <v>6</v>
      </c>
      <c r="E73" s="380">
        <f>E72/(1)*'Allg., SDL, RMP, HKN, Wi-Res.'!$C$7</f>
        <v>0</v>
      </c>
      <c r="F73" s="383" t="s">
        <v>225</v>
      </c>
      <c r="G73" s="384" t="str">
        <f ca="1">OFFSET(Sprachen!A225,0,'START, DEBUT, INIZIO'!$E$7-1,1,1)</f>
        <v>Kosten EK Steuern</v>
      </c>
    </row>
    <row r="74" spans="1:18" ht="13" thickBot="1" x14ac:dyDescent="0.3">
      <c r="A74" s="339"/>
      <c r="B74" s="339"/>
      <c r="C74" s="339"/>
      <c r="D74" s="339"/>
      <c r="E74" s="339"/>
      <c r="F74" s="339"/>
      <c r="G74" s="339"/>
      <c r="H74" s="339"/>
      <c r="I74" s="339"/>
      <c r="J74" s="339"/>
      <c r="K74" s="339"/>
      <c r="L74" s="339"/>
      <c r="M74" s="339"/>
      <c r="N74" s="339"/>
      <c r="O74" s="339"/>
      <c r="P74" s="339"/>
      <c r="Q74" s="339"/>
      <c r="R74" s="339"/>
    </row>
    <row r="75" spans="1:18" ht="26.15" customHeight="1" x14ac:dyDescent="0.3">
      <c r="A75" s="16" t="str">
        <f ca="1">OFFSET(Sprachen!A227,0,'START, DEBUT, INIZIO'!$E$7-1,1,1)</f>
        <v>Erlös aus Verkauf zum Referenzmarktpreis</v>
      </c>
      <c r="B75" s="1"/>
      <c r="C75" s="1"/>
      <c r="D75" s="3"/>
      <c r="E75" s="623"/>
      <c r="F75" s="623"/>
      <c r="G75" s="623"/>
      <c r="H75" s="623"/>
      <c r="I75" s="623"/>
    </row>
    <row r="76" spans="1:18" ht="74.25" customHeight="1" x14ac:dyDescent="0.25">
      <c r="D76" s="616" t="str">
        <f ca="1">OFFSET(Sprachen!A228,0,'START, DEBUT, INIZIO'!$E$7-1,1,1)</f>
        <v>Vor Investition (bestehende Anlage). Ergebnis der Optimierung mit gemittelten Zuflüssen der letzten 5 hydro-logischen Jahre</v>
      </c>
      <c r="E76" s="616"/>
      <c r="G76" s="616" t="str">
        <f ca="1">OFFSET(Sprachen!A229,0,'START, DEBUT, INIZIO'!$E$7-1,1,1)</f>
        <v>Nach Investition (veränderte Anlage) Ergebnis der Optimierung mit gemittelten Zuflüssen der letzten 5 hydro-logischen Jahre</v>
      </c>
      <c r="H76" s="616"/>
      <c r="K76" s="392" t="str">
        <f ca="1">OFFSET(Sprachen!A230,0,'START, DEBUT, INIZIO'!$E$7-1,1,1)</f>
        <v>Mehrerlös aus Investition</v>
      </c>
    </row>
    <row r="77" spans="1:18" ht="13" thickBot="1" x14ac:dyDescent="0.3">
      <c r="C77" s="379"/>
      <c r="D77" s="339"/>
      <c r="E77" s="343" t="s">
        <v>8</v>
      </c>
      <c r="G77" s="339"/>
      <c r="H77" s="343" t="s">
        <v>8</v>
      </c>
      <c r="J77" s="339"/>
      <c r="K77" s="343" t="s">
        <v>8</v>
      </c>
    </row>
    <row r="78" spans="1:18" x14ac:dyDescent="0.25">
      <c r="C78" s="378">
        <v>1</v>
      </c>
      <c r="D78" s="3" t="str">
        <f>CONCATENATE(1,". ",'Allg., SDL, RMP, HKN, Wi-Res.'!$C$2-5,"-",'Allg., SDL, RMP, HKN, Wi-Res.'!$C$2-1)</f>
        <v>1. 2020-2024</v>
      </c>
      <c r="E78" s="393">
        <f>Allgemein!E40*'Allg., SDL, RMP, HKN, Wi-Res.'!D38</f>
        <v>0</v>
      </c>
      <c r="G78" s="3" t="str">
        <f>Allgemein!J93</f>
        <v xml:space="preserve">1. </v>
      </c>
      <c r="H78" s="393">
        <f>Allgemein!K40*'Allg., SDL, RMP, HKN, Wi-Res.'!D38</f>
        <v>0</v>
      </c>
      <c r="J78" s="3" t="str">
        <f>G78</f>
        <v xml:space="preserve">1. </v>
      </c>
      <c r="K78" s="393">
        <f>H78-E78</f>
        <v>0</v>
      </c>
    </row>
    <row r="79" spans="1:18" x14ac:dyDescent="0.25">
      <c r="C79" s="379">
        <f t="shared" ref="C79:C89" si="14">C78+1</f>
        <v>2</v>
      </c>
      <c r="D79" s="3" t="str">
        <f>CONCATENATE(2,". ",'Allg., SDL, RMP, HKN, Wi-Res.'!$C$2-5,"-",'Allg., SDL, RMP, HKN, Wi-Res.'!$C$2-1)</f>
        <v>2. 2020-2024</v>
      </c>
      <c r="E79" s="258">
        <f>Allgemein!E41*'Allg., SDL, RMP, HKN, Wi-Res.'!D39</f>
        <v>0</v>
      </c>
      <c r="G79" s="3" t="str">
        <f>Allgemein!J94</f>
        <v xml:space="preserve">2. </v>
      </c>
      <c r="H79" s="258">
        <f>Allgemein!K41*'Allg., SDL, RMP, HKN, Wi-Res.'!D39</f>
        <v>0</v>
      </c>
      <c r="J79" s="3" t="str">
        <f t="shared" ref="J79:J89" si="15">G79</f>
        <v xml:space="preserve">2. </v>
      </c>
      <c r="K79" s="258">
        <f t="shared" ref="K79:K89" si="16">H79-E79</f>
        <v>0</v>
      </c>
    </row>
    <row r="80" spans="1:18" ht="13" thickBot="1" x14ac:dyDescent="0.3">
      <c r="C80" s="379">
        <f t="shared" si="14"/>
        <v>3</v>
      </c>
      <c r="D80" s="343" t="str">
        <f>CONCATENATE(3,". ",'Allg., SDL, RMP, HKN, Wi-Res.'!$C$2-5,"-",'Allg., SDL, RMP, HKN, Wi-Res.'!$C$2-1)</f>
        <v>3. 2020-2024</v>
      </c>
      <c r="E80" s="374">
        <f>Allgemein!E42*'Allg., SDL, RMP, HKN, Wi-Res.'!D40</f>
        <v>0</v>
      </c>
      <c r="G80" s="386" t="str">
        <f>Allgemein!J95</f>
        <v xml:space="preserve">3. </v>
      </c>
      <c r="H80" s="374">
        <f>Allgemein!K42*'Allg., SDL, RMP, HKN, Wi-Res.'!D40</f>
        <v>0</v>
      </c>
      <c r="J80" s="386" t="str">
        <f t="shared" si="15"/>
        <v xml:space="preserve">3. </v>
      </c>
      <c r="K80" s="374">
        <f t="shared" si="16"/>
        <v>0</v>
      </c>
    </row>
    <row r="81" spans="3:21" x14ac:dyDescent="0.25">
      <c r="C81" s="379">
        <f t="shared" si="14"/>
        <v>4</v>
      </c>
      <c r="D81" s="3" t="str">
        <f>CONCATENATE(4,". ",'Allg., SDL, RMP, HKN, Wi-Res.'!$C$2-5,"-",'Allg., SDL, RMP, HKN, Wi-Res.'!$C$2-1)</f>
        <v>4. 2020-2024</v>
      </c>
      <c r="E81" s="393">
        <f>Allgemein!E43*'Allg., SDL, RMP, HKN, Wi-Res.'!D41</f>
        <v>0</v>
      </c>
      <c r="G81" s="3" t="str">
        <f>Allgemein!J96</f>
        <v xml:space="preserve">4. </v>
      </c>
      <c r="H81" s="393">
        <f>Allgemein!K43*'Allg., SDL, RMP, HKN, Wi-Res.'!D41</f>
        <v>0</v>
      </c>
      <c r="J81" s="3" t="str">
        <f t="shared" si="15"/>
        <v xml:space="preserve">4. </v>
      </c>
      <c r="K81" s="393">
        <f t="shared" si="16"/>
        <v>0</v>
      </c>
    </row>
    <row r="82" spans="3:21" x14ac:dyDescent="0.25">
      <c r="C82" s="379">
        <f t="shared" si="14"/>
        <v>5</v>
      </c>
      <c r="D82" s="3" t="str">
        <f>CONCATENATE(5,". ",'Allg., SDL, RMP, HKN, Wi-Res.'!$C$2-5,"-",'Allg., SDL, RMP, HKN, Wi-Res.'!$C$2-1)</f>
        <v>5. 2020-2024</v>
      </c>
      <c r="E82" s="258">
        <f>Allgemein!E44*'Allg., SDL, RMP, HKN, Wi-Res.'!D42</f>
        <v>0</v>
      </c>
      <c r="G82" s="3" t="str">
        <f>Allgemein!J97</f>
        <v xml:space="preserve">5. </v>
      </c>
      <c r="H82" s="258">
        <f>Allgemein!K44*'Allg., SDL, RMP, HKN, Wi-Res.'!D42</f>
        <v>0</v>
      </c>
      <c r="J82" s="3" t="str">
        <f t="shared" si="15"/>
        <v xml:space="preserve">5. </v>
      </c>
      <c r="K82" s="258">
        <f t="shared" si="16"/>
        <v>0</v>
      </c>
    </row>
    <row r="83" spans="3:21" ht="13" thickBot="1" x14ac:dyDescent="0.3">
      <c r="C83" s="379">
        <f t="shared" si="14"/>
        <v>6</v>
      </c>
      <c r="D83" s="343" t="str">
        <f>CONCATENATE(6,". ",'Allg., SDL, RMP, HKN, Wi-Res.'!$C$2-5,"-",'Allg., SDL, RMP, HKN, Wi-Res.'!$C$2-1)</f>
        <v>6. 2020-2024</v>
      </c>
      <c r="E83" s="374">
        <f>Allgemein!E45*'Allg., SDL, RMP, HKN, Wi-Res.'!D43</f>
        <v>0</v>
      </c>
      <c r="G83" s="386" t="str">
        <f>Allgemein!J98</f>
        <v xml:space="preserve">6. </v>
      </c>
      <c r="H83" s="374">
        <f>Allgemein!K45*'Allg., SDL, RMP, HKN, Wi-Res.'!D43</f>
        <v>0</v>
      </c>
      <c r="J83" s="386" t="str">
        <f t="shared" si="15"/>
        <v xml:space="preserve">6. </v>
      </c>
      <c r="K83" s="374">
        <f t="shared" si="16"/>
        <v>0</v>
      </c>
    </row>
    <row r="84" spans="3:21" x14ac:dyDescent="0.25">
      <c r="C84" s="379">
        <f t="shared" si="14"/>
        <v>7</v>
      </c>
      <c r="D84" s="3" t="str">
        <f>CONCATENATE(7,". ",'Allg., SDL, RMP, HKN, Wi-Res.'!$C$2-5,"-",'Allg., SDL, RMP, HKN, Wi-Res.'!$C$2-1)</f>
        <v>7. 2020-2024</v>
      </c>
      <c r="E84" s="393">
        <f>Allgemein!E46*'Allg., SDL, RMP, HKN, Wi-Res.'!D44</f>
        <v>0</v>
      </c>
      <c r="G84" s="3" t="str">
        <f>Allgemein!J99</f>
        <v xml:space="preserve">7. </v>
      </c>
      <c r="H84" s="393">
        <f>Allgemein!K46*'Allg., SDL, RMP, HKN, Wi-Res.'!D44</f>
        <v>0</v>
      </c>
      <c r="J84" s="3" t="str">
        <f t="shared" si="15"/>
        <v xml:space="preserve">7. </v>
      </c>
      <c r="K84" s="393">
        <f t="shared" si="16"/>
        <v>0</v>
      </c>
    </row>
    <row r="85" spans="3:21" x14ac:dyDescent="0.25">
      <c r="C85" s="379">
        <f t="shared" si="14"/>
        <v>8</v>
      </c>
      <c r="D85" s="3" t="str">
        <f>CONCATENATE(8,". ",'Allg., SDL, RMP, HKN, Wi-Res.'!$C$2-5,"-",'Allg., SDL, RMP, HKN, Wi-Res.'!$C$2-1)</f>
        <v>8. 2020-2024</v>
      </c>
      <c r="E85" s="258">
        <f>Allgemein!E47*'Allg., SDL, RMP, HKN, Wi-Res.'!D45</f>
        <v>0</v>
      </c>
      <c r="G85" s="3" t="str">
        <f>Allgemein!J100</f>
        <v xml:space="preserve">8. </v>
      </c>
      <c r="H85" s="258">
        <f>Allgemein!K47*'Allg., SDL, RMP, HKN, Wi-Res.'!D45</f>
        <v>0</v>
      </c>
      <c r="J85" s="3" t="str">
        <f t="shared" si="15"/>
        <v xml:space="preserve">8. </v>
      </c>
      <c r="K85" s="258">
        <f t="shared" si="16"/>
        <v>0</v>
      </c>
    </row>
    <row r="86" spans="3:21" ht="13" thickBot="1" x14ac:dyDescent="0.3">
      <c r="C86" s="379">
        <f t="shared" si="14"/>
        <v>9</v>
      </c>
      <c r="D86" s="343" t="str">
        <f>CONCATENATE(9,". ",'Allg., SDL, RMP, HKN, Wi-Res.'!$C$2-5,"-",'Allg., SDL, RMP, HKN, Wi-Res.'!$C$2-1)</f>
        <v>9. 2020-2024</v>
      </c>
      <c r="E86" s="374">
        <f>Allgemein!E48*'Allg., SDL, RMP, HKN, Wi-Res.'!D46</f>
        <v>0</v>
      </c>
      <c r="G86" s="386" t="str">
        <f>Allgemein!J101</f>
        <v xml:space="preserve">9. </v>
      </c>
      <c r="H86" s="374">
        <f>Allgemein!K48*'Allg., SDL, RMP, HKN, Wi-Res.'!D46</f>
        <v>0</v>
      </c>
      <c r="J86" s="386" t="str">
        <f t="shared" si="15"/>
        <v xml:space="preserve">9. </v>
      </c>
      <c r="K86" s="374">
        <f t="shared" si="16"/>
        <v>0</v>
      </c>
    </row>
    <row r="87" spans="3:21" x14ac:dyDescent="0.25">
      <c r="C87" s="379">
        <f t="shared" si="14"/>
        <v>10</v>
      </c>
      <c r="D87" s="3" t="str">
        <f>CONCATENATE(10,". ",'Allg., SDL, RMP, HKN, Wi-Res.'!$C$2-5,"-",'Allg., SDL, RMP, HKN, Wi-Res.'!$C$2-1)</f>
        <v>10. 2020-2024</v>
      </c>
      <c r="E87" s="393">
        <f>Allgemein!E49*'Allg., SDL, RMP, HKN, Wi-Res.'!D47</f>
        <v>0</v>
      </c>
      <c r="G87" s="3" t="str">
        <f>Allgemein!J102</f>
        <v xml:space="preserve">10. </v>
      </c>
      <c r="H87" s="393">
        <f>Allgemein!K49*'Allg., SDL, RMP, HKN, Wi-Res.'!D47</f>
        <v>0</v>
      </c>
      <c r="J87" s="3" t="str">
        <f t="shared" si="15"/>
        <v xml:space="preserve">10. </v>
      </c>
      <c r="K87" s="393">
        <f t="shared" si="16"/>
        <v>0</v>
      </c>
    </row>
    <row r="88" spans="3:21" x14ac:dyDescent="0.25">
      <c r="C88" s="379">
        <f t="shared" si="14"/>
        <v>11</v>
      </c>
      <c r="D88" s="3" t="str">
        <f>CONCATENATE(11,". ",'Allg., SDL, RMP, HKN, Wi-Res.'!$C$2-5,"-",'Allg., SDL, RMP, HKN, Wi-Res.'!$C$2-1)</f>
        <v>11. 2020-2024</v>
      </c>
      <c r="E88" s="258">
        <f>Allgemein!E50*'Allg., SDL, RMP, HKN, Wi-Res.'!D48</f>
        <v>0</v>
      </c>
      <c r="G88" s="3" t="str">
        <f>Allgemein!J103</f>
        <v xml:space="preserve">11. </v>
      </c>
      <c r="H88" s="258">
        <f>Allgemein!K50*'Allg., SDL, RMP, HKN, Wi-Res.'!D48</f>
        <v>0</v>
      </c>
      <c r="J88" s="3" t="str">
        <f t="shared" si="15"/>
        <v xml:space="preserve">11. </v>
      </c>
      <c r="K88" s="258">
        <f t="shared" si="16"/>
        <v>0</v>
      </c>
    </row>
    <row r="89" spans="3:21" ht="13" thickBot="1" x14ac:dyDescent="0.3">
      <c r="C89" s="379">
        <f t="shared" si="14"/>
        <v>12</v>
      </c>
      <c r="D89" s="343" t="str">
        <f>CONCATENATE(12,". ",'Allg., SDL, RMP, HKN, Wi-Res.'!$C$2-5,"-",'Allg., SDL, RMP, HKN, Wi-Res.'!$C$2-1)</f>
        <v>12. 2020-2024</v>
      </c>
      <c r="E89" s="374">
        <f>Allgemein!E51*'Allg., SDL, RMP, HKN, Wi-Res.'!D49</f>
        <v>0</v>
      </c>
      <c r="G89" s="386" t="str">
        <f>Allgemein!J104</f>
        <v xml:space="preserve">12. </v>
      </c>
      <c r="H89" s="374">
        <f>Allgemein!K51*'Allg., SDL, RMP, HKN, Wi-Res.'!D49</f>
        <v>0</v>
      </c>
      <c r="J89" s="386" t="str">
        <f t="shared" si="15"/>
        <v xml:space="preserve">12. </v>
      </c>
      <c r="K89" s="374">
        <f t="shared" si="16"/>
        <v>0</v>
      </c>
    </row>
    <row r="90" spans="3:21" ht="21.75" customHeight="1" x14ac:dyDescent="0.3">
      <c r="C90" s="6">
        <f>C89+1</f>
        <v>13</v>
      </c>
      <c r="E90" s="8">
        <f>SUM(E78:E89)</f>
        <v>0</v>
      </c>
      <c r="H90" s="8">
        <f>SUM(H78:H89)</f>
        <v>0</v>
      </c>
      <c r="K90" s="380">
        <f>SUM(K78:K89)</f>
        <v>0</v>
      </c>
      <c r="L90" s="384" t="s">
        <v>225</v>
      </c>
      <c r="M90" s="384" t="str">
        <f ca="1">OFFSET(Sprachen!A232,0,'START, DEBUT, INIZIO'!$E$7-1,1,1)</f>
        <v>Mehrerlös aus  Verkauf zum Referenzmarktpreis</v>
      </c>
    </row>
    <row r="94" spans="3:21" x14ac:dyDescent="0.25">
      <c r="D94" s="617" t="str">
        <f ca="1">OFFSET(Sprachen!A233,0,'START, DEBUT, INIZIO'!$E$7-1,1,1)</f>
        <v>Mit Produktion ohne neue Speicherkapazität</v>
      </c>
      <c r="E94" s="618"/>
      <c r="F94" s="618"/>
      <c r="G94" s="618"/>
      <c r="H94" s="618"/>
      <c r="I94" s="618"/>
      <c r="J94" s="618"/>
      <c r="K94" s="619"/>
    </row>
    <row r="95" spans="3:21" x14ac:dyDescent="0.25">
      <c r="D95" s="17"/>
      <c r="E95" s="17"/>
      <c r="F95" s="17"/>
      <c r="G95" s="17"/>
      <c r="H95" s="17"/>
      <c r="I95" s="17"/>
      <c r="J95" s="17"/>
      <c r="K95" s="17"/>
    </row>
    <row r="96" spans="3:21" ht="12.65" customHeight="1" x14ac:dyDescent="0.25">
      <c r="D96" s="592" t="str">
        <f ca="1">OFFSET(Sprachen!A235,0,'START, DEBUT, INIZIO'!$E$7-1,1,1)</f>
        <v>Vor Investition (bestehende Anlage)</v>
      </c>
      <c r="E96" s="592"/>
      <c r="F96" s="340"/>
      <c r="G96" s="592" t="str">
        <f ca="1">OFFSET(Sprachen!A236,0,'START, DEBUT, INIZIO'!$E$7-1,1,1)</f>
        <v>Nach Investition (veränderte Anlage)</v>
      </c>
      <c r="H96" s="592"/>
      <c r="I96" s="340"/>
      <c r="J96" s="340"/>
      <c r="K96" s="340" t="str">
        <f ca="1">OFFSET(Sprachen!A237,0,'START, DEBUT, INIZIO'!$E$7-1,1,1)</f>
        <v>Mehrerlös</v>
      </c>
      <c r="U96" s="392"/>
    </row>
    <row r="97" spans="1:18" ht="13" thickBot="1" x14ac:dyDescent="0.3">
      <c r="D97" s="339"/>
      <c r="E97" s="343" t="s">
        <v>10</v>
      </c>
      <c r="G97" s="339"/>
      <c r="H97" s="343" t="s">
        <v>10</v>
      </c>
      <c r="J97" s="339"/>
      <c r="K97" s="343" t="s">
        <v>10</v>
      </c>
    </row>
    <row r="98" spans="1:18" x14ac:dyDescent="0.25">
      <c r="C98" s="378">
        <v>1</v>
      </c>
      <c r="D98" s="3" t="str">
        <f>D78</f>
        <v>1. 2020-2024</v>
      </c>
      <c r="E98" s="394">
        <f>IFERROR(E78/Allgemein!E40,0)</f>
        <v>0</v>
      </c>
      <c r="G98" s="3" t="str">
        <f t="shared" ref="G98:G109" si="17">G78</f>
        <v xml:space="preserve">1. </v>
      </c>
      <c r="H98" s="394">
        <f>IFERROR(H78/Allgemein!K40,0)</f>
        <v>0</v>
      </c>
      <c r="J98" s="3" t="str">
        <f t="shared" ref="J98:J109" si="18">J78</f>
        <v xml:space="preserve">1. </v>
      </c>
      <c r="K98" s="394">
        <f>IFERROR(K78/Allgemein!N40,0)</f>
        <v>0</v>
      </c>
    </row>
    <row r="99" spans="1:18" x14ac:dyDescent="0.25">
      <c r="C99" s="379">
        <f t="shared" ref="C99:C110" si="19">C98+1</f>
        <v>2</v>
      </c>
      <c r="D99" s="3" t="str">
        <f t="shared" ref="D99:D109" si="20">D79</f>
        <v>2. 2020-2024</v>
      </c>
      <c r="E99" s="395">
        <f>IFERROR(E79/Allgemein!E41,0)</f>
        <v>0</v>
      </c>
      <c r="G99" s="3" t="str">
        <f t="shared" si="17"/>
        <v xml:space="preserve">2. </v>
      </c>
      <c r="H99" s="395">
        <f>IFERROR(H79/Allgemein!K41,0)</f>
        <v>0</v>
      </c>
      <c r="J99" s="3" t="str">
        <f t="shared" si="18"/>
        <v xml:space="preserve">2. </v>
      </c>
      <c r="K99" s="395">
        <f>IFERROR(K79/Allgemein!N41,0)</f>
        <v>0</v>
      </c>
    </row>
    <row r="100" spans="1:18" ht="13" thickBot="1" x14ac:dyDescent="0.3">
      <c r="C100" s="379">
        <f t="shared" si="19"/>
        <v>3</v>
      </c>
      <c r="D100" s="343" t="str">
        <f t="shared" si="20"/>
        <v>3. 2020-2024</v>
      </c>
      <c r="E100" s="396">
        <f>IFERROR(E80/Allgemein!E42,0)</f>
        <v>0</v>
      </c>
      <c r="G100" s="386" t="str">
        <f t="shared" si="17"/>
        <v xml:space="preserve">3. </v>
      </c>
      <c r="H100" s="396">
        <f>IFERROR(H80/Allgemein!K42,0)</f>
        <v>0</v>
      </c>
      <c r="J100" s="386" t="str">
        <f t="shared" si="18"/>
        <v xml:space="preserve">3. </v>
      </c>
      <c r="K100" s="396">
        <f>IFERROR(K80/Allgemein!N42,0)</f>
        <v>0</v>
      </c>
    </row>
    <row r="101" spans="1:18" x14ac:dyDescent="0.25">
      <c r="C101" s="379">
        <f t="shared" si="19"/>
        <v>4</v>
      </c>
      <c r="D101" s="3" t="str">
        <f t="shared" si="20"/>
        <v>4. 2020-2024</v>
      </c>
      <c r="E101" s="394">
        <f>IFERROR(E81/Allgemein!E43,0)</f>
        <v>0</v>
      </c>
      <c r="G101" s="3" t="str">
        <f t="shared" si="17"/>
        <v xml:space="preserve">4. </v>
      </c>
      <c r="H101" s="394">
        <f>IFERROR(H81/Allgemein!K43,0)</f>
        <v>0</v>
      </c>
      <c r="J101" s="3" t="str">
        <f t="shared" si="18"/>
        <v xml:space="preserve">4. </v>
      </c>
      <c r="K101" s="394">
        <f>IFERROR(K81/Allgemein!N43,0)</f>
        <v>0</v>
      </c>
    </row>
    <row r="102" spans="1:18" x14ac:dyDescent="0.25">
      <c r="C102" s="379">
        <f t="shared" si="19"/>
        <v>5</v>
      </c>
      <c r="D102" s="3" t="str">
        <f t="shared" si="20"/>
        <v>5. 2020-2024</v>
      </c>
      <c r="E102" s="395">
        <f>IFERROR(E82/Allgemein!E44,0)</f>
        <v>0</v>
      </c>
      <c r="G102" s="3" t="str">
        <f t="shared" si="17"/>
        <v xml:space="preserve">5. </v>
      </c>
      <c r="H102" s="395">
        <f>IFERROR(H82/Allgemein!K44,0)</f>
        <v>0</v>
      </c>
      <c r="J102" s="3" t="str">
        <f t="shared" si="18"/>
        <v xml:space="preserve">5. </v>
      </c>
      <c r="K102" s="395">
        <f>IFERROR(K82/Allgemein!N44,0)</f>
        <v>0</v>
      </c>
    </row>
    <row r="103" spans="1:18" ht="13" thickBot="1" x14ac:dyDescent="0.3">
      <c r="C103" s="379">
        <f t="shared" si="19"/>
        <v>6</v>
      </c>
      <c r="D103" s="343" t="str">
        <f t="shared" si="20"/>
        <v>6. 2020-2024</v>
      </c>
      <c r="E103" s="396">
        <f>IFERROR(E83/Allgemein!E45,0)</f>
        <v>0</v>
      </c>
      <c r="G103" s="386" t="str">
        <f t="shared" si="17"/>
        <v xml:space="preserve">6. </v>
      </c>
      <c r="H103" s="396">
        <f>IFERROR(H83/Allgemein!K45,0)</f>
        <v>0</v>
      </c>
      <c r="J103" s="386" t="str">
        <f t="shared" si="18"/>
        <v xml:space="preserve">6. </v>
      </c>
      <c r="K103" s="396">
        <f>IFERROR(K83/Allgemein!N45,0)</f>
        <v>0</v>
      </c>
    </row>
    <row r="104" spans="1:18" x14ac:dyDescent="0.25">
      <c r="C104" s="379">
        <f t="shared" si="19"/>
        <v>7</v>
      </c>
      <c r="D104" s="3" t="str">
        <f t="shared" si="20"/>
        <v>7. 2020-2024</v>
      </c>
      <c r="E104" s="394">
        <f>IFERROR(E84/Allgemein!E46,0)</f>
        <v>0</v>
      </c>
      <c r="G104" s="3" t="str">
        <f t="shared" si="17"/>
        <v xml:space="preserve">7. </v>
      </c>
      <c r="H104" s="394">
        <f>IFERROR(H84/Allgemein!K46,0)</f>
        <v>0</v>
      </c>
      <c r="J104" s="3" t="str">
        <f t="shared" si="18"/>
        <v xml:space="preserve">7. </v>
      </c>
      <c r="K104" s="394">
        <f>IFERROR(K84/Allgemein!N46,0)</f>
        <v>0</v>
      </c>
    </row>
    <row r="105" spans="1:18" x14ac:dyDescent="0.25">
      <c r="C105" s="379">
        <f t="shared" si="19"/>
        <v>8</v>
      </c>
      <c r="D105" s="3" t="str">
        <f t="shared" si="20"/>
        <v>8. 2020-2024</v>
      </c>
      <c r="E105" s="395">
        <f>IFERROR(E85/Allgemein!E47,0)</f>
        <v>0</v>
      </c>
      <c r="G105" s="3" t="str">
        <f t="shared" si="17"/>
        <v xml:space="preserve">8. </v>
      </c>
      <c r="H105" s="395">
        <f>IFERROR(H85/Allgemein!K47,0)</f>
        <v>0</v>
      </c>
      <c r="J105" s="3" t="str">
        <f t="shared" si="18"/>
        <v xml:space="preserve">8. </v>
      </c>
      <c r="K105" s="395">
        <f>IFERROR(K85/Allgemein!N47,0)</f>
        <v>0</v>
      </c>
    </row>
    <row r="106" spans="1:18" ht="13" thickBot="1" x14ac:dyDescent="0.3">
      <c r="C106" s="379">
        <f t="shared" si="19"/>
        <v>9</v>
      </c>
      <c r="D106" s="343" t="str">
        <f t="shared" si="20"/>
        <v>9. 2020-2024</v>
      </c>
      <c r="E106" s="396">
        <f>IFERROR(E86/Allgemein!E48,0)</f>
        <v>0</v>
      </c>
      <c r="G106" s="386" t="str">
        <f t="shared" si="17"/>
        <v xml:space="preserve">9. </v>
      </c>
      <c r="H106" s="396">
        <f>IFERROR(H86/Allgemein!K48,0)</f>
        <v>0</v>
      </c>
      <c r="J106" s="386" t="str">
        <f t="shared" si="18"/>
        <v xml:space="preserve">9. </v>
      </c>
      <c r="K106" s="396">
        <f>IFERROR(K86/Allgemein!N48,0)</f>
        <v>0</v>
      </c>
    </row>
    <row r="107" spans="1:18" x14ac:dyDescent="0.25">
      <c r="C107" s="379">
        <f t="shared" si="19"/>
        <v>10</v>
      </c>
      <c r="D107" s="3" t="str">
        <f t="shared" si="20"/>
        <v>10. 2020-2024</v>
      </c>
      <c r="E107" s="394">
        <f>IFERROR(E87/Allgemein!E49,0)</f>
        <v>0</v>
      </c>
      <c r="G107" s="3" t="str">
        <f t="shared" si="17"/>
        <v xml:space="preserve">10. </v>
      </c>
      <c r="H107" s="394">
        <f>IFERROR(H87/Allgemein!K49,0)</f>
        <v>0</v>
      </c>
      <c r="J107" s="3" t="str">
        <f t="shared" si="18"/>
        <v xml:space="preserve">10. </v>
      </c>
      <c r="K107" s="394">
        <f>IFERROR(K87/Allgemein!N49,0)</f>
        <v>0</v>
      </c>
    </row>
    <row r="108" spans="1:18" x14ac:dyDescent="0.25">
      <c r="C108" s="379">
        <f t="shared" si="19"/>
        <v>11</v>
      </c>
      <c r="D108" s="3" t="str">
        <f t="shared" si="20"/>
        <v>11. 2020-2024</v>
      </c>
      <c r="E108" s="395">
        <f>IFERROR(E88/Allgemein!E50,0)</f>
        <v>0</v>
      </c>
      <c r="G108" s="3" t="str">
        <f t="shared" si="17"/>
        <v xml:space="preserve">11. </v>
      </c>
      <c r="H108" s="395">
        <f>IFERROR(H88/Allgemein!K50,0)</f>
        <v>0</v>
      </c>
      <c r="J108" s="3" t="str">
        <f t="shared" si="18"/>
        <v xml:space="preserve">11. </v>
      </c>
      <c r="K108" s="395">
        <f>IFERROR(K88/Allgemein!N50,0)</f>
        <v>0</v>
      </c>
    </row>
    <row r="109" spans="1:18" ht="13" thickBot="1" x14ac:dyDescent="0.3">
      <c r="C109" s="379">
        <f t="shared" si="19"/>
        <v>12</v>
      </c>
      <c r="D109" s="343" t="str">
        <f t="shared" si="20"/>
        <v>12. 2020-2024</v>
      </c>
      <c r="E109" s="396">
        <f>IFERROR(E89/Allgemein!E51,0)</f>
        <v>0</v>
      </c>
      <c r="G109" s="386" t="str">
        <f t="shared" si="17"/>
        <v xml:space="preserve">12. </v>
      </c>
      <c r="H109" s="396">
        <f>IFERROR(H89/Allgemein!K51,0)</f>
        <v>0</v>
      </c>
      <c r="J109" s="386" t="str">
        <f t="shared" si="18"/>
        <v xml:space="preserve">12. </v>
      </c>
      <c r="K109" s="396">
        <f>IFERROR(K89/Allgemein!N51,0)</f>
        <v>0</v>
      </c>
    </row>
    <row r="110" spans="1:18" ht="21" customHeight="1" x14ac:dyDescent="0.25">
      <c r="C110" s="6">
        <f t="shared" si="19"/>
        <v>13</v>
      </c>
      <c r="E110" s="397">
        <f>IFERROR(E90/Allgemein!E52,0)</f>
        <v>0</v>
      </c>
      <c r="H110" s="397">
        <f>IFERROR(H90/Allgemein!K52,0)</f>
        <v>0</v>
      </c>
      <c r="K110" s="397">
        <f>IFERROR(K90/Allgemein!N52,0)</f>
        <v>0</v>
      </c>
    </row>
    <row r="111" spans="1:18" ht="13" thickBot="1" x14ac:dyDescent="0.3">
      <c r="A111" s="339"/>
      <c r="B111" s="339"/>
      <c r="C111" s="339"/>
      <c r="D111" s="339"/>
      <c r="E111" s="339"/>
      <c r="F111" s="339"/>
      <c r="G111" s="339"/>
      <c r="H111" s="339"/>
      <c r="I111" s="339"/>
      <c r="J111" s="339"/>
      <c r="K111" s="339"/>
      <c r="L111" s="339"/>
      <c r="M111" s="339"/>
      <c r="N111" s="339"/>
      <c r="O111" s="339"/>
      <c r="P111" s="339"/>
      <c r="Q111" s="339"/>
      <c r="R111" s="339"/>
    </row>
    <row r="112" spans="1:18" ht="26.15" customHeight="1" x14ac:dyDescent="0.3">
      <c r="A112" s="16" t="str">
        <f ca="1">OFFSET(Sprachen!A238,0,'START, DEBUT, INIZIO'!$E$7-1,1,1)</f>
        <v>Erlös aus Absicherung am Terminmarkt</v>
      </c>
      <c r="B112" s="1"/>
      <c r="C112" s="1"/>
      <c r="D112" s="3"/>
      <c r="E112" s="615"/>
      <c r="F112" s="615"/>
      <c r="G112" s="615"/>
      <c r="H112" s="615"/>
      <c r="I112" s="615"/>
    </row>
    <row r="113" spans="1:18" ht="25" x14ac:dyDescent="0.25">
      <c r="E113" s="392" t="str">
        <f ca="1">OFFSET(Sprachen!A239,0,'START, DEBUT, INIZIO'!$E$7-1,1,1)</f>
        <v>vor Investition (5-J-Mittelwert)</v>
      </c>
      <c r="H113" s="392" t="str">
        <f ca="1">OFFSET(Sprachen!A240,0,'START, DEBUT, INIZIO'!$E$7-1,1,1)</f>
        <v xml:space="preserve">nach Investition (Erwartungswert) </v>
      </c>
    </row>
    <row r="114" spans="1:18" x14ac:dyDescent="0.25">
      <c r="B114" s="1" t="str">
        <f ca="1">OFFSET(Sprachen!A241,0,'START, DEBUT, INIZIO'!$E$7-1,1,1)</f>
        <v>Nettoproduktion</v>
      </c>
      <c r="D114" s="378">
        <v>1</v>
      </c>
      <c r="E114" s="8">
        <f>Allgemein!E52</f>
        <v>0</v>
      </c>
      <c r="F114" s="1" t="s">
        <v>251</v>
      </c>
      <c r="H114" s="8">
        <f>Allgemein!K52</f>
        <v>0</v>
      </c>
      <c r="I114" s="1" t="s">
        <v>251</v>
      </c>
    </row>
    <row r="115" spans="1:18" x14ac:dyDescent="0.25">
      <c r="B115" s="1" t="str">
        <f ca="1">OFFSET(Sprachen!A242,0,'START, DEBUT, INIZIO'!$E$7-1,1,1)</f>
        <v>Ersatz-/Einstau-/Austauschenergie</v>
      </c>
      <c r="D115" s="379">
        <f t="shared" ref="D115:D126" si="21">D114+1</f>
        <v>2</v>
      </c>
      <c r="E115" s="554"/>
      <c r="F115" s="1" t="s">
        <v>251</v>
      </c>
      <c r="H115" s="554"/>
      <c r="I115" s="1" t="s">
        <v>251</v>
      </c>
    </row>
    <row r="116" spans="1:18" x14ac:dyDescent="0.25">
      <c r="B116" s="1" t="str">
        <f ca="1">OFFSET(Sprachen!A243,0,'START, DEBUT, INIZIO'!$E$7-1,1,1)</f>
        <v>Umwälzproduktion</v>
      </c>
      <c r="D116" s="379">
        <f t="shared" si="21"/>
        <v>3</v>
      </c>
      <c r="E116" s="554"/>
      <c r="F116" s="1" t="s">
        <v>251</v>
      </c>
      <c r="H116" s="554"/>
      <c r="I116" s="1" t="s">
        <v>251</v>
      </c>
      <c r="K116" s="10">
        <f>H114-E114</f>
        <v>0</v>
      </c>
    </row>
    <row r="117" spans="1:18" x14ac:dyDescent="0.25">
      <c r="B117" s="1" t="str">
        <f ca="1">OFFSET(Sprachen!A244,0,'START, DEBUT, INIZIO'!$E$7-1,1,1)</f>
        <v>Konzessionsenergie</v>
      </c>
      <c r="D117" s="379">
        <f t="shared" si="21"/>
        <v>4</v>
      </c>
      <c r="E117" s="554"/>
      <c r="F117" s="1" t="s">
        <v>251</v>
      </c>
      <c r="H117" s="554"/>
      <c r="I117" s="1" t="s">
        <v>251</v>
      </c>
      <c r="K117">
        <f>K116*H124</f>
        <v>0</v>
      </c>
    </row>
    <row r="118" spans="1:18" x14ac:dyDescent="0.25">
      <c r="B118" s="1" t="str">
        <f ca="1">OFFSET(Sprachen!A245,0,'START, DEBUT, INIZIO'!$E$7-1,1,1)</f>
        <v>Erwartungswert der abzusichernden Produktion</v>
      </c>
      <c r="D118" s="379">
        <f t="shared" si="21"/>
        <v>5</v>
      </c>
      <c r="E118" s="8">
        <f>E114-E115-E116-E117</f>
        <v>0</v>
      </c>
      <c r="F118" s="1" t="s">
        <v>251</v>
      </c>
      <c r="H118" s="8">
        <f>H114-H115-H116-H117</f>
        <v>0</v>
      </c>
      <c r="I118" s="1" t="s">
        <v>251</v>
      </c>
    </row>
    <row r="119" spans="1:18" x14ac:dyDescent="0.25">
      <c r="B119" s="1" t="str">
        <f ca="1">OFFSET(Sprachen!A246,0,'START, DEBUT, INIZIO'!$E$7-1,1,1)</f>
        <v>Abzusichernder Anteil</v>
      </c>
      <c r="D119" s="379">
        <f t="shared" si="21"/>
        <v>6</v>
      </c>
      <c r="E119" s="398">
        <f>'Allg., SDL, RMP, HKN, Wi-Res.'!$C$6</f>
        <v>0.8</v>
      </c>
      <c r="H119" s="398">
        <f>'Allg., SDL, RMP, HKN, Wi-Res.'!$C$6</f>
        <v>0.8</v>
      </c>
    </row>
    <row r="120" spans="1:18" x14ac:dyDescent="0.25">
      <c r="B120" s="1" t="str">
        <f ca="1">OFFSET(Sprachen!A247,0,'START, DEBUT, INIZIO'!$E$7-1,1,1)</f>
        <v>Abzusichernde Produktion</v>
      </c>
      <c r="D120" s="379">
        <f t="shared" si="21"/>
        <v>7</v>
      </c>
      <c r="E120" s="8">
        <f>E118*E119</f>
        <v>0</v>
      </c>
      <c r="F120" s="1" t="s">
        <v>251</v>
      </c>
      <c r="H120" s="8">
        <f>H118*H119</f>
        <v>0</v>
      </c>
      <c r="I120" s="1" t="s">
        <v>251</v>
      </c>
    </row>
    <row r="121" spans="1:18" x14ac:dyDescent="0.25">
      <c r="B121" s="1"/>
      <c r="D121" s="379">
        <f t="shared" si="21"/>
        <v>8</v>
      </c>
    </row>
    <row r="122" spans="1:18" x14ac:dyDescent="0.25">
      <c r="B122" s="1" t="str">
        <f ca="1">OFFSET(Sprachen!A248,0,'START, DEBUT, INIZIO'!$E$7-1,1,1)</f>
        <v>Durchschnittlicher Absicherungspreis Terminmarkt</v>
      </c>
      <c r="D122" s="379">
        <f t="shared" si="21"/>
        <v>9</v>
      </c>
      <c r="E122" s="399">
        <f>'Termin &amp; FX'!$I$6</f>
        <v>136.09512792360746</v>
      </c>
      <c r="F122" s="1" t="s">
        <v>10</v>
      </c>
      <c r="H122" s="399">
        <f>E122</f>
        <v>136.09512792360746</v>
      </c>
      <c r="I122" s="1" t="s">
        <v>10</v>
      </c>
      <c r="J122" s="1" t="str">
        <f ca="1">OFFSET(Sprachen!A255,0,'START, DEBUT, INIZIO'!$E$7-1,1,1)</f>
        <v>(Durchschnitt über den Handelszeitraum Q4 2020 bis Q3 2023, siehe Blatt 'Termin &amp; FX')</v>
      </c>
    </row>
    <row r="123" spans="1:18" x14ac:dyDescent="0.25">
      <c r="B123" s="1" t="str">
        <f ca="1">OFFSET(Sprachen!A249,0,'START, DEBUT, INIZIO'!$E$7-1,1,1)</f>
        <v>Durchschnittlicher Erlös Day-Ahead-Markt</v>
      </c>
      <c r="D123" s="379">
        <f t="shared" si="21"/>
        <v>10</v>
      </c>
      <c r="E123" s="397">
        <f>E110</f>
        <v>0</v>
      </c>
      <c r="F123" s="1" t="s">
        <v>10</v>
      </c>
      <c r="H123" s="397">
        <f>H110</f>
        <v>0</v>
      </c>
      <c r="I123" s="1" t="s">
        <v>10</v>
      </c>
    </row>
    <row r="124" spans="1:18" x14ac:dyDescent="0.25">
      <c r="B124" s="1" t="str">
        <f ca="1">OFFSET(Sprachen!A250,0,'START, DEBUT, INIZIO'!$E$7-1,1,1)</f>
        <v>Bewertung für abzusichernde Produktion</v>
      </c>
      <c r="D124" s="379">
        <f t="shared" si="21"/>
        <v>11</v>
      </c>
      <c r="E124" s="399">
        <f>E122-E123</f>
        <v>136.09512792360746</v>
      </c>
      <c r="F124" s="1" t="s">
        <v>10</v>
      </c>
      <c r="H124" s="399">
        <f>H122-H123</f>
        <v>136.09512792360746</v>
      </c>
      <c r="I124" s="1" t="s">
        <v>10</v>
      </c>
    </row>
    <row r="125" spans="1:18" x14ac:dyDescent="0.25">
      <c r="B125" s="1"/>
      <c r="D125" s="379">
        <f t="shared" si="21"/>
        <v>12</v>
      </c>
    </row>
    <row r="126" spans="1:18" x14ac:dyDescent="0.25">
      <c r="B126" s="1" t="str">
        <f ca="1">OFFSET(Sprachen!A251,0,'START, DEBUT, INIZIO'!$E$7-1,1,1)</f>
        <v>Erlös Absicherung am Terminmarkt</v>
      </c>
      <c r="D126" s="379">
        <f t="shared" si="21"/>
        <v>13</v>
      </c>
      <c r="E126" s="8">
        <f>E120*E124</f>
        <v>0</v>
      </c>
      <c r="F126" s="1" t="s">
        <v>225</v>
      </c>
      <c r="H126" s="8">
        <f>H120*H124</f>
        <v>0</v>
      </c>
      <c r="I126" s="1" t="s">
        <v>225</v>
      </c>
    </row>
    <row r="127" spans="1:18" ht="13" x14ac:dyDescent="0.3">
      <c r="C127" s="384"/>
      <c r="D127" s="384"/>
      <c r="E127" s="384"/>
      <c r="F127" s="384"/>
      <c r="G127" s="384"/>
      <c r="H127" s="380">
        <v>0</v>
      </c>
      <c r="I127" s="381" t="s">
        <v>225</v>
      </c>
      <c r="J127" s="381" t="str">
        <f ca="1">OFFSET(Sprachen!A256,0,'START, DEBUT, INIZIO'!$E$7-1,1,1)</f>
        <v>Mehrerlös Absicherung am Terminmarkt</v>
      </c>
    </row>
    <row r="128" spans="1:18" ht="13" thickBot="1" x14ac:dyDescent="0.3">
      <c r="A128" s="339"/>
      <c r="B128" s="339"/>
      <c r="C128" s="339"/>
      <c r="D128" s="339"/>
      <c r="E128" s="339"/>
      <c r="F128" s="339"/>
      <c r="G128" s="339"/>
      <c r="H128" s="339"/>
      <c r="I128" s="339"/>
      <c r="J128" s="339"/>
      <c r="K128" s="339"/>
      <c r="L128" s="339"/>
      <c r="M128" s="339"/>
      <c r="N128" s="339"/>
      <c r="O128" s="339"/>
      <c r="P128" s="339"/>
      <c r="Q128" s="339"/>
      <c r="R128" s="339"/>
    </row>
    <row r="129" spans="1:18" ht="26.15" customHeight="1" x14ac:dyDescent="0.3">
      <c r="A129" s="16" t="str">
        <f ca="1">OFFSET(Sprachen!A257,0,'START, DEBUT, INIZIO'!$E$7-1,1,1)</f>
        <v>Investitionsbedingter Erlös aus Systemdienstleistungen</v>
      </c>
      <c r="B129" s="1"/>
      <c r="C129" s="1"/>
      <c r="D129" s="3"/>
      <c r="E129" s="615"/>
      <c r="F129" s="615"/>
      <c r="G129" s="615"/>
      <c r="H129" s="615"/>
      <c r="I129" s="615"/>
    </row>
    <row r="130" spans="1:18" x14ac:dyDescent="0.25">
      <c r="B130" s="1" t="str">
        <f ca="1">OFFSET(Sprachen!A258,0,'START, DEBUT, INIZIO'!$E$7-1,1,1)</f>
        <v>resultierender SDL-Typ</v>
      </c>
      <c r="E130" s="3" t="str">
        <f ca="1">OFFSET(Sprachen!A265,0,'START, DEBUT, INIZIO'!$E$7-1,1,1)</f>
        <v>ST</v>
      </c>
      <c r="G130" s="1" t="str">
        <f ca="1">OFFSET(Sprachen!A261,0,'START, DEBUT, INIZIO'!$E$7-1,1,1)</f>
        <v>(steuerbar &gt;=3 MW (ST), nicht steuerbar oder &lt;3 MW (NST), Pumpspeicher- oder Umwälzkraftwerk (PU))</v>
      </c>
      <c r="P130" s="3" t="s">
        <v>258</v>
      </c>
    </row>
    <row r="131" spans="1:18" x14ac:dyDescent="0.25">
      <c r="B131" s="5" t="str">
        <f ca="1">OFFSET(Sprachen!A259,0,'START, DEBUT, INIZIO'!$E$7-1,1,1)</f>
        <v>zusätzlich installierte Leistung aus Investition</v>
      </c>
      <c r="D131" s="378">
        <v>1</v>
      </c>
      <c r="E131" s="401">
        <f>Allgemein!$J$25</f>
        <v>0</v>
      </c>
      <c r="F131" s="1" t="s">
        <v>216</v>
      </c>
      <c r="O131" s="18" t="str">
        <f ca="1">OFFSET(Sprachen!A478,0,'START, DEBUT, INIZIO'!$E$7-1,1,1)</f>
        <v>NST</v>
      </c>
      <c r="P131" s="258">
        <f>'Allg., SDL, RMP, HKN, Wi-Res.'!Y29</f>
        <v>2039.5526297373638</v>
      </c>
    </row>
    <row r="132" spans="1:18" x14ac:dyDescent="0.25">
      <c r="B132" s="1" t="str">
        <f ca="1">OFFSET(Sprachen!A260,0,'START, DEBUT, INIZIO'!$E$7-1,1,1)</f>
        <v>Spezifischer Erlös</v>
      </c>
      <c r="D132" s="379">
        <f>D131+1</f>
        <v>2</v>
      </c>
      <c r="E132" s="8">
        <f ca="1">VLOOKUP($E$130,$O$131:$P$133,2,0)</f>
        <v>1070.5651492064194</v>
      </c>
      <c r="F132" s="1" t="s">
        <v>258</v>
      </c>
      <c r="O132" s="18" t="str">
        <f ca="1">OFFSET(Sprachen!A479,0,'START, DEBUT, INIZIO'!$E$7-1,1,1)</f>
        <v>ST</v>
      </c>
      <c r="P132" s="258">
        <f>'Allg., SDL, RMP, HKN, Wi-Res.'!Y30</f>
        <v>1070.5651492064194</v>
      </c>
    </row>
    <row r="133" spans="1:18" ht="13" x14ac:dyDescent="0.3">
      <c r="D133" s="379">
        <f>D132+1</f>
        <v>3</v>
      </c>
      <c r="E133" s="380">
        <v>0</v>
      </c>
      <c r="F133" s="381" t="s">
        <v>225</v>
      </c>
      <c r="G133" s="381" t="str">
        <f ca="1">OFFSET(Sprachen!A266,0,'START, DEBUT, INIZIO'!$E$7-1,1,1)</f>
        <v>Mehrerlös Systemdienstleistungen</v>
      </c>
      <c r="O133" s="18" t="str">
        <f ca="1">OFFSET(Sprachen!A480,0,'START, DEBUT, INIZIO'!$E$7-1,1,1)</f>
        <v>PU</v>
      </c>
      <c r="P133" s="258">
        <f>'Allg., SDL, RMP, HKN, Wi-Res.'!Y31</f>
        <v>9182.6009319273217</v>
      </c>
    </row>
    <row r="134" spans="1:18" ht="13" thickBot="1" x14ac:dyDescent="0.3">
      <c r="A134" s="339"/>
      <c r="B134" s="339"/>
      <c r="C134" s="339"/>
      <c r="D134" s="339"/>
      <c r="E134" s="339"/>
      <c r="F134" s="339"/>
      <c r="G134" s="339"/>
      <c r="H134" s="339"/>
      <c r="I134" s="339"/>
      <c r="J134" s="339"/>
      <c r="K134" s="339"/>
      <c r="L134" s="339"/>
      <c r="M134" s="339"/>
      <c r="N134" s="339"/>
      <c r="O134" s="339"/>
      <c r="P134" s="339"/>
      <c r="Q134" s="339"/>
      <c r="R134" s="339"/>
    </row>
    <row r="135" spans="1:18" ht="26.15" customHeight="1" x14ac:dyDescent="0.3">
      <c r="A135" s="16" t="str">
        <f ca="1">OFFSET(Sprachen!A267,0,'START, DEBUT, INIZIO'!$E$7-1,1,1)</f>
        <v>Investitionsbedingter Erlös aus Herkunftsnachweisen (HKN)</v>
      </c>
      <c r="B135" s="1"/>
      <c r="C135" s="1"/>
      <c r="D135" s="3"/>
      <c r="E135" s="615"/>
      <c r="F135" s="615"/>
      <c r="G135" s="615"/>
      <c r="H135" s="615"/>
      <c r="I135" s="615"/>
    </row>
    <row r="136" spans="1:18" x14ac:dyDescent="0.25">
      <c r="B136" s="1" t="str">
        <f ca="1">OFFSET(Sprachen!A268,0,'START, DEBUT, INIZIO'!$E$7-1,1,1)</f>
        <v>HKN-Mehrproduktion aus Investition</v>
      </c>
      <c r="D136" s="378">
        <v>1</v>
      </c>
      <c r="E136" s="8">
        <f>SUM(Allgemein!N69:N80)</f>
        <v>0</v>
      </c>
      <c r="F136" s="1" t="s">
        <v>251</v>
      </c>
    </row>
    <row r="137" spans="1:18" x14ac:dyDescent="0.25">
      <c r="B137" s="1" t="str">
        <f ca="1">OFFSET(Sprachen!A269,0,'START, DEBUT, INIZIO'!$E$7-1,1,1)</f>
        <v>Spezifischer Erlös</v>
      </c>
      <c r="D137" s="379">
        <f>D136+1</f>
        <v>2</v>
      </c>
      <c r="E137" s="399" t="e">
        <f>SUMPRODUCT(Allgemein!$N$66:$N$77,'Allg., SDL, RMP, HKN, Wi-Res.'!$G$35:$G$46)/Allgemein!$N$81</f>
        <v>#DIV/0!</v>
      </c>
      <c r="F137" s="1" t="s">
        <v>10</v>
      </c>
    </row>
    <row r="138" spans="1:18" ht="13" x14ac:dyDescent="0.3">
      <c r="D138" s="379">
        <f>D137+1</f>
        <v>3</v>
      </c>
      <c r="E138" s="380" t="e">
        <f>E136*E137</f>
        <v>#DIV/0!</v>
      </c>
      <c r="F138" s="381" t="s">
        <v>225</v>
      </c>
      <c r="G138" s="381" t="str">
        <f ca="1">OFFSET(Sprachen!A270,0,'START, DEBUT, INIZIO'!$E$7-1,1,1)</f>
        <v>Mehrerlös Herkunftsnachweise</v>
      </c>
    </row>
    <row r="139" spans="1:18" ht="13" thickBot="1" x14ac:dyDescent="0.3">
      <c r="A139" s="339"/>
      <c r="B139" s="339"/>
      <c r="C139" s="339"/>
      <c r="D139" s="339"/>
      <c r="E139" s="339"/>
      <c r="F139" s="339"/>
      <c r="G139" s="339"/>
      <c r="H139" s="339"/>
      <c r="I139" s="339"/>
      <c r="J139" s="339"/>
      <c r="K139" s="339"/>
      <c r="L139" s="339"/>
      <c r="M139" s="339"/>
      <c r="N139" s="339"/>
      <c r="O139" s="339"/>
      <c r="P139" s="339"/>
      <c r="Q139" s="339"/>
      <c r="R139" s="339"/>
    </row>
    <row r="140" spans="1:18" ht="26.15" customHeight="1" x14ac:dyDescent="0.3">
      <c r="A140" s="16" t="str">
        <f ca="1">OFFSET(Sprachen!A271,0,'START, DEBUT, INIZIO'!$E$7-1,1,1)</f>
        <v>Investitionsbedingter Erlös aus Winterreserve</v>
      </c>
      <c r="B140" s="1"/>
      <c r="C140" s="1"/>
      <c r="D140" s="3"/>
      <c r="E140" s="615"/>
      <c r="F140" s="615"/>
      <c r="G140" s="615"/>
      <c r="H140" s="615"/>
      <c r="I140" s="615"/>
    </row>
    <row r="141" spans="1:18" x14ac:dyDescent="0.25">
      <c r="B141" t="str">
        <f ca="1">OFFSET(Sprachen!A272,0,'START, DEBUT, INIZIO'!$E$7-1,1,1)</f>
        <v>Investitionsbedingte zusätzliche Speicherkapazität</v>
      </c>
      <c r="D141" s="378">
        <v>1</v>
      </c>
      <c r="E141" s="8">
        <f>Allgemein!$J$28</f>
        <v>0</v>
      </c>
      <c r="F141" s="1" t="s">
        <v>251</v>
      </c>
    </row>
    <row r="142" spans="1:18" x14ac:dyDescent="0.25">
      <c r="B142" t="str">
        <f ca="1">OFFSET(Sprachen!A273,0,'START, DEBUT, INIZIO'!$E$7-1,1,1)</f>
        <v>Anteil Vorhaltemenge für die ganze CH Wasserkraftreserve</v>
      </c>
      <c r="D142" s="379">
        <f>D141+1</f>
        <v>2</v>
      </c>
      <c r="E142" s="403">
        <f>'Allg., SDL, RMP, HKN, Wi-Res.'!$D$58</f>
        <v>4.7264563393595652E-2</v>
      </c>
    </row>
    <row r="143" spans="1:18" x14ac:dyDescent="0.25">
      <c r="B143" t="str">
        <f ca="1">OFFSET(Sprachen!A274,0,'START, DEBUT, INIZIO'!$E$7-1,1,1)</f>
        <v>Zu vergütende investitionsbedingte zusätzliche Speicherkapazität</v>
      </c>
      <c r="D143" s="379">
        <f>D142+1</f>
        <v>3</v>
      </c>
      <c r="E143" s="8">
        <f>E141*E142</f>
        <v>0</v>
      </c>
      <c r="F143" s="1" t="s">
        <v>251</v>
      </c>
    </row>
    <row r="144" spans="1:18" x14ac:dyDescent="0.25">
      <c r="B144" t="str">
        <f ca="1">OFFSET(Sprachen!A275,0,'START, DEBUT, INIZIO'!$E$7-1,1,1)</f>
        <v>Ansatz für Pauschalabgeltung</v>
      </c>
      <c r="D144" s="379">
        <f>D143+1</f>
        <v>4</v>
      </c>
      <c r="E144" s="399">
        <f>'Allg., SDL, RMP, HKN, Wi-Res.'!$D$60</f>
        <v>144.5</v>
      </c>
      <c r="F144" s="1" t="s">
        <v>10</v>
      </c>
    </row>
    <row r="145" spans="1:18" ht="13" x14ac:dyDescent="0.3">
      <c r="D145" s="379">
        <f>D144+1</f>
        <v>5</v>
      </c>
      <c r="E145" s="380">
        <v>0</v>
      </c>
      <c r="F145" s="381" t="s">
        <v>225</v>
      </c>
      <c r="G145" s="381" t="str">
        <f ca="1">OFFSET(Sprachen!A276,0,'START, DEBUT, INIZIO'!$E$7-1,1,1)</f>
        <v>Mehrerlös Winterreserve</v>
      </c>
    </row>
    <row r="146" spans="1:18" ht="13" thickBot="1" x14ac:dyDescent="0.3">
      <c r="A146" s="339"/>
      <c r="B146" s="339"/>
      <c r="C146" s="339"/>
      <c r="D146" s="339"/>
      <c r="E146" s="339"/>
      <c r="F146" s="339"/>
      <c r="G146" s="339"/>
      <c r="H146" s="339"/>
      <c r="I146" s="339"/>
      <c r="J146" s="339"/>
      <c r="K146" s="339"/>
      <c r="L146" s="339"/>
      <c r="M146" s="339"/>
      <c r="N146" s="339"/>
      <c r="O146" s="339"/>
      <c r="P146" s="339"/>
      <c r="Q146" s="339"/>
      <c r="R146" s="339"/>
    </row>
    <row r="147" spans="1:18" ht="26.15" customHeight="1" x14ac:dyDescent="0.3">
      <c r="A147" s="16" t="str">
        <f ca="1">OFFSET(Sprachen!A277,0,'START, DEBUT, INIZIO'!$E$7-1,1,1)</f>
        <v>Übersteigender Teil</v>
      </c>
      <c r="B147" s="1"/>
      <c r="C147" s="1"/>
      <c r="D147" s="3"/>
      <c r="E147" s="615"/>
      <c r="F147" s="615"/>
      <c r="G147" s="615"/>
      <c r="H147" s="615"/>
      <c r="I147" s="615"/>
    </row>
    <row r="148" spans="1:18" ht="145.5" x14ac:dyDescent="0.25">
      <c r="B148" s="402" t="str">
        <f ca="1">OFFSET(Sprachen!A278,0,'START, DEBUT, INIZIO'!$E$7-1,1,1)</f>
        <v>Die jeweiligen Jahreserlöse werden proportional zur Mehrproduktion auf die Monate verteilt</v>
      </c>
      <c r="E148" s="416" t="str">
        <f ca="1">OFFSET(Sprachen!A279,0,'START, DEBUT, INIZIO'!$E$7-1,1,1)</f>
        <v>Mehrproduktion aus Investition
(ohne neue Speicherkapazität)</v>
      </c>
      <c r="F148" s="416" t="str">
        <f ca="1">OFFSET(Sprachen!A282,0,'START, DEBUT, INIZIO'!$E$7-1,1,1)</f>
        <v>Erlös aus Verkauf zum Referenzmarktpreis (spezifisch)</v>
      </c>
      <c r="G148" s="416" t="str">
        <f ca="1">OFFSET(Sprachen!A284,0,'START, DEBUT, INIZIO'!$E$7-1,1,1)</f>
        <v>Erlös aus Verkauf zum Referenzmarktpreis (absolut)</v>
      </c>
      <c r="H148" s="416" t="str">
        <f ca="1">OFFSET(Sprachen!A285,0,'START, DEBUT, INIZIO'!$E$7-1,1,1)</f>
        <v>Erlös Terminmarktabsicherung</v>
      </c>
      <c r="I148" s="416" t="str">
        <f ca="1">OFFSET(Sprachen!A286,0,'START, DEBUT, INIZIO'!$E$7-1,1,1)</f>
        <v>Erlös Systemdienstleistungsmarkt</v>
      </c>
      <c r="J148" s="416" t="str">
        <f ca="1">OFFSET(Sprachen!A287,0,'START, DEBUT, INIZIO'!$E$7-1,1,1)</f>
        <v>Erlös Herkunftsnachweise</v>
      </c>
      <c r="K148" s="416" t="str">
        <f ca="1">OFFSET(Sprachen!A288,0,'START, DEBUT, INIZIO'!$E$7-1,1,1)</f>
        <v>Erlös Winterreserve</v>
      </c>
      <c r="L148" s="417" t="str">
        <f ca="1">OFFSET(Sprachen!A289,0,'START, DEBUT, INIZIO'!$E$7-1,1,1)</f>
        <v>Erlös Total</v>
      </c>
      <c r="M148" s="418"/>
    </row>
    <row r="149" spans="1:18" ht="13" thickBot="1" x14ac:dyDescent="0.3">
      <c r="D149" s="339"/>
      <c r="E149" s="343" t="s">
        <v>9</v>
      </c>
      <c r="F149" s="343" t="s">
        <v>10</v>
      </c>
      <c r="G149" s="343" t="s">
        <v>8</v>
      </c>
      <c r="H149" s="343" t="s">
        <v>8</v>
      </c>
      <c r="I149" s="343" t="s">
        <v>8</v>
      </c>
      <c r="J149" s="343" t="s">
        <v>8</v>
      </c>
      <c r="K149" s="343" t="s">
        <v>8</v>
      </c>
      <c r="L149" s="562" t="s">
        <v>8</v>
      </c>
    </row>
    <row r="150" spans="1:18" x14ac:dyDescent="0.25">
      <c r="C150" s="378">
        <v>1</v>
      </c>
      <c r="D150" s="3" t="str">
        <f t="shared" ref="D150:D161" si="22">D53</f>
        <v>1. 2024</v>
      </c>
      <c r="E150" s="406">
        <f>Allgemein!N40</f>
        <v>0</v>
      </c>
      <c r="F150" s="385">
        <f>'Allg., SDL, RMP, HKN, Wi-Res.'!D38</f>
        <v>79.739999999999995</v>
      </c>
      <c r="G150" s="393">
        <f>E150*F150</f>
        <v>0</v>
      </c>
      <c r="H150" s="393" t="e">
        <f t="shared" ref="H150:K161" si="23">$E150/$E$162*H$162</f>
        <v>#DIV/0!</v>
      </c>
      <c r="I150" s="393" t="e">
        <f t="shared" si="23"/>
        <v>#DIV/0!</v>
      </c>
      <c r="J150" s="393" t="e">
        <f t="shared" si="23"/>
        <v>#DIV/0!</v>
      </c>
      <c r="K150" s="393" t="e">
        <f t="shared" si="23"/>
        <v>#DIV/0!</v>
      </c>
      <c r="L150" s="407" t="e">
        <f t="shared" ref="L150:L161" si="24">SUM(G150:K150)</f>
        <v>#DIV/0!</v>
      </c>
    </row>
    <row r="151" spans="1:18" x14ac:dyDescent="0.25">
      <c r="C151" s="379">
        <f t="shared" ref="C151:C178" si="25">C150+1</f>
        <v>2</v>
      </c>
      <c r="D151" s="3" t="str">
        <f t="shared" si="22"/>
        <v>2. 2024</v>
      </c>
      <c r="E151" s="406">
        <f>Allgemein!N41</f>
        <v>0</v>
      </c>
      <c r="F151" s="385">
        <f>'Allg., SDL, RMP, HKN, Wi-Res.'!D39</f>
        <v>67.16</v>
      </c>
      <c r="G151" s="409">
        <f t="shared" ref="G151:G161" si="26">E151*F151</f>
        <v>0</v>
      </c>
      <c r="H151" s="258" t="e">
        <f t="shared" si="23"/>
        <v>#DIV/0!</v>
      </c>
      <c r="I151" s="258" t="e">
        <f t="shared" si="23"/>
        <v>#DIV/0!</v>
      </c>
      <c r="J151" s="258" t="e">
        <f t="shared" si="23"/>
        <v>#DIV/0!</v>
      </c>
      <c r="K151" s="258" t="e">
        <f t="shared" si="23"/>
        <v>#DIV/0!</v>
      </c>
      <c r="L151" s="407" t="e">
        <f t="shared" si="24"/>
        <v>#DIV/0!</v>
      </c>
    </row>
    <row r="152" spans="1:18" ht="13" thickBot="1" x14ac:dyDescent="0.3">
      <c r="C152" s="379">
        <f t="shared" si="25"/>
        <v>3</v>
      </c>
      <c r="D152" s="410" t="str">
        <f t="shared" si="22"/>
        <v>3. 2024</v>
      </c>
      <c r="E152" s="411">
        <f>Allgemein!N42</f>
        <v>0</v>
      </c>
      <c r="F152" s="412">
        <f>'Allg., SDL, RMP, HKN, Wi-Res.'!D40</f>
        <v>71.400000000000006</v>
      </c>
      <c r="G152" s="374">
        <f t="shared" si="26"/>
        <v>0</v>
      </c>
      <c r="H152" s="374" t="e">
        <f t="shared" si="23"/>
        <v>#DIV/0!</v>
      </c>
      <c r="I152" s="374" t="e">
        <f t="shared" si="23"/>
        <v>#DIV/0!</v>
      </c>
      <c r="J152" s="374" t="e">
        <f t="shared" si="23"/>
        <v>#DIV/0!</v>
      </c>
      <c r="K152" s="374" t="e">
        <f t="shared" si="23"/>
        <v>#DIV/0!</v>
      </c>
      <c r="L152" s="413" t="e">
        <f t="shared" si="24"/>
        <v>#DIV/0!</v>
      </c>
    </row>
    <row r="153" spans="1:18" x14ac:dyDescent="0.25">
      <c r="C153" s="379">
        <f t="shared" si="25"/>
        <v>4</v>
      </c>
      <c r="D153" s="3" t="str">
        <f t="shared" si="22"/>
        <v>4. 2024</v>
      </c>
      <c r="E153" s="406">
        <f>Allgemein!N43</f>
        <v>0</v>
      </c>
      <c r="F153" s="385">
        <f>'Allg., SDL, RMP, HKN, Wi-Res.'!D41</f>
        <v>63</v>
      </c>
      <c r="G153" s="393">
        <f t="shared" si="26"/>
        <v>0</v>
      </c>
      <c r="H153" s="393" t="e">
        <f t="shared" si="23"/>
        <v>#DIV/0!</v>
      </c>
      <c r="I153" s="393" t="e">
        <f t="shared" si="23"/>
        <v>#DIV/0!</v>
      </c>
      <c r="J153" s="393" t="e">
        <f t="shared" si="23"/>
        <v>#DIV/0!</v>
      </c>
      <c r="K153" s="393" t="e">
        <f t="shared" si="23"/>
        <v>#DIV/0!</v>
      </c>
      <c r="L153" s="407" t="e">
        <f t="shared" si="24"/>
        <v>#DIV/0!</v>
      </c>
    </row>
    <row r="154" spans="1:18" x14ac:dyDescent="0.25">
      <c r="C154" s="379">
        <f t="shared" si="25"/>
        <v>5</v>
      </c>
      <c r="D154" s="3" t="str">
        <f t="shared" si="22"/>
        <v>5. 2024</v>
      </c>
      <c r="E154" s="406">
        <f>Allgemein!N44</f>
        <v>0</v>
      </c>
      <c r="F154" s="385">
        <f>'Allg., SDL, RMP, HKN, Wi-Res.'!D42</f>
        <v>62.79</v>
      </c>
      <c r="G154" s="409">
        <f t="shared" si="26"/>
        <v>0</v>
      </c>
      <c r="H154" s="258" t="e">
        <f t="shared" si="23"/>
        <v>#DIV/0!</v>
      </c>
      <c r="I154" s="258" t="e">
        <f t="shared" si="23"/>
        <v>#DIV/0!</v>
      </c>
      <c r="J154" s="258" t="e">
        <f t="shared" si="23"/>
        <v>#DIV/0!</v>
      </c>
      <c r="K154" s="258" t="e">
        <f t="shared" si="23"/>
        <v>#DIV/0!</v>
      </c>
      <c r="L154" s="407" t="e">
        <f t="shared" si="24"/>
        <v>#DIV/0!</v>
      </c>
    </row>
    <row r="155" spans="1:18" ht="13" thickBot="1" x14ac:dyDescent="0.3">
      <c r="C155" s="379">
        <f t="shared" si="25"/>
        <v>6</v>
      </c>
      <c r="D155" s="410" t="str">
        <f t="shared" si="22"/>
        <v>6. 2024</v>
      </c>
      <c r="E155" s="411">
        <f>Allgemein!N45</f>
        <v>0</v>
      </c>
      <c r="F155" s="412">
        <f>'Allg., SDL, RMP, HKN, Wi-Res.'!D43</f>
        <v>47.43</v>
      </c>
      <c r="G155" s="374">
        <f t="shared" si="26"/>
        <v>0</v>
      </c>
      <c r="H155" s="374" t="e">
        <f t="shared" si="23"/>
        <v>#DIV/0!</v>
      </c>
      <c r="I155" s="374" t="e">
        <f t="shared" si="23"/>
        <v>#DIV/0!</v>
      </c>
      <c r="J155" s="374" t="e">
        <f t="shared" si="23"/>
        <v>#DIV/0!</v>
      </c>
      <c r="K155" s="374" t="e">
        <f t="shared" si="23"/>
        <v>#DIV/0!</v>
      </c>
      <c r="L155" s="413" t="e">
        <f t="shared" si="24"/>
        <v>#DIV/0!</v>
      </c>
    </row>
    <row r="156" spans="1:18" x14ac:dyDescent="0.25">
      <c r="C156" s="379">
        <f t="shared" si="25"/>
        <v>7</v>
      </c>
      <c r="D156" s="3" t="str">
        <f t="shared" si="22"/>
        <v>7. 2024</v>
      </c>
      <c r="E156" s="406">
        <f>Allgemein!N46</f>
        <v>0</v>
      </c>
      <c r="F156" s="385">
        <f>'Allg., SDL, RMP, HKN, Wi-Res.'!D44</f>
        <v>38.44</v>
      </c>
      <c r="G156" s="393">
        <f t="shared" si="26"/>
        <v>0</v>
      </c>
      <c r="H156" s="393" t="e">
        <f t="shared" si="23"/>
        <v>#DIV/0!</v>
      </c>
      <c r="I156" s="393" t="e">
        <f t="shared" si="23"/>
        <v>#DIV/0!</v>
      </c>
      <c r="J156" s="393" t="e">
        <f t="shared" si="23"/>
        <v>#DIV/0!</v>
      </c>
      <c r="K156" s="393" t="e">
        <f t="shared" si="23"/>
        <v>#DIV/0!</v>
      </c>
      <c r="L156" s="407" t="e">
        <f t="shared" si="24"/>
        <v>#DIV/0!</v>
      </c>
    </row>
    <row r="157" spans="1:18" x14ac:dyDescent="0.25">
      <c r="C157" s="379">
        <f t="shared" si="25"/>
        <v>8</v>
      </c>
      <c r="D157" s="3" t="str">
        <f t="shared" si="22"/>
        <v>8. 2024</v>
      </c>
      <c r="E157" s="406">
        <f>Allgemein!N47</f>
        <v>0</v>
      </c>
      <c r="F157" s="385">
        <f>'Allg., SDL, RMP, HKN, Wi-Res.'!D45</f>
        <v>55.6</v>
      </c>
      <c r="G157" s="409">
        <f t="shared" si="26"/>
        <v>0</v>
      </c>
      <c r="H157" s="258" t="e">
        <f t="shared" si="23"/>
        <v>#DIV/0!</v>
      </c>
      <c r="I157" s="258" t="e">
        <f t="shared" si="23"/>
        <v>#DIV/0!</v>
      </c>
      <c r="J157" s="258" t="e">
        <f t="shared" si="23"/>
        <v>#DIV/0!</v>
      </c>
      <c r="K157" s="258" t="e">
        <f t="shared" si="23"/>
        <v>#DIV/0!</v>
      </c>
      <c r="L157" s="407" t="e">
        <f t="shared" si="24"/>
        <v>#DIV/0!</v>
      </c>
    </row>
    <row r="158" spans="1:18" ht="13" thickBot="1" x14ac:dyDescent="0.3">
      <c r="C158" s="379">
        <f t="shared" si="25"/>
        <v>9</v>
      </c>
      <c r="D158" s="410" t="str">
        <f t="shared" si="22"/>
        <v>9. 2024</v>
      </c>
      <c r="E158" s="411">
        <f>Allgemein!N48</f>
        <v>0</v>
      </c>
      <c r="F158" s="412">
        <f>'Allg., SDL, RMP, HKN, Wi-Res.'!D46</f>
        <v>77.72</v>
      </c>
      <c r="G158" s="374">
        <f t="shared" si="26"/>
        <v>0</v>
      </c>
      <c r="H158" s="374" t="e">
        <f t="shared" si="23"/>
        <v>#DIV/0!</v>
      </c>
      <c r="I158" s="374" t="e">
        <f t="shared" si="23"/>
        <v>#DIV/0!</v>
      </c>
      <c r="J158" s="374" t="e">
        <f t="shared" si="23"/>
        <v>#DIV/0!</v>
      </c>
      <c r="K158" s="374" t="e">
        <f t="shared" si="23"/>
        <v>#DIV/0!</v>
      </c>
      <c r="L158" s="413" t="e">
        <f t="shared" si="24"/>
        <v>#DIV/0!</v>
      </c>
    </row>
    <row r="159" spans="1:18" x14ac:dyDescent="0.25">
      <c r="C159" s="379">
        <f t="shared" si="25"/>
        <v>10</v>
      </c>
      <c r="D159" s="3" t="str">
        <f t="shared" si="22"/>
        <v>10. 2024</v>
      </c>
      <c r="E159" s="406">
        <f>Allgemein!N49</f>
        <v>0</v>
      </c>
      <c r="F159" s="385">
        <f>'Allg., SDL, RMP, HKN, Wi-Res.'!D47</f>
        <v>77.95</v>
      </c>
      <c r="G159" s="393">
        <f t="shared" si="26"/>
        <v>0</v>
      </c>
      <c r="H159" s="393" t="e">
        <f t="shared" si="23"/>
        <v>#DIV/0!</v>
      </c>
      <c r="I159" s="393" t="e">
        <f t="shared" si="23"/>
        <v>#DIV/0!</v>
      </c>
      <c r="J159" s="393" t="e">
        <f t="shared" si="23"/>
        <v>#DIV/0!</v>
      </c>
      <c r="K159" s="393" t="e">
        <f t="shared" si="23"/>
        <v>#DIV/0!</v>
      </c>
      <c r="L159" s="407" t="e">
        <f t="shared" si="24"/>
        <v>#DIV/0!</v>
      </c>
    </row>
    <row r="160" spans="1:18" x14ac:dyDescent="0.25">
      <c r="C160" s="379">
        <f t="shared" si="25"/>
        <v>11</v>
      </c>
      <c r="D160" s="3" t="str">
        <f t="shared" si="22"/>
        <v>11. 2024</v>
      </c>
      <c r="E160" s="406">
        <f>Allgemein!N50</f>
        <v>0</v>
      </c>
      <c r="F160" s="385">
        <f>'Allg., SDL, RMP, HKN, Wi-Res.'!D48</f>
        <v>118.4</v>
      </c>
      <c r="G160" s="409">
        <f t="shared" si="26"/>
        <v>0</v>
      </c>
      <c r="H160" s="258" t="e">
        <f t="shared" si="23"/>
        <v>#DIV/0!</v>
      </c>
      <c r="I160" s="258" t="e">
        <f t="shared" si="23"/>
        <v>#DIV/0!</v>
      </c>
      <c r="J160" s="258" t="e">
        <f t="shared" si="23"/>
        <v>#DIV/0!</v>
      </c>
      <c r="K160" s="258" t="e">
        <f t="shared" si="23"/>
        <v>#DIV/0!</v>
      </c>
      <c r="L160" s="407" t="e">
        <f t="shared" si="24"/>
        <v>#DIV/0!</v>
      </c>
    </row>
    <row r="161" spans="2:17" ht="13" thickBot="1" x14ac:dyDescent="0.3">
      <c r="C161" s="379">
        <f t="shared" si="25"/>
        <v>12</v>
      </c>
      <c r="D161" s="410" t="str">
        <f t="shared" si="22"/>
        <v>12. 2024</v>
      </c>
      <c r="E161" s="411">
        <f>Allgemein!N51</f>
        <v>0</v>
      </c>
      <c r="F161" s="412">
        <f>'Allg., SDL, RMP, HKN, Wi-Res.'!D49</f>
        <v>120.81</v>
      </c>
      <c r="G161" s="374">
        <f t="shared" si="26"/>
        <v>0</v>
      </c>
      <c r="H161" s="374" t="e">
        <f t="shared" si="23"/>
        <v>#DIV/0!</v>
      </c>
      <c r="I161" s="374" t="e">
        <f t="shared" si="23"/>
        <v>#DIV/0!</v>
      </c>
      <c r="J161" s="374" t="e">
        <f t="shared" si="23"/>
        <v>#DIV/0!</v>
      </c>
      <c r="K161" s="374" t="e">
        <f t="shared" si="23"/>
        <v>#DIV/0!</v>
      </c>
      <c r="L161" s="413" t="e">
        <f t="shared" si="24"/>
        <v>#DIV/0!</v>
      </c>
    </row>
    <row r="162" spans="2:17" x14ac:dyDescent="0.25">
      <c r="C162" s="379">
        <f t="shared" si="25"/>
        <v>13</v>
      </c>
      <c r="E162" s="341">
        <f>SUM(E150:E161)</f>
        <v>0</v>
      </c>
      <c r="G162" s="8">
        <f>SUM(G150:G161)</f>
        <v>0</v>
      </c>
      <c r="H162" s="8">
        <f>$H$127</f>
        <v>0</v>
      </c>
      <c r="I162" s="8">
        <f>$E$133</f>
        <v>0</v>
      </c>
      <c r="J162" s="8" t="e">
        <f>$E$138</f>
        <v>#DIV/0!</v>
      </c>
      <c r="K162" s="8">
        <f>$E$145</f>
        <v>0</v>
      </c>
      <c r="L162" s="407" t="e">
        <f>SUM(L150:L161)</f>
        <v>#DIV/0!</v>
      </c>
    </row>
    <row r="163" spans="2:17" x14ac:dyDescent="0.25">
      <c r="C163" s="379">
        <f t="shared" si="25"/>
        <v>14</v>
      </c>
    </row>
    <row r="164" spans="2:17" ht="139.5" x14ac:dyDescent="0.25">
      <c r="B164" s="402" t="str">
        <f ca="1">OFFSET(Sprachen!A290,0,'START, DEBUT, INIZIO'!$E$7-1,1,1)</f>
        <v>Die jeweiligen Jahreskosten werden proportional zur Mehrproduktion auf die Monate verteilt</v>
      </c>
      <c r="C164" s="379">
        <f t="shared" si="25"/>
        <v>15</v>
      </c>
      <c r="E164" s="416" t="str">
        <f ca="1">OFFSET(Sprachen!$A291,0,'START, DEBUT, INIZIO'!$E$7-1,1,1)</f>
        <v>Kapitalkosten (Annuität ohne MwSt.)</v>
      </c>
      <c r="F164" s="416" t="str">
        <f ca="1">OFFSET(Sprachen!$A292,0,'START, DEBUT, INIZIO'!$E$7-1,1,1)</f>
        <v>Betriebskosten (ohne MwSt.)</v>
      </c>
      <c r="G164" s="422" t="str">
        <f ca="1">OFFSET(Sprachen!$A293,0,'START, DEBUT, INIZIO'!$E$7-1,1,1)</f>
        <v>Energiebewirtschaftungs- und -verwertungskosten</v>
      </c>
      <c r="H164" s="416" t="str">
        <f ca="1">OFFSET(Sprachen!$A294,0,'START, DEBUT, INIZIO'!$E$7-1,1,1)</f>
        <v>Abgaben und Leistungen an das Gemeinwesen</v>
      </c>
      <c r="I164" s="416" t="str">
        <f ca="1">OFFSET(Sprachen!$A295,0,'START, DEBUT, INIZIO'!$E$7-1,1,1)</f>
        <v>Kosten für die Elektrizität für Zubringerpumpen</v>
      </c>
      <c r="J164" s="416" t="str">
        <f ca="1">OFFSET(Sprachen!$A296,0,'START, DEBUT, INIZIO'!$E$7-1,1,1)</f>
        <v>Kosten für die Elektrizität für Umwälzpumpen</v>
      </c>
      <c r="K164" s="416" t="str">
        <f ca="1">OFFSET(Sprachen!$A297,0,'START, DEBUT, INIZIO'!$E$7-1,1,1)</f>
        <v>Kosten Steuern EK</v>
      </c>
      <c r="L164" s="417" t="str">
        <f ca="1">OFFSET(Sprachen!$A298,0,'START, DEBUT, INIZIO'!$E$7-1,1,1)</f>
        <v>Kosten Total</v>
      </c>
      <c r="O164" s="405" t="str">
        <f ca="1">OFFSET(Sprachen!$A299,0,'START, DEBUT, INIZIO'!$E$7-1,1,1)</f>
        <v>gMP Total Erlöse - Total Kosten</v>
      </c>
      <c r="P164" s="405" t="str">
        <f ca="1">OFFSET(Sprachen!$A300,0,'START, DEBUT, INIZIO'!$E$7-1,1,1)</f>
        <v>Übersteigender Teil</v>
      </c>
      <c r="Q164" s="405" t="str">
        <f ca="1">OFFSET(Sprachen!$A301,0,'START, DEBUT, INIZIO'!$E$7-1,1,1)</f>
        <v>Übersteigender Teil. Anteil, welcher beim Projekt bleibt</v>
      </c>
    </row>
    <row r="165" spans="2:17" ht="13" thickBot="1" x14ac:dyDescent="0.3">
      <c r="C165" s="379">
        <f t="shared" si="25"/>
        <v>16</v>
      </c>
      <c r="D165" s="339"/>
      <c r="E165" s="343" t="s">
        <v>8</v>
      </c>
      <c r="F165" s="343" t="s">
        <v>8</v>
      </c>
      <c r="G165" s="343" t="s">
        <v>8</v>
      </c>
      <c r="H165" s="343" t="s">
        <v>8</v>
      </c>
      <c r="I165" s="343" t="s">
        <v>8</v>
      </c>
      <c r="J165" s="343" t="s">
        <v>8</v>
      </c>
      <c r="K165" s="343" t="s">
        <v>8</v>
      </c>
      <c r="L165" s="562" t="s">
        <v>8</v>
      </c>
      <c r="N165" s="339"/>
      <c r="O165" s="343" t="s">
        <v>8</v>
      </c>
      <c r="P165" s="343" t="s">
        <v>8</v>
      </c>
      <c r="Q165" s="343" t="s">
        <v>8</v>
      </c>
    </row>
    <row r="166" spans="2:17" x14ac:dyDescent="0.25">
      <c r="C166" s="379">
        <f t="shared" si="25"/>
        <v>17</v>
      </c>
      <c r="D166" s="3" t="str">
        <f t="shared" ref="D166:D177" si="27">D150</f>
        <v>1. 2024</v>
      </c>
      <c r="E166" s="393" t="e">
        <f t="shared" ref="E166:K177" si="28">$E150/$E$162*E$178</f>
        <v>#DIV/0!</v>
      </c>
      <c r="F166" s="393" t="e">
        <f t="shared" si="28"/>
        <v>#DIV/0!</v>
      </c>
      <c r="G166" s="393" t="e">
        <f t="shared" ca="1" si="28"/>
        <v>#DIV/0!</v>
      </c>
      <c r="H166" s="393" t="e">
        <f t="shared" si="28"/>
        <v>#DIV/0!</v>
      </c>
      <c r="I166" s="393" t="e">
        <f t="shared" si="28"/>
        <v>#DIV/0!</v>
      </c>
      <c r="J166" s="393" t="e">
        <f t="shared" si="28"/>
        <v>#DIV/0!</v>
      </c>
      <c r="K166" s="393" t="e">
        <f t="shared" si="28"/>
        <v>#DIV/0!</v>
      </c>
      <c r="L166" s="408" t="e">
        <f t="shared" ref="L166:L178" si="29">SUM(E166:K166)</f>
        <v>#DIV/0!</v>
      </c>
      <c r="N166" s="8" t="str">
        <f t="shared" ref="N166:N177" si="30">D150</f>
        <v>1. 2024</v>
      </c>
      <c r="O166" s="8" t="e">
        <f t="shared" ref="O166:O177" si="31">L150-L166</f>
        <v>#DIV/0!</v>
      </c>
      <c r="P166" s="8"/>
    </row>
    <row r="167" spans="2:17" x14ac:dyDescent="0.25">
      <c r="C167" s="379">
        <f t="shared" si="25"/>
        <v>18</v>
      </c>
      <c r="D167" s="3" t="str">
        <f t="shared" si="27"/>
        <v>2. 2024</v>
      </c>
      <c r="E167" s="258" t="e">
        <f t="shared" si="28"/>
        <v>#DIV/0!</v>
      </c>
      <c r="F167" s="258" t="e">
        <f t="shared" si="28"/>
        <v>#DIV/0!</v>
      </c>
      <c r="G167" s="258" t="e">
        <f t="shared" ca="1" si="28"/>
        <v>#DIV/0!</v>
      </c>
      <c r="H167" s="258" t="e">
        <f t="shared" si="28"/>
        <v>#DIV/0!</v>
      </c>
      <c r="I167" s="258" t="e">
        <f t="shared" si="28"/>
        <v>#DIV/0!</v>
      </c>
      <c r="J167" s="258" t="e">
        <f t="shared" si="28"/>
        <v>#DIV/0!</v>
      </c>
      <c r="K167" s="258" t="e">
        <f t="shared" si="28"/>
        <v>#DIV/0!</v>
      </c>
      <c r="L167" s="408" t="e">
        <f t="shared" si="29"/>
        <v>#DIV/0!</v>
      </c>
      <c r="N167" s="8" t="str">
        <f t="shared" si="30"/>
        <v>2. 2024</v>
      </c>
      <c r="O167" s="8" t="e">
        <f t="shared" si="31"/>
        <v>#DIV/0!</v>
      </c>
      <c r="P167" s="8"/>
    </row>
    <row r="168" spans="2:17" ht="13" thickBot="1" x14ac:dyDescent="0.3">
      <c r="C168" s="379">
        <f t="shared" si="25"/>
        <v>19</v>
      </c>
      <c r="D168" s="410" t="str">
        <f t="shared" si="27"/>
        <v>3. 2024</v>
      </c>
      <c r="E168" s="374" t="e">
        <f t="shared" si="28"/>
        <v>#DIV/0!</v>
      </c>
      <c r="F168" s="374" t="e">
        <f t="shared" si="28"/>
        <v>#DIV/0!</v>
      </c>
      <c r="G168" s="374" t="e">
        <f t="shared" ca="1" si="28"/>
        <v>#DIV/0!</v>
      </c>
      <c r="H168" s="374" t="e">
        <f t="shared" si="28"/>
        <v>#DIV/0!</v>
      </c>
      <c r="I168" s="374" t="e">
        <f t="shared" si="28"/>
        <v>#DIV/0!</v>
      </c>
      <c r="J168" s="374" t="e">
        <f t="shared" si="28"/>
        <v>#DIV/0!</v>
      </c>
      <c r="K168" s="374" t="e">
        <f t="shared" si="28"/>
        <v>#DIV/0!</v>
      </c>
      <c r="L168" s="414" t="e">
        <f t="shared" si="29"/>
        <v>#DIV/0!</v>
      </c>
      <c r="N168" s="413" t="str">
        <f t="shared" si="30"/>
        <v>3. 2024</v>
      </c>
      <c r="O168" s="413" t="e">
        <f t="shared" si="31"/>
        <v>#DIV/0!</v>
      </c>
      <c r="P168" s="413" t="e">
        <f>IF(O168&gt;0,O168,0)</f>
        <v>#DIV/0!</v>
      </c>
      <c r="Q168" s="413" t="e">
        <f>P168*'Allg., SDL, RMP, HKN, Wi-Res.'!$C$4</f>
        <v>#DIV/0!</v>
      </c>
    </row>
    <row r="169" spans="2:17" x14ac:dyDescent="0.25">
      <c r="C169" s="379">
        <f t="shared" si="25"/>
        <v>20</v>
      </c>
      <c r="D169" s="3" t="str">
        <f t="shared" si="27"/>
        <v>4. 2024</v>
      </c>
      <c r="E169" s="393" t="e">
        <f t="shared" si="28"/>
        <v>#DIV/0!</v>
      </c>
      <c r="F169" s="393" t="e">
        <f t="shared" si="28"/>
        <v>#DIV/0!</v>
      </c>
      <c r="G169" s="393" t="e">
        <f t="shared" ca="1" si="28"/>
        <v>#DIV/0!</v>
      </c>
      <c r="H169" s="393" t="e">
        <f t="shared" si="28"/>
        <v>#DIV/0!</v>
      </c>
      <c r="I169" s="393" t="e">
        <f t="shared" si="28"/>
        <v>#DIV/0!</v>
      </c>
      <c r="J169" s="393" t="e">
        <f t="shared" si="28"/>
        <v>#DIV/0!</v>
      </c>
      <c r="K169" s="393" t="e">
        <f t="shared" si="28"/>
        <v>#DIV/0!</v>
      </c>
      <c r="L169" s="408" t="e">
        <f t="shared" si="29"/>
        <v>#DIV/0!</v>
      </c>
      <c r="N169" s="407" t="str">
        <f t="shared" si="30"/>
        <v>4. 2024</v>
      </c>
      <c r="O169" s="407" t="e">
        <f t="shared" si="31"/>
        <v>#DIV/0!</v>
      </c>
      <c r="P169" s="407" t="e">
        <f>IF(O169&gt;0,O169,0)</f>
        <v>#DIV/0!</v>
      </c>
      <c r="Q169" s="407" t="e">
        <f>P169*'Allg., SDL, RMP, HKN, Wi-Res.'!$C$4</f>
        <v>#DIV/0!</v>
      </c>
    </row>
    <row r="170" spans="2:17" x14ac:dyDescent="0.25">
      <c r="C170" s="379">
        <f t="shared" si="25"/>
        <v>21</v>
      </c>
      <c r="D170" s="3" t="str">
        <f t="shared" si="27"/>
        <v>5. 2024</v>
      </c>
      <c r="E170" s="258" t="e">
        <f t="shared" si="28"/>
        <v>#DIV/0!</v>
      </c>
      <c r="F170" s="258" t="e">
        <f t="shared" si="28"/>
        <v>#DIV/0!</v>
      </c>
      <c r="G170" s="258" t="e">
        <f t="shared" ca="1" si="28"/>
        <v>#DIV/0!</v>
      </c>
      <c r="H170" s="258" t="e">
        <f t="shared" si="28"/>
        <v>#DIV/0!</v>
      </c>
      <c r="I170" s="258" t="e">
        <f t="shared" si="28"/>
        <v>#DIV/0!</v>
      </c>
      <c r="J170" s="258" t="e">
        <f t="shared" si="28"/>
        <v>#DIV/0!</v>
      </c>
      <c r="K170" s="258" t="e">
        <f t="shared" si="28"/>
        <v>#DIV/0!</v>
      </c>
      <c r="L170" s="408" t="e">
        <f t="shared" si="29"/>
        <v>#DIV/0!</v>
      </c>
      <c r="N170" s="407" t="str">
        <f t="shared" si="30"/>
        <v>5. 2024</v>
      </c>
      <c r="O170" s="407" t="e">
        <f t="shared" si="31"/>
        <v>#DIV/0!</v>
      </c>
      <c r="P170" s="407" t="e">
        <f>IF(O170&gt;0,O170,0)</f>
        <v>#DIV/0!</v>
      </c>
      <c r="Q170" s="407" t="e">
        <f>P170*'Allg., SDL, RMP, HKN, Wi-Res.'!$C$4</f>
        <v>#DIV/0!</v>
      </c>
    </row>
    <row r="171" spans="2:17" ht="13" thickBot="1" x14ac:dyDescent="0.3">
      <c r="C171" s="379">
        <f t="shared" si="25"/>
        <v>22</v>
      </c>
      <c r="D171" s="410" t="str">
        <f t="shared" si="27"/>
        <v>6. 2024</v>
      </c>
      <c r="E171" s="374" t="e">
        <f t="shared" si="28"/>
        <v>#DIV/0!</v>
      </c>
      <c r="F171" s="374" t="e">
        <f t="shared" si="28"/>
        <v>#DIV/0!</v>
      </c>
      <c r="G171" s="374" t="e">
        <f t="shared" ca="1" si="28"/>
        <v>#DIV/0!</v>
      </c>
      <c r="H171" s="374" t="e">
        <f t="shared" si="28"/>
        <v>#DIV/0!</v>
      </c>
      <c r="I171" s="374" t="e">
        <f t="shared" si="28"/>
        <v>#DIV/0!</v>
      </c>
      <c r="J171" s="374" t="e">
        <f t="shared" si="28"/>
        <v>#DIV/0!</v>
      </c>
      <c r="K171" s="374" t="e">
        <f t="shared" si="28"/>
        <v>#DIV/0!</v>
      </c>
      <c r="L171" s="414" t="e">
        <f t="shared" si="29"/>
        <v>#DIV/0!</v>
      </c>
      <c r="N171" s="413" t="str">
        <f t="shared" si="30"/>
        <v>6. 2024</v>
      </c>
      <c r="O171" s="413" t="e">
        <f t="shared" si="31"/>
        <v>#DIV/0!</v>
      </c>
      <c r="P171" s="413" t="e">
        <f>IF(O171&gt;0,O171,0)</f>
        <v>#DIV/0!</v>
      </c>
      <c r="Q171" s="413" t="e">
        <f>P171*'Allg., SDL, RMP, HKN, Wi-Res.'!$C$4</f>
        <v>#DIV/0!</v>
      </c>
    </row>
    <row r="172" spans="2:17" x14ac:dyDescent="0.25">
      <c r="C172" s="379">
        <f t="shared" si="25"/>
        <v>23</v>
      </c>
      <c r="D172" s="3" t="str">
        <f t="shared" si="27"/>
        <v>7. 2024</v>
      </c>
      <c r="E172" s="393" t="e">
        <f t="shared" si="28"/>
        <v>#DIV/0!</v>
      </c>
      <c r="F172" s="393" t="e">
        <f t="shared" si="28"/>
        <v>#DIV/0!</v>
      </c>
      <c r="G172" s="393" t="e">
        <f t="shared" ca="1" si="28"/>
        <v>#DIV/0!</v>
      </c>
      <c r="H172" s="393" t="e">
        <f t="shared" si="28"/>
        <v>#DIV/0!</v>
      </c>
      <c r="I172" s="393" t="e">
        <f t="shared" si="28"/>
        <v>#DIV/0!</v>
      </c>
      <c r="J172" s="393" t="e">
        <f t="shared" si="28"/>
        <v>#DIV/0!</v>
      </c>
      <c r="K172" s="393" t="e">
        <f t="shared" si="28"/>
        <v>#DIV/0!</v>
      </c>
      <c r="L172" s="408" t="e">
        <f t="shared" si="29"/>
        <v>#DIV/0!</v>
      </c>
      <c r="N172" s="8" t="str">
        <f t="shared" si="30"/>
        <v>7. 2024</v>
      </c>
      <c r="O172" s="8" t="e">
        <f t="shared" si="31"/>
        <v>#DIV/0!</v>
      </c>
      <c r="P172" s="8"/>
    </row>
    <row r="173" spans="2:17" x14ac:dyDescent="0.25">
      <c r="C173" s="379">
        <f t="shared" si="25"/>
        <v>24</v>
      </c>
      <c r="D173" s="3" t="str">
        <f t="shared" si="27"/>
        <v>8. 2024</v>
      </c>
      <c r="E173" s="258" t="e">
        <f t="shared" si="28"/>
        <v>#DIV/0!</v>
      </c>
      <c r="F173" s="258" t="e">
        <f t="shared" si="28"/>
        <v>#DIV/0!</v>
      </c>
      <c r="G173" s="258" t="e">
        <f t="shared" ca="1" si="28"/>
        <v>#DIV/0!</v>
      </c>
      <c r="H173" s="258" t="e">
        <f t="shared" si="28"/>
        <v>#DIV/0!</v>
      </c>
      <c r="I173" s="258" t="e">
        <f t="shared" si="28"/>
        <v>#DIV/0!</v>
      </c>
      <c r="J173" s="258" t="e">
        <f t="shared" si="28"/>
        <v>#DIV/0!</v>
      </c>
      <c r="K173" s="258" t="e">
        <f t="shared" si="28"/>
        <v>#DIV/0!</v>
      </c>
      <c r="L173" s="408" t="e">
        <f t="shared" si="29"/>
        <v>#DIV/0!</v>
      </c>
      <c r="N173" s="8" t="str">
        <f t="shared" si="30"/>
        <v>8. 2024</v>
      </c>
      <c r="O173" s="8" t="e">
        <f t="shared" si="31"/>
        <v>#DIV/0!</v>
      </c>
      <c r="P173" s="8"/>
    </row>
    <row r="174" spans="2:17" ht="13" thickBot="1" x14ac:dyDescent="0.3">
      <c r="C174" s="379">
        <f t="shared" si="25"/>
        <v>25</v>
      </c>
      <c r="D174" s="410" t="str">
        <f t="shared" si="27"/>
        <v>9. 2024</v>
      </c>
      <c r="E174" s="374" t="e">
        <f t="shared" si="28"/>
        <v>#DIV/0!</v>
      </c>
      <c r="F174" s="374" t="e">
        <f t="shared" si="28"/>
        <v>#DIV/0!</v>
      </c>
      <c r="G174" s="374" t="e">
        <f t="shared" ca="1" si="28"/>
        <v>#DIV/0!</v>
      </c>
      <c r="H174" s="374" t="e">
        <f t="shared" si="28"/>
        <v>#DIV/0!</v>
      </c>
      <c r="I174" s="374" t="e">
        <f t="shared" si="28"/>
        <v>#DIV/0!</v>
      </c>
      <c r="J174" s="374" t="e">
        <f t="shared" si="28"/>
        <v>#DIV/0!</v>
      </c>
      <c r="K174" s="374" t="e">
        <f t="shared" si="28"/>
        <v>#DIV/0!</v>
      </c>
      <c r="L174" s="414" t="e">
        <f t="shared" si="29"/>
        <v>#DIV/0!</v>
      </c>
      <c r="N174" s="415" t="str">
        <f t="shared" si="30"/>
        <v>9. 2024</v>
      </c>
      <c r="O174" s="415" t="e">
        <f t="shared" si="31"/>
        <v>#DIV/0!</v>
      </c>
      <c r="P174" s="8"/>
    </row>
    <row r="175" spans="2:17" x14ac:dyDescent="0.25">
      <c r="C175" s="379">
        <f t="shared" si="25"/>
        <v>26</v>
      </c>
      <c r="D175" s="3" t="str">
        <f t="shared" si="27"/>
        <v>10. 2024</v>
      </c>
      <c r="E175" s="393" t="e">
        <f t="shared" si="28"/>
        <v>#DIV/0!</v>
      </c>
      <c r="F175" s="393" t="e">
        <f t="shared" si="28"/>
        <v>#DIV/0!</v>
      </c>
      <c r="G175" s="393" t="e">
        <f t="shared" ca="1" si="28"/>
        <v>#DIV/0!</v>
      </c>
      <c r="H175" s="393" t="e">
        <f t="shared" si="28"/>
        <v>#DIV/0!</v>
      </c>
      <c r="I175" s="393" t="e">
        <f t="shared" si="28"/>
        <v>#DIV/0!</v>
      </c>
      <c r="J175" s="393" t="e">
        <f t="shared" si="28"/>
        <v>#DIV/0!</v>
      </c>
      <c r="K175" s="393" t="e">
        <f t="shared" si="28"/>
        <v>#DIV/0!</v>
      </c>
      <c r="L175" s="408" t="e">
        <f t="shared" si="29"/>
        <v>#DIV/0!</v>
      </c>
      <c r="N175" s="8" t="str">
        <f t="shared" si="30"/>
        <v>10. 2024</v>
      </c>
      <c r="O175" s="8" t="e">
        <f t="shared" si="31"/>
        <v>#DIV/0!</v>
      </c>
      <c r="P175" s="8"/>
    </row>
    <row r="176" spans="2:17" x14ac:dyDescent="0.25">
      <c r="C176" s="379">
        <f t="shared" si="25"/>
        <v>27</v>
      </c>
      <c r="D176" s="3" t="str">
        <f t="shared" si="27"/>
        <v>11. 2024</v>
      </c>
      <c r="E176" s="258" t="e">
        <f t="shared" si="28"/>
        <v>#DIV/0!</v>
      </c>
      <c r="F176" s="258" t="e">
        <f t="shared" si="28"/>
        <v>#DIV/0!</v>
      </c>
      <c r="G176" s="258" t="e">
        <f t="shared" ca="1" si="28"/>
        <v>#DIV/0!</v>
      </c>
      <c r="H176" s="258" t="e">
        <f t="shared" si="28"/>
        <v>#DIV/0!</v>
      </c>
      <c r="I176" s="258" t="e">
        <f t="shared" si="28"/>
        <v>#DIV/0!</v>
      </c>
      <c r="J176" s="258" t="e">
        <f t="shared" si="28"/>
        <v>#DIV/0!</v>
      </c>
      <c r="K176" s="258" t="e">
        <f t="shared" si="28"/>
        <v>#DIV/0!</v>
      </c>
      <c r="L176" s="408" t="e">
        <f t="shared" si="29"/>
        <v>#DIV/0!</v>
      </c>
      <c r="N176" s="8" t="str">
        <f t="shared" si="30"/>
        <v>11. 2024</v>
      </c>
      <c r="O176" s="8" t="e">
        <f t="shared" si="31"/>
        <v>#DIV/0!</v>
      </c>
      <c r="P176" s="8"/>
    </row>
    <row r="177" spans="1:18" ht="13" thickBot="1" x14ac:dyDescent="0.3">
      <c r="C177" s="379">
        <f t="shared" si="25"/>
        <v>28</v>
      </c>
      <c r="D177" s="410" t="str">
        <f t="shared" si="27"/>
        <v>12. 2024</v>
      </c>
      <c r="E177" s="374" t="e">
        <f t="shared" si="28"/>
        <v>#DIV/0!</v>
      </c>
      <c r="F177" s="374" t="e">
        <f t="shared" si="28"/>
        <v>#DIV/0!</v>
      </c>
      <c r="G177" s="374" t="e">
        <f t="shared" ca="1" si="28"/>
        <v>#DIV/0!</v>
      </c>
      <c r="H177" s="374" t="e">
        <f t="shared" si="28"/>
        <v>#DIV/0!</v>
      </c>
      <c r="I177" s="374" t="e">
        <f t="shared" si="28"/>
        <v>#DIV/0!</v>
      </c>
      <c r="J177" s="374" t="e">
        <f t="shared" si="28"/>
        <v>#DIV/0!</v>
      </c>
      <c r="K177" s="374" t="e">
        <f t="shared" si="28"/>
        <v>#DIV/0!</v>
      </c>
      <c r="L177" s="414" t="e">
        <f t="shared" si="29"/>
        <v>#DIV/0!</v>
      </c>
      <c r="N177" s="415" t="str">
        <f t="shared" si="30"/>
        <v>12. 2024</v>
      </c>
      <c r="O177" s="415" t="e">
        <f t="shared" si="31"/>
        <v>#DIV/0!</v>
      </c>
      <c r="P177" s="415"/>
    </row>
    <row r="178" spans="1:18" ht="13" x14ac:dyDescent="0.3">
      <c r="C178" s="379">
        <f t="shared" si="25"/>
        <v>29</v>
      </c>
      <c r="E178" s="8">
        <f>$D$5</f>
        <v>0</v>
      </c>
      <c r="F178" s="8">
        <f>$D$16</f>
        <v>0</v>
      </c>
      <c r="G178" s="8">
        <f ca="1">$D$22</f>
        <v>0</v>
      </c>
      <c r="H178" s="8">
        <f>$D$31</f>
        <v>0</v>
      </c>
      <c r="I178" s="8">
        <f>$K$48</f>
        <v>0</v>
      </c>
      <c r="J178" s="8">
        <f>$K$65</f>
        <v>0</v>
      </c>
      <c r="K178" s="8">
        <f>$E$73</f>
        <v>0</v>
      </c>
      <c r="L178" s="407">
        <f t="shared" ca="1" si="29"/>
        <v>0</v>
      </c>
      <c r="O178" s="8" t="e">
        <f>SUM(O166:O177)</f>
        <v>#DIV/0!</v>
      </c>
      <c r="P178" s="8" t="e">
        <f>SUM(P168:P171)</f>
        <v>#DIV/0!</v>
      </c>
      <c r="Q178" s="428" t="e">
        <f>SUM(Q168:Q171)</f>
        <v>#DIV/0!</v>
      </c>
    </row>
    <row r="179" spans="1:18" ht="19" customHeight="1" x14ac:dyDescent="0.25">
      <c r="P179" s="18" t="str">
        <f ca="1">OFFSET(Sprachen!A302,0,'START, DEBUT, INIZIO'!$E$7-1,1,1)</f>
        <v>Noch vom Projekt zu bezahlende Gewinn-Steuern auf übersteigendem Anteil</v>
      </c>
      <c r="Q179" s="8" t="e">
        <f>Q178*'Allg., SDL, RMP, HKN, Wi-Res.'!$C$7</f>
        <v>#DIV/0!</v>
      </c>
    </row>
    <row r="180" spans="1:18" ht="13" thickBot="1" x14ac:dyDescent="0.3">
      <c r="A180" s="339"/>
      <c r="B180" s="339"/>
      <c r="C180" s="339"/>
      <c r="D180" s="339"/>
      <c r="E180" s="339"/>
      <c r="F180" s="339"/>
      <c r="G180" s="339"/>
      <c r="H180" s="339"/>
      <c r="I180" s="339"/>
      <c r="J180" s="339"/>
      <c r="K180" s="339"/>
      <c r="L180" s="339"/>
      <c r="M180" s="339"/>
      <c r="N180" s="339"/>
      <c r="O180" s="339"/>
      <c r="P180" s="339"/>
      <c r="Q180" s="339"/>
      <c r="R180" s="339"/>
    </row>
    <row r="181" spans="1:18" ht="26.15" customHeight="1" x14ac:dyDescent="0.3">
      <c r="A181" s="443" t="str">
        <f ca="1">OFFSET(Sprachen!A303,0,'START, DEBUT, INIZIO'!$E$7-1,1,1)</f>
        <v>Gleitende Marktprämie</v>
      </c>
      <c r="B181" s="1"/>
      <c r="C181" s="1"/>
      <c r="D181" s="3"/>
      <c r="E181" s="615"/>
      <c r="F181" s="615"/>
      <c r="G181" s="615"/>
      <c r="H181" s="615"/>
      <c r="I181" s="615"/>
    </row>
    <row r="182" spans="1:18" ht="19.5" customHeight="1" x14ac:dyDescent="0.3">
      <c r="A182" s="429"/>
      <c r="B182" s="1" t="str">
        <f ca="1">OFFSET(Sprachen!A304,0,'START, DEBUT, INIZIO'!$E$7-1,1,1)</f>
        <v>Gewinn- und Verlustrechnung</v>
      </c>
      <c r="C182" s="273"/>
      <c r="D182" s="3" t="s">
        <v>8</v>
      </c>
      <c r="E182" s="3" t="s">
        <v>8</v>
      </c>
      <c r="F182" s="273"/>
      <c r="G182" s="273"/>
      <c r="H182" s="273"/>
      <c r="I182" s="273"/>
    </row>
    <row r="183" spans="1:18" ht="19.5" customHeight="1" x14ac:dyDescent="0.3">
      <c r="A183" s="429"/>
      <c r="B183" s="16" t="str">
        <f ca="1">OFFSET(Sprachen!A305,0,'START, DEBUT, INIZIO'!$E$7-1,1,1)</f>
        <v>Ertrag</v>
      </c>
      <c r="C183" s="446">
        <v>1</v>
      </c>
      <c r="D183" s="19"/>
      <c r="E183" s="430" t="e">
        <f>SUM(D184:D188)</f>
        <v>#DIV/0!</v>
      </c>
      <c r="F183" s="273"/>
      <c r="G183" s="273"/>
      <c r="H183" s="273"/>
      <c r="I183" s="273"/>
    </row>
    <row r="184" spans="1:18" x14ac:dyDescent="0.25">
      <c r="B184" s="18" t="str">
        <f ca="1">OFFSET(Sprachen!A307,0,'START, DEBUT, INIZIO'!$E$7-1,1,1)</f>
        <v>Verkauf zum Referenzmarktpreis</v>
      </c>
      <c r="C184" s="379">
        <f t="shared" ref="C184:C205" si="32">C183+1</f>
        <v>2</v>
      </c>
      <c r="D184" s="8">
        <f>G162</f>
        <v>0</v>
      </c>
    </row>
    <row r="185" spans="1:18" x14ac:dyDescent="0.25">
      <c r="B185" s="18" t="str">
        <f ca="1">OFFSET(Sprachen!A308,0,'START, DEBUT, INIZIO'!$E$7-1,1,1)</f>
        <v>Terminmarktabsicherung</v>
      </c>
      <c r="C185" s="379">
        <f t="shared" si="32"/>
        <v>3</v>
      </c>
      <c r="D185" s="8">
        <f>H162</f>
        <v>0</v>
      </c>
    </row>
    <row r="186" spans="1:18" x14ac:dyDescent="0.25">
      <c r="B186" s="18" t="str">
        <f ca="1">OFFSET(Sprachen!A309,0,'START, DEBUT, INIZIO'!$E$7-1,1,1)</f>
        <v>Systemdienstleistungsmarkt</v>
      </c>
      <c r="C186" s="379">
        <f t="shared" si="32"/>
        <v>4</v>
      </c>
      <c r="D186" s="8">
        <f>I162</f>
        <v>0</v>
      </c>
    </row>
    <row r="187" spans="1:18" x14ac:dyDescent="0.25">
      <c r="B187" s="18" t="str">
        <f ca="1">OFFSET(Sprachen!A310,0,'START, DEBUT, INIZIO'!$E$7-1,1,1)</f>
        <v>Herkunftsnachweise</v>
      </c>
      <c r="C187" s="379">
        <f t="shared" si="32"/>
        <v>5</v>
      </c>
      <c r="D187" s="8" t="e">
        <f>J162</f>
        <v>#DIV/0!</v>
      </c>
    </row>
    <row r="188" spans="1:18" x14ac:dyDescent="0.25">
      <c r="B188" s="18" t="str">
        <f ca="1">OFFSET(Sprachen!A311,0,'START, DEBUT, INIZIO'!$E$7-1,1,1)</f>
        <v>Winterreserve</v>
      </c>
      <c r="C188" s="379">
        <f t="shared" si="32"/>
        <v>6</v>
      </c>
      <c r="D188" s="8">
        <f>K162</f>
        <v>0</v>
      </c>
    </row>
    <row r="189" spans="1:18" s="12" customFormat="1" ht="17.5" customHeight="1" x14ac:dyDescent="0.3">
      <c r="B189" s="443" t="str">
        <f ca="1">OFFSET(Sprachen!A312,0,'START, DEBUT, INIZIO'!$E$7-1,1,1)</f>
        <v>Aufwand</v>
      </c>
      <c r="C189" s="446">
        <f t="shared" si="32"/>
        <v>7</v>
      </c>
      <c r="D189" s="350"/>
      <c r="E189" s="430">
        <f ca="1">SUM(D190:D194)</f>
        <v>0</v>
      </c>
    </row>
    <row r="190" spans="1:18" x14ac:dyDescent="0.25">
      <c r="B190" s="18" t="str">
        <f ca="1">OFFSET(Sprachen!A313,0,'START, DEBUT, INIZIO'!$E$7-1,1,1)</f>
        <v>Kosten für die Elektrizität für Zubringerpumpen</v>
      </c>
      <c r="C190" s="379">
        <f t="shared" si="32"/>
        <v>8</v>
      </c>
      <c r="D190" s="8">
        <f>I178</f>
        <v>0</v>
      </c>
      <c r="E190" s="8"/>
    </row>
    <row r="191" spans="1:18" x14ac:dyDescent="0.25">
      <c r="B191" s="18" t="str">
        <f ca="1">OFFSET(Sprachen!A314,0,'START, DEBUT, INIZIO'!$E$7-1,1,1)</f>
        <v>Kosten für die Elektrizität für Umwälzpumpen</v>
      </c>
      <c r="C191" s="379">
        <f t="shared" si="32"/>
        <v>9</v>
      </c>
      <c r="D191" s="8">
        <f>J178</f>
        <v>0</v>
      </c>
      <c r="E191" s="8"/>
      <c r="G191" s="8"/>
    </row>
    <row r="192" spans="1:18" x14ac:dyDescent="0.25">
      <c r="B192" s="18" t="str">
        <f ca="1">OFFSET(Sprachen!A315,0,'START, DEBUT, INIZIO'!$E$7-1,1,1)</f>
        <v>Betriebskosten</v>
      </c>
      <c r="C192" s="379">
        <f t="shared" si="32"/>
        <v>10</v>
      </c>
      <c r="D192" s="8">
        <f>F178</f>
        <v>0</v>
      </c>
      <c r="E192" s="8"/>
    </row>
    <row r="193" spans="1:18" x14ac:dyDescent="0.25">
      <c r="B193" s="18" t="str">
        <f ca="1">OFFSET(Sprachen!A316,0,'START, DEBUT, INIZIO'!$E$7-1,1,1)</f>
        <v>Energiebewirtschaftungs- und -verwertungskosten</v>
      </c>
      <c r="C193" s="379">
        <f t="shared" si="32"/>
        <v>11</v>
      </c>
      <c r="D193" s="8">
        <f ca="1">G178</f>
        <v>0</v>
      </c>
      <c r="E193" s="8"/>
    </row>
    <row r="194" spans="1:18" x14ac:dyDescent="0.25">
      <c r="B194" s="529" t="str">
        <f ca="1">OFFSET(Sprachen!A317,0,'START, DEBUT, INIZIO'!$E$7-1,1,1)</f>
        <v>Abgaben und Leistungen an das Gemeinwesen (inkl. Wasserzins)</v>
      </c>
      <c r="C194" s="379">
        <f t="shared" si="32"/>
        <v>12</v>
      </c>
      <c r="D194" s="539">
        <f>H178</f>
        <v>0</v>
      </c>
      <c r="E194" s="8"/>
    </row>
    <row r="195" spans="1:18" s="248" customFormat="1" ht="22.5" customHeight="1" x14ac:dyDescent="0.25">
      <c r="B195" s="445" t="str">
        <f ca="1">OFFSET(Sprachen!A318,0,'START, DEBUT, INIZIO'!$E$7-1,1,1)</f>
        <v>gleitende Marktprämie</v>
      </c>
      <c r="C195" s="431">
        <f t="shared" si="32"/>
        <v>13</v>
      </c>
      <c r="D195" s="440"/>
      <c r="E195" s="441" t="e">
        <f ca="1">E205-E183+E189+D197+D199+D201+D202+D204</f>
        <v>#DIV/0!</v>
      </c>
      <c r="F195" s="442" t="str">
        <f ca="1">OFFSET(Sprachen!A329,0,'START, DEBUT, INIZIO'!$E$7-1,1,1)</f>
        <v>+ vom Netzzuschlagsfonds (NZF) zum Projekt, - vom Projekt zum NZF</v>
      </c>
    </row>
    <row r="196" spans="1:18" s="15" customFormat="1" ht="21" customHeight="1" x14ac:dyDescent="0.3">
      <c r="B196" s="443" t="str">
        <f ca="1">OFFSET(Sprachen!A319,0,'START, DEBUT, INIZIO'!$E$7-1,1,1)</f>
        <v>EBITDA</v>
      </c>
      <c r="C196" s="432">
        <f t="shared" si="32"/>
        <v>14</v>
      </c>
      <c r="E196" s="430" t="e">
        <f ca="1">E183-E189+E195</f>
        <v>#DIV/0!</v>
      </c>
    </row>
    <row r="197" spans="1:18" s="15" customFormat="1" x14ac:dyDescent="0.25">
      <c r="B197" s="436" t="str">
        <f ca="1">OFFSET(Sprachen!A320,0,'START, DEBUT, INIZIO'!$E$7-1,1,1)</f>
        <v>Abschreibungen</v>
      </c>
      <c r="C197" s="437">
        <f t="shared" si="32"/>
        <v>15</v>
      </c>
      <c r="D197" s="438">
        <f>CAPEX!N12/CAPEX!U12</f>
        <v>0</v>
      </c>
      <c r="E197" s="439"/>
    </row>
    <row r="198" spans="1:18" s="15" customFormat="1" ht="21" customHeight="1" x14ac:dyDescent="0.3">
      <c r="B198" s="443" t="str">
        <f ca="1">OFFSET(Sprachen!A321,0,'START, DEBUT, INIZIO'!$E$7-1,1,1)</f>
        <v>EBIT</v>
      </c>
      <c r="C198" s="432">
        <f t="shared" si="32"/>
        <v>16</v>
      </c>
      <c r="E198" s="430" t="e">
        <f ca="1">E196-D197</f>
        <v>#DIV/0!</v>
      </c>
    </row>
    <row r="199" spans="1:18" s="15" customFormat="1" x14ac:dyDescent="0.25">
      <c r="B199" s="436" t="str">
        <f ca="1">OFFSET(Sprachen!A322,0,'START, DEBUT, INIZIO'!$E$7-1,1,1)</f>
        <v>Fremdkapitalkosten</v>
      </c>
      <c r="C199" s="437">
        <f t="shared" si="32"/>
        <v>17</v>
      </c>
      <c r="D199" s="438">
        <f>E71</f>
        <v>0</v>
      </c>
      <c r="E199" s="439"/>
    </row>
    <row r="200" spans="1:18" s="15" customFormat="1" ht="21" customHeight="1" x14ac:dyDescent="0.3">
      <c r="B200" s="443" t="str">
        <f ca="1">OFFSET(Sprachen!A323,0,'START, DEBUT, INIZIO'!$E$7-1,1,1)</f>
        <v>EBT</v>
      </c>
      <c r="C200" s="432">
        <f t="shared" si="32"/>
        <v>18</v>
      </c>
      <c r="E200" s="430" t="e">
        <f ca="1">E198-D199</f>
        <v>#DIV/0!</v>
      </c>
    </row>
    <row r="201" spans="1:18" s="15" customFormat="1" x14ac:dyDescent="0.25">
      <c r="B201" s="435" t="str">
        <f ca="1">OFFSET(Sprachen!A324,0,'START, DEBUT, INIZIO'!$E$7-1,1,1)</f>
        <v>Eigenkapitalgewinnsteuer</v>
      </c>
      <c r="C201" s="433">
        <f t="shared" si="32"/>
        <v>19</v>
      </c>
      <c r="D201" s="8">
        <f>K178</f>
        <v>0</v>
      </c>
      <c r="E201" s="434"/>
    </row>
    <row r="202" spans="1:18" s="15" customFormat="1" x14ac:dyDescent="0.25">
      <c r="B202" s="436" t="str">
        <f ca="1">OFFSET(Sprachen!A325,0,'START, DEBUT, INIZIO'!$E$7-1,1,1)</f>
        <v xml:space="preserve">Gewinnsteuer auf übersteigendem Anteil </v>
      </c>
      <c r="C202" s="437">
        <f t="shared" si="32"/>
        <v>20</v>
      </c>
      <c r="D202" s="438" t="e">
        <f>Q179</f>
        <v>#DIV/0!</v>
      </c>
      <c r="E202" s="439"/>
    </row>
    <row r="203" spans="1:18" s="15" customFormat="1" ht="21" customHeight="1" x14ac:dyDescent="0.3">
      <c r="B203" s="443" t="str">
        <f ca="1">OFFSET(Sprachen!A326,0,'START, DEBUT, INIZIO'!$E$7-1,1,1)</f>
        <v>EAT</v>
      </c>
      <c r="C203" s="432">
        <f t="shared" si="32"/>
        <v>21</v>
      </c>
      <c r="E203" s="430" t="e">
        <f ca="1">E200-D201-D202</f>
        <v>#DIV/0!</v>
      </c>
    </row>
    <row r="204" spans="1:18" s="15" customFormat="1" x14ac:dyDescent="0.25">
      <c r="B204" s="436" t="str">
        <f ca="1">OFFSET(Sprachen!A327,0,'START, DEBUT, INIZIO'!$E$7-1,1,1)</f>
        <v>Eigenkapitalkosten</v>
      </c>
      <c r="C204" s="437">
        <f t="shared" si="32"/>
        <v>22</v>
      </c>
      <c r="D204" s="438">
        <f>$E$70</f>
        <v>0</v>
      </c>
      <c r="E204" s="439"/>
      <c r="F204" s="435"/>
    </row>
    <row r="205" spans="1:18" s="15" customFormat="1" ht="21" customHeight="1" x14ac:dyDescent="0.3">
      <c r="B205" s="443" t="str">
        <f ca="1">OFFSET(Sprachen!A328,0,'START, DEBUT, INIZIO'!$E$7-1,1,1)</f>
        <v>Gewinn nach Eigenkapitalkosten</v>
      </c>
      <c r="C205" s="444">
        <f t="shared" si="32"/>
        <v>23</v>
      </c>
      <c r="E205" s="430" t="e">
        <f>Q178-Q179</f>
        <v>#DIV/0!</v>
      </c>
      <c r="F205" s="15" t="str">
        <f ca="1">OFFSET(Sprachen!A330,0,'START, DEBUT, INIZIO'!$E$7-1,1,1)</f>
        <v>Beim Projekt verbleibender übersteigender Anteil</v>
      </c>
    </row>
    <row r="206" spans="1:18" s="15" customFormat="1" x14ac:dyDescent="0.25">
      <c r="B206" s="435"/>
      <c r="C206" s="433"/>
      <c r="E206" s="434"/>
    </row>
    <row r="207" spans="1:18" ht="13" thickBot="1" x14ac:dyDescent="0.3">
      <c r="A207" s="339"/>
      <c r="B207" s="339"/>
      <c r="C207" s="339"/>
      <c r="D207" s="339"/>
      <c r="E207" s="339"/>
      <c r="F207" s="339"/>
      <c r="G207" s="339"/>
      <c r="H207" s="339"/>
      <c r="I207" s="339"/>
      <c r="J207" s="339"/>
      <c r="K207" s="339"/>
      <c r="L207" s="339"/>
      <c r="M207" s="339"/>
      <c r="N207" s="339"/>
      <c r="O207" s="339"/>
      <c r="P207" s="339"/>
      <c r="Q207" s="339"/>
      <c r="R207" s="339"/>
    </row>
    <row r="208" spans="1:18" ht="26.15" customHeight="1" x14ac:dyDescent="0.3">
      <c r="A208" s="16" t="str">
        <f ca="1">OFFSET(Sprachen!A331,0,'START, DEBUT, INIZIO'!$E$7-1,1,1)</f>
        <v>Kennzahlen</v>
      </c>
      <c r="B208" s="1"/>
      <c r="C208" s="1"/>
      <c r="D208" s="3"/>
      <c r="E208" s="615"/>
      <c r="F208" s="615"/>
      <c r="G208" s="615"/>
      <c r="H208" s="615"/>
      <c r="I208" s="615"/>
    </row>
    <row r="209" spans="2:11" x14ac:dyDescent="0.25">
      <c r="B209" s="426" t="str">
        <f ca="1">OFFSET(Sprachen!A332,0,'START, DEBUT, INIZIO'!$E$7-1,1,1)</f>
        <v>Kapitalkosten</v>
      </c>
      <c r="C209" s="6">
        <v>1</v>
      </c>
      <c r="D209" s="8">
        <f>D5</f>
        <v>0</v>
      </c>
      <c r="E209" t="s">
        <v>8</v>
      </c>
      <c r="K209" s="8"/>
    </row>
    <row r="210" spans="2:11" x14ac:dyDescent="0.25">
      <c r="B210" s="426" t="str">
        <f ca="1">OFFSET(Sprachen!A333,0,'START, DEBUT, INIZIO'!$E$7-1,1,1)</f>
        <v>Betriebskosten</v>
      </c>
      <c r="C210" s="379">
        <f t="shared" ref="C210:C231" si="33">C209+1</f>
        <v>2</v>
      </c>
      <c r="D210" s="8">
        <f>D192</f>
        <v>0</v>
      </c>
      <c r="E210" t="s">
        <v>8</v>
      </c>
      <c r="K210" s="8"/>
    </row>
    <row r="211" spans="2:11" x14ac:dyDescent="0.25">
      <c r="B211" s="426" t="str">
        <f ca="1">OFFSET(Sprachen!A334,0,'START, DEBUT, INIZIO'!$E$7-1,1,1)</f>
        <v>Energiebewirtschaftungs- und -verwertungskosten</v>
      </c>
      <c r="C211" s="379">
        <f t="shared" si="33"/>
        <v>3</v>
      </c>
      <c r="D211" s="8">
        <f ca="1">D193</f>
        <v>0</v>
      </c>
      <c r="E211" t="s">
        <v>8</v>
      </c>
      <c r="K211" s="8"/>
    </row>
    <row r="212" spans="2:11" x14ac:dyDescent="0.25">
      <c r="B212" s="426" t="str">
        <f ca="1">OFFSET(Sprachen!A335,0,'START, DEBUT, INIZIO'!$E$7-1,1,1)</f>
        <v>Abgaben und Leistungen an das Gemeinwesen</v>
      </c>
      <c r="C212" s="379">
        <f t="shared" si="33"/>
        <v>4</v>
      </c>
      <c r="D212" s="8">
        <f>D194</f>
        <v>0</v>
      </c>
      <c r="E212" t="s">
        <v>8</v>
      </c>
      <c r="K212" s="8"/>
    </row>
    <row r="213" spans="2:11" x14ac:dyDescent="0.25">
      <c r="B213" s="426" t="str">
        <f ca="1">OFFSET(Sprachen!A336,0,'START, DEBUT, INIZIO'!$E$7-1,1,1)</f>
        <v>Kosten für die Elektrizität für Zubringerpumpen</v>
      </c>
      <c r="C213" s="379">
        <f t="shared" si="33"/>
        <v>5</v>
      </c>
      <c r="D213" s="8">
        <f>D190</f>
        <v>0</v>
      </c>
      <c r="E213" t="s">
        <v>8</v>
      </c>
      <c r="K213" s="8"/>
    </row>
    <row r="214" spans="2:11" x14ac:dyDescent="0.25">
      <c r="B214" s="18" t="str">
        <f ca="1">OFFSET(Sprachen!A337,0,'START, DEBUT, INIZIO'!$E$7-1,1,1)</f>
        <v>Kosten für die Elektrizität für Umwälzpumpen</v>
      </c>
      <c r="C214" s="379">
        <f t="shared" si="33"/>
        <v>6</v>
      </c>
      <c r="D214" s="8">
        <f>D191</f>
        <v>0</v>
      </c>
      <c r="E214" t="s">
        <v>8</v>
      </c>
      <c r="K214" s="8"/>
    </row>
    <row r="215" spans="2:11" x14ac:dyDescent="0.25">
      <c r="B215" s="426" t="str">
        <f ca="1">OFFSET(Sprachen!A338,0,'START, DEBUT, INIZIO'!$E$7-1,1,1)</f>
        <v>Eigenkapitalgewinnsteuer</v>
      </c>
      <c r="C215" s="379">
        <f t="shared" si="33"/>
        <v>7</v>
      </c>
      <c r="D215" s="8">
        <f>D201</f>
        <v>0</v>
      </c>
      <c r="E215" t="s">
        <v>8</v>
      </c>
      <c r="K215" s="8"/>
    </row>
    <row r="216" spans="2:11" x14ac:dyDescent="0.25">
      <c r="B216" s="18" t="str">
        <f ca="1">OFFSET(Sprachen!A339,0,'START, DEBUT, INIZIO'!$E$7-1,1,1)</f>
        <v xml:space="preserve">Gewinnsteuer auf zurückbehaltenem übersteigendem Anteil </v>
      </c>
      <c r="C216" s="379">
        <f t="shared" si="33"/>
        <v>8</v>
      </c>
      <c r="D216" s="8" t="e">
        <f>D202</f>
        <v>#DIV/0!</v>
      </c>
      <c r="E216" t="s">
        <v>8</v>
      </c>
      <c r="K216" s="8"/>
    </row>
    <row r="217" spans="2:11" ht="13" thickBot="1" x14ac:dyDescent="0.3">
      <c r="B217" s="435" t="str">
        <f ca="1">OFFSET(Sprachen!A340,0,'START, DEBUT, INIZIO'!$E$7-1,1,1)</f>
        <v>Zurückbahaltener übersteigender Anteil</v>
      </c>
      <c r="C217" s="379">
        <f t="shared" si="33"/>
        <v>9</v>
      </c>
      <c r="D217" s="8" t="e">
        <f>E205</f>
        <v>#DIV/0!</v>
      </c>
      <c r="E217" t="s">
        <v>8</v>
      </c>
      <c r="K217" s="8"/>
    </row>
    <row r="218" spans="2:11" s="248" customFormat="1" ht="21" customHeight="1" thickBot="1" x14ac:dyDescent="0.3">
      <c r="B218" s="479" t="str">
        <f ca="1">OFFSET(Sprachen!A341,0,'START, DEBUT, INIZIO'!$E$7-1,1,1)</f>
        <v>Jahreskosten aus Investition</v>
      </c>
      <c r="C218" s="482">
        <f t="shared" si="33"/>
        <v>10</v>
      </c>
      <c r="D218" s="483" t="e">
        <f ca="1">SUM(D209:D217)</f>
        <v>#DIV/0!</v>
      </c>
      <c r="E218" s="480" t="s">
        <v>8</v>
      </c>
      <c r="K218" s="476"/>
    </row>
    <row r="219" spans="2:11" ht="21" customHeight="1" x14ac:dyDescent="0.25">
      <c r="B219" s="18" t="str">
        <f ca="1">B184</f>
        <v>Verkauf zum Referenzmarktpreis</v>
      </c>
      <c r="C219" s="379">
        <f t="shared" si="33"/>
        <v>11</v>
      </c>
      <c r="D219" s="8">
        <f>D184</f>
        <v>0</v>
      </c>
      <c r="E219" t="s">
        <v>8</v>
      </c>
      <c r="K219" s="8"/>
    </row>
    <row r="220" spans="2:11" x14ac:dyDescent="0.25">
      <c r="B220" s="18" t="str">
        <f ca="1">OFFSET(Sprachen!A343,0,'START, DEBUT, INIZIO'!$E$7-1,1,1)</f>
        <v>Terminmarktabsicherung</v>
      </c>
      <c r="C220" s="379">
        <f t="shared" si="33"/>
        <v>12</v>
      </c>
      <c r="D220" s="8">
        <f>D185</f>
        <v>0</v>
      </c>
      <c r="E220" t="s">
        <v>8</v>
      </c>
      <c r="K220" s="8"/>
    </row>
    <row r="221" spans="2:11" x14ac:dyDescent="0.25">
      <c r="B221" s="18" t="str">
        <f ca="1">OFFSET(Sprachen!A344,0,'START, DEBUT, INIZIO'!$E$7-1,1,1)</f>
        <v>Systemdienstleistungsmarkt</v>
      </c>
      <c r="C221" s="379">
        <f t="shared" si="33"/>
        <v>13</v>
      </c>
      <c r="D221" s="8">
        <f>D186</f>
        <v>0</v>
      </c>
      <c r="E221" t="s">
        <v>8</v>
      </c>
      <c r="K221" s="8"/>
    </row>
    <row r="222" spans="2:11" x14ac:dyDescent="0.25">
      <c r="B222" s="18" t="str">
        <f ca="1">OFFSET(Sprachen!A345,0,'START, DEBUT, INIZIO'!$E$7-1,1,1)</f>
        <v>Herkunftsnachweise</v>
      </c>
      <c r="C222" s="379">
        <f t="shared" si="33"/>
        <v>14</v>
      </c>
      <c r="D222" s="8" t="e">
        <f>D187</f>
        <v>#DIV/0!</v>
      </c>
      <c r="E222" t="s">
        <v>8</v>
      </c>
      <c r="K222" s="8"/>
    </row>
    <row r="223" spans="2:11" ht="13" thickBot="1" x14ac:dyDescent="0.3">
      <c r="B223" s="18" t="str">
        <f ca="1">OFFSET(Sprachen!A346,0,'START, DEBUT, INIZIO'!$E$7-1,1,1)</f>
        <v>Winterreserve</v>
      </c>
      <c r="C223" s="379">
        <f t="shared" si="33"/>
        <v>15</v>
      </c>
      <c r="D223" s="8">
        <f>D188</f>
        <v>0</v>
      </c>
      <c r="E223" t="s">
        <v>8</v>
      </c>
      <c r="K223" s="8"/>
    </row>
    <row r="224" spans="2:11" s="248" customFormat="1" ht="21" customHeight="1" thickBot="1" x14ac:dyDescent="0.3">
      <c r="B224" s="479" t="str">
        <f ca="1">OFFSET(Sprachen!A347,0,'START, DEBUT, INIZIO'!$E$7-1,1,1)</f>
        <v>Erlös aus Investition</v>
      </c>
      <c r="C224" s="470">
        <f t="shared" si="33"/>
        <v>16</v>
      </c>
      <c r="D224" s="483" t="e">
        <f>SUM(D219:D223)</f>
        <v>#DIV/0!</v>
      </c>
      <c r="E224" s="480" t="s">
        <v>8</v>
      </c>
      <c r="K224" s="476"/>
    </row>
    <row r="225" spans="1:18" ht="30.65" customHeight="1" x14ac:dyDescent="0.25">
      <c r="B225" s="540" t="str">
        <f ca="1">OFFSET(Sprachen!A348,0,'START, DEBUT, INIZIO'!$E$7-1,1,1)</f>
        <v>Mehrproduktion aus Investition (ohne neue Speicherkapazität)</v>
      </c>
      <c r="C225" s="379">
        <f t="shared" si="33"/>
        <v>17</v>
      </c>
      <c r="D225" s="539">
        <f>Allgemein!N52</f>
        <v>0</v>
      </c>
      <c r="E225" s="248" t="s">
        <v>9</v>
      </c>
      <c r="K225" s="8"/>
    </row>
    <row r="226" spans="1:18" ht="13" thickBot="1" x14ac:dyDescent="0.3">
      <c r="B226" s="426" t="str">
        <f ca="1">OFFSET(Sprachen!A349,0,'START, DEBUT, INIZIO'!$E$7-1,1,1)</f>
        <v>Neue Speicherkapazität</v>
      </c>
      <c r="C226" s="379">
        <f t="shared" si="33"/>
        <v>18</v>
      </c>
      <c r="D226" s="8">
        <v>0</v>
      </c>
      <c r="E226" t="s">
        <v>9</v>
      </c>
      <c r="K226" s="8"/>
    </row>
    <row r="227" spans="1:18" s="248" customFormat="1" ht="30.65" customHeight="1" thickBot="1" x14ac:dyDescent="0.3">
      <c r="B227" s="541" t="str">
        <f ca="1">OFFSET(Sprachen!A351,0,'START, DEBUT, INIZIO'!$E$7-1,1,1)</f>
        <v>Mehrproduktion aus Investition (inkl. neue Speicherkapazität)</v>
      </c>
      <c r="C227" s="470">
        <f t="shared" si="33"/>
        <v>19</v>
      </c>
      <c r="D227" s="483">
        <f>Allgemein!X52</f>
        <v>0</v>
      </c>
      <c r="E227" s="480" t="s">
        <v>9</v>
      </c>
      <c r="K227" s="476"/>
    </row>
    <row r="228" spans="1:18" ht="21" customHeight="1" x14ac:dyDescent="0.25">
      <c r="A228" s="426"/>
      <c r="B228" s="426" t="str">
        <f ca="1">OFFSET(Sprachen!A352,0,'START, DEBUT, INIZIO'!$E$7-1,1,1)</f>
        <v>Referenz-Marktpreis</v>
      </c>
      <c r="C228" s="6">
        <f t="shared" si="33"/>
        <v>20</v>
      </c>
      <c r="D228" s="427" t="e">
        <f>D224/D227</f>
        <v>#DIV/0!</v>
      </c>
      <c r="E228" t="s">
        <v>10</v>
      </c>
      <c r="K228" s="427"/>
    </row>
    <row r="229" spans="1:18" x14ac:dyDescent="0.25">
      <c r="A229" s="426"/>
      <c r="B229" s="426" t="str">
        <f ca="1">OFFSET(Sprachen!A353,0,'START, DEBUT, INIZIO'!$E$7-1,1,1)</f>
        <v>Vergütungssatz</v>
      </c>
      <c r="C229" s="379">
        <f t="shared" si="33"/>
        <v>21</v>
      </c>
      <c r="D229" s="427" t="e">
        <f ca="1">D218/D227</f>
        <v>#DIV/0!</v>
      </c>
      <c r="E229" t="s">
        <v>10</v>
      </c>
      <c r="K229" s="427"/>
    </row>
    <row r="230" spans="1:18" ht="13" thickBot="1" x14ac:dyDescent="0.3">
      <c r="A230" s="426"/>
      <c r="B230" s="426" t="str">
        <f ca="1">OFFSET(Sprachen!A354,0,'START, DEBUT, INIZIO'!$E$7-1,1,1)</f>
        <v>gMP (spezifisch)</v>
      </c>
      <c r="C230" s="379">
        <f t="shared" si="33"/>
        <v>22</v>
      </c>
      <c r="D230" s="427" t="e">
        <f ca="1">D229-D228</f>
        <v>#DIV/0!</v>
      </c>
      <c r="E230" t="s">
        <v>10</v>
      </c>
      <c r="K230" s="427"/>
    </row>
    <row r="231" spans="1:18" s="248" customFormat="1" ht="21" customHeight="1" thickBot="1" x14ac:dyDescent="0.3">
      <c r="A231" s="471"/>
      <c r="B231" s="472" t="str">
        <f ca="1">OFFSET(Sprachen!A355,0,'START, DEBUT, INIZIO'!$E$7-1,1,1)</f>
        <v>gMP (absolut)</v>
      </c>
      <c r="C231" s="543">
        <f t="shared" si="33"/>
        <v>23</v>
      </c>
      <c r="D231" s="477" t="e">
        <f ca="1">D227*D230</f>
        <v>#DIV/0!</v>
      </c>
      <c r="E231" s="473" t="str">
        <f ca="1">OFFSET(Sprachen!A356,0,'START, DEBUT, INIZIO'!$E$7-1,1,1)</f>
        <v>CHF, + vom NZF zum Projekt, - vom Projekt zum NZF</v>
      </c>
      <c r="F231" s="474"/>
      <c r="G231" s="474"/>
      <c r="H231" s="475"/>
      <c r="K231" s="476"/>
    </row>
    <row r="232" spans="1:18" ht="13" thickBot="1" x14ac:dyDescent="0.3">
      <c r="A232" s="339"/>
      <c r="B232" s="447"/>
      <c r="C232" s="447"/>
      <c r="D232" s="447"/>
      <c r="E232" s="447"/>
      <c r="F232" s="447"/>
      <c r="G232" s="339"/>
      <c r="H232" s="339"/>
      <c r="I232" s="339"/>
      <c r="J232" s="339"/>
      <c r="K232" s="339"/>
      <c r="L232" s="339"/>
      <c r="M232" s="339"/>
      <c r="N232" s="339"/>
      <c r="O232" s="339"/>
      <c r="P232" s="339"/>
      <c r="Q232" s="339"/>
      <c r="R232" s="339"/>
    </row>
    <row r="233" spans="1:18" ht="26.15" customHeight="1" x14ac:dyDescent="0.3">
      <c r="A233" s="16"/>
      <c r="B233" s="1"/>
      <c r="C233" s="1"/>
      <c r="D233" s="3"/>
      <c r="E233" s="615"/>
      <c r="F233" s="615"/>
      <c r="G233" s="615"/>
      <c r="H233" s="615"/>
      <c r="I233" s="615"/>
    </row>
  </sheetData>
  <mergeCells count="37">
    <mergeCell ref="F28:R28"/>
    <mergeCell ref="F8:R8"/>
    <mergeCell ref="F9:R9"/>
    <mergeCell ref="F10:R10"/>
    <mergeCell ref="F11:R11"/>
    <mergeCell ref="F12:R12"/>
    <mergeCell ref="F13:R13"/>
    <mergeCell ref="F19:R19"/>
    <mergeCell ref="F20:R20"/>
    <mergeCell ref="F25:R25"/>
    <mergeCell ref="F26:R26"/>
    <mergeCell ref="F27:R27"/>
    <mergeCell ref="F29:R29"/>
    <mergeCell ref="F30:R30"/>
    <mergeCell ref="E33:I33"/>
    <mergeCell ref="D34:E34"/>
    <mergeCell ref="G34:H34"/>
    <mergeCell ref="J34:K34"/>
    <mergeCell ref="E112:I112"/>
    <mergeCell ref="E50:I50"/>
    <mergeCell ref="D51:E51"/>
    <mergeCell ref="G51:H51"/>
    <mergeCell ref="J51:K51"/>
    <mergeCell ref="E67:I67"/>
    <mergeCell ref="E75:I75"/>
    <mergeCell ref="D76:E76"/>
    <mergeCell ref="G76:H76"/>
    <mergeCell ref="D94:K94"/>
    <mergeCell ref="D96:E96"/>
    <mergeCell ref="G96:H96"/>
    <mergeCell ref="E233:I233"/>
    <mergeCell ref="E129:I129"/>
    <mergeCell ref="E135:I135"/>
    <mergeCell ref="E140:I140"/>
    <mergeCell ref="E147:I147"/>
    <mergeCell ref="E181:I181"/>
    <mergeCell ref="E208:I208"/>
  </mergeCells>
  <pageMargins left="0.7" right="0.7" top="0.78740157499999996" bottom="0.78740157499999996" header="0.3" footer="0.3"/>
  <ignoredErrors>
    <ignoredError sqref="C21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6166A-2564-429A-85A3-38B593849BF5}">
  <sheetPr>
    <tabColor theme="3" tint="0.89999084444715716"/>
  </sheetPr>
  <dimension ref="A1:R237"/>
  <sheetViews>
    <sheetView showGridLines="0" zoomScaleNormal="100" workbookViewId="0">
      <selection activeCell="E2" sqref="E2"/>
    </sheetView>
  </sheetViews>
  <sheetFormatPr baseColWidth="10" defaultRowHeight="12.5" x14ac:dyDescent="0.25"/>
  <cols>
    <col min="1" max="1" width="4.81640625" customWidth="1"/>
    <col min="2" max="2" width="57.26953125" customWidth="1"/>
    <col min="3" max="3" width="6.26953125" customWidth="1"/>
    <col min="4" max="4" width="16.81640625" customWidth="1"/>
    <col min="5" max="5" width="22.7265625" bestFit="1" customWidth="1"/>
    <col min="6" max="6" width="13.26953125" customWidth="1"/>
    <col min="7" max="7" width="15.453125" customWidth="1"/>
    <col min="8" max="8" width="15.54296875" customWidth="1"/>
    <col min="9" max="9" width="11.1796875" customWidth="1"/>
    <col min="10" max="10" width="15.453125" customWidth="1"/>
    <col min="11" max="11" width="16.7265625" customWidth="1"/>
    <col min="12" max="12" width="13.453125" customWidth="1"/>
    <col min="13" max="14" width="16.1796875" customWidth="1"/>
    <col min="15" max="15" width="12.453125" customWidth="1"/>
    <col min="16" max="17" width="15.26953125" customWidth="1"/>
    <col min="18" max="18" width="12.26953125" customWidth="1"/>
    <col min="21" max="21" width="12" customWidth="1"/>
    <col min="22" max="22" width="4.54296875" customWidth="1"/>
    <col min="24" max="24" width="14.453125" customWidth="1"/>
    <col min="25" max="25" width="10.7265625" customWidth="1"/>
    <col min="27" max="27" width="16.26953125" customWidth="1"/>
  </cols>
  <sheetData>
    <row r="1" spans="1:18" x14ac:dyDescent="0.25">
      <c r="A1" s="1" t="str">
        <f ca="1">DropDown!$A$4</f>
        <v>Erhebliche Erneuerung</v>
      </c>
    </row>
    <row r="2" spans="1:18" x14ac:dyDescent="0.25">
      <c r="A2" s="1" t="str">
        <f>'START, DEBUT, INIZIO'!E20</f>
        <v>steuerbar &amp; &gt; 3 MWbr</v>
      </c>
    </row>
    <row r="3" spans="1:18" s="249" customFormat="1" ht="20.5" customHeight="1" thickBot="1" x14ac:dyDescent="0.3">
      <c r="A3" s="348" t="str">
        <f>'START, DEBUT, INIZIO'!$E$21</f>
        <v>Speicherkraftwerk</v>
      </c>
      <c r="B3" s="250"/>
      <c r="C3" s="250"/>
      <c r="D3" s="250"/>
      <c r="E3" s="250"/>
      <c r="F3" s="250"/>
      <c r="G3" s="250"/>
      <c r="H3" s="250"/>
      <c r="I3" s="250"/>
      <c r="J3" s="250"/>
      <c r="K3" s="250"/>
      <c r="L3" s="250"/>
      <c r="M3" s="250"/>
      <c r="N3" s="250"/>
      <c r="O3" s="250"/>
      <c r="P3" s="250"/>
      <c r="Q3" s="250"/>
      <c r="R3" s="250"/>
    </row>
    <row r="4" spans="1:18" ht="26.15" customHeight="1" x14ac:dyDescent="0.3">
      <c r="A4" s="16" t="str">
        <f ca="1">OFFSET(Sprachen!A187,0,'START, DEBUT, INIZIO'!$E$7-1,1,1)</f>
        <v>Investitionsbedingte Kosten für Kapital (Abschreibung + EK + FK)</v>
      </c>
      <c r="B4" s="334"/>
      <c r="C4" s="334"/>
      <c r="D4" s="3"/>
      <c r="E4" s="335"/>
      <c r="F4" s="335"/>
      <c r="G4" s="335"/>
      <c r="I4" s="1"/>
    </row>
    <row r="5" spans="1:18" ht="13" x14ac:dyDescent="0.3">
      <c r="C5" s="378">
        <v>1</v>
      </c>
      <c r="D5" s="380">
        <f>CAPEX!$W$12</f>
        <v>0</v>
      </c>
      <c r="E5" s="384" t="s">
        <v>225</v>
      </c>
      <c r="F5" s="381" t="str">
        <f ca="1">OFFSET(Sprachen!A188,0,'START, DEBUT, INIZIO'!$E$7-1,1,1)</f>
        <v>Anrechenbare Annuität</v>
      </c>
    </row>
    <row r="6" spans="1:18" ht="13" thickBot="1" x14ac:dyDescent="0.3">
      <c r="A6" s="339"/>
      <c r="B6" s="339"/>
      <c r="C6" s="339"/>
      <c r="D6" s="339"/>
      <c r="E6" s="339"/>
      <c r="F6" s="339"/>
      <c r="G6" s="339"/>
      <c r="H6" s="339"/>
      <c r="I6" s="339"/>
      <c r="J6" s="339"/>
      <c r="K6" s="339"/>
      <c r="L6" s="339"/>
      <c r="M6" s="339"/>
      <c r="N6" s="339"/>
      <c r="O6" s="339"/>
      <c r="P6" s="339"/>
      <c r="Q6" s="339"/>
      <c r="R6" s="339"/>
    </row>
    <row r="7" spans="1:18" ht="26.15" customHeight="1" x14ac:dyDescent="0.3">
      <c r="A7" s="16" t="str">
        <f ca="1">OFFSET(Sprachen!A189,0,'START, DEBUT, INIZIO'!$E$7-1,1,1)</f>
        <v>Investitionsbedingte Kosten für Betrieb</v>
      </c>
      <c r="B7" s="334"/>
      <c r="C7" s="334"/>
      <c r="D7" s="3"/>
      <c r="E7" s="390"/>
      <c r="F7" s="1"/>
      <c r="G7" s="335"/>
      <c r="I7" s="1"/>
    </row>
    <row r="8" spans="1:18" x14ac:dyDescent="0.25">
      <c r="B8" t="str">
        <f ca="1">OFFSET(Sprachen!A190,0,'START, DEBUT, INIZIO'!$E$7-1,1,1)</f>
        <v>Durchschnittliche Betriebskosten vor Investition</v>
      </c>
      <c r="C8" s="378">
        <v>1</v>
      </c>
      <c r="D8" s="553"/>
      <c r="E8" s="391" t="s">
        <v>225</v>
      </c>
      <c r="F8" s="1"/>
    </row>
    <row r="9" spans="1:18" x14ac:dyDescent="0.25">
      <c r="B9" t="str">
        <f ca="1">OFFSET(Sprachen!A191,0,'START, DEBUT, INIZIO'!$E$7-1,1,1)</f>
        <v>Prozentzsatz Mehproduktion/Nettoproduktion nach Investition</v>
      </c>
      <c r="C9" s="379">
        <f>C8+1</f>
        <v>2</v>
      </c>
      <c r="D9" s="466" t="e">
        <f>D235</f>
        <v>#DIV/0!</v>
      </c>
      <c r="E9" s="382"/>
      <c r="F9" s="1"/>
    </row>
    <row r="10" spans="1:18" ht="19.5" customHeight="1" x14ac:dyDescent="0.3">
      <c r="C10" s="379">
        <f>C9+1</f>
        <v>3</v>
      </c>
      <c r="D10" s="380" t="e">
        <f>D9*D8</f>
        <v>#DIV/0!</v>
      </c>
      <c r="E10" s="383" t="s">
        <v>225</v>
      </c>
      <c r="F10" s="381" t="str">
        <f ca="1">OFFSET(Sprachen!A196,0,'START, DEBUT, INIZIO'!$E$7-1,1,1)</f>
        <v>anrechenbare Betriebskosten</v>
      </c>
    </row>
    <row r="11" spans="1:18" ht="13" thickBot="1" x14ac:dyDescent="0.3">
      <c r="A11" s="339"/>
      <c r="B11" s="339"/>
      <c r="C11" s="339"/>
      <c r="D11" s="339"/>
      <c r="E11" s="339"/>
      <c r="F11" s="339"/>
      <c r="G11" s="339"/>
      <c r="H11" s="339"/>
      <c r="I11" s="339"/>
      <c r="J11" s="339"/>
      <c r="K11" s="339"/>
      <c r="L11" s="339"/>
      <c r="M11" s="339"/>
      <c r="N11" s="339"/>
      <c r="O11" s="339"/>
      <c r="P11" s="339"/>
      <c r="Q11" s="339"/>
      <c r="R11" s="339"/>
    </row>
    <row r="12" spans="1:18" ht="26.15" customHeight="1" x14ac:dyDescent="0.3">
      <c r="A12" s="16" t="str">
        <f ca="1">OFFSET(Sprachen!A197,0,'START, DEBUT, INIZIO'!$E$7-1,1,1)</f>
        <v>Investitionsbedingte Kosten für Energiebewirtschaftung und -verwertung</v>
      </c>
      <c r="B12" s="334"/>
      <c r="C12" s="334"/>
      <c r="D12" s="3"/>
      <c r="E12" s="335"/>
      <c r="F12" s="1" t="str">
        <f ca="1">OFFSET(Sprachen!A193,0,'START, DEBUT, INIZIO'!$E$7-1,1,1)</f>
        <v>Beschreibung</v>
      </c>
      <c r="G12" s="335"/>
      <c r="I12" s="1"/>
    </row>
    <row r="13" spans="1:18" x14ac:dyDescent="0.25">
      <c r="B13" s="1" t="str">
        <f ca="1">OFFSET(Sprachen!A198,0,'START, DEBUT, INIZIO'!$E$7-1,1,1)</f>
        <v>Anspruch</v>
      </c>
      <c r="C13" s="378">
        <v>1</v>
      </c>
      <c r="D13" s="3" t="str">
        <f>IF(Allgemein!$H$24&gt;=3,"ja","nein")</f>
        <v>nein</v>
      </c>
      <c r="E13" s="335"/>
      <c r="F13" s="615" t="str">
        <f ca="1">OFFSET(Sprachen!A204,0,'START, DEBUT, INIZIO'!$E$7-1,1,1)</f>
        <v>Anspruch haben nur Anlagen, welche nach der Investition eine mechanische Bruttoleistung &gt; 3 MW haben.</v>
      </c>
      <c r="G13" s="615"/>
      <c r="H13" s="615"/>
      <c r="I13" s="615"/>
      <c r="J13" s="615"/>
      <c r="K13" s="615"/>
      <c r="L13" s="615"/>
      <c r="M13" s="615"/>
      <c r="N13" s="615"/>
      <c r="O13" s="615"/>
      <c r="P13" s="615"/>
      <c r="Q13" s="615"/>
      <c r="R13" s="615"/>
    </row>
    <row r="14" spans="1:18" x14ac:dyDescent="0.25">
      <c r="B14" s="1" t="str">
        <f>$A$3</f>
        <v>Speicherkraftwerk</v>
      </c>
      <c r="C14" s="379">
        <f>C13+1</f>
        <v>2</v>
      </c>
      <c r="D14" s="385">
        <f ca="1">OFFSET(Sprachen!A203,0,'START, DEBUT, INIZIO'!$E$7-1,1,1)</f>
        <v>0</v>
      </c>
      <c r="E14" s="1" t="s">
        <v>234</v>
      </c>
      <c r="F14" s="615" t="str">
        <f ca="1">OFFSET(Sprachen!A205,0,'START, DEBUT, INIZIO'!$E$7-1,1,1)</f>
        <v>EnFV Anhang 6.1, Ziffer 4.1.1, Buchstabe c</v>
      </c>
      <c r="G14" s="615"/>
      <c r="H14" s="615"/>
      <c r="I14" s="615"/>
      <c r="J14" s="615"/>
      <c r="K14" s="615"/>
      <c r="L14" s="615"/>
      <c r="M14" s="615"/>
      <c r="N14" s="615"/>
      <c r="O14" s="615"/>
      <c r="P14" s="615"/>
      <c r="Q14" s="615"/>
      <c r="R14" s="615"/>
    </row>
    <row r="15" spans="1:18" x14ac:dyDescent="0.25">
      <c r="B15" s="1" t="str">
        <f ca="1">OFFSET(Sprachen!A199,0,'START, DEBUT, INIZIO'!$E$7-1,1,1)</f>
        <v>Durch Investition bedingte Mehrproduktionnetto</v>
      </c>
      <c r="C15" s="379">
        <f>C14+1</f>
        <v>3</v>
      </c>
      <c r="D15" s="8">
        <f>Allgemein!$N$52</f>
        <v>0</v>
      </c>
      <c r="E15" s="1" t="s">
        <v>9</v>
      </c>
    </row>
    <row r="16" spans="1:18" ht="19.5" customHeight="1" x14ac:dyDescent="0.3">
      <c r="C16" s="6">
        <f>C15+1</f>
        <v>4</v>
      </c>
      <c r="D16" s="380">
        <f ca="1">D14*10*D15</f>
        <v>0</v>
      </c>
      <c r="E16" s="381" t="s">
        <v>225</v>
      </c>
      <c r="F16" s="381" t="str">
        <f ca="1">OFFSET(Sprachen!A206,0,'START, DEBUT, INIZIO'!$E$7-1,1,1)</f>
        <v>anrechenbare Energiebewirtschaftungs- und Verwertungskosten</v>
      </c>
    </row>
    <row r="17" spans="1:18" ht="13" thickBot="1" x14ac:dyDescent="0.3">
      <c r="A17" s="339"/>
      <c r="B17" s="339"/>
      <c r="C17" s="339"/>
      <c r="D17" s="339"/>
      <c r="E17" s="339"/>
      <c r="F17" s="339"/>
      <c r="G17" s="339"/>
      <c r="H17" s="339"/>
      <c r="I17" s="339"/>
      <c r="J17" s="339"/>
      <c r="K17" s="339"/>
      <c r="L17" s="339"/>
      <c r="M17" s="339"/>
      <c r="N17" s="339"/>
      <c r="O17" s="339"/>
      <c r="P17" s="339"/>
      <c r="Q17" s="339"/>
      <c r="R17" s="339"/>
    </row>
    <row r="18" spans="1:18" ht="26.15" customHeight="1" x14ac:dyDescent="0.3">
      <c r="A18" s="16" t="str">
        <f ca="1">OFFSET(Sprachen!A207,0,'START, DEBUT, INIZIO'!$E$7-1,1,1)</f>
        <v>Investitionsbedingte Kosten aus Abgaben und Leistungen an das Gemeinwesen</v>
      </c>
      <c r="B18" s="334"/>
      <c r="C18" s="334"/>
      <c r="D18" s="3"/>
      <c r="E18" s="390"/>
      <c r="F18" s="1"/>
      <c r="G18" s="335"/>
      <c r="I18" s="1"/>
    </row>
    <row r="19" spans="1:18" ht="19.5" customHeight="1" x14ac:dyDescent="0.25"/>
    <row r="20" spans="1:18" ht="13" x14ac:dyDescent="0.3">
      <c r="B20" s="337" t="str">
        <f ca="1">OFFSET(Sprachen!A208,0,'START, DEBUT, INIZIO'!$E$7-1,1,1)</f>
        <v>Durchschnittliche Abgaben und Leistungen vor Investition</v>
      </c>
      <c r="C20" s="379">
        <v>1</v>
      </c>
      <c r="D20" s="553"/>
      <c r="E20" s="469" t="s">
        <v>225</v>
      </c>
      <c r="F20" s="381"/>
    </row>
    <row r="21" spans="1:18" ht="13" x14ac:dyDescent="0.3">
      <c r="C21" s="6">
        <f>C20+1</f>
        <v>2</v>
      </c>
      <c r="D21" s="380" t="e">
        <f>D20*$D$9</f>
        <v>#DIV/0!</v>
      </c>
      <c r="E21" s="381" t="s">
        <v>225</v>
      </c>
      <c r="F21" s="381" t="str">
        <f ca="1">OFFSET(Sprachen!A210,0,'START, DEBUT, INIZIO'!$E$7-1,1,1)</f>
        <v>Anrechenbare Abgaben und Leistungen an das Gemeinwesen</v>
      </c>
    </row>
    <row r="22" spans="1:18" ht="13" thickBot="1" x14ac:dyDescent="0.3">
      <c r="A22" s="339"/>
      <c r="B22" s="339"/>
      <c r="C22" s="339"/>
      <c r="D22" s="339"/>
      <c r="E22" s="339"/>
      <c r="F22" s="339"/>
      <c r="G22" s="339"/>
      <c r="H22" s="339"/>
      <c r="I22" s="339"/>
      <c r="J22" s="339"/>
      <c r="K22" s="339"/>
      <c r="L22" s="339"/>
      <c r="M22" s="339"/>
      <c r="N22" s="339"/>
      <c r="O22" s="339"/>
      <c r="P22" s="339"/>
      <c r="Q22" s="339"/>
      <c r="R22" s="339"/>
    </row>
    <row r="23" spans="1:18" ht="26.15" customHeight="1" x14ac:dyDescent="0.3">
      <c r="A23" s="16" t="str">
        <f ca="1">OFFSET(Sprachen!A211,0,'START, DEBUT, INIZIO'!$E$7-1,1,1)</f>
        <v>Kosten für die Elektrizität für Zubringerpumpen</v>
      </c>
      <c r="B23" s="1"/>
      <c r="C23" s="1"/>
      <c r="D23" s="3"/>
      <c r="E23" s="615"/>
      <c r="F23" s="615"/>
      <c r="G23" s="615"/>
      <c r="H23" s="615"/>
      <c r="I23" s="615"/>
    </row>
    <row r="24" spans="1:18" ht="40" customHeight="1" x14ac:dyDescent="0.3">
      <c r="A24" s="16"/>
      <c r="B24" s="1"/>
      <c r="C24" s="1"/>
      <c r="D24" s="616" t="str">
        <f ca="1">OFFSET(Sprachen!A212,0,'START, DEBUT, INIZIO'!$E$7-1,1,1)</f>
        <v>Preis investitionsbedingter Pumpenstrom (unter Annahme Projekt wäre bereits realisiert)</v>
      </c>
      <c r="E24" s="616"/>
      <c r="F24" s="1"/>
      <c r="G24" s="616" t="str">
        <f ca="1">OFFSET(Sprachen!A213,0,'START, DEBUT, INIZIO'!$E$7-1,1,1)</f>
        <v>Investitionsbedingter Pumpenstrom Erwartungswert</v>
      </c>
      <c r="H24" s="616"/>
      <c r="I24" s="1"/>
      <c r="J24" s="616" t="str">
        <f ca="1">OFFSET(Sprachen!A214,0,'START, DEBUT, INIZIO'!$E$7-1,1,1)</f>
        <v>Kosten investitionsbedingter Pumpenstrom (unter Annahme Projekt wäre bereits realisiert)</v>
      </c>
      <c r="K24" s="616"/>
    </row>
    <row r="25" spans="1:18" ht="13" thickBot="1" x14ac:dyDescent="0.3">
      <c r="A25" s="334"/>
      <c r="B25" s="1"/>
      <c r="C25" s="379"/>
      <c r="D25" s="339"/>
      <c r="E25" s="343" t="s">
        <v>10</v>
      </c>
      <c r="G25" s="560"/>
      <c r="H25" s="415" t="s">
        <v>9</v>
      </c>
      <c r="J25" s="339"/>
      <c r="K25" s="561" t="s">
        <v>8</v>
      </c>
    </row>
    <row r="26" spans="1:18" x14ac:dyDescent="0.25">
      <c r="A26" s="334"/>
      <c r="B26" s="3"/>
      <c r="C26" s="378">
        <v>1</v>
      </c>
      <c r="D26" s="3" t="str">
        <f>CONCATENATE(1,". ",'Allg., SDL, RMP, HKN, Wi-Res.'!$C$2-1)</f>
        <v>1. 2024</v>
      </c>
      <c r="E26" s="556"/>
      <c r="G26" s="3" t="str">
        <f>G68</f>
        <v xml:space="preserve">1. </v>
      </c>
      <c r="H26" s="345">
        <f>Allgemein!N90</f>
        <v>0</v>
      </c>
      <c r="J26" s="3" t="str">
        <f>G26</f>
        <v xml:space="preserve">1. </v>
      </c>
      <c r="K26" s="388">
        <f t="shared" ref="K26:K37" si="0">E26*H26</f>
        <v>0</v>
      </c>
    </row>
    <row r="27" spans="1:18" x14ac:dyDescent="0.25">
      <c r="A27" s="334"/>
      <c r="C27" s="379">
        <f t="shared" ref="C27:C38" si="1">C26+1</f>
        <v>2</v>
      </c>
      <c r="D27" s="3" t="str">
        <f>CONCATENATE(2,". ",'Allg., SDL, RMP, HKN, Wi-Res.'!$C$2-1)</f>
        <v>2. 2024</v>
      </c>
      <c r="E27" s="554"/>
      <c r="G27" s="3" t="str">
        <f t="shared" ref="G27:G37" si="2">G69</f>
        <v xml:space="preserve">2. </v>
      </c>
      <c r="H27" s="342">
        <f>Allgemein!N91</f>
        <v>0</v>
      </c>
      <c r="J27" s="3" t="str">
        <f t="shared" ref="J27:J37" si="3">G27</f>
        <v xml:space="preserve">2. </v>
      </c>
      <c r="K27" s="387">
        <f t="shared" si="0"/>
        <v>0</v>
      </c>
    </row>
    <row r="28" spans="1:18" ht="13" thickBot="1" x14ac:dyDescent="0.3">
      <c r="A28" s="334"/>
      <c r="C28" s="379">
        <f t="shared" si="1"/>
        <v>3</v>
      </c>
      <c r="D28" s="343" t="str">
        <f>CONCATENATE(3,". ",'Allg., SDL, RMP, HKN, Wi-Res.'!$C$2-1)</f>
        <v>3. 2024</v>
      </c>
      <c r="E28" s="555"/>
      <c r="G28" s="386" t="str">
        <f t="shared" si="2"/>
        <v xml:space="preserve">3. </v>
      </c>
      <c r="H28" s="344">
        <f>Allgemein!N92</f>
        <v>0</v>
      </c>
      <c r="J28" s="343" t="str">
        <f t="shared" si="3"/>
        <v xml:space="preserve">3. </v>
      </c>
      <c r="K28" s="389">
        <f t="shared" si="0"/>
        <v>0</v>
      </c>
    </row>
    <row r="29" spans="1:18" x14ac:dyDescent="0.25">
      <c r="A29" s="334"/>
      <c r="B29" s="3"/>
      <c r="C29" s="379">
        <f t="shared" si="1"/>
        <v>4</v>
      </c>
      <c r="D29" s="3" t="str">
        <f>CONCATENATE(4,". ",'Allg., SDL, RMP, HKN, Wi-Res.'!$C$2-1)</f>
        <v>4. 2024</v>
      </c>
      <c r="E29" s="556"/>
      <c r="G29" s="3" t="str">
        <f t="shared" si="2"/>
        <v xml:space="preserve">4. </v>
      </c>
      <c r="H29" s="345">
        <f>Allgemein!N93</f>
        <v>0</v>
      </c>
      <c r="J29" s="3" t="str">
        <f t="shared" si="3"/>
        <v xml:space="preserve">4. </v>
      </c>
      <c r="K29" s="388">
        <f t="shared" si="0"/>
        <v>0</v>
      </c>
    </row>
    <row r="30" spans="1:18" x14ac:dyDescent="0.25">
      <c r="A30" s="334"/>
      <c r="B30" s="1"/>
      <c r="C30" s="379">
        <f t="shared" si="1"/>
        <v>5</v>
      </c>
      <c r="D30" s="3" t="str">
        <f>CONCATENATE(5,". ",'Allg., SDL, RMP, HKN, Wi-Res.'!$C$2-1)</f>
        <v>5. 2024</v>
      </c>
      <c r="E30" s="554"/>
      <c r="G30" s="3" t="str">
        <f t="shared" si="2"/>
        <v xml:space="preserve">5. </v>
      </c>
      <c r="H30" s="342">
        <f>Allgemein!N94</f>
        <v>0</v>
      </c>
      <c r="J30" s="3" t="str">
        <f t="shared" si="3"/>
        <v xml:space="preserve">5. </v>
      </c>
      <c r="K30" s="387">
        <f t="shared" si="0"/>
        <v>0</v>
      </c>
    </row>
    <row r="31" spans="1:18" ht="13" thickBot="1" x14ac:dyDescent="0.3">
      <c r="A31" s="334"/>
      <c r="B31" s="1"/>
      <c r="C31" s="379">
        <f t="shared" si="1"/>
        <v>6</v>
      </c>
      <c r="D31" s="343" t="str">
        <f>CONCATENATE(6,". ",'Allg., SDL, RMP, HKN, Wi-Res.'!$C$2-1)</f>
        <v>6. 2024</v>
      </c>
      <c r="E31" s="555"/>
      <c r="G31" s="386" t="str">
        <f t="shared" si="2"/>
        <v xml:space="preserve">6. </v>
      </c>
      <c r="H31" s="344">
        <f>Allgemein!N95</f>
        <v>0</v>
      </c>
      <c r="J31" s="343" t="str">
        <f t="shared" si="3"/>
        <v xml:space="preserve">6. </v>
      </c>
      <c r="K31" s="389">
        <f t="shared" si="0"/>
        <v>0</v>
      </c>
    </row>
    <row r="32" spans="1:18" x14ac:dyDescent="0.25">
      <c r="A32" s="334"/>
      <c r="B32" s="1"/>
      <c r="C32" s="379">
        <f t="shared" si="1"/>
        <v>7</v>
      </c>
      <c r="D32" s="3" t="str">
        <f>CONCATENATE(7,". ",'Allg., SDL, RMP, HKN, Wi-Res.'!$C$2-1)</f>
        <v>7. 2024</v>
      </c>
      <c r="E32" s="556"/>
      <c r="G32" s="3" t="str">
        <f t="shared" si="2"/>
        <v xml:space="preserve">7. </v>
      </c>
      <c r="H32" s="345">
        <f>Allgemein!N96</f>
        <v>0</v>
      </c>
      <c r="J32" s="3" t="str">
        <f t="shared" si="3"/>
        <v xml:space="preserve">7. </v>
      </c>
      <c r="K32" s="388">
        <f t="shared" si="0"/>
        <v>0</v>
      </c>
    </row>
    <row r="33" spans="1:18" x14ac:dyDescent="0.25">
      <c r="A33" s="334"/>
      <c r="B33" s="1"/>
      <c r="C33" s="379">
        <f t="shared" si="1"/>
        <v>8</v>
      </c>
      <c r="D33" s="3" t="str">
        <f>CONCATENATE(8,". ",'Allg., SDL, RMP, HKN, Wi-Res.'!$C$2-1)</f>
        <v>8. 2024</v>
      </c>
      <c r="E33" s="554"/>
      <c r="G33" s="3" t="str">
        <f t="shared" si="2"/>
        <v xml:space="preserve">8. </v>
      </c>
      <c r="H33" s="342">
        <f>Allgemein!N97</f>
        <v>0</v>
      </c>
      <c r="J33" s="3" t="str">
        <f t="shared" si="3"/>
        <v xml:space="preserve">8. </v>
      </c>
      <c r="K33" s="387">
        <f t="shared" si="0"/>
        <v>0</v>
      </c>
    </row>
    <row r="34" spans="1:18" ht="13" thickBot="1" x14ac:dyDescent="0.3">
      <c r="A34" s="334"/>
      <c r="B34" s="1"/>
      <c r="C34" s="379">
        <f t="shared" si="1"/>
        <v>9</v>
      </c>
      <c r="D34" s="343" t="str">
        <f>CONCATENATE(9,". ",'Allg., SDL, RMP, HKN, Wi-Res.'!$C$2-1)</f>
        <v>9. 2024</v>
      </c>
      <c r="E34" s="555"/>
      <c r="G34" s="386" t="str">
        <f t="shared" si="2"/>
        <v xml:space="preserve">9. </v>
      </c>
      <c r="H34" s="344">
        <f>Allgemein!N98</f>
        <v>0</v>
      </c>
      <c r="J34" s="343" t="str">
        <f t="shared" si="3"/>
        <v xml:space="preserve">9. </v>
      </c>
      <c r="K34" s="389">
        <f t="shared" si="0"/>
        <v>0</v>
      </c>
    </row>
    <row r="35" spans="1:18" x14ac:dyDescent="0.25">
      <c r="A35" s="334"/>
      <c r="B35" s="1"/>
      <c r="C35" s="379">
        <f t="shared" si="1"/>
        <v>10</v>
      </c>
      <c r="D35" s="3" t="str">
        <f>CONCATENATE(10,". ",'Allg., SDL, RMP, HKN, Wi-Res.'!$C$2-1)</f>
        <v>10. 2024</v>
      </c>
      <c r="E35" s="556"/>
      <c r="G35" s="3" t="str">
        <f t="shared" si="2"/>
        <v xml:space="preserve">10. </v>
      </c>
      <c r="H35" s="345">
        <f>Allgemein!N99</f>
        <v>0</v>
      </c>
      <c r="J35" s="3" t="str">
        <f t="shared" si="3"/>
        <v xml:space="preserve">10. </v>
      </c>
      <c r="K35" s="388">
        <f t="shared" si="0"/>
        <v>0</v>
      </c>
    </row>
    <row r="36" spans="1:18" x14ac:dyDescent="0.25">
      <c r="A36" s="334"/>
      <c r="B36" s="1"/>
      <c r="C36" s="379">
        <f t="shared" si="1"/>
        <v>11</v>
      </c>
      <c r="D36" s="3" t="str">
        <f>CONCATENATE(11,". ",'Allg., SDL, RMP, HKN, Wi-Res.'!$C$2-1)</f>
        <v>11. 2024</v>
      </c>
      <c r="E36" s="554"/>
      <c r="G36" s="3" t="str">
        <f t="shared" si="2"/>
        <v xml:space="preserve">11. </v>
      </c>
      <c r="H36" s="342">
        <f>Allgemein!N100</f>
        <v>0</v>
      </c>
      <c r="J36" s="3" t="str">
        <f t="shared" si="3"/>
        <v xml:space="preserve">11. </v>
      </c>
      <c r="K36" s="387">
        <f t="shared" si="0"/>
        <v>0</v>
      </c>
    </row>
    <row r="37" spans="1:18" ht="13" thickBot="1" x14ac:dyDescent="0.3">
      <c r="A37" s="334"/>
      <c r="B37" s="1"/>
      <c r="C37" s="379">
        <f t="shared" si="1"/>
        <v>12</v>
      </c>
      <c r="D37" s="343" t="str">
        <f>CONCATENATE(12,". ",'Allg., SDL, RMP, HKN, Wi-Res.'!$C$2-1)</f>
        <v>12. 2024</v>
      </c>
      <c r="E37" s="555"/>
      <c r="G37" s="386" t="str">
        <f t="shared" si="2"/>
        <v xml:space="preserve">12. </v>
      </c>
      <c r="H37" s="344">
        <f>Allgemein!N101</f>
        <v>0</v>
      </c>
      <c r="J37" s="343" t="str">
        <f t="shared" si="3"/>
        <v xml:space="preserve">12. </v>
      </c>
      <c r="K37" s="389">
        <f t="shared" si="0"/>
        <v>0</v>
      </c>
    </row>
    <row r="38" spans="1:18" ht="19.5" customHeight="1" x14ac:dyDescent="0.3">
      <c r="C38" s="6">
        <f t="shared" si="1"/>
        <v>13</v>
      </c>
      <c r="D38" s="380"/>
      <c r="E38" s="381"/>
      <c r="F38" s="381"/>
      <c r="H38" s="8">
        <f>SUM(H26:H37)</f>
        <v>0</v>
      </c>
      <c r="I38" s="10"/>
      <c r="J38" s="10"/>
      <c r="K38" s="380">
        <f>SUM(K26:K37)</f>
        <v>0</v>
      </c>
      <c r="L38" s="381" t="s">
        <v>225</v>
      </c>
      <c r="M38" s="384" t="str">
        <f ca="1">OFFSET(Sprachen!A215,0,'START, DEBUT, INIZIO'!$E$7-1,1,1)</f>
        <v>Mehrkrosten für die Elektrizität für Zubringerpumpen</v>
      </c>
    </row>
    <row r="39" spans="1:18" ht="13" thickBot="1" x14ac:dyDescent="0.3">
      <c r="A39" s="339"/>
      <c r="B39" s="339"/>
      <c r="C39" s="339"/>
      <c r="D39" s="339"/>
      <c r="E39" s="339"/>
      <c r="F39" s="339"/>
      <c r="G39" s="339"/>
      <c r="H39" s="339"/>
      <c r="I39" s="339"/>
      <c r="J39" s="339"/>
      <c r="K39" s="339"/>
      <c r="L39" s="339"/>
      <c r="M39" s="339"/>
      <c r="N39" s="339"/>
      <c r="O39" s="339"/>
      <c r="P39" s="339"/>
      <c r="Q39" s="339"/>
      <c r="R39" s="339"/>
    </row>
    <row r="40" spans="1:18" ht="26.15" customHeight="1" x14ac:dyDescent="0.3">
      <c r="A40" s="16" t="str">
        <f ca="1">OFFSET(Sprachen!A216,0,'START, DEBUT, INIZIO'!$E$7-1,1,1)</f>
        <v>Kosten für die Elektrizität für Umwälzpumpen</v>
      </c>
      <c r="B40" s="1"/>
      <c r="C40" s="1"/>
      <c r="D40" s="3"/>
      <c r="E40" s="615"/>
      <c r="F40" s="615"/>
      <c r="G40" s="615"/>
      <c r="H40" s="615"/>
      <c r="I40" s="615"/>
    </row>
    <row r="41" spans="1:18" ht="40.5" customHeight="1" x14ac:dyDescent="0.3">
      <c r="A41" s="16"/>
      <c r="B41" s="1"/>
      <c r="C41" s="1"/>
      <c r="D41" s="616" t="str">
        <f ca="1">D24</f>
        <v>Preis investitionsbedingter Pumpenstrom (unter Annahme Projekt wäre bereits realisiert)</v>
      </c>
      <c r="E41" s="616"/>
      <c r="F41" s="1"/>
      <c r="G41" s="616" t="str">
        <f ca="1">G24</f>
        <v>Investitionsbedingter Pumpenstrom Erwartungswert</v>
      </c>
      <c r="H41" s="616"/>
      <c r="I41" s="1"/>
      <c r="J41" s="616" t="str">
        <f ca="1">J24</f>
        <v>Kosten investitionsbedingter Pumpenstrom (unter Annahme Projekt wäre bereits realisiert)</v>
      </c>
      <c r="K41" s="616"/>
    </row>
    <row r="42" spans="1:18" ht="13" thickBot="1" x14ac:dyDescent="0.3">
      <c r="A42" s="334"/>
      <c r="B42" s="1"/>
      <c r="C42" s="379"/>
      <c r="D42" s="339"/>
      <c r="E42" s="343" t="s">
        <v>10</v>
      </c>
      <c r="G42" s="560"/>
      <c r="H42" s="415" t="s">
        <v>9</v>
      </c>
      <c r="J42" s="339"/>
      <c r="K42" s="561" t="s">
        <v>8</v>
      </c>
    </row>
    <row r="43" spans="1:18" x14ac:dyDescent="0.25">
      <c r="A43" s="334"/>
      <c r="B43" s="3"/>
      <c r="C43" s="378">
        <v>1</v>
      </c>
      <c r="D43" s="3" t="str">
        <f t="shared" ref="D43:D54" si="4">D26</f>
        <v>1. 2024</v>
      </c>
      <c r="E43" s="556"/>
      <c r="G43" s="3" t="str">
        <f t="shared" ref="G43:G54" si="5">G26</f>
        <v xml:space="preserve">1. </v>
      </c>
      <c r="H43" s="345">
        <f>Allgemein!N113</f>
        <v>0</v>
      </c>
      <c r="J43" s="3" t="str">
        <f t="shared" ref="J43:J54" si="6">J26</f>
        <v xml:space="preserve">1. </v>
      </c>
      <c r="K43" s="388">
        <f t="shared" ref="K43:K54" si="7">E43*H43</f>
        <v>0</v>
      </c>
    </row>
    <row r="44" spans="1:18" x14ac:dyDescent="0.25">
      <c r="A44" s="334"/>
      <c r="C44" s="379">
        <f t="shared" ref="C44:C55" si="8">C43+1</f>
        <v>2</v>
      </c>
      <c r="D44" s="3" t="str">
        <f t="shared" si="4"/>
        <v>2. 2024</v>
      </c>
      <c r="E44" s="554"/>
      <c r="G44" s="3" t="str">
        <f t="shared" si="5"/>
        <v xml:space="preserve">2. </v>
      </c>
      <c r="H44" s="342">
        <f>Allgemein!N114</f>
        <v>0</v>
      </c>
      <c r="J44" s="3" t="str">
        <f t="shared" si="6"/>
        <v xml:space="preserve">2. </v>
      </c>
      <c r="K44" s="387">
        <f t="shared" si="7"/>
        <v>0</v>
      </c>
    </row>
    <row r="45" spans="1:18" ht="13" thickBot="1" x14ac:dyDescent="0.3">
      <c r="A45" s="334"/>
      <c r="C45" s="379">
        <f t="shared" si="8"/>
        <v>3</v>
      </c>
      <c r="D45" s="343" t="str">
        <f t="shared" si="4"/>
        <v>3. 2024</v>
      </c>
      <c r="E45" s="555"/>
      <c r="G45" s="386" t="str">
        <f t="shared" si="5"/>
        <v xml:space="preserve">3. </v>
      </c>
      <c r="H45" s="344">
        <f>Allgemein!N115</f>
        <v>0</v>
      </c>
      <c r="J45" s="343" t="str">
        <f t="shared" si="6"/>
        <v xml:space="preserve">3. </v>
      </c>
      <c r="K45" s="389">
        <f t="shared" si="7"/>
        <v>0</v>
      </c>
    </row>
    <row r="46" spans="1:18" x14ac:dyDescent="0.25">
      <c r="A46" s="334"/>
      <c r="B46" s="3"/>
      <c r="C46" s="379">
        <f t="shared" si="8"/>
        <v>4</v>
      </c>
      <c r="D46" s="3" t="str">
        <f t="shared" si="4"/>
        <v>4. 2024</v>
      </c>
      <c r="E46" s="556"/>
      <c r="G46" s="3" t="str">
        <f t="shared" si="5"/>
        <v xml:space="preserve">4. </v>
      </c>
      <c r="H46" s="345">
        <f>Allgemein!N116</f>
        <v>0</v>
      </c>
      <c r="J46" s="3" t="str">
        <f t="shared" si="6"/>
        <v xml:space="preserve">4. </v>
      </c>
      <c r="K46" s="388">
        <f t="shared" si="7"/>
        <v>0</v>
      </c>
    </row>
    <row r="47" spans="1:18" x14ac:dyDescent="0.25">
      <c r="A47" s="334"/>
      <c r="B47" s="1"/>
      <c r="C47" s="379">
        <f t="shared" si="8"/>
        <v>5</v>
      </c>
      <c r="D47" s="3" t="str">
        <f t="shared" si="4"/>
        <v>5. 2024</v>
      </c>
      <c r="E47" s="554"/>
      <c r="G47" s="3" t="str">
        <f t="shared" si="5"/>
        <v xml:space="preserve">5. </v>
      </c>
      <c r="H47" s="342">
        <f>Allgemein!N117</f>
        <v>0</v>
      </c>
      <c r="J47" s="3" t="str">
        <f t="shared" si="6"/>
        <v xml:space="preserve">5. </v>
      </c>
      <c r="K47" s="387">
        <f t="shared" si="7"/>
        <v>0</v>
      </c>
    </row>
    <row r="48" spans="1:18" ht="13" thickBot="1" x14ac:dyDescent="0.3">
      <c r="A48" s="334"/>
      <c r="B48" s="1"/>
      <c r="C48" s="379">
        <f t="shared" si="8"/>
        <v>6</v>
      </c>
      <c r="D48" s="343" t="str">
        <f t="shared" si="4"/>
        <v>6. 2024</v>
      </c>
      <c r="E48" s="555"/>
      <c r="G48" s="386" t="str">
        <f t="shared" si="5"/>
        <v xml:space="preserve">6. </v>
      </c>
      <c r="H48" s="344">
        <f>Allgemein!N118</f>
        <v>0</v>
      </c>
      <c r="J48" s="343" t="str">
        <f t="shared" si="6"/>
        <v xml:space="preserve">6. </v>
      </c>
      <c r="K48" s="389">
        <f t="shared" si="7"/>
        <v>0</v>
      </c>
    </row>
    <row r="49" spans="1:18" x14ac:dyDescent="0.25">
      <c r="A49" s="334"/>
      <c r="B49" s="1"/>
      <c r="C49" s="379">
        <f t="shared" si="8"/>
        <v>7</v>
      </c>
      <c r="D49" s="3" t="str">
        <f t="shared" si="4"/>
        <v>7. 2024</v>
      </c>
      <c r="E49" s="556"/>
      <c r="G49" s="3" t="str">
        <f t="shared" si="5"/>
        <v xml:space="preserve">7. </v>
      </c>
      <c r="H49" s="345">
        <f>Allgemein!N119</f>
        <v>0</v>
      </c>
      <c r="J49" s="3" t="str">
        <f t="shared" si="6"/>
        <v xml:space="preserve">7. </v>
      </c>
      <c r="K49" s="388">
        <f t="shared" si="7"/>
        <v>0</v>
      </c>
    </row>
    <row r="50" spans="1:18" x14ac:dyDescent="0.25">
      <c r="A50" s="334"/>
      <c r="B50" s="1"/>
      <c r="C50" s="379">
        <f t="shared" si="8"/>
        <v>8</v>
      </c>
      <c r="D50" s="3" t="str">
        <f t="shared" si="4"/>
        <v>8. 2024</v>
      </c>
      <c r="E50" s="554"/>
      <c r="G50" s="3" t="str">
        <f t="shared" si="5"/>
        <v xml:space="preserve">8. </v>
      </c>
      <c r="H50" s="342">
        <f>Allgemein!N120</f>
        <v>0</v>
      </c>
      <c r="J50" s="3" t="str">
        <f t="shared" si="6"/>
        <v xml:space="preserve">8. </v>
      </c>
      <c r="K50" s="387">
        <f t="shared" si="7"/>
        <v>0</v>
      </c>
    </row>
    <row r="51" spans="1:18" ht="13" thickBot="1" x14ac:dyDescent="0.3">
      <c r="A51" s="334"/>
      <c r="B51" s="1"/>
      <c r="C51" s="379">
        <f t="shared" si="8"/>
        <v>9</v>
      </c>
      <c r="D51" s="343" t="str">
        <f t="shared" si="4"/>
        <v>9. 2024</v>
      </c>
      <c r="E51" s="555"/>
      <c r="G51" s="386" t="str">
        <f t="shared" si="5"/>
        <v xml:space="preserve">9. </v>
      </c>
      <c r="H51" s="344">
        <f>Allgemein!N121</f>
        <v>0</v>
      </c>
      <c r="J51" s="343" t="str">
        <f t="shared" si="6"/>
        <v xml:space="preserve">9. </v>
      </c>
      <c r="K51" s="389">
        <f t="shared" si="7"/>
        <v>0</v>
      </c>
    </row>
    <row r="52" spans="1:18" x14ac:dyDescent="0.25">
      <c r="A52" s="334"/>
      <c r="B52" s="1"/>
      <c r="C52" s="379">
        <f t="shared" si="8"/>
        <v>10</v>
      </c>
      <c r="D52" s="3" t="str">
        <f t="shared" si="4"/>
        <v>10. 2024</v>
      </c>
      <c r="E52" s="556"/>
      <c r="G52" s="3" t="str">
        <f t="shared" si="5"/>
        <v xml:space="preserve">10. </v>
      </c>
      <c r="H52" s="345">
        <f>Allgemein!N122</f>
        <v>0</v>
      </c>
      <c r="J52" s="3" t="str">
        <f t="shared" si="6"/>
        <v xml:space="preserve">10. </v>
      </c>
      <c r="K52" s="388">
        <f t="shared" si="7"/>
        <v>0</v>
      </c>
    </row>
    <row r="53" spans="1:18" x14ac:dyDescent="0.25">
      <c r="A53" s="334"/>
      <c r="B53" s="1"/>
      <c r="C53" s="379">
        <f t="shared" si="8"/>
        <v>11</v>
      </c>
      <c r="D53" s="3" t="str">
        <f t="shared" si="4"/>
        <v>11. 2024</v>
      </c>
      <c r="E53" s="554"/>
      <c r="G53" s="3" t="str">
        <f t="shared" si="5"/>
        <v xml:space="preserve">11. </v>
      </c>
      <c r="H53" s="342">
        <f>Allgemein!N123</f>
        <v>0</v>
      </c>
      <c r="J53" s="3" t="str">
        <f t="shared" si="6"/>
        <v xml:space="preserve">11. </v>
      </c>
      <c r="K53" s="387">
        <f t="shared" si="7"/>
        <v>0</v>
      </c>
    </row>
    <row r="54" spans="1:18" ht="13" thickBot="1" x14ac:dyDescent="0.3">
      <c r="A54" s="334"/>
      <c r="B54" s="1"/>
      <c r="C54" s="379">
        <f t="shared" si="8"/>
        <v>12</v>
      </c>
      <c r="D54" s="343" t="str">
        <f t="shared" si="4"/>
        <v>12. 2024</v>
      </c>
      <c r="E54" s="555"/>
      <c r="G54" s="386" t="str">
        <f t="shared" si="5"/>
        <v xml:space="preserve">12. </v>
      </c>
      <c r="H54" s="344">
        <f>Allgemein!N124</f>
        <v>0</v>
      </c>
      <c r="J54" s="343" t="str">
        <f t="shared" si="6"/>
        <v xml:space="preserve">12. </v>
      </c>
      <c r="K54" s="389">
        <f t="shared" si="7"/>
        <v>0</v>
      </c>
    </row>
    <row r="55" spans="1:18" ht="19.5" customHeight="1" x14ac:dyDescent="0.3">
      <c r="C55" s="6">
        <f t="shared" si="8"/>
        <v>13</v>
      </c>
      <c r="D55" s="380"/>
      <c r="E55" s="381"/>
      <c r="F55" s="381"/>
      <c r="H55" s="8">
        <f>SUM(H43:H54)</f>
        <v>0</v>
      </c>
      <c r="I55" s="10"/>
      <c r="J55" s="10"/>
      <c r="K55" s="380">
        <f>SUM(K43:K54)</f>
        <v>0</v>
      </c>
      <c r="L55" s="381" t="s">
        <v>225</v>
      </c>
      <c r="M55" s="384" t="str">
        <f ca="1">OFFSET(Sprachen!A217,0,'START, DEBUT, INIZIO'!$E$7-1,1,1)</f>
        <v>Mehrkosten für die Elektrizität für Umwälzpumpen</v>
      </c>
    </row>
    <row r="56" spans="1:18" ht="13" thickBot="1" x14ac:dyDescent="0.3">
      <c r="A56" s="339"/>
      <c r="B56" s="339"/>
      <c r="C56" s="339"/>
      <c r="D56" s="339"/>
      <c r="E56" s="339"/>
      <c r="F56" s="339"/>
      <c r="G56" s="339"/>
      <c r="H56" s="339"/>
      <c r="I56" s="339"/>
      <c r="J56" s="339"/>
      <c r="K56" s="339"/>
      <c r="L56" s="339"/>
      <c r="M56" s="339"/>
      <c r="N56" s="339"/>
      <c r="O56" s="339"/>
      <c r="P56" s="339"/>
      <c r="Q56" s="339"/>
      <c r="R56" s="339"/>
    </row>
    <row r="57" spans="1:18" ht="26.15" customHeight="1" x14ac:dyDescent="0.3">
      <c r="A57" s="16" t="str">
        <f ca="1">OFFSET(Sprachen!A218,0,'START, DEBUT, INIZIO'!$E$7-1,1,1)</f>
        <v>Investitionsbedingte Kosten für Steuern</v>
      </c>
      <c r="B57" s="1"/>
      <c r="C57" s="1"/>
      <c r="D57" s="3"/>
      <c r="E57" s="615"/>
      <c r="F57" s="615"/>
      <c r="G57" s="615"/>
      <c r="H57" s="615"/>
      <c r="I57" s="615"/>
    </row>
    <row r="58" spans="1:18" x14ac:dyDescent="0.25">
      <c r="B58" t="str">
        <f ca="1">OFFSET(Sprachen!A219,0,'START, DEBUT, INIZIO'!$E$7-1,1,1)</f>
        <v>Abschreibungen (anr. Investition / investitionsgew. Nutzungsdauer)</v>
      </c>
      <c r="D58" s="378">
        <v>1</v>
      </c>
      <c r="E58" s="8">
        <f>CAPEX!$N$12/CAPEX!$U$12</f>
        <v>0</v>
      </c>
      <c r="F58" s="382" t="s">
        <v>225</v>
      </c>
    </row>
    <row r="59" spans="1:18" x14ac:dyDescent="0.25">
      <c r="B59" t="str">
        <f ca="1">OFFSET(Sprachen!A220,0,'START, DEBUT, INIZIO'!$E$7-1,1,1)</f>
        <v>Kapitalkosten (EK + FK)</v>
      </c>
      <c r="D59" s="379">
        <f>D58+1</f>
        <v>2</v>
      </c>
      <c r="E59" s="8">
        <f>D5-E58</f>
        <v>0</v>
      </c>
      <c r="F59" s="382" t="s">
        <v>225</v>
      </c>
    </row>
    <row r="60" spans="1:18" x14ac:dyDescent="0.25">
      <c r="B60" t="str">
        <f ca="1">OFFSET(Sprachen!A221,0,'START, DEBUT, INIZIO'!$E$7-1,1,1)</f>
        <v>Eigenkapitalkosten</v>
      </c>
      <c r="D60" s="379">
        <f>D59+1</f>
        <v>3</v>
      </c>
      <c r="E60" s="8">
        <f>E59*'Allg., SDL, RMP, HKN, Wi-Res.'!$D$10</f>
        <v>0</v>
      </c>
      <c r="F60" s="382" t="s">
        <v>225</v>
      </c>
    </row>
    <row r="61" spans="1:18" x14ac:dyDescent="0.25">
      <c r="B61" t="str">
        <f ca="1">OFFSET(Sprachen!A222,0,'START, DEBUT, INIZIO'!$E$7-1,1,1)</f>
        <v>Fremdkapitalkosten</v>
      </c>
      <c r="D61" s="379">
        <f>D60+1</f>
        <v>4</v>
      </c>
      <c r="E61" s="8">
        <f>E59*'Allg., SDL, RMP, HKN, Wi-Res.'!$D$11</f>
        <v>0</v>
      </c>
      <c r="F61" s="382" t="s">
        <v>225</v>
      </c>
    </row>
    <row r="62" spans="1:18" x14ac:dyDescent="0.25">
      <c r="B62" s="392" t="str">
        <f ca="1">'3'!B63</f>
        <v>Eigenkapitalkosten vor Steuern</v>
      </c>
      <c r="D62" s="379">
        <f t="shared" ref="D62:D63" si="9">D61+1</f>
        <v>5</v>
      </c>
      <c r="E62" s="8">
        <f>E60/(1-'Allg., SDL, RMP, HKN, Wi-Res.'!$C$7)</f>
        <v>0</v>
      </c>
      <c r="F62" s="382" t="s">
        <v>225</v>
      </c>
    </row>
    <row r="63" spans="1:18" ht="25.5" customHeight="1" x14ac:dyDescent="0.3">
      <c r="B63" s="392" t="str">
        <f ca="1">'3'!B64</f>
        <v>Steuern EK</v>
      </c>
      <c r="D63" s="6">
        <f t="shared" si="9"/>
        <v>6</v>
      </c>
      <c r="E63" s="380">
        <f>E62/(1)*'Allg., SDL, RMP, HKN, Wi-Res.'!$C$7</f>
        <v>0</v>
      </c>
      <c r="F63" s="383" t="s">
        <v>225</v>
      </c>
      <c r="G63" s="384" t="str">
        <f ca="1">'3'!G64</f>
        <v>Kosten EK Steuern</v>
      </c>
    </row>
    <row r="64" spans="1:18" ht="13" thickBot="1" x14ac:dyDescent="0.3">
      <c r="A64" s="339"/>
      <c r="B64" s="339"/>
      <c r="C64" s="339"/>
      <c r="D64" s="339"/>
      <c r="E64" s="339"/>
      <c r="F64" s="339"/>
      <c r="G64" s="339"/>
      <c r="H64" s="339"/>
      <c r="I64" s="339"/>
      <c r="J64" s="339"/>
      <c r="K64" s="339"/>
      <c r="L64" s="339"/>
      <c r="M64" s="339"/>
      <c r="N64" s="339"/>
      <c r="O64" s="339"/>
      <c r="P64" s="339"/>
      <c r="Q64" s="339"/>
      <c r="R64" s="339"/>
    </row>
    <row r="65" spans="1:13" ht="26.15" customHeight="1" x14ac:dyDescent="0.3">
      <c r="A65" s="16" t="str">
        <f ca="1">OFFSET(Sprachen!A227,0,'START, DEBUT, INIZIO'!$E$7-1,1,1)</f>
        <v>Erlös aus Verkauf zum Referenzmarktpreis</v>
      </c>
      <c r="B65" s="1"/>
      <c r="C65" s="1"/>
      <c r="D65" s="3"/>
      <c r="E65" s="615"/>
      <c r="F65" s="615"/>
      <c r="G65" s="615"/>
      <c r="H65" s="615"/>
      <c r="I65" s="615"/>
    </row>
    <row r="66" spans="1:13" ht="74.25" customHeight="1" x14ac:dyDescent="0.25">
      <c r="D66" s="616" t="str">
        <f ca="1">OFFSET(Sprachen!A228,0,'START, DEBUT, INIZIO'!$E$7-1,1,1)</f>
        <v>Vor Investition (bestehende Anlage). Ergebnis der Optimierung mit gemittelten Zuflüssen der letzten 5 hydro-logischen Jahre</v>
      </c>
      <c r="E66" s="616"/>
      <c r="G66" s="616" t="str">
        <f ca="1">OFFSET(Sprachen!A229,0,'START, DEBUT, INIZIO'!$E$7-1,1,1)</f>
        <v>Nach Investition (veränderte Anlage) Ergebnis der Optimierung mit gemittelten Zuflüssen der letzten 5 hydro-logischen Jahre</v>
      </c>
      <c r="H66" s="616"/>
      <c r="K66" s="392" t="str">
        <f ca="1">OFFSET(Sprachen!A230,0,'START, DEBUT, INIZIO'!$E$7-1,1,1)</f>
        <v>Mehrerlös aus Investition</v>
      </c>
    </row>
    <row r="67" spans="1:13" ht="13" thickBot="1" x14ac:dyDescent="0.3">
      <c r="C67" s="379"/>
      <c r="D67" s="339"/>
      <c r="E67" s="343" t="s">
        <v>8</v>
      </c>
      <c r="G67" s="339"/>
      <c r="H67" s="343" t="s">
        <v>8</v>
      </c>
      <c r="J67" s="339"/>
      <c r="K67" s="343" t="s">
        <v>8</v>
      </c>
    </row>
    <row r="68" spans="1:13" x14ac:dyDescent="0.25">
      <c r="C68" s="378">
        <v>1</v>
      </c>
      <c r="D68" s="3" t="str">
        <f>CONCATENATE(1,". ",'Allg., SDL, RMP, HKN, Wi-Res.'!$C$2-5,"-",'Allg., SDL, RMP, HKN, Wi-Res.'!$C$2-1)</f>
        <v>1. 2020-2024</v>
      </c>
      <c r="E68" s="393">
        <f>Allgemein!E40*'Allg., SDL, RMP, HKN, Wi-Res.'!D38</f>
        <v>0</v>
      </c>
      <c r="G68" s="3" t="str">
        <f>Allgemein!J93</f>
        <v xml:space="preserve">1. </v>
      </c>
      <c r="H68" s="393">
        <f>Allgemein!K40*'Allg., SDL, RMP, HKN, Wi-Res.'!D38</f>
        <v>0</v>
      </c>
      <c r="J68" s="3" t="str">
        <f>G68</f>
        <v xml:space="preserve">1. </v>
      </c>
      <c r="K68" s="393">
        <f>H68-E68</f>
        <v>0</v>
      </c>
    </row>
    <row r="69" spans="1:13" x14ac:dyDescent="0.25">
      <c r="C69" s="379">
        <f t="shared" ref="C69:C80" si="10">C68+1</f>
        <v>2</v>
      </c>
      <c r="D69" s="3" t="str">
        <f>CONCATENATE(2,". ",'Allg., SDL, RMP, HKN, Wi-Res.'!$C$2-5,"-",'Allg., SDL, RMP, HKN, Wi-Res.'!$C$2-1)</f>
        <v>2. 2020-2024</v>
      </c>
      <c r="E69" s="258">
        <f>Allgemein!E41*'Allg., SDL, RMP, HKN, Wi-Res.'!D39</f>
        <v>0</v>
      </c>
      <c r="G69" s="3" t="str">
        <f>Allgemein!J94</f>
        <v xml:space="preserve">2. </v>
      </c>
      <c r="H69" s="258">
        <f>Allgemein!K41*'Allg., SDL, RMP, HKN, Wi-Res.'!D39</f>
        <v>0</v>
      </c>
      <c r="J69" s="3" t="str">
        <f t="shared" ref="J69:J79" si="11">G69</f>
        <v xml:space="preserve">2. </v>
      </c>
      <c r="K69" s="258">
        <f t="shared" ref="K69:K79" si="12">H69-E69</f>
        <v>0</v>
      </c>
    </row>
    <row r="70" spans="1:13" ht="13" thickBot="1" x14ac:dyDescent="0.3">
      <c r="C70" s="379">
        <f t="shared" si="10"/>
        <v>3</v>
      </c>
      <c r="D70" s="343" t="str">
        <f>CONCATENATE(3,". ",'Allg., SDL, RMP, HKN, Wi-Res.'!$C$2-5,"-",'Allg., SDL, RMP, HKN, Wi-Res.'!$C$2-1)</f>
        <v>3. 2020-2024</v>
      </c>
      <c r="E70" s="374">
        <f>Allgemein!E42*'Allg., SDL, RMP, HKN, Wi-Res.'!D40</f>
        <v>0</v>
      </c>
      <c r="G70" s="386" t="str">
        <f>Allgemein!J95</f>
        <v xml:space="preserve">3. </v>
      </c>
      <c r="H70" s="374">
        <f>Allgemein!K42*'Allg., SDL, RMP, HKN, Wi-Res.'!D40</f>
        <v>0</v>
      </c>
      <c r="J70" s="386" t="str">
        <f t="shared" si="11"/>
        <v xml:space="preserve">3. </v>
      </c>
      <c r="K70" s="374">
        <f t="shared" si="12"/>
        <v>0</v>
      </c>
    </row>
    <row r="71" spans="1:13" x14ac:dyDescent="0.25">
      <c r="C71" s="379">
        <f t="shared" si="10"/>
        <v>4</v>
      </c>
      <c r="D71" s="3" t="str">
        <f>CONCATENATE(4,". ",'Allg., SDL, RMP, HKN, Wi-Res.'!$C$2-5,"-",'Allg., SDL, RMP, HKN, Wi-Res.'!$C$2-1)</f>
        <v>4. 2020-2024</v>
      </c>
      <c r="E71" s="393">
        <f>Allgemein!E43*'Allg., SDL, RMP, HKN, Wi-Res.'!D41</f>
        <v>0</v>
      </c>
      <c r="G71" s="3" t="str">
        <f>Allgemein!J96</f>
        <v xml:space="preserve">4. </v>
      </c>
      <c r="H71" s="393">
        <f>Allgemein!K43*'Allg., SDL, RMP, HKN, Wi-Res.'!D41</f>
        <v>0</v>
      </c>
      <c r="J71" s="3" t="str">
        <f t="shared" si="11"/>
        <v xml:space="preserve">4. </v>
      </c>
      <c r="K71" s="393">
        <f t="shared" si="12"/>
        <v>0</v>
      </c>
    </row>
    <row r="72" spans="1:13" x14ac:dyDescent="0.25">
      <c r="C72" s="379">
        <f t="shared" si="10"/>
        <v>5</v>
      </c>
      <c r="D72" s="3" t="str">
        <f>CONCATENATE(5,". ",'Allg., SDL, RMP, HKN, Wi-Res.'!$C$2-5,"-",'Allg., SDL, RMP, HKN, Wi-Res.'!$C$2-1)</f>
        <v>5. 2020-2024</v>
      </c>
      <c r="E72" s="258">
        <f>Allgemein!E44*'Allg., SDL, RMP, HKN, Wi-Res.'!D42</f>
        <v>0</v>
      </c>
      <c r="G72" s="3" t="str">
        <f>Allgemein!J97</f>
        <v xml:space="preserve">5. </v>
      </c>
      <c r="H72" s="258">
        <f>Allgemein!K44*'Allg., SDL, RMP, HKN, Wi-Res.'!D42</f>
        <v>0</v>
      </c>
      <c r="J72" s="3" t="str">
        <f t="shared" si="11"/>
        <v xml:space="preserve">5. </v>
      </c>
      <c r="K72" s="258">
        <f t="shared" si="12"/>
        <v>0</v>
      </c>
    </row>
    <row r="73" spans="1:13" ht="13" thickBot="1" x14ac:dyDescent="0.3">
      <c r="C73" s="379">
        <f t="shared" si="10"/>
        <v>6</v>
      </c>
      <c r="D73" s="343" t="str">
        <f>CONCATENATE(6,". ",'Allg., SDL, RMP, HKN, Wi-Res.'!$C$2-5,"-",'Allg., SDL, RMP, HKN, Wi-Res.'!$C$2-1)</f>
        <v>6. 2020-2024</v>
      </c>
      <c r="E73" s="374">
        <f>Allgemein!E45*'Allg., SDL, RMP, HKN, Wi-Res.'!D43</f>
        <v>0</v>
      </c>
      <c r="G73" s="386" t="str">
        <f>Allgemein!J98</f>
        <v xml:space="preserve">6. </v>
      </c>
      <c r="H73" s="374">
        <f>Allgemein!K45*'Allg., SDL, RMP, HKN, Wi-Res.'!D43</f>
        <v>0</v>
      </c>
      <c r="J73" s="386" t="str">
        <f t="shared" si="11"/>
        <v xml:space="preserve">6. </v>
      </c>
      <c r="K73" s="374">
        <f t="shared" si="12"/>
        <v>0</v>
      </c>
    </row>
    <row r="74" spans="1:13" x14ac:dyDescent="0.25">
      <c r="C74" s="379">
        <f t="shared" si="10"/>
        <v>7</v>
      </c>
      <c r="D74" s="3" t="str">
        <f>CONCATENATE(7,". ",'Allg., SDL, RMP, HKN, Wi-Res.'!$C$2-5,"-",'Allg., SDL, RMP, HKN, Wi-Res.'!$C$2-1)</f>
        <v>7. 2020-2024</v>
      </c>
      <c r="E74" s="393">
        <f>Allgemein!E46*'Allg., SDL, RMP, HKN, Wi-Res.'!D44</f>
        <v>0</v>
      </c>
      <c r="G74" s="3" t="str">
        <f>Allgemein!J99</f>
        <v xml:space="preserve">7. </v>
      </c>
      <c r="H74" s="393">
        <f>Allgemein!K46*'Allg., SDL, RMP, HKN, Wi-Res.'!D44</f>
        <v>0</v>
      </c>
      <c r="J74" s="3" t="str">
        <f t="shared" si="11"/>
        <v xml:space="preserve">7. </v>
      </c>
      <c r="K74" s="393">
        <f t="shared" si="12"/>
        <v>0</v>
      </c>
    </row>
    <row r="75" spans="1:13" x14ac:dyDescent="0.25">
      <c r="C75" s="379">
        <f t="shared" si="10"/>
        <v>8</v>
      </c>
      <c r="D75" s="3" t="str">
        <f>CONCATENATE(8,". ",'Allg., SDL, RMP, HKN, Wi-Res.'!$C$2-5,"-",'Allg., SDL, RMP, HKN, Wi-Res.'!$C$2-1)</f>
        <v>8. 2020-2024</v>
      </c>
      <c r="E75" s="258">
        <f>Allgemein!E47*'Allg., SDL, RMP, HKN, Wi-Res.'!D45</f>
        <v>0</v>
      </c>
      <c r="G75" s="3" t="str">
        <f>Allgemein!J100</f>
        <v xml:space="preserve">8. </v>
      </c>
      <c r="H75" s="258">
        <f>Allgemein!K47*'Allg., SDL, RMP, HKN, Wi-Res.'!D45</f>
        <v>0</v>
      </c>
      <c r="J75" s="3" t="str">
        <f t="shared" si="11"/>
        <v xml:space="preserve">8. </v>
      </c>
      <c r="K75" s="258">
        <f t="shared" si="12"/>
        <v>0</v>
      </c>
    </row>
    <row r="76" spans="1:13" ht="13" thickBot="1" x14ac:dyDescent="0.3">
      <c r="C76" s="379">
        <f t="shared" si="10"/>
        <v>9</v>
      </c>
      <c r="D76" s="343" t="str">
        <f>CONCATENATE(9,". ",'Allg., SDL, RMP, HKN, Wi-Res.'!$C$2-5,"-",'Allg., SDL, RMP, HKN, Wi-Res.'!$C$2-1)</f>
        <v>9. 2020-2024</v>
      </c>
      <c r="E76" s="374">
        <f>Allgemein!E48*'Allg., SDL, RMP, HKN, Wi-Res.'!D46</f>
        <v>0</v>
      </c>
      <c r="G76" s="386" t="str">
        <f>Allgemein!J101</f>
        <v xml:space="preserve">9. </v>
      </c>
      <c r="H76" s="374">
        <f>Allgemein!K48*'Allg., SDL, RMP, HKN, Wi-Res.'!D46</f>
        <v>0</v>
      </c>
      <c r="J76" s="386" t="str">
        <f t="shared" si="11"/>
        <v xml:space="preserve">9. </v>
      </c>
      <c r="K76" s="374">
        <f t="shared" si="12"/>
        <v>0</v>
      </c>
    </row>
    <row r="77" spans="1:13" x14ac:dyDescent="0.25">
      <c r="C77" s="379">
        <f t="shared" si="10"/>
        <v>10</v>
      </c>
      <c r="D77" s="3" t="str">
        <f>CONCATENATE(10,". ",'Allg., SDL, RMP, HKN, Wi-Res.'!$C$2-5,"-",'Allg., SDL, RMP, HKN, Wi-Res.'!$C$2-1)</f>
        <v>10. 2020-2024</v>
      </c>
      <c r="E77" s="393">
        <f>Allgemein!E49*'Allg., SDL, RMP, HKN, Wi-Res.'!D47</f>
        <v>0</v>
      </c>
      <c r="G77" s="3" t="str">
        <f>Allgemein!J102</f>
        <v xml:space="preserve">10. </v>
      </c>
      <c r="H77" s="393">
        <f>Allgemein!K49*'Allg., SDL, RMP, HKN, Wi-Res.'!D47</f>
        <v>0</v>
      </c>
      <c r="J77" s="3" t="str">
        <f t="shared" si="11"/>
        <v xml:space="preserve">10. </v>
      </c>
      <c r="K77" s="393">
        <f t="shared" si="12"/>
        <v>0</v>
      </c>
    </row>
    <row r="78" spans="1:13" x14ac:dyDescent="0.25">
      <c r="C78" s="379">
        <f t="shared" si="10"/>
        <v>11</v>
      </c>
      <c r="D78" s="3" t="str">
        <f>CONCATENATE(11,". ",'Allg., SDL, RMP, HKN, Wi-Res.'!$C$2-5,"-",'Allg., SDL, RMP, HKN, Wi-Res.'!$C$2-1)</f>
        <v>11. 2020-2024</v>
      </c>
      <c r="E78" s="258">
        <f>Allgemein!E50*'Allg., SDL, RMP, HKN, Wi-Res.'!D48</f>
        <v>0</v>
      </c>
      <c r="G78" s="3" t="str">
        <f>Allgemein!J103</f>
        <v xml:space="preserve">11. </v>
      </c>
      <c r="H78" s="258">
        <f>Allgemein!K50*'Allg., SDL, RMP, HKN, Wi-Res.'!D48</f>
        <v>0</v>
      </c>
      <c r="J78" s="3" t="str">
        <f t="shared" si="11"/>
        <v xml:space="preserve">11. </v>
      </c>
      <c r="K78" s="258">
        <f t="shared" si="12"/>
        <v>0</v>
      </c>
    </row>
    <row r="79" spans="1:13" ht="13" thickBot="1" x14ac:dyDescent="0.3">
      <c r="C79" s="379">
        <f t="shared" si="10"/>
        <v>12</v>
      </c>
      <c r="D79" s="343" t="str">
        <f>CONCATENATE(12,". ",'Allg., SDL, RMP, HKN, Wi-Res.'!$C$2-5,"-",'Allg., SDL, RMP, HKN, Wi-Res.'!$C$2-1)</f>
        <v>12. 2020-2024</v>
      </c>
      <c r="E79" s="374">
        <f>Allgemein!E51*'Allg., SDL, RMP, HKN, Wi-Res.'!D49</f>
        <v>0</v>
      </c>
      <c r="G79" s="386" t="str">
        <f>Allgemein!J104</f>
        <v xml:space="preserve">12. </v>
      </c>
      <c r="H79" s="374">
        <f>Allgemein!K51*'Allg., SDL, RMP, HKN, Wi-Res.'!D49</f>
        <v>0</v>
      </c>
      <c r="J79" s="386" t="str">
        <f t="shared" si="11"/>
        <v xml:space="preserve">12. </v>
      </c>
      <c r="K79" s="374">
        <f t="shared" si="12"/>
        <v>0</v>
      </c>
    </row>
    <row r="80" spans="1:13" ht="21.75" customHeight="1" x14ac:dyDescent="0.3">
      <c r="C80" s="6">
        <f t="shared" si="10"/>
        <v>13</v>
      </c>
      <c r="E80" s="8">
        <f>SUM(E68:E79)</f>
        <v>0</v>
      </c>
      <c r="H80" s="8">
        <f>SUM(H68:H79)</f>
        <v>0</v>
      </c>
      <c r="K80" s="380">
        <f>SUM(K68:K79)</f>
        <v>0</v>
      </c>
      <c r="L80" s="384" t="s">
        <v>225</v>
      </c>
      <c r="M80" s="384" t="str">
        <f ca="1">OFFSET(Sprachen!A232,0,'START, DEBUT, INIZIO'!$E$7-1,1,1)</f>
        <v>Mehrerlös aus  Verkauf zum Referenzmarktpreis</v>
      </c>
    </row>
    <row r="84" spans="3:11" x14ac:dyDescent="0.25">
      <c r="D84" s="617" t="str">
        <f ca="1">OFFSET(Sprachen!A233,0,'START, DEBUT, INIZIO'!$E$7-1,1,1)</f>
        <v>Mit Produktion ohne neue Speicherkapazität</v>
      </c>
      <c r="E84" s="618"/>
      <c r="F84" s="618"/>
      <c r="G84" s="618"/>
      <c r="H84" s="618"/>
      <c r="I84" s="618"/>
      <c r="J84" s="618"/>
      <c r="K84" s="619"/>
    </row>
    <row r="85" spans="3:11" x14ac:dyDescent="0.25">
      <c r="D85" s="17"/>
      <c r="E85" s="17"/>
      <c r="F85" s="17"/>
      <c r="G85" s="17"/>
      <c r="H85" s="17"/>
      <c r="I85" s="17"/>
      <c r="J85" s="17"/>
      <c r="K85" s="17"/>
    </row>
    <row r="86" spans="3:11" ht="26.25" customHeight="1" x14ac:dyDescent="0.25">
      <c r="D86" s="621" t="str">
        <f ca="1">OFFSET(Sprachen!A235,0,'START, DEBUT, INIZIO'!$E$7-1,1,1)</f>
        <v>Vor Investition (bestehende Anlage)</v>
      </c>
      <c r="E86" s="621"/>
      <c r="F86" s="17"/>
      <c r="G86" s="622" t="str">
        <f ca="1">OFFSET(Sprachen!A236,0,'START, DEBUT, INIZIO'!$E$7-1,1,1)</f>
        <v>Nach Investition (veränderte Anlage)</v>
      </c>
      <c r="H86" s="622"/>
      <c r="I86" s="17"/>
      <c r="J86" s="17"/>
      <c r="K86" s="17" t="str">
        <f ca="1">OFFSET(Sprachen!A237,0,'START, DEBUT, INIZIO'!$E$7-1,1,1)</f>
        <v>Mehrerlös</v>
      </c>
    </row>
    <row r="87" spans="3:11" ht="13" thickBot="1" x14ac:dyDescent="0.3">
      <c r="D87" s="339"/>
      <c r="E87" s="343" t="s">
        <v>10</v>
      </c>
      <c r="G87" s="339"/>
      <c r="H87" s="343" t="s">
        <v>10</v>
      </c>
      <c r="J87" s="339"/>
      <c r="K87" s="343" t="s">
        <v>10</v>
      </c>
    </row>
    <row r="88" spans="3:11" x14ac:dyDescent="0.25">
      <c r="C88" s="378">
        <v>1</v>
      </c>
      <c r="D88" s="3" t="str">
        <f>D68</f>
        <v>1. 2020-2024</v>
      </c>
      <c r="E88" s="394">
        <f>IFERROR(E68/Allgemein!E40,0)</f>
        <v>0</v>
      </c>
      <c r="G88" s="3" t="str">
        <f t="shared" ref="G88:G99" si="13">G68</f>
        <v xml:space="preserve">1. </v>
      </c>
      <c r="H88" s="394">
        <f>IFERROR(H68/Allgemein!N40,0)</f>
        <v>0</v>
      </c>
      <c r="J88" s="3" t="str">
        <f t="shared" ref="J88:J99" si="14">J68</f>
        <v xml:space="preserve">1. </v>
      </c>
      <c r="K88" s="394">
        <f>H88</f>
        <v>0</v>
      </c>
    </row>
    <row r="89" spans="3:11" x14ac:dyDescent="0.25">
      <c r="C89" s="379">
        <f t="shared" ref="C89:C100" si="15">C88+1</f>
        <v>2</v>
      </c>
      <c r="D89" s="3" t="str">
        <f t="shared" ref="D89:D99" si="16">D69</f>
        <v>2. 2020-2024</v>
      </c>
      <c r="E89" s="395">
        <f>IFERROR(E69/Allgemein!E41,0)</f>
        <v>0</v>
      </c>
      <c r="G89" s="3" t="str">
        <f t="shared" si="13"/>
        <v xml:space="preserve">2. </v>
      </c>
      <c r="H89" s="395">
        <f>IFERROR(H69/Allgemein!N41,0)</f>
        <v>0</v>
      </c>
      <c r="J89" s="3" t="str">
        <f t="shared" si="14"/>
        <v xml:space="preserve">2. </v>
      </c>
      <c r="K89" s="395">
        <f t="shared" ref="K89:K100" si="17">H89</f>
        <v>0</v>
      </c>
    </row>
    <row r="90" spans="3:11" ht="13" thickBot="1" x14ac:dyDescent="0.3">
      <c r="C90" s="379">
        <f t="shared" si="15"/>
        <v>3</v>
      </c>
      <c r="D90" s="343" t="str">
        <f t="shared" si="16"/>
        <v>3. 2020-2024</v>
      </c>
      <c r="E90" s="396">
        <f>IFERROR(E70/Allgemein!E42,0)</f>
        <v>0</v>
      </c>
      <c r="G90" s="386" t="str">
        <f t="shared" si="13"/>
        <v xml:space="preserve">3. </v>
      </c>
      <c r="H90" s="396">
        <f>IFERROR(H70/Allgemein!N42,0)</f>
        <v>0</v>
      </c>
      <c r="J90" s="386" t="str">
        <f t="shared" si="14"/>
        <v xml:space="preserve">3. </v>
      </c>
      <c r="K90" s="396">
        <f t="shared" si="17"/>
        <v>0</v>
      </c>
    </row>
    <row r="91" spans="3:11" x14ac:dyDescent="0.25">
      <c r="C91" s="379">
        <f t="shared" si="15"/>
        <v>4</v>
      </c>
      <c r="D91" s="3" t="str">
        <f t="shared" si="16"/>
        <v>4. 2020-2024</v>
      </c>
      <c r="E91" s="394">
        <f>IFERROR(E71/Allgemein!E43,0)</f>
        <v>0</v>
      </c>
      <c r="G91" s="3" t="str">
        <f t="shared" si="13"/>
        <v xml:space="preserve">4. </v>
      </c>
      <c r="H91" s="394">
        <f>IFERROR(H71/Allgemein!N43,0)</f>
        <v>0</v>
      </c>
      <c r="J91" s="3" t="str">
        <f t="shared" si="14"/>
        <v xml:space="preserve">4. </v>
      </c>
      <c r="K91" s="394">
        <f t="shared" si="17"/>
        <v>0</v>
      </c>
    </row>
    <row r="92" spans="3:11" x14ac:dyDescent="0.25">
      <c r="C92" s="379">
        <f t="shared" si="15"/>
        <v>5</v>
      </c>
      <c r="D92" s="3" t="str">
        <f t="shared" si="16"/>
        <v>5. 2020-2024</v>
      </c>
      <c r="E92" s="395">
        <f>IFERROR(E72/Allgemein!E44,0)</f>
        <v>0</v>
      </c>
      <c r="G92" s="3" t="str">
        <f t="shared" si="13"/>
        <v xml:space="preserve">5. </v>
      </c>
      <c r="H92" s="395">
        <f>IFERROR(H72/Allgemein!N44,0)</f>
        <v>0</v>
      </c>
      <c r="J92" s="3" t="str">
        <f t="shared" si="14"/>
        <v xml:space="preserve">5. </v>
      </c>
      <c r="K92" s="395">
        <f t="shared" si="17"/>
        <v>0</v>
      </c>
    </row>
    <row r="93" spans="3:11" ht="13" thickBot="1" x14ac:dyDescent="0.3">
      <c r="C93" s="379">
        <f t="shared" si="15"/>
        <v>6</v>
      </c>
      <c r="D93" s="343" t="str">
        <f t="shared" si="16"/>
        <v>6. 2020-2024</v>
      </c>
      <c r="E93" s="396">
        <f>IFERROR(E73/Allgemein!E45,0)</f>
        <v>0</v>
      </c>
      <c r="G93" s="386" t="str">
        <f t="shared" si="13"/>
        <v xml:space="preserve">6. </v>
      </c>
      <c r="H93" s="396">
        <f>IFERROR(H73/Allgemein!N45,0)</f>
        <v>0</v>
      </c>
      <c r="J93" s="386" t="str">
        <f t="shared" si="14"/>
        <v xml:space="preserve">6. </v>
      </c>
      <c r="K93" s="396">
        <f t="shared" si="17"/>
        <v>0</v>
      </c>
    </row>
    <row r="94" spans="3:11" x14ac:dyDescent="0.25">
      <c r="C94" s="379">
        <f t="shared" si="15"/>
        <v>7</v>
      </c>
      <c r="D94" s="3" t="str">
        <f t="shared" si="16"/>
        <v>7. 2020-2024</v>
      </c>
      <c r="E94" s="394">
        <f>IFERROR(E74/Allgemein!E46,0)</f>
        <v>0</v>
      </c>
      <c r="G94" s="3" t="str">
        <f t="shared" si="13"/>
        <v xml:space="preserve">7. </v>
      </c>
      <c r="H94" s="394">
        <f>IFERROR(H74/Allgemein!N46,0)</f>
        <v>0</v>
      </c>
      <c r="J94" s="3" t="str">
        <f t="shared" si="14"/>
        <v xml:space="preserve">7. </v>
      </c>
      <c r="K94" s="394">
        <f t="shared" si="17"/>
        <v>0</v>
      </c>
    </row>
    <row r="95" spans="3:11" x14ac:dyDescent="0.25">
      <c r="C95" s="379">
        <f t="shared" si="15"/>
        <v>8</v>
      </c>
      <c r="D95" s="3" t="str">
        <f t="shared" si="16"/>
        <v>8. 2020-2024</v>
      </c>
      <c r="E95" s="395">
        <f>IFERROR(E75/Allgemein!E47,0)</f>
        <v>0</v>
      </c>
      <c r="G95" s="3" t="str">
        <f t="shared" si="13"/>
        <v xml:space="preserve">8. </v>
      </c>
      <c r="H95" s="395">
        <f>IFERROR(H75/Allgemein!N47,0)</f>
        <v>0</v>
      </c>
      <c r="J95" s="3" t="str">
        <f t="shared" si="14"/>
        <v xml:space="preserve">8. </v>
      </c>
      <c r="K95" s="395">
        <f t="shared" si="17"/>
        <v>0</v>
      </c>
    </row>
    <row r="96" spans="3:11" ht="13" thickBot="1" x14ac:dyDescent="0.3">
      <c r="C96" s="379">
        <f t="shared" si="15"/>
        <v>9</v>
      </c>
      <c r="D96" s="343" t="str">
        <f t="shared" si="16"/>
        <v>9. 2020-2024</v>
      </c>
      <c r="E96" s="396">
        <f>IFERROR(E76/Allgemein!E48,0)</f>
        <v>0</v>
      </c>
      <c r="G96" s="386" t="str">
        <f t="shared" si="13"/>
        <v xml:space="preserve">9. </v>
      </c>
      <c r="H96" s="396">
        <f>IFERROR(H76/Allgemein!N48,0)</f>
        <v>0</v>
      </c>
      <c r="J96" s="386" t="str">
        <f t="shared" si="14"/>
        <v xml:space="preserve">9. </v>
      </c>
      <c r="K96" s="396">
        <f t="shared" si="17"/>
        <v>0</v>
      </c>
    </row>
    <row r="97" spans="1:18" x14ac:dyDescent="0.25">
      <c r="C97" s="379">
        <f t="shared" si="15"/>
        <v>10</v>
      </c>
      <c r="D97" s="3" t="str">
        <f t="shared" si="16"/>
        <v>10. 2020-2024</v>
      </c>
      <c r="E97" s="394">
        <f>IFERROR(E77/Allgemein!E49,0)</f>
        <v>0</v>
      </c>
      <c r="G97" s="3" t="str">
        <f t="shared" si="13"/>
        <v xml:space="preserve">10. </v>
      </c>
      <c r="H97" s="394">
        <f>IFERROR(H77/Allgemein!N49,0)</f>
        <v>0</v>
      </c>
      <c r="J97" s="3" t="str">
        <f t="shared" si="14"/>
        <v xml:space="preserve">10. </v>
      </c>
      <c r="K97" s="394">
        <f t="shared" si="17"/>
        <v>0</v>
      </c>
    </row>
    <row r="98" spans="1:18" x14ac:dyDescent="0.25">
      <c r="C98" s="379">
        <f t="shared" si="15"/>
        <v>11</v>
      </c>
      <c r="D98" s="3" t="str">
        <f t="shared" si="16"/>
        <v>11. 2020-2024</v>
      </c>
      <c r="E98" s="395">
        <f>IFERROR(E78/Allgemein!E50,0)</f>
        <v>0</v>
      </c>
      <c r="G98" s="3" t="str">
        <f t="shared" si="13"/>
        <v xml:space="preserve">11. </v>
      </c>
      <c r="H98" s="395">
        <f>IFERROR(H78/Allgemein!N50,0)</f>
        <v>0</v>
      </c>
      <c r="J98" s="3" t="str">
        <f t="shared" si="14"/>
        <v xml:space="preserve">11. </v>
      </c>
      <c r="K98" s="395">
        <f t="shared" si="17"/>
        <v>0</v>
      </c>
    </row>
    <row r="99" spans="1:18" ht="13" thickBot="1" x14ac:dyDescent="0.3">
      <c r="C99" s="379">
        <f t="shared" si="15"/>
        <v>12</v>
      </c>
      <c r="D99" s="343" t="str">
        <f t="shared" si="16"/>
        <v>12. 2020-2024</v>
      </c>
      <c r="E99" s="396">
        <f>IFERROR(E79/Allgemein!E51,0)</f>
        <v>0</v>
      </c>
      <c r="G99" s="386" t="str">
        <f t="shared" si="13"/>
        <v xml:space="preserve">12. </v>
      </c>
      <c r="H99" s="396">
        <f>IFERROR(H79/Allgemein!N51,0)</f>
        <v>0</v>
      </c>
      <c r="J99" s="386" t="str">
        <f t="shared" si="14"/>
        <v xml:space="preserve">12. </v>
      </c>
      <c r="K99" s="396">
        <f t="shared" si="17"/>
        <v>0</v>
      </c>
    </row>
    <row r="100" spans="1:18" ht="21" customHeight="1" x14ac:dyDescent="0.25">
      <c r="C100" s="6">
        <f t="shared" si="15"/>
        <v>13</v>
      </c>
      <c r="E100" s="397">
        <f>IFERROR(E80/Allgemein!E52,0)</f>
        <v>0</v>
      </c>
      <c r="H100" s="397">
        <f>IFERROR(H80/Allgemein!K52,0)</f>
        <v>0</v>
      </c>
      <c r="K100" s="397">
        <f t="shared" si="17"/>
        <v>0</v>
      </c>
    </row>
    <row r="101" spans="1:18" x14ac:dyDescent="0.25">
      <c r="C101" s="6"/>
      <c r="E101" s="397"/>
      <c r="H101" s="397"/>
      <c r="K101" s="397"/>
    </row>
    <row r="102" spans="1:18" x14ac:dyDescent="0.25">
      <c r="C102" s="6"/>
      <c r="E102" s="397"/>
      <c r="H102" s="397"/>
      <c r="K102" s="397"/>
    </row>
    <row r="103" spans="1:18" x14ac:dyDescent="0.25">
      <c r="C103" s="6"/>
      <c r="E103" s="397"/>
      <c r="H103" s="397"/>
      <c r="K103" s="397"/>
    </row>
    <row r="104" spans="1:18" x14ac:dyDescent="0.25">
      <c r="C104" s="6"/>
      <c r="E104" s="397"/>
      <c r="H104" s="397"/>
      <c r="K104" s="397"/>
    </row>
    <row r="105" spans="1:18" x14ac:dyDescent="0.25">
      <c r="C105" s="6"/>
      <c r="E105" s="397"/>
      <c r="H105" s="397"/>
      <c r="K105" s="397"/>
    </row>
    <row r="106" spans="1:18" x14ac:dyDescent="0.25">
      <c r="C106" s="6"/>
      <c r="E106" s="397"/>
      <c r="H106" s="397"/>
      <c r="K106" s="397"/>
    </row>
    <row r="107" spans="1:18" x14ac:dyDescent="0.25">
      <c r="C107" s="6"/>
      <c r="E107" s="397"/>
      <c r="H107" s="397"/>
      <c r="K107" s="397"/>
    </row>
    <row r="108" spans="1:18" x14ac:dyDescent="0.25">
      <c r="C108" s="6"/>
      <c r="E108" s="397"/>
      <c r="H108" s="397"/>
      <c r="K108" s="397"/>
    </row>
    <row r="109" spans="1:18" x14ac:dyDescent="0.25">
      <c r="C109" s="6"/>
      <c r="E109" s="397"/>
      <c r="H109" s="397"/>
      <c r="K109" s="397"/>
    </row>
    <row r="110" spans="1:18" ht="13" thickBot="1" x14ac:dyDescent="0.3">
      <c r="A110" s="339"/>
      <c r="B110" s="339"/>
      <c r="C110" s="339"/>
      <c r="D110" s="339"/>
      <c r="E110" s="339"/>
      <c r="F110" s="339"/>
      <c r="G110" s="339"/>
      <c r="H110" s="339"/>
      <c r="I110" s="339"/>
      <c r="J110" s="339"/>
      <c r="K110" s="339"/>
      <c r="L110" s="339"/>
      <c r="M110" s="339"/>
      <c r="N110" s="339"/>
      <c r="O110" s="339"/>
      <c r="P110" s="339"/>
      <c r="Q110" s="339"/>
      <c r="R110" s="339"/>
    </row>
    <row r="111" spans="1:18" ht="26.15" customHeight="1" x14ac:dyDescent="0.3">
      <c r="A111" s="16" t="str">
        <f ca="1">OFFSET(Sprachen!A238,0,'START, DEBUT, INIZIO'!$E$7-1,1,1)</f>
        <v>Erlös aus Absicherung am Terminmarkt</v>
      </c>
      <c r="B111" s="1"/>
      <c r="C111" s="1"/>
      <c r="D111" s="3"/>
      <c r="E111" s="623"/>
      <c r="F111" s="623"/>
      <c r="G111" s="623"/>
      <c r="H111" s="623"/>
      <c r="I111" s="623"/>
    </row>
    <row r="112" spans="1:18" ht="25" x14ac:dyDescent="0.25">
      <c r="E112" s="392" t="str">
        <f ca="1">OFFSET(Sprachen!A239,0,'START, DEBUT, INIZIO'!$E$7-1,1,1)</f>
        <v>vor Investition (5-J-Mittelwert)</v>
      </c>
      <c r="H112" s="392" t="str">
        <f ca="1">OFFSET(Sprachen!A240,0,'START, DEBUT, INIZIO'!$E$7-1,1,1)</f>
        <v xml:space="preserve">nach Investition (Erwartungswert) </v>
      </c>
    </row>
    <row r="113" spans="1:18" x14ac:dyDescent="0.25">
      <c r="B113" s="1" t="str">
        <f ca="1">OFFSET(Sprachen!A241,0,'START, DEBUT, INIZIO'!$E$7-1,1,1)</f>
        <v>Nettoproduktion</v>
      </c>
      <c r="D113" s="378">
        <v>1</v>
      </c>
      <c r="E113" s="8">
        <f>Allgemein!E52</f>
        <v>0</v>
      </c>
      <c r="F113" s="1" t="s">
        <v>251</v>
      </c>
      <c r="H113" s="8">
        <f>Allgemein!K52</f>
        <v>0</v>
      </c>
      <c r="I113" s="1" t="s">
        <v>251</v>
      </c>
    </row>
    <row r="114" spans="1:18" x14ac:dyDescent="0.25">
      <c r="B114" s="1" t="str">
        <f ca="1">OFFSET(Sprachen!A242,0,'START, DEBUT, INIZIO'!$E$7-1,1,1)</f>
        <v>Ersatz-/Einstau-/Austauschenergie</v>
      </c>
      <c r="D114" s="379">
        <f t="shared" ref="D114:D125" si="18">D113+1</f>
        <v>2</v>
      </c>
      <c r="E114" s="258"/>
      <c r="F114" s="1" t="s">
        <v>251</v>
      </c>
      <c r="H114" s="258"/>
      <c r="I114" s="1" t="s">
        <v>251</v>
      </c>
    </row>
    <row r="115" spans="1:18" x14ac:dyDescent="0.25">
      <c r="B115" s="1" t="str">
        <f ca="1">OFFSET(Sprachen!A243,0,'START, DEBUT, INIZIO'!$E$7-1,1,1)</f>
        <v>Umwälzproduktion</v>
      </c>
      <c r="D115" s="379">
        <f t="shared" si="18"/>
        <v>3</v>
      </c>
      <c r="E115" s="258"/>
      <c r="F115" s="1" t="s">
        <v>251</v>
      </c>
      <c r="H115" s="258"/>
      <c r="I115" s="1" t="s">
        <v>251</v>
      </c>
    </row>
    <row r="116" spans="1:18" x14ac:dyDescent="0.25">
      <c r="B116" s="1" t="str">
        <f ca="1">OFFSET(Sprachen!A244,0,'START, DEBUT, INIZIO'!$E$7-1,1,1)</f>
        <v>Konzessionsenergie</v>
      </c>
      <c r="D116" s="379">
        <f t="shared" si="18"/>
        <v>4</v>
      </c>
      <c r="E116" s="258"/>
      <c r="F116" s="1" t="s">
        <v>251</v>
      </c>
      <c r="H116" s="258"/>
      <c r="I116" s="1" t="s">
        <v>251</v>
      </c>
    </row>
    <row r="117" spans="1:18" x14ac:dyDescent="0.25">
      <c r="B117" s="1" t="str">
        <f ca="1">OFFSET(Sprachen!A245,0,'START, DEBUT, INIZIO'!$E$7-1,1,1)</f>
        <v>Erwartungswert der abzusichernden Produktion</v>
      </c>
      <c r="D117" s="379">
        <f t="shared" si="18"/>
        <v>5</v>
      </c>
      <c r="E117" s="8">
        <f>E113-E114-E115-E116</f>
        <v>0</v>
      </c>
      <c r="F117" s="1" t="s">
        <v>251</v>
      </c>
      <c r="H117" s="8">
        <f>H113-H114-H115-H116</f>
        <v>0</v>
      </c>
      <c r="I117" s="1" t="s">
        <v>251</v>
      </c>
    </row>
    <row r="118" spans="1:18" x14ac:dyDescent="0.25">
      <c r="B118" s="1" t="str">
        <f ca="1">OFFSET(Sprachen!A246,0,'START, DEBUT, INIZIO'!$E$7-1,1,1)</f>
        <v>Abzusichernder Anteil</v>
      </c>
      <c r="D118" s="379">
        <f t="shared" si="18"/>
        <v>6</v>
      </c>
      <c r="E118" s="398">
        <v>0</v>
      </c>
      <c r="H118" s="398">
        <v>0</v>
      </c>
    </row>
    <row r="119" spans="1:18" x14ac:dyDescent="0.25">
      <c r="B119" s="1" t="str">
        <f ca="1">OFFSET(Sprachen!A247,0,'START, DEBUT, INIZIO'!$E$7-1,1,1)</f>
        <v>Abzusichernde Produktion</v>
      </c>
      <c r="D119" s="379">
        <f t="shared" si="18"/>
        <v>7</v>
      </c>
      <c r="E119" s="8">
        <f>E117*E118</f>
        <v>0</v>
      </c>
      <c r="F119" s="1" t="s">
        <v>251</v>
      </c>
      <c r="H119" s="8">
        <f>H117*H118</f>
        <v>0</v>
      </c>
      <c r="I119" s="1" t="s">
        <v>251</v>
      </c>
    </row>
    <row r="120" spans="1:18" x14ac:dyDescent="0.25">
      <c r="B120" s="1"/>
      <c r="D120" s="379">
        <f t="shared" si="18"/>
        <v>8</v>
      </c>
    </row>
    <row r="121" spans="1:18" x14ac:dyDescent="0.25">
      <c r="B121" s="1" t="str">
        <f ca="1">OFFSET(Sprachen!A248,0,'START, DEBUT, INIZIO'!$E$7-1,1,1)</f>
        <v>Durchschnittlicher Absicherungspreis Terminmarkt</v>
      </c>
      <c r="D121" s="379">
        <f t="shared" si="18"/>
        <v>9</v>
      </c>
      <c r="E121" s="399">
        <f>'Termin &amp; FX'!$I$6</f>
        <v>136.09512792360746</v>
      </c>
      <c r="F121" s="1" t="s">
        <v>10</v>
      </c>
      <c r="H121" s="399">
        <f>E121</f>
        <v>136.09512792360746</v>
      </c>
      <c r="I121" s="1" t="s">
        <v>10</v>
      </c>
      <c r="J121" s="1" t="str">
        <f ca="1">OFFSET(Sprachen!A255,0,'START, DEBUT, INIZIO'!$E$7-1,1,1)</f>
        <v>(Durchschnitt über den Handelszeitraum Q4 2020 bis Q3 2023, siehe Blatt 'Termin &amp; FX')</v>
      </c>
    </row>
    <row r="122" spans="1:18" x14ac:dyDescent="0.25">
      <c r="B122" s="1" t="str">
        <f ca="1">OFFSET(Sprachen!A249,0,'START, DEBUT, INIZIO'!$E$7-1,1,1)</f>
        <v>Durchschnittlicher Erlös Day-Ahead-Markt</v>
      </c>
      <c r="D122" s="379">
        <f t="shared" si="18"/>
        <v>10</v>
      </c>
      <c r="E122" s="397">
        <f>E100</f>
        <v>0</v>
      </c>
      <c r="F122" s="1" t="s">
        <v>10</v>
      </c>
      <c r="H122" s="397">
        <f>H100</f>
        <v>0</v>
      </c>
      <c r="I122" s="1" t="s">
        <v>10</v>
      </c>
    </row>
    <row r="123" spans="1:18" x14ac:dyDescent="0.25">
      <c r="B123" s="1" t="str">
        <f ca="1">OFFSET(Sprachen!A250,0,'START, DEBUT, INIZIO'!$E$7-1,1,1)</f>
        <v>Bewertung für abzusichernde Produktion</v>
      </c>
      <c r="D123" s="379">
        <f t="shared" si="18"/>
        <v>11</v>
      </c>
      <c r="E123" s="399">
        <f>E121-E122</f>
        <v>136.09512792360746</v>
      </c>
      <c r="F123" s="1" t="s">
        <v>10</v>
      </c>
      <c r="H123" s="399">
        <f>H121-H122</f>
        <v>136.09512792360746</v>
      </c>
      <c r="I123" s="1" t="s">
        <v>10</v>
      </c>
    </row>
    <row r="124" spans="1:18" x14ac:dyDescent="0.25">
      <c r="B124" s="1"/>
      <c r="D124" s="379">
        <f t="shared" si="18"/>
        <v>12</v>
      </c>
    </row>
    <row r="125" spans="1:18" x14ac:dyDescent="0.25">
      <c r="B125" s="1" t="str">
        <f ca="1">OFFSET(Sprachen!A251,0,'START, DEBUT, INIZIO'!$E$7-1,1,1)</f>
        <v>Erlös Absicherung am Terminmarkt</v>
      </c>
      <c r="D125" s="379">
        <f t="shared" si="18"/>
        <v>13</v>
      </c>
      <c r="E125" s="8">
        <f>E119*E123</f>
        <v>0</v>
      </c>
      <c r="F125" s="1" t="s">
        <v>225</v>
      </c>
      <c r="H125" s="8">
        <f>H119*H123</f>
        <v>0</v>
      </c>
      <c r="I125" s="1" t="s">
        <v>225</v>
      </c>
    </row>
    <row r="126" spans="1:18" ht="13" x14ac:dyDescent="0.3">
      <c r="C126" s="384"/>
      <c r="D126" s="384"/>
      <c r="E126" s="384"/>
      <c r="F126" s="384"/>
      <c r="G126" s="384"/>
      <c r="H126" s="380">
        <f ca="1">IF(A2=DropDown!A7,H125-E125,0)</f>
        <v>0</v>
      </c>
      <c r="I126" s="381" t="s">
        <v>225</v>
      </c>
      <c r="J126" s="381" t="str">
        <f ca="1">OFFSET(Sprachen!A256,0,'START, DEBUT, INIZIO'!$E$7-1,1,1)</f>
        <v>Mehrerlös Absicherung am Terminmarkt</v>
      </c>
    </row>
    <row r="127" spans="1:18" ht="13" thickBot="1" x14ac:dyDescent="0.3">
      <c r="A127" s="339"/>
      <c r="B127" s="339"/>
      <c r="C127" s="339"/>
      <c r="D127" s="339"/>
      <c r="E127" s="339"/>
      <c r="F127" s="339"/>
      <c r="G127" s="339"/>
      <c r="H127" s="339"/>
      <c r="I127" s="339"/>
      <c r="J127" s="339"/>
      <c r="K127" s="339"/>
      <c r="L127" s="339"/>
      <c r="M127" s="339"/>
      <c r="N127" s="339"/>
      <c r="O127" s="339"/>
      <c r="P127" s="339"/>
      <c r="Q127" s="339"/>
      <c r="R127" s="339"/>
    </row>
    <row r="128" spans="1:18" ht="26.15" customHeight="1" x14ac:dyDescent="0.3">
      <c r="A128" s="16" t="str">
        <f ca="1">OFFSET(Sprachen!A257,0,'START, DEBUT, INIZIO'!$E$7-1,1,1)</f>
        <v>Investitionsbedingter Erlös aus Systemdienstleistungen</v>
      </c>
      <c r="B128" s="1"/>
      <c r="C128" s="1"/>
      <c r="D128" s="3"/>
      <c r="E128" s="615"/>
      <c r="F128" s="615"/>
      <c r="G128" s="615"/>
      <c r="H128" s="615"/>
      <c r="I128" s="615"/>
    </row>
    <row r="129" spans="1:18" x14ac:dyDescent="0.25">
      <c r="B129" s="1" t="str">
        <f ca="1">OFFSET(Sprachen!A258,0,'START, DEBUT, INIZIO'!$E$7-1,1,1)</f>
        <v>resultierender SDL-Typ</v>
      </c>
      <c r="E129" s="3" t="str">
        <f ca="1">OFFSET(Sprachen!A265,0,'START, DEBUT, INIZIO'!$E$7-1,1,1)</f>
        <v>ST</v>
      </c>
      <c r="G129" s="1" t="str">
        <f ca="1">OFFSET(Sprachen!A261,0,'START, DEBUT, INIZIO'!$E$7-1,1,1)</f>
        <v>(steuerbar &gt;=3 MW (ST), nicht steuerbar oder &lt;3 MW (NST), Pumpspeicher- oder Umwälzkraftwerk (PU))</v>
      </c>
      <c r="P129" s="3" t="s">
        <v>258</v>
      </c>
    </row>
    <row r="130" spans="1:18" x14ac:dyDescent="0.25">
      <c r="B130" s="5" t="str">
        <f ca="1">OFFSET(Sprachen!A259,0,'START, DEBUT, INIZIO'!$E$7-1,1,1)</f>
        <v>zusätzlich installierte Leistung aus Investition</v>
      </c>
      <c r="D130" s="378">
        <v>1</v>
      </c>
      <c r="E130" s="401">
        <f>Allgemein!$J$25</f>
        <v>0</v>
      </c>
      <c r="F130" s="1" t="s">
        <v>216</v>
      </c>
      <c r="O130" s="18" t="str">
        <f ca="1">OFFSET(Sprachen!A478,0,'START, DEBUT, INIZIO'!$E$7-1,1,1)</f>
        <v>NST</v>
      </c>
      <c r="P130" s="258">
        <f>'Allg., SDL, RMP, HKN, Wi-Res.'!Y29</f>
        <v>2039.5526297373638</v>
      </c>
    </row>
    <row r="131" spans="1:18" x14ac:dyDescent="0.25">
      <c r="B131" s="1" t="str">
        <f ca="1">OFFSET(Sprachen!A260,0,'START, DEBUT, INIZIO'!$E$7-1,1,1)</f>
        <v>Spezifischer Erlös</v>
      </c>
      <c r="D131" s="379">
        <f>D130+1</f>
        <v>2</v>
      </c>
      <c r="E131" s="8">
        <f ca="1">VLOOKUP($E$129,$O$130:$P$132,2,0)</f>
        <v>1070.5651492064194</v>
      </c>
      <c r="F131" s="1" t="s">
        <v>258</v>
      </c>
      <c r="O131" s="18" t="str">
        <f ca="1">OFFSET(Sprachen!A479,0,'START, DEBUT, INIZIO'!$E$7-1,1,1)</f>
        <v>ST</v>
      </c>
      <c r="P131" s="258">
        <f>'Allg., SDL, RMP, HKN, Wi-Res.'!Y30</f>
        <v>1070.5651492064194</v>
      </c>
    </row>
    <row r="132" spans="1:18" ht="13" x14ac:dyDescent="0.3">
      <c r="D132" s="379">
        <f>D131+1</f>
        <v>3</v>
      </c>
      <c r="E132" s="380">
        <v>0</v>
      </c>
      <c r="F132" s="381" t="s">
        <v>225</v>
      </c>
      <c r="G132" s="381" t="str">
        <f ca="1">OFFSET(Sprachen!A266,0,'START, DEBUT, INIZIO'!$E$7-1,1,1)</f>
        <v>Mehrerlös Systemdienstleistungen</v>
      </c>
      <c r="O132" s="18" t="str">
        <f ca="1">OFFSET(Sprachen!A480,0,'START, DEBUT, INIZIO'!$E$7-1,1,1)</f>
        <v>PU</v>
      </c>
      <c r="P132" s="258">
        <f>'Allg., SDL, RMP, HKN, Wi-Res.'!Y31</f>
        <v>9182.6009319273217</v>
      </c>
    </row>
    <row r="133" spans="1:18" ht="13" thickBot="1" x14ac:dyDescent="0.3">
      <c r="A133" s="339"/>
      <c r="B133" s="339"/>
      <c r="C133" s="339"/>
      <c r="D133" s="339"/>
      <c r="E133" s="339"/>
      <c r="F133" s="339"/>
      <c r="G133" s="339"/>
      <c r="H133" s="339"/>
      <c r="I133" s="339"/>
      <c r="J133" s="339"/>
      <c r="K133" s="339"/>
      <c r="L133" s="339"/>
      <c r="M133" s="339"/>
      <c r="N133" s="339"/>
      <c r="O133" s="339"/>
      <c r="P133" s="339"/>
      <c r="Q133" s="339"/>
      <c r="R133" s="339"/>
    </row>
    <row r="134" spans="1:18" ht="26.15" customHeight="1" x14ac:dyDescent="0.3">
      <c r="A134" s="16" t="str">
        <f ca="1">OFFSET(Sprachen!A267,0,'START, DEBUT, INIZIO'!$E$7-1,1,1)</f>
        <v>Investitionsbedingter Erlös aus Herkunftsnachweisen (HKN)</v>
      </c>
      <c r="B134" s="1"/>
      <c r="C134" s="1"/>
      <c r="D134" s="3"/>
      <c r="E134" s="623"/>
      <c r="F134" s="623"/>
      <c r="G134" s="623"/>
      <c r="H134" s="623"/>
      <c r="I134" s="623"/>
    </row>
    <row r="135" spans="1:18" x14ac:dyDescent="0.25">
      <c r="B135" s="1" t="str">
        <f ca="1">OFFSET(Sprachen!A268,0,'START, DEBUT, INIZIO'!$E$7-1,1,1)</f>
        <v>HKN-Mehrproduktion aus Investition</v>
      </c>
      <c r="D135" s="378">
        <v>1</v>
      </c>
      <c r="E135" s="8">
        <f>SUM(Allgemein!N69:N80)</f>
        <v>0</v>
      </c>
      <c r="F135" s="1" t="s">
        <v>251</v>
      </c>
    </row>
    <row r="136" spans="1:18" x14ac:dyDescent="0.25">
      <c r="B136" s="1" t="str">
        <f ca="1">OFFSET(Sprachen!A269,0,'START, DEBUT, INIZIO'!$E$7-1,1,1)</f>
        <v>Spezifischer Erlös</v>
      </c>
      <c r="D136" s="379">
        <f t="shared" ref="D136:D137" si="19">D135+1</f>
        <v>2</v>
      </c>
      <c r="E136" s="399" t="e">
        <f>SUMPRODUCT(Allgemein!N69:N80,'Allg., SDL, RMP, HKN, Wi-Res.'!G38:G49)/Allgemein!N81</f>
        <v>#DIV/0!</v>
      </c>
      <c r="F136" s="1" t="s">
        <v>10</v>
      </c>
    </row>
    <row r="137" spans="1:18" ht="13" x14ac:dyDescent="0.3">
      <c r="D137" s="379">
        <f t="shared" si="19"/>
        <v>3</v>
      </c>
      <c r="E137" s="380" t="e">
        <f>E135*E136</f>
        <v>#DIV/0!</v>
      </c>
      <c r="F137" s="381" t="s">
        <v>225</v>
      </c>
      <c r="G137" s="381" t="str">
        <f ca="1">OFFSET(Sprachen!A270,0,'START, DEBUT, INIZIO'!$E$7-1,1,1)</f>
        <v>Mehrerlös Herkunftsnachweise</v>
      </c>
    </row>
    <row r="138" spans="1:18" ht="13" thickBot="1" x14ac:dyDescent="0.3">
      <c r="A138" s="339"/>
      <c r="B138" s="339"/>
      <c r="C138" s="339"/>
      <c r="D138" s="339"/>
      <c r="E138" s="339"/>
      <c r="F138" s="339"/>
      <c r="G138" s="339"/>
      <c r="H138" s="339"/>
      <c r="I138" s="339"/>
      <c r="J138" s="339"/>
      <c r="K138" s="339"/>
      <c r="L138" s="339"/>
      <c r="M138" s="339"/>
      <c r="N138" s="339"/>
      <c r="O138" s="339"/>
      <c r="P138" s="339"/>
      <c r="Q138" s="339"/>
      <c r="R138" s="339"/>
    </row>
    <row r="139" spans="1:18" ht="26.15" customHeight="1" x14ac:dyDescent="0.3">
      <c r="A139" s="16" t="str">
        <f ca="1">OFFSET(Sprachen!A271,0,'START, DEBUT, INIZIO'!$E$7-1,1,1)</f>
        <v>Investitionsbedingter Erlös aus Winterreserve</v>
      </c>
      <c r="B139" s="1"/>
      <c r="C139" s="1"/>
      <c r="D139" s="3"/>
      <c r="E139" s="615"/>
      <c r="F139" s="615"/>
      <c r="G139" s="615"/>
      <c r="H139" s="615"/>
      <c r="I139" s="615"/>
    </row>
    <row r="140" spans="1:18" x14ac:dyDescent="0.25">
      <c r="B140" t="str">
        <f ca="1">OFFSET(Sprachen!A272,0,'START, DEBUT, INIZIO'!$E$7-1,1,1)</f>
        <v>Investitionsbedingte zusätzliche Speicherkapazität</v>
      </c>
      <c r="D140" s="378">
        <v>1</v>
      </c>
      <c r="E140" s="8">
        <f>Allgemein!$J$28</f>
        <v>0</v>
      </c>
      <c r="F140" s="1" t="s">
        <v>251</v>
      </c>
    </row>
    <row r="141" spans="1:18" x14ac:dyDescent="0.25">
      <c r="B141" t="str">
        <f ca="1">OFFSET(Sprachen!A273,0,'START, DEBUT, INIZIO'!$E$7-1,1,1)</f>
        <v>Anteil Vorhaltemenge für die ganze CH Wasserkraftreserve</v>
      </c>
      <c r="D141" s="379">
        <f>D140+1</f>
        <v>2</v>
      </c>
      <c r="E141" s="403">
        <f>'Allg., SDL, RMP, HKN, Wi-Res.'!$D$58</f>
        <v>4.7264563393595652E-2</v>
      </c>
    </row>
    <row r="142" spans="1:18" x14ac:dyDescent="0.25">
      <c r="B142" t="str">
        <f ca="1">OFFSET(Sprachen!A274,0,'START, DEBUT, INIZIO'!$E$7-1,1,1)</f>
        <v>Zu vergütende investitionsbedingte zusätzliche Speicherkapazität</v>
      </c>
      <c r="D142" s="379">
        <f>D141+1</f>
        <v>3</v>
      </c>
      <c r="E142" s="8">
        <f>E140*E141</f>
        <v>0</v>
      </c>
      <c r="F142" s="1" t="s">
        <v>251</v>
      </c>
    </row>
    <row r="143" spans="1:18" x14ac:dyDescent="0.25">
      <c r="B143" t="str">
        <f ca="1">OFFSET(Sprachen!A275,0,'START, DEBUT, INIZIO'!$E$7-1,1,1)</f>
        <v>Ansatz für Pauschalabgeltung</v>
      </c>
      <c r="D143" s="379">
        <f>D142+1</f>
        <v>4</v>
      </c>
      <c r="E143" s="399">
        <f>'Allg., SDL, RMP, HKN, Wi-Res.'!$D$60</f>
        <v>144.5</v>
      </c>
      <c r="F143" s="1" t="s">
        <v>10</v>
      </c>
    </row>
    <row r="144" spans="1:18" ht="13" x14ac:dyDescent="0.3">
      <c r="D144" s="379">
        <f>D143+1</f>
        <v>5</v>
      </c>
      <c r="E144" s="380">
        <v>0</v>
      </c>
      <c r="F144" s="381" t="s">
        <v>225</v>
      </c>
      <c r="G144" s="381" t="str">
        <f ca="1">OFFSET(Sprachen!A276,0,'START, DEBUT, INIZIO'!$E$7-1,1,1)</f>
        <v>Mehrerlös Winterreserve</v>
      </c>
    </row>
    <row r="145" spans="1:18" ht="13" thickBot="1" x14ac:dyDescent="0.3">
      <c r="A145" s="339"/>
      <c r="B145" s="339"/>
      <c r="C145" s="339"/>
      <c r="D145" s="339"/>
      <c r="E145" s="339"/>
      <c r="F145" s="339"/>
      <c r="G145" s="339"/>
      <c r="H145" s="339"/>
      <c r="I145" s="339"/>
      <c r="J145" s="339"/>
      <c r="K145" s="339"/>
      <c r="L145" s="339"/>
      <c r="M145" s="339"/>
      <c r="N145" s="339"/>
      <c r="O145" s="339"/>
      <c r="P145" s="339"/>
      <c r="Q145" s="339"/>
      <c r="R145" s="339"/>
    </row>
    <row r="146" spans="1:18" ht="26.15" customHeight="1" x14ac:dyDescent="0.3">
      <c r="A146" s="16" t="str">
        <f ca="1">OFFSET(Sprachen!A277,0,'START, DEBUT, INIZIO'!$E$7-1,1,1)</f>
        <v>Übersteigender Teil</v>
      </c>
      <c r="B146" s="1"/>
      <c r="C146" s="1"/>
      <c r="D146" s="3"/>
      <c r="E146" s="615"/>
      <c r="F146" s="615"/>
      <c r="G146" s="615"/>
      <c r="H146" s="615"/>
      <c r="I146" s="615"/>
    </row>
    <row r="147" spans="1:18" ht="145.5" x14ac:dyDescent="0.25">
      <c r="B147" s="402" t="str">
        <f ca="1">OFFSET(Sprachen!A278,0,'START, DEBUT, INIZIO'!$E$7-1,1,1)</f>
        <v>Die jeweiligen Jahreserlöse werden proportional zur Mehrproduktion auf die Monate verteilt</v>
      </c>
      <c r="E147" s="416" t="str">
        <f ca="1">OFFSET(Sprachen!A279,0,'START, DEBUT, INIZIO'!$E$7-1,1,1)</f>
        <v>Mehrproduktion aus Investition
(ohne neue Speicherkapazität)</v>
      </c>
      <c r="F147" s="416" t="str">
        <f ca="1">OFFSET(Sprachen!A282,0,'START, DEBUT, INIZIO'!$E$7-1,1,1)</f>
        <v>Erlös aus Verkauf zum Referenzmarktpreis (spezifisch)</v>
      </c>
      <c r="G147" s="416" t="str">
        <f ca="1">OFFSET(Sprachen!A284,0,'START, DEBUT, INIZIO'!$E$7-1,1,1)</f>
        <v>Erlös aus Verkauf zum Referenzmarktpreis (absolut)</v>
      </c>
      <c r="H147" s="416" t="str">
        <f ca="1">OFFSET(Sprachen!A285,0,'START, DEBUT, INIZIO'!$E$7-1,1,1)</f>
        <v>Erlös Terminmarktabsicherung</v>
      </c>
      <c r="I147" s="416" t="str">
        <f ca="1">OFFSET(Sprachen!A286,0,'START, DEBUT, INIZIO'!$E$7-1,1,1)</f>
        <v>Erlös Systemdienstleistungsmarkt</v>
      </c>
      <c r="J147" s="416" t="str">
        <f ca="1">OFFSET(Sprachen!A287,0,'START, DEBUT, INIZIO'!$E$7-1,1,1)</f>
        <v>Erlös Herkunftsnachweise</v>
      </c>
      <c r="K147" s="416" t="str">
        <f ca="1">OFFSET(Sprachen!A288,0,'START, DEBUT, INIZIO'!$E$7-1,1,1)</f>
        <v>Erlös Winterreserve</v>
      </c>
      <c r="L147" s="417" t="str">
        <f ca="1">OFFSET(Sprachen!A289,0,'START, DEBUT, INIZIO'!$E$7-1,1,1)</f>
        <v>Erlös Total</v>
      </c>
      <c r="M147" s="418"/>
    </row>
    <row r="148" spans="1:18" ht="13" thickBot="1" x14ac:dyDescent="0.3">
      <c r="D148" s="339"/>
      <c r="E148" s="343" t="s">
        <v>9</v>
      </c>
      <c r="F148" s="343" t="s">
        <v>10</v>
      </c>
      <c r="G148" s="343" t="s">
        <v>8</v>
      </c>
      <c r="H148" s="343" t="s">
        <v>8</v>
      </c>
      <c r="I148" s="343" t="s">
        <v>8</v>
      </c>
      <c r="J148" s="343" t="s">
        <v>8</v>
      </c>
      <c r="K148" s="343" t="s">
        <v>8</v>
      </c>
      <c r="L148" s="562" t="s">
        <v>8</v>
      </c>
    </row>
    <row r="149" spans="1:18" x14ac:dyDescent="0.25">
      <c r="C149" s="378">
        <v>1</v>
      </c>
      <c r="D149" s="3" t="str">
        <f t="shared" ref="D149:D160" si="20">D43</f>
        <v>1. 2024</v>
      </c>
      <c r="E149" s="406">
        <f>Allgemein!N40</f>
        <v>0</v>
      </c>
      <c r="F149" s="385">
        <f>'Allg., SDL, RMP, HKN, Wi-Res.'!D38</f>
        <v>79.739999999999995</v>
      </c>
      <c r="G149" s="393">
        <f>E149*F149</f>
        <v>0</v>
      </c>
      <c r="H149" s="393" t="e">
        <f t="shared" ref="H149:K160" ca="1" si="21">$E149/$E$161*H$161</f>
        <v>#DIV/0!</v>
      </c>
      <c r="I149" s="393" t="e">
        <f t="shared" si="21"/>
        <v>#DIV/0!</v>
      </c>
      <c r="J149" s="393" t="e">
        <f t="shared" si="21"/>
        <v>#DIV/0!</v>
      </c>
      <c r="K149" s="393" t="e">
        <f t="shared" si="21"/>
        <v>#DIV/0!</v>
      </c>
      <c r="L149" s="407" t="e">
        <f t="shared" ref="L149:L160" ca="1" si="22">SUM(G149:K149)</f>
        <v>#DIV/0!</v>
      </c>
    </row>
    <row r="150" spans="1:18" x14ac:dyDescent="0.25">
      <c r="C150" s="379">
        <f t="shared" ref="C150:C177" si="23">C149+1</f>
        <v>2</v>
      </c>
      <c r="D150" s="3" t="str">
        <f t="shared" si="20"/>
        <v>2. 2024</v>
      </c>
      <c r="E150" s="406">
        <f>Allgemein!N41</f>
        <v>0</v>
      </c>
      <c r="F150" s="385">
        <f>'Allg., SDL, RMP, HKN, Wi-Res.'!D39</f>
        <v>67.16</v>
      </c>
      <c r="G150" s="409">
        <f t="shared" ref="G150:G160" si="24">E150*F150</f>
        <v>0</v>
      </c>
      <c r="H150" s="258" t="e">
        <f t="shared" ca="1" si="21"/>
        <v>#DIV/0!</v>
      </c>
      <c r="I150" s="258" t="e">
        <f t="shared" si="21"/>
        <v>#DIV/0!</v>
      </c>
      <c r="J150" s="258" t="e">
        <f t="shared" si="21"/>
        <v>#DIV/0!</v>
      </c>
      <c r="K150" s="258" t="e">
        <f t="shared" si="21"/>
        <v>#DIV/0!</v>
      </c>
      <c r="L150" s="407" t="e">
        <f t="shared" ca="1" si="22"/>
        <v>#DIV/0!</v>
      </c>
    </row>
    <row r="151" spans="1:18" ht="13" thickBot="1" x14ac:dyDescent="0.3">
      <c r="C151" s="379">
        <f t="shared" si="23"/>
        <v>3</v>
      </c>
      <c r="D151" s="410" t="str">
        <f t="shared" si="20"/>
        <v>3. 2024</v>
      </c>
      <c r="E151" s="411">
        <f>Allgemein!N42</f>
        <v>0</v>
      </c>
      <c r="F151" s="412">
        <f>'Allg., SDL, RMP, HKN, Wi-Res.'!D40</f>
        <v>71.400000000000006</v>
      </c>
      <c r="G151" s="374">
        <f t="shared" si="24"/>
        <v>0</v>
      </c>
      <c r="H151" s="374" t="e">
        <f t="shared" ca="1" si="21"/>
        <v>#DIV/0!</v>
      </c>
      <c r="I151" s="374" t="e">
        <f t="shared" si="21"/>
        <v>#DIV/0!</v>
      </c>
      <c r="J151" s="374" t="e">
        <f t="shared" si="21"/>
        <v>#DIV/0!</v>
      </c>
      <c r="K151" s="374" t="e">
        <f t="shared" si="21"/>
        <v>#DIV/0!</v>
      </c>
      <c r="L151" s="413" t="e">
        <f t="shared" ca="1" si="22"/>
        <v>#DIV/0!</v>
      </c>
    </row>
    <row r="152" spans="1:18" x14ac:dyDescent="0.25">
      <c r="C152" s="379">
        <f t="shared" si="23"/>
        <v>4</v>
      </c>
      <c r="D152" s="3" t="str">
        <f t="shared" si="20"/>
        <v>4. 2024</v>
      </c>
      <c r="E152" s="406">
        <f>Allgemein!N43</f>
        <v>0</v>
      </c>
      <c r="F152" s="385">
        <f>'Allg., SDL, RMP, HKN, Wi-Res.'!D41</f>
        <v>63</v>
      </c>
      <c r="G152" s="393">
        <f t="shared" si="24"/>
        <v>0</v>
      </c>
      <c r="H152" s="393" t="e">
        <f t="shared" ca="1" si="21"/>
        <v>#DIV/0!</v>
      </c>
      <c r="I152" s="393" t="e">
        <f t="shared" si="21"/>
        <v>#DIV/0!</v>
      </c>
      <c r="J152" s="393" t="e">
        <f t="shared" si="21"/>
        <v>#DIV/0!</v>
      </c>
      <c r="K152" s="393" t="e">
        <f t="shared" si="21"/>
        <v>#DIV/0!</v>
      </c>
      <c r="L152" s="407" t="e">
        <f t="shared" ca="1" si="22"/>
        <v>#DIV/0!</v>
      </c>
    </row>
    <row r="153" spans="1:18" x14ac:dyDescent="0.25">
      <c r="C153" s="379">
        <f t="shared" si="23"/>
        <v>5</v>
      </c>
      <c r="D153" s="3" t="str">
        <f t="shared" si="20"/>
        <v>5. 2024</v>
      </c>
      <c r="E153" s="406">
        <f>Allgemein!N44</f>
        <v>0</v>
      </c>
      <c r="F153" s="385">
        <f>'Allg., SDL, RMP, HKN, Wi-Res.'!D42</f>
        <v>62.79</v>
      </c>
      <c r="G153" s="409">
        <f t="shared" si="24"/>
        <v>0</v>
      </c>
      <c r="H153" s="258" t="e">
        <f t="shared" ca="1" si="21"/>
        <v>#DIV/0!</v>
      </c>
      <c r="I153" s="258" t="e">
        <f t="shared" si="21"/>
        <v>#DIV/0!</v>
      </c>
      <c r="J153" s="258" t="e">
        <f t="shared" si="21"/>
        <v>#DIV/0!</v>
      </c>
      <c r="K153" s="258" t="e">
        <f t="shared" si="21"/>
        <v>#DIV/0!</v>
      </c>
      <c r="L153" s="407" t="e">
        <f t="shared" ca="1" si="22"/>
        <v>#DIV/0!</v>
      </c>
    </row>
    <row r="154" spans="1:18" ht="13" thickBot="1" x14ac:dyDescent="0.3">
      <c r="C154" s="379">
        <f t="shared" si="23"/>
        <v>6</v>
      </c>
      <c r="D154" s="410" t="str">
        <f t="shared" si="20"/>
        <v>6. 2024</v>
      </c>
      <c r="E154" s="411">
        <f>Allgemein!N45</f>
        <v>0</v>
      </c>
      <c r="F154" s="412">
        <f>'Allg., SDL, RMP, HKN, Wi-Res.'!D43</f>
        <v>47.43</v>
      </c>
      <c r="G154" s="374">
        <f t="shared" si="24"/>
        <v>0</v>
      </c>
      <c r="H154" s="374" t="e">
        <f t="shared" ca="1" si="21"/>
        <v>#DIV/0!</v>
      </c>
      <c r="I154" s="374" t="e">
        <f t="shared" si="21"/>
        <v>#DIV/0!</v>
      </c>
      <c r="J154" s="374" t="e">
        <f t="shared" si="21"/>
        <v>#DIV/0!</v>
      </c>
      <c r="K154" s="374" t="e">
        <f t="shared" si="21"/>
        <v>#DIV/0!</v>
      </c>
      <c r="L154" s="413" t="e">
        <f t="shared" ca="1" si="22"/>
        <v>#DIV/0!</v>
      </c>
    </row>
    <row r="155" spans="1:18" x14ac:dyDescent="0.25">
      <c r="C155" s="379">
        <f t="shared" si="23"/>
        <v>7</v>
      </c>
      <c r="D155" s="3" t="str">
        <f t="shared" si="20"/>
        <v>7. 2024</v>
      </c>
      <c r="E155" s="406">
        <f>Allgemein!N46</f>
        <v>0</v>
      </c>
      <c r="F155" s="385">
        <f>'Allg., SDL, RMP, HKN, Wi-Res.'!D44</f>
        <v>38.44</v>
      </c>
      <c r="G155" s="393">
        <f t="shared" si="24"/>
        <v>0</v>
      </c>
      <c r="H155" s="393" t="e">
        <f t="shared" ca="1" si="21"/>
        <v>#DIV/0!</v>
      </c>
      <c r="I155" s="393" t="e">
        <f t="shared" si="21"/>
        <v>#DIV/0!</v>
      </c>
      <c r="J155" s="393" t="e">
        <f t="shared" si="21"/>
        <v>#DIV/0!</v>
      </c>
      <c r="K155" s="393" t="e">
        <f t="shared" si="21"/>
        <v>#DIV/0!</v>
      </c>
      <c r="L155" s="407" t="e">
        <f t="shared" ca="1" si="22"/>
        <v>#DIV/0!</v>
      </c>
    </row>
    <row r="156" spans="1:18" x14ac:dyDescent="0.25">
      <c r="C156" s="379">
        <f t="shared" si="23"/>
        <v>8</v>
      </c>
      <c r="D156" s="3" t="str">
        <f t="shared" si="20"/>
        <v>8. 2024</v>
      </c>
      <c r="E156" s="406">
        <f>Allgemein!N47</f>
        <v>0</v>
      </c>
      <c r="F156" s="385">
        <f>'Allg., SDL, RMP, HKN, Wi-Res.'!D45</f>
        <v>55.6</v>
      </c>
      <c r="G156" s="409">
        <f t="shared" si="24"/>
        <v>0</v>
      </c>
      <c r="H156" s="258" t="e">
        <f t="shared" ca="1" si="21"/>
        <v>#DIV/0!</v>
      </c>
      <c r="I156" s="258" t="e">
        <f t="shared" si="21"/>
        <v>#DIV/0!</v>
      </c>
      <c r="J156" s="258" t="e">
        <f t="shared" si="21"/>
        <v>#DIV/0!</v>
      </c>
      <c r="K156" s="258" t="e">
        <f t="shared" si="21"/>
        <v>#DIV/0!</v>
      </c>
      <c r="L156" s="407" t="e">
        <f t="shared" ca="1" si="22"/>
        <v>#DIV/0!</v>
      </c>
    </row>
    <row r="157" spans="1:18" ht="13" thickBot="1" x14ac:dyDescent="0.3">
      <c r="C157" s="379">
        <f t="shared" si="23"/>
        <v>9</v>
      </c>
      <c r="D157" s="410" t="str">
        <f t="shared" si="20"/>
        <v>9. 2024</v>
      </c>
      <c r="E157" s="411">
        <f>Allgemein!N48</f>
        <v>0</v>
      </c>
      <c r="F157" s="412">
        <f>'Allg., SDL, RMP, HKN, Wi-Res.'!D46</f>
        <v>77.72</v>
      </c>
      <c r="G157" s="374">
        <f t="shared" si="24"/>
        <v>0</v>
      </c>
      <c r="H157" s="374" t="e">
        <f t="shared" ca="1" si="21"/>
        <v>#DIV/0!</v>
      </c>
      <c r="I157" s="374" t="e">
        <f t="shared" si="21"/>
        <v>#DIV/0!</v>
      </c>
      <c r="J157" s="374" t="e">
        <f t="shared" si="21"/>
        <v>#DIV/0!</v>
      </c>
      <c r="K157" s="374" t="e">
        <f t="shared" si="21"/>
        <v>#DIV/0!</v>
      </c>
      <c r="L157" s="413" t="e">
        <f t="shared" ca="1" si="22"/>
        <v>#DIV/0!</v>
      </c>
    </row>
    <row r="158" spans="1:18" x14ac:dyDescent="0.25">
      <c r="C158" s="379">
        <f t="shared" si="23"/>
        <v>10</v>
      </c>
      <c r="D158" s="3" t="str">
        <f t="shared" si="20"/>
        <v>10. 2024</v>
      </c>
      <c r="E158" s="406">
        <f>Allgemein!N49</f>
        <v>0</v>
      </c>
      <c r="F158" s="385">
        <f>'Allg., SDL, RMP, HKN, Wi-Res.'!D47</f>
        <v>77.95</v>
      </c>
      <c r="G158" s="393">
        <f t="shared" si="24"/>
        <v>0</v>
      </c>
      <c r="H158" s="393" t="e">
        <f t="shared" ca="1" si="21"/>
        <v>#DIV/0!</v>
      </c>
      <c r="I158" s="393" t="e">
        <f t="shared" si="21"/>
        <v>#DIV/0!</v>
      </c>
      <c r="J158" s="393" t="e">
        <f t="shared" si="21"/>
        <v>#DIV/0!</v>
      </c>
      <c r="K158" s="393" t="e">
        <f t="shared" si="21"/>
        <v>#DIV/0!</v>
      </c>
      <c r="L158" s="407" t="e">
        <f t="shared" ca="1" si="22"/>
        <v>#DIV/0!</v>
      </c>
    </row>
    <row r="159" spans="1:18" x14ac:dyDescent="0.25">
      <c r="C159" s="379">
        <f t="shared" si="23"/>
        <v>11</v>
      </c>
      <c r="D159" s="3" t="str">
        <f t="shared" si="20"/>
        <v>11. 2024</v>
      </c>
      <c r="E159" s="406">
        <f>Allgemein!N50</f>
        <v>0</v>
      </c>
      <c r="F159" s="385">
        <f>'Allg., SDL, RMP, HKN, Wi-Res.'!D48</f>
        <v>118.4</v>
      </c>
      <c r="G159" s="409">
        <f t="shared" si="24"/>
        <v>0</v>
      </c>
      <c r="H159" s="258" t="e">
        <f t="shared" ca="1" si="21"/>
        <v>#DIV/0!</v>
      </c>
      <c r="I159" s="258" t="e">
        <f t="shared" si="21"/>
        <v>#DIV/0!</v>
      </c>
      <c r="J159" s="258" t="e">
        <f t="shared" si="21"/>
        <v>#DIV/0!</v>
      </c>
      <c r="K159" s="258" t="e">
        <f t="shared" si="21"/>
        <v>#DIV/0!</v>
      </c>
      <c r="L159" s="407" t="e">
        <f t="shared" ca="1" si="22"/>
        <v>#DIV/0!</v>
      </c>
    </row>
    <row r="160" spans="1:18" ht="13" thickBot="1" x14ac:dyDescent="0.3">
      <c r="C160" s="379">
        <f t="shared" si="23"/>
        <v>12</v>
      </c>
      <c r="D160" s="410" t="str">
        <f t="shared" si="20"/>
        <v>12. 2024</v>
      </c>
      <c r="E160" s="411">
        <f>Allgemein!N51</f>
        <v>0</v>
      </c>
      <c r="F160" s="412">
        <f>'Allg., SDL, RMP, HKN, Wi-Res.'!D49</f>
        <v>120.81</v>
      </c>
      <c r="G160" s="374">
        <f t="shared" si="24"/>
        <v>0</v>
      </c>
      <c r="H160" s="374" t="e">
        <f t="shared" ca="1" si="21"/>
        <v>#DIV/0!</v>
      </c>
      <c r="I160" s="374" t="e">
        <f t="shared" si="21"/>
        <v>#DIV/0!</v>
      </c>
      <c r="J160" s="374" t="e">
        <f t="shared" si="21"/>
        <v>#DIV/0!</v>
      </c>
      <c r="K160" s="374" t="e">
        <f t="shared" si="21"/>
        <v>#DIV/0!</v>
      </c>
      <c r="L160" s="413" t="e">
        <f t="shared" ca="1" si="22"/>
        <v>#DIV/0!</v>
      </c>
    </row>
    <row r="161" spans="2:17" x14ac:dyDescent="0.25">
      <c r="C161" s="379">
        <f t="shared" si="23"/>
        <v>13</v>
      </c>
      <c r="E161" s="341">
        <f>SUM(E149:E160)</f>
        <v>0</v>
      </c>
      <c r="G161" s="8">
        <f>SUM(G149:G160)</f>
        <v>0</v>
      </c>
      <c r="H161" s="8">
        <f ca="1">$H$126</f>
        <v>0</v>
      </c>
      <c r="I161" s="8">
        <f>$E$132</f>
        <v>0</v>
      </c>
      <c r="J161" s="8" t="e">
        <f>$E$137</f>
        <v>#DIV/0!</v>
      </c>
      <c r="K161" s="8">
        <f>$E$144</f>
        <v>0</v>
      </c>
      <c r="L161" s="407" t="e">
        <f ca="1">SUM(L149:L160)</f>
        <v>#DIV/0!</v>
      </c>
    </row>
    <row r="162" spans="2:17" x14ac:dyDescent="0.25">
      <c r="C162" s="379">
        <f t="shared" si="23"/>
        <v>14</v>
      </c>
    </row>
    <row r="163" spans="2:17" ht="139.5" x14ac:dyDescent="0.25">
      <c r="B163" s="402" t="str">
        <f ca="1">OFFSET(Sprachen!A290,0,'START, DEBUT, INIZIO'!$E$7-1,1,1)</f>
        <v>Die jeweiligen Jahreskosten werden proportional zur Mehrproduktion auf die Monate verteilt</v>
      </c>
      <c r="C163" s="379">
        <f t="shared" si="23"/>
        <v>15</v>
      </c>
      <c r="E163" s="416" t="str">
        <f ca="1">OFFSET(Sprachen!$A291,0,'START, DEBUT, INIZIO'!$E$7-1,1,1)</f>
        <v>Kapitalkosten (Annuität ohne MwSt.)</v>
      </c>
      <c r="F163" s="416" t="str">
        <f ca="1">OFFSET(Sprachen!$A292,0,'START, DEBUT, INIZIO'!$E$7-1,1,1)</f>
        <v>Betriebskosten (ohne MwSt.)</v>
      </c>
      <c r="G163" s="422" t="str">
        <f ca="1">OFFSET(Sprachen!$A293,0,'START, DEBUT, INIZIO'!$E$7-1,1,1)</f>
        <v>Energiebewirtschaftungs- und -verwertungskosten</v>
      </c>
      <c r="H163" s="416" t="str">
        <f ca="1">OFFSET(Sprachen!$A294,0,'START, DEBUT, INIZIO'!$E$7-1,1,1)</f>
        <v>Abgaben und Leistungen an das Gemeinwesen</v>
      </c>
      <c r="I163" s="416" t="str">
        <f ca="1">OFFSET(Sprachen!$A295,0,'START, DEBUT, INIZIO'!$E$7-1,1,1)</f>
        <v>Kosten für die Elektrizität für Zubringerpumpen</v>
      </c>
      <c r="J163" s="416" t="str">
        <f ca="1">OFFSET(Sprachen!$A296,0,'START, DEBUT, INIZIO'!$E$7-1,1,1)</f>
        <v>Kosten für die Elektrizität für Umwälzpumpen</v>
      </c>
      <c r="K163" s="416" t="str">
        <f ca="1">OFFSET(Sprachen!$A297,0,'START, DEBUT, INIZIO'!$E$7-1,1,1)</f>
        <v>Kosten Steuern EK</v>
      </c>
      <c r="L163" s="417" t="str">
        <f ca="1">OFFSET(Sprachen!$A298,0,'START, DEBUT, INIZIO'!$E$7-1,1,1)</f>
        <v>Kosten Total</v>
      </c>
      <c r="O163" s="405" t="str">
        <f ca="1">OFFSET(Sprachen!$A299,0,'START, DEBUT, INIZIO'!$E$7-1,1,1)</f>
        <v>gMP Total Erlöse - Total Kosten</v>
      </c>
      <c r="P163" s="405" t="str">
        <f ca="1">OFFSET(Sprachen!$A300,0,'START, DEBUT, INIZIO'!$E$7-1,1,1)</f>
        <v>Übersteigender Teil</v>
      </c>
      <c r="Q163" s="405" t="str">
        <f ca="1">OFFSET(Sprachen!$A301,0,'START, DEBUT, INIZIO'!$E$7-1,1,1)</f>
        <v>Übersteigender Teil. Anteil, welcher beim Projekt bleibt</v>
      </c>
    </row>
    <row r="164" spans="2:17" ht="13" thickBot="1" x14ac:dyDescent="0.3">
      <c r="C164" s="379">
        <f t="shared" si="23"/>
        <v>16</v>
      </c>
      <c r="D164" s="339"/>
      <c r="E164" s="343" t="s">
        <v>8</v>
      </c>
      <c r="F164" s="343" t="s">
        <v>8</v>
      </c>
      <c r="G164" s="343" t="s">
        <v>8</v>
      </c>
      <c r="H164" s="343" t="s">
        <v>8</v>
      </c>
      <c r="I164" s="343" t="s">
        <v>8</v>
      </c>
      <c r="J164" s="343" t="s">
        <v>8</v>
      </c>
      <c r="K164" s="343" t="s">
        <v>8</v>
      </c>
      <c r="L164" s="562" t="s">
        <v>8</v>
      </c>
      <c r="N164" s="339"/>
      <c r="O164" s="343" t="s">
        <v>8</v>
      </c>
      <c r="P164" s="343" t="s">
        <v>8</v>
      </c>
      <c r="Q164" s="343" t="s">
        <v>8</v>
      </c>
    </row>
    <row r="165" spans="2:17" x14ac:dyDescent="0.25">
      <c r="C165" s="379">
        <f t="shared" si="23"/>
        <v>17</v>
      </c>
      <c r="D165" s="3" t="str">
        <f>D149</f>
        <v>1. 2024</v>
      </c>
      <c r="E165" s="393" t="e">
        <f t="shared" ref="E165:K176" si="25">$E149/$E$161*E$177</f>
        <v>#DIV/0!</v>
      </c>
      <c r="F165" s="393" t="e">
        <f t="shared" si="25"/>
        <v>#DIV/0!</v>
      </c>
      <c r="G165" s="393" t="e">
        <f t="shared" ca="1" si="25"/>
        <v>#DIV/0!</v>
      </c>
      <c r="H165" s="393" t="e">
        <f t="shared" si="25"/>
        <v>#DIV/0!</v>
      </c>
      <c r="I165" s="393" t="e">
        <f t="shared" si="25"/>
        <v>#DIV/0!</v>
      </c>
      <c r="J165" s="393" t="e">
        <f t="shared" si="25"/>
        <v>#DIV/0!</v>
      </c>
      <c r="K165" s="393" t="e">
        <f t="shared" si="25"/>
        <v>#DIV/0!</v>
      </c>
      <c r="L165" s="408" t="e">
        <f>SUM(E165:K165)</f>
        <v>#DIV/0!</v>
      </c>
      <c r="N165" s="8" t="str">
        <f t="shared" ref="N165:N176" si="26">D149</f>
        <v>1. 2024</v>
      </c>
      <c r="O165" s="8" t="e">
        <f ca="1">L149-L165</f>
        <v>#DIV/0!</v>
      </c>
      <c r="P165" s="8"/>
    </row>
    <row r="166" spans="2:17" x14ac:dyDescent="0.25">
      <c r="C166" s="379">
        <f t="shared" si="23"/>
        <v>18</v>
      </c>
      <c r="D166" s="3" t="str">
        <f t="shared" ref="D166:D176" si="27">D150</f>
        <v>2. 2024</v>
      </c>
      <c r="E166" s="258" t="e">
        <f t="shared" si="25"/>
        <v>#DIV/0!</v>
      </c>
      <c r="F166" s="258" t="e">
        <f t="shared" si="25"/>
        <v>#DIV/0!</v>
      </c>
      <c r="G166" s="258" t="e">
        <f t="shared" ca="1" si="25"/>
        <v>#DIV/0!</v>
      </c>
      <c r="H166" s="258" t="e">
        <f t="shared" si="25"/>
        <v>#DIV/0!</v>
      </c>
      <c r="I166" s="258" t="e">
        <f t="shared" si="25"/>
        <v>#DIV/0!</v>
      </c>
      <c r="J166" s="258" t="e">
        <f t="shared" si="25"/>
        <v>#DIV/0!</v>
      </c>
      <c r="K166" s="258" t="e">
        <f t="shared" si="25"/>
        <v>#DIV/0!</v>
      </c>
      <c r="L166" s="408" t="e">
        <f t="shared" ref="L166:L176" si="28">SUM(E166:K166)</f>
        <v>#DIV/0!</v>
      </c>
      <c r="N166" s="8" t="str">
        <f t="shared" si="26"/>
        <v>2. 2024</v>
      </c>
      <c r="O166" s="8" t="e">
        <f t="shared" ref="O166:O176" ca="1" si="29">L150-L166</f>
        <v>#DIV/0!</v>
      </c>
      <c r="P166" s="8"/>
    </row>
    <row r="167" spans="2:17" ht="13" thickBot="1" x14ac:dyDescent="0.3">
      <c r="C167" s="379">
        <f t="shared" si="23"/>
        <v>19</v>
      </c>
      <c r="D167" s="410" t="str">
        <f t="shared" si="27"/>
        <v>3. 2024</v>
      </c>
      <c r="E167" s="374" t="e">
        <f t="shared" si="25"/>
        <v>#DIV/0!</v>
      </c>
      <c r="F167" s="374" t="e">
        <f t="shared" si="25"/>
        <v>#DIV/0!</v>
      </c>
      <c r="G167" s="374" t="e">
        <f t="shared" ca="1" si="25"/>
        <v>#DIV/0!</v>
      </c>
      <c r="H167" s="374" t="e">
        <f t="shared" si="25"/>
        <v>#DIV/0!</v>
      </c>
      <c r="I167" s="374" t="e">
        <f t="shared" si="25"/>
        <v>#DIV/0!</v>
      </c>
      <c r="J167" s="374" t="e">
        <f t="shared" si="25"/>
        <v>#DIV/0!</v>
      </c>
      <c r="K167" s="374" t="e">
        <f t="shared" si="25"/>
        <v>#DIV/0!</v>
      </c>
      <c r="L167" s="414" t="e">
        <f t="shared" si="28"/>
        <v>#DIV/0!</v>
      </c>
      <c r="N167" s="413" t="str">
        <f t="shared" si="26"/>
        <v>3. 2024</v>
      </c>
      <c r="O167" s="413" t="e">
        <f t="shared" ca="1" si="29"/>
        <v>#DIV/0!</v>
      </c>
      <c r="P167" s="413" t="e">
        <f ca="1">IF(O167&gt;0,O167,0)</f>
        <v>#DIV/0!</v>
      </c>
      <c r="Q167" s="413" t="e">
        <f ca="1">P167*'Allg., SDL, RMP, HKN, Wi-Res.'!$C$4</f>
        <v>#DIV/0!</v>
      </c>
    </row>
    <row r="168" spans="2:17" x14ac:dyDescent="0.25">
      <c r="C168" s="379">
        <f t="shared" si="23"/>
        <v>20</v>
      </c>
      <c r="D168" s="3" t="str">
        <f t="shared" si="27"/>
        <v>4. 2024</v>
      </c>
      <c r="E168" s="393" t="e">
        <f t="shared" si="25"/>
        <v>#DIV/0!</v>
      </c>
      <c r="F168" s="393" t="e">
        <f t="shared" si="25"/>
        <v>#DIV/0!</v>
      </c>
      <c r="G168" s="393" t="e">
        <f t="shared" ca="1" si="25"/>
        <v>#DIV/0!</v>
      </c>
      <c r="H168" s="393" t="e">
        <f t="shared" si="25"/>
        <v>#DIV/0!</v>
      </c>
      <c r="I168" s="393" t="e">
        <f t="shared" si="25"/>
        <v>#DIV/0!</v>
      </c>
      <c r="J168" s="393" t="e">
        <f t="shared" si="25"/>
        <v>#DIV/0!</v>
      </c>
      <c r="K168" s="393" t="e">
        <f t="shared" si="25"/>
        <v>#DIV/0!</v>
      </c>
      <c r="L168" s="408" t="e">
        <f t="shared" si="28"/>
        <v>#DIV/0!</v>
      </c>
      <c r="N168" s="407" t="str">
        <f t="shared" si="26"/>
        <v>4. 2024</v>
      </c>
      <c r="O168" s="407" t="e">
        <f t="shared" ca="1" si="29"/>
        <v>#DIV/0!</v>
      </c>
      <c r="P168" s="407" t="e">
        <f t="shared" ref="P168:P170" ca="1" si="30">IF(O168&gt;0,O168,0)</f>
        <v>#DIV/0!</v>
      </c>
      <c r="Q168" s="407" t="e">
        <f ca="1">P168*'Allg., SDL, RMP, HKN, Wi-Res.'!$C$4</f>
        <v>#DIV/0!</v>
      </c>
    </row>
    <row r="169" spans="2:17" x14ac:dyDescent="0.25">
      <c r="C169" s="379">
        <f t="shared" si="23"/>
        <v>21</v>
      </c>
      <c r="D169" s="3" t="str">
        <f t="shared" si="27"/>
        <v>5. 2024</v>
      </c>
      <c r="E169" s="258" t="e">
        <f t="shared" si="25"/>
        <v>#DIV/0!</v>
      </c>
      <c r="F169" s="258" t="e">
        <f t="shared" si="25"/>
        <v>#DIV/0!</v>
      </c>
      <c r="G169" s="258" t="e">
        <f t="shared" ca="1" si="25"/>
        <v>#DIV/0!</v>
      </c>
      <c r="H169" s="258" t="e">
        <f t="shared" si="25"/>
        <v>#DIV/0!</v>
      </c>
      <c r="I169" s="258" t="e">
        <f t="shared" si="25"/>
        <v>#DIV/0!</v>
      </c>
      <c r="J169" s="258" t="e">
        <f t="shared" si="25"/>
        <v>#DIV/0!</v>
      </c>
      <c r="K169" s="258" t="e">
        <f t="shared" si="25"/>
        <v>#DIV/0!</v>
      </c>
      <c r="L169" s="408" t="e">
        <f t="shared" si="28"/>
        <v>#DIV/0!</v>
      </c>
      <c r="N169" s="407" t="str">
        <f t="shared" si="26"/>
        <v>5. 2024</v>
      </c>
      <c r="O169" s="407" t="e">
        <f t="shared" ca="1" si="29"/>
        <v>#DIV/0!</v>
      </c>
      <c r="P169" s="407" t="e">
        <f t="shared" ca="1" si="30"/>
        <v>#DIV/0!</v>
      </c>
      <c r="Q169" s="407" t="e">
        <f ca="1">P169*'Allg., SDL, RMP, HKN, Wi-Res.'!$C$4</f>
        <v>#DIV/0!</v>
      </c>
    </row>
    <row r="170" spans="2:17" ht="13" thickBot="1" x14ac:dyDescent="0.3">
      <c r="C170" s="379">
        <f t="shared" si="23"/>
        <v>22</v>
      </c>
      <c r="D170" s="410" t="str">
        <f t="shared" si="27"/>
        <v>6. 2024</v>
      </c>
      <c r="E170" s="374" t="e">
        <f t="shared" si="25"/>
        <v>#DIV/0!</v>
      </c>
      <c r="F170" s="374" t="e">
        <f t="shared" si="25"/>
        <v>#DIV/0!</v>
      </c>
      <c r="G170" s="374" t="e">
        <f t="shared" ca="1" si="25"/>
        <v>#DIV/0!</v>
      </c>
      <c r="H170" s="374" t="e">
        <f t="shared" si="25"/>
        <v>#DIV/0!</v>
      </c>
      <c r="I170" s="374" t="e">
        <f t="shared" si="25"/>
        <v>#DIV/0!</v>
      </c>
      <c r="J170" s="374" t="e">
        <f t="shared" si="25"/>
        <v>#DIV/0!</v>
      </c>
      <c r="K170" s="374" t="e">
        <f t="shared" si="25"/>
        <v>#DIV/0!</v>
      </c>
      <c r="L170" s="414" t="e">
        <f t="shared" si="28"/>
        <v>#DIV/0!</v>
      </c>
      <c r="N170" s="413" t="str">
        <f t="shared" si="26"/>
        <v>6. 2024</v>
      </c>
      <c r="O170" s="413" t="e">
        <f t="shared" ca="1" si="29"/>
        <v>#DIV/0!</v>
      </c>
      <c r="P170" s="413" t="e">
        <f t="shared" ca="1" si="30"/>
        <v>#DIV/0!</v>
      </c>
      <c r="Q170" s="413" t="e">
        <f ca="1">P170*'Allg., SDL, RMP, HKN, Wi-Res.'!$C$4</f>
        <v>#DIV/0!</v>
      </c>
    </row>
    <row r="171" spans="2:17" x14ac:dyDescent="0.25">
      <c r="C171" s="379">
        <f t="shared" si="23"/>
        <v>23</v>
      </c>
      <c r="D171" s="3" t="str">
        <f t="shared" si="27"/>
        <v>7. 2024</v>
      </c>
      <c r="E171" s="393" t="e">
        <f t="shared" si="25"/>
        <v>#DIV/0!</v>
      </c>
      <c r="F171" s="393" t="e">
        <f t="shared" si="25"/>
        <v>#DIV/0!</v>
      </c>
      <c r="G171" s="393" t="e">
        <f t="shared" ca="1" si="25"/>
        <v>#DIV/0!</v>
      </c>
      <c r="H171" s="393" t="e">
        <f t="shared" si="25"/>
        <v>#DIV/0!</v>
      </c>
      <c r="I171" s="393" t="e">
        <f t="shared" si="25"/>
        <v>#DIV/0!</v>
      </c>
      <c r="J171" s="393" t="e">
        <f t="shared" si="25"/>
        <v>#DIV/0!</v>
      </c>
      <c r="K171" s="393" t="e">
        <f t="shared" si="25"/>
        <v>#DIV/0!</v>
      </c>
      <c r="L171" s="408" t="e">
        <f t="shared" si="28"/>
        <v>#DIV/0!</v>
      </c>
      <c r="N171" s="8" t="str">
        <f t="shared" si="26"/>
        <v>7. 2024</v>
      </c>
      <c r="O171" s="8" t="e">
        <f t="shared" ca="1" si="29"/>
        <v>#DIV/0!</v>
      </c>
      <c r="P171" s="8"/>
    </row>
    <row r="172" spans="2:17" x14ac:dyDescent="0.25">
      <c r="C172" s="379">
        <f t="shared" si="23"/>
        <v>24</v>
      </c>
      <c r="D172" s="3" t="str">
        <f t="shared" si="27"/>
        <v>8. 2024</v>
      </c>
      <c r="E172" s="258" t="e">
        <f t="shared" si="25"/>
        <v>#DIV/0!</v>
      </c>
      <c r="F172" s="258" t="e">
        <f t="shared" si="25"/>
        <v>#DIV/0!</v>
      </c>
      <c r="G172" s="258" t="e">
        <f t="shared" ca="1" si="25"/>
        <v>#DIV/0!</v>
      </c>
      <c r="H172" s="258" t="e">
        <f t="shared" si="25"/>
        <v>#DIV/0!</v>
      </c>
      <c r="I172" s="258" t="e">
        <f t="shared" si="25"/>
        <v>#DIV/0!</v>
      </c>
      <c r="J172" s="258" t="e">
        <f t="shared" si="25"/>
        <v>#DIV/0!</v>
      </c>
      <c r="K172" s="258" t="e">
        <f t="shared" si="25"/>
        <v>#DIV/0!</v>
      </c>
      <c r="L172" s="408" t="e">
        <f>SUM(E172:K172)</f>
        <v>#DIV/0!</v>
      </c>
      <c r="N172" s="8" t="str">
        <f t="shared" si="26"/>
        <v>8. 2024</v>
      </c>
      <c r="O172" s="8" t="e">
        <f t="shared" ca="1" si="29"/>
        <v>#DIV/0!</v>
      </c>
      <c r="P172" s="8"/>
    </row>
    <row r="173" spans="2:17" ht="13" thickBot="1" x14ac:dyDescent="0.3">
      <c r="C173" s="379">
        <f t="shared" si="23"/>
        <v>25</v>
      </c>
      <c r="D173" s="410" t="str">
        <f t="shared" si="27"/>
        <v>9. 2024</v>
      </c>
      <c r="E173" s="374" t="e">
        <f t="shared" si="25"/>
        <v>#DIV/0!</v>
      </c>
      <c r="F173" s="374" t="e">
        <f t="shared" si="25"/>
        <v>#DIV/0!</v>
      </c>
      <c r="G173" s="374" t="e">
        <f t="shared" ca="1" si="25"/>
        <v>#DIV/0!</v>
      </c>
      <c r="H173" s="374" t="e">
        <f t="shared" si="25"/>
        <v>#DIV/0!</v>
      </c>
      <c r="I173" s="374" t="e">
        <f t="shared" si="25"/>
        <v>#DIV/0!</v>
      </c>
      <c r="J173" s="374" t="e">
        <f t="shared" si="25"/>
        <v>#DIV/0!</v>
      </c>
      <c r="K173" s="374" t="e">
        <f t="shared" si="25"/>
        <v>#DIV/0!</v>
      </c>
      <c r="L173" s="414" t="e">
        <f t="shared" si="28"/>
        <v>#DIV/0!</v>
      </c>
      <c r="N173" s="415" t="str">
        <f t="shared" si="26"/>
        <v>9. 2024</v>
      </c>
      <c r="O173" s="415" t="e">
        <f t="shared" ca="1" si="29"/>
        <v>#DIV/0!</v>
      </c>
      <c r="P173" s="8"/>
    </row>
    <row r="174" spans="2:17" x14ac:dyDescent="0.25">
      <c r="C174" s="379">
        <f t="shared" si="23"/>
        <v>26</v>
      </c>
      <c r="D174" s="3" t="str">
        <f t="shared" si="27"/>
        <v>10. 2024</v>
      </c>
      <c r="E174" s="393" t="e">
        <f t="shared" si="25"/>
        <v>#DIV/0!</v>
      </c>
      <c r="F174" s="393" t="e">
        <f t="shared" si="25"/>
        <v>#DIV/0!</v>
      </c>
      <c r="G174" s="393" t="e">
        <f t="shared" ca="1" si="25"/>
        <v>#DIV/0!</v>
      </c>
      <c r="H174" s="393" t="e">
        <f t="shared" si="25"/>
        <v>#DIV/0!</v>
      </c>
      <c r="I174" s="393" t="e">
        <f t="shared" si="25"/>
        <v>#DIV/0!</v>
      </c>
      <c r="J174" s="393" t="e">
        <f t="shared" si="25"/>
        <v>#DIV/0!</v>
      </c>
      <c r="K174" s="393" t="e">
        <f t="shared" si="25"/>
        <v>#DIV/0!</v>
      </c>
      <c r="L174" s="408" t="e">
        <f t="shared" si="28"/>
        <v>#DIV/0!</v>
      </c>
      <c r="N174" s="8" t="str">
        <f t="shared" si="26"/>
        <v>10. 2024</v>
      </c>
      <c r="O174" s="8" t="e">
        <f t="shared" ca="1" si="29"/>
        <v>#DIV/0!</v>
      </c>
      <c r="P174" s="8"/>
    </row>
    <row r="175" spans="2:17" x14ac:dyDescent="0.25">
      <c r="C175" s="379">
        <f t="shared" si="23"/>
        <v>27</v>
      </c>
      <c r="D175" s="3" t="str">
        <f t="shared" si="27"/>
        <v>11. 2024</v>
      </c>
      <c r="E175" s="258" t="e">
        <f t="shared" si="25"/>
        <v>#DIV/0!</v>
      </c>
      <c r="F175" s="258" t="e">
        <f t="shared" si="25"/>
        <v>#DIV/0!</v>
      </c>
      <c r="G175" s="258" t="e">
        <f t="shared" ca="1" si="25"/>
        <v>#DIV/0!</v>
      </c>
      <c r="H175" s="258" t="e">
        <f t="shared" si="25"/>
        <v>#DIV/0!</v>
      </c>
      <c r="I175" s="258" t="e">
        <f t="shared" si="25"/>
        <v>#DIV/0!</v>
      </c>
      <c r="J175" s="258" t="e">
        <f t="shared" si="25"/>
        <v>#DIV/0!</v>
      </c>
      <c r="K175" s="258" t="e">
        <f t="shared" si="25"/>
        <v>#DIV/0!</v>
      </c>
      <c r="L175" s="408" t="e">
        <f t="shared" si="28"/>
        <v>#DIV/0!</v>
      </c>
      <c r="N175" s="8" t="str">
        <f t="shared" si="26"/>
        <v>11. 2024</v>
      </c>
      <c r="O175" s="8" t="e">
        <f t="shared" ca="1" si="29"/>
        <v>#DIV/0!</v>
      </c>
      <c r="P175" s="8"/>
    </row>
    <row r="176" spans="2:17" ht="13" thickBot="1" x14ac:dyDescent="0.3">
      <c r="C176" s="379">
        <f t="shared" si="23"/>
        <v>28</v>
      </c>
      <c r="D176" s="410" t="str">
        <f t="shared" si="27"/>
        <v>12. 2024</v>
      </c>
      <c r="E176" s="374" t="e">
        <f t="shared" si="25"/>
        <v>#DIV/0!</v>
      </c>
      <c r="F176" s="374" t="e">
        <f t="shared" si="25"/>
        <v>#DIV/0!</v>
      </c>
      <c r="G176" s="374" t="e">
        <f t="shared" ca="1" si="25"/>
        <v>#DIV/0!</v>
      </c>
      <c r="H176" s="374" t="e">
        <f t="shared" si="25"/>
        <v>#DIV/0!</v>
      </c>
      <c r="I176" s="374" t="e">
        <f t="shared" si="25"/>
        <v>#DIV/0!</v>
      </c>
      <c r="J176" s="374" t="e">
        <f t="shared" si="25"/>
        <v>#DIV/0!</v>
      </c>
      <c r="K176" s="374" t="e">
        <f t="shared" si="25"/>
        <v>#DIV/0!</v>
      </c>
      <c r="L176" s="414" t="e">
        <f t="shared" si="28"/>
        <v>#DIV/0!</v>
      </c>
      <c r="N176" s="415" t="str">
        <f t="shared" si="26"/>
        <v>12. 2024</v>
      </c>
      <c r="O176" s="415" t="e">
        <f t="shared" ca="1" si="29"/>
        <v>#DIV/0!</v>
      </c>
      <c r="P176" s="415"/>
    </row>
    <row r="177" spans="1:17" ht="13" x14ac:dyDescent="0.3">
      <c r="C177" s="379">
        <f t="shared" si="23"/>
        <v>29</v>
      </c>
      <c r="E177" s="8">
        <f>$D$5</f>
        <v>0</v>
      </c>
      <c r="F177" s="8" t="e">
        <f>$D$10</f>
        <v>#DIV/0!</v>
      </c>
      <c r="G177" s="8">
        <f ca="1">$D$16</f>
        <v>0</v>
      </c>
      <c r="H177" s="8" t="e">
        <f>$D$21</f>
        <v>#DIV/0!</v>
      </c>
      <c r="I177" s="8">
        <f>$K$38</f>
        <v>0</v>
      </c>
      <c r="J177" s="8">
        <f>$K$55</f>
        <v>0</v>
      </c>
      <c r="K177" s="8">
        <f>$E$63</f>
        <v>0</v>
      </c>
      <c r="L177" s="407" t="e">
        <f>SUM(E177:K177)</f>
        <v>#DIV/0!</v>
      </c>
      <c r="O177" s="8" t="e">
        <f ca="1">SUM(O165:O176)</f>
        <v>#DIV/0!</v>
      </c>
      <c r="P177" s="8" t="e">
        <f ca="1">SUM(P167:P170)</f>
        <v>#DIV/0!</v>
      </c>
      <c r="Q177" s="428" t="e">
        <f ca="1">SUM(Q167:Q170)</f>
        <v>#DIV/0!</v>
      </c>
    </row>
    <row r="178" spans="1:17" ht="19" customHeight="1" x14ac:dyDescent="0.25">
      <c r="P178" s="18" t="str">
        <f ca="1">OFFSET(Sprachen!A302,0,'START, DEBUT, INIZIO'!$E$7-1,1,1)</f>
        <v>Noch vom Projekt zu bezahlende Gewinn-Steuern auf übersteigendem Anteil</v>
      </c>
      <c r="Q178" s="8" t="e">
        <f ca="1">Q177*'Allg., SDL, RMP, HKN, Wi-Res.'!$C$7</f>
        <v>#DIV/0!</v>
      </c>
    </row>
    <row r="179" spans="1:17" ht="13" thickBot="1" x14ac:dyDescent="0.3">
      <c r="A179" s="339"/>
      <c r="B179" s="339"/>
      <c r="C179" s="339"/>
      <c r="D179" s="339"/>
      <c r="E179" s="339"/>
      <c r="F179" s="339"/>
      <c r="G179" s="339"/>
      <c r="H179" s="339"/>
      <c r="I179" s="339"/>
      <c r="J179" s="339"/>
      <c r="K179" s="339"/>
      <c r="L179" s="339"/>
      <c r="M179" s="339"/>
      <c r="N179" s="339"/>
      <c r="O179" s="339"/>
      <c r="P179" s="339"/>
      <c r="Q179" s="339"/>
    </row>
    <row r="180" spans="1:17" ht="26.15" customHeight="1" x14ac:dyDescent="0.3">
      <c r="A180" s="443" t="str">
        <f ca="1">OFFSET(Sprachen!A303,0,'START, DEBUT, INIZIO'!$E$7-1,1,1)</f>
        <v>Gleitende Marktprämie</v>
      </c>
      <c r="B180" s="1"/>
      <c r="C180" s="1"/>
      <c r="D180" s="3"/>
      <c r="E180" s="623"/>
      <c r="F180" s="623"/>
      <c r="G180" s="623"/>
      <c r="H180" s="623"/>
      <c r="I180" s="623"/>
    </row>
    <row r="181" spans="1:17" ht="19.5" customHeight="1" x14ac:dyDescent="0.3">
      <c r="A181" s="429"/>
      <c r="B181" s="1" t="str">
        <f ca="1">OFFSET(Sprachen!A304,0,'START, DEBUT, INIZIO'!$E$7-1,1,1)</f>
        <v>Gewinn- und Verlustrechnung</v>
      </c>
      <c r="C181" s="273"/>
      <c r="D181" s="3" t="s">
        <v>8</v>
      </c>
      <c r="E181" s="3" t="s">
        <v>8</v>
      </c>
      <c r="F181" s="273"/>
      <c r="G181" s="273"/>
      <c r="H181" s="273"/>
      <c r="I181" s="273"/>
    </row>
    <row r="182" spans="1:17" ht="19.5" customHeight="1" x14ac:dyDescent="0.3">
      <c r="A182" s="429"/>
      <c r="B182" s="16" t="str">
        <f ca="1">OFFSET(Sprachen!A305,0,'START, DEBUT, INIZIO'!$E$7-1,1,1)</f>
        <v>Ertrag</v>
      </c>
      <c r="C182" s="446">
        <v>1</v>
      </c>
      <c r="D182" s="19"/>
      <c r="E182" s="430" t="e">
        <f ca="1">SUM(D183:D187)</f>
        <v>#DIV/0!</v>
      </c>
      <c r="F182" s="273"/>
      <c r="G182" s="273"/>
      <c r="H182" s="273"/>
      <c r="I182" s="273"/>
    </row>
    <row r="183" spans="1:17" x14ac:dyDescent="0.25">
      <c r="B183" s="18" t="str">
        <f ca="1">OFFSET(Sprachen!A307,0,'START, DEBUT, INIZIO'!$E$7-1,1,1)</f>
        <v>Verkauf zum Referenzmarktpreis</v>
      </c>
      <c r="C183" s="379">
        <f t="shared" ref="C183:C204" si="31">C182+1</f>
        <v>2</v>
      </c>
      <c r="D183" s="8">
        <f>G161</f>
        <v>0</v>
      </c>
    </row>
    <row r="184" spans="1:17" x14ac:dyDescent="0.25">
      <c r="B184" s="18" t="str">
        <f ca="1">OFFSET(Sprachen!A308,0,'START, DEBUT, INIZIO'!$E$7-1,1,1)</f>
        <v>Terminmarktabsicherung</v>
      </c>
      <c r="C184" s="379">
        <f t="shared" si="31"/>
        <v>3</v>
      </c>
      <c r="D184" s="8">
        <f ca="1">H161</f>
        <v>0</v>
      </c>
    </row>
    <row r="185" spans="1:17" x14ac:dyDescent="0.25">
      <c r="B185" s="18" t="str">
        <f ca="1">OFFSET(Sprachen!A309,0,'START, DEBUT, INIZIO'!$E$7-1,1,1)</f>
        <v>Systemdienstleistungsmarkt</v>
      </c>
      <c r="C185" s="379">
        <f t="shared" si="31"/>
        <v>4</v>
      </c>
      <c r="D185" s="8">
        <f>I161</f>
        <v>0</v>
      </c>
    </row>
    <row r="186" spans="1:17" x14ac:dyDescent="0.25">
      <c r="B186" s="18" t="str">
        <f ca="1">OFFSET(Sprachen!A310,0,'START, DEBUT, INIZIO'!$E$7-1,1,1)</f>
        <v>Herkunftsnachweise</v>
      </c>
      <c r="C186" s="379">
        <f t="shared" si="31"/>
        <v>5</v>
      </c>
      <c r="D186" s="8" t="e">
        <f>J161</f>
        <v>#DIV/0!</v>
      </c>
    </row>
    <row r="187" spans="1:17" x14ac:dyDescent="0.25">
      <c r="B187" s="18" t="str">
        <f ca="1">OFFSET(Sprachen!A311,0,'START, DEBUT, INIZIO'!$E$7-1,1,1)</f>
        <v>Winterreserve</v>
      </c>
      <c r="C187" s="379">
        <f t="shared" si="31"/>
        <v>6</v>
      </c>
      <c r="D187" s="8">
        <f>K161</f>
        <v>0</v>
      </c>
    </row>
    <row r="188" spans="1:17" s="12" customFormat="1" ht="17.5" customHeight="1" x14ac:dyDescent="0.3">
      <c r="B188" s="443" t="str">
        <f ca="1">OFFSET(Sprachen!A312,0,'START, DEBUT, INIZIO'!$E$7-1,1,1)</f>
        <v>Aufwand</v>
      </c>
      <c r="C188" s="446">
        <f t="shared" si="31"/>
        <v>7</v>
      </c>
      <c r="D188" s="350"/>
      <c r="E188" s="430" t="e">
        <f>SUM(D189:D193)</f>
        <v>#DIV/0!</v>
      </c>
    </row>
    <row r="189" spans="1:17" x14ac:dyDescent="0.25">
      <c r="B189" s="18" t="str">
        <f ca="1">OFFSET(Sprachen!A313,0,'START, DEBUT, INIZIO'!$E$7-1,1,1)</f>
        <v>Kosten für die Elektrizität für Zubringerpumpen</v>
      </c>
      <c r="C189" s="379">
        <f t="shared" si="31"/>
        <v>8</v>
      </c>
      <c r="D189" s="8">
        <f>I177</f>
        <v>0</v>
      </c>
      <c r="E189" s="8"/>
    </row>
    <row r="190" spans="1:17" x14ac:dyDescent="0.25">
      <c r="B190" s="18" t="str">
        <f ca="1">OFFSET(Sprachen!A314,0,'START, DEBUT, INIZIO'!$E$7-1,1,1)</f>
        <v>Kosten für die Elektrizität für Umwälzpumpen</v>
      </c>
      <c r="C190" s="379">
        <f t="shared" si="31"/>
        <v>9</v>
      </c>
      <c r="D190" s="8">
        <f>J177</f>
        <v>0</v>
      </c>
      <c r="E190" s="8"/>
      <c r="G190" s="8"/>
    </row>
    <row r="191" spans="1:17" x14ac:dyDescent="0.25">
      <c r="B191" s="18" t="str">
        <f ca="1">OFFSET(Sprachen!A315,0,'START, DEBUT, INIZIO'!$E$7-1,1,1)</f>
        <v>Betriebskosten</v>
      </c>
      <c r="C191" s="379">
        <f t="shared" si="31"/>
        <v>10</v>
      </c>
      <c r="D191" s="8" t="e">
        <f>F177</f>
        <v>#DIV/0!</v>
      </c>
      <c r="E191" s="8"/>
    </row>
    <row r="192" spans="1:17" x14ac:dyDescent="0.25">
      <c r="B192" s="18" t="str">
        <f ca="1">OFFSET(Sprachen!A316,0,'START, DEBUT, INIZIO'!$E$7-1,1,1)</f>
        <v>Energiebewirtschaftungs- und -verwertungskosten</v>
      </c>
      <c r="C192" s="379">
        <f t="shared" si="31"/>
        <v>11</v>
      </c>
      <c r="D192" s="8">
        <f ca="1">G177</f>
        <v>0</v>
      </c>
      <c r="E192" s="8"/>
    </row>
    <row r="193" spans="1:18" x14ac:dyDescent="0.25">
      <c r="B193" s="529" t="str">
        <f ca="1">OFFSET(Sprachen!A317,0,'START, DEBUT, INIZIO'!$E$7-1,1,1)</f>
        <v>Abgaben und Leistungen an das Gemeinwesen (inkl. Wasserzins)</v>
      </c>
      <c r="C193" s="379">
        <f t="shared" si="31"/>
        <v>12</v>
      </c>
      <c r="D193" s="539" t="e">
        <f>H177</f>
        <v>#DIV/0!</v>
      </c>
      <c r="E193" s="8"/>
    </row>
    <row r="194" spans="1:18" s="248" customFormat="1" ht="22.5" customHeight="1" x14ac:dyDescent="0.25">
      <c r="B194" s="445" t="str">
        <f ca="1">OFFSET(Sprachen!A318,0,'START, DEBUT, INIZIO'!$E$7-1,1,1)</f>
        <v>gleitende Marktprämie</v>
      </c>
      <c r="C194" s="431">
        <f t="shared" si="31"/>
        <v>13</v>
      </c>
      <c r="D194" s="440"/>
      <c r="E194" s="441" t="e">
        <f ca="1">E204-E182+E188+D196+D198+D200+D201+D203</f>
        <v>#DIV/0!</v>
      </c>
      <c r="F194" s="442" t="str">
        <f ca="1">OFFSET(Sprachen!A329,0,'START, DEBUT, INIZIO'!$E$7-1,1,1)</f>
        <v>+ vom Netzzuschlagsfonds (NZF) zum Projekt, - vom Projekt zum NZF</v>
      </c>
    </row>
    <row r="195" spans="1:18" s="15" customFormat="1" ht="21" customHeight="1" x14ac:dyDescent="0.3">
      <c r="B195" s="443" t="str">
        <f ca="1">OFFSET(Sprachen!A319,0,'START, DEBUT, INIZIO'!$E$7-1,1,1)</f>
        <v>EBITDA</v>
      </c>
      <c r="C195" s="432">
        <f t="shared" si="31"/>
        <v>14</v>
      </c>
      <c r="E195" s="430" t="e">
        <f ca="1">E182-E188+E194</f>
        <v>#DIV/0!</v>
      </c>
    </row>
    <row r="196" spans="1:18" s="15" customFormat="1" x14ac:dyDescent="0.25">
      <c r="B196" s="436" t="str">
        <f ca="1">OFFSET(Sprachen!A320,0,'START, DEBUT, INIZIO'!$E$7-1,1,1)</f>
        <v>Abschreibungen</v>
      </c>
      <c r="C196" s="437">
        <f t="shared" si="31"/>
        <v>15</v>
      </c>
      <c r="D196" s="438">
        <f>CAPEX!N12/CAPEX!U12</f>
        <v>0</v>
      </c>
      <c r="E196" s="439"/>
    </row>
    <row r="197" spans="1:18" s="15" customFormat="1" ht="21" customHeight="1" x14ac:dyDescent="0.3">
      <c r="B197" s="443" t="str">
        <f ca="1">OFFSET(Sprachen!A321,0,'START, DEBUT, INIZIO'!$E$7-1,1,1)</f>
        <v>EBIT</v>
      </c>
      <c r="C197" s="432">
        <f t="shared" si="31"/>
        <v>16</v>
      </c>
      <c r="E197" s="430" t="e">
        <f ca="1">E195-D196</f>
        <v>#DIV/0!</v>
      </c>
    </row>
    <row r="198" spans="1:18" s="15" customFormat="1" x14ac:dyDescent="0.25">
      <c r="B198" s="436" t="str">
        <f ca="1">OFFSET(Sprachen!A322,0,'START, DEBUT, INIZIO'!$E$7-1,1,1)</f>
        <v>Fremdkapitalkosten</v>
      </c>
      <c r="C198" s="437">
        <f t="shared" si="31"/>
        <v>17</v>
      </c>
      <c r="D198" s="438">
        <f>E61</f>
        <v>0</v>
      </c>
      <c r="E198" s="439"/>
    </row>
    <row r="199" spans="1:18" s="15" customFormat="1" ht="21" customHeight="1" x14ac:dyDescent="0.3">
      <c r="B199" s="443" t="str">
        <f ca="1">OFFSET(Sprachen!A323,0,'START, DEBUT, INIZIO'!$E$7-1,1,1)</f>
        <v>EBT</v>
      </c>
      <c r="C199" s="432">
        <f t="shared" si="31"/>
        <v>18</v>
      </c>
      <c r="E199" s="430" t="e">
        <f ca="1">E197-D198</f>
        <v>#DIV/0!</v>
      </c>
    </row>
    <row r="200" spans="1:18" s="15" customFormat="1" x14ac:dyDescent="0.25">
      <c r="B200" s="435" t="str">
        <f ca="1">OFFSET(Sprachen!A324,0,'START, DEBUT, INIZIO'!$E$7-1,1,1)</f>
        <v>Eigenkapitalgewinnsteuer</v>
      </c>
      <c r="C200" s="433">
        <f t="shared" si="31"/>
        <v>19</v>
      </c>
      <c r="D200" s="8">
        <f>K177</f>
        <v>0</v>
      </c>
      <c r="E200" s="434"/>
    </row>
    <row r="201" spans="1:18" s="15" customFormat="1" x14ac:dyDescent="0.25">
      <c r="B201" s="436" t="str">
        <f ca="1">OFFSET(Sprachen!A325,0,'START, DEBUT, INIZIO'!$E$7-1,1,1)</f>
        <v xml:space="preserve">Gewinnsteuer auf übersteigendem Anteil </v>
      </c>
      <c r="C201" s="437">
        <f t="shared" si="31"/>
        <v>20</v>
      </c>
      <c r="D201" s="438" t="e">
        <f ca="1">Q178</f>
        <v>#DIV/0!</v>
      </c>
      <c r="E201" s="439"/>
    </row>
    <row r="202" spans="1:18" s="15" customFormat="1" ht="21" customHeight="1" x14ac:dyDescent="0.3">
      <c r="B202" s="443" t="str">
        <f ca="1">OFFSET(Sprachen!A326,0,'START, DEBUT, INIZIO'!$E$7-1,1,1)</f>
        <v>EAT</v>
      </c>
      <c r="C202" s="432">
        <f t="shared" si="31"/>
        <v>21</v>
      </c>
      <c r="E202" s="430" t="e">
        <f ca="1">E199-D200-D201</f>
        <v>#DIV/0!</v>
      </c>
    </row>
    <row r="203" spans="1:18" s="15" customFormat="1" x14ac:dyDescent="0.25">
      <c r="B203" s="436" t="str">
        <f ca="1">OFFSET(Sprachen!A327,0,'START, DEBUT, INIZIO'!$E$7-1,1,1)</f>
        <v>Eigenkapitalkosten</v>
      </c>
      <c r="C203" s="437">
        <f t="shared" si="31"/>
        <v>22</v>
      </c>
      <c r="D203" s="438">
        <f>E60</f>
        <v>0</v>
      </c>
      <c r="E203" s="439"/>
      <c r="F203" s="435"/>
    </row>
    <row r="204" spans="1:18" s="15" customFormat="1" ht="21" customHeight="1" x14ac:dyDescent="0.3">
      <c r="B204" s="443" t="str">
        <f ca="1">OFFSET(Sprachen!A328,0,'START, DEBUT, INIZIO'!$E$7-1,1,1)</f>
        <v>Gewinn nach Eigenkapitalkosten</v>
      </c>
      <c r="C204" s="444">
        <f t="shared" si="31"/>
        <v>23</v>
      </c>
      <c r="E204" s="430" t="e">
        <f ca="1">Q177-Q178</f>
        <v>#DIV/0!</v>
      </c>
      <c r="F204" s="15" t="str">
        <f ca="1">OFFSET(Sprachen!A330,0,'START, DEBUT, INIZIO'!$E$7-1,1,1)</f>
        <v>Beim Projekt verbleibender übersteigender Anteil</v>
      </c>
    </row>
    <row r="205" spans="1:18" s="15" customFormat="1" x14ac:dyDescent="0.25">
      <c r="B205" s="435"/>
      <c r="C205" s="433"/>
      <c r="E205" s="434"/>
    </row>
    <row r="206" spans="1:18" ht="13" thickBot="1" x14ac:dyDescent="0.3">
      <c r="A206" s="339"/>
      <c r="B206" s="339"/>
      <c r="C206" s="339"/>
      <c r="D206" s="339"/>
      <c r="E206" s="339"/>
      <c r="F206" s="339"/>
      <c r="G206" s="339"/>
      <c r="H206" s="339"/>
      <c r="I206" s="339"/>
      <c r="J206" s="339"/>
      <c r="K206" s="339"/>
      <c r="L206" s="339"/>
      <c r="M206" s="339"/>
      <c r="N206" s="339"/>
      <c r="O206" s="339"/>
      <c r="P206" s="339"/>
      <c r="Q206" s="339"/>
      <c r="R206" s="339"/>
    </row>
    <row r="207" spans="1:18" ht="26.15" customHeight="1" x14ac:dyDescent="0.3">
      <c r="A207" s="16" t="str">
        <f ca="1">OFFSET(Sprachen!A331,0,'START, DEBUT, INIZIO'!$E$7-1,1,1)</f>
        <v>Kennzahlen</v>
      </c>
      <c r="B207" s="1"/>
      <c r="C207" s="1"/>
      <c r="D207" s="3"/>
      <c r="E207" s="623"/>
      <c r="F207" s="623"/>
      <c r="G207" s="623"/>
      <c r="H207" s="623"/>
      <c r="I207" s="623"/>
    </row>
    <row r="208" spans="1:18" x14ac:dyDescent="0.25">
      <c r="B208" s="426" t="str">
        <f ca="1">OFFSET(Sprachen!A332,0,'START, DEBUT, INIZIO'!$E$7-1,1,1)</f>
        <v>Kapitalkosten</v>
      </c>
      <c r="C208" s="6">
        <v>1</v>
      </c>
      <c r="D208" s="8">
        <f>D5</f>
        <v>0</v>
      </c>
      <c r="E208" t="s">
        <v>8</v>
      </c>
      <c r="K208" s="8"/>
    </row>
    <row r="209" spans="2:11" x14ac:dyDescent="0.25">
      <c r="B209" s="426" t="str">
        <f ca="1">OFFSET(Sprachen!A333,0,'START, DEBUT, INIZIO'!$E$7-1,1,1)</f>
        <v>Betriebskosten</v>
      </c>
      <c r="C209" s="379">
        <f t="shared" ref="C209:C230" si="32">C208+1</f>
        <v>2</v>
      </c>
      <c r="D209" s="8" t="e">
        <f>D191</f>
        <v>#DIV/0!</v>
      </c>
      <c r="E209" t="s">
        <v>8</v>
      </c>
      <c r="K209" s="8"/>
    </row>
    <row r="210" spans="2:11" x14ac:dyDescent="0.25">
      <c r="B210" s="426" t="str">
        <f ca="1">OFFSET(Sprachen!A334,0,'START, DEBUT, INIZIO'!$E$7-1,1,1)</f>
        <v>Energiebewirtschaftungs- und -verwertungskosten</v>
      </c>
      <c r="C210" s="379">
        <f t="shared" si="32"/>
        <v>3</v>
      </c>
      <c r="D210" s="8">
        <f ca="1">D192</f>
        <v>0</v>
      </c>
      <c r="E210" t="s">
        <v>8</v>
      </c>
      <c r="K210" s="8"/>
    </row>
    <row r="211" spans="2:11" x14ac:dyDescent="0.25">
      <c r="B211" s="426" t="str">
        <f ca="1">OFFSET(Sprachen!A335,0,'START, DEBUT, INIZIO'!$E$7-1,1,1)</f>
        <v>Abgaben und Leistungen an das Gemeinwesen</v>
      </c>
      <c r="C211" s="379">
        <f t="shared" si="32"/>
        <v>4</v>
      </c>
      <c r="D211" s="8" t="e">
        <f>D193</f>
        <v>#DIV/0!</v>
      </c>
      <c r="E211" t="s">
        <v>8</v>
      </c>
      <c r="K211" s="8"/>
    </row>
    <row r="212" spans="2:11" x14ac:dyDescent="0.25">
      <c r="B212" s="426" t="str">
        <f ca="1">OFFSET(Sprachen!A336,0,'START, DEBUT, INIZIO'!$E$7-1,1,1)</f>
        <v>Kosten für die Elektrizität für Zubringerpumpen</v>
      </c>
      <c r="C212" s="379">
        <f t="shared" si="32"/>
        <v>5</v>
      </c>
      <c r="D212" s="8">
        <f>D189</f>
        <v>0</v>
      </c>
      <c r="E212" t="s">
        <v>8</v>
      </c>
      <c r="K212" s="8"/>
    </row>
    <row r="213" spans="2:11" x14ac:dyDescent="0.25">
      <c r="B213" s="18" t="str">
        <f ca="1">OFFSET(Sprachen!A337,0,'START, DEBUT, INIZIO'!$E$7-1,1,1)</f>
        <v>Kosten für die Elektrizität für Umwälzpumpen</v>
      </c>
      <c r="C213" s="379">
        <f t="shared" si="32"/>
        <v>6</v>
      </c>
      <c r="D213" s="8">
        <f>D190</f>
        <v>0</v>
      </c>
      <c r="E213" t="s">
        <v>8</v>
      </c>
      <c r="K213" s="8"/>
    </row>
    <row r="214" spans="2:11" x14ac:dyDescent="0.25">
      <c r="B214" s="426" t="str">
        <f ca="1">OFFSET(Sprachen!A338,0,'START, DEBUT, INIZIO'!$E$7-1,1,1)</f>
        <v>Eigenkapitalgewinnsteuer</v>
      </c>
      <c r="C214" s="379">
        <f t="shared" si="32"/>
        <v>7</v>
      </c>
      <c r="D214" s="8">
        <f>D200</f>
        <v>0</v>
      </c>
      <c r="E214" t="s">
        <v>8</v>
      </c>
      <c r="K214" s="8"/>
    </row>
    <row r="215" spans="2:11" x14ac:dyDescent="0.25">
      <c r="B215" s="18" t="str">
        <f ca="1">OFFSET(Sprachen!A339,0,'START, DEBUT, INIZIO'!$E$7-1,1,1)</f>
        <v xml:space="preserve">Gewinnsteuer auf zurückbehaltenem übersteigendem Anteil </v>
      </c>
      <c r="C215" s="379">
        <f t="shared" si="32"/>
        <v>8</v>
      </c>
      <c r="D215" s="8" t="e">
        <f ca="1">D201</f>
        <v>#DIV/0!</v>
      </c>
      <c r="E215" t="s">
        <v>8</v>
      </c>
      <c r="K215" s="8"/>
    </row>
    <row r="216" spans="2:11" ht="13" thickBot="1" x14ac:dyDescent="0.3">
      <c r="B216" s="435" t="str">
        <f ca="1">OFFSET(Sprachen!A340,0,'START, DEBUT, INIZIO'!$E$7-1,1,1)</f>
        <v>Zurückbahaltener übersteigender Anteil</v>
      </c>
      <c r="C216" s="379">
        <f t="shared" si="32"/>
        <v>9</v>
      </c>
      <c r="D216" s="8" t="e">
        <f ca="1">E204</f>
        <v>#DIV/0!</v>
      </c>
      <c r="E216" t="s">
        <v>8</v>
      </c>
      <c r="K216" s="8"/>
    </row>
    <row r="217" spans="2:11" s="248" customFormat="1" ht="21" customHeight="1" thickBot="1" x14ac:dyDescent="0.3">
      <c r="B217" s="479" t="str">
        <f ca="1">OFFSET(Sprachen!A341,0,'START, DEBUT, INIZIO'!$E$7-1,1,1)</f>
        <v>Jahreskosten aus Investition</v>
      </c>
      <c r="C217" s="482">
        <f t="shared" si="32"/>
        <v>10</v>
      </c>
      <c r="D217" s="483" t="e">
        <f>SUM(D208:D216)</f>
        <v>#DIV/0!</v>
      </c>
      <c r="E217" s="480" t="s">
        <v>8</v>
      </c>
      <c r="K217" s="476"/>
    </row>
    <row r="218" spans="2:11" ht="21" customHeight="1" x14ac:dyDescent="0.25">
      <c r="B218" s="18" t="str">
        <f ca="1">B183</f>
        <v>Verkauf zum Referenzmarktpreis</v>
      </c>
      <c r="C218" s="379">
        <f t="shared" si="32"/>
        <v>11</v>
      </c>
      <c r="D218" s="8">
        <f>D183</f>
        <v>0</v>
      </c>
      <c r="E218" t="s">
        <v>8</v>
      </c>
      <c r="K218" s="8"/>
    </row>
    <row r="219" spans="2:11" x14ac:dyDescent="0.25">
      <c r="B219" s="18" t="str">
        <f ca="1">OFFSET(Sprachen!A343,0,'START, DEBUT, INIZIO'!$E$7-1,1,1)</f>
        <v>Terminmarktabsicherung</v>
      </c>
      <c r="C219" s="379">
        <f t="shared" si="32"/>
        <v>12</v>
      </c>
      <c r="D219" s="8">
        <f ca="1">D184</f>
        <v>0</v>
      </c>
      <c r="E219" t="s">
        <v>8</v>
      </c>
      <c r="K219" s="8"/>
    </row>
    <row r="220" spans="2:11" x14ac:dyDescent="0.25">
      <c r="B220" s="18" t="str">
        <f ca="1">OFFSET(Sprachen!A344,0,'START, DEBUT, INIZIO'!$E$7-1,1,1)</f>
        <v>Systemdienstleistungsmarkt</v>
      </c>
      <c r="C220" s="379">
        <f t="shared" si="32"/>
        <v>13</v>
      </c>
      <c r="D220" s="8">
        <f>D185</f>
        <v>0</v>
      </c>
      <c r="E220" t="s">
        <v>8</v>
      </c>
      <c r="K220" s="8"/>
    </row>
    <row r="221" spans="2:11" x14ac:dyDescent="0.25">
      <c r="B221" s="18" t="str">
        <f ca="1">OFFSET(Sprachen!A345,0,'START, DEBUT, INIZIO'!$E$7-1,1,1)</f>
        <v>Herkunftsnachweise</v>
      </c>
      <c r="C221" s="379">
        <f t="shared" si="32"/>
        <v>14</v>
      </c>
      <c r="D221" s="8" t="e">
        <f>D186</f>
        <v>#DIV/0!</v>
      </c>
      <c r="E221" t="s">
        <v>8</v>
      </c>
      <c r="K221" s="8"/>
    </row>
    <row r="222" spans="2:11" ht="13" thickBot="1" x14ac:dyDescent="0.3">
      <c r="B222" s="18" t="str">
        <f ca="1">OFFSET(Sprachen!A346,0,'START, DEBUT, INIZIO'!$E$7-1,1,1)</f>
        <v>Winterreserve</v>
      </c>
      <c r="C222" s="379">
        <f t="shared" si="32"/>
        <v>15</v>
      </c>
      <c r="D222" s="8">
        <f>D187</f>
        <v>0</v>
      </c>
      <c r="E222" t="s">
        <v>8</v>
      </c>
      <c r="K222" s="8"/>
    </row>
    <row r="223" spans="2:11" s="248" customFormat="1" ht="21" customHeight="1" thickBot="1" x14ac:dyDescent="0.3">
      <c r="B223" s="479" t="str">
        <f ca="1">OFFSET(Sprachen!A347,0,'START, DEBUT, INIZIO'!$E$7-1,1,1)</f>
        <v>Erlös aus Investition</v>
      </c>
      <c r="C223" s="470">
        <f t="shared" si="32"/>
        <v>16</v>
      </c>
      <c r="D223" s="483" t="e">
        <f ca="1">SUM(D218:D222)</f>
        <v>#DIV/0!</v>
      </c>
      <c r="E223" s="480" t="s">
        <v>8</v>
      </c>
      <c r="K223" s="476"/>
    </row>
    <row r="224" spans="2:11" ht="21" customHeight="1" x14ac:dyDescent="0.25">
      <c r="B224" s="551" t="str">
        <f ca="1">OFFSET(Sprachen!A348,0,'START, DEBUT, INIZIO'!$E$7-1,1,1)</f>
        <v>Mehrproduktion aus Investition (ohne neue Speicherkapazität)</v>
      </c>
      <c r="C224" s="379">
        <f t="shared" si="32"/>
        <v>17</v>
      </c>
      <c r="D224" s="539">
        <f>Allgemein!N52</f>
        <v>0</v>
      </c>
      <c r="E224" s="248" t="s">
        <v>9</v>
      </c>
      <c r="K224" s="8"/>
    </row>
    <row r="225" spans="1:18" ht="13" thickBot="1" x14ac:dyDescent="0.3">
      <c r="B225" s="426" t="str">
        <f ca="1">OFFSET(Sprachen!A349,0,'START, DEBUT, INIZIO'!$E$7-1,1,1)</f>
        <v>Neue Speicherkapazität</v>
      </c>
      <c r="C225" s="379">
        <f t="shared" si="32"/>
        <v>18</v>
      </c>
      <c r="D225" s="8">
        <v>0</v>
      </c>
      <c r="E225" t="s">
        <v>9</v>
      </c>
      <c r="K225" s="8"/>
    </row>
    <row r="226" spans="1:18" s="248" customFormat="1" ht="21" customHeight="1" thickBot="1" x14ac:dyDescent="0.3">
      <c r="B226" s="541" t="str">
        <f ca="1">OFFSET(Sprachen!A351,0,'START, DEBUT, INIZIO'!$E$7-1,1,1)</f>
        <v>Mehrproduktion aus Investition (inkl. neue Speicherkapazität)</v>
      </c>
      <c r="C226" s="470">
        <f t="shared" si="32"/>
        <v>19</v>
      </c>
      <c r="D226" s="483">
        <f>Allgemein!X52</f>
        <v>0</v>
      </c>
      <c r="E226" s="480" t="s">
        <v>9</v>
      </c>
      <c r="K226" s="476"/>
    </row>
    <row r="227" spans="1:18" ht="21" customHeight="1" x14ac:dyDescent="0.25">
      <c r="A227" s="426"/>
      <c r="B227" s="426" t="str">
        <f ca="1">OFFSET(Sprachen!A352,0,'START, DEBUT, INIZIO'!$E$7-1,1,1)</f>
        <v>Referenz-Marktpreis</v>
      </c>
      <c r="C227" s="6">
        <f t="shared" si="32"/>
        <v>20</v>
      </c>
      <c r="D227" s="427" t="e">
        <f ca="1">D223/D226</f>
        <v>#DIV/0!</v>
      </c>
      <c r="E227" t="s">
        <v>10</v>
      </c>
      <c r="K227" s="427"/>
    </row>
    <row r="228" spans="1:18" x14ac:dyDescent="0.25">
      <c r="A228" s="426"/>
      <c r="B228" s="426" t="str">
        <f ca="1">OFFSET(Sprachen!A353,0,'START, DEBUT, INIZIO'!$E$7-1,1,1)</f>
        <v>Vergütungssatz</v>
      </c>
      <c r="C228" s="379">
        <f t="shared" si="32"/>
        <v>21</v>
      </c>
      <c r="D228" s="427" t="e">
        <f>D217/D226</f>
        <v>#DIV/0!</v>
      </c>
      <c r="E228" t="s">
        <v>10</v>
      </c>
      <c r="K228" s="427"/>
    </row>
    <row r="229" spans="1:18" ht="13" thickBot="1" x14ac:dyDescent="0.3">
      <c r="A229" s="426"/>
      <c r="B229" s="426" t="str">
        <f ca="1">OFFSET(Sprachen!A354,0,'START, DEBUT, INIZIO'!$E$7-1,1,1)</f>
        <v>gMP (spezifisch)</v>
      </c>
      <c r="C229" s="379">
        <f t="shared" si="32"/>
        <v>22</v>
      </c>
      <c r="D229" s="427" t="e">
        <f ca="1">D228-D227</f>
        <v>#DIV/0!</v>
      </c>
      <c r="E229" t="s">
        <v>10</v>
      </c>
      <c r="K229" s="427"/>
    </row>
    <row r="230" spans="1:18" s="248" customFormat="1" ht="21" customHeight="1" thickBot="1" x14ac:dyDescent="0.3">
      <c r="A230" s="471"/>
      <c r="B230" s="472" t="str">
        <f ca="1">OFFSET(Sprachen!A355,0,'START, DEBUT, INIZIO'!$E$7-1,1,1)</f>
        <v>gMP (absolut)</v>
      </c>
      <c r="C230" s="543">
        <f t="shared" si="32"/>
        <v>23</v>
      </c>
      <c r="D230" s="477" t="e">
        <f ca="1">D226*D229</f>
        <v>#DIV/0!</v>
      </c>
      <c r="E230" s="473" t="str">
        <f ca="1">OFFSET(Sprachen!A356,0,'START, DEBUT, INIZIO'!$E$7-1,1,1)</f>
        <v>CHF, + vom NZF zum Projekt, - vom Projekt zum NZF</v>
      </c>
      <c r="F230" s="474"/>
      <c r="G230" s="474"/>
      <c r="H230" s="475"/>
      <c r="K230" s="476"/>
    </row>
    <row r="231" spans="1:18" ht="13" thickBot="1" x14ac:dyDescent="0.3">
      <c r="A231" s="339"/>
      <c r="B231" s="447"/>
      <c r="C231" s="447"/>
      <c r="D231" s="447"/>
      <c r="E231" s="447"/>
      <c r="F231" s="447"/>
      <c r="G231" s="339"/>
      <c r="H231" s="339"/>
      <c r="I231" s="339"/>
      <c r="J231" s="339"/>
      <c r="K231" s="339"/>
      <c r="L231" s="339"/>
      <c r="M231" s="339"/>
      <c r="N231" s="339"/>
      <c r="O231" s="339"/>
      <c r="P231" s="339"/>
      <c r="Q231" s="339"/>
      <c r="R231" s="339"/>
    </row>
    <row r="232" spans="1:18" ht="26.15" customHeight="1" x14ac:dyDescent="0.3">
      <c r="A232" s="16" t="str">
        <f ca="1">OFFSET(Sprachen!A357,0,'START, DEBUT, INIZIO'!$E$7-1,1,1)</f>
        <v>Jährlich zu bestimmender Prozentsatz zur Ermittlung der Mehrproduktion aus Investition, der Betriebskosten und den Abgaben</v>
      </c>
      <c r="B232" s="1"/>
      <c r="C232" s="1"/>
      <c r="D232" s="3"/>
      <c r="E232" s="1"/>
    </row>
    <row r="233" spans="1:18" x14ac:dyDescent="0.25">
      <c r="B233" s="18" t="str">
        <f ca="1">B224</f>
        <v>Mehrproduktion aus Investition (ohne neue Speicherkapazität)</v>
      </c>
      <c r="C233" s="379">
        <v>1</v>
      </c>
      <c r="D233" s="8">
        <f>D224</f>
        <v>0</v>
      </c>
      <c r="E233" s="1" t="s">
        <v>9</v>
      </c>
    </row>
    <row r="234" spans="1:18" x14ac:dyDescent="0.25">
      <c r="B234" s="18" t="str">
        <f ca="1">OFFSET(Sprachen!A350,0,'START, DEBUT, INIZIO'!$E$7-1,1,1)</f>
        <v>Nettoproduktion nach Investition (ohne neue Speicherkapazität)</v>
      </c>
      <c r="C234" s="379">
        <f>C233+1</f>
        <v>2</v>
      </c>
      <c r="D234" s="8">
        <f>SUM(Allgemein!K40:K51)</f>
        <v>0</v>
      </c>
      <c r="E234" s="1" t="s">
        <v>9</v>
      </c>
    </row>
    <row r="235" spans="1:18" x14ac:dyDescent="0.25">
      <c r="B235" s="549" t="str">
        <f ca="1">OFFSET(Sprachen!A360,0,'START, DEBUT, INIZIO'!$E$7-1,1,1)</f>
        <v>Prozentsatz</v>
      </c>
      <c r="C235" s="379">
        <f>C234+1</f>
        <v>3</v>
      </c>
      <c r="D235" s="550" t="e">
        <f>D233/D234</f>
        <v>#DIV/0!</v>
      </c>
      <c r="E235" s="248"/>
    </row>
    <row r="236" spans="1:18" ht="13" thickBot="1" x14ac:dyDescent="0.3">
      <c r="A236" s="339"/>
      <c r="B236" s="447"/>
      <c r="C236" s="447"/>
      <c r="D236" s="447"/>
      <c r="E236" s="465"/>
      <c r="F236" s="447"/>
      <c r="G236" s="339"/>
      <c r="H236" s="339"/>
      <c r="I236" s="339"/>
      <c r="J236" s="339"/>
      <c r="K236" s="339"/>
      <c r="L236" s="339"/>
      <c r="M236" s="339"/>
      <c r="N236" s="339"/>
      <c r="O236" s="339"/>
      <c r="P236" s="339"/>
      <c r="Q236" s="339"/>
      <c r="R236" s="339"/>
    </row>
    <row r="237" spans="1:18" ht="26.15" customHeight="1" x14ac:dyDescent="0.3">
      <c r="A237" s="16"/>
      <c r="B237" s="1"/>
      <c r="C237" s="1"/>
      <c r="D237" s="3"/>
      <c r="E237" s="1"/>
    </row>
  </sheetData>
  <mergeCells count="24">
    <mergeCell ref="F13:R13"/>
    <mergeCell ref="F14:R14"/>
    <mergeCell ref="E65:I65"/>
    <mergeCell ref="E23:I23"/>
    <mergeCell ref="D24:E24"/>
    <mergeCell ref="G24:H24"/>
    <mergeCell ref="J24:K24"/>
    <mergeCell ref="E40:I40"/>
    <mergeCell ref="D41:E41"/>
    <mergeCell ref="G41:H41"/>
    <mergeCell ref="J41:K41"/>
    <mergeCell ref="E57:I57"/>
    <mergeCell ref="E207:I207"/>
    <mergeCell ref="D66:E66"/>
    <mergeCell ref="G66:H66"/>
    <mergeCell ref="D84:K84"/>
    <mergeCell ref="D86:E86"/>
    <mergeCell ref="G86:H86"/>
    <mergeCell ref="E111:I111"/>
    <mergeCell ref="E128:I128"/>
    <mergeCell ref="E134:I134"/>
    <mergeCell ref="E139:I139"/>
    <mergeCell ref="E146:I146"/>
    <mergeCell ref="E180:I180"/>
  </mergeCells>
  <pageMargins left="0.7" right="0.7" top="0.78740157499999996" bottom="0.78740157499999996" header="0.3" footer="0.3"/>
  <pageSetup paperSize="9" orientation="portrait" horizontalDpi="90" verticalDpi="90" r:id="rId1"/>
  <ignoredErrors>
    <ignoredError sqref="C21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F5F90-9612-4C5A-A7FF-C2ED4055200E}">
  <sheetPr>
    <tabColor theme="3" tint="0.749992370372631"/>
  </sheetPr>
  <dimension ref="A1:DS14"/>
  <sheetViews>
    <sheetView workbookViewId="0">
      <selection activeCell="B22" sqref="B22"/>
    </sheetView>
  </sheetViews>
  <sheetFormatPr baseColWidth="10" defaultColWidth="10.81640625" defaultRowHeight="12.5" x14ac:dyDescent="0.25"/>
  <cols>
    <col min="1" max="1" width="33.54296875" customWidth="1"/>
    <col min="2" max="2" width="5.7265625" bestFit="1" customWidth="1"/>
    <col min="3" max="3" width="31.26953125" bestFit="1" customWidth="1"/>
    <col min="4" max="13" width="4.81640625" bestFit="1" customWidth="1"/>
    <col min="14" max="17" width="5.81640625" bestFit="1" customWidth="1"/>
    <col min="18" max="18" width="4.81640625" bestFit="1" customWidth="1"/>
    <col min="19" max="22" width="5.81640625" bestFit="1" customWidth="1"/>
    <col min="23" max="33" width="4.81640625" bestFit="1" customWidth="1"/>
    <col min="34" max="34" width="6.81640625" bestFit="1" customWidth="1"/>
    <col min="35" max="35" width="5.81640625" bestFit="1" customWidth="1"/>
    <col min="36" max="36" width="6.81640625" bestFit="1" customWidth="1"/>
    <col min="37" max="37" width="5.81640625" bestFit="1" customWidth="1"/>
    <col min="38" max="38" width="6.81640625" bestFit="1" customWidth="1"/>
    <col min="39" max="39" width="5.81640625" bestFit="1" customWidth="1"/>
    <col min="40" max="40" width="6.81640625" bestFit="1" customWidth="1"/>
    <col min="41" max="41" width="5.81640625" bestFit="1" customWidth="1"/>
    <col min="42" max="42" width="6.81640625" bestFit="1" customWidth="1"/>
    <col min="43" max="43" width="5.81640625" bestFit="1" customWidth="1"/>
    <col min="44" max="44" width="6.81640625" bestFit="1" customWidth="1"/>
    <col min="45" max="45" width="5.81640625" bestFit="1" customWidth="1"/>
    <col min="46" max="46" width="6.81640625" bestFit="1" customWidth="1"/>
    <col min="47" max="47" width="5.81640625" bestFit="1" customWidth="1"/>
    <col min="48" max="48" width="6.81640625" bestFit="1" customWidth="1"/>
    <col min="49" max="49" width="5.81640625" bestFit="1" customWidth="1"/>
    <col min="50" max="50" width="6.81640625" bestFit="1" customWidth="1"/>
    <col min="51" max="51" width="5.81640625" bestFit="1" customWidth="1"/>
    <col min="52" max="52" width="6.81640625" bestFit="1" customWidth="1"/>
    <col min="53" max="103" width="4.81640625" bestFit="1" customWidth="1"/>
    <col min="104" max="123" width="4.453125" customWidth="1"/>
  </cols>
  <sheetData>
    <row r="1" spans="1:123" x14ac:dyDescent="0.25">
      <c r="B1" t="str">
        <f ca="1">OFFSET(Sprachen!A363,0,'START, DEBUT, INIZIO'!$E$7-1,1,1)</f>
        <v>Jahr</v>
      </c>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c r="AA1">
        <v>24</v>
      </c>
      <c r="AB1">
        <v>25</v>
      </c>
      <c r="AC1">
        <v>26</v>
      </c>
      <c r="AD1">
        <v>27</v>
      </c>
      <c r="AE1">
        <v>28</v>
      </c>
      <c r="AF1">
        <v>29</v>
      </c>
      <c r="AG1">
        <v>30</v>
      </c>
      <c r="AH1">
        <v>31</v>
      </c>
      <c r="AI1">
        <v>32</v>
      </c>
      <c r="AJ1">
        <v>33</v>
      </c>
      <c r="AK1">
        <v>34</v>
      </c>
      <c r="AL1">
        <v>35</v>
      </c>
      <c r="AM1">
        <v>36</v>
      </c>
      <c r="AN1">
        <v>37</v>
      </c>
      <c r="AO1">
        <v>38</v>
      </c>
      <c r="AP1">
        <v>39</v>
      </c>
      <c r="AQ1">
        <v>40</v>
      </c>
      <c r="AR1">
        <v>41</v>
      </c>
      <c r="AS1">
        <v>42</v>
      </c>
      <c r="AT1">
        <v>43</v>
      </c>
      <c r="AU1">
        <v>44</v>
      </c>
      <c r="AV1">
        <v>45</v>
      </c>
      <c r="AW1">
        <v>46</v>
      </c>
      <c r="AX1">
        <v>47</v>
      </c>
      <c r="AY1">
        <v>48</v>
      </c>
      <c r="AZ1">
        <v>49</v>
      </c>
      <c r="BA1">
        <v>50</v>
      </c>
      <c r="BB1">
        <v>51</v>
      </c>
      <c r="BC1">
        <v>52</v>
      </c>
      <c r="BD1">
        <v>53</v>
      </c>
      <c r="BE1">
        <v>54</v>
      </c>
      <c r="BF1">
        <v>55</v>
      </c>
      <c r="BG1">
        <v>56</v>
      </c>
      <c r="BH1">
        <v>57</v>
      </c>
      <c r="BI1">
        <v>58</v>
      </c>
      <c r="BJ1">
        <v>59</v>
      </c>
      <c r="BK1">
        <v>60</v>
      </c>
      <c r="BL1">
        <v>61</v>
      </c>
      <c r="BM1">
        <v>62</v>
      </c>
      <c r="BN1">
        <v>63</v>
      </c>
      <c r="BO1">
        <v>64</v>
      </c>
      <c r="BP1">
        <v>65</v>
      </c>
      <c r="BQ1">
        <v>66</v>
      </c>
      <c r="BR1">
        <v>67</v>
      </c>
      <c r="BS1">
        <v>68</v>
      </c>
      <c r="BT1">
        <v>69</v>
      </c>
      <c r="BU1">
        <v>70</v>
      </c>
      <c r="BV1">
        <v>71</v>
      </c>
      <c r="BW1">
        <v>72</v>
      </c>
      <c r="BX1">
        <v>73</v>
      </c>
      <c r="BY1">
        <v>74</v>
      </c>
      <c r="BZ1">
        <v>75</v>
      </c>
      <c r="CA1">
        <v>76</v>
      </c>
      <c r="CB1">
        <v>77</v>
      </c>
      <c r="CC1">
        <v>78</v>
      </c>
      <c r="CD1">
        <v>79</v>
      </c>
      <c r="CE1">
        <v>80</v>
      </c>
      <c r="CF1">
        <v>81</v>
      </c>
      <c r="CG1">
        <v>82</v>
      </c>
      <c r="CH1">
        <v>83</v>
      </c>
      <c r="CI1">
        <v>84</v>
      </c>
      <c r="CJ1">
        <v>85</v>
      </c>
      <c r="CK1">
        <v>86</v>
      </c>
      <c r="CL1">
        <v>87</v>
      </c>
      <c r="CM1">
        <v>88</v>
      </c>
      <c r="CN1">
        <v>89</v>
      </c>
      <c r="CO1">
        <v>90</v>
      </c>
      <c r="CP1">
        <v>91</v>
      </c>
      <c r="CQ1">
        <v>92</v>
      </c>
      <c r="CR1">
        <v>93</v>
      </c>
      <c r="CS1">
        <v>94</v>
      </c>
      <c r="CT1">
        <v>95</v>
      </c>
      <c r="CU1">
        <v>96</v>
      </c>
      <c r="CV1">
        <v>97</v>
      </c>
      <c r="CW1">
        <v>98</v>
      </c>
      <c r="CX1">
        <v>99</v>
      </c>
      <c r="CY1">
        <v>100</v>
      </c>
    </row>
    <row r="2" spans="1:123" x14ac:dyDescent="0.25">
      <c r="D2">
        <f>'Allg., SDL, RMP, HKN, Wi-Res.'!$C$2</f>
        <v>2025</v>
      </c>
      <c r="E2">
        <f>D2+1</f>
        <v>2026</v>
      </c>
      <c r="F2">
        <f t="shared" ref="F2:BQ2" si="0">E2+1</f>
        <v>2027</v>
      </c>
      <c r="G2">
        <f t="shared" si="0"/>
        <v>2028</v>
      </c>
      <c r="H2">
        <f t="shared" si="0"/>
        <v>2029</v>
      </c>
      <c r="I2">
        <f t="shared" si="0"/>
        <v>2030</v>
      </c>
      <c r="J2">
        <f t="shared" si="0"/>
        <v>2031</v>
      </c>
      <c r="K2">
        <f t="shared" si="0"/>
        <v>2032</v>
      </c>
      <c r="L2">
        <f t="shared" si="0"/>
        <v>2033</v>
      </c>
      <c r="M2">
        <f t="shared" si="0"/>
        <v>2034</v>
      </c>
      <c r="N2">
        <f t="shared" si="0"/>
        <v>2035</v>
      </c>
      <c r="O2">
        <f t="shared" si="0"/>
        <v>2036</v>
      </c>
      <c r="P2">
        <f t="shared" si="0"/>
        <v>2037</v>
      </c>
      <c r="Q2">
        <f t="shared" si="0"/>
        <v>2038</v>
      </c>
      <c r="R2">
        <f t="shared" si="0"/>
        <v>2039</v>
      </c>
      <c r="S2">
        <f t="shared" si="0"/>
        <v>2040</v>
      </c>
      <c r="T2">
        <f t="shared" si="0"/>
        <v>2041</v>
      </c>
      <c r="U2">
        <f t="shared" si="0"/>
        <v>2042</v>
      </c>
      <c r="V2">
        <f t="shared" si="0"/>
        <v>2043</v>
      </c>
      <c r="W2">
        <f t="shared" si="0"/>
        <v>2044</v>
      </c>
      <c r="X2">
        <f t="shared" si="0"/>
        <v>2045</v>
      </c>
      <c r="Y2">
        <f t="shared" si="0"/>
        <v>2046</v>
      </c>
      <c r="Z2">
        <f t="shared" si="0"/>
        <v>2047</v>
      </c>
      <c r="AA2">
        <f t="shared" si="0"/>
        <v>2048</v>
      </c>
      <c r="AB2">
        <f t="shared" si="0"/>
        <v>2049</v>
      </c>
      <c r="AC2">
        <f t="shared" si="0"/>
        <v>2050</v>
      </c>
      <c r="AD2">
        <f t="shared" si="0"/>
        <v>2051</v>
      </c>
      <c r="AE2">
        <f t="shared" si="0"/>
        <v>2052</v>
      </c>
      <c r="AF2">
        <f t="shared" si="0"/>
        <v>2053</v>
      </c>
      <c r="AG2">
        <f t="shared" si="0"/>
        <v>2054</v>
      </c>
      <c r="AH2">
        <f t="shared" si="0"/>
        <v>2055</v>
      </c>
      <c r="AI2">
        <f t="shared" si="0"/>
        <v>2056</v>
      </c>
      <c r="AJ2">
        <f t="shared" si="0"/>
        <v>2057</v>
      </c>
      <c r="AK2">
        <f t="shared" si="0"/>
        <v>2058</v>
      </c>
      <c r="AL2">
        <f t="shared" si="0"/>
        <v>2059</v>
      </c>
      <c r="AM2">
        <f t="shared" si="0"/>
        <v>2060</v>
      </c>
      <c r="AN2">
        <f t="shared" si="0"/>
        <v>2061</v>
      </c>
      <c r="AO2">
        <f t="shared" si="0"/>
        <v>2062</v>
      </c>
      <c r="AP2">
        <f t="shared" si="0"/>
        <v>2063</v>
      </c>
      <c r="AQ2">
        <f t="shared" si="0"/>
        <v>2064</v>
      </c>
      <c r="AR2">
        <f t="shared" si="0"/>
        <v>2065</v>
      </c>
      <c r="AS2">
        <f t="shared" si="0"/>
        <v>2066</v>
      </c>
      <c r="AT2">
        <f t="shared" si="0"/>
        <v>2067</v>
      </c>
      <c r="AU2">
        <f t="shared" si="0"/>
        <v>2068</v>
      </c>
      <c r="AV2">
        <f t="shared" si="0"/>
        <v>2069</v>
      </c>
      <c r="AW2">
        <f t="shared" si="0"/>
        <v>2070</v>
      </c>
      <c r="AX2">
        <f t="shared" si="0"/>
        <v>2071</v>
      </c>
      <c r="AY2">
        <f t="shared" si="0"/>
        <v>2072</v>
      </c>
      <c r="AZ2">
        <f t="shared" si="0"/>
        <v>2073</v>
      </c>
      <c r="BA2">
        <f t="shared" si="0"/>
        <v>2074</v>
      </c>
      <c r="BB2">
        <f t="shared" si="0"/>
        <v>2075</v>
      </c>
      <c r="BC2">
        <f t="shared" si="0"/>
        <v>2076</v>
      </c>
      <c r="BD2">
        <f t="shared" si="0"/>
        <v>2077</v>
      </c>
      <c r="BE2">
        <f t="shared" si="0"/>
        <v>2078</v>
      </c>
      <c r="BF2">
        <f t="shared" si="0"/>
        <v>2079</v>
      </c>
      <c r="BG2">
        <f t="shared" si="0"/>
        <v>2080</v>
      </c>
      <c r="BH2">
        <f t="shared" si="0"/>
        <v>2081</v>
      </c>
      <c r="BI2">
        <f t="shared" si="0"/>
        <v>2082</v>
      </c>
      <c r="BJ2">
        <f t="shared" si="0"/>
        <v>2083</v>
      </c>
      <c r="BK2">
        <f t="shared" si="0"/>
        <v>2084</v>
      </c>
      <c r="BL2">
        <f t="shared" si="0"/>
        <v>2085</v>
      </c>
      <c r="BM2">
        <f t="shared" si="0"/>
        <v>2086</v>
      </c>
      <c r="BN2">
        <f t="shared" si="0"/>
        <v>2087</v>
      </c>
      <c r="BO2">
        <f t="shared" si="0"/>
        <v>2088</v>
      </c>
      <c r="BP2">
        <f t="shared" si="0"/>
        <v>2089</v>
      </c>
      <c r="BQ2">
        <f t="shared" si="0"/>
        <v>2090</v>
      </c>
      <c r="BR2">
        <f t="shared" ref="BR2:CY2" si="1">BQ2+1</f>
        <v>2091</v>
      </c>
      <c r="BS2">
        <f t="shared" si="1"/>
        <v>2092</v>
      </c>
      <c r="BT2">
        <f t="shared" si="1"/>
        <v>2093</v>
      </c>
      <c r="BU2">
        <f t="shared" si="1"/>
        <v>2094</v>
      </c>
      <c r="BV2">
        <f t="shared" si="1"/>
        <v>2095</v>
      </c>
      <c r="BW2">
        <f t="shared" si="1"/>
        <v>2096</v>
      </c>
      <c r="BX2">
        <f t="shared" si="1"/>
        <v>2097</v>
      </c>
      <c r="BY2">
        <f t="shared" si="1"/>
        <v>2098</v>
      </c>
      <c r="BZ2">
        <f t="shared" si="1"/>
        <v>2099</v>
      </c>
      <c r="CA2">
        <f t="shared" si="1"/>
        <v>2100</v>
      </c>
      <c r="CB2">
        <f t="shared" si="1"/>
        <v>2101</v>
      </c>
      <c r="CC2">
        <f t="shared" si="1"/>
        <v>2102</v>
      </c>
      <c r="CD2">
        <f t="shared" si="1"/>
        <v>2103</v>
      </c>
      <c r="CE2">
        <f t="shared" si="1"/>
        <v>2104</v>
      </c>
      <c r="CF2">
        <f t="shared" si="1"/>
        <v>2105</v>
      </c>
      <c r="CG2">
        <f t="shared" si="1"/>
        <v>2106</v>
      </c>
      <c r="CH2">
        <f t="shared" si="1"/>
        <v>2107</v>
      </c>
      <c r="CI2">
        <f t="shared" si="1"/>
        <v>2108</v>
      </c>
      <c r="CJ2">
        <f t="shared" si="1"/>
        <v>2109</v>
      </c>
      <c r="CK2">
        <f t="shared" si="1"/>
        <v>2110</v>
      </c>
      <c r="CL2">
        <f t="shared" si="1"/>
        <v>2111</v>
      </c>
      <c r="CM2">
        <f t="shared" si="1"/>
        <v>2112</v>
      </c>
      <c r="CN2">
        <f t="shared" si="1"/>
        <v>2113</v>
      </c>
      <c r="CO2">
        <f t="shared" si="1"/>
        <v>2114</v>
      </c>
      <c r="CP2">
        <f t="shared" si="1"/>
        <v>2115</v>
      </c>
      <c r="CQ2">
        <f t="shared" si="1"/>
        <v>2116</v>
      </c>
      <c r="CR2">
        <f t="shared" si="1"/>
        <v>2117</v>
      </c>
      <c r="CS2">
        <f t="shared" si="1"/>
        <v>2118</v>
      </c>
      <c r="CT2">
        <f t="shared" si="1"/>
        <v>2119</v>
      </c>
      <c r="CU2">
        <f t="shared" si="1"/>
        <v>2120</v>
      </c>
      <c r="CV2">
        <f t="shared" si="1"/>
        <v>2121</v>
      </c>
      <c r="CW2">
        <f t="shared" si="1"/>
        <v>2122</v>
      </c>
      <c r="CX2">
        <f t="shared" si="1"/>
        <v>2123</v>
      </c>
      <c r="CY2">
        <f t="shared" si="1"/>
        <v>2124</v>
      </c>
    </row>
    <row r="3" spans="1:123" x14ac:dyDescent="0.25">
      <c r="C3" s="1" t="str">
        <f ca="1">OFFSET(Sprachen!A370,0,'START, DEBUT, INIZIO'!$E$7-1,1,1)</f>
        <v>Index</v>
      </c>
      <c r="D3" s="522">
        <f>IF(D$1&lt;=$B$7,$B$6,IF(AND(D$1&gt;$B$7,D$1&lt;=($B$7+$B$8)),B3+$C$8,IF(D$1&lt;=$B$10,$B$9,IF(AND(D$1&gt;$B$10,D$1&lt;=($B$10+$B$11)),B3+$C$11,$B$12))))</f>
        <v>1</v>
      </c>
      <c r="E3" s="522">
        <f t="shared" ref="E3:BP3" si="2">IF(E$1&lt;=$B$7,$B$6,IF(AND(E$1&gt;$B$7,E$1&lt;=($B$7+$B$8)),D3+$C$8,IF(E$1&lt;=$B$10,$B$9,IF(AND(E$1&gt;$B$10,E$1&lt;=($B$10+$B$11)),D3+$C$11,$B$12))))</f>
        <v>1</v>
      </c>
      <c r="F3" s="522">
        <f t="shared" si="2"/>
        <v>1</v>
      </c>
      <c r="G3" s="522">
        <f t="shared" si="2"/>
        <v>1</v>
      </c>
      <c r="H3" s="522">
        <f t="shared" si="2"/>
        <v>1</v>
      </c>
      <c r="I3" s="522">
        <f t="shared" si="2"/>
        <v>1</v>
      </c>
      <c r="J3" s="522">
        <f t="shared" si="2"/>
        <v>1</v>
      </c>
      <c r="K3" s="522">
        <f t="shared" si="2"/>
        <v>1</v>
      </c>
      <c r="L3" s="522">
        <f t="shared" si="2"/>
        <v>1</v>
      </c>
      <c r="M3" s="522">
        <f t="shared" si="2"/>
        <v>1</v>
      </c>
      <c r="N3" s="522">
        <f t="shared" si="2"/>
        <v>1.02</v>
      </c>
      <c r="O3" s="522">
        <f t="shared" si="2"/>
        <v>1.04</v>
      </c>
      <c r="P3" s="522">
        <f t="shared" si="2"/>
        <v>1.06</v>
      </c>
      <c r="Q3" s="522">
        <f t="shared" si="2"/>
        <v>1.08</v>
      </c>
      <c r="R3" s="522">
        <f t="shared" si="2"/>
        <v>1.1000000000000001</v>
      </c>
      <c r="S3" s="522">
        <f t="shared" si="2"/>
        <v>1.1200000000000001</v>
      </c>
      <c r="T3" s="522">
        <f t="shared" si="2"/>
        <v>1.1400000000000001</v>
      </c>
      <c r="U3" s="522">
        <f t="shared" si="2"/>
        <v>1.1600000000000001</v>
      </c>
      <c r="V3" s="522">
        <f t="shared" si="2"/>
        <v>1.1800000000000002</v>
      </c>
      <c r="W3" s="522">
        <f t="shared" si="2"/>
        <v>1.2000000000000002</v>
      </c>
      <c r="X3" s="522">
        <f t="shared" si="2"/>
        <v>1.2</v>
      </c>
      <c r="Y3" s="522">
        <f t="shared" si="2"/>
        <v>1.2</v>
      </c>
      <c r="Z3" s="522">
        <f t="shared" si="2"/>
        <v>1.2</v>
      </c>
      <c r="AA3" s="522">
        <f t="shared" si="2"/>
        <v>1.2</v>
      </c>
      <c r="AB3" s="522">
        <f t="shared" si="2"/>
        <v>1.2</v>
      </c>
      <c r="AC3" s="522">
        <f t="shared" si="2"/>
        <v>1.2</v>
      </c>
      <c r="AD3" s="522">
        <f t="shared" si="2"/>
        <v>1.2</v>
      </c>
      <c r="AE3" s="522">
        <f t="shared" si="2"/>
        <v>1.2</v>
      </c>
      <c r="AF3" s="522">
        <f t="shared" si="2"/>
        <v>1.2</v>
      </c>
      <c r="AG3" s="522">
        <f t="shared" si="2"/>
        <v>1.2</v>
      </c>
      <c r="AH3" s="522">
        <f t="shared" si="2"/>
        <v>1.1775</v>
      </c>
      <c r="AI3" s="522">
        <f t="shared" si="2"/>
        <v>1.155</v>
      </c>
      <c r="AJ3" s="522">
        <f t="shared" si="2"/>
        <v>1.1325000000000001</v>
      </c>
      <c r="AK3" s="522">
        <f t="shared" si="2"/>
        <v>1.1100000000000001</v>
      </c>
      <c r="AL3" s="522">
        <f t="shared" si="2"/>
        <v>1.0875000000000001</v>
      </c>
      <c r="AM3" s="522">
        <f t="shared" si="2"/>
        <v>1.0650000000000002</v>
      </c>
      <c r="AN3" s="522">
        <f t="shared" si="2"/>
        <v>1.0425000000000002</v>
      </c>
      <c r="AO3" s="522">
        <f t="shared" si="2"/>
        <v>1.0200000000000002</v>
      </c>
      <c r="AP3" s="522">
        <f t="shared" si="2"/>
        <v>0.99750000000000028</v>
      </c>
      <c r="AQ3" s="522">
        <f t="shared" si="2"/>
        <v>0.97500000000000031</v>
      </c>
      <c r="AR3" s="522">
        <f t="shared" si="2"/>
        <v>0.95250000000000035</v>
      </c>
      <c r="AS3" s="522">
        <f t="shared" si="2"/>
        <v>0.93000000000000038</v>
      </c>
      <c r="AT3" s="522">
        <f t="shared" si="2"/>
        <v>0.90750000000000042</v>
      </c>
      <c r="AU3" s="522">
        <f t="shared" si="2"/>
        <v>0.88500000000000045</v>
      </c>
      <c r="AV3" s="522">
        <f t="shared" si="2"/>
        <v>0.86250000000000049</v>
      </c>
      <c r="AW3" s="522">
        <f t="shared" si="2"/>
        <v>0.84000000000000052</v>
      </c>
      <c r="AX3" s="522">
        <f t="shared" si="2"/>
        <v>0.81750000000000056</v>
      </c>
      <c r="AY3" s="522">
        <f t="shared" si="2"/>
        <v>0.7950000000000006</v>
      </c>
      <c r="AZ3" s="522">
        <f t="shared" si="2"/>
        <v>0.77250000000000063</v>
      </c>
      <c r="BA3" s="522">
        <f t="shared" si="2"/>
        <v>0.75000000000000067</v>
      </c>
      <c r="BB3" s="522">
        <f t="shared" si="2"/>
        <v>0.75</v>
      </c>
      <c r="BC3" s="522">
        <f t="shared" si="2"/>
        <v>0.75</v>
      </c>
      <c r="BD3" s="522">
        <f t="shared" si="2"/>
        <v>0.75</v>
      </c>
      <c r="BE3" s="522">
        <f t="shared" si="2"/>
        <v>0.75</v>
      </c>
      <c r="BF3" s="522">
        <f t="shared" si="2"/>
        <v>0.75</v>
      </c>
      <c r="BG3" s="522">
        <f t="shared" si="2"/>
        <v>0.75</v>
      </c>
      <c r="BH3" s="522">
        <f t="shared" si="2"/>
        <v>0.75</v>
      </c>
      <c r="BI3" s="522">
        <f t="shared" si="2"/>
        <v>0.75</v>
      </c>
      <c r="BJ3" s="522">
        <f t="shared" si="2"/>
        <v>0.75</v>
      </c>
      <c r="BK3" s="522">
        <f t="shared" si="2"/>
        <v>0.75</v>
      </c>
      <c r="BL3" s="522">
        <f t="shared" si="2"/>
        <v>0.75</v>
      </c>
      <c r="BM3" s="522">
        <f t="shared" si="2"/>
        <v>0.75</v>
      </c>
      <c r="BN3" s="522">
        <f t="shared" si="2"/>
        <v>0.75</v>
      </c>
      <c r="BO3" s="522">
        <f t="shared" si="2"/>
        <v>0.75</v>
      </c>
      <c r="BP3" s="522">
        <f t="shared" si="2"/>
        <v>0.75</v>
      </c>
      <c r="BQ3" s="522">
        <f t="shared" ref="BQ3:CY3" si="3">IF(BQ$1&lt;=$B$7,$B$6,IF(AND(BQ$1&gt;$B$7,BQ$1&lt;=($B$7+$B$8)),BP3+$C$8,IF(BQ$1&lt;=$B$10,$B$9,IF(AND(BQ$1&gt;$B$10,BQ$1&lt;=($B$10+$B$11)),BP3+$C$11,$B$12))))</f>
        <v>0.75</v>
      </c>
      <c r="BR3" s="522">
        <f t="shared" si="3"/>
        <v>0.75</v>
      </c>
      <c r="BS3" s="522">
        <f t="shared" si="3"/>
        <v>0.75</v>
      </c>
      <c r="BT3" s="522">
        <f t="shared" si="3"/>
        <v>0.75</v>
      </c>
      <c r="BU3" s="522">
        <f t="shared" si="3"/>
        <v>0.75</v>
      </c>
      <c r="BV3" s="522">
        <f t="shared" si="3"/>
        <v>0.75</v>
      </c>
      <c r="BW3" s="522">
        <f t="shared" si="3"/>
        <v>0.75</v>
      </c>
      <c r="BX3" s="522">
        <f t="shared" si="3"/>
        <v>0.75</v>
      </c>
      <c r="BY3" s="522">
        <f t="shared" si="3"/>
        <v>0.75</v>
      </c>
      <c r="BZ3" s="522">
        <f t="shared" si="3"/>
        <v>0.75</v>
      </c>
      <c r="CA3" s="522">
        <f t="shared" si="3"/>
        <v>0.75</v>
      </c>
      <c r="CB3" s="522">
        <f t="shared" si="3"/>
        <v>0.75</v>
      </c>
      <c r="CC3" s="522">
        <f t="shared" si="3"/>
        <v>0.75</v>
      </c>
      <c r="CD3" s="522">
        <f t="shared" si="3"/>
        <v>0.75</v>
      </c>
      <c r="CE3" s="522">
        <f t="shared" si="3"/>
        <v>0.75</v>
      </c>
      <c r="CF3" s="522">
        <f t="shared" si="3"/>
        <v>0.75</v>
      </c>
      <c r="CG3" s="522">
        <f t="shared" si="3"/>
        <v>0.75</v>
      </c>
      <c r="CH3" s="522">
        <f t="shared" si="3"/>
        <v>0.75</v>
      </c>
      <c r="CI3" s="522">
        <f t="shared" si="3"/>
        <v>0.75</v>
      </c>
      <c r="CJ3" s="522">
        <f t="shared" si="3"/>
        <v>0.75</v>
      </c>
      <c r="CK3" s="522">
        <f t="shared" si="3"/>
        <v>0.75</v>
      </c>
      <c r="CL3" s="522">
        <f t="shared" si="3"/>
        <v>0.75</v>
      </c>
      <c r="CM3" s="522">
        <f t="shared" si="3"/>
        <v>0.75</v>
      </c>
      <c r="CN3" s="522">
        <f t="shared" si="3"/>
        <v>0.75</v>
      </c>
      <c r="CO3" s="522">
        <f t="shared" si="3"/>
        <v>0.75</v>
      </c>
      <c r="CP3" s="522">
        <f t="shared" si="3"/>
        <v>0.75</v>
      </c>
      <c r="CQ3" s="522">
        <f t="shared" si="3"/>
        <v>0.75</v>
      </c>
      <c r="CR3" s="522">
        <f t="shared" si="3"/>
        <v>0.75</v>
      </c>
      <c r="CS3" s="522">
        <f t="shared" si="3"/>
        <v>0.75</v>
      </c>
      <c r="CT3" s="522">
        <f t="shared" si="3"/>
        <v>0.75</v>
      </c>
      <c r="CU3" s="522">
        <f t="shared" si="3"/>
        <v>0.75</v>
      </c>
      <c r="CV3" s="522">
        <f t="shared" si="3"/>
        <v>0.75</v>
      </c>
      <c r="CW3" s="522">
        <f t="shared" si="3"/>
        <v>0.75</v>
      </c>
      <c r="CX3" s="522">
        <f t="shared" si="3"/>
        <v>0.75</v>
      </c>
      <c r="CY3" s="522">
        <f t="shared" si="3"/>
        <v>0.75</v>
      </c>
      <c r="CZ3" s="283"/>
      <c r="DA3" s="283"/>
      <c r="DB3" s="283"/>
      <c r="DC3" s="283"/>
      <c r="DD3" s="283"/>
      <c r="DE3" s="283"/>
      <c r="DF3" s="283"/>
      <c r="DG3" s="283"/>
      <c r="DH3" s="283"/>
      <c r="DI3" s="283"/>
      <c r="DJ3" s="283"/>
      <c r="DK3" s="283"/>
      <c r="DL3" s="283"/>
      <c r="DM3" s="283"/>
      <c r="DN3" s="283"/>
      <c r="DO3" s="283"/>
      <c r="DP3" s="283"/>
      <c r="DQ3" s="283"/>
      <c r="DR3" s="283"/>
      <c r="DS3" s="283"/>
    </row>
    <row r="4" spans="1:123" x14ac:dyDescent="0.25">
      <c r="A4" s="3" t="s">
        <v>10</v>
      </c>
      <c r="B4" s="523">
        <f>Ergebnis!G43</f>
        <v>74</v>
      </c>
      <c r="C4" s="1" t="str">
        <f ca="1">OFFSET(Sprachen!A369,0,'START, DEBUT, INIZIO'!$E$7-1,1,1)</f>
        <v>Basepreis in CHF/MWh</v>
      </c>
      <c r="D4" s="524">
        <f t="shared" ref="D4:BO4" si="4">$B$4*D3</f>
        <v>74</v>
      </c>
      <c r="E4" s="524">
        <f t="shared" si="4"/>
        <v>74</v>
      </c>
      <c r="F4" s="524">
        <f t="shared" si="4"/>
        <v>74</v>
      </c>
      <c r="G4" s="524">
        <f t="shared" si="4"/>
        <v>74</v>
      </c>
      <c r="H4" s="524">
        <f t="shared" si="4"/>
        <v>74</v>
      </c>
      <c r="I4" s="524">
        <f t="shared" si="4"/>
        <v>74</v>
      </c>
      <c r="J4" s="524">
        <f t="shared" si="4"/>
        <v>74</v>
      </c>
      <c r="K4" s="524">
        <f t="shared" si="4"/>
        <v>74</v>
      </c>
      <c r="L4" s="524">
        <f t="shared" si="4"/>
        <v>74</v>
      </c>
      <c r="M4" s="524">
        <f t="shared" si="4"/>
        <v>74</v>
      </c>
      <c r="N4" s="524">
        <f t="shared" si="4"/>
        <v>75.48</v>
      </c>
      <c r="O4" s="524">
        <f t="shared" si="4"/>
        <v>76.960000000000008</v>
      </c>
      <c r="P4" s="524">
        <f t="shared" si="4"/>
        <v>78.44</v>
      </c>
      <c r="Q4" s="524">
        <f t="shared" si="4"/>
        <v>79.92</v>
      </c>
      <c r="R4" s="524">
        <f t="shared" si="4"/>
        <v>81.400000000000006</v>
      </c>
      <c r="S4" s="524">
        <f t="shared" si="4"/>
        <v>82.88000000000001</v>
      </c>
      <c r="T4" s="524">
        <f t="shared" si="4"/>
        <v>84.360000000000014</v>
      </c>
      <c r="U4" s="524">
        <f t="shared" si="4"/>
        <v>85.84</v>
      </c>
      <c r="V4" s="524">
        <f t="shared" si="4"/>
        <v>87.320000000000007</v>
      </c>
      <c r="W4" s="524">
        <f t="shared" si="4"/>
        <v>88.800000000000011</v>
      </c>
      <c r="X4" s="524">
        <f t="shared" si="4"/>
        <v>88.8</v>
      </c>
      <c r="Y4" s="524">
        <f t="shared" si="4"/>
        <v>88.8</v>
      </c>
      <c r="Z4" s="524">
        <f t="shared" si="4"/>
        <v>88.8</v>
      </c>
      <c r="AA4" s="524">
        <f t="shared" si="4"/>
        <v>88.8</v>
      </c>
      <c r="AB4" s="524">
        <f t="shared" si="4"/>
        <v>88.8</v>
      </c>
      <c r="AC4" s="524">
        <f t="shared" si="4"/>
        <v>88.8</v>
      </c>
      <c r="AD4" s="524">
        <f t="shared" si="4"/>
        <v>88.8</v>
      </c>
      <c r="AE4" s="524">
        <f t="shared" si="4"/>
        <v>88.8</v>
      </c>
      <c r="AF4" s="524">
        <f t="shared" si="4"/>
        <v>88.8</v>
      </c>
      <c r="AG4" s="524">
        <f t="shared" si="4"/>
        <v>88.8</v>
      </c>
      <c r="AH4" s="524">
        <f t="shared" si="4"/>
        <v>87.135000000000005</v>
      </c>
      <c r="AI4" s="524">
        <f t="shared" si="4"/>
        <v>85.47</v>
      </c>
      <c r="AJ4" s="524">
        <f t="shared" si="4"/>
        <v>83.805000000000007</v>
      </c>
      <c r="AK4" s="524">
        <f t="shared" si="4"/>
        <v>82.14</v>
      </c>
      <c r="AL4" s="524">
        <f t="shared" si="4"/>
        <v>80.475000000000009</v>
      </c>
      <c r="AM4" s="524">
        <f t="shared" si="4"/>
        <v>78.810000000000016</v>
      </c>
      <c r="AN4" s="524">
        <f t="shared" si="4"/>
        <v>77.14500000000001</v>
      </c>
      <c r="AO4" s="524">
        <f t="shared" si="4"/>
        <v>75.480000000000018</v>
      </c>
      <c r="AP4" s="524">
        <f t="shared" si="4"/>
        <v>73.815000000000026</v>
      </c>
      <c r="AQ4" s="524">
        <f t="shared" si="4"/>
        <v>72.15000000000002</v>
      </c>
      <c r="AR4" s="524">
        <f t="shared" si="4"/>
        <v>70.485000000000028</v>
      </c>
      <c r="AS4" s="524">
        <f t="shared" si="4"/>
        <v>68.820000000000022</v>
      </c>
      <c r="AT4" s="524">
        <f t="shared" si="4"/>
        <v>67.15500000000003</v>
      </c>
      <c r="AU4" s="524">
        <f t="shared" si="4"/>
        <v>65.490000000000038</v>
      </c>
      <c r="AV4" s="524">
        <f t="shared" si="4"/>
        <v>63.825000000000038</v>
      </c>
      <c r="AW4" s="524">
        <f t="shared" si="4"/>
        <v>62.160000000000039</v>
      </c>
      <c r="AX4" s="524">
        <f t="shared" si="4"/>
        <v>60.49500000000004</v>
      </c>
      <c r="AY4" s="524">
        <f t="shared" si="4"/>
        <v>58.830000000000041</v>
      </c>
      <c r="AZ4" s="524">
        <f t="shared" si="4"/>
        <v>57.165000000000049</v>
      </c>
      <c r="BA4" s="524">
        <f t="shared" si="4"/>
        <v>55.50000000000005</v>
      </c>
      <c r="BB4" s="524">
        <f t="shared" si="4"/>
        <v>55.5</v>
      </c>
      <c r="BC4" s="524">
        <f t="shared" si="4"/>
        <v>55.5</v>
      </c>
      <c r="BD4" s="524">
        <f t="shared" si="4"/>
        <v>55.5</v>
      </c>
      <c r="BE4" s="524">
        <f t="shared" si="4"/>
        <v>55.5</v>
      </c>
      <c r="BF4" s="524">
        <f t="shared" si="4"/>
        <v>55.5</v>
      </c>
      <c r="BG4" s="524">
        <f t="shared" si="4"/>
        <v>55.5</v>
      </c>
      <c r="BH4" s="524">
        <f t="shared" si="4"/>
        <v>55.5</v>
      </c>
      <c r="BI4" s="524">
        <f t="shared" si="4"/>
        <v>55.5</v>
      </c>
      <c r="BJ4" s="524">
        <f t="shared" si="4"/>
        <v>55.5</v>
      </c>
      <c r="BK4" s="524">
        <f t="shared" si="4"/>
        <v>55.5</v>
      </c>
      <c r="BL4" s="524">
        <f t="shared" si="4"/>
        <v>55.5</v>
      </c>
      <c r="BM4" s="524">
        <f t="shared" si="4"/>
        <v>55.5</v>
      </c>
      <c r="BN4" s="524">
        <f t="shared" si="4"/>
        <v>55.5</v>
      </c>
      <c r="BO4" s="524">
        <f t="shared" si="4"/>
        <v>55.5</v>
      </c>
      <c r="BP4" s="524">
        <f t="shared" ref="BP4:CY4" si="5">$B$4*BP3</f>
        <v>55.5</v>
      </c>
      <c r="BQ4" s="524">
        <f t="shared" si="5"/>
        <v>55.5</v>
      </c>
      <c r="BR4" s="524">
        <f t="shared" si="5"/>
        <v>55.5</v>
      </c>
      <c r="BS4" s="524">
        <f t="shared" si="5"/>
        <v>55.5</v>
      </c>
      <c r="BT4" s="524">
        <f t="shared" si="5"/>
        <v>55.5</v>
      </c>
      <c r="BU4" s="524">
        <f t="shared" si="5"/>
        <v>55.5</v>
      </c>
      <c r="BV4" s="524">
        <f t="shared" si="5"/>
        <v>55.5</v>
      </c>
      <c r="BW4" s="524">
        <f t="shared" si="5"/>
        <v>55.5</v>
      </c>
      <c r="BX4" s="524">
        <f t="shared" si="5"/>
        <v>55.5</v>
      </c>
      <c r="BY4" s="524">
        <f t="shared" si="5"/>
        <v>55.5</v>
      </c>
      <c r="BZ4" s="524">
        <f t="shared" si="5"/>
        <v>55.5</v>
      </c>
      <c r="CA4" s="524">
        <f t="shared" si="5"/>
        <v>55.5</v>
      </c>
      <c r="CB4" s="524">
        <f t="shared" si="5"/>
        <v>55.5</v>
      </c>
      <c r="CC4" s="524">
        <f t="shared" si="5"/>
        <v>55.5</v>
      </c>
      <c r="CD4" s="524">
        <f t="shared" si="5"/>
        <v>55.5</v>
      </c>
      <c r="CE4" s="524">
        <f t="shared" si="5"/>
        <v>55.5</v>
      </c>
      <c r="CF4" s="524">
        <f t="shared" si="5"/>
        <v>55.5</v>
      </c>
      <c r="CG4" s="524">
        <f t="shared" si="5"/>
        <v>55.5</v>
      </c>
      <c r="CH4" s="524">
        <f t="shared" si="5"/>
        <v>55.5</v>
      </c>
      <c r="CI4" s="524">
        <f t="shared" si="5"/>
        <v>55.5</v>
      </c>
      <c r="CJ4" s="524">
        <f t="shared" si="5"/>
        <v>55.5</v>
      </c>
      <c r="CK4" s="524">
        <f t="shared" si="5"/>
        <v>55.5</v>
      </c>
      <c r="CL4" s="524">
        <f t="shared" si="5"/>
        <v>55.5</v>
      </c>
      <c r="CM4" s="524">
        <f t="shared" si="5"/>
        <v>55.5</v>
      </c>
      <c r="CN4" s="524">
        <f t="shared" si="5"/>
        <v>55.5</v>
      </c>
      <c r="CO4" s="524">
        <f t="shared" si="5"/>
        <v>55.5</v>
      </c>
      <c r="CP4" s="524">
        <f t="shared" si="5"/>
        <v>55.5</v>
      </c>
      <c r="CQ4" s="524">
        <f t="shared" si="5"/>
        <v>55.5</v>
      </c>
      <c r="CR4" s="524">
        <f t="shared" si="5"/>
        <v>55.5</v>
      </c>
      <c r="CS4" s="524">
        <f t="shared" si="5"/>
        <v>55.5</v>
      </c>
      <c r="CT4" s="524">
        <f t="shared" si="5"/>
        <v>55.5</v>
      </c>
      <c r="CU4" s="524">
        <f t="shared" si="5"/>
        <v>55.5</v>
      </c>
      <c r="CV4" s="524">
        <f t="shared" si="5"/>
        <v>55.5</v>
      </c>
      <c r="CW4" s="524">
        <f t="shared" si="5"/>
        <v>55.5</v>
      </c>
      <c r="CX4" s="524">
        <f t="shared" si="5"/>
        <v>55.5</v>
      </c>
      <c r="CY4" s="524">
        <f t="shared" si="5"/>
        <v>55.5</v>
      </c>
    </row>
    <row r="6" spans="1:123" x14ac:dyDescent="0.25">
      <c r="A6" s="3" t="str">
        <f ca="1">OFFSET(Sprachen!A364,0,'START, DEBUT, INIZIO'!$E$7-1,1,1)</f>
        <v>Startniveau</v>
      </c>
      <c r="B6" s="525">
        <v>1</v>
      </c>
      <c r="C6" s="1">
        <f>$B$4</f>
        <v>74</v>
      </c>
    </row>
    <row r="7" spans="1:123" x14ac:dyDescent="0.25">
      <c r="A7" s="3" t="str">
        <f ca="1">OFFSET(Sprachen!A365,0,'START, DEBUT, INIZIO'!$E$7-1,1,1)</f>
        <v>beibehalten bis und mit Jahr</v>
      </c>
      <c r="B7" s="526">
        <v>10</v>
      </c>
      <c r="C7" s="1">
        <f>HLOOKUP($B$7,$D$1:$CY$2,2,0)</f>
        <v>2034</v>
      </c>
    </row>
    <row r="8" spans="1:123" x14ac:dyDescent="0.25">
      <c r="A8" s="3" t="str">
        <f ca="1">OFFSET(Sprachen!A366,0,'START, DEBUT, INIZIO'!$E$7-1,1,1)</f>
        <v>während x Jahren steigen/fallen</v>
      </c>
      <c r="B8" s="526">
        <v>10</v>
      </c>
      <c r="C8" s="1">
        <f>(B9-B6)/B8</f>
        <v>1.9999999999999997E-2</v>
      </c>
    </row>
    <row r="9" spans="1:123" x14ac:dyDescent="0.25">
      <c r="A9" s="3" t="str">
        <f ca="1">OFFSET(Sprachen!A367,0,'START, DEBUT, INIZIO'!$E$7-1,1,1)</f>
        <v>auf Niveau X</v>
      </c>
      <c r="B9" s="527">
        <v>1.2</v>
      </c>
      <c r="C9" s="1">
        <f>$B$4*B9</f>
        <v>88.8</v>
      </c>
    </row>
    <row r="10" spans="1:123" x14ac:dyDescent="0.25">
      <c r="A10" s="3" t="str">
        <f ca="1">A7</f>
        <v>beibehalten bis und mit Jahr</v>
      </c>
      <c r="B10" s="526">
        <v>30</v>
      </c>
      <c r="C10" s="1">
        <f>HLOOKUP($B$10,$D$1:$CY$2,2,0)</f>
        <v>2054</v>
      </c>
    </row>
    <row r="11" spans="1:123" x14ac:dyDescent="0.25">
      <c r="A11" s="3" t="str">
        <f ca="1">A8</f>
        <v>während x Jahren steigen/fallen</v>
      </c>
      <c r="B11" s="526">
        <v>20</v>
      </c>
      <c r="C11" s="1">
        <f>(B12-B9)/B11</f>
        <v>-2.2499999999999999E-2</v>
      </c>
    </row>
    <row r="12" spans="1:123" x14ac:dyDescent="0.25">
      <c r="A12" s="3" t="str">
        <f ca="1">OFFSET(Sprachen!A368,0,'START, DEBUT, INIZIO'!$E$7-1,1,1)</f>
        <v>auf Niveau Y</v>
      </c>
      <c r="B12" s="527">
        <v>0.75</v>
      </c>
      <c r="C12" s="1">
        <f>$B$4*B12</f>
        <v>55.5</v>
      </c>
    </row>
    <row r="13" spans="1:123" x14ac:dyDescent="0.25">
      <c r="C13" s="528"/>
    </row>
    <row r="14" spans="1:123" x14ac:dyDescent="0.25">
      <c r="C14" s="528"/>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9EA8-A72D-4A14-B997-FB0ECEEF7C44}">
  <sheetPr>
    <tabColor theme="8" tint="0.79998168889431442"/>
    <pageSetUpPr fitToPage="1"/>
  </sheetPr>
  <dimension ref="A1:DC505"/>
  <sheetViews>
    <sheetView topLeftCell="A24" zoomScaleNormal="100" workbookViewId="0">
      <selection activeCell="H35" sqref="H35"/>
    </sheetView>
  </sheetViews>
  <sheetFormatPr baseColWidth="10" defaultRowHeight="12.5" x14ac:dyDescent="0.25"/>
  <cols>
    <col min="1" max="1" width="2.1796875" customWidth="1"/>
    <col min="2" max="2" width="79.453125" style="1" bestFit="1" customWidth="1"/>
    <col min="3" max="3" width="5.453125" style="1" bestFit="1" customWidth="1"/>
    <col min="4" max="4" width="17" style="3" customWidth="1"/>
    <col min="5" max="5" width="51.81640625" style="334" customWidth="1"/>
    <col min="6" max="6" width="17" style="334" customWidth="1"/>
    <col min="7" max="7" width="12.1796875" customWidth="1"/>
    <col min="8" max="10" width="12.1796875" style="3" customWidth="1"/>
    <col min="11" max="106" width="12.1796875" customWidth="1"/>
    <col min="107" max="107" width="3.453125" customWidth="1"/>
  </cols>
  <sheetData>
    <row r="1" spans="1:107" ht="13" x14ac:dyDescent="0.3">
      <c r="A1" s="508">
        <f>Allgemein!C5</f>
        <v>0</v>
      </c>
      <c r="C1" s="453"/>
      <c r="E1" s="454"/>
      <c r="F1" s="454"/>
      <c r="DC1" s="4"/>
    </row>
    <row r="2" spans="1:107" x14ac:dyDescent="0.25">
      <c r="A2" t="str">
        <f>Allgemein!A1</f>
        <v>Neuanlage</v>
      </c>
      <c r="C2" s="453"/>
      <c r="DC2" s="4"/>
    </row>
    <row r="3" spans="1:107" x14ac:dyDescent="0.25">
      <c r="A3" t="str">
        <f>Allgemein!A2</f>
        <v>steuerbar &amp; &gt; 3 MWbr</v>
      </c>
      <c r="C3" s="453"/>
      <c r="DC3" s="4"/>
    </row>
    <row r="4" spans="1:107" x14ac:dyDescent="0.25">
      <c r="A4" t="str">
        <f>Allgemein!A3</f>
        <v>Speicherkraftwerk</v>
      </c>
      <c r="C4" s="453"/>
      <c r="DC4" s="4"/>
    </row>
    <row r="5" spans="1:107" x14ac:dyDescent="0.25">
      <c r="B5" s="3" t="str">
        <f ca="1">OFFSET(Sprachen!A373,0,'START, DEBUT, INIZIO'!$E$7-1,1,1)</f>
        <v>Jahr Baustart</v>
      </c>
      <c r="C5" s="453">
        <v>1</v>
      </c>
      <c r="D5" s="404">
        <f>Allgemein!C13</f>
        <v>0</v>
      </c>
      <c r="DC5" s="4"/>
    </row>
    <row r="6" spans="1:107" x14ac:dyDescent="0.25">
      <c r="B6" s="3" t="str">
        <f ca="1">OFFSET(Sprachen!A374,0,'START, DEBUT, INIZIO'!$E$7-1,1,1)</f>
        <v>Jahr Inbetriebnahme</v>
      </c>
      <c r="C6" s="453">
        <f>C5+1</f>
        <v>2</v>
      </c>
      <c r="D6" s="404">
        <f>Allgemein!C14</f>
        <v>0</v>
      </c>
      <c r="DC6" s="4"/>
    </row>
    <row r="7" spans="1:107" x14ac:dyDescent="0.25">
      <c r="B7" s="3" t="str">
        <f ca="1">OFFSET(Sprachen!A375,0,'START, DEBUT, INIZIO'!$E$7-1,1,1)</f>
        <v>Jahr Konzessionsende</v>
      </c>
      <c r="C7" s="453">
        <f t="shared" ref="C7:C70" si="0">C6+1</f>
        <v>3</v>
      </c>
      <c r="D7" s="404">
        <f>Allgemein!C15</f>
        <v>0</v>
      </c>
      <c r="DC7" s="4"/>
    </row>
    <row r="8" spans="1:107" x14ac:dyDescent="0.25">
      <c r="B8" s="3" t="str">
        <f ca="1">OFFSET(Sprachen!A376,0,'START, DEBUT, INIZIO'!$E$7-1,1,1)</f>
        <v>Investitionsgewichtete Nutzungsdauer</v>
      </c>
      <c r="C8" s="453">
        <f t="shared" si="0"/>
        <v>4</v>
      </c>
      <c r="D8" s="404">
        <f>CAPEX!$U$11</f>
        <v>1</v>
      </c>
      <c r="DC8" s="4"/>
    </row>
    <row r="9" spans="1:107" s="1" customFormat="1" ht="19.5" customHeight="1" x14ac:dyDescent="0.25">
      <c r="B9" s="3" t="str">
        <f ca="1">OFFSET(Sprachen!A377,0,'START, DEBUT, INIZIO'!$E$7-1,1,1)</f>
        <v>Anrechenbare Investitionen</v>
      </c>
      <c r="C9" s="453">
        <f t="shared" si="0"/>
        <v>5</v>
      </c>
      <c r="D9" s="407">
        <f>CAPEX!$N$12/10^6</f>
        <v>0</v>
      </c>
      <c r="E9" s="1" t="s">
        <v>322</v>
      </c>
      <c r="DC9" s="449"/>
    </row>
    <row r="10" spans="1:107" x14ac:dyDescent="0.25">
      <c r="B10" s="3" t="str">
        <f ca="1">OFFSET(Sprachen!A378,0,'START, DEBUT, INIZIO'!$E$7-1,1,1)</f>
        <v>Investition pro Mehrproduktion aus Investition (ohne neue Speicherkapazität)</v>
      </c>
      <c r="C10" s="453">
        <f t="shared" si="0"/>
        <v>6</v>
      </c>
      <c r="D10" s="455" t="e">
        <f ca="1">D9/(D$29/1000)</f>
        <v>#DIV/0!</v>
      </c>
      <c r="E10" s="1" t="s">
        <v>320</v>
      </c>
      <c r="F10" s="1"/>
      <c r="DC10" s="4"/>
    </row>
    <row r="11" spans="1:107" x14ac:dyDescent="0.25">
      <c r="B11" s="3" t="str">
        <f ca="1">OFFSET(Sprachen!A379,0,'START, DEBUT, INIZIO'!$E$7-1,1,1)</f>
        <v>Investition pro Mehrproduktion aus Investition (inkl. neue Speicherkapazität)</v>
      </c>
      <c r="C11" s="453">
        <f t="shared" si="0"/>
        <v>7</v>
      </c>
      <c r="D11" s="455" t="e">
        <f ca="1">D9/(D$31/1000)</f>
        <v>#DIV/0!</v>
      </c>
      <c r="E11" s="1" t="s">
        <v>320</v>
      </c>
      <c r="F11" s="1"/>
      <c r="DC11" s="4"/>
    </row>
    <row r="12" spans="1:107" s="3" customFormat="1" ht="31.5" customHeight="1" x14ac:dyDescent="0.25">
      <c r="C12" s="379">
        <f t="shared" si="0"/>
        <v>8</v>
      </c>
      <c r="D12" s="509" t="str">
        <f>CONCATENATE("Abschätzung
für"," ",G40-1)</f>
        <v>Abschätzung
für 2024</v>
      </c>
      <c r="E12" s="399"/>
      <c r="F12" s="399"/>
      <c r="DC12" s="457"/>
    </row>
    <row r="13" spans="1:107" ht="22.5" customHeight="1" x14ac:dyDescent="0.25">
      <c r="B13" s="458" t="str">
        <f ca="1">OFFSET(Sprachen!A380,0,'START, DEBUT, INIZIO'!$E$7-1,1,1)</f>
        <v>Kapitalkosten</v>
      </c>
      <c r="C13" s="6">
        <f t="shared" si="0"/>
        <v>9</v>
      </c>
      <c r="D13" s="407">
        <f ca="1">IF(DropDown!$F$9=1,'1'!D209,IF(DropDown!$F$9=2,'2'!D209,IF(DropDown!$F$9=3,#REF!,IF(DropDown!$F$9=4,'4'!D209,IF(DropDown!$F$9=5,'5'!D209,'6'!D208)))))</f>
        <v>0</v>
      </c>
      <c r="E13" s="1" t="s">
        <v>8</v>
      </c>
      <c r="F13" s="1"/>
      <c r="DC13" s="4"/>
    </row>
    <row r="14" spans="1:107" x14ac:dyDescent="0.25">
      <c r="B14" s="458" t="str">
        <f ca="1">OFFSET(Sprachen!A381,0,'START, DEBUT, INIZIO'!$E$7-1,1,1)</f>
        <v>Betriebskosten</v>
      </c>
      <c r="C14" s="379">
        <f t="shared" si="0"/>
        <v>10</v>
      </c>
      <c r="D14" s="407">
        <f ca="1">IF(DropDown!$F$9=1,'1'!D210,IF(DropDown!$F$9=2,'2'!D210,IF(DropDown!$F$9=3,#REF!,IF(DropDown!$F$9=4,'4'!D210,IF(DropDown!$F$9=5,'5'!D210,'6'!D209)))))</f>
        <v>0</v>
      </c>
      <c r="E14" s="1" t="s">
        <v>8</v>
      </c>
      <c r="F14" s="1"/>
      <c r="DC14" s="4"/>
    </row>
    <row r="15" spans="1:107" x14ac:dyDescent="0.25">
      <c r="B15" s="458" t="str">
        <f ca="1">OFFSET(Sprachen!A382,0,'START, DEBUT, INIZIO'!$E$7-1,1,1)</f>
        <v>Energiebewirtschaftungs- und -verwertungskosten</v>
      </c>
      <c r="C15" s="379">
        <f t="shared" si="0"/>
        <v>11</v>
      </c>
      <c r="D15" s="407">
        <f ca="1">IF(DropDown!$F$9=1,'1'!D211,IF(DropDown!$F$9=2,'2'!D211,IF(DropDown!$F$9=3,#REF!,IF(DropDown!$F$9=4,'4'!D211,IF(DropDown!$F$9=5,'5'!D211,'6'!D210)))))</f>
        <v>0</v>
      </c>
      <c r="E15" s="1" t="s">
        <v>8</v>
      </c>
      <c r="F15" s="1"/>
      <c r="DC15" s="4"/>
    </row>
    <row r="16" spans="1:107" x14ac:dyDescent="0.25">
      <c r="B16" s="458" t="str">
        <f ca="1">OFFSET(Sprachen!A383,0,'START, DEBUT, INIZIO'!$E$7-1,1,1)</f>
        <v>Abgaben und Leistungen an das Gemeinwesen (inkl. Wasserzinsen)</v>
      </c>
      <c r="C16" s="379">
        <f t="shared" si="0"/>
        <v>12</v>
      </c>
      <c r="D16" s="407">
        <f ca="1">IF(DropDown!$F$9=1,'1'!D212,IF(DropDown!$F$9=2,'2'!D212,IF(DropDown!$F$9=3,#REF!,IF(DropDown!$F$9=4,'4'!D212,IF(DropDown!$F$9=5,'5'!D212,'6'!D211)))))</f>
        <v>0</v>
      </c>
      <c r="E16" s="1" t="s">
        <v>8</v>
      </c>
      <c r="F16" s="1"/>
      <c r="DC16" s="4"/>
    </row>
    <row r="17" spans="2:107" x14ac:dyDescent="0.25">
      <c r="B17" s="458" t="str">
        <f ca="1">OFFSET(Sprachen!A384,0,'START, DEBUT, INIZIO'!$E$7-1,1,1)</f>
        <v>Kosten für die Elektrizität für Zubringerpumpen</v>
      </c>
      <c r="C17" s="379">
        <f t="shared" si="0"/>
        <v>13</v>
      </c>
      <c r="D17" s="407">
        <f ca="1">IF(DropDown!$F$9=1,'1'!D213,IF(DropDown!$F$9=2,'2'!D213,IF(DropDown!$F$9=3,#REF!,IF(DropDown!$F$9=4,'4'!D213,IF(DropDown!$F$9=5,'5'!D213,'6'!D212)))))</f>
        <v>0</v>
      </c>
      <c r="E17" s="1" t="s">
        <v>8</v>
      </c>
      <c r="F17" s="1"/>
      <c r="DC17" s="4"/>
    </row>
    <row r="18" spans="2:107" x14ac:dyDescent="0.25">
      <c r="B18" s="3" t="str">
        <f ca="1">OFFSET(Sprachen!A385,0,'START, DEBUT, INIZIO'!$E$7-1,1,1)</f>
        <v>Kosten für die Elektrizität für Umwälzpumpen</v>
      </c>
      <c r="C18" s="379">
        <f t="shared" si="0"/>
        <v>14</v>
      </c>
      <c r="D18" s="407">
        <f ca="1">IF(DropDown!$F$9=1,'1'!D214,IF(DropDown!$F$9=2,'2'!D214,IF(DropDown!$F$9=3,#REF!,IF(DropDown!$F$9=4,'4'!D214,IF(DropDown!$F$9=5,'5'!D214,'6'!D213)))))</f>
        <v>0</v>
      </c>
      <c r="E18" s="1" t="s">
        <v>8</v>
      </c>
      <c r="F18" s="1"/>
      <c r="DC18" s="4"/>
    </row>
    <row r="19" spans="2:107" x14ac:dyDescent="0.25">
      <c r="B19" s="458" t="str">
        <f ca="1">OFFSET(Sprachen!A386,0,'START, DEBUT, INIZIO'!$E$7-1,1,1)</f>
        <v>Eigenkapitalgewinnsteuer</v>
      </c>
      <c r="C19" s="379">
        <f t="shared" si="0"/>
        <v>15</v>
      </c>
      <c r="D19" s="407">
        <f ca="1">IF(DropDown!$F$9=1,'1'!D215,IF(DropDown!$F$9=2,'2'!D215,IF(DropDown!$F$9=3,#REF!,IF(DropDown!$F$9=4,'4'!D215,IF(DropDown!$F$9=5,'5'!D215,'6'!D214)))))</f>
        <v>0</v>
      </c>
      <c r="E19" s="1" t="s">
        <v>8</v>
      </c>
      <c r="F19" s="1"/>
      <c r="DC19" s="4"/>
    </row>
    <row r="20" spans="2:107" x14ac:dyDescent="0.25">
      <c r="B20" s="3" t="str">
        <f ca="1">OFFSET(Sprachen!A387,0,'START, DEBUT, INIZIO'!$E$7-1,1,1)</f>
        <v xml:space="preserve">Gewinnsteuer auf zurückbehaltenem übersteigendem Anteil </v>
      </c>
      <c r="C20" s="379">
        <f t="shared" si="0"/>
        <v>16</v>
      </c>
      <c r="D20" s="407" t="e">
        <f ca="1">IF(DropDown!$F$9=1,'1'!D216,IF(DropDown!$F$9=2,'2'!D216,IF(DropDown!$F$9=3,#REF!,IF(DropDown!$F$9=4,'4'!D216,IF(DropDown!$F$9=5,'5'!D216,'6'!D215)))))</f>
        <v>#DIV/0!</v>
      </c>
      <c r="E20" s="1" t="s">
        <v>8</v>
      </c>
      <c r="F20" s="1"/>
      <c r="DC20" s="4"/>
    </row>
    <row r="21" spans="2:107" x14ac:dyDescent="0.25">
      <c r="B21" s="12" t="str">
        <f ca="1">OFFSET(Sprachen!A388,0,'START, DEBUT, INIZIO'!$E$7-1,1,1)</f>
        <v>Zurückbahaltener übersteigender Anteil</v>
      </c>
      <c r="C21" s="379">
        <f t="shared" si="0"/>
        <v>17</v>
      </c>
      <c r="D21" s="407" t="e">
        <f ca="1">IF(DropDown!$F$9=1,'1'!D217,IF(DropDown!$F$9=2,'2'!D217,IF(DropDown!$F$9=3,#REF!,IF(DropDown!$F$9=4,'4'!D217,IF(DropDown!$F$9=5,'5'!D217,'6'!D216)))))</f>
        <v>#DIV/0!</v>
      </c>
      <c r="E21" s="1" t="s">
        <v>8</v>
      </c>
      <c r="F21" s="1"/>
      <c r="DC21" s="4"/>
    </row>
    <row r="22" spans="2:107" ht="13" x14ac:dyDescent="0.3">
      <c r="B22" s="459" t="str">
        <f ca="1">OFFSET(Sprachen!A389,0,'START, DEBUT, INIZIO'!$E$7-1,1,1)</f>
        <v>Jahreskosten aus Investition</v>
      </c>
      <c r="C22" s="448">
        <f t="shared" si="0"/>
        <v>18</v>
      </c>
      <c r="D22" s="456" t="e">
        <f ca="1">IF(DropDown!$F$9=1,'1'!D218,IF(DropDown!$F$9=2,'2'!D218,IF(DropDown!$F$9=3,#REF!,IF(DropDown!$F$9=4,'4'!D218,IF(DropDown!$F$9=5,'5'!D218,'6'!D217)))))</f>
        <v>#DIV/0!</v>
      </c>
      <c r="E22" s="452" t="s">
        <v>8</v>
      </c>
      <c r="F22" s="452"/>
      <c r="DC22" s="4"/>
    </row>
    <row r="23" spans="2:107" ht="24" customHeight="1" x14ac:dyDescent="0.25">
      <c r="B23" s="3" t="str">
        <f ca="1">OFFSET(Sprachen!A392,0,'START, DEBUT, INIZIO'!$E$7-1,1,1)</f>
        <v>Verkauf zum Referenzmarktpreis</v>
      </c>
      <c r="C23" s="6">
        <f t="shared" si="0"/>
        <v>19</v>
      </c>
      <c r="D23" s="407">
        <f ca="1">IF(DropDown!$F$9=1,'1'!D219,IF(DropDown!$F$9=2,'2'!D219,IF(DropDown!$F$9=3,#REF!,IF(DropDown!$F$9=4,'4'!D219,IF(DropDown!$F$9=5,'5'!D219,'6'!D218)))))</f>
        <v>0</v>
      </c>
      <c r="E23" s="1" t="s">
        <v>8</v>
      </c>
      <c r="F23" s="1"/>
      <c r="DC23" s="4"/>
    </row>
    <row r="24" spans="2:107" x14ac:dyDescent="0.25">
      <c r="B24" s="3" t="str">
        <f ca="1">OFFSET(Sprachen!A393,0,'START, DEBUT, INIZIO'!$E$7-1,1,1)</f>
        <v>Terminmarktabsicherung</v>
      </c>
      <c r="C24" s="379">
        <f t="shared" si="0"/>
        <v>20</v>
      </c>
      <c r="D24" s="407">
        <f ca="1">IF(DropDown!$F$9=1,'1'!D220,IF(DropDown!$F$9=2,'2'!D220,IF(DropDown!$F$9=3,#REF!,IF(DropDown!$F$9=4,'4'!D220,IF(DropDown!$F$9=5,'5'!D220,'6'!D219)))))</f>
        <v>0</v>
      </c>
      <c r="E24" s="1" t="s">
        <v>8</v>
      </c>
      <c r="F24" s="1"/>
      <c r="DC24" s="4"/>
    </row>
    <row r="25" spans="2:107" x14ac:dyDescent="0.25">
      <c r="B25" s="3" t="str">
        <f ca="1">OFFSET(Sprachen!A394,0,'START, DEBUT, INIZIO'!$E$7-1,1,1)</f>
        <v>Systemdienstleistungsmarkt</v>
      </c>
      <c r="C25" s="379">
        <f t="shared" si="0"/>
        <v>21</v>
      </c>
      <c r="D25" s="407">
        <f ca="1">IF(DropDown!$F$9=1,'1'!D221,IF(DropDown!$F$9=2,'2'!D221,IF(DropDown!$F$9=3,#REF!,IF(DropDown!$F$9=4,'4'!D221,IF(DropDown!$F$9=5,'5'!D221,'6'!D220)))))</f>
        <v>0</v>
      </c>
      <c r="E25" s="1" t="s">
        <v>8</v>
      </c>
      <c r="F25" s="1"/>
      <c r="DC25" s="4"/>
    </row>
    <row r="26" spans="2:107" x14ac:dyDescent="0.25">
      <c r="B26" s="3" t="str">
        <f ca="1">OFFSET(Sprachen!A395,0,'START, DEBUT, INIZIO'!$E$7-1,1,1)</f>
        <v>Herkunftsnachweise</v>
      </c>
      <c r="C26" s="379">
        <f t="shared" si="0"/>
        <v>22</v>
      </c>
      <c r="D26" s="407" t="e">
        <f ca="1">IF(DropDown!$F$9=1,'1'!D222,IF(DropDown!$F$9=2,'2'!D222,IF(DropDown!$F$9=3,#REF!,IF(DropDown!$F$9=4,'4'!D222,IF(DropDown!$F$9=5,'5'!D222,'6'!D221)))))</f>
        <v>#DIV/0!</v>
      </c>
      <c r="E26" s="1" t="s">
        <v>8</v>
      </c>
      <c r="F26" s="1"/>
      <c r="DC26" s="4"/>
    </row>
    <row r="27" spans="2:107" x14ac:dyDescent="0.25">
      <c r="B27" s="3" t="str">
        <f ca="1">OFFSET(Sprachen!A396,0,'START, DEBUT, INIZIO'!$E$7-1,1,1)</f>
        <v>Winterreserve</v>
      </c>
      <c r="C27" s="379">
        <f t="shared" si="0"/>
        <v>23</v>
      </c>
      <c r="D27" s="407">
        <f ca="1">IF(DropDown!$F$9=1,'1'!D223,IF(DropDown!$F$9=2,'2'!D223,IF(DropDown!$F$9=3,#REF!,IF(DropDown!$F$9=4,'4'!D223,IF(DropDown!$F$9=5,'5'!D223,'6'!D222)))))</f>
        <v>0</v>
      </c>
      <c r="E27" s="1" t="s">
        <v>8</v>
      </c>
      <c r="F27" s="1"/>
      <c r="DC27" s="4"/>
    </row>
    <row r="28" spans="2:107" ht="13" x14ac:dyDescent="0.3">
      <c r="B28" s="459" t="str">
        <f ca="1">OFFSET(Sprachen!A397,0,'START, DEBUT, INIZIO'!$E$7-1,1,1)</f>
        <v>Erlös aus Investition</v>
      </c>
      <c r="C28" s="448">
        <f t="shared" si="0"/>
        <v>24</v>
      </c>
      <c r="D28" s="456" t="e">
        <f ca="1">IF(DropDown!$F$9=1,'1'!D224,IF(DropDown!$F$9=2,'2'!D224,IF(DropDown!$F$9=3,#REF!,IF(DropDown!$F$9=4,'4'!D224,IF(DropDown!$F$9=5,'5'!D224,'6'!D223)))))</f>
        <v>#DIV/0!</v>
      </c>
      <c r="E28" s="452" t="s">
        <v>8</v>
      </c>
      <c r="F28" s="452"/>
      <c r="DC28" s="4"/>
    </row>
    <row r="29" spans="2:107" ht="24" customHeight="1" x14ac:dyDescent="0.25">
      <c r="B29" s="458" t="str">
        <f ca="1">OFFSET(Sprachen!A398,0,'START, DEBUT, INIZIO'!$E$7-1,1,1)</f>
        <v>Mehrproduktion aus Investition (ohne neue Speicherkapazität)</v>
      </c>
      <c r="C29" s="6">
        <f t="shared" si="0"/>
        <v>25</v>
      </c>
      <c r="D29" s="407">
        <f ca="1">IF(DropDown!$F$9=1,'1'!D225,IF(DropDown!$F$9=2,'2'!D225,IF(DropDown!$F$9=3,#REF!,IF(DropDown!$F$9=4,'4'!D225,IF(DropDown!$F$9=5,'5'!D225,'6'!D224)))))</f>
        <v>0</v>
      </c>
      <c r="E29" s="1" t="s">
        <v>9</v>
      </c>
      <c r="F29" s="1"/>
      <c r="DC29" s="4"/>
    </row>
    <row r="30" spans="2:107" x14ac:dyDescent="0.25">
      <c r="B30" s="458" t="str">
        <f ca="1">OFFSET(Sprachen!A399,0,'START, DEBUT, INIZIO'!$E$7-1,1,1)</f>
        <v>Neue Speicherkapazität</v>
      </c>
      <c r="C30" s="379">
        <f t="shared" si="0"/>
        <v>26</v>
      </c>
      <c r="D30" s="407" t="e">
        <f ca="1">IF(DropDown!$F$9=1,'1'!D226,IF(DropDown!$F$9=2,'2'!D226,IF(DropDown!$F$9=3,#REF!,IF(DropDown!$F$9=4,'4'!D226,IF(DropDown!$F$9=5,'5'!D226,'6'!D225)))))</f>
        <v>#DIV/0!</v>
      </c>
      <c r="E30" s="1" t="s">
        <v>9</v>
      </c>
      <c r="F30" s="1"/>
      <c r="DC30" s="4"/>
    </row>
    <row r="31" spans="2:107" ht="13" x14ac:dyDescent="0.3">
      <c r="B31" s="458" t="str">
        <f ca="1">OFFSET(Sprachen!A400,0,'START, DEBUT, INIZIO'!$E$7-1,1,1)</f>
        <v>Mehrproduktion aus Investition (inkl. neue Speicherkapazität)</v>
      </c>
      <c r="C31" s="448">
        <f t="shared" si="0"/>
        <v>27</v>
      </c>
      <c r="D31" s="456">
        <f ca="1">IF(DropDown!$F$9=1,'1'!D227,IF(DropDown!$F$9=2,'2'!D227,IF(DropDown!$F$9=3,#REF!,IF(DropDown!$F$9=4,'4'!D227,IF(DropDown!$F$9=5,'5'!D227,'6'!D226)))))</f>
        <v>0</v>
      </c>
      <c r="E31" s="452" t="s">
        <v>9</v>
      </c>
      <c r="F31" s="452"/>
      <c r="DC31" s="4"/>
    </row>
    <row r="32" spans="2:107" ht="24" customHeight="1" x14ac:dyDescent="0.25">
      <c r="B32" s="458" t="str">
        <f ca="1">OFFSET(Sprachen!A401,0,'START, DEBUT, INIZIO'!$E$7-1,1,1)</f>
        <v>Referenz-Marktpreis</v>
      </c>
      <c r="C32" s="6">
        <f t="shared" si="0"/>
        <v>28</v>
      </c>
      <c r="D32" s="467" t="e">
        <f ca="1">IF(DropDown!$F$9=1,'1'!D228,IF(DropDown!$F$9=2,'2'!D228,IF(DropDown!$F$9=3,#REF!,IF(DropDown!$F$9=4,'4'!D228,IF(DropDown!$F$9=5,'5'!D228,'6'!D227)))))</f>
        <v>#DIV/0!</v>
      </c>
      <c r="E32" s="1" t="s">
        <v>10</v>
      </c>
      <c r="F32" s="1"/>
      <c r="DC32" s="4"/>
    </row>
    <row r="33" spans="1:107" x14ac:dyDescent="0.25">
      <c r="B33" s="458" t="str">
        <f ca="1">OFFSET(Sprachen!A402,0,'START, DEBUT, INIZIO'!$E$7-1,1,1)</f>
        <v>Vergütungssatz</v>
      </c>
      <c r="C33" s="379">
        <f t="shared" si="0"/>
        <v>29</v>
      </c>
      <c r="D33" s="467" t="e">
        <f ca="1">IF(DropDown!$F$9=1,'1'!D229,IF(DropDown!$F$9=2,'2'!D229,IF(DropDown!$F$9=3,#REF!,IF(DropDown!$F$9=4,'4'!D229,IF(DropDown!$F$9=5,'5'!D229,'6'!D228)))))</f>
        <v>#DIV/0!</v>
      </c>
      <c r="E33" s="1" t="s">
        <v>10</v>
      </c>
      <c r="F33" s="1"/>
      <c r="DC33" s="4"/>
    </row>
    <row r="34" spans="1:107" ht="24" customHeight="1" x14ac:dyDescent="0.25">
      <c r="B34" s="460" t="str">
        <f ca="1">OFFSET(Sprachen!A403,0,'START, DEBUT, INIZIO'!$E$7-1,1,1)</f>
        <v>Gleitende Marktprämie spezifisch</v>
      </c>
      <c r="C34" s="464">
        <f t="shared" si="0"/>
        <v>30</v>
      </c>
      <c r="D34" s="468" t="e">
        <f ca="1">IF(DropDown!$F$9=1,'1'!D230,IF(DropDown!$F$9=2,'2'!D230,IF(DropDown!$F$9=3,#REF!,IF(DropDown!$F$9=4,'4'!D230,IF(DropDown!$F$9=5,'5'!D230,'6'!D229)))))</f>
        <v>#DIV/0!</v>
      </c>
      <c r="E34" s="462" t="s">
        <v>10</v>
      </c>
      <c r="F34" s="462"/>
      <c r="DC34" s="4"/>
    </row>
    <row r="35" spans="1:107" ht="39" x14ac:dyDescent="0.25">
      <c r="B35" s="461" t="str">
        <f ca="1">OFFSET(Sprachen!A404,0,'START, DEBUT, INIZIO'!$E$7-1,1,1)</f>
        <v>Gleitende Marktprämie absolut
 welche mit Vorjahresdaten hätte erzielt werden können
 (+ vom NZF zum Projekt, - vom Projekt zum NZF)</v>
      </c>
      <c r="C35" s="448">
        <f t="shared" si="0"/>
        <v>31</v>
      </c>
      <c r="D35" s="544" t="e">
        <f ca="1">IF(DropDown!$F$9=1,'1'!D231,IF(DropDown!$F$9=2,'2'!D231,IF(DropDown!$F$9=3,#REF!,IF(DropDown!$F$9=4,'4'!D231,IF(DropDown!$F$9=5,'5'!D231,'6'!D230)))))</f>
        <v>#DIV/0!</v>
      </c>
      <c r="E35" s="545" t="s">
        <v>8</v>
      </c>
      <c r="F35" s="463"/>
      <c r="DC35" s="4"/>
    </row>
    <row r="36" spans="1:107" ht="40.5" customHeight="1" x14ac:dyDescent="0.25">
      <c r="A36" s="1"/>
      <c r="C36" s="507">
        <f t="shared" si="0"/>
        <v>32</v>
      </c>
      <c r="E36" s="3" t="str">
        <f ca="1">OFFSET(Sprachen!A405,0,'START, DEBUT, INIZIO'!$E$7-1,1,1)</f>
        <v>Bauphase in Jahren</v>
      </c>
      <c r="F36" s="3">
        <f>SUM(G36:DB36)</f>
        <v>0</v>
      </c>
      <c r="G36" s="7" t="str">
        <f t="shared" ref="G36:AL36" si="1">IF(AND(G40&gt;=$D$5,G40&lt;$D$6),1,"")</f>
        <v/>
      </c>
      <c r="H36" s="7" t="str">
        <f t="shared" si="1"/>
        <v/>
      </c>
      <c r="I36" s="7" t="str">
        <f t="shared" si="1"/>
        <v/>
      </c>
      <c r="J36" s="7" t="str">
        <f t="shared" si="1"/>
        <v/>
      </c>
      <c r="K36" s="7" t="str">
        <f t="shared" si="1"/>
        <v/>
      </c>
      <c r="L36" s="7" t="str">
        <f t="shared" si="1"/>
        <v/>
      </c>
      <c r="M36" s="7" t="str">
        <f t="shared" si="1"/>
        <v/>
      </c>
      <c r="N36" s="7" t="str">
        <f t="shared" si="1"/>
        <v/>
      </c>
      <c r="O36" s="7" t="str">
        <f t="shared" si="1"/>
        <v/>
      </c>
      <c r="P36" s="7" t="str">
        <f t="shared" si="1"/>
        <v/>
      </c>
      <c r="Q36" s="7" t="str">
        <f t="shared" si="1"/>
        <v/>
      </c>
      <c r="R36" s="7" t="str">
        <f t="shared" si="1"/>
        <v/>
      </c>
      <c r="S36" s="7" t="str">
        <f t="shared" si="1"/>
        <v/>
      </c>
      <c r="T36" s="7" t="str">
        <f t="shared" si="1"/>
        <v/>
      </c>
      <c r="U36" s="7" t="str">
        <f t="shared" si="1"/>
        <v/>
      </c>
      <c r="V36" s="7" t="str">
        <f t="shared" si="1"/>
        <v/>
      </c>
      <c r="W36" s="7" t="str">
        <f t="shared" si="1"/>
        <v/>
      </c>
      <c r="X36" s="7" t="str">
        <f t="shared" si="1"/>
        <v/>
      </c>
      <c r="Y36" s="7" t="str">
        <f t="shared" si="1"/>
        <v/>
      </c>
      <c r="Z36" s="7" t="str">
        <f t="shared" si="1"/>
        <v/>
      </c>
      <c r="AA36" s="7" t="str">
        <f t="shared" si="1"/>
        <v/>
      </c>
      <c r="AB36" s="7" t="str">
        <f t="shared" si="1"/>
        <v/>
      </c>
      <c r="AC36" s="7" t="str">
        <f t="shared" si="1"/>
        <v/>
      </c>
      <c r="AD36" s="7" t="str">
        <f t="shared" si="1"/>
        <v/>
      </c>
      <c r="AE36" s="7" t="str">
        <f t="shared" si="1"/>
        <v/>
      </c>
      <c r="AF36" s="7" t="str">
        <f t="shared" si="1"/>
        <v/>
      </c>
      <c r="AG36" s="7" t="str">
        <f t="shared" si="1"/>
        <v/>
      </c>
      <c r="AH36" s="7" t="str">
        <f t="shared" si="1"/>
        <v/>
      </c>
      <c r="AI36" s="7" t="str">
        <f t="shared" si="1"/>
        <v/>
      </c>
      <c r="AJ36" s="7" t="str">
        <f t="shared" si="1"/>
        <v/>
      </c>
      <c r="AK36" s="7" t="str">
        <f t="shared" si="1"/>
        <v/>
      </c>
      <c r="AL36" s="7" t="str">
        <f t="shared" si="1"/>
        <v/>
      </c>
      <c r="AM36" s="7" t="str">
        <f t="shared" ref="AM36:BR36" si="2">IF(AND(AM40&gt;=$D$5,AM40&lt;$D$6),1,"")</f>
        <v/>
      </c>
      <c r="AN36" s="7" t="str">
        <f t="shared" si="2"/>
        <v/>
      </c>
      <c r="AO36" s="7" t="str">
        <f t="shared" si="2"/>
        <v/>
      </c>
      <c r="AP36" s="7" t="str">
        <f t="shared" si="2"/>
        <v/>
      </c>
      <c r="AQ36" s="7" t="str">
        <f t="shared" si="2"/>
        <v/>
      </c>
      <c r="AR36" s="7" t="str">
        <f t="shared" si="2"/>
        <v/>
      </c>
      <c r="AS36" s="7" t="str">
        <f t="shared" si="2"/>
        <v/>
      </c>
      <c r="AT36" s="7" t="str">
        <f t="shared" si="2"/>
        <v/>
      </c>
      <c r="AU36" s="7" t="str">
        <f t="shared" si="2"/>
        <v/>
      </c>
      <c r="AV36" s="7" t="str">
        <f t="shared" si="2"/>
        <v/>
      </c>
      <c r="AW36" s="7" t="str">
        <f t="shared" si="2"/>
        <v/>
      </c>
      <c r="AX36" s="7" t="str">
        <f t="shared" si="2"/>
        <v/>
      </c>
      <c r="AY36" s="7" t="str">
        <f t="shared" si="2"/>
        <v/>
      </c>
      <c r="AZ36" s="7" t="str">
        <f t="shared" si="2"/>
        <v/>
      </c>
      <c r="BA36" s="7" t="str">
        <f t="shared" si="2"/>
        <v/>
      </c>
      <c r="BB36" s="7" t="str">
        <f t="shared" si="2"/>
        <v/>
      </c>
      <c r="BC36" s="7" t="str">
        <f t="shared" si="2"/>
        <v/>
      </c>
      <c r="BD36" s="7" t="str">
        <f t="shared" si="2"/>
        <v/>
      </c>
      <c r="BE36" s="7" t="str">
        <f t="shared" si="2"/>
        <v/>
      </c>
      <c r="BF36" s="7" t="str">
        <f t="shared" si="2"/>
        <v/>
      </c>
      <c r="BG36" s="7" t="str">
        <f t="shared" si="2"/>
        <v/>
      </c>
      <c r="BH36" s="7" t="str">
        <f t="shared" si="2"/>
        <v/>
      </c>
      <c r="BI36" s="7" t="str">
        <f t="shared" si="2"/>
        <v/>
      </c>
      <c r="BJ36" s="7" t="str">
        <f t="shared" si="2"/>
        <v/>
      </c>
      <c r="BK36" s="7" t="str">
        <f t="shared" si="2"/>
        <v/>
      </c>
      <c r="BL36" s="7" t="str">
        <f t="shared" si="2"/>
        <v/>
      </c>
      <c r="BM36" s="7" t="str">
        <f t="shared" si="2"/>
        <v/>
      </c>
      <c r="BN36" s="7" t="str">
        <f t="shared" si="2"/>
        <v/>
      </c>
      <c r="BO36" s="7" t="str">
        <f t="shared" si="2"/>
        <v/>
      </c>
      <c r="BP36" s="7" t="str">
        <f t="shared" si="2"/>
        <v/>
      </c>
      <c r="BQ36" s="7" t="str">
        <f t="shared" si="2"/>
        <v/>
      </c>
      <c r="BR36" s="7" t="str">
        <f t="shared" si="2"/>
        <v/>
      </c>
      <c r="BS36" s="7" t="str">
        <f t="shared" ref="BS36:DB36" si="3">IF(AND(BS40&gt;=$D$5,BS40&lt;$D$6),1,"")</f>
        <v/>
      </c>
      <c r="BT36" s="7" t="str">
        <f t="shared" si="3"/>
        <v/>
      </c>
      <c r="BU36" s="7" t="str">
        <f t="shared" si="3"/>
        <v/>
      </c>
      <c r="BV36" s="7" t="str">
        <f t="shared" si="3"/>
        <v/>
      </c>
      <c r="BW36" s="7" t="str">
        <f t="shared" si="3"/>
        <v/>
      </c>
      <c r="BX36" s="7" t="str">
        <f t="shared" si="3"/>
        <v/>
      </c>
      <c r="BY36" s="7" t="str">
        <f t="shared" si="3"/>
        <v/>
      </c>
      <c r="BZ36" s="7" t="str">
        <f t="shared" si="3"/>
        <v/>
      </c>
      <c r="CA36" s="7" t="str">
        <f t="shared" si="3"/>
        <v/>
      </c>
      <c r="CB36" s="7" t="str">
        <f t="shared" si="3"/>
        <v/>
      </c>
      <c r="CC36" s="7" t="str">
        <f t="shared" si="3"/>
        <v/>
      </c>
      <c r="CD36" s="7" t="str">
        <f t="shared" si="3"/>
        <v/>
      </c>
      <c r="CE36" s="7" t="str">
        <f t="shared" si="3"/>
        <v/>
      </c>
      <c r="CF36" s="7" t="str">
        <f t="shared" si="3"/>
        <v/>
      </c>
      <c r="CG36" s="7" t="str">
        <f t="shared" si="3"/>
        <v/>
      </c>
      <c r="CH36" s="7" t="str">
        <f t="shared" si="3"/>
        <v/>
      </c>
      <c r="CI36" s="7" t="str">
        <f t="shared" si="3"/>
        <v/>
      </c>
      <c r="CJ36" s="7" t="str">
        <f t="shared" si="3"/>
        <v/>
      </c>
      <c r="CK36" s="7" t="str">
        <f t="shared" si="3"/>
        <v/>
      </c>
      <c r="CL36" s="7" t="str">
        <f t="shared" si="3"/>
        <v/>
      </c>
      <c r="CM36" s="7" t="str">
        <f t="shared" si="3"/>
        <v/>
      </c>
      <c r="CN36" s="7" t="str">
        <f t="shared" si="3"/>
        <v/>
      </c>
      <c r="CO36" s="7" t="str">
        <f t="shared" si="3"/>
        <v/>
      </c>
      <c r="CP36" s="7" t="str">
        <f t="shared" si="3"/>
        <v/>
      </c>
      <c r="CQ36" s="7" t="str">
        <f t="shared" si="3"/>
        <v/>
      </c>
      <c r="CR36" s="7" t="str">
        <f t="shared" si="3"/>
        <v/>
      </c>
      <c r="CS36" s="7" t="str">
        <f t="shared" si="3"/>
        <v/>
      </c>
      <c r="CT36" s="7" t="str">
        <f t="shared" si="3"/>
        <v/>
      </c>
      <c r="CU36" s="7" t="str">
        <f t="shared" si="3"/>
        <v/>
      </c>
      <c r="CV36" s="7" t="str">
        <f t="shared" si="3"/>
        <v/>
      </c>
      <c r="CW36" s="7" t="str">
        <f t="shared" si="3"/>
        <v/>
      </c>
      <c r="CX36" s="7" t="str">
        <f t="shared" si="3"/>
        <v/>
      </c>
      <c r="CY36" s="7" t="str">
        <f t="shared" si="3"/>
        <v/>
      </c>
      <c r="CZ36" s="7" t="str">
        <f t="shared" si="3"/>
        <v/>
      </c>
      <c r="DA36" s="7" t="str">
        <f t="shared" si="3"/>
        <v/>
      </c>
      <c r="DB36" s="7" t="str">
        <f t="shared" si="3"/>
        <v/>
      </c>
      <c r="DC36" s="4"/>
    </row>
    <row r="37" spans="1:107" x14ac:dyDescent="0.25">
      <c r="A37" s="1"/>
      <c r="C37" s="506">
        <f t="shared" si="0"/>
        <v>33</v>
      </c>
      <c r="E37" s="3" t="str">
        <f ca="1">OFFSET(Sprachen!A406,0,'START, DEBUT, INIZIO'!$E$7-1,1,1)</f>
        <v>Konzessionsdauer = Betriebsphase in Jahren</v>
      </c>
      <c r="F37" s="3">
        <f>SUM(G37:DB37)</f>
        <v>0</v>
      </c>
      <c r="G37" s="7" t="str">
        <f t="shared" ref="G37:AL37" si="4">IF(AND(G40&gt;=$D$6,G40&lt;=$D$7),1,"")</f>
        <v/>
      </c>
      <c r="H37" s="7" t="str">
        <f t="shared" si="4"/>
        <v/>
      </c>
      <c r="I37" s="7" t="str">
        <f t="shared" si="4"/>
        <v/>
      </c>
      <c r="J37" s="7" t="str">
        <f t="shared" si="4"/>
        <v/>
      </c>
      <c r="K37" s="7" t="str">
        <f t="shared" si="4"/>
        <v/>
      </c>
      <c r="L37" s="7" t="str">
        <f t="shared" si="4"/>
        <v/>
      </c>
      <c r="M37" s="7" t="str">
        <f t="shared" si="4"/>
        <v/>
      </c>
      <c r="N37" s="7" t="str">
        <f t="shared" si="4"/>
        <v/>
      </c>
      <c r="O37" s="7" t="str">
        <f t="shared" si="4"/>
        <v/>
      </c>
      <c r="P37" s="7" t="str">
        <f t="shared" si="4"/>
        <v/>
      </c>
      <c r="Q37" s="7" t="str">
        <f t="shared" si="4"/>
        <v/>
      </c>
      <c r="R37" s="7" t="str">
        <f t="shared" si="4"/>
        <v/>
      </c>
      <c r="S37" s="7" t="str">
        <f t="shared" si="4"/>
        <v/>
      </c>
      <c r="T37" s="7" t="str">
        <f t="shared" si="4"/>
        <v/>
      </c>
      <c r="U37" s="7" t="str">
        <f t="shared" si="4"/>
        <v/>
      </c>
      <c r="V37" s="7" t="str">
        <f t="shared" si="4"/>
        <v/>
      </c>
      <c r="W37" s="7" t="str">
        <f t="shared" si="4"/>
        <v/>
      </c>
      <c r="X37" s="7" t="str">
        <f t="shared" si="4"/>
        <v/>
      </c>
      <c r="Y37" s="7" t="str">
        <f t="shared" si="4"/>
        <v/>
      </c>
      <c r="Z37" s="7" t="str">
        <f t="shared" si="4"/>
        <v/>
      </c>
      <c r="AA37" s="7" t="str">
        <f t="shared" si="4"/>
        <v/>
      </c>
      <c r="AB37" s="7" t="str">
        <f t="shared" si="4"/>
        <v/>
      </c>
      <c r="AC37" s="7" t="str">
        <f t="shared" si="4"/>
        <v/>
      </c>
      <c r="AD37" s="7" t="str">
        <f t="shared" si="4"/>
        <v/>
      </c>
      <c r="AE37" s="7" t="str">
        <f t="shared" si="4"/>
        <v/>
      </c>
      <c r="AF37" s="7" t="str">
        <f t="shared" si="4"/>
        <v/>
      </c>
      <c r="AG37" s="7" t="str">
        <f t="shared" si="4"/>
        <v/>
      </c>
      <c r="AH37" s="7" t="str">
        <f t="shared" si="4"/>
        <v/>
      </c>
      <c r="AI37" s="7" t="str">
        <f t="shared" si="4"/>
        <v/>
      </c>
      <c r="AJ37" s="7" t="str">
        <f t="shared" si="4"/>
        <v/>
      </c>
      <c r="AK37" s="7" t="str">
        <f t="shared" si="4"/>
        <v/>
      </c>
      <c r="AL37" s="7" t="str">
        <f t="shared" si="4"/>
        <v/>
      </c>
      <c r="AM37" s="7" t="str">
        <f t="shared" ref="AM37:BR37" si="5">IF(AND(AM40&gt;=$D$6,AM40&lt;=$D$7),1,"")</f>
        <v/>
      </c>
      <c r="AN37" s="7" t="str">
        <f t="shared" si="5"/>
        <v/>
      </c>
      <c r="AO37" s="7" t="str">
        <f t="shared" si="5"/>
        <v/>
      </c>
      <c r="AP37" s="7" t="str">
        <f t="shared" si="5"/>
        <v/>
      </c>
      <c r="AQ37" s="7" t="str">
        <f t="shared" si="5"/>
        <v/>
      </c>
      <c r="AR37" s="7" t="str">
        <f t="shared" si="5"/>
        <v/>
      </c>
      <c r="AS37" s="7" t="str">
        <f t="shared" si="5"/>
        <v/>
      </c>
      <c r="AT37" s="7" t="str">
        <f t="shared" si="5"/>
        <v/>
      </c>
      <c r="AU37" s="7" t="str">
        <f t="shared" si="5"/>
        <v/>
      </c>
      <c r="AV37" s="7" t="str">
        <f t="shared" si="5"/>
        <v/>
      </c>
      <c r="AW37" s="7" t="str">
        <f t="shared" si="5"/>
        <v/>
      </c>
      <c r="AX37" s="7" t="str">
        <f t="shared" si="5"/>
        <v/>
      </c>
      <c r="AY37" s="7" t="str">
        <f t="shared" si="5"/>
        <v/>
      </c>
      <c r="AZ37" s="7" t="str">
        <f t="shared" si="5"/>
        <v/>
      </c>
      <c r="BA37" s="7" t="str">
        <f t="shared" si="5"/>
        <v/>
      </c>
      <c r="BB37" s="7" t="str">
        <f t="shared" si="5"/>
        <v/>
      </c>
      <c r="BC37" s="7" t="str">
        <f t="shared" si="5"/>
        <v/>
      </c>
      <c r="BD37" s="7" t="str">
        <f t="shared" si="5"/>
        <v/>
      </c>
      <c r="BE37" s="7" t="str">
        <f t="shared" si="5"/>
        <v/>
      </c>
      <c r="BF37" s="7" t="str">
        <f t="shared" si="5"/>
        <v/>
      </c>
      <c r="BG37" s="7" t="str">
        <f t="shared" si="5"/>
        <v/>
      </c>
      <c r="BH37" s="7" t="str">
        <f t="shared" si="5"/>
        <v/>
      </c>
      <c r="BI37" s="7" t="str">
        <f t="shared" si="5"/>
        <v/>
      </c>
      <c r="BJ37" s="7" t="str">
        <f t="shared" si="5"/>
        <v/>
      </c>
      <c r="BK37" s="7" t="str">
        <f t="shared" si="5"/>
        <v/>
      </c>
      <c r="BL37" s="7" t="str">
        <f t="shared" si="5"/>
        <v/>
      </c>
      <c r="BM37" s="7" t="str">
        <f t="shared" si="5"/>
        <v/>
      </c>
      <c r="BN37" s="7" t="str">
        <f t="shared" si="5"/>
        <v/>
      </c>
      <c r="BO37" s="7" t="str">
        <f t="shared" si="5"/>
        <v/>
      </c>
      <c r="BP37" s="7" t="str">
        <f t="shared" si="5"/>
        <v/>
      </c>
      <c r="BQ37" s="7" t="str">
        <f t="shared" si="5"/>
        <v/>
      </c>
      <c r="BR37" s="7" t="str">
        <f t="shared" si="5"/>
        <v/>
      </c>
      <c r="BS37" s="7" t="str">
        <f t="shared" ref="BS37:DB37" si="6">IF(AND(BS40&gt;=$D$6,BS40&lt;=$D$7),1,"")</f>
        <v/>
      </c>
      <c r="BT37" s="7" t="str">
        <f t="shared" si="6"/>
        <v/>
      </c>
      <c r="BU37" s="7" t="str">
        <f t="shared" si="6"/>
        <v/>
      </c>
      <c r="BV37" s="7" t="str">
        <f t="shared" si="6"/>
        <v/>
      </c>
      <c r="BW37" s="7" t="str">
        <f t="shared" si="6"/>
        <v/>
      </c>
      <c r="BX37" s="7" t="str">
        <f t="shared" si="6"/>
        <v/>
      </c>
      <c r="BY37" s="7" t="str">
        <f t="shared" si="6"/>
        <v/>
      </c>
      <c r="BZ37" s="7" t="str">
        <f t="shared" si="6"/>
        <v/>
      </c>
      <c r="CA37" s="7" t="str">
        <f t="shared" si="6"/>
        <v/>
      </c>
      <c r="CB37" s="7" t="str">
        <f t="shared" si="6"/>
        <v/>
      </c>
      <c r="CC37" s="7" t="str">
        <f t="shared" si="6"/>
        <v/>
      </c>
      <c r="CD37" s="7" t="str">
        <f t="shared" si="6"/>
        <v/>
      </c>
      <c r="CE37" s="7" t="str">
        <f t="shared" si="6"/>
        <v/>
      </c>
      <c r="CF37" s="7" t="str">
        <f t="shared" si="6"/>
        <v/>
      </c>
      <c r="CG37" s="7" t="str">
        <f t="shared" si="6"/>
        <v/>
      </c>
      <c r="CH37" s="7" t="str">
        <f t="shared" si="6"/>
        <v/>
      </c>
      <c r="CI37" s="7" t="str">
        <f t="shared" si="6"/>
        <v/>
      </c>
      <c r="CJ37" s="7" t="str">
        <f t="shared" si="6"/>
        <v/>
      </c>
      <c r="CK37" s="7" t="str">
        <f t="shared" si="6"/>
        <v/>
      </c>
      <c r="CL37" s="7" t="str">
        <f t="shared" si="6"/>
        <v/>
      </c>
      <c r="CM37" s="7" t="str">
        <f t="shared" si="6"/>
        <v/>
      </c>
      <c r="CN37" s="7" t="str">
        <f t="shared" si="6"/>
        <v/>
      </c>
      <c r="CO37" s="7" t="str">
        <f t="shared" si="6"/>
        <v/>
      </c>
      <c r="CP37" s="7" t="str">
        <f t="shared" si="6"/>
        <v/>
      </c>
      <c r="CQ37" s="7" t="str">
        <f t="shared" si="6"/>
        <v/>
      </c>
      <c r="CR37" s="7" t="str">
        <f t="shared" si="6"/>
        <v/>
      </c>
      <c r="CS37" s="7" t="str">
        <f t="shared" si="6"/>
        <v/>
      </c>
      <c r="CT37" s="7" t="str">
        <f t="shared" si="6"/>
        <v/>
      </c>
      <c r="CU37" s="7" t="str">
        <f t="shared" si="6"/>
        <v/>
      </c>
      <c r="CV37" s="7" t="str">
        <f t="shared" si="6"/>
        <v/>
      </c>
      <c r="CW37" s="7" t="str">
        <f t="shared" si="6"/>
        <v/>
      </c>
      <c r="CX37" s="7" t="str">
        <f t="shared" si="6"/>
        <v/>
      </c>
      <c r="CY37" s="7" t="str">
        <f t="shared" si="6"/>
        <v/>
      </c>
      <c r="CZ37" s="7" t="str">
        <f t="shared" si="6"/>
        <v/>
      </c>
      <c r="DA37" s="7" t="str">
        <f t="shared" si="6"/>
        <v/>
      </c>
      <c r="DB37" s="7" t="str">
        <f t="shared" si="6"/>
        <v/>
      </c>
      <c r="DC37" s="4"/>
    </row>
    <row r="38" spans="1:107" x14ac:dyDescent="0.25">
      <c r="A38" s="1"/>
      <c r="C38" s="506">
        <f t="shared" si="0"/>
        <v>34</v>
      </c>
      <c r="E38" s="3" t="str">
        <f ca="1">OFFSET(Sprachen!A407,0,'START, DEBUT, INIZIO'!$E$7-1,1,1)</f>
        <v>gMP Laufzeit in Jahren</v>
      </c>
      <c r="F38" s="3">
        <f>SUM(G38:DB38)</f>
        <v>0</v>
      </c>
      <c r="G38" s="7" t="str">
        <f>IF(AND(G40&gt;=$D$6,G40&lt;=$D$6+'Allg., SDL, RMP, HKN, Wi-Res.'!$C$3-1),1,"")</f>
        <v/>
      </c>
      <c r="H38" s="7" t="str">
        <f>IF(AND(H40&gt;=$D$6,H40&lt;=$D$6+'Allg., SDL, RMP, HKN, Wi-Res.'!$C$3-1),1,"")</f>
        <v/>
      </c>
      <c r="I38" s="7" t="str">
        <f>IF(AND(I40&gt;=$D$6,I40&lt;=$D$6+'Allg., SDL, RMP, HKN, Wi-Res.'!$C$3-1),1,"")</f>
        <v/>
      </c>
      <c r="J38" s="7" t="str">
        <f>IF(AND(J40&gt;=$D$6,J40&lt;=$D$6+'Allg., SDL, RMP, HKN, Wi-Res.'!$C$3-1),1,"")</f>
        <v/>
      </c>
      <c r="K38" s="7" t="str">
        <f>IF(AND(K40&gt;=$D$6,K40&lt;=$D$6+'Allg., SDL, RMP, HKN, Wi-Res.'!$C$3-1),1,"")</f>
        <v/>
      </c>
      <c r="L38" s="7" t="str">
        <f>IF(AND(L40&gt;=$D$6,L40&lt;=$D$6+'Allg., SDL, RMP, HKN, Wi-Res.'!$C$3-1),1,"")</f>
        <v/>
      </c>
      <c r="M38" s="7" t="str">
        <f>IF(AND(M40&gt;=$D$6,M40&lt;=$D$6+'Allg., SDL, RMP, HKN, Wi-Res.'!$C$3-1),1,"")</f>
        <v/>
      </c>
      <c r="N38" s="7" t="str">
        <f>IF(AND(N40&gt;=$D$6,N40&lt;=$D$6+'Allg., SDL, RMP, HKN, Wi-Res.'!$C$3-1),1,"")</f>
        <v/>
      </c>
      <c r="O38" s="7" t="str">
        <f>IF(AND(O40&gt;=$D$6,O40&lt;=$D$6+'Allg., SDL, RMP, HKN, Wi-Res.'!$C$3-1),1,"")</f>
        <v/>
      </c>
      <c r="P38" s="7" t="str">
        <f>IF(AND(P40&gt;=$D$6,P40&lt;=$D$6+'Allg., SDL, RMP, HKN, Wi-Res.'!$C$3-1),1,"")</f>
        <v/>
      </c>
      <c r="Q38" s="7" t="str">
        <f>IF(AND(Q40&gt;=$D$6,Q40&lt;=$D$6+'Allg., SDL, RMP, HKN, Wi-Res.'!$C$3-1),1,"")</f>
        <v/>
      </c>
      <c r="R38" s="7" t="str">
        <f>IF(AND(R40&gt;=$D$6,R40&lt;=$D$6+'Allg., SDL, RMP, HKN, Wi-Res.'!$C$3-1),1,"")</f>
        <v/>
      </c>
      <c r="S38" s="7" t="str">
        <f>IF(AND(S40&gt;=$D$6,S40&lt;=$D$6+'Allg., SDL, RMP, HKN, Wi-Res.'!$C$3-1),1,"")</f>
        <v/>
      </c>
      <c r="T38" s="7" t="str">
        <f>IF(AND(T40&gt;=$D$6,T40&lt;=$D$6+'Allg., SDL, RMP, HKN, Wi-Res.'!$C$3-1),1,"")</f>
        <v/>
      </c>
      <c r="U38" s="7" t="str">
        <f>IF(AND(U40&gt;=$D$6,U40&lt;=$D$6+'Allg., SDL, RMP, HKN, Wi-Res.'!$C$3-1),1,"")</f>
        <v/>
      </c>
      <c r="V38" s="7" t="str">
        <f>IF(AND(V40&gt;=$D$6,V40&lt;=$D$6+'Allg., SDL, RMP, HKN, Wi-Res.'!$C$3-1),1,"")</f>
        <v/>
      </c>
      <c r="W38" s="7" t="str">
        <f>IF(AND(W40&gt;=$D$6,W40&lt;=$D$6+'Allg., SDL, RMP, HKN, Wi-Res.'!$C$3-1),1,"")</f>
        <v/>
      </c>
      <c r="X38" s="7" t="str">
        <f>IF(AND(X40&gt;=$D$6,X40&lt;=$D$6+'Allg., SDL, RMP, HKN, Wi-Res.'!$C$3-1),1,"")</f>
        <v/>
      </c>
      <c r="Y38" s="7" t="str">
        <f>IF(AND(Y40&gt;=$D$6,Y40&lt;=$D$6+'Allg., SDL, RMP, HKN, Wi-Res.'!$C$3-1),1,"")</f>
        <v/>
      </c>
      <c r="Z38" s="7" t="str">
        <f>IF(AND(Z40&gt;=$D$6,Z40&lt;=$D$6+'Allg., SDL, RMP, HKN, Wi-Res.'!$C$3-1),1,"")</f>
        <v/>
      </c>
      <c r="AA38" s="7" t="str">
        <f>IF(AND(AA40&gt;=$D$6,AA40&lt;=$D$6+'Allg., SDL, RMP, HKN, Wi-Res.'!$C$3-1),1,"")</f>
        <v/>
      </c>
      <c r="AB38" s="7" t="str">
        <f>IF(AND(AB40&gt;=$D$6,AB40&lt;=$D$6+'Allg., SDL, RMP, HKN, Wi-Res.'!$C$3-1),1,"")</f>
        <v/>
      </c>
      <c r="AC38" s="7" t="str">
        <f>IF(AND(AC40&gt;=$D$6,AC40&lt;=$D$6+'Allg., SDL, RMP, HKN, Wi-Res.'!$C$3-1),1,"")</f>
        <v/>
      </c>
      <c r="AD38" s="7" t="str">
        <f>IF(AND(AD40&gt;=$D$6,AD40&lt;=$D$6+'Allg., SDL, RMP, HKN, Wi-Res.'!$C$3-1),1,"")</f>
        <v/>
      </c>
      <c r="AE38" s="7" t="str">
        <f>IF(AND(AE40&gt;=$D$6,AE40&lt;=$D$6+'Allg., SDL, RMP, HKN, Wi-Res.'!$C$3-1),1,"")</f>
        <v/>
      </c>
      <c r="AF38" s="7" t="str">
        <f>IF(AND(AF40&gt;=$D$6,AF40&lt;=$D$6+'Allg., SDL, RMP, HKN, Wi-Res.'!$C$3-1),1,"")</f>
        <v/>
      </c>
      <c r="AG38" s="7" t="str">
        <f>IF(AND(AG40&gt;=$D$6,AG40&lt;=$D$6+'Allg., SDL, RMP, HKN, Wi-Res.'!$C$3-1),1,"")</f>
        <v/>
      </c>
      <c r="AH38" s="7" t="str">
        <f>IF(AND(AH40&gt;=$D$6,AH40&lt;=$D$6+'Allg., SDL, RMP, HKN, Wi-Res.'!$C$3-1),1,"")</f>
        <v/>
      </c>
      <c r="AI38" s="7" t="str">
        <f>IF(AND(AI40&gt;=$D$6,AI40&lt;=$D$6+'Allg., SDL, RMP, HKN, Wi-Res.'!$C$3-1),1,"")</f>
        <v/>
      </c>
      <c r="AJ38" s="7" t="str">
        <f>IF(AND(AJ40&gt;=$D$6,AJ40&lt;=$D$6+'Allg., SDL, RMP, HKN, Wi-Res.'!$C$3-1),1,"")</f>
        <v/>
      </c>
      <c r="AK38" s="7" t="str">
        <f>IF(AND(AK40&gt;=$D$6,AK40&lt;=$D$6+'Allg., SDL, RMP, HKN, Wi-Res.'!$C$3-1),1,"")</f>
        <v/>
      </c>
      <c r="AL38" s="7" t="str">
        <f>IF(AND(AL40&gt;=$D$6,AL40&lt;=$D$6+'Allg., SDL, RMP, HKN, Wi-Res.'!$C$3-1),1,"")</f>
        <v/>
      </c>
      <c r="AM38" s="7" t="str">
        <f>IF(AND(AM40&gt;=$D$6,AM40&lt;=$D$6+'Allg., SDL, RMP, HKN, Wi-Res.'!$C$3-1),1,"")</f>
        <v/>
      </c>
      <c r="AN38" s="7" t="str">
        <f>IF(AND(AN40&gt;=$D$6,AN40&lt;=$D$6+'Allg., SDL, RMP, HKN, Wi-Res.'!$C$3-1),1,"")</f>
        <v/>
      </c>
      <c r="AO38" s="7" t="str">
        <f>IF(AND(AO40&gt;=$D$6,AO40&lt;=$D$6+'Allg., SDL, RMP, HKN, Wi-Res.'!$C$3-1),1,"")</f>
        <v/>
      </c>
      <c r="AP38" s="7" t="str">
        <f>IF(AND(AP40&gt;=$D$6,AP40&lt;=$D$6+'Allg., SDL, RMP, HKN, Wi-Res.'!$C$3-1),1,"")</f>
        <v/>
      </c>
      <c r="AQ38" s="7" t="str">
        <f>IF(AND(AQ40&gt;=$D$6,AQ40&lt;=$D$6+'Allg., SDL, RMP, HKN, Wi-Res.'!$C$3-1),1,"")</f>
        <v/>
      </c>
      <c r="AR38" s="7" t="str">
        <f>IF(AND(AR40&gt;=$D$6,AR40&lt;=$D$6+'Allg., SDL, RMP, HKN, Wi-Res.'!$C$3-1),1,"")</f>
        <v/>
      </c>
      <c r="AS38" s="7" t="str">
        <f>IF(AND(AS40&gt;=$D$6,AS40&lt;=$D$6+'Allg., SDL, RMP, HKN, Wi-Res.'!$C$3-1),1,"")</f>
        <v/>
      </c>
      <c r="AT38" s="7" t="str">
        <f>IF(AND(AT40&gt;=$D$6,AT40&lt;=$D$6+'Allg., SDL, RMP, HKN, Wi-Res.'!$C$3-1),1,"")</f>
        <v/>
      </c>
      <c r="AU38" s="7" t="str">
        <f>IF(AND(AU40&gt;=$D$6,AU40&lt;=$D$6+'Allg., SDL, RMP, HKN, Wi-Res.'!$C$3-1),1,"")</f>
        <v/>
      </c>
      <c r="AV38" s="7" t="str">
        <f>IF(AND(AV40&gt;=$D$6,AV40&lt;=$D$6+'Allg., SDL, RMP, HKN, Wi-Res.'!$C$3-1),1,"")</f>
        <v/>
      </c>
      <c r="AW38" s="7" t="str">
        <f>IF(AND(AW40&gt;=$D$6,AW40&lt;=$D$6+'Allg., SDL, RMP, HKN, Wi-Res.'!$C$3-1),1,"")</f>
        <v/>
      </c>
      <c r="AX38" s="7" t="str">
        <f>IF(AND(AX40&gt;=$D$6,AX40&lt;=$D$6+'Allg., SDL, RMP, HKN, Wi-Res.'!$C$3-1),1,"")</f>
        <v/>
      </c>
      <c r="AY38" s="7" t="str">
        <f>IF(AND(AY40&gt;=$D$6,AY40&lt;=$D$6+'Allg., SDL, RMP, HKN, Wi-Res.'!$C$3-1),1,"")</f>
        <v/>
      </c>
      <c r="AZ38" s="7" t="str">
        <f>IF(AND(AZ40&gt;=$D$6,AZ40&lt;=$D$6+'Allg., SDL, RMP, HKN, Wi-Res.'!$C$3-1),1,"")</f>
        <v/>
      </c>
      <c r="BA38" s="7" t="str">
        <f>IF(AND(BA40&gt;=$D$6,BA40&lt;=$D$6+'Allg., SDL, RMP, HKN, Wi-Res.'!$C$3-1),1,"")</f>
        <v/>
      </c>
      <c r="BB38" s="7" t="str">
        <f>IF(AND(BB40&gt;=$D$6,BB40&lt;=$D$6+'Allg., SDL, RMP, HKN, Wi-Res.'!$C$3-1),1,"")</f>
        <v/>
      </c>
      <c r="BC38" s="7" t="str">
        <f>IF(AND(BC40&gt;=$D$6,BC40&lt;=$D$6+'Allg., SDL, RMP, HKN, Wi-Res.'!$C$3-1),1,"")</f>
        <v/>
      </c>
      <c r="BD38" s="7" t="str">
        <f>IF(AND(BD40&gt;=$D$6,BD40&lt;=$D$6+'Allg., SDL, RMP, HKN, Wi-Res.'!$C$3-1),1,"")</f>
        <v/>
      </c>
      <c r="BE38" s="7" t="str">
        <f>IF(AND(BE40&gt;=$D$6,BE40&lt;=$D$6+'Allg., SDL, RMP, HKN, Wi-Res.'!$C$3-1),1,"")</f>
        <v/>
      </c>
      <c r="BF38" s="7" t="str">
        <f>IF(AND(BF40&gt;=$D$6,BF40&lt;=$D$6+'Allg., SDL, RMP, HKN, Wi-Res.'!$C$3-1),1,"")</f>
        <v/>
      </c>
      <c r="BG38" s="7" t="str">
        <f>IF(AND(BG40&gt;=$D$6,BG40&lt;=$D$6+'Allg., SDL, RMP, HKN, Wi-Res.'!$C$3-1),1,"")</f>
        <v/>
      </c>
      <c r="BH38" s="7" t="str">
        <f>IF(AND(BH40&gt;=$D$6,BH40&lt;=$D$6+'Allg., SDL, RMP, HKN, Wi-Res.'!$C$3-1),1,"")</f>
        <v/>
      </c>
      <c r="BI38" s="7" t="str">
        <f>IF(AND(BI40&gt;=$D$6,BI40&lt;=$D$6+'Allg., SDL, RMP, HKN, Wi-Res.'!$C$3-1),1,"")</f>
        <v/>
      </c>
      <c r="BJ38" s="7" t="str">
        <f>IF(AND(BJ40&gt;=$D$6,BJ40&lt;=$D$6+'Allg., SDL, RMP, HKN, Wi-Res.'!$C$3-1),1,"")</f>
        <v/>
      </c>
      <c r="BK38" s="7" t="str">
        <f>IF(AND(BK40&gt;=$D$6,BK40&lt;=$D$6+'Allg., SDL, RMP, HKN, Wi-Res.'!$C$3-1),1,"")</f>
        <v/>
      </c>
      <c r="BL38" s="7" t="str">
        <f>IF(AND(BL40&gt;=$D$6,BL40&lt;=$D$6+'Allg., SDL, RMP, HKN, Wi-Res.'!$C$3-1),1,"")</f>
        <v/>
      </c>
      <c r="BM38" s="7" t="str">
        <f>IF(AND(BM40&gt;=$D$6,BM40&lt;=$D$6+'Allg., SDL, RMP, HKN, Wi-Res.'!$C$3-1),1,"")</f>
        <v/>
      </c>
      <c r="BN38" s="7" t="str">
        <f>IF(AND(BN40&gt;=$D$6,BN40&lt;=$D$6+'Allg., SDL, RMP, HKN, Wi-Res.'!$C$3-1),1,"")</f>
        <v/>
      </c>
      <c r="BO38" s="7" t="str">
        <f>IF(AND(BO40&gt;=$D$6,BO40&lt;=$D$6+'Allg., SDL, RMP, HKN, Wi-Res.'!$C$3-1),1,"")</f>
        <v/>
      </c>
      <c r="BP38" s="7" t="str">
        <f>IF(AND(BP40&gt;=$D$6,BP40&lt;=$D$6+'Allg., SDL, RMP, HKN, Wi-Res.'!$C$3-1),1,"")</f>
        <v/>
      </c>
      <c r="BQ38" s="7" t="str">
        <f>IF(AND(BQ40&gt;=$D$6,BQ40&lt;=$D$6+'Allg., SDL, RMP, HKN, Wi-Res.'!$C$3-1),1,"")</f>
        <v/>
      </c>
      <c r="BR38" s="7" t="str">
        <f>IF(AND(BR40&gt;=$D$6,BR40&lt;=$D$6+'Allg., SDL, RMP, HKN, Wi-Res.'!$C$3-1),1,"")</f>
        <v/>
      </c>
      <c r="BS38" s="7" t="str">
        <f>IF(AND(BS40&gt;=$D$6,BS40&lt;=$D$6+'Allg., SDL, RMP, HKN, Wi-Res.'!$C$3-1),1,"")</f>
        <v/>
      </c>
      <c r="BT38" s="7" t="str">
        <f>IF(AND(BT40&gt;=$D$6,BT40&lt;=$D$6+'Allg., SDL, RMP, HKN, Wi-Res.'!$C$3-1),1,"")</f>
        <v/>
      </c>
      <c r="BU38" s="7" t="str">
        <f>IF(AND(BU40&gt;=$D$6,BU40&lt;=$D$6+'Allg., SDL, RMP, HKN, Wi-Res.'!$C$3-1),1,"")</f>
        <v/>
      </c>
      <c r="BV38" s="7" t="str">
        <f>IF(AND(BV40&gt;=$D$6,BV40&lt;=$D$6+'Allg., SDL, RMP, HKN, Wi-Res.'!$C$3-1),1,"")</f>
        <v/>
      </c>
      <c r="BW38" s="7" t="str">
        <f>IF(AND(BW40&gt;=$D$6,BW40&lt;=$D$6+'Allg., SDL, RMP, HKN, Wi-Res.'!$C$3-1),1,"")</f>
        <v/>
      </c>
      <c r="BX38" s="7" t="str">
        <f>IF(AND(BX40&gt;=$D$6,BX40&lt;=$D$6+'Allg., SDL, RMP, HKN, Wi-Res.'!$C$3-1),1,"")</f>
        <v/>
      </c>
      <c r="BY38" s="7" t="str">
        <f>IF(AND(BY40&gt;=$D$6,BY40&lt;=$D$6+'Allg., SDL, RMP, HKN, Wi-Res.'!$C$3-1),1,"")</f>
        <v/>
      </c>
      <c r="BZ38" s="7" t="str">
        <f>IF(AND(BZ40&gt;=$D$6,BZ40&lt;=$D$6+'Allg., SDL, RMP, HKN, Wi-Res.'!$C$3-1),1,"")</f>
        <v/>
      </c>
      <c r="CA38" s="7" t="str">
        <f>IF(AND(CA40&gt;=$D$6,CA40&lt;=$D$6+'Allg., SDL, RMP, HKN, Wi-Res.'!$C$3-1),1,"")</f>
        <v/>
      </c>
      <c r="CB38" s="7" t="str">
        <f>IF(AND(CB40&gt;=$D$6,CB40&lt;=$D$6+'Allg., SDL, RMP, HKN, Wi-Res.'!$C$3-1),1,"")</f>
        <v/>
      </c>
      <c r="CC38" s="7" t="str">
        <f>IF(AND(CC40&gt;=$D$6,CC40&lt;=$D$6+'Allg., SDL, RMP, HKN, Wi-Res.'!$C$3-1),1,"")</f>
        <v/>
      </c>
      <c r="CD38" s="7" t="str">
        <f>IF(AND(CD40&gt;=$D$6,CD40&lt;=$D$6+'Allg., SDL, RMP, HKN, Wi-Res.'!$C$3-1),1,"")</f>
        <v/>
      </c>
      <c r="CE38" s="7" t="str">
        <f>IF(AND(CE40&gt;=$D$6,CE40&lt;=$D$6+'Allg., SDL, RMP, HKN, Wi-Res.'!$C$3-1),1,"")</f>
        <v/>
      </c>
      <c r="CF38" s="7" t="str">
        <f>IF(AND(CF40&gt;=$D$6,CF40&lt;=$D$6+'Allg., SDL, RMP, HKN, Wi-Res.'!$C$3-1),1,"")</f>
        <v/>
      </c>
      <c r="CG38" s="7" t="str">
        <f>IF(AND(CG40&gt;=$D$6,CG40&lt;=$D$6+'Allg., SDL, RMP, HKN, Wi-Res.'!$C$3-1),1,"")</f>
        <v/>
      </c>
      <c r="CH38" s="7" t="str">
        <f>IF(AND(CH40&gt;=$D$6,CH40&lt;=$D$6+'Allg., SDL, RMP, HKN, Wi-Res.'!$C$3-1),1,"")</f>
        <v/>
      </c>
      <c r="CI38" s="7" t="str">
        <f>IF(AND(CI40&gt;=$D$6,CI40&lt;=$D$6+'Allg., SDL, RMP, HKN, Wi-Res.'!$C$3-1),1,"")</f>
        <v/>
      </c>
      <c r="CJ38" s="7" t="str">
        <f>IF(AND(CJ40&gt;=$D$6,CJ40&lt;=$D$6+'Allg., SDL, RMP, HKN, Wi-Res.'!$C$3-1),1,"")</f>
        <v/>
      </c>
      <c r="CK38" s="7" t="str">
        <f>IF(AND(CK40&gt;=$D$6,CK40&lt;=$D$6+'Allg., SDL, RMP, HKN, Wi-Res.'!$C$3-1),1,"")</f>
        <v/>
      </c>
      <c r="CL38" s="7" t="str">
        <f>IF(AND(CL40&gt;=$D$6,CL40&lt;=$D$6+'Allg., SDL, RMP, HKN, Wi-Res.'!$C$3-1),1,"")</f>
        <v/>
      </c>
      <c r="CM38" s="7" t="str">
        <f>IF(AND(CM40&gt;=$D$6,CM40&lt;=$D$6+'Allg., SDL, RMP, HKN, Wi-Res.'!$C$3-1),1,"")</f>
        <v/>
      </c>
      <c r="CN38" s="7" t="str">
        <f>IF(AND(CN40&gt;=$D$6,CN40&lt;=$D$6+'Allg., SDL, RMP, HKN, Wi-Res.'!$C$3-1),1,"")</f>
        <v/>
      </c>
      <c r="CO38" s="7" t="str">
        <f>IF(AND(CO40&gt;=$D$6,CO40&lt;=$D$6+'Allg., SDL, RMP, HKN, Wi-Res.'!$C$3-1),1,"")</f>
        <v/>
      </c>
      <c r="CP38" s="7" t="str">
        <f>IF(AND(CP40&gt;=$D$6,CP40&lt;=$D$6+'Allg., SDL, RMP, HKN, Wi-Res.'!$C$3-1),1,"")</f>
        <v/>
      </c>
      <c r="CQ38" s="7" t="str">
        <f>IF(AND(CQ40&gt;=$D$6,CQ40&lt;=$D$6+'Allg., SDL, RMP, HKN, Wi-Res.'!$C$3-1),1,"")</f>
        <v/>
      </c>
      <c r="CR38" s="7" t="str">
        <f>IF(AND(CR40&gt;=$D$6,CR40&lt;=$D$6+'Allg., SDL, RMP, HKN, Wi-Res.'!$C$3-1),1,"")</f>
        <v/>
      </c>
      <c r="CS38" s="7" t="str">
        <f>IF(AND(CS40&gt;=$D$6,CS40&lt;=$D$6+'Allg., SDL, RMP, HKN, Wi-Res.'!$C$3-1),1,"")</f>
        <v/>
      </c>
      <c r="CT38" s="7" t="str">
        <f>IF(AND(CT40&gt;=$D$6,CT40&lt;=$D$6+'Allg., SDL, RMP, HKN, Wi-Res.'!$C$3-1),1,"")</f>
        <v/>
      </c>
      <c r="CU38" s="7" t="str">
        <f>IF(AND(CU40&gt;=$D$6,CU40&lt;=$D$6+'Allg., SDL, RMP, HKN, Wi-Res.'!$C$3-1),1,"")</f>
        <v/>
      </c>
      <c r="CV38" s="7" t="str">
        <f>IF(AND(CV40&gt;=$D$6,CV40&lt;=$D$6+'Allg., SDL, RMP, HKN, Wi-Res.'!$C$3-1),1,"")</f>
        <v/>
      </c>
      <c r="CW38" s="7" t="str">
        <f>IF(AND(CW40&gt;=$D$6,CW40&lt;=$D$6+'Allg., SDL, RMP, HKN, Wi-Res.'!$C$3-1),1,"")</f>
        <v/>
      </c>
      <c r="CX38" s="7" t="str">
        <f>IF(AND(CX40&gt;=$D$6,CX40&lt;=$D$6+'Allg., SDL, RMP, HKN, Wi-Res.'!$C$3-1),1,"")</f>
        <v/>
      </c>
      <c r="CY38" s="7" t="str">
        <f>IF(AND(CY40&gt;=$D$6,CY40&lt;=$D$6+'Allg., SDL, RMP, HKN, Wi-Res.'!$C$3-1),1,"")</f>
        <v/>
      </c>
      <c r="CZ38" s="7" t="str">
        <f>IF(AND(CZ40&gt;=$D$6,CZ40&lt;=$D$6+'Allg., SDL, RMP, HKN, Wi-Res.'!$C$3-1),1,"")</f>
        <v/>
      </c>
      <c r="DA38" s="7" t="str">
        <f>IF(AND(DA40&gt;=$D$6,DA40&lt;=$D$6+'Allg., SDL, RMP, HKN, Wi-Res.'!$C$3-1),1,"")</f>
        <v/>
      </c>
      <c r="DB38" s="7" t="str">
        <f>IF(AND(DB40&gt;=$D$6,DB40&lt;=$D$6+'Allg., SDL, RMP, HKN, Wi-Res.'!$C$3-1),1,"")</f>
        <v/>
      </c>
      <c r="DC38" s="4"/>
    </row>
    <row r="39" spans="1:107" x14ac:dyDescent="0.25">
      <c r="A39" s="1"/>
      <c r="B39"/>
      <c r="C39" s="506">
        <f t="shared" si="0"/>
        <v>35</v>
      </c>
      <c r="F39" s="3"/>
      <c r="G39" s="7">
        <v>1</v>
      </c>
      <c r="H39" s="7" t="str">
        <f>IF(H40="","",G39+1)</f>
        <v/>
      </c>
      <c r="I39" s="7" t="str">
        <f t="shared" ref="I39:BT39" si="7">IF(I40="","",H39+1)</f>
        <v/>
      </c>
      <c r="J39" s="7" t="str">
        <f t="shared" si="7"/>
        <v/>
      </c>
      <c r="K39" s="7" t="str">
        <f t="shared" si="7"/>
        <v/>
      </c>
      <c r="L39" s="7" t="str">
        <f t="shared" si="7"/>
        <v/>
      </c>
      <c r="M39" s="7" t="str">
        <f t="shared" si="7"/>
        <v/>
      </c>
      <c r="N39" s="7" t="str">
        <f t="shared" si="7"/>
        <v/>
      </c>
      <c r="O39" s="7" t="str">
        <f t="shared" si="7"/>
        <v/>
      </c>
      <c r="P39" s="7" t="str">
        <f t="shared" si="7"/>
        <v/>
      </c>
      <c r="Q39" s="7" t="str">
        <f t="shared" si="7"/>
        <v/>
      </c>
      <c r="R39" s="7" t="str">
        <f t="shared" si="7"/>
        <v/>
      </c>
      <c r="S39" s="7" t="str">
        <f t="shared" si="7"/>
        <v/>
      </c>
      <c r="T39" s="7" t="str">
        <f t="shared" si="7"/>
        <v/>
      </c>
      <c r="U39" s="7" t="str">
        <f t="shared" si="7"/>
        <v/>
      </c>
      <c r="V39" s="7" t="str">
        <f t="shared" si="7"/>
        <v/>
      </c>
      <c r="W39" s="7" t="str">
        <f t="shared" si="7"/>
        <v/>
      </c>
      <c r="X39" s="7" t="str">
        <f t="shared" si="7"/>
        <v/>
      </c>
      <c r="Y39" s="7" t="str">
        <f t="shared" si="7"/>
        <v/>
      </c>
      <c r="Z39" s="7" t="str">
        <f t="shared" si="7"/>
        <v/>
      </c>
      <c r="AA39" s="7" t="str">
        <f t="shared" si="7"/>
        <v/>
      </c>
      <c r="AB39" s="7" t="str">
        <f t="shared" si="7"/>
        <v/>
      </c>
      <c r="AC39" s="7" t="str">
        <f t="shared" si="7"/>
        <v/>
      </c>
      <c r="AD39" s="7" t="str">
        <f t="shared" si="7"/>
        <v/>
      </c>
      <c r="AE39" s="7" t="str">
        <f t="shared" si="7"/>
        <v/>
      </c>
      <c r="AF39" s="7" t="str">
        <f t="shared" si="7"/>
        <v/>
      </c>
      <c r="AG39" s="7" t="str">
        <f t="shared" si="7"/>
        <v/>
      </c>
      <c r="AH39" s="7" t="str">
        <f t="shared" si="7"/>
        <v/>
      </c>
      <c r="AI39" s="7" t="str">
        <f t="shared" si="7"/>
        <v/>
      </c>
      <c r="AJ39" s="7" t="str">
        <f t="shared" si="7"/>
        <v/>
      </c>
      <c r="AK39" s="7" t="str">
        <f t="shared" si="7"/>
        <v/>
      </c>
      <c r="AL39" s="7" t="str">
        <f t="shared" si="7"/>
        <v/>
      </c>
      <c r="AM39" s="7" t="str">
        <f t="shared" si="7"/>
        <v/>
      </c>
      <c r="AN39" s="7" t="str">
        <f t="shared" si="7"/>
        <v/>
      </c>
      <c r="AO39" s="7" t="str">
        <f t="shared" si="7"/>
        <v/>
      </c>
      <c r="AP39" s="7" t="str">
        <f t="shared" si="7"/>
        <v/>
      </c>
      <c r="AQ39" s="7" t="str">
        <f t="shared" si="7"/>
        <v/>
      </c>
      <c r="AR39" s="7" t="str">
        <f t="shared" si="7"/>
        <v/>
      </c>
      <c r="AS39" s="7" t="str">
        <f t="shared" si="7"/>
        <v/>
      </c>
      <c r="AT39" s="7" t="str">
        <f t="shared" si="7"/>
        <v/>
      </c>
      <c r="AU39" s="7" t="str">
        <f t="shared" si="7"/>
        <v/>
      </c>
      <c r="AV39" s="7" t="str">
        <f t="shared" si="7"/>
        <v/>
      </c>
      <c r="AW39" s="7" t="str">
        <f t="shared" si="7"/>
        <v/>
      </c>
      <c r="AX39" s="7" t="str">
        <f t="shared" si="7"/>
        <v/>
      </c>
      <c r="AY39" s="7" t="str">
        <f t="shared" si="7"/>
        <v/>
      </c>
      <c r="AZ39" s="7" t="str">
        <f t="shared" si="7"/>
        <v/>
      </c>
      <c r="BA39" s="7" t="str">
        <f t="shared" si="7"/>
        <v/>
      </c>
      <c r="BB39" s="7" t="str">
        <f t="shared" si="7"/>
        <v/>
      </c>
      <c r="BC39" s="7" t="str">
        <f t="shared" si="7"/>
        <v/>
      </c>
      <c r="BD39" s="7" t="str">
        <f t="shared" si="7"/>
        <v/>
      </c>
      <c r="BE39" s="7" t="str">
        <f t="shared" si="7"/>
        <v/>
      </c>
      <c r="BF39" s="7" t="str">
        <f t="shared" si="7"/>
        <v/>
      </c>
      <c r="BG39" s="7" t="str">
        <f t="shared" si="7"/>
        <v/>
      </c>
      <c r="BH39" s="7" t="str">
        <f t="shared" si="7"/>
        <v/>
      </c>
      <c r="BI39" s="7" t="str">
        <f t="shared" si="7"/>
        <v/>
      </c>
      <c r="BJ39" s="7" t="str">
        <f t="shared" si="7"/>
        <v/>
      </c>
      <c r="BK39" s="7" t="str">
        <f t="shared" si="7"/>
        <v/>
      </c>
      <c r="BL39" s="7" t="str">
        <f t="shared" si="7"/>
        <v/>
      </c>
      <c r="BM39" s="7" t="str">
        <f t="shared" si="7"/>
        <v/>
      </c>
      <c r="BN39" s="7" t="str">
        <f t="shared" si="7"/>
        <v/>
      </c>
      <c r="BO39" s="7" t="str">
        <f t="shared" si="7"/>
        <v/>
      </c>
      <c r="BP39" s="7" t="str">
        <f t="shared" si="7"/>
        <v/>
      </c>
      <c r="BQ39" s="7" t="str">
        <f t="shared" si="7"/>
        <v/>
      </c>
      <c r="BR39" s="7" t="str">
        <f t="shared" si="7"/>
        <v/>
      </c>
      <c r="BS39" s="7" t="str">
        <f t="shared" si="7"/>
        <v/>
      </c>
      <c r="BT39" s="7" t="str">
        <f t="shared" si="7"/>
        <v/>
      </c>
      <c r="BU39" s="7" t="str">
        <f t="shared" ref="BU39:DB39" si="8">IF(BU40="","",BT39+1)</f>
        <v/>
      </c>
      <c r="BV39" s="7" t="str">
        <f t="shared" si="8"/>
        <v/>
      </c>
      <c r="BW39" s="7" t="str">
        <f t="shared" si="8"/>
        <v/>
      </c>
      <c r="BX39" s="7" t="str">
        <f t="shared" si="8"/>
        <v/>
      </c>
      <c r="BY39" s="7" t="str">
        <f t="shared" si="8"/>
        <v/>
      </c>
      <c r="BZ39" s="7" t="str">
        <f t="shared" si="8"/>
        <v/>
      </c>
      <c r="CA39" s="7" t="str">
        <f t="shared" si="8"/>
        <v/>
      </c>
      <c r="CB39" s="7" t="str">
        <f t="shared" si="8"/>
        <v/>
      </c>
      <c r="CC39" s="7" t="str">
        <f t="shared" si="8"/>
        <v/>
      </c>
      <c r="CD39" s="7" t="str">
        <f t="shared" si="8"/>
        <v/>
      </c>
      <c r="CE39" s="7" t="str">
        <f t="shared" si="8"/>
        <v/>
      </c>
      <c r="CF39" s="7" t="str">
        <f t="shared" si="8"/>
        <v/>
      </c>
      <c r="CG39" s="7" t="str">
        <f t="shared" si="8"/>
        <v/>
      </c>
      <c r="CH39" s="7" t="str">
        <f t="shared" si="8"/>
        <v/>
      </c>
      <c r="CI39" s="7" t="str">
        <f t="shared" si="8"/>
        <v/>
      </c>
      <c r="CJ39" s="7" t="str">
        <f t="shared" si="8"/>
        <v/>
      </c>
      <c r="CK39" s="7" t="str">
        <f t="shared" si="8"/>
        <v/>
      </c>
      <c r="CL39" s="7" t="str">
        <f t="shared" si="8"/>
        <v/>
      </c>
      <c r="CM39" s="7" t="str">
        <f t="shared" si="8"/>
        <v/>
      </c>
      <c r="CN39" s="7" t="str">
        <f t="shared" si="8"/>
        <v/>
      </c>
      <c r="CO39" s="7" t="str">
        <f t="shared" si="8"/>
        <v/>
      </c>
      <c r="CP39" s="7" t="str">
        <f t="shared" si="8"/>
        <v/>
      </c>
      <c r="CQ39" s="7" t="str">
        <f t="shared" si="8"/>
        <v/>
      </c>
      <c r="CR39" s="7" t="str">
        <f t="shared" si="8"/>
        <v/>
      </c>
      <c r="CS39" s="7" t="str">
        <f t="shared" si="8"/>
        <v/>
      </c>
      <c r="CT39" s="7" t="str">
        <f t="shared" si="8"/>
        <v/>
      </c>
      <c r="CU39" s="7" t="str">
        <f t="shared" si="8"/>
        <v/>
      </c>
      <c r="CV39" s="7" t="str">
        <f t="shared" si="8"/>
        <v/>
      </c>
      <c r="CW39" s="7" t="str">
        <f t="shared" si="8"/>
        <v/>
      </c>
      <c r="CX39" s="7" t="str">
        <f t="shared" si="8"/>
        <v/>
      </c>
      <c r="CY39" s="7" t="str">
        <f t="shared" si="8"/>
        <v/>
      </c>
      <c r="CZ39" s="7" t="str">
        <f t="shared" si="8"/>
        <v/>
      </c>
      <c r="DA39" s="7" t="str">
        <f t="shared" si="8"/>
        <v/>
      </c>
      <c r="DB39" s="7" t="str">
        <f t="shared" si="8"/>
        <v/>
      </c>
      <c r="DC39" s="4"/>
    </row>
    <row r="40" spans="1:107" ht="13" x14ac:dyDescent="0.3">
      <c r="A40" s="1"/>
      <c r="B40"/>
      <c r="C40" s="506">
        <f t="shared" si="0"/>
        <v>36</v>
      </c>
      <c r="F40" s="3"/>
      <c r="G40" s="9">
        <f>'Allg., SDL, RMP, HKN, Wi-Res.'!C2</f>
        <v>2025</v>
      </c>
      <c r="H40" s="9" t="str">
        <f t="shared" ref="H40:AM40" si="9">IF(G40="","",IF((G40+1)&lt;=$D$7,G40+1,""))</f>
        <v/>
      </c>
      <c r="I40" s="9" t="str">
        <f t="shared" si="9"/>
        <v/>
      </c>
      <c r="J40" s="9" t="str">
        <f t="shared" si="9"/>
        <v/>
      </c>
      <c r="K40" s="9" t="str">
        <f t="shared" si="9"/>
        <v/>
      </c>
      <c r="L40" s="9" t="str">
        <f t="shared" si="9"/>
        <v/>
      </c>
      <c r="M40" s="9" t="str">
        <f t="shared" si="9"/>
        <v/>
      </c>
      <c r="N40" s="9" t="str">
        <f t="shared" si="9"/>
        <v/>
      </c>
      <c r="O40" s="9" t="str">
        <f t="shared" si="9"/>
        <v/>
      </c>
      <c r="P40" s="9" t="str">
        <f t="shared" si="9"/>
        <v/>
      </c>
      <c r="Q40" s="9" t="str">
        <f t="shared" si="9"/>
        <v/>
      </c>
      <c r="R40" s="9" t="str">
        <f t="shared" si="9"/>
        <v/>
      </c>
      <c r="S40" s="9" t="str">
        <f t="shared" si="9"/>
        <v/>
      </c>
      <c r="T40" s="9" t="str">
        <f t="shared" si="9"/>
        <v/>
      </c>
      <c r="U40" s="9" t="str">
        <f t="shared" si="9"/>
        <v/>
      </c>
      <c r="V40" s="9" t="str">
        <f t="shared" si="9"/>
        <v/>
      </c>
      <c r="W40" s="9" t="str">
        <f t="shared" si="9"/>
        <v/>
      </c>
      <c r="X40" s="9" t="str">
        <f t="shared" si="9"/>
        <v/>
      </c>
      <c r="Y40" s="9" t="str">
        <f t="shared" si="9"/>
        <v/>
      </c>
      <c r="Z40" s="9" t="str">
        <f t="shared" si="9"/>
        <v/>
      </c>
      <c r="AA40" s="9" t="str">
        <f t="shared" si="9"/>
        <v/>
      </c>
      <c r="AB40" s="9" t="str">
        <f t="shared" si="9"/>
        <v/>
      </c>
      <c r="AC40" s="9" t="str">
        <f t="shared" si="9"/>
        <v/>
      </c>
      <c r="AD40" s="9" t="str">
        <f t="shared" si="9"/>
        <v/>
      </c>
      <c r="AE40" s="9" t="str">
        <f t="shared" si="9"/>
        <v/>
      </c>
      <c r="AF40" s="9" t="str">
        <f t="shared" si="9"/>
        <v/>
      </c>
      <c r="AG40" s="9" t="str">
        <f t="shared" si="9"/>
        <v/>
      </c>
      <c r="AH40" s="9" t="str">
        <f t="shared" si="9"/>
        <v/>
      </c>
      <c r="AI40" s="9" t="str">
        <f t="shared" si="9"/>
        <v/>
      </c>
      <c r="AJ40" s="9" t="str">
        <f t="shared" si="9"/>
        <v/>
      </c>
      <c r="AK40" s="9" t="str">
        <f t="shared" si="9"/>
        <v/>
      </c>
      <c r="AL40" s="9" t="str">
        <f t="shared" si="9"/>
        <v/>
      </c>
      <c r="AM40" s="9" t="str">
        <f t="shared" si="9"/>
        <v/>
      </c>
      <c r="AN40" s="9" t="str">
        <f t="shared" ref="AN40:BS40" si="10">IF(AM40="","",IF((AM40+1)&lt;=$D$7,AM40+1,""))</f>
        <v/>
      </c>
      <c r="AO40" s="9" t="str">
        <f t="shared" si="10"/>
        <v/>
      </c>
      <c r="AP40" s="9" t="str">
        <f t="shared" si="10"/>
        <v/>
      </c>
      <c r="AQ40" s="9" t="str">
        <f t="shared" si="10"/>
        <v/>
      </c>
      <c r="AR40" s="9" t="str">
        <f t="shared" si="10"/>
        <v/>
      </c>
      <c r="AS40" s="9" t="str">
        <f t="shared" si="10"/>
        <v/>
      </c>
      <c r="AT40" s="9" t="str">
        <f t="shared" si="10"/>
        <v/>
      </c>
      <c r="AU40" s="9" t="str">
        <f t="shared" si="10"/>
        <v/>
      </c>
      <c r="AV40" s="9" t="str">
        <f t="shared" si="10"/>
        <v/>
      </c>
      <c r="AW40" s="9" t="str">
        <f t="shared" si="10"/>
        <v/>
      </c>
      <c r="AX40" s="9" t="str">
        <f t="shared" si="10"/>
        <v/>
      </c>
      <c r="AY40" s="9" t="str">
        <f t="shared" si="10"/>
        <v/>
      </c>
      <c r="AZ40" s="9" t="str">
        <f t="shared" si="10"/>
        <v/>
      </c>
      <c r="BA40" s="9" t="str">
        <f t="shared" si="10"/>
        <v/>
      </c>
      <c r="BB40" s="9" t="str">
        <f t="shared" si="10"/>
        <v/>
      </c>
      <c r="BC40" s="9" t="str">
        <f t="shared" si="10"/>
        <v/>
      </c>
      <c r="BD40" s="9" t="str">
        <f t="shared" si="10"/>
        <v/>
      </c>
      <c r="BE40" s="9" t="str">
        <f t="shared" si="10"/>
        <v/>
      </c>
      <c r="BF40" s="9" t="str">
        <f t="shared" si="10"/>
        <v/>
      </c>
      <c r="BG40" s="9" t="str">
        <f t="shared" si="10"/>
        <v/>
      </c>
      <c r="BH40" s="9" t="str">
        <f t="shared" si="10"/>
        <v/>
      </c>
      <c r="BI40" s="9" t="str">
        <f t="shared" si="10"/>
        <v/>
      </c>
      <c r="BJ40" s="9" t="str">
        <f t="shared" si="10"/>
        <v/>
      </c>
      <c r="BK40" s="9" t="str">
        <f t="shared" si="10"/>
        <v/>
      </c>
      <c r="BL40" s="9" t="str">
        <f t="shared" si="10"/>
        <v/>
      </c>
      <c r="BM40" s="9" t="str">
        <f t="shared" si="10"/>
        <v/>
      </c>
      <c r="BN40" s="9" t="str">
        <f t="shared" si="10"/>
        <v/>
      </c>
      <c r="BO40" s="9" t="str">
        <f t="shared" si="10"/>
        <v/>
      </c>
      <c r="BP40" s="9" t="str">
        <f t="shared" si="10"/>
        <v/>
      </c>
      <c r="BQ40" s="9" t="str">
        <f t="shared" si="10"/>
        <v/>
      </c>
      <c r="BR40" s="9" t="str">
        <f t="shared" si="10"/>
        <v/>
      </c>
      <c r="BS40" s="9" t="str">
        <f t="shared" si="10"/>
        <v/>
      </c>
      <c r="BT40" s="9" t="str">
        <f t="shared" ref="BT40:DB40" si="11">IF(BS40="","",IF((BS40+1)&lt;=$D$7,BS40+1,""))</f>
        <v/>
      </c>
      <c r="BU40" s="9" t="str">
        <f t="shared" si="11"/>
        <v/>
      </c>
      <c r="BV40" s="9" t="str">
        <f t="shared" si="11"/>
        <v/>
      </c>
      <c r="BW40" s="9" t="str">
        <f t="shared" si="11"/>
        <v/>
      </c>
      <c r="BX40" s="9" t="str">
        <f t="shared" si="11"/>
        <v/>
      </c>
      <c r="BY40" s="9" t="str">
        <f t="shared" si="11"/>
        <v/>
      </c>
      <c r="BZ40" s="9" t="str">
        <f t="shared" si="11"/>
        <v/>
      </c>
      <c r="CA40" s="9" t="str">
        <f t="shared" si="11"/>
        <v/>
      </c>
      <c r="CB40" s="9" t="str">
        <f t="shared" si="11"/>
        <v/>
      </c>
      <c r="CC40" s="9" t="str">
        <f t="shared" si="11"/>
        <v/>
      </c>
      <c r="CD40" s="9" t="str">
        <f t="shared" si="11"/>
        <v/>
      </c>
      <c r="CE40" s="9" t="str">
        <f t="shared" si="11"/>
        <v/>
      </c>
      <c r="CF40" s="9" t="str">
        <f t="shared" si="11"/>
        <v/>
      </c>
      <c r="CG40" s="9" t="str">
        <f t="shared" si="11"/>
        <v/>
      </c>
      <c r="CH40" s="9" t="str">
        <f t="shared" si="11"/>
        <v/>
      </c>
      <c r="CI40" s="9" t="str">
        <f t="shared" si="11"/>
        <v/>
      </c>
      <c r="CJ40" s="9" t="str">
        <f t="shared" si="11"/>
        <v/>
      </c>
      <c r="CK40" s="9" t="str">
        <f t="shared" si="11"/>
        <v/>
      </c>
      <c r="CL40" s="9" t="str">
        <f t="shared" si="11"/>
        <v/>
      </c>
      <c r="CM40" s="9" t="str">
        <f t="shared" si="11"/>
        <v/>
      </c>
      <c r="CN40" s="9" t="str">
        <f t="shared" si="11"/>
        <v/>
      </c>
      <c r="CO40" s="9" t="str">
        <f t="shared" si="11"/>
        <v/>
      </c>
      <c r="CP40" s="9" t="str">
        <f t="shared" si="11"/>
        <v/>
      </c>
      <c r="CQ40" s="9" t="str">
        <f t="shared" si="11"/>
        <v/>
      </c>
      <c r="CR40" s="9" t="str">
        <f t="shared" si="11"/>
        <v/>
      </c>
      <c r="CS40" s="9" t="str">
        <f t="shared" si="11"/>
        <v/>
      </c>
      <c r="CT40" s="9" t="str">
        <f t="shared" si="11"/>
        <v/>
      </c>
      <c r="CU40" s="9" t="str">
        <f t="shared" si="11"/>
        <v/>
      </c>
      <c r="CV40" s="9" t="str">
        <f t="shared" si="11"/>
        <v/>
      </c>
      <c r="CW40" s="9" t="str">
        <f t="shared" si="11"/>
        <v/>
      </c>
      <c r="CX40" s="9" t="str">
        <f t="shared" si="11"/>
        <v/>
      </c>
      <c r="CY40" s="9" t="str">
        <f t="shared" si="11"/>
        <v/>
      </c>
      <c r="CZ40" s="9" t="str">
        <f t="shared" si="11"/>
        <v/>
      </c>
      <c r="DA40" s="9" t="str">
        <f t="shared" si="11"/>
        <v/>
      </c>
      <c r="DB40" s="9" t="str">
        <f t="shared" si="11"/>
        <v/>
      </c>
      <c r="DC40" s="4"/>
    </row>
    <row r="41" spans="1:107" x14ac:dyDescent="0.25">
      <c r="A41" s="1"/>
      <c r="B41"/>
      <c r="C41" s="506">
        <f t="shared" si="0"/>
        <v>37</v>
      </c>
      <c r="F41" s="3"/>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DC41" s="4"/>
    </row>
    <row r="42" spans="1:107" x14ac:dyDescent="0.25">
      <c r="A42" s="1"/>
      <c r="C42" s="506">
        <f t="shared" si="0"/>
        <v>38</v>
      </c>
      <c r="E42" s="12" t="str">
        <f ca="1">OFFSET(Sprachen!A408,0,'START, DEBUT, INIZIO'!$E$7-1,1,1)</f>
        <v>Marktpreisindex</v>
      </c>
      <c r="F42" s="3"/>
      <c r="G42" s="11">
        <f>Marktpreisindex!D3</f>
        <v>1</v>
      </c>
      <c r="H42" s="11">
        <f>Marktpreisindex!E3</f>
        <v>1</v>
      </c>
      <c r="I42" s="11">
        <f>Marktpreisindex!F3</f>
        <v>1</v>
      </c>
      <c r="J42" s="11">
        <f>Marktpreisindex!G3</f>
        <v>1</v>
      </c>
      <c r="K42" s="11">
        <f>Marktpreisindex!H3</f>
        <v>1</v>
      </c>
      <c r="L42" s="11">
        <f>Marktpreisindex!I3</f>
        <v>1</v>
      </c>
      <c r="M42" s="11">
        <f>Marktpreisindex!J3</f>
        <v>1</v>
      </c>
      <c r="N42" s="11">
        <f>Marktpreisindex!K3</f>
        <v>1</v>
      </c>
      <c r="O42" s="11">
        <f>Marktpreisindex!L3</f>
        <v>1</v>
      </c>
      <c r="P42" s="11">
        <f>Marktpreisindex!M3</f>
        <v>1</v>
      </c>
      <c r="Q42" s="11">
        <f>Marktpreisindex!N3</f>
        <v>1.02</v>
      </c>
      <c r="R42" s="11">
        <f>Marktpreisindex!O3</f>
        <v>1.04</v>
      </c>
      <c r="S42" s="11">
        <f>Marktpreisindex!P3</f>
        <v>1.06</v>
      </c>
      <c r="T42" s="11">
        <f>Marktpreisindex!Q3</f>
        <v>1.08</v>
      </c>
      <c r="U42" s="11">
        <f>Marktpreisindex!R3</f>
        <v>1.1000000000000001</v>
      </c>
      <c r="V42" s="11">
        <f>Marktpreisindex!S3</f>
        <v>1.1200000000000001</v>
      </c>
      <c r="W42" s="11">
        <f>Marktpreisindex!T3</f>
        <v>1.1400000000000001</v>
      </c>
      <c r="X42" s="11">
        <f>Marktpreisindex!U3</f>
        <v>1.1600000000000001</v>
      </c>
      <c r="Y42" s="11">
        <f>Marktpreisindex!V3</f>
        <v>1.1800000000000002</v>
      </c>
      <c r="Z42" s="11">
        <f>Marktpreisindex!W3</f>
        <v>1.2000000000000002</v>
      </c>
      <c r="AA42" s="11">
        <f>Marktpreisindex!X3</f>
        <v>1.2</v>
      </c>
      <c r="AB42" s="11">
        <f>Marktpreisindex!Y3</f>
        <v>1.2</v>
      </c>
      <c r="AC42" s="11">
        <f>Marktpreisindex!Z3</f>
        <v>1.2</v>
      </c>
      <c r="AD42" s="11">
        <f>Marktpreisindex!AA3</f>
        <v>1.2</v>
      </c>
      <c r="AE42" s="11">
        <f>Marktpreisindex!AB3</f>
        <v>1.2</v>
      </c>
      <c r="AF42" s="11">
        <f>Marktpreisindex!AC3</f>
        <v>1.2</v>
      </c>
      <c r="AG42" s="11">
        <f>Marktpreisindex!AD3</f>
        <v>1.2</v>
      </c>
      <c r="AH42" s="11">
        <f>Marktpreisindex!AE3</f>
        <v>1.2</v>
      </c>
      <c r="AI42" s="11">
        <f>Marktpreisindex!AF3</f>
        <v>1.2</v>
      </c>
      <c r="AJ42" s="11">
        <f>Marktpreisindex!AG3</f>
        <v>1.2</v>
      </c>
      <c r="AK42" s="11">
        <f>Marktpreisindex!AH3</f>
        <v>1.1775</v>
      </c>
      <c r="AL42" s="11">
        <f>Marktpreisindex!AI3</f>
        <v>1.155</v>
      </c>
      <c r="AM42" s="11">
        <f>Marktpreisindex!AJ3</f>
        <v>1.1325000000000001</v>
      </c>
      <c r="AN42" s="11">
        <f>Marktpreisindex!AK3</f>
        <v>1.1100000000000001</v>
      </c>
      <c r="AO42" s="11">
        <f>Marktpreisindex!AL3</f>
        <v>1.0875000000000001</v>
      </c>
      <c r="AP42" s="11">
        <f>Marktpreisindex!AM3</f>
        <v>1.0650000000000002</v>
      </c>
      <c r="AQ42" s="11">
        <f>Marktpreisindex!AN3</f>
        <v>1.0425000000000002</v>
      </c>
      <c r="AR42" s="11">
        <f>Marktpreisindex!AO3</f>
        <v>1.0200000000000002</v>
      </c>
      <c r="AS42" s="11">
        <f>Marktpreisindex!AP3</f>
        <v>0.99750000000000028</v>
      </c>
      <c r="AT42" s="11">
        <f>Marktpreisindex!AQ3</f>
        <v>0.97500000000000031</v>
      </c>
      <c r="AU42" s="11">
        <f>Marktpreisindex!AR3</f>
        <v>0.95250000000000035</v>
      </c>
      <c r="AV42" s="11">
        <f>Marktpreisindex!AS3</f>
        <v>0.93000000000000038</v>
      </c>
      <c r="AW42" s="11">
        <f>Marktpreisindex!AT3</f>
        <v>0.90750000000000042</v>
      </c>
      <c r="AX42" s="11">
        <f>Marktpreisindex!AU3</f>
        <v>0.88500000000000045</v>
      </c>
      <c r="AY42" s="11">
        <f>Marktpreisindex!AV3</f>
        <v>0.86250000000000049</v>
      </c>
      <c r="AZ42" s="11">
        <f>Marktpreisindex!AW3</f>
        <v>0.84000000000000052</v>
      </c>
      <c r="BA42" s="11">
        <f>Marktpreisindex!AX3</f>
        <v>0.81750000000000056</v>
      </c>
      <c r="BB42" s="11">
        <f>Marktpreisindex!AY3</f>
        <v>0.7950000000000006</v>
      </c>
      <c r="BC42" s="11">
        <f>Marktpreisindex!AZ3</f>
        <v>0.77250000000000063</v>
      </c>
      <c r="BD42" s="11">
        <f>Marktpreisindex!BA3</f>
        <v>0.75000000000000067</v>
      </c>
      <c r="BE42" s="11">
        <f>Marktpreisindex!BB3</f>
        <v>0.75</v>
      </c>
      <c r="BF42" s="11">
        <f>Marktpreisindex!BC3</f>
        <v>0.75</v>
      </c>
      <c r="BG42" s="11">
        <f>Marktpreisindex!BD3</f>
        <v>0.75</v>
      </c>
      <c r="BH42" s="11">
        <f>Marktpreisindex!BE3</f>
        <v>0.75</v>
      </c>
      <c r="BI42" s="11">
        <f>Marktpreisindex!BF3</f>
        <v>0.75</v>
      </c>
      <c r="BJ42" s="11">
        <f>Marktpreisindex!BG3</f>
        <v>0.75</v>
      </c>
      <c r="BK42" s="11">
        <f>Marktpreisindex!BH3</f>
        <v>0.75</v>
      </c>
      <c r="BL42" s="11">
        <f>Marktpreisindex!BI3</f>
        <v>0.75</v>
      </c>
      <c r="BM42" s="11">
        <f>Marktpreisindex!BJ3</f>
        <v>0.75</v>
      </c>
      <c r="BN42" s="11">
        <f>Marktpreisindex!BK3</f>
        <v>0.75</v>
      </c>
      <c r="BO42" s="11">
        <f>Marktpreisindex!BL3</f>
        <v>0.75</v>
      </c>
      <c r="BP42" s="11">
        <f>Marktpreisindex!BM3</f>
        <v>0.75</v>
      </c>
      <c r="BQ42" s="11">
        <f>Marktpreisindex!BN3</f>
        <v>0.75</v>
      </c>
      <c r="BR42" s="11">
        <f>Marktpreisindex!BO3</f>
        <v>0.75</v>
      </c>
      <c r="BS42" s="11">
        <f>Marktpreisindex!BP3</f>
        <v>0.75</v>
      </c>
      <c r="BT42" s="11">
        <f>Marktpreisindex!BQ3</f>
        <v>0.75</v>
      </c>
      <c r="BU42" s="11">
        <f>Marktpreisindex!BR3</f>
        <v>0.75</v>
      </c>
      <c r="BV42" s="11">
        <f>Marktpreisindex!BS3</f>
        <v>0.75</v>
      </c>
      <c r="BW42" s="11">
        <f>Marktpreisindex!BT3</f>
        <v>0.75</v>
      </c>
      <c r="BX42" s="11">
        <f>Marktpreisindex!BU3</f>
        <v>0.75</v>
      </c>
      <c r="BY42" s="11">
        <f>Marktpreisindex!BV3</f>
        <v>0.75</v>
      </c>
      <c r="BZ42" s="11">
        <f>Marktpreisindex!BW3</f>
        <v>0.75</v>
      </c>
      <c r="CA42" s="11">
        <f>Marktpreisindex!BX3</f>
        <v>0.75</v>
      </c>
      <c r="CB42" s="11">
        <f>Marktpreisindex!BY3</f>
        <v>0.75</v>
      </c>
      <c r="CC42" s="11">
        <f>Marktpreisindex!BZ3</f>
        <v>0.75</v>
      </c>
      <c r="CD42" s="11">
        <f>Marktpreisindex!CA3</f>
        <v>0.75</v>
      </c>
      <c r="CE42" s="11">
        <f>Marktpreisindex!CB3</f>
        <v>0.75</v>
      </c>
      <c r="CF42" s="11">
        <f>Marktpreisindex!CC3</f>
        <v>0.75</v>
      </c>
      <c r="CG42" s="11">
        <f>Marktpreisindex!CD3</f>
        <v>0.75</v>
      </c>
      <c r="CH42" s="11">
        <f>Marktpreisindex!CE3</f>
        <v>0.75</v>
      </c>
      <c r="CI42" s="11">
        <f>Marktpreisindex!CF3</f>
        <v>0.75</v>
      </c>
      <c r="CJ42" s="11">
        <f>Marktpreisindex!CG3</f>
        <v>0.75</v>
      </c>
      <c r="CK42" s="11">
        <f>Marktpreisindex!CH3</f>
        <v>0.75</v>
      </c>
      <c r="CL42" s="11">
        <f>Marktpreisindex!CI3</f>
        <v>0.75</v>
      </c>
      <c r="CM42" s="11">
        <f>Marktpreisindex!CJ3</f>
        <v>0.75</v>
      </c>
      <c r="CN42" s="11">
        <f>Marktpreisindex!CK3</f>
        <v>0.75</v>
      </c>
      <c r="CO42" s="11">
        <f>Marktpreisindex!CL3</f>
        <v>0.75</v>
      </c>
      <c r="CP42" s="11">
        <f>Marktpreisindex!CM3</f>
        <v>0.75</v>
      </c>
      <c r="CQ42" s="11">
        <f>Marktpreisindex!CN3</f>
        <v>0.75</v>
      </c>
      <c r="CR42" s="11">
        <f>Marktpreisindex!CO3</f>
        <v>0.75</v>
      </c>
      <c r="CS42" s="11">
        <f>Marktpreisindex!CP3</f>
        <v>0.75</v>
      </c>
      <c r="CT42" s="11">
        <f>Marktpreisindex!CQ3</f>
        <v>0.75</v>
      </c>
      <c r="CU42" s="11">
        <f>Marktpreisindex!CR3</f>
        <v>0.75</v>
      </c>
      <c r="CV42" s="11">
        <f>Marktpreisindex!CS3</f>
        <v>0.75</v>
      </c>
      <c r="CW42" s="11">
        <f>Marktpreisindex!CT3</f>
        <v>0.75</v>
      </c>
      <c r="CX42" s="11">
        <f>Marktpreisindex!CU3</f>
        <v>0.75</v>
      </c>
      <c r="CY42" s="11">
        <f>Marktpreisindex!CV3</f>
        <v>0.75</v>
      </c>
      <c r="CZ42" s="11">
        <f>Marktpreisindex!CW3</f>
        <v>0.75</v>
      </c>
      <c r="DA42" s="11">
        <f>Marktpreisindex!CX3</f>
        <v>0.75</v>
      </c>
      <c r="DB42" s="11">
        <f>Marktpreisindex!CY3</f>
        <v>0.75</v>
      </c>
      <c r="DC42" s="4"/>
    </row>
    <row r="43" spans="1:107" x14ac:dyDescent="0.25">
      <c r="A43" s="1"/>
      <c r="C43" s="506">
        <f t="shared" si="0"/>
        <v>39</v>
      </c>
      <c r="E43" s="12" t="str">
        <f ca="1">OFFSET(Sprachen!A409,0,'START, DEBUT, INIZIO'!$E$7-1,1,1)</f>
        <v>Jahresbandpreis in CHF/MWh</v>
      </c>
      <c r="F43" s="3"/>
      <c r="G43" s="13">
        <v>74</v>
      </c>
      <c r="H43">
        <f>Marktpreisindex!E4</f>
        <v>74</v>
      </c>
      <c r="I43">
        <f>Marktpreisindex!F4</f>
        <v>74</v>
      </c>
      <c r="J43">
        <f>Marktpreisindex!G4</f>
        <v>74</v>
      </c>
      <c r="K43">
        <f>Marktpreisindex!H4</f>
        <v>74</v>
      </c>
      <c r="L43">
        <f>Marktpreisindex!I4</f>
        <v>74</v>
      </c>
      <c r="M43">
        <f>Marktpreisindex!J4</f>
        <v>74</v>
      </c>
      <c r="N43">
        <f>Marktpreisindex!K4</f>
        <v>74</v>
      </c>
      <c r="O43">
        <f>Marktpreisindex!L4</f>
        <v>74</v>
      </c>
      <c r="P43">
        <f>Marktpreisindex!M4</f>
        <v>74</v>
      </c>
      <c r="Q43">
        <f>Marktpreisindex!N4</f>
        <v>75.48</v>
      </c>
      <c r="R43">
        <f>Marktpreisindex!O4</f>
        <v>76.960000000000008</v>
      </c>
      <c r="S43">
        <f>Marktpreisindex!P4</f>
        <v>78.44</v>
      </c>
      <c r="T43">
        <f>Marktpreisindex!Q4</f>
        <v>79.92</v>
      </c>
      <c r="U43">
        <f>Marktpreisindex!R4</f>
        <v>81.400000000000006</v>
      </c>
      <c r="V43">
        <f>Marktpreisindex!S4</f>
        <v>82.88000000000001</v>
      </c>
      <c r="W43">
        <f>Marktpreisindex!T4</f>
        <v>84.360000000000014</v>
      </c>
      <c r="X43">
        <f>Marktpreisindex!U4</f>
        <v>85.84</v>
      </c>
      <c r="Y43">
        <f>Marktpreisindex!V4</f>
        <v>87.320000000000007</v>
      </c>
      <c r="Z43">
        <f>Marktpreisindex!W4</f>
        <v>88.800000000000011</v>
      </c>
      <c r="AA43">
        <f>Marktpreisindex!X4</f>
        <v>88.8</v>
      </c>
      <c r="AB43">
        <f>Marktpreisindex!Y4</f>
        <v>88.8</v>
      </c>
      <c r="AC43">
        <f>Marktpreisindex!Z4</f>
        <v>88.8</v>
      </c>
      <c r="AD43">
        <f>Marktpreisindex!AA4</f>
        <v>88.8</v>
      </c>
      <c r="AE43">
        <f>Marktpreisindex!AB4</f>
        <v>88.8</v>
      </c>
      <c r="AF43">
        <f>Marktpreisindex!AC4</f>
        <v>88.8</v>
      </c>
      <c r="AG43">
        <f>Marktpreisindex!AD4</f>
        <v>88.8</v>
      </c>
      <c r="AH43">
        <f>Marktpreisindex!AE4</f>
        <v>88.8</v>
      </c>
      <c r="AI43">
        <f>Marktpreisindex!AF4</f>
        <v>88.8</v>
      </c>
      <c r="AJ43">
        <f>Marktpreisindex!AG4</f>
        <v>88.8</v>
      </c>
      <c r="AK43">
        <f>Marktpreisindex!AH4</f>
        <v>87.135000000000005</v>
      </c>
      <c r="AL43">
        <f>Marktpreisindex!AI4</f>
        <v>85.47</v>
      </c>
      <c r="AM43">
        <f>Marktpreisindex!AJ4</f>
        <v>83.805000000000007</v>
      </c>
      <c r="AN43">
        <f>Marktpreisindex!AK4</f>
        <v>82.14</v>
      </c>
      <c r="AO43">
        <f>Marktpreisindex!AL4</f>
        <v>80.475000000000009</v>
      </c>
      <c r="AP43">
        <f>Marktpreisindex!AM4</f>
        <v>78.810000000000016</v>
      </c>
      <c r="AQ43">
        <f>Marktpreisindex!AN4</f>
        <v>77.14500000000001</v>
      </c>
      <c r="AR43">
        <f>Marktpreisindex!AO4</f>
        <v>75.480000000000018</v>
      </c>
      <c r="AS43">
        <f>Marktpreisindex!AP4</f>
        <v>73.815000000000026</v>
      </c>
      <c r="AT43">
        <f>Marktpreisindex!AQ4</f>
        <v>72.15000000000002</v>
      </c>
      <c r="AU43">
        <f>Marktpreisindex!AR4</f>
        <v>70.485000000000028</v>
      </c>
      <c r="AV43">
        <f>Marktpreisindex!AS4</f>
        <v>68.820000000000022</v>
      </c>
      <c r="AW43">
        <f>Marktpreisindex!AT4</f>
        <v>67.15500000000003</v>
      </c>
      <c r="AX43">
        <f>Marktpreisindex!AU4</f>
        <v>65.490000000000038</v>
      </c>
      <c r="AY43">
        <f>Marktpreisindex!AV4</f>
        <v>63.825000000000038</v>
      </c>
      <c r="AZ43">
        <f>Marktpreisindex!AW4</f>
        <v>62.160000000000039</v>
      </c>
      <c r="BA43">
        <f>Marktpreisindex!AX4</f>
        <v>60.49500000000004</v>
      </c>
      <c r="BB43">
        <f>Marktpreisindex!AY4</f>
        <v>58.830000000000041</v>
      </c>
      <c r="BC43">
        <f>Marktpreisindex!AZ4</f>
        <v>57.165000000000049</v>
      </c>
      <c r="BD43">
        <f>Marktpreisindex!BA4</f>
        <v>55.50000000000005</v>
      </c>
      <c r="BE43">
        <f>Marktpreisindex!BB4</f>
        <v>55.5</v>
      </c>
      <c r="BF43">
        <f>Marktpreisindex!BC4</f>
        <v>55.5</v>
      </c>
      <c r="BG43">
        <f>Marktpreisindex!BD4</f>
        <v>55.5</v>
      </c>
      <c r="BH43">
        <f>Marktpreisindex!BE4</f>
        <v>55.5</v>
      </c>
      <c r="BI43">
        <f>Marktpreisindex!BF4</f>
        <v>55.5</v>
      </c>
      <c r="BJ43">
        <f>Marktpreisindex!BG4</f>
        <v>55.5</v>
      </c>
      <c r="BK43">
        <f>Marktpreisindex!BH4</f>
        <v>55.5</v>
      </c>
      <c r="BL43">
        <f>Marktpreisindex!BI4</f>
        <v>55.5</v>
      </c>
      <c r="BM43">
        <f>Marktpreisindex!BJ4</f>
        <v>55.5</v>
      </c>
      <c r="BN43">
        <f>Marktpreisindex!BK4</f>
        <v>55.5</v>
      </c>
      <c r="BO43">
        <f>Marktpreisindex!BL4</f>
        <v>55.5</v>
      </c>
      <c r="BP43">
        <f>Marktpreisindex!BM4</f>
        <v>55.5</v>
      </c>
      <c r="BQ43">
        <f>Marktpreisindex!BN4</f>
        <v>55.5</v>
      </c>
      <c r="BR43">
        <f>Marktpreisindex!BO4</f>
        <v>55.5</v>
      </c>
      <c r="BS43">
        <f>Marktpreisindex!BP4</f>
        <v>55.5</v>
      </c>
      <c r="BT43">
        <f>Marktpreisindex!BQ4</f>
        <v>55.5</v>
      </c>
      <c r="BU43">
        <f>Marktpreisindex!BR4</f>
        <v>55.5</v>
      </c>
      <c r="BV43">
        <f>Marktpreisindex!BS4</f>
        <v>55.5</v>
      </c>
      <c r="BW43">
        <f>Marktpreisindex!BT4</f>
        <v>55.5</v>
      </c>
      <c r="BX43">
        <f>Marktpreisindex!BU4</f>
        <v>55.5</v>
      </c>
      <c r="BY43">
        <f>Marktpreisindex!BV4</f>
        <v>55.5</v>
      </c>
      <c r="BZ43">
        <f>Marktpreisindex!BW4</f>
        <v>55.5</v>
      </c>
      <c r="CA43">
        <f>Marktpreisindex!BX4</f>
        <v>55.5</v>
      </c>
      <c r="CB43">
        <f>Marktpreisindex!BY4</f>
        <v>55.5</v>
      </c>
      <c r="CC43">
        <f>Marktpreisindex!BZ4</f>
        <v>55.5</v>
      </c>
      <c r="CD43">
        <f>Marktpreisindex!CA4</f>
        <v>55.5</v>
      </c>
      <c r="CE43">
        <f>Marktpreisindex!CB4</f>
        <v>55.5</v>
      </c>
      <c r="CF43">
        <f>Marktpreisindex!CC4</f>
        <v>55.5</v>
      </c>
      <c r="CG43">
        <f>Marktpreisindex!CD4</f>
        <v>55.5</v>
      </c>
      <c r="CH43">
        <f>Marktpreisindex!CE4</f>
        <v>55.5</v>
      </c>
      <c r="CI43">
        <f>Marktpreisindex!CF4</f>
        <v>55.5</v>
      </c>
      <c r="CJ43">
        <f>Marktpreisindex!CG4</f>
        <v>55.5</v>
      </c>
      <c r="CK43">
        <f>Marktpreisindex!CH4</f>
        <v>55.5</v>
      </c>
      <c r="CL43">
        <f>Marktpreisindex!CI4</f>
        <v>55.5</v>
      </c>
      <c r="CM43">
        <f>Marktpreisindex!CJ4</f>
        <v>55.5</v>
      </c>
      <c r="CN43">
        <f>Marktpreisindex!CK4</f>
        <v>55.5</v>
      </c>
      <c r="CO43">
        <f>Marktpreisindex!CL4</f>
        <v>55.5</v>
      </c>
      <c r="CP43">
        <f>Marktpreisindex!CM4</f>
        <v>55.5</v>
      </c>
      <c r="CQ43">
        <f>Marktpreisindex!CN4</f>
        <v>55.5</v>
      </c>
      <c r="CR43">
        <f>Marktpreisindex!CO4</f>
        <v>55.5</v>
      </c>
      <c r="CS43">
        <f>Marktpreisindex!CP4</f>
        <v>55.5</v>
      </c>
      <c r="CT43">
        <f>Marktpreisindex!CQ4</f>
        <v>55.5</v>
      </c>
      <c r="CU43">
        <f>Marktpreisindex!CR4</f>
        <v>55.5</v>
      </c>
      <c r="CV43">
        <f>Marktpreisindex!CS4</f>
        <v>55.5</v>
      </c>
      <c r="CW43">
        <f>Marktpreisindex!CT4</f>
        <v>55.5</v>
      </c>
      <c r="CX43">
        <f>Marktpreisindex!CU4</f>
        <v>55.5</v>
      </c>
      <c r="CY43">
        <f>Marktpreisindex!CV4</f>
        <v>55.5</v>
      </c>
      <c r="CZ43">
        <f>Marktpreisindex!CW4</f>
        <v>55.5</v>
      </c>
      <c r="DA43">
        <f>Marktpreisindex!CX4</f>
        <v>55.5</v>
      </c>
      <c r="DB43">
        <f>Marktpreisindex!CY4</f>
        <v>55.5</v>
      </c>
      <c r="DC43" s="4"/>
    </row>
    <row r="44" spans="1:107" x14ac:dyDescent="0.25">
      <c r="A44" s="1"/>
      <c r="C44" s="506">
        <f t="shared" si="0"/>
        <v>40</v>
      </c>
      <c r="E44" s="12"/>
      <c r="F44" s="3"/>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4"/>
    </row>
    <row r="45" spans="1:107" x14ac:dyDescent="0.25">
      <c r="A45" s="1"/>
      <c r="C45" s="506">
        <f t="shared" si="0"/>
        <v>41</v>
      </c>
      <c r="E45" s="3" t="str">
        <f ca="1">OFFSET(Sprachen!A410,0,'START, DEBUT, INIZIO'!$E$7-1,1,1)</f>
        <v>Terminpreis für 80% Absicherung der Nettoproduktion in CHF/MWh</v>
      </c>
      <c r="F45" s="3"/>
      <c r="H45" s="11"/>
      <c r="I45" s="11"/>
      <c r="J45" s="484" t="str">
        <f>IF(J37=1,((#REF!+H43+I43)/3-J43)*'Allg., SDL, RMP, HKN, Wi-Res.'!$C$6,"")</f>
        <v/>
      </c>
      <c r="K45" s="484" t="str">
        <f>IF(K37=1,((H43+I43+J43)/3-K43)*'Allg., SDL, RMP, HKN, Wi-Res.'!$C$6,"")</f>
        <v/>
      </c>
      <c r="L45" s="484" t="str">
        <f>IF(L37=1,((I43+J43+K43)/3-L43)*'Allg., SDL, RMP, HKN, Wi-Res.'!$C$6,"")</f>
        <v/>
      </c>
      <c r="M45" s="484" t="str">
        <f>IF(M37=1,((J43+K43+L43)/3-M43)*'Allg., SDL, RMP, HKN, Wi-Res.'!$C$6,"")</f>
        <v/>
      </c>
      <c r="N45" s="484" t="str">
        <f>IF(N37=1,((K43+L43+M43)/3-N43)*'Allg., SDL, RMP, HKN, Wi-Res.'!$C$6,"")</f>
        <v/>
      </c>
      <c r="O45" s="484" t="str">
        <f>IF(O37=1,((L43+M43+N43)/3-O43)*'Allg., SDL, RMP, HKN, Wi-Res.'!$C$6,"")</f>
        <v/>
      </c>
      <c r="P45" s="484" t="str">
        <f>IF(P37=1,((M43+N43+O43)/3-P43)*'Allg., SDL, RMP, HKN, Wi-Res.'!$C$6,"")</f>
        <v/>
      </c>
      <c r="Q45" s="484" t="str">
        <f>IF(Q37=1,((N43+O43+P43)/3-Q43)*'Allg., SDL, RMP, HKN, Wi-Res.'!$C$6,"")</f>
        <v/>
      </c>
      <c r="R45" s="484" t="str">
        <f>IF(R37=1,((O43+P43+Q43)/3-R43)*'Allg., SDL, RMP, HKN, Wi-Res.'!$C$6,"")</f>
        <v/>
      </c>
      <c r="S45" s="484" t="str">
        <f>IF(S37=1,((P43+Q43+R43)/3-S43)*'Allg., SDL, RMP, HKN, Wi-Res.'!$C$6,"")</f>
        <v/>
      </c>
      <c r="T45" s="484" t="str">
        <f>IF(T37=1,((Q43+R43+S43)/3-T43)*'Allg., SDL, RMP, HKN, Wi-Res.'!$C$6,"")</f>
        <v/>
      </c>
      <c r="U45" s="484" t="str">
        <f>IF(U37=1,((R43+S43+T43)/3-U43)*'Allg., SDL, RMP, HKN, Wi-Res.'!$C$6,"")</f>
        <v/>
      </c>
      <c r="V45" s="484" t="str">
        <f>IF(V37=1,((S43+T43+U43)/3-V43)*'Allg., SDL, RMP, HKN, Wi-Res.'!$C$6,"")</f>
        <v/>
      </c>
      <c r="W45" s="484" t="str">
        <f>IF(W37=1,((T43+U43+V43)/3-W43)*'Allg., SDL, RMP, HKN, Wi-Res.'!$C$6,"")</f>
        <v/>
      </c>
      <c r="X45" s="484" t="str">
        <f>IF(X37=1,((U43+V43+W43)/3-X43)*'Allg., SDL, RMP, HKN, Wi-Res.'!$C$6,"")</f>
        <v/>
      </c>
      <c r="Y45" s="484" t="str">
        <f>IF(Y37=1,((V43+W43+X43)/3-Y43)*'Allg., SDL, RMP, HKN, Wi-Res.'!$C$6,"")</f>
        <v/>
      </c>
      <c r="Z45" s="484" t="str">
        <f>IF(Z37=1,((W43+X43+Y43)/3-Z43)*'Allg., SDL, RMP, HKN, Wi-Res.'!$C$6,"")</f>
        <v/>
      </c>
      <c r="AA45" s="484" t="str">
        <f>IF(AA37=1,((X43+Y43+Z43)/3-AA43)*'Allg., SDL, RMP, HKN, Wi-Res.'!$C$6,"")</f>
        <v/>
      </c>
      <c r="AB45" s="484" t="str">
        <f>IF(AB37=1,((Y43+Z43+AA43)/3-AB43)*'Allg., SDL, RMP, HKN, Wi-Res.'!$C$6,"")</f>
        <v/>
      </c>
      <c r="AC45" s="484" t="str">
        <f>IF(AC37=1,((Z43+AA43+AB43)/3-AC43)*'Allg., SDL, RMP, HKN, Wi-Res.'!$C$6,"")</f>
        <v/>
      </c>
      <c r="AD45" s="484" t="str">
        <f>IF(AD37=1,((AA43+AB43+AC43)/3-AD43)*'Allg., SDL, RMP, HKN, Wi-Res.'!$C$6,"")</f>
        <v/>
      </c>
      <c r="AE45" s="484" t="str">
        <f>IF(AE37=1,((AB43+AC43+AD43)/3-AE43)*'Allg., SDL, RMP, HKN, Wi-Res.'!$C$6,"")</f>
        <v/>
      </c>
      <c r="AF45" s="484" t="str">
        <f>IF(AF37=1,((AC43+AD43+AE43)/3-AF43)*'Allg., SDL, RMP, HKN, Wi-Res.'!$C$6,"")</f>
        <v/>
      </c>
      <c r="AG45" s="484" t="str">
        <f>IF(AG37=1,((AD43+AE43+AF43)/3-AG43)*'Allg., SDL, RMP, HKN, Wi-Res.'!$C$6,"")</f>
        <v/>
      </c>
      <c r="AH45" s="484" t="str">
        <f>IF(AH37=1,((AE43+AF43+AG43)/3-AH43)*'Allg., SDL, RMP, HKN, Wi-Res.'!$C$6,"")</f>
        <v/>
      </c>
      <c r="AI45" s="484" t="str">
        <f>IF(AI37=1,((AF43+AG43+AH43)/3-AI43)*'Allg., SDL, RMP, HKN, Wi-Res.'!$C$6,"")</f>
        <v/>
      </c>
      <c r="AJ45" s="484" t="str">
        <f>IF(AJ37=1,((AG43+AH43+AI43)/3-AJ43)*'Allg., SDL, RMP, HKN, Wi-Res.'!$C$6,"")</f>
        <v/>
      </c>
      <c r="AK45" s="484" t="str">
        <f>IF(AK37=1,((AH43+AI43+AJ43)/3-AK43)*'Allg., SDL, RMP, HKN, Wi-Res.'!$C$6,"")</f>
        <v/>
      </c>
      <c r="AL45" s="484" t="str">
        <f>IF(AL37=1,((AI43+AJ43+AK43)/3-AL43)*'Allg., SDL, RMP, HKN, Wi-Res.'!$C$6,"")</f>
        <v/>
      </c>
      <c r="AM45" s="484" t="str">
        <f>IF(AM37=1,((AJ43+AK43+AL43)/3-AM43)*'Allg., SDL, RMP, HKN, Wi-Res.'!$C$6,"")</f>
        <v/>
      </c>
      <c r="AN45" s="484" t="str">
        <f>IF(AN37=1,((AK43+AL43+AM43)/3-AN43)*'Allg., SDL, RMP, HKN, Wi-Res.'!$C$6,"")</f>
        <v/>
      </c>
      <c r="AO45" s="484" t="str">
        <f>IF(AO37=1,((AL43+AM43+AN43)/3-AO43)*'Allg., SDL, RMP, HKN, Wi-Res.'!$C$6,"")</f>
        <v/>
      </c>
      <c r="AP45" s="484" t="str">
        <f>IF(AP37=1,((AM43+AN43+AO43)/3-AP43)*'Allg., SDL, RMP, HKN, Wi-Res.'!$C$6,"")</f>
        <v/>
      </c>
      <c r="AQ45" s="484" t="str">
        <f>IF(AQ37=1,((AN43+AO43+AP43)/3-AQ43)*'Allg., SDL, RMP, HKN, Wi-Res.'!$C$6,"")</f>
        <v/>
      </c>
      <c r="AR45" s="484" t="str">
        <f>IF(AR37=1,((AO43+AP43+AQ43)/3-AR43)*'Allg., SDL, RMP, HKN, Wi-Res.'!$C$6,"")</f>
        <v/>
      </c>
      <c r="AS45" s="484" t="str">
        <f>IF(AS37=1,((AP43+AQ43+AR43)/3-AS43)*'Allg., SDL, RMP, HKN, Wi-Res.'!$C$6,"")</f>
        <v/>
      </c>
      <c r="AT45" s="484" t="str">
        <f>IF(AT37=1,((AQ43+AR43+AS43)/3-AT43)*'Allg., SDL, RMP, HKN, Wi-Res.'!$C$6,"")</f>
        <v/>
      </c>
      <c r="AU45" s="484" t="str">
        <f>IF(AU37=1,((AR43+AS43+AT43)/3-AU43)*'Allg., SDL, RMP, HKN, Wi-Res.'!$C$6,"")</f>
        <v/>
      </c>
      <c r="AV45" s="484" t="str">
        <f>IF(AV37=1,((AS43+AT43+AU43)/3-AV43)*'Allg., SDL, RMP, HKN, Wi-Res.'!$C$6,"")</f>
        <v/>
      </c>
      <c r="AW45" s="484" t="str">
        <f>IF(AW37=1,((AT43+AU43+AV43)/3-AW43)*'Allg., SDL, RMP, HKN, Wi-Res.'!$C$6,"")</f>
        <v/>
      </c>
      <c r="AX45" s="484" t="str">
        <f>IF(AX37=1,((AU43+AV43+AW43)/3-AX43)*'Allg., SDL, RMP, HKN, Wi-Res.'!$C$6,"")</f>
        <v/>
      </c>
      <c r="AY45" s="484" t="str">
        <f>IF(AY37=1,((AV43+AW43+AX43)/3-AY43)*'Allg., SDL, RMP, HKN, Wi-Res.'!$C$6,"")</f>
        <v/>
      </c>
      <c r="AZ45" s="484" t="str">
        <f>IF(AZ37=1,((AW43+AX43+AY43)/3-AZ43)*'Allg., SDL, RMP, HKN, Wi-Res.'!$C$6,"")</f>
        <v/>
      </c>
      <c r="BA45" s="484" t="str">
        <f>IF(BA37=1,((AX43+AY43+AZ43)/3-BA43)*'Allg., SDL, RMP, HKN, Wi-Res.'!$C$6,"")</f>
        <v/>
      </c>
      <c r="BB45" s="484" t="str">
        <f>IF(BB37=1,((AY43+AZ43+BA43)/3-BB43)*'Allg., SDL, RMP, HKN, Wi-Res.'!$C$6,"")</f>
        <v/>
      </c>
      <c r="BC45" s="484" t="str">
        <f>IF(BC37=1,((AZ43+BA43+BB43)/3-BC43)*'Allg., SDL, RMP, HKN, Wi-Res.'!$C$6,"")</f>
        <v/>
      </c>
      <c r="BD45" s="484" t="str">
        <f>IF(BD37=1,((BA43+BB43+BC43)/3-BD43)*'Allg., SDL, RMP, HKN, Wi-Res.'!$C$6,"")</f>
        <v/>
      </c>
      <c r="BE45" s="484" t="str">
        <f>IF(BE37=1,((BB43+BC43+BD43)/3-BE43)*'Allg., SDL, RMP, HKN, Wi-Res.'!$C$6,"")</f>
        <v/>
      </c>
      <c r="BF45" s="484" t="str">
        <f>IF(BF37=1,((BC43+BD43+BE43)/3-BF43)*'Allg., SDL, RMP, HKN, Wi-Res.'!$C$6,"")</f>
        <v/>
      </c>
      <c r="BG45" s="484" t="str">
        <f>IF(BG37=1,((BD43+BE43+BF43)/3-BG43)*'Allg., SDL, RMP, HKN, Wi-Res.'!$C$6,"")</f>
        <v/>
      </c>
      <c r="BH45" s="484" t="str">
        <f>IF(BH37=1,((BE43+BF43+BG43)/3-BH43)*'Allg., SDL, RMP, HKN, Wi-Res.'!$C$6,"")</f>
        <v/>
      </c>
      <c r="BI45" s="484" t="str">
        <f>IF(BI37=1,((BF43+BG43+BH43)/3-BI43)*'Allg., SDL, RMP, HKN, Wi-Res.'!$C$6,"")</f>
        <v/>
      </c>
      <c r="BJ45" s="484" t="str">
        <f>IF(BJ37=1,((BG43+BH43+BI43)/3-BJ43)*'Allg., SDL, RMP, HKN, Wi-Res.'!$C$6,"")</f>
        <v/>
      </c>
      <c r="BK45" s="484" t="str">
        <f>IF(BK37=1,((BH43+BI43+BJ43)/3-BK43)*'Allg., SDL, RMP, HKN, Wi-Res.'!$C$6,"")</f>
        <v/>
      </c>
      <c r="BL45" s="484" t="str">
        <f>IF(BL37=1,((BI43+BJ43+BK43)/3-BL43)*'Allg., SDL, RMP, HKN, Wi-Res.'!$C$6,"")</f>
        <v/>
      </c>
      <c r="BM45" s="484" t="str">
        <f>IF(BM37=1,((BJ43+BK43+BL43)/3-BM43)*'Allg., SDL, RMP, HKN, Wi-Res.'!$C$6,"")</f>
        <v/>
      </c>
      <c r="BN45" s="484" t="str">
        <f>IF(BN37=1,((BK43+BL43+BM43)/3-BN43)*'Allg., SDL, RMP, HKN, Wi-Res.'!$C$6,"")</f>
        <v/>
      </c>
      <c r="BO45" s="484" t="str">
        <f>IF(BO37=1,((BL43+BM43+BN43)/3-BO43)*'Allg., SDL, RMP, HKN, Wi-Res.'!$C$6,"")</f>
        <v/>
      </c>
      <c r="BP45" s="484" t="str">
        <f>IF(BP37=1,((BM43+BN43+BO43)/3-BP43)*'Allg., SDL, RMP, HKN, Wi-Res.'!$C$6,"")</f>
        <v/>
      </c>
      <c r="BQ45" s="484" t="str">
        <f>IF(BQ37=1,((BN43+BO43+BP43)/3-BQ43)*'Allg., SDL, RMP, HKN, Wi-Res.'!$C$6,"")</f>
        <v/>
      </c>
      <c r="BR45" s="484" t="str">
        <f>IF(BR37=1,((BO43+BP43+BQ43)/3-BR43)*'Allg., SDL, RMP, HKN, Wi-Res.'!$C$6,"")</f>
        <v/>
      </c>
      <c r="BS45" s="484" t="str">
        <f>IF(BS37=1,((BP43+BQ43+BR43)/3-BS43)*'Allg., SDL, RMP, HKN, Wi-Res.'!$C$6,"")</f>
        <v/>
      </c>
      <c r="BT45" s="484" t="str">
        <f>IF(BT37=1,((BQ43+BR43+BS43)/3-BT43)*'Allg., SDL, RMP, HKN, Wi-Res.'!$C$6,"")</f>
        <v/>
      </c>
      <c r="BU45" s="484" t="str">
        <f>IF(BU37=1,((BR43+BS43+BT43)/3-BU43)*'Allg., SDL, RMP, HKN, Wi-Res.'!$C$6,"")</f>
        <v/>
      </c>
      <c r="BV45" s="484" t="str">
        <f>IF(BV37=1,((BS43+BT43+BU43)/3-BV43)*'Allg., SDL, RMP, HKN, Wi-Res.'!$C$6,"")</f>
        <v/>
      </c>
      <c r="BW45" s="484" t="str">
        <f>IF(BW37=1,((BT43+BU43+BV43)/3-BW43)*'Allg., SDL, RMP, HKN, Wi-Res.'!$C$6,"")</f>
        <v/>
      </c>
      <c r="BX45" s="484" t="str">
        <f>IF(BX37=1,((BU43+BV43+BW43)/3-BX43)*'Allg., SDL, RMP, HKN, Wi-Res.'!$C$6,"")</f>
        <v/>
      </c>
      <c r="BY45" s="484" t="str">
        <f>IF(BY37=1,((BV43+BW43+BX43)/3-BY43)*'Allg., SDL, RMP, HKN, Wi-Res.'!$C$6,"")</f>
        <v/>
      </c>
      <c r="BZ45" s="484" t="str">
        <f>IF(BZ37=1,((BW43+BX43+BY43)/3-BZ43)*'Allg., SDL, RMP, HKN, Wi-Res.'!$C$6,"")</f>
        <v/>
      </c>
      <c r="CA45" s="484" t="str">
        <f>IF(CA37=1,((BX43+BY43+BZ43)/3-CA43)*'Allg., SDL, RMP, HKN, Wi-Res.'!$C$6,"")</f>
        <v/>
      </c>
      <c r="CB45" s="484" t="str">
        <f>IF(CB37=1,((BY43+BZ43+CA43)/3-CB43)*'Allg., SDL, RMP, HKN, Wi-Res.'!$C$6,"")</f>
        <v/>
      </c>
      <c r="CC45" s="484" t="str">
        <f>IF(CC37=1,((BZ43+CA43+CB43)/3-CC43)*'Allg., SDL, RMP, HKN, Wi-Res.'!$C$6,"")</f>
        <v/>
      </c>
      <c r="CD45" s="484" t="str">
        <f>IF(CD37=1,((CA43+CB43+CC43)/3-CD43)*'Allg., SDL, RMP, HKN, Wi-Res.'!$C$6,"")</f>
        <v/>
      </c>
      <c r="CE45" s="484" t="str">
        <f>IF(CE37=1,((CB43+CC43+CD43)/3-CE43)*'Allg., SDL, RMP, HKN, Wi-Res.'!$C$6,"")</f>
        <v/>
      </c>
      <c r="CF45" s="484" t="str">
        <f>IF(CF37=1,((CC43+CD43+CE43)/3-CF43)*'Allg., SDL, RMP, HKN, Wi-Res.'!$C$6,"")</f>
        <v/>
      </c>
      <c r="CG45" s="484" t="str">
        <f>IF(CG37=1,((CD43+CE43+CF43)/3-CG43)*'Allg., SDL, RMP, HKN, Wi-Res.'!$C$6,"")</f>
        <v/>
      </c>
      <c r="CH45" s="484" t="str">
        <f>IF(CH37=1,((CE43+CF43+CG43)/3-CH43)*'Allg., SDL, RMP, HKN, Wi-Res.'!$C$6,"")</f>
        <v/>
      </c>
      <c r="CI45" s="484" t="str">
        <f>IF(CI37=1,((CF43+CG43+CH43)/3-CI43)*'Allg., SDL, RMP, HKN, Wi-Res.'!$C$6,"")</f>
        <v/>
      </c>
      <c r="CJ45" s="484" t="str">
        <f>IF(CJ37=1,((CG43+CH43+CI43)/3-CJ43)*'Allg., SDL, RMP, HKN, Wi-Res.'!$C$6,"")</f>
        <v/>
      </c>
      <c r="CK45" s="484" t="str">
        <f>IF(CK37=1,((CH43+CI43+CJ43)/3-CK43)*'Allg., SDL, RMP, HKN, Wi-Res.'!$C$6,"")</f>
        <v/>
      </c>
      <c r="CL45" s="484" t="str">
        <f>IF(CL37=1,((CI43+CJ43+CK43)/3-CL43)*'Allg., SDL, RMP, HKN, Wi-Res.'!$C$6,"")</f>
        <v/>
      </c>
      <c r="CM45" s="484" t="str">
        <f>IF(CM37=1,((CJ43+CK43+CL43)/3-CM43)*'Allg., SDL, RMP, HKN, Wi-Res.'!$C$6,"")</f>
        <v/>
      </c>
      <c r="CN45" s="484" t="str">
        <f>IF(CN37=1,((CK43+CL43+CM43)/3-CN43)*'Allg., SDL, RMP, HKN, Wi-Res.'!$C$6,"")</f>
        <v/>
      </c>
      <c r="CO45" s="484" t="str">
        <f>IF(CO37=1,((CL43+CM43+CN43)/3-CO43)*'Allg., SDL, RMP, HKN, Wi-Res.'!$C$6,"")</f>
        <v/>
      </c>
      <c r="CP45" s="484" t="str">
        <f>IF(CP37=1,((CM43+CN43+CO43)/3-CP43)*'Allg., SDL, RMP, HKN, Wi-Res.'!$C$6,"")</f>
        <v/>
      </c>
      <c r="CQ45" s="484" t="str">
        <f>IF(CQ37=1,((CN43+CO43+CP43)/3-CQ43)*'Allg., SDL, RMP, HKN, Wi-Res.'!$C$6,"")</f>
        <v/>
      </c>
      <c r="CR45" s="484" t="str">
        <f>IF(CR37=1,((CO43+CP43+CQ43)/3-CR43)*'Allg., SDL, RMP, HKN, Wi-Res.'!$C$6,"")</f>
        <v/>
      </c>
      <c r="CS45" s="484" t="str">
        <f>IF(CS37=1,((CP43+CQ43+CR43)/3-CS43)*'Allg., SDL, RMP, HKN, Wi-Res.'!$C$6,"")</f>
        <v/>
      </c>
      <c r="CT45" s="484" t="str">
        <f>IF(CT37=1,((CQ43+CR43+CS43)/3-CT43)*'Allg., SDL, RMP, HKN, Wi-Res.'!$C$6,"")</f>
        <v/>
      </c>
      <c r="CU45" s="484" t="str">
        <f>IF(CU37=1,((CR43+CS43+CT43)/3-CU43)*'Allg., SDL, RMP, HKN, Wi-Res.'!$C$6,"")</f>
        <v/>
      </c>
      <c r="CV45" s="484" t="str">
        <f>IF(CV37=1,((CS43+CT43+CU43)/3-CV43)*'Allg., SDL, RMP, HKN, Wi-Res.'!$C$6,"")</f>
        <v/>
      </c>
      <c r="CW45" s="484" t="str">
        <f>IF(CW37=1,((CT43+CU43+CV43)/3-CW43)*'Allg., SDL, RMP, HKN, Wi-Res.'!$C$6,"")</f>
        <v/>
      </c>
      <c r="CX45" s="484" t="str">
        <f>IF(CX37=1,((CU43+CV43+CW43)/3-CX43)*'Allg., SDL, RMP, HKN, Wi-Res.'!$C$6,"")</f>
        <v/>
      </c>
      <c r="CY45" s="484" t="str">
        <f>IF(CY37=1,((CV43+CW43+CX43)/3-CY43)*'Allg., SDL, RMP, HKN, Wi-Res.'!$C$6,"")</f>
        <v/>
      </c>
      <c r="CZ45" s="484" t="str">
        <f>IF(CZ37=1,((CW43+CX43+CY43)/3-CZ43)*'Allg., SDL, RMP, HKN, Wi-Res.'!$C$6,"")</f>
        <v/>
      </c>
      <c r="DA45" s="484" t="str">
        <f>IF(DA37=1,((CX43+CY43+CZ43)/3-DA43)*'Allg., SDL, RMP, HKN, Wi-Res.'!$C$6,"")</f>
        <v/>
      </c>
      <c r="DB45" s="484" t="str">
        <f>IF(DB37=1,((CY43+CZ43+DA43)/3-DB43)*'Allg., SDL, RMP, HKN, Wi-Res.'!$C$6,"")</f>
        <v/>
      </c>
      <c r="DC45" s="4"/>
    </row>
    <row r="46" spans="1:107" ht="25" x14ac:dyDescent="0.25">
      <c r="A46" s="1"/>
      <c r="C46" s="506">
        <f t="shared" si="0"/>
        <v>42</v>
      </c>
      <c r="E46" s="405" t="str">
        <f ca="1">OFFSET(Sprachen!A411,0,'START, DEBUT, INIZIO'!$E$7-1,1,1)</f>
        <v>Mehrproduktion aus Investition (ohne neue Speicherkapazität) in MWh</v>
      </c>
      <c r="F46" s="476">
        <f ca="1">D29</f>
        <v>0</v>
      </c>
      <c r="G46" s="546" t="str">
        <f t="shared" ref="G46:AL46" si="12">IF(G37=1,$F46,"")</f>
        <v/>
      </c>
      <c r="H46" s="546" t="str">
        <f t="shared" si="12"/>
        <v/>
      </c>
      <c r="I46" s="546" t="str">
        <f t="shared" si="12"/>
        <v/>
      </c>
      <c r="J46" s="546" t="str">
        <f t="shared" si="12"/>
        <v/>
      </c>
      <c r="K46" s="546" t="str">
        <f t="shared" si="12"/>
        <v/>
      </c>
      <c r="L46" s="546" t="str">
        <f t="shared" si="12"/>
        <v/>
      </c>
      <c r="M46" s="546" t="str">
        <f t="shared" si="12"/>
        <v/>
      </c>
      <c r="N46" s="546" t="str">
        <f t="shared" si="12"/>
        <v/>
      </c>
      <c r="O46" s="546" t="str">
        <f t="shared" si="12"/>
        <v/>
      </c>
      <c r="P46" s="546" t="str">
        <f t="shared" si="12"/>
        <v/>
      </c>
      <c r="Q46" s="546" t="str">
        <f t="shared" si="12"/>
        <v/>
      </c>
      <c r="R46" s="546" t="str">
        <f t="shared" si="12"/>
        <v/>
      </c>
      <c r="S46" s="546" t="str">
        <f t="shared" si="12"/>
        <v/>
      </c>
      <c r="T46" s="546" t="str">
        <f t="shared" si="12"/>
        <v/>
      </c>
      <c r="U46" s="546" t="str">
        <f t="shared" si="12"/>
        <v/>
      </c>
      <c r="V46" s="546" t="str">
        <f t="shared" si="12"/>
        <v/>
      </c>
      <c r="W46" s="546" t="str">
        <f t="shared" si="12"/>
        <v/>
      </c>
      <c r="X46" s="546" t="str">
        <f t="shared" si="12"/>
        <v/>
      </c>
      <c r="Y46" s="546" t="str">
        <f t="shared" si="12"/>
        <v/>
      </c>
      <c r="Z46" s="546" t="str">
        <f t="shared" si="12"/>
        <v/>
      </c>
      <c r="AA46" s="546" t="str">
        <f t="shared" si="12"/>
        <v/>
      </c>
      <c r="AB46" s="546" t="str">
        <f t="shared" si="12"/>
        <v/>
      </c>
      <c r="AC46" s="546" t="str">
        <f t="shared" si="12"/>
        <v/>
      </c>
      <c r="AD46" s="546" t="str">
        <f t="shared" si="12"/>
        <v/>
      </c>
      <c r="AE46" s="546" t="str">
        <f t="shared" si="12"/>
        <v/>
      </c>
      <c r="AF46" s="546" t="str">
        <f t="shared" si="12"/>
        <v/>
      </c>
      <c r="AG46" s="546" t="str">
        <f t="shared" si="12"/>
        <v/>
      </c>
      <c r="AH46" s="546" t="str">
        <f t="shared" si="12"/>
        <v/>
      </c>
      <c r="AI46" s="546" t="str">
        <f t="shared" si="12"/>
        <v/>
      </c>
      <c r="AJ46" s="546" t="str">
        <f t="shared" si="12"/>
        <v/>
      </c>
      <c r="AK46" s="546" t="str">
        <f t="shared" si="12"/>
        <v/>
      </c>
      <c r="AL46" s="546" t="str">
        <f t="shared" si="12"/>
        <v/>
      </c>
      <c r="AM46" s="546" t="str">
        <f t="shared" ref="AM46:BR46" si="13">IF(AM37=1,$F46,"")</f>
        <v/>
      </c>
      <c r="AN46" s="546" t="str">
        <f t="shared" si="13"/>
        <v/>
      </c>
      <c r="AO46" s="546" t="str">
        <f t="shared" si="13"/>
        <v/>
      </c>
      <c r="AP46" s="546" t="str">
        <f t="shared" si="13"/>
        <v/>
      </c>
      <c r="AQ46" s="546" t="str">
        <f t="shared" si="13"/>
        <v/>
      </c>
      <c r="AR46" s="546" t="str">
        <f t="shared" si="13"/>
        <v/>
      </c>
      <c r="AS46" s="546" t="str">
        <f t="shared" si="13"/>
        <v/>
      </c>
      <c r="AT46" s="546" t="str">
        <f t="shared" si="13"/>
        <v/>
      </c>
      <c r="AU46" s="546" t="str">
        <f t="shared" si="13"/>
        <v/>
      </c>
      <c r="AV46" s="546" t="str">
        <f t="shared" si="13"/>
        <v/>
      </c>
      <c r="AW46" s="546" t="str">
        <f t="shared" si="13"/>
        <v/>
      </c>
      <c r="AX46" s="546" t="str">
        <f t="shared" si="13"/>
        <v/>
      </c>
      <c r="AY46" s="546" t="str">
        <f t="shared" si="13"/>
        <v/>
      </c>
      <c r="AZ46" s="546" t="str">
        <f t="shared" si="13"/>
        <v/>
      </c>
      <c r="BA46" s="546" t="str">
        <f t="shared" si="13"/>
        <v/>
      </c>
      <c r="BB46" s="546" t="str">
        <f t="shared" si="13"/>
        <v/>
      </c>
      <c r="BC46" s="546" t="str">
        <f t="shared" si="13"/>
        <v/>
      </c>
      <c r="BD46" s="546" t="str">
        <f t="shared" si="13"/>
        <v/>
      </c>
      <c r="BE46" s="546" t="str">
        <f t="shared" si="13"/>
        <v/>
      </c>
      <c r="BF46" s="546" t="str">
        <f t="shared" si="13"/>
        <v/>
      </c>
      <c r="BG46" s="546" t="str">
        <f t="shared" si="13"/>
        <v/>
      </c>
      <c r="BH46" s="546" t="str">
        <f t="shared" si="13"/>
        <v/>
      </c>
      <c r="BI46" s="546" t="str">
        <f t="shared" si="13"/>
        <v/>
      </c>
      <c r="BJ46" s="546" t="str">
        <f t="shared" si="13"/>
        <v/>
      </c>
      <c r="BK46" s="546" t="str">
        <f t="shared" si="13"/>
        <v/>
      </c>
      <c r="BL46" s="546" t="str">
        <f t="shared" si="13"/>
        <v/>
      </c>
      <c r="BM46" s="546" t="str">
        <f t="shared" si="13"/>
        <v/>
      </c>
      <c r="BN46" s="546" t="str">
        <f t="shared" si="13"/>
        <v/>
      </c>
      <c r="BO46" s="546" t="str">
        <f t="shared" si="13"/>
        <v/>
      </c>
      <c r="BP46" s="546" t="str">
        <f t="shared" si="13"/>
        <v/>
      </c>
      <c r="BQ46" s="546" t="str">
        <f t="shared" si="13"/>
        <v/>
      </c>
      <c r="BR46" s="546" t="str">
        <f t="shared" si="13"/>
        <v/>
      </c>
      <c r="BS46" s="546" t="str">
        <f t="shared" ref="BS46:DB46" si="14">IF(BS37=1,$F46,"")</f>
        <v/>
      </c>
      <c r="BT46" s="546" t="str">
        <f t="shared" si="14"/>
        <v/>
      </c>
      <c r="BU46" s="546" t="str">
        <f t="shared" si="14"/>
        <v/>
      </c>
      <c r="BV46" s="546" t="str">
        <f t="shared" si="14"/>
        <v/>
      </c>
      <c r="BW46" s="546" t="str">
        <f t="shared" si="14"/>
        <v/>
      </c>
      <c r="BX46" s="546" t="str">
        <f t="shared" si="14"/>
        <v/>
      </c>
      <c r="BY46" s="546" t="str">
        <f t="shared" si="14"/>
        <v/>
      </c>
      <c r="BZ46" s="546" t="str">
        <f t="shared" si="14"/>
        <v/>
      </c>
      <c r="CA46" s="546" t="str">
        <f t="shared" si="14"/>
        <v/>
      </c>
      <c r="CB46" s="546" t="str">
        <f t="shared" si="14"/>
        <v/>
      </c>
      <c r="CC46" s="546" t="str">
        <f t="shared" si="14"/>
        <v/>
      </c>
      <c r="CD46" s="546" t="str">
        <f t="shared" si="14"/>
        <v/>
      </c>
      <c r="CE46" s="546" t="str">
        <f t="shared" si="14"/>
        <v/>
      </c>
      <c r="CF46" s="546" t="str">
        <f t="shared" si="14"/>
        <v/>
      </c>
      <c r="CG46" s="546" t="str">
        <f t="shared" si="14"/>
        <v/>
      </c>
      <c r="CH46" s="546" t="str">
        <f t="shared" si="14"/>
        <v/>
      </c>
      <c r="CI46" s="546" t="str">
        <f t="shared" si="14"/>
        <v/>
      </c>
      <c r="CJ46" s="546" t="str">
        <f t="shared" si="14"/>
        <v/>
      </c>
      <c r="CK46" s="546" t="str">
        <f t="shared" si="14"/>
        <v/>
      </c>
      <c r="CL46" s="546" t="str">
        <f t="shared" si="14"/>
        <v/>
      </c>
      <c r="CM46" s="546" t="str">
        <f t="shared" si="14"/>
        <v/>
      </c>
      <c r="CN46" s="546" t="str">
        <f t="shared" si="14"/>
        <v/>
      </c>
      <c r="CO46" s="546" t="str">
        <f t="shared" si="14"/>
        <v/>
      </c>
      <c r="CP46" s="546" t="str">
        <f t="shared" si="14"/>
        <v/>
      </c>
      <c r="CQ46" s="546" t="str">
        <f t="shared" si="14"/>
        <v/>
      </c>
      <c r="CR46" s="546" t="str">
        <f t="shared" si="14"/>
        <v/>
      </c>
      <c r="CS46" s="546" t="str">
        <f t="shared" si="14"/>
        <v/>
      </c>
      <c r="CT46" s="546" t="str">
        <f t="shared" si="14"/>
        <v/>
      </c>
      <c r="CU46" s="546" t="str">
        <f t="shared" si="14"/>
        <v/>
      </c>
      <c r="CV46" s="546" t="str">
        <f t="shared" si="14"/>
        <v/>
      </c>
      <c r="CW46" s="546" t="str">
        <f t="shared" si="14"/>
        <v/>
      </c>
      <c r="CX46" s="546" t="str">
        <f t="shared" si="14"/>
        <v/>
      </c>
      <c r="CY46" s="546" t="str">
        <f t="shared" si="14"/>
        <v/>
      </c>
      <c r="CZ46" s="546" t="str">
        <f t="shared" si="14"/>
        <v/>
      </c>
      <c r="DA46" s="546" t="str">
        <f t="shared" si="14"/>
        <v/>
      </c>
      <c r="DB46" s="546" t="str">
        <f t="shared" si="14"/>
        <v/>
      </c>
      <c r="DC46" s="4"/>
    </row>
    <row r="47" spans="1:107" ht="13" thickBot="1" x14ac:dyDescent="0.3">
      <c r="A47" s="1"/>
      <c r="B47" s="3"/>
      <c r="C47" s="506">
        <f t="shared" si="0"/>
        <v>43</v>
      </c>
      <c r="D47" s="8"/>
      <c r="F47" s="8"/>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4"/>
    </row>
    <row r="48" spans="1:107" ht="37.5" x14ac:dyDescent="0.25">
      <c r="A48" s="1"/>
      <c r="B48" s="3"/>
      <c r="C48" s="433">
        <f t="shared" si="0"/>
        <v>44</v>
      </c>
      <c r="D48" s="500" t="str">
        <f ca="1">OFFSET(Sprachen!A438,0,'START, DEBUT, INIZIO'!$E$7-1,1,1)</f>
        <v>Abschätzung für 2024 in CHF</v>
      </c>
      <c r="F48" s="500" t="str">
        <f ca="1">OFFSET(Sprachen!A442,0,'START, DEBUT, INIZIO'!$E$7-1,1,1)</f>
        <v>Abschätzung über 20 Jahre Laufzeit in CHF</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4"/>
    </row>
    <row r="49" spans="1:107" s="9" customFormat="1" ht="21" customHeight="1" x14ac:dyDescent="0.3">
      <c r="A49" s="487" t="str">
        <f ca="1">OFFSET(Sprachen!A412,0,'START, DEBUT, INIZIO'!$E$7-1,1,1)</f>
        <v>Gewinn- und Verlustrechnung</v>
      </c>
      <c r="B49" s="488"/>
      <c r="C49" s="433">
        <f t="shared" si="0"/>
        <v>45</v>
      </c>
      <c r="D49" s="501"/>
      <c r="F49" s="501"/>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3"/>
      <c r="BI49" s="493"/>
      <c r="BJ49" s="493"/>
      <c r="BK49" s="493"/>
      <c r="BL49" s="493"/>
      <c r="BM49" s="493"/>
      <c r="BN49" s="493"/>
      <c r="BO49" s="493"/>
      <c r="BP49" s="493"/>
      <c r="BQ49" s="493"/>
      <c r="BR49" s="493"/>
      <c r="BS49" s="493"/>
      <c r="BT49" s="493"/>
      <c r="BU49" s="493"/>
      <c r="BV49" s="493"/>
      <c r="BW49" s="493"/>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c r="CU49" s="493"/>
      <c r="CV49" s="493"/>
      <c r="CW49" s="493"/>
      <c r="CX49" s="493"/>
      <c r="CY49" s="493"/>
      <c r="CZ49" s="493"/>
      <c r="DA49" s="493"/>
      <c r="DB49" s="493"/>
      <c r="DC49" s="486"/>
    </row>
    <row r="50" spans="1:107" s="9" customFormat="1" ht="19.5" customHeight="1" x14ac:dyDescent="0.3">
      <c r="A50" s="487"/>
      <c r="B50" s="490" t="str">
        <f ca="1">OFFSET(Sprachen!A413,0,'START, DEBUT, INIZIO'!$E$7-1,1,1)</f>
        <v>+Erträge</v>
      </c>
      <c r="C50" s="433">
        <f t="shared" si="0"/>
        <v>46</v>
      </c>
      <c r="D50" s="501" t="e">
        <f ca="1">SUM(D51:D55)</f>
        <v>#DIV/0!</v>
      </c>
      <c r="F50" s="501"/>
      <c r="G50" s="493" t="str">
        <f t="shared" ref="G50:AL50" si="15">IF(G$37=1,SUM(G51:G55),"")</f>
        <v/>
      </c>
      <c r="H50" s="493" t="str">
        <f t="shared" si="15"/>
        <v/>
      </c>
      <c r="I50" s="493" t="str">
        <f t="shared" si="15"/>
        <v/>
      </c>
      <c r="J50" s="493" t="str">
        <f t="shared" si="15"/>
        <v/>
      </c>
      <c r="K50" s="493" t="str">
        <f t="shared" si="15"/>
        <v/>
      </c>
      <c r="L50" s="493" t="str">
        <f t="shared" si="15"/>
        <v/>
      </c>
      <c r="M50" s="493" t="str">
        <f t="shared" si="15"/>
        <v/>
      </c>
      <c r="N50" s="493" t="str">
        <f t="shared" si="15"/>
        <v/>
      </c>
      <c r="O50" s="493" t="str">
        <f t="shared" si="15"/>
        <v/>
      </c>
      <c r="P50" s="493" t="str">
        <f t="shared" si="15"/>
        <v/>
      </c>
      <c r="Q50" s="493" t="str">
        <f t="shared" si="15"/>
        <v/>
      </c>
      <c r="R50" s="493" t="str">
        <f t="shared" si="15"/>
        <v/>
      </c>
      <c r="S50" s="493" t="str">
        <f t="shared" si="15"/>
        <v/>
      </c>
      <c r="T50" s="493" t="str">
        <f t="shared" si="15"/>
        <v/>
      </c>
      <c r="U50" s="493" t="str">
        <f t="shared" si="15"/>
        <v/>
      </c>
      <c r="V50" s="493" t="str">
        <f t="shared" si="15"/>
        <v/>
      </c>
      <c r="W50" s="493" t="str">
        <f t="shared" si="15"/>
        <v/>
      </c>
      <c r="X50" s="493" t="str">
        <f t="shared" si="15"/>
        <v/>
      </c>
      <c r="Y50" s="493" t="str">
        <f t="shared" si="15"/>
        <v/>
      </c>
      <c r="Z50" s="493" t="str">
        <f t="shared" si="15"/>
        <v/>
      </c>
      <c r="AA50" s="493" t="str">
        <f t="shared" si="15"/>
        <v/>
      </c>
      <c r="AB50" s="493" t="str">
        <f t="shared" si="15"/>
        <v/>
      </c>
      <c r="AC50" s="493" t="str">
        <f t="shared" si="15"/>
        <v/>
      </c>
      <c r="AD50" s="493" t="str">
        <f t="shared" si="15"/>
        <v/>
      </c>
      <c r="AE50" s="493" t="str">
        <f t="shared" si="15"/>
        <v/>
      </c>
      <c r="AF50" s="493" t="str">
        <f t="shared" si="15"/>
        <v/>
      </c>
      <c r="AG50" s="493" t="str">
        <f t="shared" si="15"/>
        <v/>
      </c>
      <c r="AH50" s="493" t="str">
        <f t="shared" si="15"/>
        <v/>
      </c>
      <c r="AI50" s="493" t="str">
        <f t="shared" si="15"/>
        <v/>
      </c>
      <c r="AJ50" s="493" t="str">
        <f t="shared" si="15"/>
        <v/>
      </c>
      <c r="AK50" s="493" t="str">
        <f t="shared" si="15"/>
        <v/>
      </c>
      <c r="AL50" s="493" t="str">
        <f t="shared" si="15"/>
        <v/>
      </c>
      <c r="AM50" s="493" t="str">
        <f t="shared" ref="AM50:BR50" si="16">IF(AM$37=1,SUM(AM51:AM55),"")</f>
        <v/>
      </c>
      <c r="AN50" s="493" t="str">
        <f t="shared" si="16"/>
        <v/>
      </c>
      <c r="AO50" s="493" t="str">
        <f t="shared" si="16"/>
        <v/>
      </c>
      <c r="AP50" s="493" t="str">
        <f t="shared" si="16"/>
        <v/>
      </c>
      <c r="AQ50" s="493" t="str">
        <f t="shared" si="16"/>
        <v/>
      </c>
      <c r="AR50" s="493" t="str">
        <f t="shared" si="16"/>
        <v/>
      </c>
      <c r="AS50" s="493" t="str">
        <f t="shared" si="16"/>
        <v/>
      </c>
      <c r="AT50" s="493" t="str">
        <f t="shared" si="16"/>
        <v/>
      </c>
      <c r="AU50" s="493" t="str">
        <f t="shared" si="16"/>
        <v/>
      </c>
      <c r="AV50" s="493" t="str">
        <f t="shared" si="16"/>
        <v/>
      </c>
      <c r="AW50" s="493" t="str">
        <f t="shared" si="16"/>
        <v/>
      </c>
      <c r="AX50" s="493" t="str">
        <f t="shared" si="16"/>
        <v/>
      </c>
      <c r="AY50" s="493" t="str">
        <f t="shared" si="16"/>
        <v/>
      </c>
      <c r="AZ50" s="493" t="str">
        <f t="shared" si="16"/>
        <v/>
      </c>
      <c r="BA50" s="493" t="str">
        <f t="shared" si="16"/>
        <v/>
      </c>
      <c r="BB50" s="493" t="str">
        <f t="shared" si="16"/>
        <v/>
      </c>
      <c r="BC50" s="493" t="str">
        <f t="shared" si="16"/>
        <v/>
      </c>
      <c r="BD50" s="493" t="str">
        <f t="shared" si="16"/>
        <v/>
      </c>
      <c r="BE50" s="493" t="str">
        <f t="shared" si="16"/>
        <v/>
      </c>
      <c r="BF50" s="493" t="str">
        <f t="shared" si="16"/>
        <v/>
      </c>
      <c r="BG50" s="493" t="str">
        <f t="shared" si="16"/>
        <v/>
      </c>
      <c r="BH50" s="493" t="str">
        <f t="shared" si="16"/>
        <v/>
      </c>
      <c r="BI50" s="493" t="str">
        <f t="shared" si="16"/>
        <v/>
      </c>
      <c r="BJ50" s="493" t="str">
        <f t="shared" si="16"/>
        <v/>
      </c>
      <c r="BK50" s="493" t="str">
        <f t="shared" si="16"/>
        <v/>
      </c>
      <c r="BL50" s="493" t="str">
        <f t="shared" si="16"/>
        <v/>
      </c>
      <c r="BM50" s="493" t="str">
        <f t="shared" si="16"/>
        <v/>
      </c>
      <c r="BN50" s="493" t="str">
        <f t="shared" si="16"/>
        <v/>
      </c>
      <c r="BO50" s="493" t="str">
        <f t="shared" si="16"/>
        <v/>
      </c>
      <c r="BP50" s="493" t="str">
        <f t="shared" si="16"/>
        <v/>
      </c>
      <c r="BQ50" s="493" t="str">
        <f t="shared" si="16"/>
        <v/>
      </c>
      <c r="BR50" s="493" t="str">
        <f t="shared" si="16"/>
        <v/>
      </c>
      <c r="BS50" s="493" t="str">
        <f t="shared" ref="BS50:CX50" si="17">IF(BS$37=1,SUM(BS51:BS55),"")</f>
        <v/>
      </c>
      <c r="BT50" s="493" t="str">
        <f t="shared" si="17"/>
        <v/>
      </c>
      <c r="BU50" s="493" t="str">
        <f t="shared" si="17"/>
        <v/>
      </c>
      <c r="BV50" s="493" t="str">
        <f t="shared" si="17"/>
        <v/>
      </c>
      <c r="BW50" s="493" t="str">
        <f t="shared" si="17"/>
        <v/>
      </c>
      <c r="BX50" s="493" t="str">
        <f t="shared" si="17"/>
        <v/>
      </c>
      <c r="BY50" s="493" t="str">
        <f t="shared" si="17"/>
        <v/>
      </c>
      <c r="BZ50" s="493" t="str">
        <f t="shared" si="17"/>
        <v/>
      </c>
      <c r="CA50" s="493" t="str">
        <f t="shared" si="17"/>
        <v/>
      </c>
      <c r="CB50" s="493" t="str">
        <f t="shared" si="17"/>
        <v/>
      </c>
      <c r="CC50" s="493" t="str">
        <f t="shared" si="17"/>
        <v/>
      </c>
      <c r="CD50" s="493" t="str">
        <f t="shared" si="17"/>
        <v/>
      </c>
      <c r="CE50" s="493" t="str">
        <f t="shared" si="17"/>
        <v/>
      </c>
      <c r="CF50" s="493" t="str">
        <f t="shared" si="17"/>
        <v/>
      </c>
      <c r="CG50" s="493" t="str">
        <f t="shared" si="17"/>
        <v/>
      </c>
      <c r="CH50" s="493" t="str">
        <f t="shared" si="17"/>
        <v/>
      </c>
      <c r="CI50" s="493" t="str">
        <f t="shared" si="17"/>
        <v/>
      </c>
      <c r="CJ50" s="493" t="str">
        <f t="shared" si="17"/>
        <v/>
      </c>
      <c r="CK50" s="493" t="str">
        <f t="shared" si="17"/>
        <v/>
      </c>
      <c r="CL50" s="493" t="str">
        <f t="shared" si="17"/>
        <v/>
      </c>
      <c r="CM50" s="493" t="str">
        <f t="shared" si="17"/>
        <v/>
      </c>
      <c r="CN50" s="493" t="str">
        <f t="shared" si="17"/>
        <v/>
      </c>
      <c r="CO50" s="493" t="str">
        <f t="shared" si="17"/>
        <v/>
      </c>
      <c r="CP50" s="493" t="str">
        <f t="shared" si="17"/>
        <v/>
      </c>
      <c r="CQ50" s="493" t="str">
        <f t="shared" si="17"/>
        <v/>
      </c>
      <c r="CR50" s="493" t="str">
        <f t="shared" si="17"/>
        <v/>
      </c>
      <c r="CS50" s="493" t="str">
        <f t="shared" si="17"/>
        <v/>
      </c>
      <c r="CT50" s="493" t="str">
        <f t="shared" si="17"/>
        <v/>
      </c>
      <c r="CU50" s="493" t="str">
        <f t="shared" si="17"/>
        <v/>
      </c>
      <c r="CV50" s="493" t="str">
        <f t="shared" si="17"/>
        <v/>
      </c>
      <c r="CW50" s="493" t="str">
        <f t="shared" si="17"/>
        <v/>
      </c>
      <c r="CX50" s="493" t="str">
        <f t="shared" si="17"/>
        <v/>
      </c>
      <c r="CY50" s="493" t="str">
        <f t="shared" ref="CY50:DB50" si="18">IF(CY$37=1,SUM(CY51:CY55),"")</f>
        <v/>
      </c>
      <c r="CZ50" s="493" t="str">
        <f t="shared" si="18"/>
        <v/>
      </c>
      <c r="DA50" s="493" t="str">
        <f t="shared" si="18"/>
        <v/>
      </c>
      <c r="DB50" s="493" t="str">
        <f t="shared" si="18"/>
        <v/>
      </c>
      <c r="DC50" s="486"/>
    </row>
    <row r="51" spans="1:107" x14ac:dyDescent="0.25">
      <c r="A51" s="489"/>
      <c r="B51" s="404" t="str">
        <f ca="1">OFFSET(Sprachen!A414,0,'START, DEBUT, INIZIO'!$E$7-1,1,1)</f>
        <v>Eigenkapitalgewinnsteuer</v>
      </c>
      <c r="C51" s="506">
        <f t="shared" si="0"/>
        <v>47</v>
      </c>
      <c r="D51" s="502">
        <f ca="1">IF(DropDown!$F$9=1,'1'!D184,IF(DropDown!$F$9=2,'2'!D184,IF(DropDown!$F$9=3,#REF!,IF(DropDown!$F$9=4,'4'!D184,IF(DropDown!$F$9=5,'5'!D184,'6'!D183)))))</f>
        <v>0</v>
      </c>
      <c r="F51" s="502"/>
      <c r="G51" s="494" t="str">
        <f t="shared" ref="G51:AL51" si="19">IF(G$37=1,$D51*G42,"")</f>
        <v/>
      </c>
      <c r="H51" s="494" t="str">
        <f t="shared" si="19"/>
        <v/>
      </c>
      <c r="I51" s="494" t="str">
        <f t="shared" si="19"/>
        <v/>
      </c>
      <c r="J51" s="494" t="str">
        <f t="shared" si="19"/>
        <v/>
      </c>
      <c r="K51" s="494" t="str">
        <f t="shared" si="19"/>
        <v/>
      </c>
      <c r="L51" s="494" t="str">
        <f t="shared" si="19"/>
        <v/>
      </c>
      <c r="M51" s="494" t="str">
        <f t="shared" si="19"/>
        <v/>
      </c>
      <c r="N51" s="494" t="str">
        <f t="shared" si="19"/>
        <v/>
      </c>
      <c r="O51" s="494" t="str">
        <f t="shared" si="19"/>
        <v/>
      </c>
      <c r="P51" s="494" t="str">
        <f t="shared" si="19"/>
        <v/>
      </c>
      <c r="Q51" s="494" t="str">
        <f t="shared" si="19"/>
        <v/>
      </c>
      <c r="R51" s="494" t="str">
        <f t="shared" si="19"/>
        <v/>
      </c>
      <c r="S51" s="494" t="str">
        <f t="shared" si="19"/>
        <v/>
      </c>
      <c r="T51" s="494" t="str">
        <f t="shared" si="19"/>
        <v/>
      </c>
      <c r="U51" s="494" t="str">
        <f t="shared" si="19"/>
        <v/>
      </c>
      <c r="V51" s="494" t="str">
        <f t="shared" si="19"/>
        <v/>
      </c>
      <c r="W51" s="494" t="str">
        <f t="shared" si="19"/>
        <v/>
      </c>
      <c r="X51" s="494" t="str">
        <f t="shared" si="19"/>
        <v/>
      </c>
      <c r="Y51" s="494" t="str">
        <f t="shared" si="19"/>
        <v/>
      </c>
      <c r="Z51" s="494" t="str">
        <f t="shared" si="19"/>
        <v/>
      </c>
      <c r="AA51" s="494" t="str">
        <f t="shared" si="19"/>
        <v/>
      </c>
      <c r="AB51" s="494" t="str">
        <f t="shared" si="19"/>
        <v/>
      </c>
      <c r="AC51" s="494" t="str">
        <f t="shared" si="19"/>
        <v/>
      </c>
      <c r="AD51" s="494" t="str">
        <f t="shared" si="19"/>
        <v/>
      </c>
      <c r="AE51" s="494" t="str">
        <f t="shared" si="19"/>
        <v/>
      </c>
      <c r="AF51" s="494" t="str">
        <f t="shared" si="19"/>
        <v/>
      </c>
      <c r="AG51" s="494" t="str">
        <f t="shared" si="19"/>
        <v/>
      </c>
      <c r="AH51" s="494" t="str">
        <f t="shared" si="19"/>
        <v/>
      </c>
      <c r="AI51" s="494" t="str">
        <f t="shared" si="19"/>
        <v/>
      </c>
      <c r="AJ51" s="494" t="str">
        <f t="shared" si="19"/>
        <v/>
      </c>
      <c r="AK51" s="494" t="str">
        <f t="shared" si="19"/>
        <v/>
      </c>
      <c r="AL51" s="494" t="str">
        <f t="shared" si="19"/>
        <v/>
      </c>
      <c r="AM51" s="494" t="str">
        <f t="shared" ref="AM51:BR51" si="20">IF(AM$37=1,$D51*AM42,"")</f>
        <v/>
      </c>
      <c r="AN51" s="494" t="str">
        <f t="shared" si="20"/>
        <v/>
      </c>
      <c r="AO51" s="494" t="str">
        <f t="shared" si="20"/>
        <v/>
      </c>
      <c r="AP51" s="494" t="str">
        <f t="shared" si="20"/>
        <v/>
      </c>
      <c r="AQ51" s="494" t="str">
        <f t="shared" si="20"/>
        <v/>
      </c>
      <c r="AR51" s="494" t="str">
        <f t="shared" si="20"/>
        <v/>
      </c>
      <c r="AS51" s="494" t="str">
        <f t="shared" si="20"/>
        <v/>
      </c>
      <c r="AT51" s="494" t="str">
        <f t="shared" si="20"/>
        <v/>
      </c>
      <c r="AU51" s="494" t="str">
        <f t="shared" si="20"/>
        <v/>
      </c>
      <c r="AV51" s="494" t="str">
        <f t="shared" si="20"/>
        <v/>
      </c>
      <c r="AW51" s="494" t="str">
        <f t="shared" si="20"/>
        <v/>
      </c>
      <c r="AX51" s="494" t="str">
        <f t="shared" si="20"/>
        <v/>
      </c>
      <c r="AY51" s="494" t="str">
        <f t="shared" si="20"/>
        <v/>
      </c>
      <c r="AZ51" s="494" t="str">
        <f t="shared" si="20"/>
        <v/>
      </c>
      <c r="BA51" s="494" t="str">
        <f t="shared" si="20"/>
        <v/>
      </c>
      <c r="BB51" s="494" t="str">
        <f t="shared" si="20"/>
        <v/>
      </c>
      <c r="BC51" s="494" t="str">
        <f t="shared" si="20"/>
        <v/>
      </c>
      <c r="BD51" s="494" t="str">
        <f t="shared" si="20"/>
        <v/>
      </c>
      <c r="BE51" s="494" t="str">
        <f t="shared" si="20"/>
        <v/>
      </c>
      <c r="BF51" s="494" t="str">
        <f t="shared" si="20"/>
        <v/>
      </c>
      <c r="BG51" s="494" t="str">
        <f t="shared" si="20"/>
        <v/>
      </c>
      <c r="BH51" s="494" t="str">
        <f t="shared" si="20"/>
        <v/>
      </c>
      <c r="BI51" s="494" t="str">
        <f t="shared" si="20"/>
        <v/>
      </c>
      <c r="BJ51" s="494" t="str">
        <f t="shared" si="20"/>
        <v/>
      </c>
      <c r="BK51" s="494" t="str">
        <f t="shared" si="20"/>
        <v/>
      </c>
      <c r="BL51" s="494" t="str">
        <f t="shared" si="20"/>
        <v/>
      </c>
      <c r="BM51" s="494" t="str">
        <f t="shared" si="20"/>
        <v/>
      </c>
      <c r="BN51" s="494" t="str">
        <f t="shared" si="20"/>
        <v/>
      </c>
      <c r="BO51" s="494" t="str">
        <f t="shared" si="20"/>
        <v/>
      </c>
      <c r="BP51" s="494" t="str">
        <f t="shared" si="20"/>
        <v/>
      </c>
      <c r="BQ51" s="494" t="str">
        <f t="shared" si="20"/>
        <v/>
      </c>
      <c r="BR51" s="494" t="str">
        <f t="shared" si="20"/>
        <v/>
      </c>
      <c r="BS51" s="494" t="str">
        <f t="shared" ref="BS51:DB51" si="21">IF(BS$37=1,$D51*BS42,"")</f>
        <v/>
      </c>
      <c r="BT51" s="494" t="str">
        <f t="shared" si="21"/>
        <v/>
      </c>
      <c r="BU51" s="494" t="str">
        <f t="shared" si="21"/>
        <v/>
      </c>
      <c r="BV51" s="494" t="str">
        <f t="shared" si="21"/>
        <v/>
      </c>
      <c r="BW51" s="494" t="str">
        <f t="shared" si="21"/>
        <v/>
      </c>
      <c r="BX51" s="494" t="str">
        <f t="shared" si="21"/>
        <v/>
      </c>
      <c r="BY51" s="494" t="str">
        <f t="shared" si="21"/>
        <v/>
      </c>
      <c r="BZ51" s="494" t="str">
        <f t="shared" si="21"/>
        <v/>
      </c>
      <c r="CA51" s="494" t="str">
        <f t="shared" si="21"/>
        <v/>
      </c>
      <c r="CB51" s="494" t="str">
        <f t="shared" si="21"/>
        <v/>
      </c>
      <c r="CC51" s="494" t="str">
        <f t="shared" si="21"/>
        <v/>
      </c>
      <c r="CD51" s="494" t="str">
        <f t="shared" si="21"/>
        <v/>
      </c>
      <c r="CE51" s="494" t="str">
        <f t="shared" si="21"/>
        <v/>
      </c>
      <c r="CF51" s="494" t="str">
        <f t="shared" si="21"/>
        <v/>
      </c>
      <c r="CG51" s="494" t="str">
        <f t="shared" si="21"/>
        <v/>
      </c>
      <c r="CH51" s="494" t="str">
        <f t="shared" si="21"/>
        <v/>
      </c>
      <c r="CI51" s="494" t="str">
        <f t="shared" si="21"/>
        <v/>
      </c>
      <c r="CJ51" s="494" t="str">
        <f t="shared" si="21"/>
        <v/>
      </c>
      <c r="CK51" s="494" t="str">
        <f t="shared" si="21"/>
        <v/>
      </c>
      <c r="CL51" s="494" t="str">
        <f t="shared" si="21"/>
        <v/>
      </c>
      <c r="CM51" s="494" t="str">
        <f t="shared" si="21"/>
        <v/>
      </c>
      <c r="CN51" s="494" t="str">
        <f t="shared" si="21"/>
        <v/>
      </c>
      <c r="CO51" s="494" t="str">
        <f t="shared" si="21"/>
        <v/>
      </c>
      <c r="CP51" s="494" t="str">
        <f t="shared" si="21"/>
        <v/>
      </c>
      <c r="CQ51" s="494" t="str">
        <f t="shared" si="21"/>
        <v/>
      </c>
      <c r="CR51" s="494" t="str">
        <f t="shared" si="21"/>
        <v/>
      </c>
      <c r="CS51" s="494" t="str">
        <f t="shared" si="21"/>
        <v/>
      </c>
      <c r="CT51" s="494" t="str">
        <f t="shared" si="21"/>
        <v/>
      </c>
      <c r="CU51" s="494" t="str">
        <f t="shared" si="21"/>
        <v/>
      </c>
      <c r="CV51" s="494" t="str">
        <f t="shared" si="21"/>
        <v/>
      </c>
      <c r="CW51" s="494" t="str">
        <f t="shared" si="21"/>
        <v/>
      </c>
      <c r="CX51" s="494" t="str">
        <f t="shared" si="21"/>
        <v/>
      </c>
      <c r="CY51" s="494" t="str">
        <f t="shared" si="21"/>
        <v/>
      </c>
      <c r="CZ51" s="494" t="str">
        <f t="shared" si="21"/>
        <v/>
      </c>
      <c r="DA51" s="494" t="str">
        <f t="shared" si="21"/>
        <v/>
      </c>
      <c r="DB51" s="494" t="str">
        <f t="shared" si="21"/>
        <v/>
      </c>
      <c r="DC51" s="4"/>
    </row>
    <row r="52" spans="1:107" x14ac:dyDescent="0.25">
      <c r="A52" s="489"/>
      <c r="B52" s="404" t="str">
        <f ca="1">OFFSET(Sprachen!A415,0,'START, DEBUT, INIZIO'!$E$7-1,1,1)</f>
        <v>Terminmarktabsicherung</v>
      </c>
      <c r="C52" s="506">
        <f t="shared" si="0"/>
        <v>48</v>
      </c>
      <c r="D52" s="502">
        <f ca="1">IF(DropDown!$F$9=1,'1'!D185,IF(DropDown!$F$9=2,'2'!D185,IF(DropDown!$F$9=3,#REF!,IF(DropDown!$F$9=4,'4'!D185,IF(DropDown!$F$9=5,'5'!D185,'6'!D184)))))</f>
        <v>0</v>
      </c>
      <c r="F52" s="502"/>
      <c r="G52" s="494" t="str">
        <f>IF(G$37=1,$D51*G42,"")</f>
        <v/>
      </c>
      <c r="H52" s="494" t="str">
        <f>IF(H37&lt;&gt;1,"",IF(AND(OR(DropDown!$F$9=1,DropDown!$F$9=2,DropDown!$F$9=3),Ergebnis!H$37=1),$F46*Ergebnis!H$45,0))</f>
        <v/>
      </c>
      <c r="I52" s="494" t="str">
        <f>IF(I37&lt;&gt;1,"",IF(AND(OR(DropDown!$F$9=1,DropDown!$F$9=2,DropDown!$F$9=3),Ergebnis!I$37=1),$F46*Ergebnis!I$45,0))</f>
        <v/>
      </c>
      <c r="J52" s="494" t="str">
        <f>IF(J37&lt;&gt;1,"",IF(AND(OR(DropDown!$F$9=1,DropDown!$F$9=2,DropDown!$F$9=3),Ergebnis!J$37=1),$F46*Ergebnis!J$45,0))</f>
        <v/>
      </c>
      <c r="K52" s="494" t="str">
        <f>IF(K37&lt;&gt;1,"",IF(AND(OR(DropDown!$F$9=1,DropDown!$F$9=2,DropDown!$F$9=3),Ergebnis!K$37=1),$F46*Ergebnis!K$45,0))</f>
        <v/>
      </c>
      <c r="L52" s="494" t="str">
        <f>IF(L37&lt;&gt;1,"",IF(AND(OR(DropDown!$F$9=1,DropDown!$F$9=2,DropDown!$F$9=3),Ergebnis!L$37=1),$F46*Ergebnis!L$45,0))</f>
        <v/>
      </c>
      <c r="M52" s="494" t="str">
        <f>IF(M37&lt;&gt;1,"",IF(AND(OR(DropDown!$F$9=1,DropDown!$F$9=2,DropDown!$F$9=3),Ergebnis!M$37=1),$F46*Ergebnis!M$45,0))</f>
        <v/>
      </c>
      <c r="N52" s="494" t="str">
        <f>IF(N37&lt;&gt;1,"",IF(AND(OR(DropDown!$F$9=1,DropDown!$F$9=2,DropDown!$F$9=3),Ergebnis!N$37=1),$F46*Ergebnis!N$45,0))</f>
        <v/>
      </c>
      <c r="O52" s="494" t="str">
        <f>IF(O37&lt;&gt;1,"",IF(AND(OR(DropDown!$F$9=1,DropDown!$F$9=2,DropDown!$F$9=3),Ergebnis!O$37=1),$F46*Ergebnis!O$45,0))</f>
        <v/>
      </c>
      <c r="P52" s="494" t="str">
        <f>IF(P37&lt;&gt;1,"",IF(AND(OR(DropDown!$F$9=1,DropDown!$F$9=2,DropDown!$F$9=3),Ergebnis!P$37=1),$F46*Ergebnis!P$45,0))</f>
        <v/>
      </c>
      <c r="Q52" s="494" t="str">
        <f>IF(Q37&lt;&gt;1,"",IF(AND(OR(DropDown!$F$9=1,DropDown!$F$9=2,DropDown!$F$9=3),Ergebnis!Q$37=1),$F46*Ergebnis!Q$45,0))</f>
        <v/>
      </c>
      <c r="R52" s="494" t="str">
        <f>IF(R37&lt;&gt;1,"",IF(AND(OR(DropDown!$F$9=1,DropDown!$F$9=2,DropDown!$F$9=3),Ergebnis!R$37=1),$F46*Ergebnis!R$45,0))</f>
        <v/>
      </c>
      <c r="S52" s="494" t="str">
        <f>IF(S37&lt;&gt;1,"",IF(AND(OR(DropDown!$F$9=1,DropDown!$F$9=2,DropDown!$F$9=3),Ergebnis!S$37=1),$F46*Ergebnis!S$45,0))</f>
        <v/>
      </c>
      <c r="T52" s="494" t="str">
        <f>IF(T37&lt;&gt;1,"",IF(AND(OR(DropDown!$F$9=1,DropDown!$F$9=2,DropDown!$F$9=3),Ergebnis!T$37=1),$F46*Ergebnis!T$45,0))</f>
        <v/>
      </c>
      <c r="U52" s="494" t="str">
        <f>IF(U37&lt;&gt;1,"",IF(AND(OR(DropDown!$F$9=1,DropDown!$F$9=2,DropDown!$F$9=3),Ergebnis!U$37=1),$F46*Ergebnis!U$45,0))</f>
        <v/>
      </c>
      <c r="V52" s="494" t="str">
        <f>IF(V37&lt;&gt;1,"",IF(AND(OR(DropDown!$F$9=1,DropDown!$F$9=2,DropDown!$F$9=3),Ergebnis!V$37=1),$F46*Ergebnis!V$45,0))</f>
        <v/>
      </c>
      <c r="W52" s="494" t="str">
        <f>IF(W37&lt;&gt;1,"",IF(AND(OR(DropDown!$F$9=1,DropDown!$F$9=2,DropDown!$F$9=3),Ergebnis!W$37=1),$F46*Ergebnis!W$45,0))</f>
        <v/>
      </c>
      <c r="X52" s="494" t="str">
        <f>IF(X37&lt;&gt;1,"",IF(AND(OR(DropDown!$F$9=1,DropDown!$F$9=2,DropDown!$F$9=3),Ergebnis!X$37=1),$F46*Ergebnis!X$45,0))</f>
        <v/>
      </c>
      <c r="Y52" s="494" t="str">
        <f>IF(Y37&lt;&gt;1,"",IF(AND(OR(DropDown!$F$9=1,DropDown!$F$9=2,DropDown!$F$9=3),Ergebnis!Y$37=1),$F46*Ergebnis!Y$45,0))</f>
        <v/>
      </c>
      <c r="Z52" s="494" t="str">
        <f>IF(Z37&lt;&gt;1,"",IF(AND(OR(DropDown!$F$9=1,DropDown!$F$9=2,DropDown!$F$9=3),Ergebnis!Z$37=1),$F46*Ergebnis!Z$45,0))</f>
        <v/>
      </c>
      <c r="AA52" s="494" t="str">
        <f>IF(AA37&lt;&gt;1,"",IF(AND(OR(DropDown!$F$9=1,DropDown!$F$9=2,DropDown!$F$9=3),Ergebnis!AA$37=1),$F46*Ergebnis!AA$45,0))</f>
        <v/>
      </c>
      <c r="AB52" s="494" t="str">
        <f>IF(AB37&lt;&gt;1,"",IF(AND(OR(DropDown!$F$9=1,DropDown!$F$9=2,DropDown!$F$9=3),Ergebnis!AB$37=1),$F46*Ergebnis!AB$45,0))</f>
        <v/>
      </c>
      <c r="AC52" s="494" t="str">
        <f>IF(AC37&lt;&gt;1,"",IF(AND(OR(DropDown!$F$9=1,DropDown!$F$9=2,DropDown!$F$9=3),Ergebnis!AC$37=1),$F46*Ergebnis!AC$45,0))</f>
        <v/>
      </c>
      <c r="AD52" s="494" t="str">
        <f>IF(AD37&lt;&gt;1,"",IF(AND(OR(DropDown!$F$9=1,DropDown!$F$9=2,DropDown!$F$9=3),Ergebnis!AD$37=1),$F46*Ergebnis!AD$45,0))</f>
        <v/>
      </c>
      <c r="AE52" s="494" t="str">
        <f>IF(AE37&lt;&gt;1,"",IF(AND(OR(DropDown!$F$9=1,DropDown!$F$9=2,DropDown!$F$9=3),Ergebnis!AE$37=1),$F46*Ergebnis!AE$45,0))</f>
        <v/>
      </c>
      <c r="AF52" s="494" t="str">
        <f>IF(AF37&lt;&gt;1,"",IF(AND(OR(DropDown!$F$9=1,DropDown!$F$9=2,DropDown!$F$9=3),Ergebnis!AF$37=1),$F46*Ergebnis!AF$45,0))</f>
        <v/>
      </c>
      <c r="AG52" s="494" t="str">
        <f>IF(AG37&lt;&gt;1,"",IF(AND(OR(DropDown!$F$9=1,DropDown!$F$9=2,DropDown!$F$9=3),Ergebnis!AG$37=1),$F46*Ergebnis!AG$45,0))</f>
        <v/>
      </c>
      <c r="AH52" s="494" t="str">
        <f>IF(AH37&lt;&gt;1,"",IF(AND(OR(DropDown!$F$9=1,DropDown!$F$9=2,DropDown!$F$9=3),Ergebnis!AH$37=1),$F46*Ergebnis!AH$45,0))</f>
        <v/>
      </c>
      <c r="AI52" s="494" t="str">
        <f>IF(AI37&lt;&gt;1,"",IF(AND(OR(DropDown!$F$9=1,DropDown!$F$9=2,DropDown!$F$9=3),Ergebnis!AI$37=1),$F46*Ergebnis!AI$45,0))</f>
        <v/>
      </c>
      <c r="AJ52" s="494" t="str">
        <f>IF(AJ37&lt;&gt;1,"",IF(AND(OR(DropDown!$F$9=1,DropDown!$F$9=2,DropDown!$F$9=3),Ergebnis!AJ$37=1),$F46*Ergebnis!AJ$45,0))</f>
        <v/>
      </c>
      <c r="AK52" s="494" t="str">
        <f>IF(AK37&lt;&gt;1,"",IF(AND(OR(DropDown!$F$9=1,DropDown!$F$9=2,DropDown!$F$9=3),Ergebnis!AK$37=1),$F46*Ergebnis!AK$45,0))</f>
        <v/>
      </c>
      <c r="AL52" s="494" t="str">
        <f>IF(AL37&lt;&gt;1,"",IF(AND(OR(DropDown!$F$9=1,DropDown!$F$9=2,DropDown!$F$9=3),Ergebnis!AL$37=1),$F46*Ergebnis!AL$45,0))</f>
        <v/>
      </c>
      <c r="AM52" s="494" t="str">
        <f>IF(AM37&lt;&gt;1,"",IF(AND(OR(DropDown!$F$9=1,DropDown!$F$9=2,DropDown!$F$9=3),Ergebnis!AM$37=1),$F46*Ergebnis!AM$45,0))</f>
        <v/>
      </c>
      <c r="AN52" s="494" t="str">
        <f>IF(AN37&lt;&gt;1,"",IF(AND(OR(DropDown!$F$9=1,DropDown!$F$9=2,DropDown!$F$9=3),Ergebnis!AN$37=1),$F46*Ergebnis!AN$45,0))</f>
        <v/>
      </c>
      <c r="AO52" s="494" t="str">
        <f>IF(AO37&lt;&gt;1,"",IF(AND(OR(DropDown!$F$9=1,DropDown!$F$9=2,DropDown!$F$9=3),Ergebnis!AO$37=1),$F46*Ergebnis!AO$45,0))</f>
        <v/>
      </c>
      <c r="AP52" s="494" t="str">
        <f>IF(AP37&lt;&gt;1,"",IF(AND(OR(DropDown!$F$9=1,DropDown!$F$9=2,DropDown!$F$9=3),Ergebnis!AP$37=1),$F46*Ergebnis!AP$45,0))</f>
        <v/>
      </c>
      <c r="AQ52" s="494" t="str">
        <f>IF(AQ37&lt;&gt;1,"",IF(AND(OR(DropDown!$F$9=1,DropDown!$F$9=2,DropDown!$F$9=3),Ergebnis!AQ$37=1),$F46*Ergebnis!AQ$45,0))</f>
        <v/>
      </c>
      <c r="AR52" s="494" t="str">
        <f>IF(AR37&lt;&gt;1,"",IF(AND(OR(DropDown!$F$9=1,DropDown!$F$9=2,DropDown!$F$9=3),Ergebnis!AR$37=1),$F46*Ergebnis!AR$45,0))</f>
        <v/>
      </c>
      <c r="AS52" s="494" t="str">
        <f>IF(AS37&lt;&gt;1,"",IF(AND(OR(DropDown!$F$9=1,DropDown!$F$9=2,DropDown!$F$9=3),Ergebnis!AS$37=1),$F46*Ergebnis!AS$45,0))</f>
        <v/>
      </c>
      <c r="AT52" s="494" t="str">
        <f>IF(AT37&lt;&gt;1,"",IF(AND(OR(DropDown!$F$9=1,DropDown!$F$9=2,DropDown!$F$9=3),Ergebnis!AT$37=1),$F46*Ergebnis!AT$45,0))</f>
        <v/>
      </c>
      <c r="AU52" s="494" t="str">
        <f>IF(AU37&lt;&gt;1,"",IF(AND(OR(DropDown!$F$9=1,DropDown!$F$9=2,DropDown!$F$9=3),Ergebnis!AU$37=1),$F46*Ergebnis!AU$45,0))</f>
        <v/>
      </c>
      <c r="AV52" s="494" t="str">
        <f>IF(AV37&lt;&gt;1,"",IF(AND(OR(DropDown!$F$9=1,DropDown!$F$9=2,DropDown!$F$9=3),Ergebnis!AV$37=1),$F46*Ergebnis!AV$45,0))</f>
        <v/>
      </c>
      <c r="AW52" s="494" t="str">
        <f>IF(AW37&lt;&gt;1,"",IF(AND(OR(DropDown!$F$9=1,DropDown!$F$9=2,DropDown!$F$9=3),Ergebnis!AW$37=1),$F46*Ergebnis!AW$45,0))</f>
        <v/>
      </c>
      <c r="AX52" s="494" t="str">
        <f>IF(AX37&lt;&gt;1,"",IF(AND(OR(DropDown!$F$9=1,DropDown!$F$9=2,DropDown!$F$9=3),Ergebnis!AX$37=1),$F46*Ergebnis!AX$45,0))</f>
        <v/>
      </c>
      <c r="AY52" s="494" t="str">
        <f>IF(AY37&lt;&gt;1,"",IF(AND(OR(DropDown!$F$9=1,DropDown!$F$9=2,DropDown!$F$9=3),Ergebnis!AY$37=1),$F46*Ergebnis!AY$45,0))</f>
        <v/>
      </c>
      <c r="AZ52" s="494" t="str">
        <f>IF(AZ37&lt;&gt;1,"",IF(AND(OR(DropDown!$F$9=1,DropDown!$F$9=2,DropDown!$F$9=3),Ergebnis!AZ$37=1),$F46*Ergebnis!AZ$45,0))</f>
        <v/>
      </c>
      <c r="BA52" s="494" t="str">
        <f>IF(BA37&lt;&gt;1,"",IF(AND(OR(DropDown!$F$9=1,DropDown!$F$9=2,DropDown!$F$9=3),Ergebnis!BA$37=1),$F46*Ergebnis!BA$45,0))</f>
        <v/>
      </c>
      <c r="BB52" s="494" t="str">
        <f>IF(BB37&lt;&gt;1,"",IF(AND(OR(DropDown!$F$9=1,DropDown!$F$9=2,DropDown!$F$9=3),Ergebnis!BB$37=1),$F46*Ergebnis!BB$45,0))</f>
        <v/>
      </c>
      <c r="BC52" s="494" t="str">
        <f>IF(BC37&lt;&gt;1,"",IF(AND(OR(DropDown!$F$9=1,DropDown!$F$9=2,DropDown!$F$9=3),Ergebnis!BC$37=1),$F46*Ergebnis!BC$45,0))</f>
        <v/>
      </c>
      <c r="BD52" s="494" t="str">
        <f>IF(BD37&lt;&gt;1,"",IF(AND(OR(DropDown!$F$9=1,DropDown!$F$9=2,DropDown!$F$9=3),Ergebnis!BD$37=1),$F46*Ergebnis!BD$45,0))</f>
        <v/>
      </c>
      <c r="BE52" s="494" t="str">
        <f>IF(BE37&lt;&gt;1,"",IF(AND(OR(DropDown!$F$9=1,DropDown!$F$9=2,DropDown!$F$9=3),Ergebnis!BE$37=1),$F46*Ergebnis!BE$45,0))</f>
        <v/>
      </c>
      <c r="BF52" s="494" t="str">
        <f>IF(BF37&lt;&gt;1,"",IF(AND(OR(DropDown!$F$9=1,DropDown!$F$9=2,DropDown!$F$9=3),Ergebnis!BF$37=1),$F46*Ergebnis!BF$45,0))</f>
        <v/>
      </c>
      <c r="BG52" s="494" t="str">
        <f>IF(BG37&lt;&gt;1,"",IF(AND(OR(DropDown!$F$9=1,DropDown!$F$9=2,DropDown!$F$9=3),Ergebnis!BG$37=1),$F46*Ergebnis!BG$45,0))</f>
        <v/>
      </c>
      <c r="BH52" s="494" t="str">
        <f>IF(BH37&lt;&gt;1,"",IF(AND(OR(DropDown!$F$9=1,DropDown!$F$9=2,DropDown!$F$9=3),Ergebnis!BH$37=1),$F46*Ergebnis!BH$45,0))</f>
        <v/>
      </c>
      <c r="BI52" s="494" t="str">
        <f>IF(BI37&lt;&gt;1,"",IF(AND(OR(DropDown!$F$9=1,DropDown!$F$9=2,DropDown!$F$9=3),Ergebnis!BI$37=1),$F46*Ergebnis!BI$45,0))</f>
        <v/>
      </c>
      <c r="BJ52" s="494" t="str">
        <f>IF(BJ37&lt;&gt;1,"",IF(AND(OR(DropDown!$F$9=1,DropDown!$F$9=2,DropDown!$F$9=3),Ergebnis!BJ$37=1),$F46*Ergebnis!BJ$45,0))</f>
        <v/>
      </c>
      <c r="BK52" s="494" t="str">
        <f>IF(BK37&lt;&gt;1,"",IF(AND(OR(DropDown!$F$9=1,DropDown!$F$9=2,DropDown!$F$9=3),Ergebnis!BK$37=1),$F46*Ergebnis!BK$45,0))</f>
        <v/>
      </c>
      <c r="BL52" s="494" t="str">
        <f>IF(BL37&lt;&gt;1,"",IF(AND(OR(DropDown!$F$9=1,DropDown!$F$9=2,DropDown!$F$9=3),Ergebnis!BL$37=1),$F46*Ergebnis!BL$45,0))</f>
        <v/>
      </c>
      <c r="BM52" s="494" t="str">
        <f>IF(BM37&lt;&gt;1,"",IF(AND(OR(DropDown!$F$9=1,DropDown!$F$9=2,DropDown!$F$9=3),Ergebnis!BM$37=1),$F46*Ergebnis!BM$45,0))</f>
        <v/>
      </c>
      <c r="BN52" s="494" t="str">
        <f>IF(BN37&lt;&gt;1,"",IF(AND(OR(DropDown!$F$9=1,DropDown!$F$9=2,DropDown!$F$9=3),Ergebnis!BN$37=1),$F46*Ergebnis!BN$45,0))</f>
        <v/>
      </c>
      <c r="BO52" s="494" t="str">
        <f>IF(BO37&lt;&gt;1,"",IF(AND(OR(DropDown!$F$9=1,DropDown!$F$9=2,DropDown!$F$9=3),Ergebnis!BO$37=1),$F46*Ergebnis!BO$45,0))</f>
        <v/>
      </c>
      <c r="BP52" s="494" t="str">
        <f>IF(BP37&lt;&gt;1,"",IF(AND(OR(DropDown!$F$9=1,DropDown!$F$9=2,DropDown!$F$9=3),Ergebnis!BP$37=1),$F46*Ergebnis!BP$45,0))</f>
        <v/>
      </c>
      <c r="BQ52" s="494" t="str">
        <f>IF(BQ37&lt;&gt;1,"",IF(AND(OR(DropDown!$F$9=1,DropDown!$F$9=2,DropDown!$F$9=3),Ergebnis!BQ$37=1),$F46*Ergebnis!BQ$45,0))</f>
        <v/>
      </c>
      <c r="BR52" s="494" t="str">
        <f>IF(BR37&lt;&gt;1,"",IF(AND(OR(DropDown!$F$9=1,DropDown!$F$9=2,DropDown!$F$9=3),Ergebnis!BR$37=1),$F46*Ergebnis!BR$45,0))</f>
        <v/>
      </c>
      <c r="BS52" s="494" t="str">
        <f>IF(BS37&lt;&gt;1,"",IF(AND(OR(DropDown!$F$9=1,DropDown!$F$9=2,DropDown!$F$9=3),Ergebnis!BS$37=1),$F46*Ergebnis!BS$45,0))</f>
        <v/>
      </c>
      <c r="BT52" s="494" t="str">
        <f>IF(BT37&lt;&gt;1,"",IF(AND(OR(DropDown!$F$9=1,DropDown!$F$9=2,DropDown!$F$9=3),Ergebnis!BT$37=1),$F46*Ergebnis!BT$45,0))</f>
        <v/>
      </c>
      <c r="BU52" s="494" t="str">
        <f>IF(BU37&lt;&gt;1,"",IF(AND(OR(DropDown!$F$9=1,DropDown!$F$9=2,DropDown!$F$9=3),Ergebnis!BU$37=1),$F46*Ergebnis!BU$45,0))</f>
        <v/>
      </c>
      <c r="BV52" s="494" t="str">
        <f>IF(BV37&lt;&gt;1,"",IF(AND(OR(DropDown!$F$9=1,DropDown!$F$9=2,DropDown!$F$9=3),Ergebnis!BV$37=1),$F46*Ergebnis!BV$45,0))</f>
        <v/>
      </c>
      <c r="BW52" s="494" t="str">
        <f>IF(BW37&lt;&gt;1,"",IF(AND(OR(DropDown!$F$9=1,DropDown!$F$9=2,DropDown!$F$9=3),Ergebnis!BW$37=1),$F46*Ergebnis!BW$45,0))</f>
        <v/>
      </c>
      <c r="BX52" s="494" t="str">
        <f>IF(BX37&lt;&gt;1,"",IF(AND(OR(DropDown!$F$9=1,DropDown!$F$9=2,DropDown!$F$9=3),Ergebnis!BX$37=1),$F46*Ergebnis!BX$45,0))</f>
        <v/>
      </c>
      <c r="BY52" s="494" t="str">
        <f>IF(BY37&lt;&gt;1,"",IF(AND(OR(DropDown!$F$9=1,DropDown!$F$9=2,DropDown!$F$9=3),Ergebnis!BY$37=1),$F46*Ergebnis!BY$45,0))</f>
        <v/>
      </c>
      <c r="BZ52" s="494" t="str">
        <f>IF(BZ37&lt;&gt;1,"",IF(AND(OR(DropDown!$F$9=1,DropDown!$F$9=2,DropDown!$F$9=3),Ergebnis!BZ$37=1),$F46*Ergebnis!BZ$45,0))</f>
        <v/>
      </c>
      <c r="CA52" s="494" t="str">
        <f>IF(CA37&lt;&gt;1,"",IF(AND(OR(DropDown!$F$9=1,DropDown!$F$9=2,DropDown!$F$9=3),Ergebnis!CA$37=1),$F46*Ergebnis!CA$45,0))</f>
        <v/>
      </c>
      <c r="CB52" s="494" t="str">
        <f>IF(CB37&lt;&gt;1,"",IF(AND(OR(DropDown!$F$9=1,DropDown!$F$9=2,DropDown!$F$9=3),Ergebnis!CB$37=1),$F46*Ergebnis!CB$45,0))</f>
        <v/>
      </c>
      <c r="CC52" s="494" t="str">
        <f>IF(CC37&lt;&gt;1,"",IF(AND(OR(DropDown!$F$9=1,DropDown!$F$9=2,DropDown!$F$9=3),Ergebnis!CC$37=1),$F46*Ergebnis!CC$45,0))</f>
        <v/>
      </c>
      <c r="CD52" s="494" t="str">
        <f>IF(CD37&lt;&gt;1,"",IF(AND(OR(DropDown!$F$9=1,DropDown!$F$9=2,DropDown!$F$9=3),Ergebnis!CD$37=1),$F46*Ergebnis!CD$45,0))</f>
        <v/>
      </c>
      <c r="CE52" s="494" t="str">
        <f>IF(CE37&lt;&gt;1,"",IF(AND(OR(DropDown!$F$9=1,DropDown!$F$9=2,DropDown!$F$9=3),Ergebnis!CE$37=1),$F46*Ergebnis!CE$45,0))</f>
        <v/>
      </c>
      <c r="CF52" s="494" t="str">
        <f>IF(CF37&lt;&gt;1,"",IF(AND(OR(DropDown!$F$9=1,DropDown!$F$9=2,DropDown!$F$9=3),Ergebnis!CF$37=1),$F46*Ergebnis!CF$45,0))</f>
        <v/>
      </c>
      <c r="CG52" s="494" t="str">
        <f>IF(CG37&lt;&gt;1,"",IF(AND(OR(DropDown!$F$9=1,DropDown!$F$9=2,DropDown!$F$9=3),Ergebnis!CG$37=1),$F46*Ergebnis!CG$45,0))</f>
        <v/>
      </c>
      <c r="CH52" s="494" t="str">
        <f>IF(CH37&lt;&gt;1,"",IF(AND(OR(DropDown!$F$9=1,DropDown!$F$9=2,DropDown!$F$9=3),Ergebnis!CH$37=1),$F46*Ergebnis!CH$45,0))</f>
        <v/>
      </c>
      <c r="CI52" s="494" t="str">
        <f>IF(CI37&lt;&gt;1,"",IF(AND(OR(DropDown!$F$9=1,DropDown!$F$9=2,DropDown!$F$9=3),Ergebnis!CI$37=1),$F46*Ergebnis!CI$45,0))</f>
        <v/>
      </c>
      <c r="CJ52" s="494" t="str">
        <f>IF(CJ37&lt;&gt;1,"",IF(AND(OR(DropDown!$F$9=1,DropDown!$F$9=2,DropDown!$F$9=3),Ergebnis!CJ$37=1),$F46*Ergebnis!CJ$45,0))</f>
        <v/>
      </c>
      <c r="CK52" s="494" t="str">
        <f>IF(CK37&lt;&gt;1,"",IF(AND(OR(DropDown!$F$9=1,DropDown!$F$9=2,DropDown!$F$9=3),Ergebnis!CK$37=1),$F46*Ergebnis!CK$45,0))</f>
        <v/>
      </c>
      <c r="CL52" s="494" t="str">
        <f>IF(CL37&lt;&gt;1,"",IF(AND(OR(DropDown!$F$9=1,DropDown!$F$9=2,DropDown!$F$9=3),Ergebnis!CL$37=1),$F46*Ergebnis!CL$45,0))</f>
        <v/>
      </c>
      <c r="CM52" s="494" t="str">
        <f>IF(CM37&lt;&gt;1,"",IF(AND(OR(DropDown!$F$9=1,DropDown!$F$9=2,DropDown!$F$9=3),Ergebnis!CM$37=1),$F46*Ergebnis!CM$45,0))</f>
        <v/>
      </c>
      <c r="CN52" s="494" t="str">
        <f>IF(CN37&lt;&gt;1,"",IF(AND(OR(DropDown!$F$9=1,DropDown!$F$9=2,DropDown!$F$9=3),Ergebnis!CN$37=1),$F46*Ergebnis!CN$45,0))</f>
        <v/>
      </c>
      <c r="CO52" s="494" t="str">
        <f>IF(CO37&lt;&gt;1,"",IF(AND(OR(DropDown!$F$9=1,DropDown!$F$9=2,DropDown!$F$9=3),Ergebnis!CO$37=1),$F46*Ergebnis!CO$45,0))</f>
        <v/>
      </c>
      <c r="CP52" s="494" t="str">
        <f>IF(CP37&lt;&gt;1,"",IF(AND(OR(DropDown!$F$9=1,DropDown!$F$9=2,DropDown!$F$9=3),Ergebnis!CP$37=1),$F46*Ergebnis!CP$45,0))</f>
        <v/>
      </c>
      <c r="CQ52" s="494" t="str">
        <f>IF(CQ37&lt;&gt;1,"",IF(AND(OR(DropDown!$F$9=1,DropDown!$F$9=2,DropDown!$F$9=3),Ergebnis!CQ$37=1),$F46*Ergebnis!CQ$45,0))</f>
        <v/>
      </c>
      <c r="CR52" s="494" t="str">
        <f>IF(CR37&lt;&gt;1,"",IF(AND(OR(DropDown!$F$9=1,DropDown!$F$9=2,DropDown!$F$9=3),Ergebnis!CR$37=1),$F46*Ergebnis!CR$45,0))</f>
        <v/>
      </c>
      <c r="CS52" s="494" t="str">
        <f>IF(CS37&lt;&gt;1,"",IF(AND(OR(DropDown!$F$9=1,DropDown!$F$9=2,DropDown!$F$9=3),Ergebnis!CS$37=1),$F46*Ergebnis!CS$45,0))</f>
        <v/>
      </c>
      <c r="CT52" s="494" t="str">
        <f>IF(CT37&lt;&gt;1,"",IF(AND(OR(DropDown!$F$9=1,DropDown!$F$9=2,DropDown!$F$9=3),Ergebnis!CT$37=1),$F46*Ergebnis!CT$45,0))</f>
        <v/>
      </c>
      <c r="CU52" s="494" t="str">
        <f>IF(CU37&lt;&gt;1,"",IF(AND(OR(DropDown!$F$9=1,DropDown!$F$9=2,DropDown!$F$9=3),Ergebnis!CU$37=1),$F46*Ergebnis!CU$45,0))</f>
        <v/>
      </c>
      <c r="CV52" s="494" t="str">
        <f>IF(CV37&lt;&gt;1,"",IF(AND(OR(DropDown!$F$9=1,DropDown!$F$9=2,DropDown!$F$9=3),Ergebnis!CV$37=1),$F46*Ergebnis!CV$45,0))</f>
        <v/>
      </c>
      <c r="CW52" s="494" t="str">
        <f>IF(CW37&lt;&gt;1,"",IF(AND(OR(DropDown!$F$9=1,DropDown!$F$9=2,DropDown!$F$9=3),Ergebnis!CW$37=1),$F46*Ergebnis!CW$45,0))</f>
        <v/>
      </c>
      <c r="CX52" s="494" t="str">
        <f>IF(CX37&lt;&gt;1,"",IF(AND(OR(DropDown!$F$9=1,DropDown!$F$9=2,DropDown!$F$9=3),Ergebnis!CX$37=1),$F46*Ergebnis!CX$45,0))</f>
        <v/>
      </c>
      <c r="CY52" s="494" t="str">
        <f>IF(CY37&lt;&gt;1,"",IF(AND(OR(DropDown!$F$9=1,DropDown!$F$9=2,DropDown!$F$9=3),Ergebnis!CY$37=1),$F46*Ergebnis!CY$45,0))</f>
        <v/>
      </c>
      <c r="CZ52" s="494" t="str">
        <f>IF(CZ37&lt;&gt;1,"",IF(AND(OR(DropDown!$F$9=1,DropDown!$F$9=2,DropDown!$F$9=3),Ergebnis!CZ$37=1),$F46*Ergebnis!CZ$45,0))</f>
        <v/>
      </c>
      <c r="DA52" s="494" t="str">
        <f>IF(DA37&lt;&gt;1,"",IF(AND(OR(DropDown!$F$9=1,DropDown!$F$9=2,DropDown!$F$9=3),Ergebnis!DA$37=1),$F46*Ergebnis!DA$45,0))</f>
        <v/>
      </c>
      <c r="DB52" s="494" t="str">
        <f>IF(DB37&lt;&gt;1,"",IF(AND(OR(DropDown!$F$9=1,DropDown!$F$9=2,DropDown!$F$9=3),Ergebnis!DB$37=1),$F46*Ergebnis!DB$45,0))</f>
        <v/>
      </c>
      <c r="DC52" s="4"/>
    </row>
    <row r="53" spans="1:107" x14ac:dyDescent="0.25">
      <c r="A53" s="489"/>
      <c r="B53" s="404" t="str">
        <f ca="1">OFFSET(Sprachen!A416,0,'START, DEBUT, INIZIO'!$E$7-1,1,1)</f>
        <v>Systemdienstleistungsmarkt</v>
      </c>
      <c r="C53" s="506">
        <f t="shared" si="0"/>
        <v>49</v>
      </c>
      <c r="D53" s="502">
        <f ca="1">IF(DropDown!$F$9=1,'1'!D186,IF(DropDown!$F$9=2,'2'!D186,IF(DropDown!$F$9=3,#REF!,IF(DropDown!$F$9=4,'4'!D186,IF(DropDown!$F$9=5,'5'!D186,'6'!D185)))))</f>
        <v>0</v>
      </c>
      <c r="F53" s="502"/>
      <c r="G53" s="494" t="str">
        <f t="shared" ref="G53:AL53" si="22">IF(G$37=1,$D53*G42,"")</f>
        <v/>
      </c>
      <c r="H53" s="494" t="str">
        <f t="shared" si="22"/>
        <v/>
      </c>
      <c r="I53" s="494" t="str">
        <f t="shared" si="22"/>
        <v/>
      </c>
      <c r="J53" s="494" t="str">
        <f t="shared" si="22"/>
        <v/>
      </c>
      <c r="K53" s="494" t="str">
        <f t="shared" si="22"/>
        <v/>
      </c>
      <c r="L53" s="494" t="str">
        <f t="shared" si="22"/>
        <v/>
      </c>
      <c r="M53" s="494" t="str">
        <f t="shared" si="22"/>
        <v/>
      </c>
      <c r="N53" s="494" t="str">
        <f t="shared" si="22"/>
        <v/>
      </c>
      <c r="O53" s="494" t="str">
        <f t="shared" si="22"/>
        <v/>
      </c>
      <c r="P53" s="494" t="str">
        <f t="shared" si="22"/>
        <v/>
      </c>
      <c r="Q53" s="494" t="str">
        <f t="shared" si="22"/>
        <v/>
      </c>
      <c r="R53" s="494" t="str">
        <f t="shared" si="22"/>
        <v/>
      </c>
      <c r="S53" s="494" t="str">
        <f t="shared" si="22"/>
        <v/>
      </c>
      <c r="T53" s="494" t="str">
        <f t="shared" si="22"/>
        <v/>
      </c>
      <c r="U53" s="494" t="str">
        <f t="shared" si="22"/>
        <v/>
      </c>
      <c r="V53" s="494" t="str">
        <f t="shared" si="22"/>
        <v/>
      </c>
      <c r="W53" s="494" t="str">
        <f t="shared" si="22"/>
        <v/>
      </c>
      <c r="X53" s="494" t="str">
        <f t="shared" si="22"/>
        <v/>
      </c>
      <c r="Y53" s="494" t="str">
        <f t="shared" si="22"/>
        <v/>
      </c>
      <c r="Z53" s="494" t="str">
        <f t="shared" si="22"/>
        <v/>
      </c>
      <c r="AA53" s="494" t="str">
        <f t="shared" si="22"/>
        <v/>
      </c>
      <c r="AB53" s="494" t="str">
        <f t="shared" si="22"/>
        <v/>
      </c>
      <c r="AC53" s="494" t="str">
        <f t="shared" si="22"/>
        <v/>
      </c>
      <c r="AD53" s="494" t="str">
        <f t="shared" si="22"/>
        <v/>
      </c>
      <c r="AE53" s="494" t="str">
        <f t="shared" si="22"/>
        <v/>
      </c>
      <c r="AF53" s="494" t="str">
        <f t="shared" si="22"/>
        <v/>
      </c>
      <c r="AG53" s="494" t="str">
        <f t="shared" si="22"/>
        <v/>
      </c>
      <c r="AH53" s="494" t="str">
        <f t="shared" si="22"/>
        <v/>
      </c>
      <c r="AI53" s="494" t="str">
        <f t="shared" si="22"/>
        <v/>
      </c>
      <c r="AJ53" s="494" t="str">
        <f t="shared" si="22"/>
        <v/>
      </c>
      <c r="AK53" s="494" t="str">
        <f t="shared" si="22"/>
        <v/>
      </c>
      <c r="AL53" s="494" t="str">
        <f t="shared" si="22"/>
        <v/>
      </c>
      <c r="AM53" s="494" t="str">
        <f t="shared" ref="AM53:BR53" si="23">IF(AM$37=1,$D53*AM42,"")</f>
        <v/>
      </c>
      <c r="AN53" s="494" t="str">
        <f t="shared" si="23"/>
        <v/>
      </c>
      <c r="AO53" s="494" t="str">
        <f t="shared" si="23"/>
        <v/>
      </c>
      <c r="AP53" s="494" t="str">
        <f t="shared" si="23"/>
        <v/>
      </c>
      <c r="AQ53" s="494" t="str">
        <f t="shared" si="23"/>
        <v/>
      </c>
      <c r="AR53" s="494" t="str">
        <f t="shared" si="23"/>
        <v/>
      </c>
      <c r="AS53" s="494" t="str">
        <f t="shared" si="23"/>
        <v/>
      </c>
      <c r="AT53" s="494" t="str">
        <f t="shared" si="23"/>
        <v/>
      </c>
      <c r="AU53" s="494" t="str">
        <f t="shared" si="23"/>
        <v/>
      </c>
      <c r="AV53" s="494" t="str">
        <f t="shared" si="23"/>
        <v/>
      </c>
      <c r="AW53" s="494" t="str">
        <f t="shared" si="23"/>
        <v/>
      </c>
      <c r="AX53" s="494" t="str">
        <f t="shared" si="23"/>
        <v/>
      </c>
      <c r="AY53" s="494" t="str">
        <f t="shared" si="23"/>
        <v/>
      </c>
      <c r="AZ53" s="494" t="str">
        <f t="shared" si="23"/>
        <v/>
      </c>
      <c r="BA53" s="494" t="str">
        <f t="shared" si="23"/>
        <v/>
      </c>
      <c r="BB53" s="494" t="str">
        <f t="shared" si="23"/>
        <v/>
      </c>
      <c r="BC53" s="494" t="str">
        <f t="shared" si="23"/>
        <v/>
      </c>
      <c r="BD53" s="494" t="str">
        <f t="shared" si="23"/>
        <v/>
      </c>
      <c r="BE53" s="494" t="str">
        <f t="shared" si="23"/>
        <v/>
      </c>
      <c r="BF53" s="494" t="str">
        <f t="shared" si="23"/>
        <v/>
      </c>
      <c r="BG53" s="494" t="str">
        <f t="shared" si="23"/>
        <v/>
      </c>
      <c r="BH53" s="494" t="str">
        <f t="shared" si="23"/>
        <v/>
      </c>
      <c r="BI53" s="494" t="str">
        <f t="shared" si="23"/>
        <v/>
      </c>
      <c r="BJ53" s="494" t="str">
        <f t="shared" si="23"/>
        <v/>
      </c>
      <c r="BK53" s="494" t="str">
        <f t="shared" si="23"/>
        <v/>
      </c>
      <c r="BL53" s="494" t="str">
        <f t="shared" si="23"/>
        <v/>
      </c>
      <c r="BM53" s="494" t="str">
        <f t="shared" si="23"/>
        <v/>
      </c>
      <c r="BN53" s="494" t="str">
        <f t="shared" si="23"/>
        <v/>
      </c>
      <c r="BO53" s="494" t="str">
        <f t="shared" si="23"/>
        <v/>
      </c>
      <c r="BP53" s="494" t="str">
        <f t="shared" si="23"/>
        <v/>
      </c>
      <c r="BQ53" s="494" t="str">
        <f t="shared" si="23"/>
        <v/>
      </c>
      <c r="BR53" s="494" t="str">
        <f t="shared" si="23"/>
        <v/>
      </c>
      <c r="BS53" s="494" t="str">
        <f t="shared" ref="BS53:DB53" si="24">IF(BS$37=1,$D53*BS42,"")</f>
        <v/>
      </c>
      <c r="BT53" s="494" t="str">
        <f t="shared" si="24"/>
        <v/>
      </c>
      <c r="BU53" s="494" t="str">
        <f t="shared" si="24"/>
        <v/>
      </c>
      <c r="BV53" s="494" t="str">
        <f t="shared" si="24"/>
        <v/>
      </c>
      <c r="BW53" s="494" t="str">
        <f t="shared" si="24"/>
        <v/>
      </c>
      <c r="BX53" s="494" t="str">
        <f t="shared" si="24"/>
        <v/>
      </c>
      <c r="BY53" s="494" t="str">
        <f t="shared" si="24"/>
        <v/>
      </c>
      <c r="BZ53" s="494" t="str">
        <f t="shared" si="24"/>
        <v/>
      </c>
      <c r="CA53" s="494" t="str">
        <f t="shared" si="24"/>
        <v/>
      </c>
      <c r="CB53" s="494" t="str">
        <f t="shared" si="24"/>
        <v/>
      </c>
      <c r="CC53" s="494" t="str">
        <f t="shared" si="24"/>
        <v/>
      </c>
      <c r="CD53" s="494" t="str">
        <f t="shared" si="24"/>
        <v/>
      </c>
      <c r="CE53" s="494" t="str">
        <f t="shared" si="24"/>
        <v/>
      </c>
      <c r="CF53" s="494" t="str">
        <f t="shared" si="24"/>
        <v/>
      </c>
      <c r="CG53" s="494" t="str">
        <f t="shared" si="24"/>
        <v/>
      </c>
      <c r="CH53" s="494" t="str">
        <f t="shared" si="24"/>
        <v/>
      </c>
      <c r="CI53" s="494" t="str">
        <f t="shared" si="24"/>
        <v/>
      </c>
      <c r="CJ53" s="494" t="str">
        <f t="shared" si="24"/>
        <v/>
      </c>
      <c r="CK53" s="494" t="str">
        <f t="shared" si="24"/>
        <v/>
      </c>
      <c r="CL53" s="494" t="str">
        <f t="shared" si="24"/>
        <v/>
      </c>
      <c r="CM53" s="494" t="str">
        <f t="shared" si="24"/>
        <v/>
      </c>
      <c r="CN53" s="494" t="str">
        <f t="shared" si="24"/>
        <v/>
      </c>
      <c r="CO53" s="494" t="str">
        <f t="shared" si="24"/>
        <v/>
      </c>
      <c r="CP53" s="494" t="str">
        <f t="shared" si="24"/>
        <v/>
      </c>
      <c r="CQ53" s="494" t="str">
        <f t="shared" si="24"/>
        <v/>
      </c>
      <c r="CR53" s="494" t="str">
        <f t="shared" si="24"/>
        <v/>
      </c>
      <c r="CS53" s="494" t="str">
        <f t="shared" si="24"/>
        <v/>
      </c>
      <c r="CT53" s="494" t="str">
        <f t="shared" si="24"/>
        <v/>
      </c>
      <c r="CU53" s="494" t="str">
        <f t="shared" si="24"/>
        <v/>
      </c>
      <c r="CV53" s="494" t="str">
        <f t="shared" si="24"/>
        <v/>
      </c>
      <c r="CW53" s="494" t="str">
        <f t="shared" si="24"/>
        <v/>
      </c>
      <c r="CX53" s="494" t="str">
        <f t="shared" si="24"/>
        <v/>
      </c>
      <c r="CY53" s="494" t="str">
        <f t="shared" si="24"/>
        <v/>
      </c>
      <c r="CZ53" s="494" t="str">
        <f t="shared" si="24"/>
        <v/>
      </c>
      <c r="DA53" s="494" t="str">
        <f t="shared" si="24"/>
        <v/>
      </c>
      <c r="DB53" s="494" t="str">
        <f t="shared" si="24"/>
        <v/>
      </c>
      <c r="DC53" s="4"/>
    </row>
    <row r="54" spans="1:107" x14ac:dyDescent="0.25">
      <c r="A54" s="489"/>
      <c r="B54" s="404" t="str">
        <f ca="1">OFFSET(Sprachen!A417,0,'START, DEBUT, INIZIO'!$E$7-1,1,1)</f>
        <v>Herkunftsnachweise</v>
      </c>
      <c r="C54" s="506">
        <f t="shared" si="0"/>
        <v>50</v>
      </c>
      <c r="D54" s="502" t="e">
        <f ca="1">IF(DropDown!$F$9=1,'1'!D187,IF(DropDown!$F$9=2,'2'!D187,IF(DropDown!$F$9=3,#REF!,IF(DropDown!$F$9=4,'4'!D187,IF(DropDown!$F$9=5,'5'!D187,'6'!D186)))))</f>
        <v>#DIV/0!</v>
      </c>
      <c r="F54" s="502"/>
      <c r="G54" s="494" t="str">
        <f t="shared" ref="G54:P55" si="25">IF(G$37=1,$D54*G$42,"")</f>
        <v/>
      </c>
      <c r="H54" s="494" t="str">
        <f t="shared" si="25"/>
        <v/>
      </c>
      <c r="I54" s="494" t="str">
        <f t="shared" si="25"/>
        <v/>
      </c>
      <c r="J54" s="494" t="str">
        <f t="shared" si="25"/>
        <v/>
      </c>
      <c r="K54" s="494" t="str">
        <f t="shared" si="25"/>
        <v/>
      </c>
      <c r="L54" s="494" t="str">
        <f t="shared" si="25"/>
        <v/>
      </c>
      <c r="M54" s="494" t="str">
        <f t="shared" si="25"/>
        <v/>
      </c>
      <c r="N54" s="494" t="str">
        <f t="shared" si="25"/>
        <v/>
      </c>
      <c r="O54" s="494" t="str">
        <f t="shared" si="25"/>
        <v/>
      </c>
      <c r="P54" s="494" t="str">
        <f t="shared" si="25"/>
        <v/>
      </c>
      <c r="Q54" s="494" t="str">
        <f t="shared" ref="Q54:Z55" si="26">IF(Q$37=1,$D54*Q$42,"")</f>
        <v/>
      </c>
      <c r="R54" s="494" t="str">
        <f t="shared" si="26"/>
        <v/>
      </c>
      <c r="S54" s="494" t="str">
        <f t="shared" si="26"/>
        <v/>
      </c>
      <c r="T54" s="494" t="str">
        <f t="shared" si="26"/>
        <v/>
      </c>
      <c r="U54" s="494" t="str">
        <f t="shared" si="26"/>
        <v/>
      </c>
      <c r="V54" s="494" t="str">
        <f t="shared" si="26"/>
        <v/>
      </c>
      <c r="W54" s="494" t="str">
        <f t="shared" si="26"/>
        <v/>
      </c>
      <c r="X54" s="494" t="str">
        <f t="shared" si="26"/>
        <v/>
      </c>
      <c r="Y54" s="494" t="str">
        <f t="shared" si="26"/>
        <v/>
      </c>
      <c r="Z54" s="494" t="str">
        <f t="shared" si="26"/>
        <v/>
      </c>
      <c r="AA54" s="494" t="str">
        <f t="shared" ref="AA54:AJ55" si="27">IF(AA$37=1,$D54*AA$42,"")</f>
        <v/>
      </c>
      <c r="AB54" s="494" t="str">
        <f t="shared" si="27"/>
        <v/>
      </c>
      <c r="AC54" s="494" t="str">
        <f t="shared" si="27"/>
        <v/>
      </c>
      <c r="AD54" s="494" t="str">
        <f t="shared" si="27"/>
        <v/>
      </c>
      <c r="AE54" s="494" t="str">
        <f t="shared" si="27"/>
        <v/>
      </c>
      <c r="AF54" s="494" t="str">
        <f t="shared" si="27"/>
        <v/>
      </c>
      <c r="AG54" s="494" t="str">
        <f t="shared" si="27"/>
        <v/>
      </c>
      <c r="AH54" s="494" t="str">
        <f t="shared" si="27"/>
        <v/>
      </c>
      <c r="AI54" s="494" t="str">
        <f t="shared" si="27"/>
        <v/>
      </c>
      <c r="AJ54" s="494" t="str">
        <f t="shared" si="27"/>
        <v/>
      </c>
      <c r="AK54" s="494" t="str">
        <f t="shared" ref="AK54:AT55" si="28">IF(AK$37=1,$D54*AK$42,"")</f>
        <v/>
      </c>
      <c r="AL54" s="494" t="str">
        <f t="shared" si="28"/>
        <v/>
      </c>
      <c r="AM54" s="494" t="str">
        <f t="shared" si="28"/>
        <v/>
      </c>
      <c r="AN54" s="494" t="str">
        <f t="shared" si="28"/>
        <v/>
      </c>
      <c r="AO54" s="494" t="str">
        <f t="shared" si="28"/>
        <v/>
      </c>
      <c r="AP54" s="494" t="str">
        <f t="shared" si="28"/>
        <v/>
      </c>
      <c r="AQ54" s="494" t="str">
        <f t="shared" si="28"/>
        <v/>
      </c>
      <c r="AR54" s="494" t="str">
        <f t="shared" si="28"/>
        <v/>
      </c>
      <c r="AS54" s="494" t="str">
        <f t="shared" si="28"/>
        <v/>
      </c>
      <c r="AT54" s="494" t="str">
        <f t="shared" si="28"/>
        <v/>
      </c>
      <c r="AU54" s="494" t="str">
        <f t="shared" ref="AU54:BD55" si="29">IF(AU$37=1,$D54*AU$42,"")</f>
        <v/>
      </c>
      <c r="AV54" s="494" t="str">
        <f t="shared" si="29"/>
        <v/>
      </c>
      <c r="AW54" s="494" t="str">
        <f t="shared" si="29"/>
        <v/>
      </c>
      <c r="AX54" s="494" t="str">
        <f t="shared" si="29"/>
        <v/>
      </c>
      <c r="AY54" s="494" t="str">
        <f t="shared" si="29"/>
        <v/>
      </c>
      <c r="AZ54" s="494" t="str">
        <f t="shared" si="29"/>
        <v/>
      </c>
      <c r="BA54" s="494" t="str">
        <f t="shared" si="29"/>
        <v/>
      </c>
      <c r="BB54" s="494" t="str">
        <f t="shared" si="29"/>
        <v/>
      </c>
      <c r="BC54" s="494" t="str">
        <f t="shared" si="29"/>
        <v/>
      </c>
      <c r="BD54" s="494" t="str">
        <f t="shared" si="29"/>
        <v/>
      </c>
      <c r="BE54" s="494" t="str">
        <f t="shared" ref="BE54:BN55" si="30">IF(BE$37=1,$D54*BE$42,"")</f>
        <v/>
      </c>
      <c r="BF54" s="494" t="str">
        <f t="shared" si="30"/>
        <v/>
      </c>
      <c r="BG54" s="494" t="str">
        <f t="shared" si="30"/>
        <v/>
      </c>
      <c r="BH54" s="494" t="str">
        <f t="shared" si="30"/>
        <v/>
      </c>
      <c r="BI54" s="494" t="str">
        <f t="shared" si="30"/>
        <v/>
      </c>
      <c r="BJ54" s="494" t="str">
        <f t="shared" si="30"/>
        <v/>
      </c>
      <c r="BK54" s="494" t="str">
        <f t="shared" si="30"/>
        <v/>
      </c>
      <c r="BL54" s="494" t="str">
        <f t="shared" si="30"/>
        <v/>
      </c>
      <c r="BM54" s="494" t="str">
        <f t="shared" si="30"/>
        <v/>
      </c>
      <c r="BN54" s="494" t="str">
        <f t="shared" si="30"/>
        <v/>
      </c>
      <c r="BO54" s="494" t="str">
        <f t="shared" ref="BO54:BX55" si="31">IF(BO$37=1,$D54*BO$42,"")</f>
        <v/>
      </c>
      <c r="BP54" s="494" t="str">
        <f t="shared" si="31"/>
        <v/>
      </c>
      <c r="BQ54" s="494" t="str">
        <f t="shared" si="31"/>
        <v/>
      </c>
      <c r="BR54" s="494" t="str">
        <f t="shared" si="31"/>
        <v/>
      </c>
      <c r="BS54" s="494" t="str">
        <f t="shared" si="31"/>
        <v/>
      </c>
      <c r="BT54" s="494" t="str">
        <f t="shared" si="31"/>
        <v/>
      </c>
      <c r="BU54" s="494" t="str">
        <f t="shared" si="31"/>
        <v/>
      </c>
      <c r="BV54" s="494" t="str">
        <f t="shared" si="31"/>
        <v/>
      </c>
      <c r="BW54" s="494" t="str">
        <f t="shared" si="31"/>
        <v/>
      </c>
      <c r="BX54" s="494" t="str">
        <f t="shared" si="31"/>
        <v/>
      </c>
      <c r="BY54" s="494" t="str">
        <f t="shared" ref="BY54:CH55" si="32">IF(BY$37=1,$D54*BY$42,"")</f>
        <v/>
      </c>
      <c r="BZ54" s="494" t="str">
        <f t="shared" si="32"/>
        <v/>
      </c>
      <c r="CA54" s="494" t="str">
        <f t="shared" si="32"/>
        <v/>
      </c>
      <c r="CB54" s="494" t="str">
        <f t="shared" si="32"/>
        <v/>
      </c>
      <c r="CC54" s="494" t="str">
        <f t="shared" si="32"/>
        <v/>
      </c>
      <c r="CD54" s="494" t="str">
        <f t="shared" si="32"/>
        <v/>
      </c>
      <c r="CE54" s="494" t="str">
        <f t="shared" si="32"/>
        <v/>
      </c>
      <c r="CF54" s="494" t="str">
        <f t="shared" si="32"/>
        <v/>
      </c>
      <c r="CG54" s="494" t="str">
        <f t="shared" si="32"/>
        <v/>
      </c>
      <c r="CH54" s="494" t="str">
        <f t="shared" si="32"/>
        <v/>
      </c>
      <c r="CI54" s="494" t="str">
        <f t="shared" ref="CI54:CR55" si="33">IF(CI$37=1,$D54*CI$42,"")</f>
        <v/>
      </c>
      <c r="CJ54" s="494" t="str">
        <f t="shared" si="33"/>
        <v/>
      </c>
      <c r="CK54" s="494" t="str">
        <f t="shared" si="33"/>
        <v/>
      </c>
      <c r="CL54" s="494" t="str">
        <f t="shared" si="33"/>
        <v/>
      </c>
      <c r="CM54" s="494" t="str">
        <f t="shared" si="33"/>
        <v/>
      </c>
      <c r="CN54" s="494" t="str">
        <f t="shared" si="33"/>
        <v/>
      </c>
      <c r="CO54" s="494" t="str">
        <f t="shared" si="33"/>
        <v/>
      </c>
      <c r="CP54" s="494" t="str">
        <f t="shared" si="33"/>
        <v/>
      </c>
      <c r="CQ54" s="494" t="str">
        <f t="shared" si="33"/>
        <v/>
      </c>
      <c r="CR54" s="494" t="str">
        <f t="shared" si="33"/>
        <v/>
      </c>
      <c r="CS54" s="494" t="str">
        <f t="shared" ref="CS54:DB55" si="34">IF(CS$37=1,$D54*CS$42,"")</f>
        <v/>
      </c>
      <c r="CT54" s="494" t="str">
        <f t="shared" si="34"/>
        <v/>
      </c>
      <c r="CU54" s="494" t="str">
        <f t="shared" si="34"/>
        <v/>
      </c>
      <c r="CV54" s="494" t="str">
        <f t="shared" si="34"/>
        <v/>
      </c>
      <c r="CW54" s="494" t="str">
        <f t="shared" si="34"/>
        <v/>
      </c>
      <c r="CX54" s="494" t="str">
        <f t="shared" si="34"/>
        <v/>
      </c>
      <c r="CY54" s="494" t="str">
        <f t="shared" si="34"/>
        <v/>
      </c>
      <c r="CZ54" s="494" t="str">
        <f t="shared" si="34"/>
        <v/>
      </c>
      <c r="DA54" s="494" t="str">
        <f t="shared" si="34"/>
        <v/>
      </c>
      <c r="DB54" s="494" t="str">
        <f t="shared" si="34"/>
        <v/>
      </c>
      <c r="DC54" s="4"/>
    </row>
    <row r="55" spans="1:107" s="9" customFormat="1" ht="13" x14ac:dyDescent="0.3">
      <c r="A55" s="490"/>
      <c r="B55" s="404" t="str">
        <f ca="1">OFFSET(Sprachen!A418,0,'START, DEBUT, INIZIO'!$E$7-1,1,1)</f>
        <v>Winterreserve</v>
      </c>
      <c r="C55" s="506">
        <f t="shared" si="0"/>
        <v>51</v>
      </c>
      <c r="D55" s="502">
        <f ca="1">IF(DropDown!$F$9=1,'1'!D188,IF(DropDown!$F$9=2,'2'!D188,IF(DropDown!$F$9=3,#REF!,IF(DropDown!$F$9=4,'4'!D188,IF(DropDown!$F$9=5,'5'!D188,'6'!D187)))))</f>
        <v>0</v>
      </c>
      <c r="F55" s="502"/>
      <c r="G55" s="494" t="str">
        <f t="shared" si="25"/>
        <v/>
      </c>
      <c r="H55" s="494" t="str">
        <f t="shared" si="25"/>
        <v/>
      </c>
      <c r="I55" s="494" t="str">
        <f t="shared" si="25"/>
        <v/>
      </c>
      <c r="J55" s="494" t="str">
        <f t="shared" si="25"/>
        <v/>
      </c>
      <c r="K55" s="494" t="str">
        <f t="shared" si="25"/>
        <v/>
      </c>
      <c r="L55" s="494" t="str">
        <f t="shared" si="25"/>
        <v/>
      </c>
      <c r="M55" s="494" t="str">
        <f t="shared" si="25"/>
        <v/>
      </c>
      <c r="N55" s="494" t="str">
        <f t="shared" si="25"/>
        <v/>
      </c>
      <c r="O55" s="494" t="str">
        <f t="shared" si="25"/>
        <v/>
      </c>
      <c r="P55" s="494" t="str">
        <f t="shared" si="25"/>
        <v/>
      </c>
      <c r="Q55" s="494" t="str">
        <f t="shared" si="26"/>
        <v/>
      </c>
      <c r="R55" s="494" t="str">
        <f t="shared" si="26"/>
        <v/>
      </c>
      <c r="S55" s="494" t="str">
        <f t="shared" si="26"/>
        <v/>
      </c>
      <c r="T55" s="494" t="str">
        <f t="shared" si="26"/>
        <v/>
      </c>
      <c r="U55" s="494" t="str">
        <f t="shared" si="26"/>
        <v/>
      </c>
      <c r="V55" s="494" t="str">
        <f t="shared" si="26"/>
        <v/>
      </c>
      <c r="W55" s="494" t="str">
        <f t="shared" si="26"/>
        <v/>
      </c>
      <c r="X55" s="494" t="str">
        <f t="shared" si="26"/>
        <v/>
      </c>
      <c r="Y55" s="494" t="str">
        <f t="shared" si="26"/>
        <v/>
      </c>
      <c r="Z55" s="494" t="str">
        <f t="shared" si="26"/>
        <v/>
      </c>
      <c r="AA55" s="494" t="str">
        <f t="shared" si="27"/>
        <v/>
      </c>
      <c r="AB55" s="494" t="str">
        <f t="shared" si="27"/>
        <v/>
      </c>
      <c r="AC55" s="494" t="str">
        <f t="shared" si="27"/>
        <v/>
      </c>
      <c r="AD55" s="494" t="str">
        <f t="shared" si="27"/>
        <v/>
      </c>
      <c r="AE55" s="494" t="str">
        <f t="shared" si="27"/>
        <v/>
      </c>
      <c r="AF55" s="494" t="str">
        <f t="shared" si="27"/>
        <v/>
      </c>
      <c r="AG55" s="494" t="str">
        <f t="shared" si="27"/>
        <v/>
      </c>
      <c r="AH55" s="494" t="str">
        <f t="shared" si="27"/>
        <v/>
      </c>
      <c r="AI55" s="494" t="str">
        <f t="shared" si="27"/>
        <v/>
      </c>
      <c r="AJ55" s="494" t="str">
        <f t="shared" si="27"/>
        <v/>
      </c>
      <c r="AK55" s="494" t="str">
        <f t="shared" si="28"/>
        <v/>
      </c>
      <c r="AL55" s="494" t="str">
        <f t="shared" si="28"/>
        <v/>
      </c>
      <c r="AM55" s="494" t="str">
        <f t="shared" si="28"/>
        <v/>
      </c>
      <c r="AN55" s="494" t="str">
        <f t="shared" si="28"/>
        <v/>
      </c>
      <c r="AO55" s="494" t="str">
        <f t="shared" si="28"/>
        <v/>
      </c>
      <c r="AP55" s="494" t="str">
        <f t="shared" si="28"/>
        <v/>
      </c>
      <c r="AQ55" s="494" t="str">
        <f t="shared" si="28"/>
        <v/>
      </c>
      <c r="AR55" s="494" t="str">
        <f t="shared" si="28"/>
        <v/>
      </c>
      <c r="AS55" s="494" t="str">
        <f t="shared" si="28"/>
        <v/>
      </c>
      <c r="AT55" s="494" t="str">
        <f t="shared" si="28"/>
        <v/>
      </c>
      <c r="AU55" s="494" t="str">
        <f t="shared" si="29"/>
        <v/>
      </c>
      <c r="AV55" s="494" t="str">
        <f t="shared" si="29"/>
        <v/>
      </c>
      <c r="AW55" s="494" t="str">
        <f t="shared" si="29"/>
        <v/>
      </c>
      <c r="AX55" s="494" t="str">
        <f t="shared" si="29"/>
        <v/>
      </c>
      <c r="AY55" s="494" t="str">
        <f t="shared" si="29"/>
        <v/>
      </c>
      <c r="AZ55" s="494" t="str">
        <f t="shared" si="29"/>
        <v/>
      </c>
      <c r="BA55" s="494" t="str">
        <f t="shared" si="29"/>
        <v/>
      </c>
      <c r="BB55" s="494" t="str">
        <f t="shared" si="29"/>
        <v/>
      </c>
      <c r="BC55" s="494" t="str">
        <f t="shared" si="29"/>
        <v/>
      </c>
      <c r="BD55" s="494" t="str">
        <f t="shared" si="29"/>
        <v/>
      </c>
      <c r="BE55" s="494" t="str">
        <f t="shared" si="30"/>
        <v/>
      </c>
      <c r="BF55" s="494" t="str">
        <f t="shared" si="30"/>
        <v/>
      </c>
      <c r="BG55" s="494" t="str">
        <f t="shared" si="30"/>
        <v/>
      </c>
      <c r="BH55" s="494" t="str">
        <f t="shared" si="30"/>
        <v/>
      </c>
      <c r="BI55" s="494" t="str">
        <f t="shared" si="30"/>
        <v/>
      </c>
      <c r="BJ55" s="494" t="str">
        <f t="shared" si="30"/>
        <v/>
      </c>
      <c r="BK55" s="494" t="str">
        <f t="shared" si="30"/>
        <v/>
      </c>
      <c r="BL55" s="494" t="str">
        <f t="shared" si="30"/>
        <v/>
      </c>
      <c r="BM55" s="494" t="str">
        <f t="shared" si="30"/>
        <v/>
      </c>
      <c r="BN55" s="494" t="str">
        <f t="shared" si="30"/>
        <v/>
      </c>
      <c r="BO55" s="494" t="str">
        <f t="shared" si="31"/>
        <v/>
      </c>
      <c r="BP55" s="494" t="str">
        <f t="shared" si="31"/>
        <v/>
      </c>
      <c r="BQ55" s="494" t="str">
        <f t="shared" si="31"/>
        <v/>
      </c>
      <c r="BR55" s="494" t="str">
        <f t="shared" si="31"/>
        <v/>
      </c>
      <c r="BS55" s="494" t="str">
        <f t="shared" si="31"/>
        <v/>
      </c>
      <c r="BT55" s="494" t="str">
        <f t="shared" si="31"/>
        <v/>
      </c>
      <c r="BU55" s="494" t="str">
        <f t="shared" si="31"/>
        <v/>
      </c>
      <c r="BV55" s="494" t="str">
        <f t="shared" si="31"/>
        <v/>
      </c>
      <c r="BW55" s="494" t="str">
        <f t="shared" si="31"/>
        <v/>
      </c>
      <c r="BX55" s="494" t="str">
        <f t="shared" si="31"/>
        <v/>
      </c>
      <c r="BY55" s="494" t="str">
        <f t="shared" si="32"/>
        <v/>
      </c>
      <c r="BZ55" s="494" t="str">
        <f t="shared" si="32"/>
        <v/>
      </c>
      <c r="CA55" s="494" t="str">
        <f t="shared" si="32"/>
        <v/>
      </c>
      <c r="CB55" s="494" t="str">
        <f t="shared" si="32"/>
        <v/>
      </c>
      <c r="CC55" s="494" t="str">
        <f t="shared" si="32"/>
        <v/>
      </c>
      <c r="CD55" s="494" t="str">
        <f t="shared" si="32"/>
        <v/>
      </c>
      <c r="CE55" s="494" t="str">
        <f t="shared" si="32"/>
        <v/>
      </c>
      <c r="CF55" s="494" t="str">
        <f t="shared" si="32"/>
        <v/>
      </c>
      <c r="CG55" s="494" t="str">
        <f t="shared" si="32"/>
        <v/>
      </c>
      <c r="CH55" s="494" t="str">
        <f t="shared" si="32"/>
        <v/>
      </c>
      <c r="CI55" s="494" t="str">
        <f t="shared" si="33"/>
        <v/>
      </c>
      <c r="CJ55" s="494" t="str">
        <f t="shared" si="33"/>
        <v/>
      </c>
      <c r="CK55" s="494" t="str">
        <f t="shared" si="33"/>
        <v/>
      </c>
      <c r="CL55" s="494" t="str">
        <f t="shared" si="33"/>
        <v/>
      </c>
      <c r="CM55" s="494" t="str">
        <f t="shared" si="33"/>
        <v/>
      </c>
      <c r="CN55" s="494" t="str">
        <f t="shared" si="33"/>
        <v/>
      </c>
      <c r="CO55" s="494" t="str">
        <f t="shared" si="33"/>
        <v/>
      </c>
      <c r="CP55" s="494" t="str">
        <f t="shared" si="33"/>
        <v/>
      </c>
      <c r="CQ55" s="494" t="str">
        <f t="shared" si="33"/>
        <v/>
      </c>
      <c r="CR55" s="494" t="str">
        <f t="shared" si="33"/>
        <v/>
      </c>
      <c r="CS55" s="494" t="str">
        <f t="shared" si="34"/>
        <v/>
      </c>
      <c r="CT55" s="494" t="str">
        <f t="shared" si="34"/>
        <v/>
      </c>
      <c r="CU55" s="494" t="str">
        <f t="shared" si="34"/>
        <v/>
      </c>
      <c r="CV55" s="494" t="str">
        <f t="shared" si="34"/>
        <v/>
      </c>
      <c r="CW55" s="494" t="str">
        <f t="shared" si="34"/>
        <v/>
      </c>
      <c r="CX55" s="494" t="str">
        <f t="shared" si="34"/>
        <v/>
      </c>
      <c r="CY55" s="494" t="str">
        <f t="shared" si="34"/>
        <v/>
      </c>
      <c r="CZ55" s="494" t="str">
        <f t="shared" si="34"/>
        <v/>
      </c>
      <c r="DA55" s="494" t="str">
        <f t="shared" si="34"/>
        <v/>
      </c>
      <c r="DB55" s="494" t="str">
        <f t="shared" si="34"/>
        <v/>
      </c>
      <c r="DC55" s="486"/>
    </row>
    <row r="56" spans="1:107" s="9" customFormat="1" ht="19.5" customHeight="1" x14ac:dyDescent="0.3">
      <c r="A56" s="487"/>
      <c r="B56" s="492" t="str">
        <f ca="1">OFFSET(Sprachen!A419,0,'START, DEBUT, INIZIO'!$E$7-1,1,1)</f>
        <v>- Aufwände</v>
      </c>
      <c r="C56" s="433">
        <f t="shared" si="0"/>
        <v>52</v>
      </c>
      <c r="D56" s="501">
        <f ca="1">SUM(D57:D61)</f>
        <v>0</v>
      </c>
      <c r="F56" s="501"/>
      <c r="G56" s="493" t="str">
        <f t="shared" ref="G56:AL56" si="35">IF(G$37=1,SUM(G57:G61),"")</f>
        <v/>
      </c>
      <c r="H56" s="493" t="str">
        <f t="shared" si="35"/>
        <v/>
      </c>
      <c r="I56" s="493" t="str">
        <f t="shared" si="35"/>
        <v/>
      </c>
      <c r="J56" s="493" t="str">
        <f t="shared" si="35"/>
        <v/>
      </c>
      <c r="K56" s="493" t="str">
        <f t="shared" si="35"/>
        <v/>
      </c>
      <c r="L56" s="493" t="str">
        <f t="shared" si="35"/>
        <v/>
      </c>
      <c r="M56" s="493" t="str">
        <f t="shared" si="35"/>
        <v/>
      </c>
      <c r="N56" s="493" t="str">
        <f t="shared" si="35"/>
        <v/>
      </c>
      <c r="O56" s="493" t="str">
        <f t="shared" si="35"/>
        <v/>
      </c>
      <c r="P56" s="493" t="str">
        <f t="shared" si="35"/>
        <v/>
      </c>
      <c r="Q56" s="493" t="str">
        <f t="shared" si="35"/>
        <v/>
      </c>
      <c r="R56" s="493" t="str">
        <f t="shared" si="35"/>
        <v/>
      </c>
      <c r="S56" s="493" t="str">
        <f t="shared" si="35"/>
        <v/>
      </c>
      <c r="T56" s="493" t="str">
        <f t="shared" si="35"/>
        <v/>
      </c>
      <c r="U56" s="493" t="str">
        <f t="shared" si="35"/>
        <v/>
      </c>
      <c r="V56" s="493" t="str">
        <f t="shared" si="35"/>
        <v/>
      </c>
      <c r="W56" s="493" t="str">
        <f t="shared" si="35"/>
        <v/>
      </c>
      <c r="X56" s="493" t="str">
        <f t="shared" si="35"/>
        <v/>
      </c>
      <c r="Y56" s="493" t="str">
        <f t="shared" si="35"/>
        <v/>
      </c>
      <c r="Z56" s="493" t="str">
        <f t="shared" si="35"/>
        <v/>
      </c>
      <c r="AA56" s="493" t="str">
        <f t="shared" si="35"/>
        <v/>
      </c>
      <c r="AB56" s="493" t="str">
        <f t="shared" si="35"/>
        <v/>
      </c>
      <c r="AC56" s="493" t="str">
        <f t="shared" si="35"/>
        <v/>
      </c>
      <c r="AD56" s="493" t="str">
        <f t="shared" si="35"/>
        <v/>
      </c>
      <c r="AE56" s="493" t="str">
        <f t="shared" si="35"/>
        <v/>
      </c>
      <c r="AF56" s="493" t="str">
        <f t="shared" si="35"/>
        <v/>
      </c>
      <c r="AG56" s="493" t="str">
        <f t="shared" si="35"/>
        <v/>
      </c>
      <c r="AH56" s="493" t="str">
        <f t="shared" si="35"/>
        <v/>
      </c>
      <c r="AI56" s="493" t="str">
        <f t="shared" si="35"/>
        <v/>
      </c>
      <c r="AJ56" s="493" t="str">
        <f t="shared" si="35"/>
        <v/>
      </c>
      <c r="AK56" s="493" t="str">
        <f t="shared" si="35"/>
        <v/>
      </c>
      <c r="AL56" s="493" t="str">
        <f t="shared" si="35"/>
        <v/>
      </c>
      <c r="AM56" s="493" t="str">
        <f t="shared" ref="AM56:BR56" si="36">IF(AM$37=1,SUM(AM57:AM61),"")</f>
        <v/>
      </c>
      <c r="AN56" s="493" t="str">
        <f t="shared" si="36"/>
        <v/>
      </c>
      <c r="AO56" s="493" t="str">
        <f t="shared" si="36"/>
        <v/>
      </c>
      <c r="AP56" s="493" t="str">
        <f t="shared" si="36"/>
        <v/>
      </c>
      <c r="AQ56" s="493" t="str">
        <f t="shared" si="36"/>
        <v/>
      </c>
      <c r="AR56" s="493" t="str">
        <f t="shared" si="36"/>
        <v/>
      </c>
      <c r="AS56" s="493" t="str">
        <f t="shared" si="36"/>
        <v/>
      </c>
      <c r="AT56" s="493" t="str">
        <f t="shared" si="36"/>
        <v/>
      </c>
      <c r="AU56" s="493" t="str">
        <f t="shared" si="36"/>
        <v/>
      </c>
      <c r="AV56" s="493" t="str">
        <f t="shared" si="36"/>
        <v/>
      </c>
      <c r="AW56" s="493" t="str">
        <f t="shared" si="36"/>
        <v/>
      </c>
      <c r="AX56" s="493" t="str">
        <f t="shared" si="36"/>
        <v/>
      </c>
      <c r="AY56" s="493" t="str">
        <f t="shared" si="36"/>
        <v/>
      </c>
      <c r="AZ56" s="493" t="str">
        <f t="shared" si="36"/>
        <v/>
      </c>
      <c r="BA56" s="493" t="str">
        <f t="shared" si="36"/>
        <v/>
      </c>
      <c r="BB56" s="493" t="str">
        <f t="shared" si="36"/>
        <v/>
      </c>
      <c r="BC56" s="493" t="str">
        <f t="shared" si="36"/>
        <v/>
      </c>
      <c r="BD56" s="493" t="str">
        <f t="shared" si="36"/>
        <v/>
      </c>
      <c r="BE56" s="493" t="str">
        <f t="shared" si="36"/>
        <v/>
      </c>
      <c r="BF56" s="493" t="str">
        <f t="shared" si="36"/>
        <v/>
      </c>
      <c r="BG56" s="493" t="str">
        <f t="shared" si="36"/>
        <v/>
      </c>
      <c r="BH56" s="493" t="str">
        <f t="shared" si="36"/>
        <v/>
      </c>
      <c r="BI56" s="493" t="str">
        <f t="shared" si="36"/>
        <v/>
      </c>
      <c r="BJ56" s="493" t="str">
        <f t="shared" si="36"/>
        <v/>
      </c>
      <c r="BK56" s="493" t="str">
        <f t="shared" si="36"/>
        <v/>
      </c>
      <c r="BL56" s="493" t="str">
        <f t="shared" si="36"/>
        <v/>
      </c>
      <c r="BM56" s="493" t="str">
        <f t="shared" si="36"/>
        <v/>
      </c>
      <c r="BN56" s="493" t="str">
        <f t="shared" si="36"/>
        <v/>
      </c>
      <c r="BO56" s="493" t="str">
        <f t="shared" si="36"/>
        <v/>
      </c>
      <c r="BP56" s="493" t="str">
        <f t="shared" si="36"/>
        <v/>
      </c>
      <c r="BQ56" s="493" t="str">
        <f t="shared" si="36"/>
        <v/>
      </c>
      <c r="BR56" s="493" t="str">
        <f t="shared" si="36"/>
        <v/>
      </c>
      <c r="BS56" s="493" t="str">
        <f t="shared" ref="BS56:CX56" si="37">IF(BS$37=1,SUM(BS57:BS61),"")</f>
        <v/>
      </c>
      <c r="BT56" s="493" t="str">
        <f t="shared" si="37"/>
        <v/>
      </c>
      <c r="BU56" s="493" t="str">
        <f t="shared" si="37"/>
        <v/>
      </c>
      <c r="BV56" s="493" t="str">
        <f t="shared" si="37"/>
        <v/>
      </c>
      <c r="BW56" s="493" t="str">
        <f t="shared" si="37"/>
        <v/>
      </c>
      <c r="BX56" s="493" t="str">
        <f t="shared" si="37"/>
        <v/>
      </c>
      <c r="BY56" s="493" t="str">
        <f t="shared" si="37"/>
        <v/>
      </c>
      <c r="BZ56" s="493" t="str">
        <f t="shared" si="37"/>
        <v/>
      </c>
      <c r="CA56" s="493" t="str">
        <f t="shared" si="37"/>
        <v/>
      </c>
      <c r="CB56" s="493" t="str">
        <f t="shared" si="37"/>
        <v/>
      </c>
      <c r="CC56" s="493" t="str">
        <f t="shared" si="37"/>
        <v/>
      </c>
      <c r="CD56" s="493" t="str">
        <f t="shared" si="37"/>
        <v/>
      </c>
      <c r="CE56" s="493" t="str">
        <f t="shared" si="37"/>
        <v/>
      </c>
      <c r="CF56" s="493" t="str">
        <f t="shared" si="37"/>
        <v/>
      </c>
      <c r="CG56" s="493" t="str">
        <f t="shared" si="37"/>
        <v/>
      </c>
      <c r="CH56" s="493" t="str">
        <f t="shared" si="37"/>
        <v/>
      </c>
      <c r="CI56" s="493" t="str">
        <f t="shared" si="37"/>
        <v/>
      </c>
      <c r="CJ56" s="493" t="str">
        <f t="shared" si="37"/>
        <v/>
      </c>
      <c r="CK56" s="493" t="str">
        <f t="shared" si="37"/>
        <v/>
      </c>
      <c r="CL56" s="493" t="str">
        <f t="shared" si="37"/>
        <v/>
      </c>
      <c r="CM56" s="493" t="str">
        <f t="shared" si="37"/>
        <v/>
      </c>
      <c r="CN56" s="493" t="str">
        <f t="shared" si="37"/>
        <v/>
      </c>
      <c r="CO56" s="493" t="str">
        <f t="shared" si="37"/>
        <v/>
      </c>
      <c r="CP56" s="493" t="str">
        <f t="shared" si="37"/>
        <v/>
      </c>
      <c r="CQ56" s="493" t="str">
        <f t="shared" si="37"/>
        <v/>
      </c>
      <c r="CR56" s="493" t="str">
        <f t="shared" si="37"/>
        <v/>
      </c>
      <c r="CS56" s="493" t="str">
        <f t="shared" si="37"/>
        <v/>
      </c>
      <c r="CT56" s="493" t="str">
        <f t="shared" si="37"/>
        <v/>
      </c>
      <c r="CU56" s="493" t="str">
        <f t="shared" si="37"/>
        <v/>
      </c>
      <c r="CV56" s="493" t="str">
        <f t="shared" si="37"/>
        <v/>
      </c>
      <c r="CW56" s="493" t="str">
        <f t="shared" si="37"/>
        <v/>
      </c>
      <c r="CX56" s="493" t="str">
        <f t="shared" si="37"/>
        <v/>
      </c>
      <c r="CY56" s="493" t="str">
        <f t="shared" ref="CY56:DB56" si="38">IF(CY$37=1,SUM(CY57:CY61),"")</f>
        <v/>
      </c>
      <c r="CZ56" s="493" t="str">
        <f t="shared" si="38"/>
        <v/>
      </c>
      <c r="DA56" s="493" t="str">
        <f t="shared" si="38"/>
        <v/>
      </c>
      <c r="DB56" s="493" t="str">
        <f t="shared" si="38"/>
        <v/>
      </c>
      <c r="DC56" s="486"/>
    </row>
    <row r="57" spans="1:107" x14ac:dyDescent="0.25">
      <c r="A57" s="489"/>
      <c r="B57" s="404" t="str">
        <f ca="1">OFFSET(Sprachen!A420,0,'START, DEBUT, INIZIO'!$E$7-1,1,1)</f>
        <v>Kosten für die Elektrizität für Zubringerpumpen</v>
      </c>
      <c r="C57" s="506">
        <f t="shared" si="0"/>
        <v>53</v>
      </c>
      <c r="D57" s="502">
        <f ca="1">IF(DropDown!$F$9=1,'1'!D190,IF(DropDown!$F$9=2,'2'!D190,IF(DropDown!$F$9=3,#REF!,IF(DropDown!$F$9=4,'4'!D190,IF(DropDown!$F$9=5,'5'!D190,'6'!D189)))))</f>
        <v>0</v>
      </c>
      <c r="F57" s="502"/>
      <c r="G57" s="494" t="str">
        <f t="shared" ref="G57:P58" si="39">IF(G$37=1,$D57*G$42,"")</f>
        <v/>
      </c>
      <c r="H57" s="494" t="str">
        <f t="shared" si="39"/>
        <v/>
      </c>
      <c r="I57" s="494" t="str">
        <f t="shared" si="39"/>
        <v/>
      </c>
      <c r="J57" s="494" t="str">
        <f t="shared" si="39"/>
        <v/>
      </c>
      <c r="K57" s="494" t="str">
        <f t="shared" si="39"/>
        <v/>
      </c>
      <c r="L57" s="494" t="str">
        <f t="shared" si="39"/>
        <v/>
      </c>
      <c r="M57" s="494" t="str">
        <f t="shared" si="39"/>
        <v/>
      </c>
      <c r="N57" s="494" t="str">
        <f t="shared" si="39"/>
        <v/>
      </c>
      <c r="O57" s="494" t="str">
        <f t="shared" si="39"/>
        <v/>
      </c>
      <c r="P57" s="494" t="str">
        <f t="shared" si="39"/>
        <v/>
      </c>
      <c r="Q57" s="494" t="str">
        <f t="shared" ref="Q57:Z58" si="40">IF(Q$37=1,$D57*Q$42,"")</f>
        <v/>
      </c>
      <c r="R57" s="494" t="str">
        <f t="shared" si="40"/>
        <v/>
      </c>
      <c r="S57" s="494" t="str">
        <f t="shared" si="40"/>
        <v/>
      </c>
      <c r="T57" s="494" t="str">
        <f t="shared" si="40"/>
        <v/>
      </c>
      <c r="U57" s="494" t="str">
        <f t="shared" si="40"/>
        <v/>
      </c>
      <c r="V57" s="494" t="str">
        <f t="shared" si="40"/>
        <v/>
      </c>
      <c r="W57" s="494" t="str">
        <f t="shared" si="40"/>
        <v/>
      </c>
      <c r="X57" s="494" t="str">
        <f t="shared" si="40"/>
        <v/>
      </c>
      <c r="Y57" s="494" t="str">
        <f t="shared" si="40"/>
        <v/>
      </c>
      <c r="Z57" s="494" t="str">
        <f t="shared" si="40"/>
        <v/>
      </c>
      <c r="AA57" s="494" t="str">
        <f t="shared" ref="AA57:AJ58" si="41">IF(AA$37=1,$D57*AA$42,"")</f>
        <v/>
      </c>
      <c r="AB57" s="494" t="str">
        <f t="shared" si="41"/>
        <v/>
      </c>
      <c r="AC57" s="494" t="str">
        <f t="shared" si="41"/>
        <v/>
      </c>
      <c r="AD57" s="494" t="str">
        <f t="shared" si="41"/>
        <v/>
      </c>
      <c r="AE57" s="494" t="str">
        <f t="shared" si="41"/>
        <v/>
      </c>
      <c r="AF57" s="494" t="str">
        <f t="shared" si="41"/>
        <v/>
      </c>
      <c r="AG57" s="494" t="str">
        <f t="shared" si="41"/>
        <v/>
      </c>
      <c r="AH57" s="494" t="str">
        <f t="shared" si="41"/>
        <v/>
      </c>
      <c r="AI57" s="494" t="str">
        <f t="shared" si="41"/>
        <v/>
      </c>
      <c r="AJ57" s="494" t="str">
        <f t="shared" si="41"/>
        <v/>
      </c>
      <c r="AK57" s="494" t="str">
        <f t="shared" ref="AK57:AT58" si="42">IF(AK$37=1,$D57*AK$42,"")</f>
        <v/>
      </c>
      <c r="AL57" s="494" t="str">
        <f t="shared" si="42"/>
        <v/>
      </c>
      <c r="AM57" s="494" t="str">
        <f t="shared" si="42"/>
        <v/>
      </c>
      <c r="AN57" s="494" t="str">
        <f t="shared" si="42"/>
        <v/>
      </c>
      <c r="AO57" s="494" t="str">
        <f t="shared" si="42"/>
        <v/>
      </c>
      <c r="AP57" s="494" t="str">
        <f t="shared" si="42"/>
        <v/>
      </c>
      <c r="AQ57" s="494" t="str">
        <f t="shared" si="42"/>
        <v/>
      </c>
      <c r="AR57" s="494" t="str">
        <f t="shared" si="42"/>
        <v/>
      </c>
      <c r="AS57" s="494" t="str">
        <f t="shared" si="42"/>
        <v/>
      </c>
      <c r="AT57" s="494" t="str">
        <f t="shared" si="42"/>
        <v/>
      </c>
      <c r="AU57" s="494" t="str">
        <f t="shared" ref="AU57:BD58" si="43">IF(AU$37=1,$D57*AU$42,"")</f>
        <v/>
      </c>
      <c r="AV57" s="494" t="str">
        <f t="shared" si="43"/>
        <v/>
      </c>
      <c r="AW57" s="494" t="str">
        <f t="shared" si="43"/>
        <v/>
      </c>
      <c r="AX57" s="494" t="str">
        <f t="shared" si="43"/>
        <v/>
      </c>
      <c r="AY57" s="494" t="str">
        <f t="shared" si="43"/>
        <v/>
      </c>
      <c r="AZ57" s="494" t="str">
        <f t="shared" si="43"/>
        <v/>
      </c>
      <c r="BA57" s="494" t="str">
        <f t="shared" si="43"/>
        <v/>
      </c>
      <c r="BB57" s="494" t="str">
        <f t="shared" si="43"/>
        <v/>
      </c>
      <c r="BC57" s="494" t="str">
        <f t="shared" si="43"/>
        <v/>
      </c>
      <c r="BD57" s="494" t="str">
        <f t="shared" si="43"/>
        <v/>
      </c>
      <c r="BE57" s="494" t="str">
        <f t="shared" ref="BE57:BN58" si="44">IF(BE$37=1,$D57*BE$42,"")</f>
        <v/>
      </c>
      <c r="BF57" s="494" t="str">
        <f t="shared" si="44"/>
        <v/>
      </c>
      <c r="BG57" s="494" t="str">
        <f t="shared" si="44"/>
        <v/>
      </c>
      <c r="BH57" s="494" t="str">
        <f t="shared" si="44"/>
        <v/>
      </c>
      <c r="BI57" s="494" t="str">
        <f t="shared" si="44"/>
        <v/>
      </c>
      <c r="BJ57" s="494" t="str">
        <f t="shared" si="44"/>
        <v/>
      </c>
      <c r="BK57" s="494" t="str">
        <f t="shared" si="44"/>
        <v/>
      </c>
      <c r="BL57" s="494" t="str">
        <f t="shared" si="44"/>
        <v/>
      </c>
      <c r="BM57" s="494" t="str">
        <f t="shared" si="44"/>
        <v/>
      </c>
      <c r="BN57" s="494" t="str">
        <f t="shared" si="44"/>
        <v/>
      </c>
      <c r="BO57" s="494" t="str">
        <f t="shared" ref="BO57:BX58" si="45">IF(BO$37=1,$D57*BO$42,"")</f>
        <v/>
      </c>
      <c r="BP57" s="494" t="str">
        <f t="shared" si="45"/>
        <v/>
      </c>
      <c r="BQ57" s="494" t="str">
        <f t="shared" si="45"/>
        <v/>
      </c>
      <c r="BR57" s="494" t="str">
        <f t="shared" si="45"/>
        <v/>
      </c>
      <c r="BS57" s="494" t="str">
        <f t="shared" si="45"/>
        <v/>
      </c>
      <c r="BT57" s="494" t="str">
        <f t="shared" si="45"/>
        <v/>
      </c>
      <c r="BU57" s="494" t="str">
        <f t="shared" si="45"/>
        <v/>
      </c>
      <c r="BV57" s="494" t="str">
        <f t="shared" si="45"/>
        <v/>
      </c>
      <c r="BW57" s="494" t="str">
        <f t="shared" si="45"/>
        <v/>
      </c>
      <c r="BX57" s="494" t="str">
        <f t="shared" si="45"/>
        <v/>
      </c>
      <c r="BY57" s="494" t="str">
        <f t="shared" ref="BY57:CH58" si="46">IF(BY$37=1,$D57*BY$42,"")</f>
        <v/>
      </c>
      <c r="BZ57" s="494" t="str">
        <f t="shared" si="46"/>
        <v/>
      </c>
      <c r="CA57" s="494" t="str">
        <f t="shared" si="46"/>
        <v/>
      </c>
      <c r="CB57" s="494" t="str">
        <f t="shared" si="46"/>
        <v/>
      </c>
      <c r="CC57" s="494" t="str">
        <f t="shared" si="46"/>
        <v/>
      </c>
      <c r="CD57" s="494" t="str">
        <f t="shared" si="46"/>
        <v/>
      </c>
      <c r="CE57" s="494" t="str">
        <f t="shared" si="46"/>
        <v/>
      </c>
      <c r="CF57" s="494" t="str">
        <f t="shared" si="46"/>
        <v/>
      </c>
      <c r="CG57" s="494" t="str">
        <f t="shared" si="46"/>
        <v/>
      </c>
      <c r="CH57" s="494" t="str">
        <f t="shared" si="46"/>
        <v/>
      </c>
      <c r="CI57" s="494" t="str">
        <f t="shared" ref="CI57:CR58" si="47">IF(CI$37=1,$D57*CI$42,"")</f>
        <v/>
      </c>
      <c r="CJ57" s="494" t="str">
        <f t="shared" si="47"/>
        <v/>
      </c>
      <c r="CK57" s="494" t="str">
        <f t="shared" si="47"/>
        <v/>
      </c>
      <c r="CL57" s="494" t="str">
        <f t="shared" si="47"/>
        <v/>
      </c>
      <c r="CM57" s="494" t="str">
        <f t="shared" si="47"/>
        <v/>
      </c>
      <c r="CN57" s="494" t="str">
        <f t="shared" si="47"/>
        <v/>
      </c>
      <c r="CO57" s="494" t="str">
        <f t="shared" si="47"/>
        <v/>
      </c>
      <c r="CP57" s="494" t="str">
        <f t="shared" si="47"/>
        <v/>
      </c>
      <c r="CQ57" s="494" t="str">
        <f t="shared" si="47"/>
        <v/>
      </c>
      <c r="CR57" s="494" t="str">
        <f t="shared" si="47"/>
        <v/>
      </c>
      <c r="CS57" s="494" t="str">
        <f t="shared" ref="CS57:DB58" si="48">IF(CS$37=1,$D57*CS$42,"")</f>
        <v/>
      </c>
      <c r="CT57" s="494" t="str">
        <f t="shared" si="48"/>
        <v/>
      </c>
      <c r="CU57" s="494" t="str">
        <f t="shared" si="48"/>
        <v/>
      </c>
      <c r="CV57" s="494" t="str">
        <f t="shared" si="48"/>
        <v/>
      </c>
      <c r="CW57" s="494" t="str">
        <f t="shared" si="48"/>
        <v/>
      </c>
      <c r="CX57" s="494" t="str">
        <f t="shared" si="48"/>
        <v/>
      </c>
      <c r="CY57" s="494" t="str">
        <f t="shared" si="48"/>
        <v/>
      </c>
      <c r="CZ57" s="494" t="str">
        <f t="shared" si="48"/>
        <v/>
      </c>
      <c r="DA57" s="494" t="str">
        <f t="shared" si="48"/>
        <v/>
      </c>
      <c r="DB57" s="494" t="str">
        <f t="shared" si="48"/>
        <v/>
      </c>
      <c r="DC57" s="4"/>
    </row>
    <row r="58" spans="1:107" x14ac:dyDescent="0.25">
      <c r="A58" s="489"/>
      <c r="B58" s="404" t="str">
        <f ca="1">OFFSET(Sprachen!A421,0,'START, DEBUT, INIZIO'!$E$7-1,1,1)</f>
        <v>Kosten für die Elektrizität für Umwälzpumpen</v>
      </c>
      <c r="C58" s="506">
        <f t="shared" si="0"/>
        <v>54</v>
      </c>
      <c r="D58" s="502">
        <f ca="1">IF(DropDown!$F$9=1,'1'!D191,IF(DropDown!$F$9=2,'2'!D191,IF(DropDown!$F$9=3,#REF!,IF(DropDown!$F$9=4,'4'!D191,IF(DropDown!$F$9=5,'5'!D191,'6'!D190)))))</f>
        <v>0</v>
      </c>
      <c r="F58" s="502"/>
      <c r="G58" s="494" t="str">
        <f t="shared" si="39"/>
        <v/>
      </c>
      <c r="H58" s="494" t="str">
        <f t="shared" si="39"/>
        <v/>
      </c>
      <c r="I58" s="494" t="str">
        <f t="shared" si="39"/>
        <v/>
      </c>
      <c r="J58" s="494" t="str">
        <f t="shared" si="39"/>
        <v/>
      </c>
      <c r="K58" s="494" t="str">
        <f t="shared" si="39"/>
        <v/>
      </c>
      <c r="L58" s="494" t="str">
        <f t="shared" si="39"/>
        <v/>
      </c>
      <c r="M58" s="494" t="str">
        <f t="shared" si="39"/>
        <v/>
      </c>
      <c r="N58" s="494" t="str">
        <f t="shared" si="39"/>
        <v/>
      </c>
      <c r="O58" s="494" t="str">
        <f t="shared" si="39"/>
        <v/>
      </c>
      <c r="P58" s="494" t="str">
        <f t="shared" si="39"/>
        <v/>
      </c>
      <c r="Q58" s="494" t="str">
        <f t="shared" si="40"/>
        <v/>
      </c>
      <c r="R58" s="494" t="str">
        <f t="shared" si="40"/>
        <v/>
      </c>
      <c r="S58" s="494" t="str">
        <f t="shared" si="40"/>
        <v/>
      </c>
      <c r="T58" s="494" t="str">
        <f t="shared" si="40"/>
        <v/>
      </c>
      <c r="U58" s="494" t="str">
        <f t="shared" si="40"/>
        <v/>
      </c>
      <c r="V58" s="494" t="str">
        <f t="shared" si="40"/>
        <v/>
      </c>
      <c r="W58" s="494" t="str">
        <f t="shared" si="40"/>
        <v/>
      </c>
      <c r="X58" s="494" t="str">
        <f t="shared" si="40"/>
        <v/>
      </c>
      <c r="Y58" s="494" t="str">
        <f t="shared" si="40"/>
        <v/>
      </c>
      <c r="Z58" s="494" t="str">
        <f t="shared" si="40"/>
        <v/>
      </c>
      <c r="AA58" s="494" t="str">
        <f t="shared" si="41"/>
        <v/>
      </c>
      <c r="AB58" s="494" t="str">
        <f t="shared" si="41"/>
        <v/>
      </c>
      <c r="AC58" s="494" t="str">
        <f t="shared" si="41"/>
        <v/>
      </c>
      <c r="AD58" s="494" t="str">
        <f t="shared" si="41"/>
        <v/>
      </c>
      <c r="AE58" s="494" t="str">
        <f t="shared" si="41"/>
        <v/>
      </c>
      <c r="AF58" s="494" t="str">
        <f t="shared" si="41"/>
        <v/>
      </c>
      <c r="AG58" s="494" t="str">
        <f t="shared" si="41"/>
        <v/>
      </c>
      <c r="AH58" s="494" t="str">
        <f t="shared" si="41"/>
        <v/>
      </c>
      <c r="AI58" s="494" t="str">
        <f t="shared" si="41"/>
        <v/>
      </c>
      <c r="AJ58" s="494" t="str">
        <f t="shared" si="41"/>
        <v/>
      </c>
      <c r="AK58" s="494" t="str">
        <f t="shared" si="42"/>
        <v/>
      </c>
      <c r="AL58" s="494" t="str">
        <f t="shared" si="42"/>
        <v/>
      </c>
      <c r="AM58" s="494" t="str">
        <f t="shared" si="42"/>
        <v/>
      </c>
      <c r="AN58" s="494" t="str">
        <f t="shared" si="42"/>
        <v/>
      </c>
      <c r="AO58" s="494" t="str">
        <f t="shared" si="42"/>
        <v/>
      </c>
      <c r="AP58" s="494" t="str">
        <f t="shared" si="42"/>
        <v/>
      </c>
      <c r="AQ58" s="494" t="str">
        <f t="shared" si="42"/>
        <v/>
      </c>
      <c r="AR58" s="494" t="str">
        <f t="shared" si="42"/>
        <v/>
      </c>
      <c r="AS58" s="494" t="str">
        <f t="shared" si="42"/>
        <v/>
      </c>
      <c r="AT58" s="494" t="str">
        <f t="shared" si="42"/>
        <v/>
      </c>
      <c r="AU58" s="494" t="str">
        <f t="shared" si="43"/>
        <v/>
      </c>
      <c r="AV58" s="494" t="str">
        <f t="shared" si="43"/>
        <v/>
      </c>
      <c r="AW58" s="494" t="str">
        <f t="shared" si="43"/>
        <v/>
      </c>
      <c r="AX58" s="494" t="str">
        <f t="shared" si="43"/>
        <v/>
      </c>
      <c r="AY58" s="494" t="str">
        <f t="shared" si="43"/>
        <v/>
      </c>
      <c r="AZ58" s="494" t="str">
        <f t="shared" si="43"/>
        <v/>
      </c>
      <c r="BA58" s="494" t="str">
        <f t="shared" si="43"/>
        <v/>
      </c>
      <c r="BB58" s="494" t="str">
        <f t="shared" si="43"/>
        <v/>
      </c>
      <c r="BC58" s="494" t="str">
        <f t="shared" si="43"/>
        <v/>
      </c>
      <c r="BD58" s="494" t="str">
        <f t="shared" si="43"/>
        <v/>
      </c>
      <c r="BE58" s="494" t="str">
        <f t="shared" si="44"/>
        <v/>
      </c>
      <c r="BF58" s="494" t="str">
        <f t="shared" si="44"/>
        <v/>
      </c>
      <c r="BG58" s="494" t="str">
        <f t="shared" si="44"/>
        <v/>
      </c>
      <c r="BH58" s="494" t="str">
        <f t="shared" si="44"/>
        <v/>
      </c>
      <c r="BI58" s="494" t="str">
        <f t="shared" si="44"/>
        <v/>
      </c>
      <c r="BJ58" s="494" t="str">
        <f t="shared" si="44"/>
        <v/>
      </c>
      <c r="BK58" s="494" t="str">
        <f t="shared" si="44"/>
        <v/>
      </c>
      <c r="BL58" s="494" t="str">
        <f t="shared" si="44"/>
        <v/>
      </c>
      <c r="BM58" s="494" t="str">
        <f t="shared" si="44"/>
        <v/>
      </c>
      <c r="BN58" s="494" t="str">
        <f t="shared" si="44"/>
        <v/>
      </c>
      <c r="BO58" s="494" t="str">
        <f t="shared" si="45"/>
        <v/>
      </c>
      <c r="BP58" s="494" t="str">
        <f t="shared" si="45"/>
        <v/>
      </c>
      <c r="BQ58" s="494" t="str">
        <f t="shared" si="45"/>
        <v/>
      </c>
      <c r="BR58" s="494" t="str">
        <f t="shared" si="45"/>
        <v/>
      </c>
      <c r="BS58" s="494" t="str">
        <f t="shared" si="45"/>
        <v/>
      </c>
      <c r="BT58" s="494" t="str">
        <f t="shared" si="45"/>
        <v/>
      </c>
      <c r="BU58" s="494" t="str">
        <f t="shared" si="45"/>
        <v/>
      </c>
      <c r="BV58" s="494" t="str">
        <f t="shared" si="45"/>
        <v/>
      </c>
      <c r="BW58" s="494" t="str">
        <f t="shared" si="45"/>
        <v/>
      </c>
      <c r="BX58" s="494" t="str">
        <f t="shared" si="45"/>
        <v/>
      </c>
      <c r="BY58" s="494" t="str">
        <f t="shared" si="46"/>
        <v/>
      </c>
      <c r="BZ58" s="494" t="str">
        <f t="shared" si="46"/>
        <v/>
      </c>
      <c r="CA58" s="494" t="str">
        <f t="shared" si="46"/>
        <v/>
      </c>
      <c r="CB58" s="494" t="str">
        <f t="shared" si="46"/>
        <v/>
      </c>
      <c r="CC58" s="494" t="str">
        <f t="shared" si="46"/>
        <v/>
      </c>
      <c r="CD58" s="494" t="str">
        <f t="shared" si="46"/>
        <v/>
      </c>
      <c r="CE58" s="494" t="str">
        <f t="shared" si="46"/>
        <v/>
      </c>
      <c r="CF58" s="494" t="str">
        <f t="shared" si="46"/>
        <v/>
      </c>
      <c r="CG58" s="494" t="str">
        <f t="shared" si="46"/>
        <v/>
      </c>
      <c r="CH58" s="494" t="str">
        <f t="shared" si="46"/>
        <v/>
      </c>
      <c r="CI58" s="494" t="str">
        <f t="shared" si="47"/>
        <v/>
      </c>
      <c r="CJ58" s="494" t="str">
        <f t="shared" si="47"/>
        <v/>
      </c>
      <c r="CK58" s="494" t="str">
        <f t="shared" si="47"/>
        <v/>
      </c>
      <c r="CL58" s="494" t="str">
        <f t="shared" si="47"/>
        <v/>
      </c>
      <c r="CM58" s="494" t="str">
        <f t="shared" si="47"/>
        <v/>
      </c>
      <c r="CN58" s="494" t="str">
        <f t="shared" si="47"/>
        <v/>
      </c>
      <c r="CO58" s="494" t="str">
        <f t="shared" si="47"/>
        <v/>
      </c>
      <c r="CP58" s="494" t="str">
        <f t="shared" si="47"/>
        <v/>
      </c>
      <c r="CQ58" s="494" t="str">
        <f t="shared" si="47"/>
        <v/>
      </c>
      <c r="CR58" s="494" t="str">
        <f t="shared" si="47"/>
        <v/>
      </c>
      <c r="CS58" s="494" t="str">
        <f t="shared" si="48"/>
        <v/>
      </c>
      <c r="CT58" s="494" t="str">
        <f t="shared" si="48"/>
        <v/>
      </c>
      <c r="CU58" s="494" t="str">
        <f t="shared" si="48"/>
        <v/>
      </c>
      <c r="CV58" s="494" t="str">
        <f t="shared" si="48"/>
        <v/>
      </c>
      <c r="CW58" s="494" t="str">
        <f t="shared" si="48"/>
        <v/>
      </c>
      <c r="CX58" s="494" t="str">
        <f t="shared" si="48"/>
        <v/>
      </c>
      <c r="CY58" s="494" t="str">
        <f t="shared" si="48"/>
        <v/>
      </c>
      <c r="CZ58" s="494" t="str">
        <f t="shared" si="48"/>
        <v/>
      </c>
      <c r="DA58" s="494" t="str">
        <f t="shared" si="48"/>
        <v/>
      </c>
      <c r="DB58" s="494" t="str">
        <f t="shared" si="48"/>
        <v/>
      </c>
      <c r="DC58" s="4"/>
    </row>
    <row r="59" spans="1:107" x14ac:dyDescent="0.25">
      <c r="A59" s="489"/>
      <c r="B59" s="404" t="str">
        <f ca="1">OFFSET(Sprachen!A422,0,'START, DEBUT, INIZIO'!$E$7-1,1,1)</f>
        <v>Betriebskosten</v>
      </c>
      <c r="C59" s="506">
        <f t="shared" si="0"/>
        <v>55</v>
      </c>
      <c r="D59" s="502">
        <f ca="1">IF(DropDown!$F$9=1,'1'!D192,IF(DropDown!$F$9=2,'2'!D192,IF(DropDown!$F$9=3,#REF!,IF(DropDown!$F$9=4,'4'!D192,IF(DropDown!$F$9=5,'5'!D192,'6'!D191)))))</f>
        <v>0</v>
      </c>
      <c r="F59" s="502"/>
      <c r="G59" s="494" t="str">
        <f t="shared" ref="G59:P61" si="49">IF(G$37=1,$D59,"")</f>
        <v/>
      </c>
      <c r="H59" s="494" t="str">
        <f t="shared" si="49"/>
        <v/>
      </c>
      <c r="I59" s="494" t="str">
        <f t="shared" si="49"/>
        <v/>
      </c>
      <c r="J59" s="494" t="str">
        <f t="shared" si="49"/>
        <v/>
      </c>
      <c r="K59" s="494" t="str">
        <f t="shared" si="49"/>
        <v/>
      </c>
      <c r="L59" s="494" t="str">
        <f t="shared" si="49"/>
        <v/>
      </c>
      <c r="M59" s="494" t="str">
        <f t="shared" si="49"/>
        <v/>
      </c>
      <c r="N59" s="494" t="str">
        <f t="shared" si="49"/>
        <v/>
      </c>
      <c r="O59" s="494" t="str">
        <f t="shared" si="49"/>
        <v/>
      </c>
      <c r="P59" s="494" t="str">
        <f t="shared" si="49"/>
        <v/>
      </c>
      <c r="Q59" s="494" t="str">
        <f t="shared" ref="Q59:Z61" si="50">IF(Q$37=1,$D59,"")</f>
        <v/>
      </c>
      <c r="R59" s="494" t="str">
        <f t="shared" si="50"/>
        <v/>
      </c>
      <c r="S59" s="494" t="str">
        <f t="shared" si="50"/>
        <v/>
      </c>
      <c r="T59" s="494" t="str">
        <f t="shared" si="50"/>
        <v/>
      </c>
      <c r="U59" s="494" t="str">
        <f t="shared" si="50"/>
        <v/>
      </c>
      <c r="V59" s="494" t="str">
        <f t="shared" si="50"/>
        <v/>
      </c>
      <c r="W59" s="494" t="str">
        <f t="shared" si="50"/>
        <v/>
      </c>
      <c r="X59" s="494" t="str">
        <f t="shared" si="50"/>
        <v/>
      </c>
      <c r="Y59" s="494" t="str">
        <f t="shared" si="50"/>
        <v/>
      </c>
      <c r="Z59" s="494" t="str">
        <f t="shared" si="50"/>
        <v/>
      </c>
      <c r="AA59" s="494" t="str">
        <f t="shared" ref="AA59:AJ61" si="51">IF(AA$37=1,$D59,"")</f>
        <v/>
      </c>
      <c r="AB59" s="494" t="str">
        <f t="shared" si="51"/>
        <v/>
      </c>
      <c r="AC59" s="494" t="str">
        <f t="shared" si="51"/>
        <v/>
      </c>
      <c r="AD59" s="494" t="str">
        <f t="shared" si="51"/>
        <v/>
      </c>
      <c r="AE59" s="494" t="str">
        <f t="shared" si="51"/>
        <v/>
      </c>
      <c r="AF59" s="494" t="str">
        <f t="shared" si="51"/>
        <v/>
      </c>
      <c r="AG59" s="494" t="str">
        <f t="shared" si="51"/>
        <v/>
      </c>
      <c r="AH59" s="494" t="str">
        <f t="shared" si="51"/>
        <v/>
      </c>
      <c r="AI59" s="494" t="str">
        <f t="shared" si="51"/>
        <v/>
      </c>
      <c r="AJ59" s="494" t="str">
        <f t="shared" si="51"/>
        <v/>
      </c>
      <c r="AK59" s="494" t="str">
        <f t="shared" ref="AK59:AT61" si="52">IF(AK$37=1,$D59,"")</f>
        <v/>
      </c>
      <c r="AL59" s="494" t="str">
        <f t="shared" si="52"/>
        <v/>
      </c>
      <c r="AM59" s="494" t="str">
        <f t="shared" si="52"/>
        <v/>
      </c>
      <c r="AN59" s="494" t="str">
        <f t="shared" si="52"/>
        <v/>
      </c>
      <c r="AO59" s="494" t="str">
        <f t="shared" si="52"/>
        <v/>
      </c>
      <c r="AP59" s="494" t="str">
        <f t="shared" si="52"/>
        <v/>
      </c>
      <c r="AQ59" s="494" t="str">
        <f t="shared" si="52"/>
        <v/>
      </c>
      <c r="AR59" s="494" t="str">
        <f t="shared" si="52"/>
        <v/>
      </c>
      <c r="AS59" s="494" t="str">
        <f t="shared" si="52"/>
        <v/>
      </c>
      <c r="AT59" s="494" t="str">
        <f t="shared" si="52"/>
        <v/>
      </c>
      <c r="AU59" s="494" t="str">
        <f t="shared" ref="AU59:BD61" si="53">IF(AU$37=1,$D59,"")</f>
        <v/>
      </c>
      <c r="AV59" s="494" t="str">
        <f t="shared" si="53"/>
        <v/>
      </c>
      <c r="AW59" s="494" t="str">
        <f t="shared" si="53"/>
        <v/>
      </c>
      <c r="AX59" s="494" t="str">
        <f t="shared" si="53"/>
        <v/>
      </c>
      <c r="AY59" s="494" t="str">
        <f t="shared" si="53"/>
        <v/>
      </c>
      <c r="AZ59" s="494" t="str">
        <f t="shared" si="53"/>
        <v/>
      </c>
      <c r="BA59" s="494" t="str">
        <f t="shared" si="53"/>
        <v/>
      </c>
      <c r="BB59" s="494" t="str">
        <f t="shared" si="53"/>
        <v/>
      </c>
      <c r="BC59" s="494" t="str">
        <f t="shared" si="53"/>
        <v/>
      </c>
      <c r="BD59" s="494" t="str">
        <f t="shared" si="53"/>
        <v/>
      </c>
      <c r="BE59" s="494" t="str">
        <f t="shared" ref="BE59:BN61" si="54">IF(BE$37=1,$D59,"")</f>
        <v/>
      </c>
      <c r="BF59" s="494" t="str">
        <f t="shared" si="54"/>
        <v/>
      </c>
      <c r="BG59" s="494" t="str">
        <f t="shared" si="54"/>
        <v/>
      </c>
      <c r="BH59" s="494" t="str">
        <f t="shared" si="54"/>
        <v/>
      </c>
      <c r="BI59" s="494" t="str">
        <f t="shared" si="54"/>
        <v/>
      </c>
      <c r="BJ59" s="494" t="str">
        <f t="shared" si="54"/>
        <v/>
      </c>
      <c r="BK59" s="494" t="str">
        <f t="shared" si="54"/>
        <v/>
      </c>
      <c r="BL59" s="494" t="str">
        <f t="shared" si="54"/>
        <v/>
      </c>
      <c r="BM59" s="494" t="str">
        <f t="shared" si="54"/>
        <v/>
      </c>
      <c r="BN59" s="494" t="str">
        <f t="shared" si="54"/>
        <v/>
      </c>
      <c r="BO59" s="494" t="str">
        <f t="shared" ref="BO59:BX61" si="55">IF(BO$37=1,$D59,"")</f>
        <v/>
      </c>
      <c r="BP59" s="494" t="str">
        <f t="shared" si="55"/>
        <v/>
      </c>
      <c r="BQ59" s="494" t="str">
        <f t="shared" si="55"/>
        <v/>
      </c>
      <c r="BR59" s="494" t="str">
        <f t="shared" si="55"/>
        <v/>
      </c>
      <c r="BS59" s="494" t="str">
        <f t="shared" si="55"/>
        <v/>
      </c>
      <c r="BT59" s="494" t="str">
        <f t="shared" si="55"/>
        <v/>
      </c>
      <c r="BU59" s="494" t="str">
        <f t="shared" si="55"/>
        <v/>
      </c>
      <c r="BV59" s="494" t="str">
        <f t="shared" si="55"/>
        <v/>
      </c>
      <c r="BW59" s="494" t="str">
        <f t="shared" si="55"/>
        <v/>
      </c>
      <c r="BX59" s="494" t="str">
        <f t="shared" si="55"/>
        <v/>
      </c>
      <c r="BY59" s="494" t="str">
        <f t="shared" ref="BY59:CH61" si="56">IF(BY$37=1,$D59,"")</f>
        <v/>
      </c>
      <c r="BZ59" s="494" t="str">
        <f t="shared" si="56"/>
        <v/>
      </c>
      <c r="CA59" s="494" t="str">
        <f t="shared" si="56"/>
        <v/>
      </c>
      <c r="CB59" s="494" t="str">
        <f t="shared" si="56"/>
        <v/>
      </c>
      <c r="CC59" s="494" t="str">
        <f t="shared" si="56"/>
        <v/>
      </c>
      <c r="CD59" s="494" t="str">
        <f t="shared" si="56"/>
        <v/>
      </c>
      <c r="CE59" s="494" t="str">
        <f t="shared" si="56"/>
        <v/>
      </c>
      <c r="CF59" s="494" t="str">
        <f t="shared" si="56"/>
        <v/>
      </c>
      <c r="CG59" s="494" t="str">
        <f t="shared" si="56"/>
        <v/>
      </c>
      <c r="CH59" s="494" t="str">
        <f t="shared" si="56"/>
        <v/>
      </c>
      <c r="CI59" s="494" t="str">
        <f t="shared" ref="CI59:CR61" si="57">IF(CI$37=1,$D59,"")</f>
        <v/>
      </c>
      <c r="CJ59" s="494" t="str">
        <f t="shared" si="57"/>
        <v/>
      </c>
      <c r="CK59" s="494" t="str">
        <f t="shared" si="57"/>
        <v/>
      </c>
      <c r="CL59" s="494" t="str">
        <f t="shared" si="57"/>
        <v/>
      </c>
      <c r="CM59" s="494" t="str">
        <f t="shared" si="57"/>
        <v/>
      </c>
      <c r="CN59" s="494" t="str">
        <f t="shared" si="57"/>
        <v/>
      </c>
      <c r="CO59" s="494" t="str">
        <f t="shared" si="57"/>
        <v/>
      </c>
      <c r="CP59" s="494" t="str">
        <f t="shared" si="57"/>
        <v/>
      </c>
      <c r="CQ59" s="494" t="str">
        <f t="shared" si="57"/>
        <v/>
      </c>
      <c r="CR59" s="494" t="str">
        <f t="shared" si="57"/>
        <v/>
      </c>
      <c r="CS59" s="494" t="str">
        <f t="shared" ref="CS59:DB61" si="58">IF(CS$37=1,$D59,"")</f>
        <v/>
      </c>
      <c r="CT59" s="494" t="str">
        <f t="shared" si="58"/>
        <v/>
      </c>
      <c r="CU59" s="494" t="str">
        <f t="shared" si="58"/>
        <v/>
      </c>
      <c r="CV59" s="494" t="str">
        <f t="shared" si="58"/>
        <v/>
      </c>
      <c r="CW59" s="494" t="str">
        <f t="shared" si="58"/>
        <v/>
      </c>
      <c r="CX59" s="494" t="str">
        <f t="shared" si="58"/>
        <v/>
      </c>
      <c r="CY59" s="494" t="str">
        <f t="shared" si="58"/>
        <v/>
      </c>
      <c r="CZ59" s="494" t="str">
        <f t="shared" si="58"/>
        <v/>
      </c>
      <c r="DA59" s="494" t="str">
        <f t="shared" si="58"/>
        <v/>
      </c>
      <c r="DB59" s="494" t="str">
        <f t="shared" si="58"/>
        <v/>
      </c>
      <c r="DC59" s="4"/>
    </row>
    <row r="60" spans="1:107" x14ac:dyDescent="0.25">
      <c r="A60" s="489"/>
      <c r="B60" s="404" t="str">
        <f ca="1">OFFSET(Sprachen!A423,0,'START, DEBUT, INIZIO'!$E$7-1,1,1)</f>
        <v>Energiebewirtschaftungs- und -verwertungskosten</v>
      </c>
      <c r="C60" s="506">
        <f t="shared" si="0"/>
        <v>56</v>
      </c>
      <c r="D60" s="502">
        <f ca="1">IF(DropDown!$F$9=1,'1'!D193,IF(DropDown!$F$9=2,'2'!D193,IF(DropDown!$F$9=3,#REF!,IF(DropDown!$F$9=4,'4'!D193,IF(DropDown!$F$9=5,'5'!D193,'6'!D192)))))</f>
        <v>0</v>
      </c>
      <c r="F60" s="502"/>
      <c r="G60" s="494" t="str">
        <f t="shared" si="49"/>
        <v/>
      </c>
      <c r="H60" s="494" t="str">
        <f t="shared" si="49"/>
        <v/>
      </c>
      <c r="I60" s="494" t="str">
        <f t="shared" si="49"/>
        <v/>
      </c>
      <c r="J60" s="494" t="str">
        <f t="shared" si="49"/>
        <v/>
      </c>
      <c r="K60" s="494" t="str">
        <f t="shared" si="49"/>
        <v/>
      </c>
      <c r="L60" s="494" t="str">
        <f t="shared" si="49"/>
        <v/>
      </c>
      <c r="M60" s="494" t="str">
        <f t="shared" si="49"/>
        <v/>
      </c>
      <c r="N60" s="494" t="str">
        <f t="shared" si="49"/>
        <v/>
      </c>
      <c r="O60" s="494" t="str">
        <f t="shared" si="49"/>
        <v/>
      </c>
      <c r="P60" s="494" t="str">
        <f t="shared" si="49"/>
        <v/>
      </c>
      <c r="Q60" s="494" t="str">
        <f t="shared" si="50"/>
        <v/>
      </c>
      <c r="R60" s="494" t="str">
        <f t="shared" si="50"/>
        <v/>
      </c>
      <c r="S60" s="494" t="str">
        <f t="shared" si="50"/>
        <v/>
      </c>
      <c r="T60" s="494" t="str">
        <f t="shared" si="50"/>
        <v/>
      </c>
      <c r="U60" s="494" t="str">
        <f t="shared" si="50"/>
        <v/>
      </c>
      <c r="V60" s="494" t="str">
        <f t="shared" si="50"/>
        <v/>
      </c>
      <c r="W60" s="494" t="str">
        <f t="shared" si="50"/>
        <v/>
      </c>
      <c r="X60" s="494" t="str">
        <f t="shared" si="50"/>
        <v/>
      </c>
      <c r="Y60" s="494" t="str">
        <f t="shared" si="50"/>
        <v/>
      </c>
      <c r="Z60" s="494" t="str">
        <f t="shared" si="50"/>
        <v/>
      </c>
      <c r="AA60" s="494" t="str">
        <f t="shared" si="51"/>
        <v/>
      </c>
      <c r="AB60" s="494" t="str">
        <f t="shared" si="51"/>
        <v/>
      </c>
      <c r="AC60" s="494" t="str">
        <f t="shared" si="51"/>
        <v/>
      </c>
      <c r="AD60" s="494" t="str">
        <f t="shared" si="51"/>
        <v/>
      </c>
      <c r="AE60" s="494" t="str">
        <f t="shared" si="51"/>
        <v/>
      </c>
      <c r="AF60" s="494" t="str">
        <f t="shared" si="51"/>
        <v/>
      </c>
      <c r="AG60" s="494" t="str">
        <f t="shared" si="51"/>
        <v/>
      </c>
      <c r="AH60" s="494" t="str">
        <f t="shared" si="51"/>
        <v/>
      </c>
      <c r="AI60" s="494" t="str">
        <f t="shared" si="51"/>
        <v/>
      </c>
      <c r="AJ60" s="494" t="str">
        <f t="shared" si="51"/>
        <v/>
      </c>
      <c r="AK60" s="494" t="str">
        <f t="shared" si="52"/>
        <v/>
      </c>
      <c r="AL60" s="494" t="str">
        <f t="shared" si="52"/>
        <v/>
      </c>
      <c r="AM60" s="494" t="str">
        <f t="shared" si="52"/>
        <v/>
      </c>
      <c r="AN60" s="494" t="str">
        <f t="shared" si="52"/>
        <v/>
      </c>
      <c r="AO60" s="494" t="str">
        <f t="shared" si="52"/>
        <v/>
      </c>
      <c r="AP60" s="494" t="str">
        <f t="shared" si="52"/>
        <v/>
      </c>
      <c r="AQ60" s="494" t="str">
        <f t="shared" si="52"/>
        <v/>
      </c>
      <c r="AR60" s="494" t="str">
        <f t="shared" si="52"/>
        <v/>
      </c>
      <c r="AS60" s="494" t="str">
        <f t="shared" si="52"/>
        <v/>
      </c>
      <c r="AT60" s="494" t="str">
        <f t="shared" si="52"/>
        <v/>
      </c>
      <c r="AU60" s="494" t="str">
        <f t="shared" si="53"/>
        <v/>
      </c>
      <c r="AV60" s="494" t="str">
        <f t="shared" si="53"/>
        <v/>
      </c>
      <c r="AW60" s="494" t="str">
        <f t="shared" si="53"/>
        <v/>
      </c>
      <c r="AX60" s="494" t="str">
        <f t="shared" si="53"/>
        <v/>
      </c>
      <c r="AY60" s="494" t="str">
        <f t="shared" si="53"/>
        <v/>
      </c>
      <c r="AZ60" s="494" t="str">
        <f t="shared" si="53"/>
        <v/>
      </c>
      <c r="BA60" s="494" t="str">
        <f t="shared" si="53"/>
        <v/>
      </c>
      <c r="BB60" s="494" t="str">
        <f t="shared" si="53"/>
        <v/>
      </c>
      <c r="BC60" s="494" t="str">
        <f t="shared" si="53"/>
        <v/>
      </c>
      <c r="BD60" s="494" t="str">
        <f t="shared" si="53"/>
        <v/>
      </c>
      <c r="BE60" s="494" t="str">
        <f t="shared" si="54"/>
        <v/>
      </c>
      <c r="BF60" s="494" t="str">
        <f t="shared" si="54"/>
        <v/>
      </c>
      <c r="BG60" s="494" t="str">
        <f t="shared" si="54"/>
        <v/>
      </c>
      <c r="BH60" s="494" t="str">
        <f t="shared" si="54"/>
        <v/>
      </c>
      <c r="BI60" s="494" t="str">
        <f t="shared" si="54"/>
        <v/>
      </c>
      <c r="BJ60" s="494" t="str">
        <f t="shared" si="54"/>
        <v/>
      </c>
      <c r="BK60" s="494" t="str">
        <f t="shared" si="54"/>
        <v/>
      </c>
      <c r="BL60" s="494" t="str">
        <f t="shared" si="54"/>
        <v/>
      </c>
      <c r="BM60" s="494" t="str">
        <f t="shared" si="54"/>
        <v/>
      </c>
      <c r="BN60" s="494" t="str">
        <f t="shared" si="54"/>
        <v/>
      </c>
      <c r="BO60" s="494" t="str">
        <f t="shared" si="55"/>
        <v/>
      </c>
      <c r="BP60" s="494" t="str">
        <f t="shared" si="55"/>
        <v/>
      </c>
      <c r="BQ60" s="494" t="str">
        <f t="shared" si="55"/>
        <v/>
      </c>
      <c r="BR60" s="494" t="str">
        <f t="shared" si="55"/>
        <v/>
      </c>
      <c r="BS60" s="494" t="str">
        <f t="shared" si="55"/>
        <v/>
      </c>
      <c r="BT60" s="494" t="str">
        <f t="shared" si="55"/>
        <v/>
      </c>
      <c r="BU60" s="494" t="str">
        <f t="shared" si="55"/>
        <v/>
      </c>
      <c r="BV60" s="494" t="str">
        <f t="shared" si="55"/>
        <v/>
      </c>
      <c r="BW60" s="494" t="str">
        <f t="shared" si="55"/>
        <v/>
      </c>
      <c r="BX60" s="494" t="str">
        <f t="shared" si="55"/>
        <v/>
      </c>
      <c r="BY60" s="494" t="str">
        <f t="shared" si="56"/>
        <v/>
      </c>
      <c r="BZ60" s="494" t="str">
        <f t="shared" si="56"/>
        <v/>
      </c>
      <c r="CA60" s="494" t="str">
        <f t="shared" si="56"/>
        <v/>
      </c>
      <c r="CB60" s="494" t="str">
        <f t="shared" si="56"/>
        <v/>
      </c>
      <c r="CC60" s="494" t="str">
        <f t="shared" si="56"/>
        <v/>
      </c>
      <c r="CD60" s="494" t="str">
        <f t="shared" si="56"/>
        <v/>
      </c>
      <c r="CE60" s="494" t="str">
        <f t="shared" si="56"/>
        <v/>
      </c>
      <c r="CF60" s="494" t="str">
        <f t="shared" si="56"/>
        <v/>
      </c>
      <c r="CG60" s="494" t="str">
        <f t="shared" si="56"/>
        <v/>
      </c>
      <c r="CH60" s="494" t="str">
        <f t="shared" si="56"/>
        <v/>
      </c>
      <c r="CI60" s="494" t="str">
        <f t="shared" si="57"/>
        <v/>
      </c>
      <c r="CJ60" s="494" t="str">
        <f t="shared" si="57"/>
        <v/>
      </c>
      <c r="CK60" s="494" t="str">
        <f t="shared" si="57"/>
        <v/>
      </c>
      <c r="CL60" s="494" t="str">
        <f t="shared" si="57"/>
        <v/>
      </c>
      <c r="CM60" s="494" t="str">
        <f t="shared" si="57"/>
        <v/>
      </c>
      <c r="CN60" s="494" t="str">
        <f t="shared" si="57"/>
        <v/>
      </c>
      <c r="CO60" s="494" t="str">
        <f t="shared" si="57"/>
        <v/>
      </c>
      <c r="CP60" s="494" t="str">
        <f t="shared" si="57"/>
        <v/>
      </c>
      <c r="CQ60" s="494" t="str">
        <f t="shared" si="57"/>
        <v/>
      </c>
      <c r="CR60" s="494" t="str">
        <f t="shared" si="57"/>
        <v/>
      </c>
      <c r="CS60" s="494" t="str">
        <f t="shared" si="58"/>
        <v/>
      </c>
      <c r="CT60" s="494" t="str">
        <f t="shared" si="58"/>
        <v/>
      </c>
      <c r="CU60" s="494" t="str">
        <f t="shared" si="58"/>
        <v/>
      </c>
      <c r="CV60" s="494" t="str">
        <f t="shared" si="58"/>
        <v/>
      </c>
      <c r="CW60" s="494" t="str">
        <f t="shared" si="58"/>
        <v/>
      </c>
      <c r="CX60" s="494" t="str">
        <f t="shared" si="58"/>
        <v/>
      </c>
      <c r="CY60" s="494" t="str">
        <f t="shared" si="58"/>
        <v/>
      </c>
      <c r="CZ60" s="494" t="str">
        <f t="shared" si="58"/>
        <v/>
      </c>
      <c r="DA60" s="494" t="str">
        <f t="shared" si="58"/>
        <v/>
      </c>
      <c r="DB60" s="494" t="str">
        <f t="shared" si="58"/>
        <v/>
      </c>
      <c r="DC60" s="4"/>
    </row>
    <row r="61" spans="1:107" s="9" customFormat="1" ht="13" x14ac:dyDescent="0.3">
      <c r="A61" s="490"/>
      <c r="B61" s="404" t="str">
        <f ca="1">OFFSET(Sprachen!A424,0,'START, DEBUT, INIZIO'!$E$7-1,1,1)</f>
        <v>Abgaben und Leistungen an das Gemeinwesen (inkl. Wasserzins)</v>
      </c>
      <c r="C61" s="506">
        <f t="shared" si="0"/>
        <v>57</v>
      </c>
      <c r="D61" s="502">
        <f ca="1">IF(DropDown!$F$9=1,'1'!D194,IF(DropDown!$F$9=2,'2'!D194,IF(DropDown!$F$9=3,#REF!,IF(DropDown!$F$9=4,'4'!D194,IF(DropDown!$F$9=5,'5'!D194,'6'!D193)))))</f>
        <v>0</v>
      </c>
      <c r="F61" s="502"/>
      <c r="G61" s="494" t="str">
        <f t="shared" si="49"/>
        <v/>
      </c>
      <c r="H61" s="494" t="str">
        <f t="shared" si="49"/>
        <v/>
      </c>
      <c r="I61" s="494" t="str">
        <f t="shared" si="49"/>
        <v/>
      </c>
      <c r="J61" s="494" t="str">
        <f t="shared" si="49"/>
        <v/>
      </c>
      <c r="K61" s="494" t="str">
        <f t="shared" si="49"/>
        <v/>
      </c>
      <c r="L61" s="494" t="str">
        <f t="shared" si="49"/>
        <v/>
      </c>
      <c r="M61" s="494" t="str">
        <f t="shared" si="49"/>
        <v/>
      </c>
      <c r="N61" s="494" t="str">
        <f t="shared" si="49"/>
        <v/>
      </c>
      <c r="O61" s="494" t="str">
        <f t="shared" si="49"/>
        <v/>
      </c>
      <c r="P61" s="494" t="str">
        <f t="shared" si="49"/>
        <v/>
      </c>
      <c r="Q61" s="494" t="str">
        <f t="shared" si="50"/>
        <v/>
      </c>
      <c r="R61" s="494" t="str">
        <f t="shared" si="50"/>
        <v/>
      </c>
      <c r="S61" s="494" t="str">
        <f t="shared" si="50"/>
        <v/>
      </c>
      <c r="T61" s="494" t="str">
        <f t="shared" si="50"/>
        <v/>
      </c>
      <c r="U61" s="494" t="str">
        <f t="shared" si="50"/>
        <v/>
      </c>
      <c r="V61" s="494" t="str">
        <f t="shared" si="50"/>
        <v/>
      </c>
      <c r="W61" s="494" t="str">
        <f t="shared" si="50"/>
        <v/>
      </c>
      <c r="X61" s="494" t="str">
        <f t="shared" si="50"/>
        <v/>
      </c>
      <c r="Y61" s="494" t="str">
        <f t="shared" si="50"/>
        <v/>
      </c>
      <c r="Z61" s="494" t="str">
        <f t="shared" si="50"/>
        <v/>
      </c>
      <c r="AA61" s="494" t="str">
        <f t="shared" si="51"/>
        <v/>
      </c>
      <c r="AB61" s="494" t="str">
        <f t="shared" si="51"/>
        <v/>
      </c>
      <c r="AC61" s="494" t="str">
        <f t="shared" si="51"/>
        <v/>
      </c>
      <c r="AD61" s="494" t="str">
        <f t="shared" si="51"/>
        <v/>
      </c>
      <c r="AE61" s="494" t="str">
        <f t="shared" si="51"/>
        <v/>
      </c>
      <c r="AF61" s="494" t="str">
        <f t="shared" si="51"/>
        <v/>
      </c>
      <c r="AG61" s="494" t="str">
        <f t="shared" si="51"/>
        <v/>
      </c>
      <c r="AH61" s="494" t="str">
        <f t="shared" si="51"/>
        <v/>
      </c>
      <c r="AI61" s="494" t="str">
        <f t="shared" si="51"/>
        <v/>
      </c>
      <c r="AJ61" s="494" t="str">
        <f t="shared" si="51"/>
        <v/>
      </c>
      <c r="AK61" s="494" t="str">
        <f t="shared" si="52"/>
        <v/>
      </c>
      <c r="AL61" s="494" t="str">
        <f t="shared" si="52"/>
        <v/>
      </c>
      <c r="AM61" s="494" t="str">
        <f t="shared" si="52"/>
        <v/>
      </c>
      <c r="AN61" s="494" t="str">
        <f t="shared" si="52"/>
        <v/>
      </c>
      <c r="AO61" s="494" t="str">
        <f t="shared" si="52"/>
        <v/>
      </c>
      <c r="AP61" s="494" t="str">
        <f t="shared" si="52"/>
        <v/>
      </c>
      <c r="AQ61" s="494" t="str">
        <f t="shared" si="52"/>
        <v/>
      </c>
      <c r="AR61" s="494" t="str">
        <f t="shared" si="52"/>
        <v/>
      </c>
      <c r="AS61" s="494" t="str">
        <f t="shared" si="52"/>
        <v/>
      </c>
      <c r="AT61" s="494" t="str">
        <f t="shared" si="52"/>
        <v/>
      </c>
      <c r="AU61" s="494" t="str">
        <f t="shared" si="53"/>
        <v/>
      </c>
      <c r="AV61" s="494" t="str">
        <f t="shared" si="53"/>
        <v/>
      </c>
      <c r="AW61" s="494" t="str">
        <f t="shared" si="53"/>
        <v/>
      </c>
      <c r="AX61" s="494" t="str">
        <f t="shared" si="53"/>
        <v/>
      </c>
      <c r="AY61" s="494" t="str">
        <f t="shared" si="53"/>
        <v/>
      </c>
      <c r="AZ61" s="494" t="str">
        <f t="shared" si="53"/>
        <v/>
      </c>
      <c r="BA61" s="494" t="str">
        <f t="shared" si="53"/>
        <v/>
      </c>
      <c r="BB61" s="494" t="str">
        <f t="shared" si="53"/>
        <v/>
      </c>
      <c r="BC61" s="494" t="str">
        <f t="shared" si="53"/>
        <v/>
      </c>
      <c r="BD61" s="494" t="str">
        <f t="shared" si="53"/>
        <v/>
      </c>
      <c r="BE61" s="494" t="str">
        <f t="shared" si="54"/>
        <v/>
      </c>
      <c r="BF61" s="494" t="str">
        <f t="shared" si="54"/>
        <v/>
      </c>
      <c r="BG61" s="494" t="str">
        <f t="shared" si="54"/>
        <v/>
      </c>
      <c r="BH61" s="494" t="str">
        <f t="shared" si="54"/>
        <v/>
      </c>
      <c r="BI61" s="494" t="str">
        <f t="shared" si="54"/>
        <v/>
      </c>
      <c r="BJ61" s="494" t="str">
        <f t="shared" si="54"/>
        <v/>
      </c>
      <c r="BK61" s="494" t="str">
        <f t="shared" si="54"/>
        <v/>
      </c>
      <c r="BL61" s="494" t="str">
        <f t="shared" si="54"/>
        <v/>
      </c>
      <c r="BM61" s="494" t="str">
        <f t="shared" si="54"/>
        <v/>
      </c>
      <c r="BN61" s="494" t="str">
        <f t="shared" si="54"/>
        <v/>
      </c>
      <c r="BO61" s="494" t="str">
        <f t="shared" si="55"/>
        <v/>
      </c>
      <c r="BP61" s="494" t="str">
        <f t="shared" si="55"/>
        <v/>
      </c>
      <c r="BQ61" s="494" t="str">
        <f t="shared" si="55"/>
        <v/>
      </c>
      <c r="BR61" s="494" t="str">
        <f t="shared" si="55"/>
        <v/>
      </c>
      <c r="BS61" s="494" t="str">
        <f t="shared" si="55"/>
        <v/>
      </c>
      <c r="BT61" s="494" t="str">
        <f t="shared" si="55"/>
        <v/>
      </c>
      <c r="BU61" s="494" t="str">
        <f t="shared" si="55"/>
        <v/>
      </c>
      <c r="BV61" s="494" t="str">
        <f t="shared" si="55"/>
        <v/>
      </c>
      <c r="BW61" s="494" t="str">
        <f t="shared" si="55"/>
        <v/>
      </c>
      <c r="BX61" s="494" t="str">
        <f t="shared" si="55"/>
        <v/>
      </c>
      <c r="BY61" s="494" t="str">
        <f t="shared" si="56"/>
        <v/>
      </c>
      <c r="BZ61" s="494" t="str">
        <f t="shared" si="56"/>
        <v/>
      </c>
      <c r="CA61" s="494" t="str">
        <f t="shared" si="56"/>
        <v/>
      </c>
      <c r="CB61" s="494" t="str">
        <f t="shared" si="56"/>
        <v/>
      </c>
      <c r="CC61" s="494" t="str">
        <f t="shared" si="56"/>
        <v/>
      </c>
      <c r="CD61" s="494" t="str">
        <f t="shared" si="56"/>
        <v/>
      </c>
      <c r="CE61" s="494" t="str">
        <f t="shared" si="56"/>
        <v/>
      </c>
      <c r="CF61" s="494" t="str">
        <f t="shared" si="56"/>
        <v/>
      </c>
      <c r="CG61" s="494" t="str">
        <f t="shared" si="56"/>
        <v/>
      </c>
      <c r="CH61" s="494" t="str">
        <f t="shared" si="56"/>
        <v/>
      </c>
      <c r="CI61" s="494" t="str">
        <f t="shared" si="57"/>
        <v/>
      </c>
      <c r="CJ61" s="494" t="str">
        <f t="shared" si="57"/>
        <v/>
      </c>
      <c r="CK61" s="494" t="str">
        <f t="shared" si="57"/>
        <v/>
      </c>
      <c r="CL61" s="494" t="str">
        <f t="shared" si="57"/>
        <v/>
      </c>
      <c r="CM61" s="494" t="str">
        <f t="shared" si="57"/>
        <v/>
      </c>
      <c r="CN61" s="494" t="str">
        <f t="shared" si="57"/>
        <v/>
      </c>
      <c r="CO61" s="494" t="str">
        <f t="shared" si="57"/>
        <v/>
      </c>
      <c r="CP61" s="494" t="str">
        <f t="shared" si="57"/>
        <v/>
      </c>
      <c r="CQ61" s="494" t="str">
        <f t="shared" si="57"/>
        <v/>
      </c>
      <c r="CR61" s="494" t="str">
        <f t="shared" si="57"/>
        <v/>
      </c>
      <c r="CS61" s="494" t="str">
        <f t="shared" si="58"/>
        <v/>
      </c>
      <c r="CT61" s="494" t="str">
        <f t="shared" si="58"/>
        <v/>
      </c>
      <c r="CU61" s="494" t="str">
        <f t="shared" si="58"/>
        <v/>
      </c>
      <c r="CV61" s="494" t="str">
        <f t="shared" si="58"/>
        <v/>
      </c>
      <c r="CW61" s="494" t="str">
        <f t="shared" si="58"/>
        <v/>
      </c>
      <c r="CX61" s="494" t="str">
        <f t="shared" si="58"/>
        <v/>
      </c>
      <c r="CY61" s="494" t="str">
        <f t="shared" si="58"/>
        <v/>
      </c>
      <c r="CZ61" s="494" t="str">
        <f t="shared" si="58"/>
        <v/>
      </c>
      <c r="DA61" s="494" t="str">
        <f t="shared" si="58"/>
        <v/>
      </c>
      <c r="DB61" s="494" t="str">
        <f t="shared" si="58"/>
        <v/>
      </c>
      <c r="DC61" s="486"/>
    </row>
    <row r="62" spans="1:107" s="496" customFormat="1" ht="60.65" customHeight="1" x14ac:dyDescent="0.25">
      <c r="A62" s="497"/>
      <c r="B62" s="499" t="str">
        <f ca="1">OFFSET(Sprachen!A425,0,'START, DEBUT, INIZIO'!$E$7-1,1,1)</f>
        <v>gleitende Marktprämie
(+ vom NZF zum Projekt, - vom Projekt zum NZF)</v>
      </c>
      <c r="C62" s="448">
        <f t="shared" si="0"/>
        <v>58</v>
      </c>
      <c r="D62" s="503" t="e">
        <f ca="1">D72-D50+D56+D64+D66+D68+D69+D71</f>
        <v>#DIV/0!</v>
      </c>
      <c r="F62" s="503">
        <f>SUM(G62:DB62)</f>
        <v>0</v>
      </c>
      <c r="G62" s="495" t="str">
        <f t="shared" ref="G62:AL62" si="59">IF(G$37&lt;&gt;1,"",IF(G$38=1,G72-G50+G56+G64+G66+G68+G69+G71,0))</f>
        <v/>
      </c>
      <c r="H62" s="495" t="str">
        <f t="shared" si="59"/>
        <v/>
      </c>
      <c r="I62" s="495" t="str">
        <f t="shared" si="59"/>
        <v/>
      </c>
      <c r="J62" s="495" t="str">
        <f t="shared" si="59"/>
        <v/>
      </c>
      <c r="K62" s="495" t="str">
        <f t="shared" si="59"/>
        <v/>
      </c>
      <c r="L62" s="495" t="str">
        <f t="shared" si="59"/>
        <v/>
      </c>
      <c r="M62" s="495" t="str">
        <f t="shared" si="59"/>
        <v/>
      </c>
      <c r="N62" s="495" t="str">
        <f t="shared" si="59"/>
        <v/>
      </c>
      <c r="O62" s="495" t="str">
        <f t="shared" si="59"/>
        <v/>
      </c>
      <c r="P62" s="495" t="str">
        <f t="shared" si="59"/>
        <v/>
      </c>
      <c r="Q62" s="495" t="str">
        <f t="shared" si="59"/>
        <v/>
      </c>
      <c r="R62" s="495" t="str">
        <f t="shared" si="59"/>
        <v/>
      </c>
      <c r="S62" s="495" t="str">
        <f t="shared" si="59"/>
        <v/>
      </c>
      <c r="T62" s="495" t="str">
        <f t="shared" si="59"/>
        <v/>
      </c>
      <c r="U62" s="495" t="str">
        <f t="shared" si="59"/>
        <v/>
      </c>
      <c r="V62" s="495" t="str">
        <f t="shared" si="59"/>
        <v/>
      </c>
      <c r="W62" s="495" t="str">
        <f t="shared" si="59"/>
        <v/>
      </c>
      <c r="X62" s="495" t="str">
        <f t="shared" si="59"/>
        <v/>
      </c>
      <c r="Y62" s="495" t="str">
        <f t="shared" si="59"/>
        <v/>
      </c>
      <c r="Z62" s="495" t="str">
        <f t="shared" si="59"/>
        <v/>
      </c>
      <c r="AA62" s="495" t="str">
        <f t="shared" si="59"/>
        <v/>
      </c>
      <c r="AB62" s="495" t="str">
        <f t="shared" si="59"/>
        <v/>
      </c>
      <c r="AC62" s="495" t="str">
        <f t="shared" si="59"/>
        <v/>
      </c>
      <c r="AD62" s="495" t="str">
        <f t="shared" si="59"/>
        <v/>
      </c>
      <c r="AE62" s="495" t="str">
        <f t="shared" si="59"/>
        <v/>
      </c>
      <c r="AF62" s="495" t="str">
        <f t="shared" si="59"/>
        <v/>
      </c>
      <c r="AG62" s="495" t="str">
        <f t="shared" si="59"/>
        <v/>
      </c>
      <c r="AH62" s="495" t="str">
        <f t="shared" si="59"/>
        <v/>
      </c>
      <c r="AI62" s="495" t="str">
        <f t="shared" si="59"/>
        <v/>
      </c>
      <c r="AJ62" s="495" t="str">
        <f t="shared" si="59"/>
        <v/>
      </c>
      <c r="AK62" s="495" t="str">
        <f t="shared" si="59"/>
        <v/>
      </c>
      <c r="AL62" s="495" t="str">
        <f t="shared" si="59"/>
        <v/>
      </c>
      <c r="AM62" s="495" t="str">
        <f t="shared" ref="AM62:BR62" si="60">IF(AM$37&lt;&gt;1,"",IF(AM$38=1,AM72-AM50+AM56+AM64+AM66+AM68+AM69+AM71,0))</f>
        <v/>
      </c>
      <c r="AN62" s="495" t="str">
        <f t="shared" si="60"/>
        <v/>
      </c>
      <c r="AO62" s="495" t="str">
        <f t="shared" si="60"/>
        <v/>
      </c>
      <c r="AP62" s="495" t="str">
        <f t="shared" si="60"/>
        <v/>
      </c>
      <c r="AQ62" s="495" t="str">
        <f t="shared" si="60"/>
        <v/>
      </c>
      <c r="AR62" s="495" t="str">
        <f t="shared" si="60"/>
        <v/>
      </c>
      <c r="AS62" s="495" t="str">
        <f t="shared" si="60"/>
        <v/>
      </c>
      <c r="AT62" s="495" t="str">
        <f t="shared" si="60"/>
        <v/>
      </c>
      <c r="AU62" s="495" t="str">
        <f t="shared" si="60"/>
        <v/>
      </c>
      <c r="AV62" s="495" t="str">
        <f t="shared" si="60"/>
        <v/>
      </c>
      <c r="AW62" s="495" t="str">
        <f t="shared" si="60"/>
        <v/>
      </c>
      <c r="AX62" s="495" t="str">
        <f t="shared" si="60"/>
        <v/>
      </c>
      <c r="AY62" s="495" t="str">
        <f t="shared" si="60"/>
        <v/>
      </c>
      <c r="AZ62" s="495" t="str">
        <f t="shared" si="60"/>
        <v/>
      </c>
      <c r="BA62" s="495" t="str">
        <f t="shared" si="60"/>
        <v/>
      </c>
      <c r="BB62" s="495" t="str">
        <f t="shared" si="60"/>
        <v/>
      </c>
      <c r="BC62" s="495" t="str">
        <f t="shared" si="60"/>
        <v/>
      </c>
      <c r="BD62" s="495" t="str">
        <f t="shared" si="60"/>
        <v/>
      </c>
      <c r="BE62" s="495" t="str">
        <f t="shared" si="60"/>
        <v/>
      </c>
      <c r="BF62" s="495" t="str">
        <f t="shared" si="60"/>
        <v/>
      </c>
      <c r="BG62" s="495" t="str">
        <f t="shared" si="60"/>
        <v/>
      </c>
      <c r="BH62" s="495" t="str">
        <f t="shared" si="60"/>
        <v/>
      </c>
      <c r="BI62" s="495" t="str">
        <f t="shared" si="60"/>
        <v/>
      </c>
      <c r="BJ62" s="495" t="str">
        <f t="shared" si="60"/>
        <v/>
      </c>
      <c r="BK62" s="495" t="str">
        <f t="shared" si="60"/>
        <v/>
      </c>
      <c r="BL62" s="495" t="str">
        <f t="shared" si="60"/>
        <v/>
      </c>
      <c r="BM62" s="495" t="str">
        <f t="shared" si="60"/>
        <v/>
      </c>
      <c r="BN62" s="495" t="str">
        <f t="shared" si="60"/>
        <v/>
      </c>
      <c r="BO62" s="495" t="str">
        <f t="shared" si="60"/>
        <v/>
      </c>
      <c r="BP62" s="495" t="str">
        <f t="shared" si="60"/>
        <v/>
      </c>
      <c r="BQ62" s="495" t="str">
        <f t="shared" si="60"/>
        <v/>
      </c>
      <c r="BR62" s="495" t="str">
        <f t="shared" si="60"/>
        <v/>
      </c>
      <c r="BS62" s="495" t="str">
        <f t="shared" ref="BS62:DB62" si="61">IF(BS$37&lt;&gt;1,"",IF(BS$38=1,BS72-BS50+BS56+BS64+BS66+BS68+BS69+BS71,0))</f>
        <v/>
      </c>
      <c r="BT62" s="495" t="str">
        <f t="shared" si="61"/>
        <v/>
      </c>
      <c r="BU62" s="495" t="str">
        <f t="shared" si="61"/>
        <v/>
      </c>
      <c r="BV62" s="495" t="str">
        <f t="shared" si="61"/>
        <v/>
      </c>
      <c r="BW62" s="495" t="str">
        <f t="shared" si="61"/>
        <v/>
      </c>
      <c r="BX62" s="495" t="str">
        <f t="shared" si="61"/>
        <v/>
      </c>
      <c r="BY62" s="495" t="str">
        <f t="shared" si="61"/>
        <v/>
      </c>
      <c r="BZ62" s="495" t="str">
        <f t="shared" si="61"/>
        <v/>
      </c>
      <c r="CA62" s="495" t="str">
        <f t="shared" si="61"/>
        <v/>
      </c>
      <c r="CB62" s="495" t="str">
        <f t="shared" si="61"/>
        <v/>
      </c>
      <c r="CC62" s="495" t="str">
        <f t="shared" si="61"/>
        <v/>
      </c>
      <c r="CD62" s="495" t="str">
        <f t="shared" si="61"/>
        <v/>
      </c>
      <c r="CE62" s="495" t="str">
        <f t="shared" si="61"/>
        <v/>
      </c>
      <c r="CF62" s="495" t="str">
        <f t="shared" si="61"/>
        <v/>
      </c>
      <c r="CG62" s="495" t="str">
        <f t="shared" si="61"/>
        <v/>
      </c>
      <c r="CH62" s="495" t="str">
        <f t="shared" si="61"/>
        <v/>
      </c>
      <c r="CI62" s="495" t="str">
        <f t="shared" si="61"/>
        <v/>
      </c>
      <c r="CJ62" s="495" t="str">
        <f t="shared" si="61"/>
        <v/>
      </c>
      <c r="CK62" s="495" t="str">
        <f t="shared" si="61"/>
        <v/>
      </c>
      <c r="CL62" s="495" t="str">
        <f t="shared" si="61"/>
        <v/>
      </c>
      <c r="CM62" s="495" t="str">
        <f t="shared" si="61"/>
        <v/>
      </c>
      <c r="CN62" s="495" t="str">
        <f t="shared" si="61"/>
        <v/>
      </c>
      <c r="CO62" s="495" t="str">
        <f t="shared" si="61"/>
        <v/>
      </c>
      <c r="CP62" s="495" t="str">
        <f t="shared" si="61"/>
        <v/>
      </c>
      <c r="CQ62" s="495" t="str">
        <f t="shared" si="61"/>
        <v/>
      </c>
      <c r="CR62" s="495" t="str">
        <f t="shared" si="61"/>
        <v/>
      </c>
      <c r="CS62" s="495" t="str">
        <f t="shared" si="61"/>
        <v/>
      </c>
      <c r="CT62" s="495" t="str">
        <f t="shared" si="61"/>
        <v/>
      </c>
      <c r="CU62" s="495" t="str">
        <f t="shared" si="61"/>
        <v/>
      </c>
      <c r="CV62" s="495" t="str">
        <f t="shared" si="61"/>
        <v/>
      </c>
      <c r="CW62" s="495" t="str">
        <f t="shared" si="61"/>
        <v/>
      </c>
      <c r="CX62" s="495" t="str">
        <f t="shared" si="61"/>
        <v/>
      </c>
      <c r="CY62" s="495" t="str">
        <f t="shared" si="61"/>
        <v/>
      </c>
      <c r="CZ62" s="495" t="str">
        <f t="shared" si="61"/>
        <v/>
      </c>
      <c r="DA62" s="495" t="str">
        <f t="shared" si="61"/>
        <v/>
      </c>
      <c r="DB62" s="495" t="str">
        <f t="shared" si="61"/>
        <v/>
      </c>
      <c r="DC62" s="498"/>
    </row>
    <row r="63" spans="1:107" ht="19.5" customHeight="1" x14ac:dyDescent="0.3">
      <c r="A63" s="489"/>
      <c r="B63" s="491" t="str">
        <f ca="1">OFFSET(Sprachen!A426,0,'START, DEBUT, INIZIO'!$E$7-1,1,1)</f>
        <v>EBITDA</v>
      </c>
      <c r="C63" s="433">
        <f t="shared" si="0"/>
        <v>59</v>
      </c>
      <c r="D63" s="501" t="e">
        <f ca="1">D50-D56+D62</f>
        <v>#DIV/0!</v>
      </c>
      <c r="F63" s="501"/>
      <c r="G63" s="493" t="str">
        <f t="shared" ref="G63:AL63" si="62">IF(G$37=1,G50-G56+G62,"")</f>
        <v/>
      </c>
      <c r="H63" s="493" t="str">
        <f t="shared" si="62"/>
        <v/>
      </c>
      <c r="I63" s="493" t="str">
        <f t="shared" si="62"/>
        <v/>
      </c>
      <c r="J63" s="493" t="str">
        <f t="shared" si="62"/>
        <v/>
      </c>
      <c r="K63" s="493" t="str">
        <f t="shared" si="62"/>
        <v/>
      </c>
      <c r="L63" s="493" t="str">
        <f t="shared" si="62"/>
        <v/>
      </c>
      <c r="M63" s="493" t="str">
        <f t="shared" si="62"/>
        <v/>
      </c>
      <c r="N63" s="493" t="str">
        <f t="shared" si="62"/>
        <v/>
      </c>
      <c r="O63" s="493" t="str">
        <f t="shared" si="62"/>
        <v/>
      </c>
      <c r="P63" s="493" t="str">
        <f t="shared" si="62"/>
        <v/>
      </c>
      <c r="Q63" s="493" t="str">
        <f t="shared" si="62"/>
        <v/>
      </c>
      <c r="R63" s="493" t="str">
        <f t="shared" si="62"/>
        <v/>
      </c>
      <c r="S63" s="493" t="str">
        <f t="shared" si="62"/>
        <v/>
      </c>
      <c r="T63" s="493" t="str">
        <f t="shared" si="62"/>
        <v/>
      </c>
      <c r="U63" s="493" t="str">
        <f t="shared" si="62"/>
        <v/>
      </c>
      <c r="V63" s="493" t="str">
        <f t="shared" si="62"/>
        <v/>
      </c>
      <c r="W63" s="493" t="str">
        <f t="shared" si="62"/>
        <v/>
      </c>
      <c r="X63" s="493" t="str">
        <f t="shared" si="62"/>
        <v/>
      </c>
      <c r="Y63" s="493" t="str">
        <f t="shared" si="62"/>
        <v/>
      </c>
      <c r="Z63" s="493" t="str">
        <f t="shared" si="62"/>
        <v/>
      </c>
      <c r="AA63" s="493" t="str">
        <f t="shared" si="62"/>
        <v/>
      </c>
      <c r="AB63" s="493" t="str">
        <f t="shared" si="62"/>
        <v/>
      </c>
      <c r="AC63" s="493" t="str">
        <f t="shared" si="62"/>
        <v/>
      </c>
      <c r="AD63" s="493" t="str">
        <f t="shared" si="62"/>
        <v/>
      </c>
      <c r="AE63" s="493" t="str">
        <f t="shared" si="62"/>
        <v/>
      </c>
      <c r="AF63" s="493" t="str">
        <f t="shared" si="62"/>
        <v/>
      </c>
      <c r="AG63" s="493" t="str">
        <f t="shared" si="62"/>
        <v/>
      </c>
      <c r="AH63" s="493" t="str">
        <f t="shared" si="62"/>
        <v/>
      </c>
      <c r="AI63" s="493" t="str">
        <f t="shared" si="62"/>
        <v/>
      </c>
      <c r="AJ63" s="493" t="str">
        <f t="shared" si="62"/>
        <v/>
      </c>
      <c r="AK63" s="493" t="str">
        <f t="shared" si="62"/>
        <v/>
      </c>
      <c r="AL63" s="493" t="str">
        <f t="shared" si="62"/>
        <v/>
      </c>
      <c r="AM63" s="493" t="str">
        <f t="shared" ref="AM63:BR63" si="63">IF(AM$37=1,AM50-AM56+AM62,"")</f>
        <v/>
      </c>
      <c r="AN63" s="493" t="str">
        <f t="shared" si="63"/>
        <v/>
      </c>
      <c r="AO63" s="493" t="str">
        <f t="shared" si="63"/>
        <v/>
      </c>
      <c r="AP63" s="493" t="str">
        <f t="shared" si="63"/>
        <v/>
      </c>
      <c r="AQ63" s="493" t="str">
        <f t="shared" si="63"/>
        <v/>
      </c>
      <c r="AR63" s="493" t="str">
        <f t="shared" si="63"/>
        <v/>
      </c>
      <c r="AS63" s="493" t="str">
        <f t="shared" si="63"/>
        <v/>
      </c>
      <c r="AT63" s="493" t="str">
        <f t="shared" si="63"/>
        <v/>
      </c>
      <c r="AU63" s="493" t="str">
        <f t="shared" si="63"/>
        <v/>
      </c>
      <c r="AV63" s="493" t="str">
        <f t="shared" si="63"/>
        <v/>
      </c>
      <c r="AW63" s="493" t="str">
        <f t="shared" si="63"/>
        <v/>
      </c>
      <c r="AX63" s="493" t="str">
        <f t="shared" si="63"/>
        <v/>
      </c>
      <c r="AY63" s="493" t="str">
        <f t="shared" si="63"/>
        <v/>
      </c>
      <c r="AZ63" s="493" t="str">
        <f t="shared" si="63"/>
        <v/>
      </c>
      <c r="BA63" s="493" t="str">
        <f t="shared" si="63"/>
        <v/>
      </c>
      <c r="BB63" s="493" t="str">
        <f t="shared" si="63"/>
        <v/>
      </c>
      <c r="BC63" s="493" t="str">
        <f t="shared" si="63"/>
        <v/>
      </c>
      <c r="BD63" s="493" t="str">
        <f t="shared" si="63"/>
        <v/>
      </c>
      <c r="BE63" s="493" t="str">
        <f t="shared" si="63"/>
        <v/>
      </c>
      <c r="BF63" s="493" t="str">
        <f t="shared" si="63"/>
        <v/>
      </c>
      <c r="BG63" s="493" t="str">
        <f t="shared" si="63"/>
        <v/>
      </c>
      <c r="BH63" s="493" t="str">
        <f t="shared" si="63"/>
        <v/>
      </c>
      <c r="BI63" s="493" t="str">
        <f t="shared" si="63"/>
        <v/>
      </c>
      <c r="BJ63" s="493" t="str">
        <f t="shared" si="63"/>
        <v/>
      </c>
      <c r="BK63" s="493" t="str">
        <f t="shared" si="63"/>
        <v/>
      </c>
      <c r="BL63" s="493" t="str">
        <f t="shared" si="63"/>
        <v/>
      </c>
      <c r="BM63" s="493" t="str">
        <f t="shared" si="63"/>
        <v/>
      </c>
      <c r="BN63" s="493" t="str">
        <f t="shared" si="63"/>
        <v/>
      </c>
      <c r="BO63" s="493" t="str">
        <f t="shared" si="63"/>
        <v/>
      </c>
      <c r="BP63" s="493" t="str">
        <f t="shared" si="63"/>
        <v/>
      </c>
      <c r="BQ63" s="493" t="str">
        <f t="shared" si="63"/>
        <v/>
      </c>
      <c r="BR63" s="493" t="str">
        <f t="shared" si="63"/>
        <v/>
      </c>
      <c r="BS63" s="493" t="str">
        <f t="shared" ref="BS63:CX63" si="64">IF(BS$37=1,BS50-BS56+BS62,"")</f>
        <v/>
      </c>
      <c r="BT63" s="493" t="str">
        <f t="shared" si="64"/>
        <v/>
      </c>
      <c r="BU63" s="493" t="str">
        <f t="shared" si="64"/>
        <v/>
      </c>
      <c r="BV63" s="493" t="str">
        <f t="shared" si="64"/>
        <v/>
      </c>
      <c r="BW63" s="493" t="str">
        <f t="shared" si="64"/>
        <v/>
      </c>
      <c r="BX63" s="493" t="str">
        <f t="shared" si="64"/>
        <v/>
      </c>
      <c r="BY63" s="493" t="str">
        <f t="shared" si="64"/>
        <v/>
      </c>
      <c r="BZ63" s="493" t="str">
        <f t="shared" si="64"/>
        <v/>
      </c>
      <c r="CA63" s="493" t="str">
        <f t="shared" si="64"/>
        <v/>
      </c>
      <c r="CB63" s="493" t="str">
        <f t="shared" si="64"/>
        <v/>
      </c>
      <c r="CC63" s="493" t="str">
        <f t="shared" si="64"/>
        <v/>
      </c>
      <c r="CD63" s="493" t="str">
        <f t="shared" si="64"/>
        <v/>
      </c>
      <c r="CE63" s="493" t="str">
        <f t="shared" si="64"/>
        <v/>
      </c>
      <c r="CF63" s="493" t="str">
        <f t="shared" si="64"/>
        <v/>
      </c>
      <c r="CG63" s="493" t="str">
        <f t="shared" si="64"/>
        <v/>
      </c>
      <c r="CH63" s="493" t="str">
        <f t="shared" si="64"/>
        <v/>
      </c>
      <c r="CI63" s="493" t="str">
        <f t="shared" si="64"/>
        <v/>
      </c>
      <c r="CJ63" s="493" t="str">
        <f t="shared" si="64"/>
        <v/>
      </c>
      <c r="CK63" s="493" t="str">
        <f t="shared" si="64"/>
        <v/>
      </c>
      <c r="CL63" s="493" t="str">
        <f t="shared" si="64"/>
        <v/>
      </c>
      <c r="CM63" s="493" t="str">
        <f t="shared" si="64"/>
        <v/>
      </c>
      <c r="CN63" s="493" t="str">
        <f t="shared" si="64"/>
        <v/>
      </c>
      <c r="CO63" s="493" t="str">
        <f t="shared" si="64"/>
        <v/>
      </c>
      <c r="CP63" s="493" t="str">
        <f t="shared" si="64"/>
        <v/>
      </c>
      <c r="CQ63" s="493" t="str">
        <f t="shared" si="64"/>
        <v/>
      </c>
      <c r="CR63" s="493" t="str">
        <f t="shared" si="64"/>
        <v/>
      </c>
      <c r="CS63" s="493" t="str">
        <f t="shared" si="64"/>
        <v/>
      </c>
      <c r="CT63" s="493" t="str">
        <f t="shared" si="64"/>
        <v/>
      </c>
      <c r="CU63" s="493" t="str">
        <f t="shared" si="64"/>
        <v/>
      </c>
      <c r="CV63" s="493" t="str">
        <f t="shared" si="64"/>
        <v/>
      </c>
      <c r="CW63" s="493" t="str">
        <f t="shared" si="64"/>
        <v/>
      </c>
      <c r="CX63" s="493" t="str">
        <f t="shared" si="64"/>
        <v/>
      </c>
      <c r="CY63" s="493" t="str">
        <f t="shared" ref="CY63:DB63" si="65">IF(CY$37=1,CY50-CY56+CY62,"")</f>
        <v/>
      </c>
      <c r="CZ63" s="493" t="str">
        <f t="shared" si="65"/>
        <v/>
      </c>
      <c r="DA63" s="493" t="str">
        <f t="shared" si="65"/>
        <v/>
      </c>
      <c r="DB63" s="493" t="str">
        <f t="shared" si="65"/>
        <v/>
      </c>
      <c r="DC63" s="4"/>
    </row>
    <row r="64" spans="1:107" x14ac:dyDescent="0.25">
      <c r="A64" s="489"/>
      <c r="B64" s="505" t="str">
        <f ca="1">OFFSET(Sprachen!A427,0,'START, DEBUT, INIZIO'!$E$7-1,1,1)</f>
        <v>- Abschreibungen</v>
      </c>
      <c r="C64" s="506">
        <f t="shared" si="0"/>
        <v>60</v>
      </c>
      <c r="D64" s="502">
        <f ca="1">IF(DropDown!$F$9=1,'1'!D197,IF(DropDown!$F$9=2,'2'!D197,IF(DropDown!$F$9=3,#REF!,IF(DropDown!$F$9=4,'4'!D197,IF(DropDown!$F$9=5,'5'!D197,'6'!D196)))))</f>
        <v>0</v>
      </c>
      <c r="F64" s="502"/>
      <c r="G64" s="494" t="str">
        <f t="shared" ref="G64:AL64" si="66">IF(OR(G$40&lt;$D$6,G$40&gt;$D$7),"",IF($D$8&lt;=$F$37,IF(AND(G$40&gt;=$D$6,G$40&lt;=$D$6+$D$8-1),$D$64,0),IF(AND(G$40&gt;=$D$6,G$40&lt;=$D$6+$F$37-1),$D$64,"")))</f>
        <v/>
      </c>
      <c r="H64" s="494" t="str">
        <f t="shared" si="66"/>
        <v/>
      </c>
      <c r="I64" s="494" t="str">
        <f t="shared" si="66"/>
        <v/>
      </c>
      <c r="J64" s="494" t="str">
        <f t="shared" si="66"/>
        <v/>
      </c>
      <c r="K64" s="494" t="str">
        <f t="shared" si="66"/>
        <v/>
      </c>
      <c r="L64" s="494" t="str">
        <f t="shared" si="66"/>
        <v/>
      </c>
      <c r="M64" s="494" t="str">
        <f t="shared" si="66"/>
        <v/>
      </c>
      <c r="N64" s="494" t="str">
        <f t="shared" si="66"/>
        <v/>
      </c>
      <c r="O64" s="494" t="str">
        <f t="shared" si="66"/>
        <v/>
      </c>
      <c r="P64" s="494" t="str">
        <f t="shared" si="66"/>
        <v/>
      </c>
      <c r="Q64" s="494" t="str">
        <f t="shared" si="66"/>
        <v/>
      </c>
      <c r="R64" s="494" t="str">
        <f t="shared" si="66"/>
        <v/>
      </c>
      <c r="S64" s="494" t="str">
        <f t="shared" si="66"/>
        <v/>
      </c>
      <c r="T64" s="494" t="str">
        <f t="shared" si="66"/>
        <v/>
      </c>
      <c r="U64" s="494" t="str">
        <f t="shared" si="66"/>
        <v/>
      </c>
      <c r="V64" s="494" t="str">
        <f t="shared" si="66"/>
        <v/>
      </c>
      <c r="W64" s="494" t="str">
        <f t="shared" si="66"/>
        <v/>
      </c>
      <c r="X64" s="494" t="str">
        <f t="shared" si="66"/>
        <v/>
      </c>
      <c r="Y64" s="494" t="str">
        <f t="shared" si="66"/>
        <v/>
      </c>
      <c r="Z64" s="494" t="str">
        <f t="shared" si="66"/>
        <v/>
      </c>
      <c r="AA64" s="494" t="str">
        <f t="shared" si="66"/>
        <v/>
      </c>
      <c r="AB64" s="494" t="str">
        <f t="shared" si="66"/>
        <v/>
      </c>
      <c r="AC64" s="494" t="str">
        <f t="shared" si="66"/>
        <v/>
      </c>
      <c r="AD64" s="494" t="str">
        <f t="shared" si="66"/>
        <v/>
      </c>
      <c r="AE64" s="494" t="str">
        <f t="shared" si="66"/>
        <v/>
      </c>
      <c r="AF64" s="494" t="str">
        <f t="shared" si="66"/>
        <v/>
      </c>
      <c r="AG64" s="494" t="str">
        <f t="shared" si="66"/>
        <v/>
      </c>
      <c r="AH64" s="494" t="str">
        <f t="shared" si="66"/>
        <v/>
      </c>
      <c r="AI64" s="494" t="str">
        <f t="shared" si="66"/>
        <v/>
      </c>
      <c r="AJ64" s="494" t="str">
        <f t="shared" si="66"/>
        <v/>
      </c>
      <c r="AK64" s="494" t="str">
        <f t="shared" si="66"/>
        <v/>
      </c>
      <c r="AL64" s="494" t="str">
        <f t="shared" si="66"/>
        <v/>
      </c>
      <c r="AM64" s="494" t="str">
        <f t="shared" ref="AM64:BR64" si="67">IF(OR(AM$40&lt;$D$6,AM$40&gt;$D$7),"",IF($D$8&lt;=$F$37,IF(AND(AM$40&gt;=$D$6,AM$40&lt;=$D$6+$D$8-1),$D$64,0),IF(AND(AM$40&gt;=$D$6,AM$40&lt;=$D$6+$F$37-1),$D$64,"")))</f>
        <v/>
      </c>
      <c r="AN64" s="494" t="str">
        <f t="shared" si="67"/>
        <v/>
      </c>
      <c r="AO64" s="494" t="str">
        <f t="shared" si="67"/>
        <v/>
      </c>
      <c r="AP64" s="494" t="str">
        <f t="shared" si="67"/>
        <v/>
      </c>
      <c r="AQ64" s="494" t="str">
        <f t="shared" si="67"/>
        <v/>
      </c>
      <c r="AR64" s="494" t="str">
        <f t="shared" si="67"/>
        <v/>
      </c>
      <c r="AS64" s="494" t="str">
        <f t="shared" si="67"/>
        <v/>
      </c>
      <c r="AT64" s="494" t="str">
        <f t="shared" si="67"/>
        <v/>
      </c>
      <c r="AU64" s="494" t="str">
        <f t="shared" si="67"/>
        <v/>
      </c>
      <c r="AV64" s="494" t="str">
        <f t="shared" si="67"/>
        <v/>
      </c>
      <c r="AW64" s="494" t="str">
        <f t="shared" si="67"/>
        <v/>
      </c>
      <c r="AX64" s="494" t="str">
        <f t="shared" si="67"/>
        <v/>
      </c>
      <c r="AY64" s="494" t="str">
        <f t="shared" si="67"/>
        <v/>
      </c>
      <c r="AZ64" s="494" t="str">
        <f t="shared" si="67"/>
        <v/>
      </c>
      <c r="BA64" s="494" t="str">
        <f t="shared" si="67"/>
        <v/>
      </c>
      <c r="BB64" s="494" t="str">
        <f t="shared" si="67"/>
        <v/>
      </c>
      <c r="BC64" s="494" t="str">
        <f t="shared" si="67"/>
        <v/>
      </c>
      <c r="BD64" s="494" t="str">
        <f t="shared" si="67"/>
        <v/>
      </c>
      <c r="BE64" s="494" t="str">
        <f t="shared" si="67"/>
        <v/>
      </c>
      <c r="BF64" s="494" t="str">
        <f t="shared" si="67"/>
        <v/>
      </c>
      <c r="BG64" s="494" t="str">
        <f t="shared" si="67"/>
        <v/>
      </c>
      <c r="BH64" s="494" t="str">
        <f t="shared" si="67"/>
        <v/>
      </c>
      <c r="BI64" s="494" t="str">
        <f t="shared" si="67"/>
        <v/>
      </c>
      <c r="BJ64" s="494" t="str">
        <f t="shared" si="67"/>
        <v/>
      </c>
      <c r="BK64" s="494" t="str">
        <f t="shared" si="67"/>
        <v/>
      </c>
      <c r="BL64" s="494" t="str">
        <f t="shared" si="67"/>
        <v/>
      </c>
      <c r="BM64" s="494" t="str">
        <f t="shared" si="67"/>
        <v/>
      </c>
      <c r="BN64" s="494" t="str">
        <f t="shared" si="67"/>
        <v/>
      </c>
      <c r="BO64" s="494" t="str">
        <f t="shared" si="67"/>
        <v/>
      </c>
      <c r="BP64" s="494" t="str">
        <f t="shared" si="67"/>
        <v/>
      </c>
      <c r="BQ64" s="494" t="str">
        <f t="shared" si="67"/>
        <v/>
      </c>
      <c r="BR64" s="494" t="str">
        <f t="shared" si="67"/>
        <v/>
      </c>
      <c r="BS64" s="494" t="str">
        <f t="shared" ref="BS64:DB64" si="68">IF(OR(BS$40&lt;$D$6,BS$40&gt;$D$7),"",IF($D$8&lt;=$F$37,IF(AND(BS$40&gt;=$D$6,BS$40&lt;=$D$6+$D$8-1),$D$64,0),IF(AND(BS$40&gt;=$D$6,BS$40&lt;=$D$6+$F$37-1),$D$64,"")))</f>
        <v/>
      </c>
      <c r="BT64" s="494" t="str">
        <f t="shared" si="68"/>
        <v/>
      </c>
      <c r="BU64" s="494" t="str">
        <f t="shared" si="68"/>
        <v/>
      </c>
      <c r="BV64" s="494" t="str">
        <f t="shared" si="68"/>
        <v/>
      </c>
      <c r="BW64" s="494" t="str">
        <f t="shared" si="68"/>
        <v/>
      </c>
      <c r="BX64" s="494" t="str">
        <f t="shared" si="68"/>
        <v/>
      </c>
      <c r="BY64" s="494" t="str">
        <f t="shared" si="68"/>
        <v/>
      </c>
      <c r="BZ64" s="494" t="str">
        <f t="shared" si="68"/>
        <v/>
      </c>
      <c r="CA64" s="494" t="str">
        <f t="shared" si="68"/>
        <v/>
      </c>
      <c r="CB64" s="494" t="str">
        <f t="shared" si="68"/>
        <v/>
      </c>
      <c r="CC64" s="494" t="str">
        <f t="shared" si="68"/>
        <v/>
      </c>
      <c r="CD64" s="494" t="str">
        <f t="shared" si="68"/>
        <v/>
      </c>
      <c r="CE64" s="494" t="str">
        <f t="shared" si="68"/>
        <v/>
      </c>
      <c r="CF64" s="494" t="str">
        <f t="shared" si="68"/>
        <v/>
      </c>
      <c r="CG64" s="494" t="str">
        <f t="shared" si="68"/>
        <v/>
      </c>
      <c r="CH64" s="494" t="str">
        <f t="shared" si="68"/>
        <v/>
      </c>
      <c r="CI64" s="494" t="str">
        <f t="shared" si="68"/>
        <v/>
      </c>
      <c r="CJ64" s="494" t="str">
        <f t="shared" si="68"/>
        <v/>
      </c>
      <c r="CK64" s="494" t="str">
        <f t="shared" si="68"/>
        <v/>
      </c>
      <c r="CL64" s="494" t="str">
        <f t="shared" si="68"/>
        <v/>
      </c>
      <c r="CM64" s="494" t="str">
        <f t="shared" si="68"/>
        <v/>
      </c>
      <c r="CN64" s="494" t="str">
        <f t="shared" si="68"/>
        <v/>
      </c>
      <c r="CO64" s="494" t="str">
        <f t="shared" si="68"/>
        <v/>
      </c>
      <c r="CP64" s="494" t="str">
        <f t="shared" si="68"/>
        <v/>
      </c>
      <c r="CQ64" s="494" t="str">
        <f t="shared" si="68"/>
        <v/>
      </c>
      <c r="CR64" s="494" t="str">
        <f t="shared" si="68"/>
        <v/>
      </c>
      <c r="CS64" s="494" t="str">
        <f t="shared" si="68"/>
        <v/>
      </c>
      <c r="CT64" s="494" t="str">
        <f t="shared" si="68"/>
        <v/>
      </c>
      <c r="CU64" s="494" t="str">
        <f t="shared" si="68"/>
        <v/>
      </c>
      <c r="CV64" s="494" t="str">
        <f t="shared" si="68"/>
        <v/>
      </c>
      <c r="CW64" s="494" t="str">
        <f t="shared" si="68"/>
        <v/>
      </c>
      <c r="CX64" s="494" t="str">
        <f t="shared" si="68"/>
        <v/>
      </c>
      <c r="CY64" s="494" t="str">
        <f t="shared" si="68"/>
        <v/>
      </c>
      <c r="CZ64" s="494" t="str">
        <f t="shared" si="68"/>
        <v/>
      </c>
      <c r="DA64" s="494" t="str">
        <f t="shared" si="68"/>
        <v/>
      </c>
      <c r="DB64" s="494" t="str">
        <f t="shared" si="68"/>
        <v/>
      </c>
      <c r="DC64" s="4"/>
    </row>
    <row r="65" spans="1:107" ht="19.5" customHeight="1" x14ac:dyDescent="0.3">
      <c r="A65" s="489"/>
      <c r="B65" s="491" t="str">
        <f ca="1">OFFSET(Sprachen!A428,0,'START, DEBUT, INIZIO'!$E$7-1,1,1)</f>
        <v>EBIT</v>
      </c>
      <c r="C65" s="433">
        <f t="shared" si="0"/>
        <v>61</v>
      </c>
      <c r="D65" s="501" t="e">
        <f ca="1">D63-D64</f>
        <v>#DIV/0!</v>
      </c>
      <c r="F65" s="501"/>
      <c r="G65" s="493" t="str">
        <f t="shared" ref="G65:AL65" si="69">IF(G$37=1,G63-G64,"")</f>
        <v/>
      </c>
      <c r="H65" s="493" t="str">
        <f t="shared" si="69"/>
        <v/>
      </c>
      <c r="I65" s="493" t="str">
        <f t="shared" si="69"/>
        <v/>
      </c>
      <c r="J65" s="493" t="str">
        <f t="shared" si="69"/>
        <v/>
      </c>
      <c r="K65" s="493" t="str">
        <f t="shared" si="69"/>
        <v/>
      </c>
      <c r="L65" s="493" t="str">
        <f t="shared" si="69"/>
        <v/>
      </c>
      <c r="M65" s="493" t="str">
        <f t="shared" si="69"/>
        <v/>
      </c>
      <c r="N65" s="493" t="str">
        <f t="shared" si="69"/>
        <v/>
      </c>
      <c r="O65" s="493" t="str">
        <f t="shared" si="69"/>
        <v/>
      </c>
      <c r="P65" s="493" t="str">
        <f t="shared" si="69"/>
        <v/>
      </c>
      <c r="Q65" s="493" t="str">
        <f t="shared" si="69"/>
        <v/>
      </c>
      <c r="R65" s="493" t="str">
        <f t="shared" si="69"/>
        <v/>
      </c>
      <c r="S65" s="493" t="str">
        <f t="shared" si="69"/>
        <v/>
      </c>
      <c r="T65" s="493" t="str">
        <f t="shared" si="69"/>
        <v/>
      </c>
      <c r="U65" s="493" t="str">
        <f t="shared" si="69"/>
        <v/>
      </c>
      <c r="V65" s="493" t="str">
        <f t="shared" si="69"/>
        <v/>
      </c>
      <c r="W65" s="493" t="str">
        <f t="shared" si="69"/>
        <v/>
      </c>
      <c r="X65" s="493" t="str">
        <f t="shared" si="69"/>
        <v/>
      </c>
      <c r="Y65" s="493" t="str">
        <f t="shared" si="69"/>
        <v/>
      </c>
      <c r="Z65" s="493" t="str">
        <f t="shared" si="69"/>
        <v/>
      </c>
      <c r="AA65" s="493" t="str">
        <f t="shared" si="69"/>
        <v/>
      </c>
      <c r="AB65" s="493" t="str">
        <f t="shared" si="69"/>
        <v/>
      </c>
      <c r="AC65" s="493" t="str">
        <f t="shared" si="69"/>
        <v/>
      </c>
      <c r="AD65" s="493" t="str">
        <f t="shared" si="69"/>
        <v/>
      </c>
      <c r="AE65" s="493" t="str">
        <f t="shared" si="69"/>
        <v/>
      </c>
      <c r="AF65" s="493" t="str">
        <f t="shared" si="69"/>
        <v/>
      </c>
      <c r="AG65" s="493" t="str">
        <f t="shared" si="69"/>
        <v/>
      </c>
      <c r="AH65" s="493" t="str">
        <f t="shared" si="69"/>
        <v/>
      </c>
      <c r="AI65" s="493" t="str">
        <f t="shared" si="69"/>
        <v/>
      </c>
      <c r="AJ65" s="493" t="str">
        <f t="shared" si="69"/>
        <v/>
      </c>
      <c r="AK65" s="493" t="str">
        <f t="shared" si="69"/>
        <v/>
      </c>
      <c r="AL65" s="493" t="str">
        <f t="shared" si="69"/>
        <v/>
      </c>
      <c r="AM65" s="493" t="str">
        <f t="shared" ref="AM65:BR65" si="70">IF(AM$37=1,AM63-AM64,"")</f>
        <v/>
      </c>
      <c r="AN65" s="493" t="str">
        <f t="shared" si="70"/>
        <v/>
      </c>
      <c r="AO65" s="493" t="str">
        <f t="shared" si="70"/>
        <v/>
      </c>
      <c r="AP65" s="493" t="str">
        <f t="shared" si="70"/>
        <v/>
      </c>
      <c r="AQ65" s="493" t="str">
        <f t="shared" si="70"/>
        <v/>
      </c>
      <c r="AR65" s="493" t="str">
        <f t="shared" si="70"/>
        <v/>
      </c>
      <c r="AS65" s="493" t="str">
        <f t="shared" si="70"/>
        <v/>
      </c>
      <c r="AT65" s="493" t="str">
        <f t="shared" si="70"/>
        <v/>
      </c>
      <c r="AU65" s="493" t="str">
        <f t="shared" si="70"/>
        <v/>
      </c>
      <c r="AV65" s="493" t="str">
        <f t="shared" si="70"/>
        <v/>
      </c>
      <c r="AW65" s="493" t="str">
        <f t="shared" si="70"/>
        <v/>
      </c>
      <c r="AX65" s="493" t="str">
        <f t="shared" si="70"/>
        <v/>
      </c>
      <c r="AY65" s="493" t="str">
        <f t="shared" si="70"/>
        <v/>
      </c>
      <c r="AZ65" s="493" t="str">
        <f t="shared" si="70"/>
        <v/>
      </c>
      <c r="BA65" s="493" t="str">
        <f t="shared" si="70"/>
        <v/>
      </c>
      <c r="BB65" s="493" t="str">
        <f t="shared" si="70"/>
        <v/>
      </c>
      <c r="BC65" s="493" t="str">
        <f t="shared" si="70"/>
        <v/>
      </c>
      <c r="BD65" s="493" t="str">
        <f t="shared" si="70"/>
        <v/>
      </c>
      <c r="BE65" s="493" t="str">
        <f t="shared" si="70"/>
        <v/>
      </c>
      <c r="BF65" s="493" t="str">
        <f t="shared" si="70"/>
        <v/>
      </c>
      <c r="BG65" s="493" t="str">
        <f t="shared" si="70"/>
        <v/>
      </c>
      <c r="BH65" s="493" t="str">
        <f t="shared" si="70"/>
        <v/>
      </c>
      <c r="BI65" s="493" t="str">
        <f t="shared" si="70"/>
        <v/>
      </c>
      <c r="BJ65" s="493" t="str">
        <f t="shared" si="70"/>
        <v/>
      </c>
      <c r="BK65" s="493" t="str">
        <f t="shared" si="70"/>
        <v/>
      </c>
      <c r="BL65" s="493" t="str">
        <f t="shared" si="70"/>
        <v/>
      </c>
      <c r="BM65" s="493" t="str">
        <f t="shared" si="70"/>
        <v/>
      </c>
      <c r="BN65" s="493" t="str">
        <f t="shared" si="70"/>
        <v/>
      </c>
      <c r="BO65" s="493" t="str">
        <f t="shared" si="70"/>
        <v/>
      </c>
      <c r="BP65" s="493" t="str">
        <f t="shared" si="70"/>
        <v/>
      </c>
      <c r="BQ65" s="493" t="str">
        <f t="shared" si="70"/>
        <v/>
      </c>
      <c r="BR65" s="493" t="str">
        <f t="shared" si="70"/>
        <v/>
      </c>
      <c r="BS65" s="493" t="str">
        <f t="shared" ref="BS65:CX65" si="71">IF(BS$37=1,BS63-BS64,"")</f>
        <v/>
      </c>
      <c r="BT65" s="493" t="str">
        <f t="shared" si="71"/>
        <v/>
      </c>
      <c r="BU65" s="493" t="str">
        <f t="shared" si="71"/>
        <v/>
      </c>
      <c r="BV65" s="493" t="str">
        <f t="shared" si="71"/>
        <v/>
      </c>
      <c r="BW65" s="493" t="str">
        <f t="shared" si="71"/>
        <v/>
      </c>
      <c r="BX65" s="493" t="str">
        <f t="shared" si="71"/>
        <v/>
      </c>
      <c r="BY65" s="493" t="str">
        <f t="shared" si="71"/>
        <v/>
      </c>
      <c r="BZ65" s="493" t="str">
        <f t="shared" si="71"/>
        <v/>
      </c>
      <c r="CA65" s="493" t="str">
        <f t="shared" si="71"/>
        <v/>
      </c>
      <c r="CB65" s="493" t="str">
        <f t="shared" si="71"/>
        <v/>
      </c>
      <c r="CC65" s="493" t="str">
        <f t="shared" si="71"/>
        <v/>
      </c>
      <c r="CD65" s="493" t="str">
        <f t="shared" si="71"/>
        <v/>
      </c>
      <c r="CE65" s="493" t="str">
        <f t="shared" si="71"/>
        <v/>
      </c>
      <c r="CF65" s="493" t="str">
        <f t="shared" si="71"/>
        <v/>
      </c>
      <c r="CG65" s="493" t="str">
        <f t="shared" si="71"/>
        <v/>
      </c>
      <c r="CH65" s="493" t="str">
        <f t="shared" si="71"/>
        <v/>
      </c>
      <c r="CI65" s="493" t="str">
        <f t="shared" si="71"/>
        <v/>
      </c>
      <c r="CJ65" s="493" t="str">
        <f t="shared" si="71"/>
        <v/>
      </c>
      <c r="CK65" s="493" t="str">
        <f t="shared" si="71"/>
        <v/>
      </c>
      <c r="CL65" s="493" t="str">
        <f t="shared" si="71"/>
        <v/>
      </c>
      <c r="CM65" s="493" t="str">
        <f t="shared" si="71"/>
        <v/>
      </c>
      <c r="CN65" s="493" t="str">
        <f t="shared" si="71"/>
        <v/>
      </c>
      <c r="CO65" s="493" t="str">
        <f t="shared" si="71"/>
        <v/>
      </c>
      <c r="CP65" s="493" t="str">
        <f t="shared" si="71"/>
        <v/>
      </c>
      <c r="CQ65" s="493" t="str">
        <f t="shared" si="71"/>
        <v/>
      </c>
      <c r="CR65" s="493" t="str">
        <f t="shared" si="71"/>
        <v/>
      </c>
      <c r="CS65" s="493" t="str">
        <f t="shared" si="71"/>
        <v/>
      </c>
      <c r="CT65" s="493" t="str">
        <f t="shared" si="71"/>
        <v/>
      </c>
      <c r="CU65" s="493" t="str">
        <f t="shared" si="71"/>
        <v/>
      </c>
      <c r="CV65" s="493" t="str">
        <f t="shared" si="71"/>
        <v/>
      </c>
      <c r="CW65" s="493" t="str">
        <f t="shared" si="71"/>
        <v/>
      </c>
      <c r="CX65" s="493" t="str">
        <f t="shared" si="71"/>
        <v/>
      </c>
      <c r="CY65" s="493" t="str">
        <f t="shared" ref="CY65:DB65" si="72">IF(CY$37=1,CY63-CY64,"")</f>
        <v/>
      </c>
      <c r="CZ65" s="493" t="str">
        <f t="shared" si="72"/>
        <v/>
      </c>
      <c r="DA65" s="493" t="str">
        <f t="shared" si="72"/>
        <v/>
      </c>
      <c r="DB65" s="493" t="str">
        <f t="shared" si="72"/>
        <v/>
      </c>
      <c r="DC65" s="4"/>
    </row>
    <row r="66" spans="1:107" x14ac:dyDescent="0.25">
      <c r="A66" s="489"/>
      <c r="B66" s="505" t="str">
        <f ca="1">OFFSET(Sprachen!A429,0,'START, DEBUT, INIZIO'!$E$7-1,1,1)</f>
        <v>- Fremdkapitalkosten</v>
      </c>
      <c r="C66" s="506">
        <f t="shared" si="0"/>
        <v>62</v>
      </c>
      <c r="D66" s="502">
        <f ca="1">IF(DropDown!$F$9=1,'1'!D199,IF(DropDown!$F$9=2,'2'!D199,IF(DropDown!$F$9=3,#REF!,IF(DropDown!$F$9=4,'4'!D199,IF(DropDown!$F$9=5,'5'!D199,'6'!D198)))))</f>
        <v>0</v>
      </c>
      <c r="F66" s="502"/>
      <c r="G66" s="494" t="str">
        <f t="shared" ref="G66:AL66" si="73">IF(OR(G$40&lt;$D$6,G$40&gt;$D$7),"",IF($D$8&lt;=$F$37,IF(AND(G$40&gt;=$D$6,G$40&lt;=$D$6+$D$8-1),$D$66,0),IF(AND(G$40&gt;=$D$6,G$40&lt;=$D$6+$F$37-1),$D$66,"")))</f>
        <v/>
      </c>
      <c r="H66" s="494" t="str">
        <f t="shared" si="73"/>
        <v/>
      </c>
      <c r="I66" s="494" t="str">
        <f t="shared" si="73"/>
        <v/>
      </c>
      <c r="J66" s="494" t="str">
        <f t="shared" si="73"/>
        <v/>
      </c>
      <c r="K66" s="494" t="str">
        <f t="shared" si="73"/>
        <v/>
      </c>
      <c r="L66" s="494" t="str">
        <f t="shared" si="73"/>
        <v/>
      </c>
      <c r="M66" s="494" t="str">
        <f t="shared" si="73"/>
        <v/>
      </c>
      <c r="N66" s="494" t="str">
        <f t="shared" si="73"/>
        <v/>
      </c>
      <c r="O66" s="494" t="str">
        <f t="shared" si="73"/>
        <v/>
      </c>
      <c r="P66" s="494" t="str">
        <f t="shared" si="73"/>
        <v/>
      </c>
      <c r="Q66" s="494" t="str">
        <f t="shared" si="73"/>
        <v/>
      </c>
      <c r="R66" s="494" t="str">
        <f t="shared" si="73"/>
        <v/>
      </c>
      <c r="S66" s="494" t="str">
        <f t="shared" si="73"/>
        <v/>
      </c>
      <c r="T66" s="494" t="str">
        <f t="shared" si="73"/>
        <v/>
      </c>
      <c r="U66" s="494" t="str">
        <f t="shared" si="73"/>
        <v/>
      </c>
      <c r="V66" s="494" t="str">
        <f t="shared" si="73"/>
        <v/>
      </c>
      <c r="W66" s="494" t="str">
        <f t="shared" si="73"/>
        <v/>
      </c>
      <c r="X66" s="494" t="str">
        <f t="shared" si="73"/>
        <v/>
      </c>
      <c r="Y66" s="494" t="str">
        <f t="shared" si="73"/>
        <v/>
      </c>
      <c r="Z66" s="494" t="str">
        <f t="shared" si="73"/>
        <v/>
      </c>
      <c r="AA66" s="494" t="str">
        <f t="shared" si="73"/>
        <v/>
      </c>
      <c r="AB66" s="494" t="str">
        <f t="shared" si="73"/>
        <v/>
      </c>
      <c r="AC66" s="494" t="str">
        <f t="shared" si="73"/>
        <v/>
      </c>
      <c r="AD66" s="494" t="str">
        <f t="shared" si="73"/>
        <v/>
      </c>
      <c r="AE66" s="494" t="str">
        <f t="shared" si="73"/>
        <v/>
      </c>
      <c r="AF66" s="494" t="str">
        <f t="shared" si="73"/>
        <v/>
      </c>
      <c r="AG66" s="494" t="str">
        <f t="shared" si="73"/>
        <v/>
      </c>
      <c r="AH66" s="494" t="str">
        <f t="shared" si="73"/>
        <v/>
      </c>
      <c r="AI66" s="494" t="str">
        <f t="shared" si="73"/>
        <v/>
      </c>
      <c r="AJ66" s="494" t="str">
        <f t="shared" si="73"/>
        <v/>
      </c>
      <c r="AK66" s="494" t="str">
        <f t="shared" si="73"/>
        <v/>
      </c>
      <c r="AL66" s="494" t="str">
        <f t="shared" si="73"/>
        <v/>
      </c>
      <c r="AM66" s="494" t="str">
        <f t="shared" ref="AM66:BR66" si="74">IF(OR(AM$40&lt;$D$6,AM$40&gt;$D$7),"",IF($D$8&lt;=$F$37,IF(AND(AM$40&gt;=$D$6,AM$40&lt;=$D$6+$D$8-1),$D$66,0),IF(AND(AM$40&gt;=$D$6,AM$40&lt;=$D$6+$F$37-1),$D$66,"")))</f>
        <v/>
      </c>
      <c r="AN66" s="494" t="str">
        <f t="shared" si="74"/>
        <v/>
      </c>
      <c r="AO66" s="494" t="str">
        <f t="shared" si="74"/>
        <v/>
      </c>
      <c r="AP66" s="494" t="str">
        <f t="shared" si="74"/>
        <v/>
      </c>
      <c r="AQ66" s="494" t="str">
        <f t="shared" si="74"/>
        <v/>
      </c>
      <c r="AR66" s="494" t="str">
        <f t="shared" si="74"/>
        <v/>
      </c>
      <c r="AS66" s="494" t="str">
        <f t="shared" si="74"/>
        <v/>
      </c>
      <c r="AT66" s="494" t="str">
        <f t="shared" si="74"/>
        <v/>
      </c>
      <c r="AU66" s="494" t="str">
        <f t="shared" si="74"/>
        <v/>
      </c>
      <c r="AV66" s="494" t="str">
        <f t="shared" si="74"/>
        <v/>
      </c>
      <c r="AW66" s="494" t="str">
        <f t="shared" si="74"/>
        <v/>
      </c>
      <c r="AX66" s="494" t="str">
        <f t="shared" si="74"/>
        <v/>
      </c>
      <c r="AY66" s="494" t="str">
        <f t="shared" si="74"/>
        <v/>
      </c>
      <c r="AZ66" s="494" t="str">
        <f t="shared" si="74"/>
        <v/>
      </c>
      <c r="BA66" s="494" t="str">
        <f t="shared" si="74"/>
        <v/>
      </c>
      <c r="BB66" s="494" t="str">
        <f t="shared" si="74"/>
        <v/>
      </c>
      <c r="BC66" s="494" t="str">
        <f t="shared" si="74"/>
        <v/>
      </c>
      <c r="BD66" s="494" t="str">
        <f t="shared" si="74"/>
        <v/>
      </c>
      <c r="BE66" s="494" t="str">
        <f t="shared" si="74"/>
        <v/>
      </c>
      <c r="BF66" s="494" t="str">
        <f t="shared" si="74"/>
        <v/>
      </c>
      <c r="BG66" s="494" t="str">
        <f t="shared" si="74"/>
        <v/>
      </c>
      <c r="BH66" s="494" t="str">
        <f t="shared" si="74"/>
        <v/>
      </c>
      <c r="BI66" s="494" t="str">
        <f t="shared" si="74"/>
        <v/>
      </c>
      <c r="BJ66" s="494" t="str">
        <f t="shared" si="74"/>
        <v/>
      </c>
      <c r="BK66" s="494" t="str">
        <f t="shared" si="74"/>
        <v/>
      </c>
      <c r="BL66" s="494" t="str">
        <f t="shared" si="74"/>
        <v/>
      </c>
      <c r="BM66" s="494" t="str">
        <f t="shared" si="74"/>
        <v/>
      </c>
      <c r="BN66" s="494" t="str">
        <f t="shared" si="74"/>
        <v/>
      </c>
      <c r="BO66" s="494" t="str">
        <f t="shared" si="74"/>
        <v/>
      </c>
      <c r="BP66" s="494" t="str">
        <f t="shared" si="74"/>
        <v/>
      </c>
      <c r="BQ66" s="494" t="str">
        <f t="shared" si="74"/>
        <v/>
      </c>
      <c r="BR66" s="494" t="str">
        <f t="shared" si="74"/>
        <v/>
      </c>
      <c r="BS66" s="494" t="str">
        <f t="shared" ref="BS66:DB66" si="75">IF(OR(BS$40&lt;$D$6,BS$40&gt;$D$7),"",IF($D$8&lt;=$F$37,IF(AND(BS$40&gt;=$D$6,BS$40&lt;=$D$6+$D$8-1),$D$66,0),IF(AND(BS$40&gt;=$D$6,BS$40&lt;=$D$6+$F$37-1),$D$66,"")))</f>
        <v/>
      </c>
      <c r="BT66" s="494" t="str">
        <f t="shared" si="75"/>
        <v/>
      </c>
      <c r="BU66" s="494" t="str">
        <f t="shared" si="75"/>
        <v/>
      </c>
      <c r="BV66" s="494" t="str">
        <f t="shared" si="75"/>
        <v/>
      </c>
      <c r="BW66" s="494" t="str">
        <f t="shared" si="75"/>
        <v/>
      </c>
      <c r="BX66" s="494" t="str">
        <f t="shared" si="75"/>
        <v/>
      </c>
      <c r="BY66" s="494" t="str">
        <f t="shared" si="75"/>
        <v/>
      </c>
      <c r="BZ66" s="494" t="str">
        <f t="shared" si="75"/>
        <v/>
      </c>
      <c r="CA66" s="494" t="str">
        <f t="shared" si="75"/>
        <v/>
      </c>
      <c r="CB66" s="494" t="str">
        <f t="shared" si="75"/>
        <v/>
      </c>
      <c r="CC66" s="494" t="str">
        <f t="shared" si="75"/>
        <v/>
      </c>
      <c r="CD66" s="494" t="str">
        <f t="shared" si="75"/>
        <v/>
      </c>
      <c r="CE66" s="494" t="str">
        <f t="shared" si="75"/>
        <v/>
      </c>
      <c r="CF66" s="494" t="str">
        <f t="shared" si="75"/>
        <v/>
      </c>
      <c r="CG66" s="494" t="str">
        <f t="shared" si="75"/>
        <v/>
      </c>
      <c r="CH66" s="494" t="str">
        <f t="shared" si="75"/>
        <v/>
      </c>
      <c r="CI66" s="494" t="str">
        <f t="shared" si="75"/>
        <v/>
      </c>
      <c r="CJ66" s="494" t="str">
        <f t="shared" si="75"/>
        <v/>
      </c>
      <c r="CK66" s="494" t="str">
        <f t="shared" si="75"/>
        <v/>
      </c>
      <c r="CL66" s="494" t="str">
        <f t="shared" si="75"/>
        <v/>
      </c>
      <c r="CM66" s="494" t="str">
        <f t="shared" si="75"/>
        <v/>
      </c>
      <c r="CN66" s="494" t="str">
        <f t="shared" si="75"/>
        <v/>
      </c>
      <c r="CO66" s="494" t="str">
        <f t="shared" si="75"/>
        <v/>
      </c>
      <c r="CP66" s="494" t="str">
        <f t="shared" si="75"/>
        <v/>
      </c>
      <c r="CQ66" s="494" t="str">
        <f t="shared" si="75"/>
        <v/>
      </c>
      <c r="CR66" s="494" t="str">
        <f t="shared" si="75"/>
        <v/>
      </c>
      <c r="CS66" s="494" t="str">
        <f t="shared" si="75"/>
        <v/>
      </c>
      <c r="CT66" s="494" t="str">
        <f t="shared" si="75"/>
        <v/>
      </c>
      <c r="CU66" s="494" t="str">
        <f t="shared" si="75"/>
        <v/>
      </c>
      <c r="CV66" s="494" t="str">
        <f t="shared" si="75"/>
        <v/>
      </c>
      <c r="CW66" s="494" t="str">
        <f t="shared" si="75"/>
        <v/>
      </c>
      <c r="CX66" s="494" t="str">
        <f t="shared" si="75"/>
        <v/>
      </c>
      <c r="CY66" s="494" t="str">
        <f t="shared" si="75"/>
        <v/>
      </c>
      <c r="CZ66" s="494" t="str">
        <f t="shared" si="75"/>
        <v/>
      </c>
      <c r="DA66" s="494" t="str">
        <f t="shared" si="75"/>
        <v/>
      </c>
      <c r="DB66" s="494" t="str">
        <f t="shared" si="75"/>
        <v/>
      </c>
      <c r="DC66" s="4"/>
    </row>
    <row r="67" spans="1:107" ht="19.5" customHeight="1" x14ac:dyDescent="0.3">
      <c r="A67" s="489"/>
      <c r="B67" s="491" t="str">
        <f ca="1">OFFSET(Sprachen!A430,0,'START, DEBUT, INIZIO'!$E$7-1,1,1)</f>
        <v>EBT</v>
      </c>
      <c r="C67" s="433">
        <f t="shared" si="0"/>
        <v>63</v>
      </c>
      <c r="D67" s="501" t="e">
        <f ca="1">D65-D66</f>
        <v>#DIV/0!</v>
      </c>
      <c r="F67" s="501"/>
      <c r="G67" s="493" t="str">
        <f t="shared" ref="G67:AL67" si="76">IF(G$37=1,G65-G66,"")</f>
        <v/>
      </c>
      <c r="H67" s="493" t="str">
        <f t="shared" si="76"/>
        <v/>
      </c>
      <c r="I67" s="493" t="str">
        <f t="shared" si="76"/>
        <v/>
      </c>
      <c r="J67" s="493" t="str">
        <f t="shared" si="76"/>
        <v/>
      </c>
      <c r="K67" s="493" t="str">
        <f t="shared" si="76"/>
        <v/>
      </c>
      <c r="L67" s="493" t="str">
        <f t="shared" si="76"/>
        <v/>
      </c>
      <c r="M67" s="493" t="str">
        <f t="shared" si="76"/>
        <v/>
      </c>
      <c r="N67" s="493" t="str">
        <f t="shared" si="76"/>
        <v/>
      </c>
      <c r="O67" s="493" t="str">
        <f t="shared" si="76"/>
        <v/>
      </c>
      <c r="P67" s="493" t="str">
        <f t="shared" si="76"/>
        <v/>
      </c>
      <c r="Q67" s="493" t="str">
        <f t="shared" si="76"/>
        <v/>
      </c>
      <c r="R67" s="493" t="str">
        <f t="shared" si="76"/>
        <v/>
      </c>
      <c r="S67" s="493" t="str">
        <f t="shared" si="76"/>
        <v/>
      </c>
      <c r="T67" s="493" t="str">
        <f t="shared" si="76"/>
        <v/>
      </c>
      <c r="U67" s="493" t="str">
        <f t="shared" si="76"/>
        <v/>
      </c>
      <c r="V67" s="493" t="str">
        <f t="shared" si="76"/>
        <v/>
      </c>
      <c r="W67" s="493" t="str">
        <f t="shared" si="76"/>
        <v/>
      </c>
      <c r="X67" s="493" t="str">
        <f t="shared" si="76"/>
        <v/>
      </c>
      <c r="Y67" s="493" t="str">
        <f t="shared" si="76"/>
        <v/>
      </c>
      <c r="Z67" s="493" t="str">
        <f t="shared" si="76"/>
        <v/>
      </c>
      <c r="AA67" s="493" t="str">
        <f t="shared" si="76"/>
        <v/>
      </c>
      <c r="AB67" s="493" t="str">
        <f t="shared" si="76"/>
        <v/>
      </c>
      <c r="AC67" s="493" t="str">
        <f t="shared" si="76"/>
        <v/>
      </c>
      <c r="AD67" s="493" t="str">
        <f t="shared" si="76"/>
        <v/>
      </c>
      <c r="AE67" s="493" t="str">
        <f t="shared" si="76"/>
        <v/>
      </c>
      <c r="AF67" s="493" t="str">
        <f t="shared" si="76"/>
        <v/>
      </c>
      <c r="AG67" s="493" t="str">
        <f t="shared" si="76"/>
        <v/>
      </c>
      <c r="AH67" s="493" t="str">
        <f t="shared" si="76"/>
        <v/>
      </c>
      <c r="AI67" s="493" t="str">
        <f t="shared" si="76"/>
        <v/>
      </c>
      <c r="AJ67" s="493" t="str">
        <f t="shared" si="76"/>
        <v/>
      </c>
      <c r="AK67" s="493" t="str">
        <f t="shared" si="76"/>
        <v/>
      </c>
      <c r="AL67" s="493" t="str">
        <f t="shared" si="76"/>
        <v/>
      </c>
      <c r="AM67" s="493" t="str">
        <f t="shared" ref="AM67:BR67" si="77">IF(AM$37=1,AM65-AM66,"")</f>
        <v/>
      </c>
      <c r="AN67" s="493" t="str">
        <f t="shared" si="77"/>
        <v/>
      </c>
      <c r="AO67" s="493" t="str">
        <f t="shared" si="77"/>
        <v/>
      </c>
      <c r="AP67" s="493" t="str">
        <f t="shared" si="77"/>
        <v/>
      </c>
      <c r="AQ67" s="493" t="str">
        <f t="shared" si="77"/>
        <v/>
      </c>
      <c r="AR67" s="493" t="str">
        <f t="shared" si="77"/>
        <v/>
      </c>
      <c r="AS67" s="493" t="str">
        <f t="shared" si="77"/>
        <v/>
      </c>
      <c r="AT67" s="493" t="str">
        <f t="shared" si="77"/>
        <v/>
      </c>
      <c r="AU67" s="493" t="str">
        <f t="shared" si="77"/>
        <v/>
      </c>
      <c r="AV67" s="493" t="str">
        <f t="shared" si="77"/>
        <v/>
      </c>
      <c r="AW67" s="493" t="str">
        <f t="shared" si="77"/>
        <v/>
      </c>
      <c r="AX67" s="493" t="str">
        <f t="shared" si="77"/>
        <v/>
      </c>
      <c r="AY67" s="493" t="str">
        <f t="shared" si="77"/>
        <v/>
      </c>
      <c r="AZ67" s="493" t="str">
        <f t="shared" si="77"/>
        <v/>
      </c>
      <c r="BA67" s="493" t="str">
        <f t="shared" si="77"/>
        <v/>
      </c>
      <c r="BB67" s="493" t="str">
        <f t="shared" si="77"/>
        <v/>
      </c>
      <c r="BC67" s="493" t="str">
        <f t="shared" si="77"/>
        <v/>
      </c>
      <c r="BD67" s="493" t="str">
        <f t="shared" si="77"/>
        <v/>
      </c>
      <c r="BE67" s="493" t="str">
        <f t="shared" si="77"/>
        <v/>
      </c>
      <c r="BF67" s="493" t="str">
        <f t="shared" si="77"/>
        <v/>
      </c>
      <c r="BG67" s="493" t="str">
        <f t="shared" si="77"/>
        <v/>
      </c>
      <c r="BH67" s="493" t="str">
        <f t="shared" si="77"/>
        <v/>
      </c>
      <c r="BI67" s="493" t="str">
        <f t="shared" si="77"/>
        <v/>
      </c>
      <c r="BJ67" s="493" t="str">
        <f t="shared" si="77"/>
        <v/>
      </c>
      <c r="BK67" s="493" t="str">
        <f t="shared" si="77"/>
        <v/>
      </c>
      <c r="BL67" s="493" t="str">
        <f t="shared" si="77"/>
        <v/>
      </c>
      <c r="BM67" s="493" t="str">
        <f t="shared" si="77"/>
        <v/>
      </c>
      <c r="BN67" s="493" t="str">
        <f t="shared" si="77"/>
        <v/>
      </c>
      <c r="BO67" s="493" t="str">
        <f t="shared" si="77"/>
        <v/>
      </c>
      <c r="BP67" s="493" t="str">
        <f t="shared" si="77"/>
        <v/>
      </c>
      <c r="BQ67" s="493" t="str">
        <f t="shared" si="77"/>
        <v/>
      </c>
      <c r="BR67" s="493" t="str">
        <f t="shared" si="77"/>
        <v/>
      </c>
      <c r="BS67" s="493" t="str">
        <f t="shared" ref="BS67:CX67" si="78">IF(BS$37=1,BS65-BS66,"")</f>
        <v/>
      </c>
      <c r="BT67" s="493" t="str">
        <f t="shared" si="78"/>
        <v/>
      </c>
      <c r="BU67" s="493" t="str">
        <f t="shared" si="78"/>
        <v/>
      </c>
      <c r="BV67" s="493" t="str">
        <f t="shared" si="78"/>
        <v/>
      </c>
      <c r="BW67" s="493" t="str">
        <f t="shared" si="78"/>
        <v/>
      </c>
      <c r="BX67" s="493" t="str">
        <f t="shared" si="78"/>
        <v/>
      </c>
      <c r="BY67" s="493" t="str">
        <f t="shared" si="78"/>
        <v/>
      </c>
      <c r="BZ67" s="493" t="str">
        <f t="shared" si="78"/>
        <v/>
      </c>
      <c r="CA67" s="493" t="str">
        <f t="shared" si="78"/>
        <v/>
      </c>
      <c r="CB67" s="493" t="str">
        <f t="shared" si="78"/>
        <v/>
      </c>
      <c r="CC67" s="493" t="str">
        <f t="shared" si="78"/>
        <v/>
      </c>
      <c r="CD67" s="493" t="str">
        <f t="shared" si="78"/>
        <v/>
      </c>
      <c r="CE67" s="493" t="str">
        <f t="shared" si="78"/>
        <v/>
      </c>
      <c r="CF67" s="493" t="str">
        <f t="shared" si="78"/>
        <v/>
      </c>
      <c r="CG67" s="493" t="str">
        <f t="shared" si="78"/>
        <v/>
      </c>
      <c r="CH67" s="493" t="str">
        <f t="shared" si="78"/>
        <v/>
      </c>
      <c r="CI67" s="493" t="str">
        <f t="shared" si="78"/>
        <v/>
      </c>
      <c r="CJ67" s="493" t="str">
        <f t="shared" si="78"/>
        <v/>
      </c>
      <c r="CK67" s="493" t="str">
        <f t="shared" si="78"/>
        <v/>
      </c>
      <c r="CL67" s="493" t="str">
        <f t="shared" si="78"/>
        <v/>
      </c>
      <c r="CM67" s="493" t="str">
        <f t="shared" si="78"/>
        <v/>
      </c>
      <c r="CN67" s="493" t="str">
        <f t="shared" si="78"/>
        <v/>
      </c>
      <c r="CO67" s="493" t="str">
        <f t="shared" si="78"/>
        <v/>
      </c>
      <c r="CP67" s="493" t="str">
        <f t="shared" si="78"/>
        <v/>
      </c>
      <c r="CQ67" s="493" t="str">
        <f t="shared" si="78"/>
        <v/>
      </c>
      <c r="CR67" s="493" t="str">
        <f t="shared" si="78"/>
        <v/>
      </c>
      <c r="CS67" s="493" t="str">
        <f t="shared" si="78"/>
        <v/>
      </c>
      <c r="CT67" s="493" t="str">
        <f t="shared" si="78"/>
        <v/>
      </c>
      <c r="CU67" s="493" t="str">
        <f t="shared" si="78"/>
        <v/>
      </c>
      <c r="CV67" s="493" t="str">
        <f t="shared" si="78"/>
        <v/>
      </c>
      <c r="CW67" s="493" t="str">
        <f t="shared" si="78"/>
        <v/>
      </c>
      <c r="CX67" s="493" t="str">
        <f t="shared" si="78"/>
        <v/>
      </c>
      <c r="CY67" s="493" t="str">
        <f t="shared" ref="CY67:DB67" si="79">IF(CY$37=1,CY65-CY66,"")</f>
        <v/>
      </c>
      <c r="CZ67" s="493" t="str">
        <f t="shared" si="79"/>
        <v/>
      </c>
      <c r="DA67" s="493" t="str">
        <f t="shared" si="79"/>
        <v/>
      </c>
      <c r="DB67" s="493" t="str">
        <f t="shared" si="79"/>
        <v/>
      </c>
      <c r="DC67" s="4"/>
    </row>
    <row r="68" spans="1:107" x14ac:dyDescent="0.25">
      <c r="A68" s="489"/>
      <c r="B68" s="505" t="str">
        <f ca="1">OFFSET(Sprachen!A431,0,'START, DEBUT, INIZIO'!$E$7-1,1,1)</f>
        <v>- Eigenkapitalgewinnsteuer</v>
      </c>
      <c r="C68" s="506">
        <f t="shared" si="0"/>
        <v>64</v>
      </c>
      <c r="D68" s="502">
        <f ca="1">IF(DropDown!$F$9=1,'1'!D201,IF(DropDown!$F$9=2,'2'!D201,IF(DropDown!$F$9=3,#REF!,IF(DropDown!$F$9=4,'4'!D201,IF(DropDown!$F$9=5,'5'!D201,'6'!D200)))))</f>
        <v>0</v>
      </c>
      <c r="F68" s="502"/>
      <c r="G68" s="494" t="str">
        <f t="shared" ref="G68:AL68" si="80">IF(G$37&lt;&gt;1,"",IF(G$38=1,$D$68,0))</f>
        <v/>
      </c>
      <c r="H68" s="494" t="str">
        <f t="shared" si="80"/>
        <v/>
      </c>
      <c r="I68" s="494" t="str">
        <f t="shared" si="80"/>
        <v/>
      </c>
      <c r="J68" s="494" t="str">
        <f t="shared" si="80"/>
        <v/>
      </c>
      <c r="K68" s="494" t="str">
        <f t="shared" si="80"/>
        <v/>
      </c>
      <c r="L68" s="494" t="str">
        <f t="shared" si="80"/>
        <v/>
      </c>
      <c r="M68" s="494" t="str">
        <f t="shared" si="80"/>
        <v/>
      </c>
      <c r="N68" s="494" t="str">
        <f t="shared" si="80"/>
        <v/>
      </c>
      <c r="O68" s="494" t="str">
        <f t="shared" si="80"/>
        <v/>
      </c>
      <c r="P68" s="494" t="str">
        <f t="shared" si="80"/>
        <v/>
      </c>
      <c r="Q68" s="494" t="str">
        <f t="shared" si="80"/>
        <v/>
      </c>
      <c r="R68" s="494" t="str">
        <f t="shared" si="80"/>
        <v/>
      </c>
      <c r="S68" s="494" t="str">
        <f t="shared" si="80"/>
        <v/>
      </c>
      <c r="T68" s="494" t="str">
        <f t="shared" si="80"/>
        <v/>
      </c>
      <c r="U68" s="494" t="str">
        <f t="shared" si="80"/>
        <v/>
      </c>
      <c r="V68" s="494" t="str">
        <f t="shared" si="80"/>
        <v/>
      </c>
      <c r="W68" s="494" t="str">
        <f t="shared" si="80"/>
        <v/>
      </c>
      <c r="X68" s="494" t="str">
        <f t="shared" si="80"/>
        <v/>
      </c>
      <c r="Y68" s="494" t="str">
        <f t="shared" si="80"/>
        <v/>
      </c>
      <c r="Z68" s="494" t="str">
        <f t="shared" si="80"/>
        <v/>
      </c>
      <c r="AA68" s="494" t="str">
        <f t="shared" si="80"/>
        <v/>
      </c>
      <c r="AB68" s="494" t="str">
        <f t="shared" si="80"/>
        <v/>
      </c>
      <c r="AC68" s="494" t="str">
        <f t="shared" si="80"/>
        <v/>
      </c>
      <c r="AD68" s="494" t="str">
        <f t="shared" si="80"/>
        <v/>
      </c>
      <c r="AE68" s="494" t="str">
        <f t="shared" si="80"/>
        <v/>
      </c>
      <c r="AF68" s="494" t="str">
        <f t="shared" si="80"/>
        <v/>
      </c>
      <c r="AG68" s="494" t="str">
        <f t="shared" si="80"/>
        <v/>
      </c>
      <c r="AH68" s="494" t="str">
        <f t="shared" si="80"/>
        <v/>
      </c>
      <c r="AI68" s="494" t="str">
        <f t="shared" si="80"/>
        <v/>
      </c>
      <c r="AJ68" s="494" t="str">
        <f t="shared" si="80"/>
        <v/>
      </c>
      <c r="AK68" s="494" t="str">
        <f t="shared" si="80"/>
        <v/>
      </c>
      <c r="AL68" s="494" t="str">
        <f t="shared" si="80"/>
        <v/>
      </c>
      <c r="AM68" s="494" t="str">
        <f t="shared" ref="AM68:BR68" si="81">IF(AM$37&lt;&gt;1,"",IF(AM$38=1,$D$68,0))</f>
        <v/>
      </c>
      <c r="AN68" s="494" t="str">
        <f t="shared" si="81"/>
        <v/>
      </c>
      <c r="AO68" s="494" t="str">
        <f t="shared" si="81"/>
        <v/>
      </c>
      <c r="AP68" s="494" t="str">
        <f t="shared" si="81"/>
        <v/>
      </c>
      <c r="AQ68" s="494" t="str">
        <f t="shared" si="81"/>
        <v/>
      </c>
      <c r="AR68" s="494" t="str">
        <f t="shared" si="81"/>
        <v/>
      </c>
      <c r="AS68" s="494" t="str">
        <f t="shared" si="81"/>
        <v/>
      </c>
      <c r="AT68" s="494" t="str">
        <f t="shared" si="81"/>
        <v/>
      </c>
      <c r="AU68" s="494" t="str">
        <f t="shared" si="81"/>
        <v/>
      </c>
      <c r="AV68" s="494" t="str">
        <f t="shared" si="81"/>
        <v/>
      </c>
      <c r="AW68" s="494" t="str">
        <f t="shared" si="81"/>
        <v/>
      </c>
      <c r="AX68" s="494" t="str">
        <f t="shared" si="81"/>
        <v/>
      </c>
      <c r="AY68" s="494" t="str">
        <f t="shared" si="81"/>
        <v/>
      </c>
      <c r="AZ68" s="494" t="str">
        <f t="shared" si="81"/>
        <v/>
      </c>
      <c r="BA68" s="494" t="str">
        <f t="shared" si="81"/>
        <v/>
      </c>
      <c r="BB68" s="494" t="str">
        <f t="shared" si="81"/>
        <v/>
      </c>
      <c r="BC68" s="494" t="str">
        <f t="shared" si="81"/>
        <v/>
      </c>
      <c r="BD68" s="494" t="str">
        <f t="shared" si="81"/>
        <v/>
      </c>
      <c r="BE68" s="494" t="str">
        <f t="shared" si="81"/>
        <v/>
      </c>
      <c r="BF68" s="494" t="str">
        <f t="shared" si="81"/>
        <v/>
      </c>
      <c r="BG68" s="494" t="str">
        <f t="shared" si="81"/>
        <v/>
      </c>
      <c r="BH68" s="494" t="str">
        <f t="shared" si="81"/>
        <v/>
      </c>
      <c r="BI68" s="494" t="str">
        <f t="shared" si="81"/>
        <v/>
      </c>
      <c r="BJ68" s="494" t="str">
        <f t="shared" si="81"/>
        <v/>
      </c>
      <c r="BK68" s="494" t="str">
        <f t="shared" si="81"/>
        <v/>
      </c>
      <c r="BL68" s="494" t="str">
        <f t="shared" si="81"/>
        <v/>
      </c>
      <c r="BM68" s="494" t="str">
        <f t="shared" si="81"/>
        <v/>
      </c>
      <c r="BN68" s="494" t="str">
        <f t="shared" si="81"/>
        <v/>
      </c>
      <c r="BO68" s="494" t="str">
        <f t="shared" si="81"/>
        <v/>
      </c>
      <c r="BP68" s="494" t="str">
        <f t="shared" si="81"/>
        <v/>
      </c>
      <c r="BQ68" s="494" t="str">
        <f t="shared" si="81"/>
        <v/>
      </c>
      <c r="BR68" s="494" t="str">
        <f t="shared" si="81"/>
        <v/>
      </c>
      <c r="BS68" s="494" t="str">
        <f t="shared" ref="BS68:DB68" si="82">IF(BS$37&lt;&gt;1,"",IF(BS$38=1,$D$68,0))</f>
        <v/>
      </c>
      <c r="BT68" s="494" t="str">
        <f t="shared" si="82"/>
        <v/>
      </c>
      <c r="BU68" s="494" t="str">
        <f t="shared" si="82"/>
        <v/>
      </c>
      <c r="BV68" s="494" t="str">
        <f t="shared" si="82"/>
        <v/>
      </c>
      <c r="BW68" s="494" t="str">
        <f t="shared" si="82"/>
        <v/>
      </c>
      <c r="BX68" s="494" t="str">
        <f t="shared" si="82"/>
        <v/>
      </c>
      <c r="BY68" s="494" t="str">
        <f t="shared" si="82"/>
        <v/>
      </c>
      <c r="BZ68" s="494" t="str">
        <f t="shared" si="82"/>
        <v/>
      </c>
      <c r="CA68" s="494" t="str">
        <f t="shared" si="82"/>
        <v/>
      </c>
      <c r="CB68" s="494" t="str">
        <f t="shared" si="82"/>
        <v/>
      </c>
      <c r="CC68" s="494" t="str">
        <f t="shared" si="82"/>
        <v/>
      </c>
      <c r="CD68" s="494" t="str">
        <f t="shared" si="82"/>
        <v/>
      </c>
      <c r="CE68" s="494" t="str">
        <f t="shared" si="82"/>
        <v/>
      </c>
      <c r="CF68" s="494" t="str">
        <f t="shared" si="82"/>
        <v/>
      </c>
      <c r="CG68" s="494" t="str">
        <f t="shared" si="82"/>
        <v/>
      </c>
      <c r="CH68" s="494" t="str">
        <f t="shared" si="82"/>
        <v/>
      </c>
      <c r="CI68" s="494" t="str">
        <f t="shared" si="82"/>
        <v/>
      </c>
      <c r="CJ68" s="494" t="str">
        <f t="shared" si="82"/>
        <v/>
      </c>
      <c r="CK68" s="494" t="str">
        <f t="shared" si="82"/>
        <v/>
      </c>
      <c r="CL68" s="494" t="str">
        <f t="shared" si="82"/>
        <v/>
      </c>
      <c r="CM68" s="494" t="str">
        <f t="shared" si="82"/>
        <v/>
      </c>
      <c r="CN68" s="494" t="str">
        <f t="shared" si="82"/>
        <v/>
      </c>
      <c r="CO68" s="494" t="str">
        <f t="shared" si="82"/>
        <v/>
      </c>
      <c r="CP68" s="494" t="str">
        <f t="shared" si="82"/>
        <v/>
      </c>
      <c r="CQ68" s="494" t="str">
        <f t="shared" si="82"/>
        <v/>
      </c>
      <c r="CR68" s="494" t="str">
        <f t="shared" si="82"/>
        <v/>
      </c>
      <c r="CS68" s="494" t="str">
        <f t="shared" si="82"/>
        <v/>
      </c>
      <c r="CT68" s="494" t="str">
        <f t="shared" si="82"/>
        <v/>
      </c>
      <c r="CU68" s="494" t="str">
        <f t="shared" si="82"/>
        <v/>
      </c>
      <c r="CV68" s="494" t="str">
        <f t="shared" si="82"/>
        <v/>
      </c>
      <c r="CW68" s="494" t="str">
        <f t="shared" si="82"/>
        <v/>
      </c>
      <c r="CX68" s="494" t="str">
        <f t="shared" si="82"/>
        <v/>
      </c>
      <c r="CY68" s="494" t="str">
        <f t="shared" si="82"/>
        <v/>
      </c>
      <c r="CZ68" s="494" t="str">
        <f t="shared" si="82"/>
        <v/>
      </c>
      <c r="DA68" s="494" t="str">
        <f t="shared" si="82"/>
        <v/>
      </c>
      <c r="DB68" s="494" t="str">
        <f t="shared" si="82"/>
        <v/>
      </c>
      <c r="DC68" s="4"/>
    </row>
    <row r="69" spans="1:107" x14ac:dyDescent="0.25">
      <c r="A69" s="489"/>
      <c r="B69" s="505" t="str">
        <f ca="1">OFFSET(Sprachen!A432,0,'START, DEBUT, INIZIO'!$E$7-1,1,1)</f>
        <v xml:space="preserve">- Gewinnsteuer auf übersteigendem Anteil </v>
      </c>
      <c r="C69" s="506">
        <f t="shared" si="0"/>
        <v>65</v>
      </c>
      <c r="D69" s="502" t="e">
        <f ca="1">IF(DropDown!$F$9=1,'1'!D202,IF(DropDown!$F$9=2,'2'!D202,IF(DropDown!$F$9=3,#REF!,IF(DropDown!$F$9=4,'4'!D202,IF(DropDown!$F$9=5,'5'!D202,'6'!D201)))))</f>
        <v>#DIV/0!</v>
      </c>
      <c r="F69" s="502"/>
      <c r="G69" s="494" t="str">
        <f t="shared" ref="G69:AL69" si="83">IF(G$37&lt;&gt;1,"",IF(G$38=1,$D$69,0))</f>
        <v/>
      </c>
      <c r="H69" s="494" t="str">
        <f t="shared" si="83"/>
        <v/>
      </c>
      <c r="I69" s="494" t="str">
        <f t="shared" si="83"/>
        <v/>
      </c>
      <c r="J69" s="494" t="str">
        <f t="shared" si="83"/>
        <v/>
      </c>
      <c r="K69" s="494" t="str">
        <f t="shared" si="83"/>
        <v/>
      </c>
      <c r="L69" s="494" t="str">
        <f t="shared" si="83"/>
        <v/>
      </c>
      <c r="M69" s="494" t="str">
        <f t="shared" si="83"/>
        <v/>
      </c>
      <c r="N69" s="494" t="str">
        <f t="shared" si="83"/>
        <v/>
      </c>
      <c r="O69" s="494" t="str">
        <f t="shared" si="83"/>
        <v/>
      </c>
      <c r="P69" s="494" t="str">
        <f t="shared" si="83"/>
        <v/>
      </c>
      <c r="Q69" s="494" t="str">
        <f t="shared" si="83"/>
        <v/>
      </c>
      <c r="R69" s="494" t="str">
        <f t="shared" si="83"/>
        <v/>
      </c>
      <c r="S69" s="494" t="str">
        <f t="shared" si="83"/>
        <v/>
      </c>
      <c r="T69" s="494" t="str">
        <f t="shared" si="83"/>
        <v/>
      </c>
      <c r="U69" s="494" t="str">
        <f t="shared" si="83"/>
        <v/>
      </c>
      <c r="V69" s="494" t="str">
        <f t="shared" si="83"/>
        <v/>
      </c>
      <c r="W69" s="494" t="str">
        <f t="shared" si="83"/>
        <v/>
      </c>
      <c r="X69" s="494" t="str">
        <f t="shared" si="83"/>
        <v/>
      </c>
      <c r="Y69" s="494" t="str">
        <f t="shared" si="83"/>
        <v/>
      </c>
      <c r="Z69" s="494" t="str">
        <f t="shared" si="83"/>
        <v/>
      </c>
      <c r="AA69" s="494" t="str">
        <f t="shared" si="83"/>
        <v/>
      </c>
      <c r="AB69" s="494" t="str">
        <f t="shared" si="83"/>
        <v/>
      </c>
      <c r="AC69" s="494" t="str">
        <f t="shared" si="83"/>
        <v/>
      </c>
      <c r="AD69" s="494" t="str">
        <f t="shared" si="83"/>
        <v/>
      </c>
      <c r="AE69" s="494" t="str">
        <f t="shared" si="83"/>
        <v/>
      </c>
      <c r="AF69" s="494" t="str">
        <f t="shared" si="83"/>
        <v/>
      </c>
      <c r="AG69" s="494" t="str">
        <f t="shared" si="83"/>
        <v/>
      </c>
      <c r="AH69" s="494" t="str">
        <f t="shared" si="83"/>
        <v/>
      </c>
      <c r="AI69" s="494" t="str">
        <f t="shared" si="83"/>
        <v/>
      </c>
      <c r="AJ69" s="494" t="str">
        <f t="shared" si="83"/>
        <v/>
      </c>
      <c r="AK69" s="494" t="str">
        <f t="shared" si="83"/>
        <v/>
      </c>
      <c r="AL69" s="494" t="str">
        <f t="shared" si="83"/>
        <v/>
      </c>
      <c r="AM69" s="494" t="str">
        <f t="shared" ref="AM69:BR69" si="84">IF(AM$37&lt;&gt;1,"",IF(AM$38=1,$D$69,0))</f>
        <v/>
      </c>
      <c r="AN69" s="494" t="str">
        <f t="shared" si="84"/>
        <v/>
      </c>
      <c r="AO69" s="494" t="str">
        <f t="shared" si="84"/>
        <v/>
      </c>
      <c r="AP69" s="494" t="str">
        <f t="shared" si="84"/>
        <v/>
      </c>
      <c r="AQ69" s="494" t="str">
        <f t="shared" si="84"/>
        <v/>
      </c>
      <c r="AR69" s="494" t="str">
        <f t="shared" si="84"/>
        <v/>
      </c>
      <c r="AS69" s="494" t="str">
        <f t="shared" si="84"/>
        <v/>
      </c>
      <c r="AT69" s="494" t="str">
        <f t="shared" si="84"/>
        <v/>
      </c>
      <c r="AU69" s="494" t="str">
        <f t="shared" si="84"/>
        <v/>
      </c>
      <c r="AV69" s="494" t="str">
        <f t="shared" si="84"/>
        <v/>
      </c>
      <c r="AW69" s="494" t="str">
        <f t="shared" si="84"/>
        <v/>
      </c>
      <c r="AX69" s="494" t="str">
        <f t="shared" si="84"/>
        <v/>
      </c>
      <c r="AY69" s="494" t="str">
        <f t="shared" si="84"/>
        <v/>
      </c>
      <c r="AZ69" s="494" t="str">
        <f t="shared" si="84"/>
        <v/>
      </c>
      <c r="BA69" s="494" t="str">
        <f t="shared" si="84"/>
        <v/>
      </c>
      <c r="BB69" s="494" t="str">
        <f t="shared" si="84"/>
        <v/>
      </c>
      <c r="BC69" s="494" t="str">
        <f t="shared" si="84"/>
        <v/>
      </c>
      <c r="BD69" s="494" t="str">
        <f t="shared" si="84"/>
        <v/>
      </c>
      <c r="BE69" s="494" t="str">
        <f t="shared" si="84"/>
        <v/>
      </c>
      <c r="BF69" s="494" t="str">
        <f t="shared" si="84"/>
        <v/>
      </c>
      <c r="BG69" s="494" t="str">
        <f t="shared" si="84"/>
        <v/>
      </c>
      <c r="BH69" s="494" t="str">
        <f t="shared" si="84"/>
        <v/>
      </c>
      <c r="BI69" s="494" t="str">
        <f t="shared" si="84"/>
        <v/>
      </c>
      <c r="BJ69" s="494" t="str">
        <f t="shared" si="84"/>
        <v/>
      </c>
      <c r="BK69" s="494" t="str">
        <f t="shared" si="84"/>
        <v/>
      </c>
      <c r="BL69" s="494" t="str">
        <f t="shared" si="84"/>
        <v/>
      </c>
      <c r="BM69" s="494" t="str">
        <f t="shared" si="84"/>
        <v/>
      </c>
      <c r="BN69" s="494" t="str">
        <f t="shared" si="84"/>
        <v/>
      </c>
      <c r="BO69" s="494" t="str">
        <f t="shared" si="84"/>
        <v/>
      </c>
      <c r="BP69" s="494" t="str">
        <f t="shared" si="84"/>
        <v/>
      </c>
      <c r="BQ69" s="494" t="str">
        <f t="shared" si="84"/>
        <v/>
      </c>
      <c r="BR69" s="494" t="str">
        <f t="shared" si="84"/>
        <v/>
      </c>
      <c r="BS69" s="494" t="str">
        <f t="shared" ref="BS69:DB69" si="85">IF(BS$37&lt;&gt;1,"",IF(BS$38=1,$D$69,0))</f>
        <v/>
      </c>
      <c r="BT69" s="494" t="str">
        <f t="shared" si="85"/>
        <v/>
      </c>
      <c r="BU69" s="494" t="str">
        <f t="shared" si="85"/>
        <v/>
      </c>
      <c r="BV69" s="494" t="str">
        <f t="shared" si="85"/>
        <v/>
      </c>
      <c r="BW69" s="494" t="str">
        <f t="shared" si="85"/>
        <v/>
      </c>
      <c r="BX69" s="494" t="str">
        <f t="shared" si="85"/>
        <v/>
      </c>
      <c r="BY69" s="494" t="str">
        <f t="shared" si="85"/>
        <v/>
      </c>
      <c r="BZ69" s="494" t="str">
        <f t="shared" si="85"/>
        <v/>
      </c>
      <c r="CA69" s="494" t="str">
        <f t="shared" si="85"/>
        <v/>
      </c>
      <c r="CB69" s="494" t="str">
        <f t="shared" si="85"/>
        <v/>
      </c>
      <c r="CC69" s="494" t="str">
        <f t="shared" si="85"/>
        <v/>
      </c>
      <c r="CD69" s="494" t="str">
        <f t="shared" si="85"/>
        <v/>
      </c>
      <c r="CE69" s="494" t="str">
        <f t="shared" si="85"/>
        <v/>
      </c>
      <c r="CF69" s="494" t="str">
        <f t="shared" si="85"/>
        <v/>
      </c>
      <c r="CG69" s="494" t="str">
        <f t="shared" si="85"/>
        <v/>
      </c>
      <c r="CH69" s="494" t="str">
        <f t="shared" si="85"/>
        <v/>
      </c>
      <c r="CI69" s="494" t="str">
        <f t="shared" si="85"/>
        <v/>
      </c>
      <c r="CJ69" s="494" t="str">
        <f t="shared" si="85"/>
        <v/>
      </c>
      <c r="CK69" s="494" t="str">
        <f t="shared" si="85"/>
        <v/>
      </c>
      <c r="CL69" s="494" t="str">
        <f t="shared" si="85"/>
        <v/>
      </c>
      <c r="CM69" s="494" t="str">
        <f t="shared" si="85"/>
        <v/>
      </c>
      <c r="CN69" s="494" t="str">
        <f t="shared" si="85"/>
        <v/>
      </c>
      <c r="CO69" s="494" t="str">
        <f t="shared" si="85"/>
        <v/>
      </c>
      <c r="CP69" s="494" t="str">
        <f t="shared" si="85"/>
        <v/>
      </c>
      <c r="CQ69" s="494" t="str">
        <f t="shared" si="85"/>
        <v/>
      </c>
      <c r="CR69" s="494" t="str">
        <f t="shared" si="85"/>
        <v/>
      </c>
      <c r="CS69" s="494" t="str">
        <f t="shared" si="85"/>
        <v/>
      </c>
      <c r="CT69" s="494" t="str">
        <f t="shared" si="85"/>
        <v/>
      </c>
      <c r="CU69" s="494" t="str">
        <f t="shared" si="85"/>
        <v/>
      </c>
      <c r="CV69" s="494" t="str">
        <f t="shared" si="85"/>
        <v/>
      </c>
      <c r="CW69" s="494" t="str">
        <f t="shared" si="85"/>
        <v/>
      </c>
      <c r="CX69" s="494" t="str">
        <f t="shared" si="85"/>
        <v/>
      </c>
      <c r="CY69" s="494" t="str">
        <f t="shared" si="85"/>
        <v/>
      </c>
      <c r="CZ69" s="494" t="str">
        <f t="shared" si="85"/>
        <v/>
      </c>
      <c r="DA69" s="494" t="str">
        <f t="shared" si="85"/>
        <v/>
      </c>
      <c r="DB69" s="494" t="str">
        <f t="shared" si="85"/>
        <v/>
      </c>
      <c r="DC69" s="4"/>
    </row>
    <row r="70" spans="1:107" ht="19.5" customHeight="1" x14ac:dyDescent="0.3">
      <c r="A70" s="489"/>
      <c r="B70" s="491" t="str">
        <f ca="1">OFFSET(Sprachen!A433,0,'START, DEBUT, INIZIO'!$E$7-1,1,1)</f>
        <v>EAT</v>
      </c>
      <c r="C70" s="433">
        <f t="shared" si="0"/>
        <v>66</v>
      </c>
      <c r="D70" s="501" t="e">
        <f ca="1">D67-D68-D69</f>
        <v>#DIV/0!</v>
      </c>
      <c r="F70" s="501"/>
      <c r="G70" s="493" t="str">
        <f t="shared" ref="G70:AL70" si="86">IF(G$37&lt;&gt;1,"",G67-G68-G69)</f>
        <v/>
      </c>
      <c r="H70" s="493" t="str">
        <f t="shared" si="86"/>
        <v/>
      </c>
      <c r="I70" s="493" t="str">
        <f t="shared" si="86"/>
        <v/>
      </c>
      <c r="J70" s="493" t="str">
        <f t="shared" si="86"/>
        <v/>
      </c>
      <c r="K70" s="493" t="str">
        <f t="shared" si="86"/>
        <v/>
      </c>
      <c r="L70" s="493" t="str">
        <f t="shared" si="86"/>
        <v/>
      </c>
      <c r="M70" s="493" t="str">
        <f t="shared" si="86"/>
        <v/>
      </c>
      <c r="N70" s="493" t="str">
        <f t="shared" si="86"/>
        <v/>
      </c>
      <c r="O70" s="493" t="str">
        <f t="shared" si="86"/>
        <v/>
      </c>
      <c r="P70" s="493" t="str">
        <f t="shared" si="86"/>
        <v/>
      </c>
      <c r="Q70" s="493" t="str">
        <f t="shared" si="86"/>
        <v/>
      </c>
      <c r="R70" s="493" t="str">
        <f t="shared" si="86"/>
        <v/>
      </c>
      <c r="S70" s="493" t="str">
        <f t="shared" si="86"/>
        <v/>
      </c>
      <c r="T70" s="493" t="str">
        <f t="shared" si="86"/>
        <v/>
      </c>
      <c r="U70" s="493" t="str">
        <f t="shared" si="86"/>
        <v/>
      </c>
      <c r="V70" s="493" t="str">
        <f t="shared" si="86"/>
        <v/>
      </c>
      <c r="W70" s="493" t="str">
        <f t="shared" si="86"/>
        <v/>
      </c>
      <c r="X70" s="493" t="str">
        <f t="shared" si="86"/>
        <v/>
      </c>
      <c r="Y70" s="493" t="str">
        <f t="shared" si="86"/>
        <v/>
      </c>
      <c r="Z70" s="493" t="str">
        <f t="shared" si="86"/>
        <v/>
      </c>
      <c r="AA70" s="493" t="str">
        <f t="shared" si="86"/>
        <v/>
      </c>
      <c r="AB70" s="493" t="str">
        <f t="shared" si="86"/>
        <v/>
      </c>
      <c r="AC70" s="493" t="str">
        <f t="shared" si="86"/>
        <v/>
      </c>
      <c r="AD70" s="493" t="str">
        <f t="shared" si="86"/>
        <v/>
      </c>
      <c r="AE70" s="493" t="str">
        <f t="shared" si="86"/>
        <v/>
      </c>
      <c r="AF70" s="493" t="str">
        <f t="shared" si="86"/>
        <v/>
      </c>
      <c r="AG70" s="493" t="str">
        <f t="shared" si="86"/>
        <v/>
      </c>
      <c r="AH70" s="493" t="str">
        <f t="shared" si="86"/>
        <v/>
      </c>
      <c r="AI70" s="493" t="str">
        <f t="shared" si="86"/>
        <v/>
      </c>
      <c r="AJ70" s="493" t="str">
        <f t="shared" si="86"/>
        <v/>
      </c>
      <c r="AK70" s="493" t="str">
        <f t="shared" si="86"/>
        <v/>
      </c>
      <c r="AL70" s="493" t="str">
        <f t="shared" si="86"/>
        <v/>
      </c>
      <c r="AM70" s="493" t="str">
        <f t="shared" ref="AM70:BR70" si="87">IF(AM$37&lt;&gt;1,"",AM67-AM68-AM69)</f>
        <v/>
      </c>
      <c r="AN70" s="493" t="str">
        <f t="shared" si="87"/>
        <v/>
      </c>
      <c r="AO70" s="493" t="str">
        <f t="shared" si="87"/>
        <v/>
      </c>
      <c r="AP70" s="493" t="str">
        <f t="shared" si="87"/>
        <v/>
      </c>
      <c r="AQ70" s="493" t="str">
        <f t="shared" si="87"/>
        <v/>
      </c>
      <c r="AR70" s="493" t="str">
        <f t="shared" si="87"/>
        <v/>
      </c>
      <c r="AS70" s="493" t="str">
        <f t="shared" si="87"/>
        <v/>
      </c>
      <c r="AT70" s="493" t="str">
        <f t="shared" si="87"/>
        <v/>
      </c>
      <c r="AU70" s="493" t="str">
        <f t="shared" si="87"/>
        <v/>
      </c>
      <c r="AV70" s="493" t="str">
        <f t="shared" si="87"/>
        <v/>
      </c>
      <c r="AW70" s="493" t="str">
        <f t="shared" si="87"/>
        <v/>
      </c>
      <c r="AX70" s="493" t="str">
        <f t="shared" si="87"/>
        <v/>
      </c>
      <c r="AY70" s="493" t="str">
        <f t="shared" si="87"/>
        <v/>
      </c>
      <c r="AZ70" s="493" t="str">
        <f t="shared" si="87"/>
        <v/>
      </c>
      <c r="BA70" s="493" t="str">
        <f t="shared" si="87"/>
        <v/>
      </c>
      <c r="BB70" s="493" t="str">
        <f t="shared" si="87"/>
        <v/>
      </c>
      <c r="BC70" s="493" t="str">
        <f t="shared" si="87"/>
        <v/>
      </c>
      <c r="BD70" s="493" t="str">
        <f t="shared" si="87"/>
        <v/>
      </c>
      <c r="BE70" s="493" t="str">
        <f t="shared" si="87"/>
        <v/>
      </c>
      <c r="BF70" s="493" t="str">
        <f t="shared" si="87"/>
        <v/>
      </c>
      <c r="BG70" s="493" t="str">
        <f t="shared" si="87"/>
        <v/>
      </c>
      <c r="BH70" s="493" t="str">
        <f t="shared" si="87"/>
        <v/>
      </c>
      <c r="BI70" s="493" t="str">
        <f t="shared" si="87"/>
        <v/>
      </c>
      <c r="BJ70" s="493" t="str">
        <f t="shared" si="87"/>
        <v/>
      </c>
      <c r="BK70" s="493" t="str">
        <f t="shared" si="87"/>
        <v/>
      </c>
      <c r="BL70" s="493" t="str">
        <f t="shared" si="87"/>
        <v/>
      </c>
      <c r="BM70" s="493" t="str">
        <f t="shared" si="87"/>
        <v/>
      </c>
      <c r="BN70" s="493" t="str">
        <f t="shared" si="87"/>
        <v/>
      </c>
      <c r="BO70" s="493" t="str">
        <f t="shared" si="87"/>
        <v/>
      </c>
      <c r="BP70" s="493" t="str">
        <f t="shared" si="87"/>
        <v/>
      </c>
      <c r="BQ70" s="493" t="str">
        <f t="shared" si="87"/>
        <v/>
      </c>
      <c r="BR70" s="493" t="str">
        <f t="shared" si="87"/>
        <v/>
      </c>
      <c r="BS70" s="493" t="str">
        <f t="shared" ref="BS70:CX70" si="88">IF(BS$37&lt;&gt;1,"",BS67-BS68-BS69)</f>
        <v/>
      </c>
      <c r="BT70" s="493" t="str">
        <f t="shared" si="88"/>
        <v/>
      </c>
      <c r="BU70" s="493" t="str">
        <f t="shared" si="88"/>
        <v/>
      </c>
      <c r="BV70" s="493" t="str">
        <f t="shared" si="88"/>
        <v/>
      </c>
      <c r="BW70" s="493" t="str">
        <f t="shared" si="88"/>
        <v/>
      </c>
      <c r="BX70" s="493" t="str">
        <f t="shared" si="88"/>
        <v/>
      </c>
      <c r="BY70" s="493" t="str">
        <f t="shared" si="88"/>
        <v/>
      </c>
      <c r="BZ70" s="493" t="str">
        <f t="shared" si="88"/>
        <v/>
      </c>
      <c r="CA70" s="493" t="str">
        <f t="shared" si="88"/>
        <v/>
      </c>
      <c r="CB70" s="493" t="str">
        <f t="shared" si="88"/>
        <v/>
      </c>
      <c r="CC70" s="493" t="str">
        <f t="shared" si="88"/>
        <v/>
      </c>
      <c r="CD70" s="493" t="str">
        <f t="shared" si="88"/>
        <v/>
      </c>
      <c r="CE70" s="493" t="str">
        <f t="shared" si="88"/>
        <v/>
      </c>
      <c r="CF70" s="493" t="str">
        <f t="shared" si="88"/>
        <v/>
      </c>
      <c r="CG70" s="493" t="str">
        <f t="shared" si="88"/>
        <v/>
      </c>
      <c r="CH70" s="493" t="str">
        <f t="shared" si="88"/>
        <v/>
      </c>
      <c r="CI70" s="493" t="str">
        <f t="shared" si="88"/>
        <v/>
      </c>
      <c r="CJ70" s="493" t="str">
        <f t="shared" si="88"/>
        <v/>
      </c>
      <c r="CK70" s="493" t="str">
        <f t="shared" si="88"/>
        <v/>
      </c>
      <c r="CL70" s="493" t="str">
        <f t="shared" si="88"/>
        <v/>
      </c>
      <c r="CM70" s="493" t="str">
        <f t="shared" si="88"/>
        <v/>
      </c>
      <c r="CN70" s="493" t="str">
        <f t="shared" si="88"/>
        <v/>
      </c>
      <c r="CO70" s="493" t="str">
        <f t="shared" si="88"/>
        <v/>
      </c>
      <c r="CP70" s="493" t="str">
        <f t="shared" si="88"/>
        <v/>
      </c>
      <c r="CQ70" s="493" t="str">
        <f t="shared" si="88"/>
        <v/>
      </c>
      <c r="CR70" s="493" t="str">
        <f t="shared" si="88"/>
        <v/>
      </c>
      <c r="CS70" s="493" t="str">
        <f t="shared" si="88"/>
        <v/>
      </c>
      <c r="CT70" s="493" t="str">
        <f t="shared" si="88"/>
        <v/>
      </c>
      <c r="CU70" s="493" t="str">
        <f t="shared" si="88"/>
        <v/>
      </c>
      <c r="CV70" s="493" t="str">
        <f t="shared" si="88"/>
        <v/>
      </c>
      <c r="CW70" s="493" t="str">
        <f t="shared" si="88"/>
        <v/>
      </c>
      <c r="CX70" s="493" t="str">
        <f t="shared" si="88"/>
        <v/>
      </c>
      <c r="CY70" s="493" t="str">
        <f t="shared" ref="CY70:DB70" si="89">IF(CY$37&lt;&gt;1,"",CY67-CY68-CY69)</f>
        <v/>
      </c>
      <c r="CZ70" s="493" t="str">
        <f t="shared" si="89"/>
        <v/>
      </c>
      <c r="DA70" s="493" t="str">
        <f t="shared" si="89"/>
        <v/>
      </c>
      <c r="DB70" s="493" t="str">
        <f t="shared" si="89"/>
        <v/>
      </c>
      <c r="DC70" s="4"/>
    </row>
    <row r="71" spans="1:107" x14ac:dyDescent="0.25">
      <c r="A71" s="489"/>
      <c r="B71" s="505" t="str">
        <f ca="1">OFFSET(Sprachen!A434,0,'START, DEBUT, INIZIO'!$E$7-1,1,1)</f>
        <v>- Eigenkapitalkosten</v>
      </c>
      <c r="C71" s="506">
        <f t="shared" ref="C71:C72" si="90">C70+1</f>
        <v>67</v>
      </c>
      <c r="D71" s="502">
        <f ca="1">IF(DropDown!$F$9=1,'1'!D204,IF(DropDown!$F$9=2,'2'!D204,IF(DropDown!$F$9=3,#REF!,IF(DropDown!$F$9=4,'4'!D204,IF(DropDown!$F$9=5,'5'!D204,'6'!D203)))))</f>
        <v>0</v>
      </c>
      <c r="F71" s="502"/>
      <c r="G71" s="494" t="str">
        <f t="shared" ref="G71:AL71" si="91">IF(G$37&lt;&gt;1,"",IF(G$38=1,$D$71,0))</f>
        <v/>
      </c>
      <c r="H71" s="494" t="str">
        <f t="shared" si="91"/>
        <v/>
      </c>
      <c r="I71" s="494" t="str">
        <f t="shared" si="91"/>
        <v/>
      </c>
      <c r="J71" s="494" t="str">
        <f t="shared" si="91"/>
        <v/>
      </c>
      <c r="K71" s="494" t="str">
        <f t="shared" si="91"/>
        <v/>
      </c>
      <c r="L71" s="494" t="str">
        <f t="shared" si="91"/>
        <v/>
      </c>
      <c r="M71" s="494" t="str">
        <f t="shared" si="91"/>
        <v/>
      </c>
      <c r="N71" s="494" t="str">
        <f t="shared" si="91"/>
        <v/>
      </c>
      <c r="O71" s="494" t="str">
        <f t="shared" si="91"/>
        <v/>
      </c>
      <c r="P71" s="494" t="str">
        <f t="shared" si="91"/>
        <v/>
      </c>
      <c r="Q71" s="494" t="str">
        <f t="shared" si="91"/>
        <v/>
      </c>
      <c r="R71" s="494" t="str">
        <f t="shared" si="91"/>
        <v/>
      </c>
      <c r="S71" s="494" t="str">
        <f t="shared" si="91"/>
        <v/>
      </c>
      <c r="T71" s="494" t="str">
        <f t="shared" si="91"/>
        <v/>
      </c>
      <c r="U71" s="494" t="str">
        <f t="shared" si="91"/>
        <v/>
      </c>
      <c r="V71" s="494" t="str">
        <f t="shared" si="91"/>
        <v/>
      </c>
      <c r="W71" s="494" t="str">
        <f t="shared" si="91"/>
        <v/>
      </c>
      <c r="X71" s="494" t="str">
        <f t="shared" si="91"/>
        <v/>
      </c>
      <c r="Y71" s="494" t="str">
        <f t="shared" si="91"/>
        <v/>
      </c>
      <c r="Z71" s="494" t="str">
        <f t="shared" si="91"/>
        <v/>
      </c>
      <c r="AA71" s="494" t="str">
        <f t="shared" si="91"/>
        <v/>
      </c>
      <c r="AB71" s="494" t="str">
        <f t="shared" si="91"/>
        <v/>
      </c>
      <c r="AC71" s="494" t="str">
        <f t="shared" si="91"/>
        <v/>
      </c>
      <c r="AD71" s="494" t="str">
        <f t="shared" si="91"/>
        <v/>
      </c>
      <c r="AE71" s="494" t="str">
        <f t="shared" si="91"/>
        <v/>
      </c>
      <c r="AF71" s="494" t="str">
        <f t="shared" si="91"/>
        <v/>
      </c>
      <c r="AG71" s="494" t="str">
        <f t="shared" si="91"/>
        <v/>
      </c>
      <c r="AH71" s="494" t="str">
        <f t="shared" si="91"/>
        <v/>
      </c>
      <c r="AI71" s="494" t="str">
        <f t="shared" si="91"/>
        <v/>
      </c>
      <c r="AJ71" s="494" t="str">
        <f t="shared" si="91"/>
        <v/>
      </c>
      <c r="AK71" s="494" t="str">
        <f t="shared" si="91"/>
        <v/>
      </c>
      <c r="AL71" s="494" t="str">
        <f t="shared" si="91"/>
        <v/>
      </c>
      <c r="AM71" s="494" t="str">
        <f t="shared" ref="AM71:BR71" si="92">IF(AM$37&lt;&gt;1,"",IF(AM$38=1,$D$71,0))</f>
        <v/>
      </c>
      <c r="AN71" s="494" t="str">
        <f t="shared" si="92"/>
        <v/>
      </c>
      <c r="AO71" s="494" t="str">
        <f t="shared" si="92"/>
        <v/>
      </c>
      <c r="AP71" s="494" t="str">
        <f t="shared" si="92"/>
        <v/>
      </c>
      <c r="AQ71" s="494" t="str">
        <f t="shared" si="92"/>
        <v/>
      </c>
      <c r="AR71" s="494" t="str">
        <f t="shared" si="92"/>
        <v/>
      </c>
      <c r="AS71" s="494" t="str">
        <f t="shared" si="92"/>
        <v/>
      </c>
      <c r="AT71" s="494" t="str">
        <f t="shared" si="92"/>
        <v/>
      </c>
      <c r="AU71" s="494" t="str">
        <f t="shared" si="92"/>
        <v/>
      </c>
      <c r="AV71" s="494" t="str">
        <f t="shared" si="92"/>
        <v/>
      </c>
      <c r="AW71" s="494" t="str">
        <f t="shared" si="92"/>
        <v/>
      </c>
      <c r="AX71" s="494" t="str">
        <f t="shared" si="92"/>
        <v/>
      </c>
      <c r="AY71" s="494" t="str">
        <f t="shared" si="92"/>
        <v/>
      </c>
      <c r="AZ71" s="494" t="str">
        <f t="shared" si="92"/>
        <v/>
      </c>
      <c r="BA71" s="494" t="str">
        <f t="shared" si="92"/>
        <v/>
      </c>
      <c r="BB71" s="494" t="str">
        <f t="shared" si="92"/>
        <v/>
      </c>
      <c r="BC71" s="494" t="str">
        <f t="shared" si="92"/>
        <v/>
      </c>
      <c r="BD71" s="494" t="str">
        <f t="shared" si="92"/>
        <v/>
      </c>
      <c r="BE71" s="494" t="str">
        <f t="shared" si="92"/>
        <v/>
      </c>
      <c r="BF71" s="494" t="str">
        <f t="shared" si="92"/>
        <v/>
      </c>
      <c r="BG71" s="494" t="str">
        <f t="shared" si="92"/>
        <v/>
      </c>
      <c r="BH71" s="494" t="str">
        <f t="shared" si="92"/>
        <v/>
      </c>
      <c r="BI71" s="494" t="str">
        <f t="shared" si="92"/>
        <v/>
      </c>
      <c r="BJ71" s="494" t="str">
        <f t="shared" si="92"/>
        <v/>
      </c>
      <c r="BK71" s="494" t="str">
        <f t="shared" si="92"/>
        <v/>
      </c>
      <c r="BL71" s="494" t="str">
        <f t="shared" si="92"/>
        <v/>
      </c>
      <c r="BM71" s="494" t="str">
        <f t="shared" si="92"/>
        <v/>
      </c>
      <c r="BN71" s="494" t="str">
        <f t="shared" si="92"/>
        <v/>
      </c>
      <c r="BO71" s="494" t="str">
        <f t="shared" si="92"/>
        <v/>
      </c>
      <c r="BP71" s="494" t="str">
        <f t="shared" si="92"/>
        <v/>
      </c>
      <c r="BQ71" s="494" t="str">
        <f t="shared" si="92"/>
        <v/>
      </c>
      <c r="BR71" s="494" t="str">
        <f t="shared" si="92"/>
        <v/>
      </c>
      <c r="BS71" s="494" t="str">
        <f t="shared" ref="BS71:DB71" si="93">IF(BS$37&lt;&gt;1,"",IF(BS$38=1,$D$71,0))</f>
        <v/>
      </c>
      <c r="BT71" s="494" t="str">
        <f t="shared" si="93"/>
        <v/>
      </c>
      <c r="BU71" s="494" t="str">
        <f t="shared" si="93"/>
        <v/>
      </c>
      <c r="BV71" s="494" t="str">
        <f t="shared" si="93"/>
        <v/>
      </c>
      <c r="BW71" s="494" t="str">
        <f t="shared" si="93"/>
        <v/>
      </c>
      <c r="BX71" s="494" t="str">
        <f t="shared" si="93"/>
        <v/>
      </c>
      <c r="BY71" s="494" t="str">
        <f t="shared" si="93"/>
        <v/>
      </c>
      <c r="BZ71" s="494" t="str">
        <f t="shared" si="93"/>
        <v/>
      </c>
      <c r="CA71" s="494" t="str">
        <f t="shared" si="93"/>
        <v/>
      </c>
      <c r="CB71" s="494" t="str">
        <f t="shared" si="93"/>
        <v/>
      </c>
      <c r="CC71" s="494" t="str">
        <f t="shared" si="93"/>
        <v/>
      </c>
      <c r="CD71" s="494" t="str">
        <f t="shared" si="93"/>
        <v/>
      </c>
      <c r="CE71" s="494" t="str">
        <f t="shared" si="93"/>
        <v/>
      </c>
      <c r="CF71" s="494" t="str">
        <f t="shared" si="93"/>
        <v/>
      </c>
      <c r="CG71" s="494" t="str">
        <f t="shared" si="93"/>
        <v/>
      </c>
      <c r="CH71" s="494" t="str">
        <f t="shared" si="93"/>
        <v/>
      </c>
      <c r="CI71" s="494" t="str">
        <f t="shared" si="93"/>
        <v/>
      </c>
      <c r="CJ71" s="494" t="str">
        <f t="shared" si="93"/>
        <v/>
      </c>
      <c r="CK71" s="494" t="str">
        <f t="shared" si="93"/>
        <v/>
      </c>
      <c r="CL71" s="494" t="str">
        <f t="shared" si="93"/>
        <v/>
      </c>
      <c r="CM71" s="494" t="str">
        <f t="shared" si="93"/>
        <v/>
      </c>
      <c r="CN71" s="494" t="str">
        <f t="shared" si="93"/>
        <v/>
      </c>
      <c r="CO71" s="494" t="str">
        <f t="shared" si="93"/>
        <v/>
      </c>
      <c r="CP71" s="494" t="str">
        <f t="shared" si="93"/>
        <v/>
      </c>
      <c r="CQ71" s="494" t="str">
        <f t="shared" si="93"/>
        <v/>
      </c>
      <c r="CR71" s="494" t="str">
        <f t="shared" si="93"/>
        <v/>
      </c>
      <c r="CS71" s="494" t="str">
        <f t="shared" si="93"/>
        <v/>
      </c>
      <c r="CT71" s="494" t="str">
        <f t="shared" si="93"/>
        <v/>
      </c>
      <c r="CU71" s="494" t="str">
        <f t="shared" si="93"/>
        <v/>
      </c>
      <c r="CV71" s="494" t="str">
        <f t="shared" si="93"/>
        <v/>
      </c>
      <c r="CW71" s="494" t="str">
        <f t="shared" si="93"/>
        <v/>
      </c>
      <c r="CX71" s="494" t="str">
        <f t="shared" si="93"/>
        <v/>
      </c>
      <c r="CY71" s="494" t="str">
        <f t="shared" si="93"/>
        <v/>
      </c>
      <c r="CZ71" s="494" t="str">
        <f t="shared" si="93"/>
        <v/>
      </c>
      <c r="DA71" s="494" t="str">
        <f t="shared" si="93"/>
        <v/>
      </c>
      <c r="DB71" s="494" t="str">
        <f t="shared" si="93"/>
        <v/>
      </c>
      <c r="DC71" s="4"/>
    </row>
    <row r="72" spans="1:107" ht="19.5" customHeight="1" thickBot="1" x14ac:dyDescent="0.35">
      <c r="A72" s="489"/>
      <c r="B72" s="491" t="str">
        <f ca="1">OFFSET(Sprachen!A435,0,'START, DEBUT, INIZIO'!$E$7-1,1,1)</f>
        <v>Gewinn nach Eigenkapitalkosten</v>
      </c>
      <c r="C72" s="433">
        <f t="shared" si="90"/>
        <v>68</v>
      </c>
      <c r="D72" s="504" t="e">
        <f ca="1">IF(DropDown!$F$9=1,'1'!E205,IF(DropDown!$F$9=2,'2'!E205,IF(DropDown!$F$9=3,#REF!,IF(DropDown!$F$9=4,'4'!E205,IF(DropDown!$F$9=5,'5'!E205,'6'!E204)))))</f>
        <v>#DIV/0!</v>
      </c>
      <c r="F72" s="504"/>
      <c r="G72" s="493" t="str">
        <f t="shared" ref="G72:AL72" si="94">IF(G$37&lt;&gt;1,"",IF(G$38=1,$D$72*G$42,0))</f>
        <v/>
      </c>
      <c r="H72" s="493" t="str">
        <f t="shared" si="94"/>
        <v/>
      </c>
      <c r="I72" s="493" t="str">
        <f t="shared" si="94"/>
        <v/>
      </c>
      <c r="J72" s="493" t="str">
        <f t="shared" si="94"/>
        <v/>
      </c>
      <c r="K72" s="493" t="str">
        <f t="shared" si="94"/>
        <v/>
      </c>
      <c r="L72" s="493" t="str">
        <f t="shared" si="94"/>
        <v/>
      </c>
      <c r="M72" s="493" t="str">
        <f t="shared" si="94"/>
        <v/>
      </c>
      <c r="N72" s="493" t="str">
        <f t="shared" si="94"/>
        <v/>
      </c>
      <c r="O72" s="493" t="str">
        <f t="shared" si="94"/>
        <v/>
      </c>
      <c r="P72" s="493" t="str">
        <f t="shared" si="94"/>
        <v/>
      </c>
      <c r="Q72" s="493" t="str">
        <f t="shared" si="94"/>
        <v/>
      </c>
      <c r="R72" s="493" t="str">
        <f t="shared" si="94"/>
        <v/>
      </c>
      <c r="S72" s="493" t="str">
        <f t="shared" si="94"/>
        <v/>
      </c>
      <c r="T72" s="493" t="str">
        <f t="shared" si="94"/>
        <v/>
      </c>
      <c r="U72" s="493" t="str">
        <f t="shared" si="94"/>
        <v/>
      </c>
      <c r="V72" s="493" t="str">
        <f t="shared" si="94"/>
        <v/>
      </c>
      <c r="W72" s="493" t="str">
        <f t="shared" si="94"/>
        <v/>
      </c>
      <c r="X72" s="493" t="str">
        <f t="shared" si="94"/>
        <v/>
      </c>
      <c r="Y72" s="493" t="str">
        <f t="shared" si="94"/>
        <v/>
      </c>
      <c r="Z72" s="493" t="str">
        <f t="shared" si="94"/>
        <v/>
      </c>
      <c r="AA72" s="493" t="str">
        <f t="shared" si="94"/>
        <v/>
      </c>
      <c r="AB72" s="493" t="str">
        <f t="shared" si="94"/>
        <v/>
      </c>
      <c r="AC72" s="493" t="str">
        <f t="shared" si="94"/>
        <v/>
      </c>
      <c r="AD72" s="493" t="str">
        <f t="shared" si="94"/>
        <v/>
      </c>
      <c r="AE72" s="493" t="str">
        <f t="shared" si="94"/>
        <v/>
      </c>
      <c r="AF72" s="493" t="str">
        <f t="shared" si="94"/>
        <v/>
      </c>
      <c r="AG72" s="493" t="str">
        <f t="shared" si="94"/>
        <v/>
      </c>
      <c r="AH72" s="493" t="str">
        <f t="shared" si="94"/>
        <v/>
      </c>
      <c r="AI72" s="493" t="str">
        <f t="shared" si="94"/>
        <v/>
      </c>
      <c r="AJ72" s="493" t="str">
        <f t="shared" si="94"/>
        <v/>
      </c>
      <c r="AK72" s="493" t="str">
        <f t="shared" si="94"/>
        <v/>
      </c>
      <c r="AL72" s="493" t="str">
        <f t="shared" si="94"/>
        <v/>
      </c>
      <c r="AM72" s="493" t="str">
        <f t="shared" ref="AM72:BR72" si="95">IF(AM$37&lt;&gt;1,"",IF(AM$38=1,$D$72*AM$42,0))</f>
        <v/>
      </c>
      <c r="AN72" s="493" t="str">
        <f t="shared" si="95"/>
        <v/>
      </c>
      <c r="AO72" s="493" t="str">
        <f t="shared" si="95"/>
        <v/>
      </c>
      <c r="AP72" s="493" t="str">
        <f t="shared" si="95"/>
        <v/>
      </c>
      <c r="AQ72" s="493" t="str">
        <f t="shared" si="95"/>
        <v/>
      </c>
      <c r="AR72" s="493" t="str">
        <f t="shared" si="95"/>
        <v/>
      </c>
      <c r="AS72" s="493" t="str">
        <f t="shared" si="95"/>
        <v/>
      </c>
      <c r="AT72" s="493" t="str">
        <f t="shared" si="95"/>
        <v/>
      </c>
      <c r="AU72" s="493" t="str">
        <f t="shared" si="95"/>
        <v/>
      </c>
      <c r="AV72" s="493" t="str">
        <f t="shared" si="95"/>
        <v/>
      </c>
      <c r="AW72" s="493" t="str">
        <f t="shared" si="95"/>
        <v/>
      </c>
      <c r="AX72" s="493" t="str">
        <f t="shared" si="95"/>
        <v/>
      </c>
      <c r="AY72" s="493" t="str">
        <f t="shared" si="95"/>
        <v/>
      </c>
      <c r="AZ72" s="493" t="str">
        <f t="shared" si="95"/>
        <v/>
      </c>
      <c r="BA72" s="493" t="str">
        <f t="shared" si="95"/>
        <v/>
      </c>
      <c r="BB72" s="493" t="str">
        <f t="shared" si="95"/>
        <v/>
      </c>
      <c r="BC72" s="493" t="str">
        <f t="shared" si="95"/>
        <v/>
      </c>
      <c r="BD72" s="493" t="str">
        <f t="shared" si="95"/>
        <v/>
      </c>
      <c r="BE72" s="493" t="str">
        <f t="shared" si="95"/>
        <v/>
      </c>
      <c r="BF72" s="493" t="str">
        <f t="shared" si="95"/>
        <v/>
      </c>
      <c r="BG72" s="493" t="str">
        <f t="shared" si="95"/>
        <v/>
      </c>
      <c r="BH72" s="493" t="str">
        <f t="shared" si="95"/>
        <v/>
      </c>
      <c r="BI72" s="493" t="str">
        <f t="shared" si="95"/>
        <v/>
      </c>
      <c r="BJ72" s="493" t="str">
        <f t="shared" si="95"/>
        <v/>
      </c>
      <c r="BK72" s="493" t="str">
        <f t="shared" si="95"/>
        <v/>
      </c>
      <c r="BL72" s="493" t="str">
        <f t="shared" si="95"/>
        <v/>
      </c>
      <c r="BM72" s="493" t="str">
        <f t="shared" si="95"/>
        <v/>
      </c>
      <c r="BN72" s="493" t="str">
        <f t="shared" si="95"/>
        <v/>
      </c>
      <c r="BO72" s="493" t="str">
        <f t="shared" si="95"/>
        <v/>
      </c>
      <c r="BP72" s="493" t="str">
        <f t="shared" si="95"/>
        <v/>
      </c>
      <c r="BQ72" s="493" t="str">
        <f t="shared" si="95"/>
        <v/>
      </c>
      <c r="BR72" s="493" t="str">
        <f t="shared" si="95"/>
        <v/>
      </c>
      <c r="BS72" s="493" t="str">
        <f t="shared" ref="BS72:DB72" si="96">IF(BS$37&lt;&gt;1,"",IF(BS$38=1,$D$72*BS$42,0))</f>
        <v/>
      </c>
      <c r="BT72" s="493" t="str">
        <f t="shared" si="96"/>
        <v/>
      </c>
      <c r="BU72" s="493" t="str">
        <f t="shared" si="96"/>
        <v/>
      </c>
      <c r="BV72" s="493" t="str">
        <f t="shared" si="96"/>
        <v/>
      </c>
      <c r="BW72" s="493" t="str">
        <f t="shared" si="96"/>
        <v/>
      </c>
      <c r="BX72" s="493" t="str">
        <f t="shared" si="96"/>
        <v/>
      </c>
      <c r="BY72" s="493" t="str">
        <f t="shared" si="96"/>
        <v/>
      </c>
      <c r="BZ72" s="493" t="str">
        <f t="shared" si="96"/>
        <v/>
      </c>
      <c r="CA72" s="493" t="str">
        <f t="shared" si="96"/>
        <v/>
      </c>
      <c r="CB72" s="493" t="str">
        <f t="shared" si="96"/>
        <v/>
      </c>
      <c r="CC72" s="493" t="str">
        <f t="shared" si="96"/>
        <v/>
      </c>
      <c r="CD72" s="493" t="str">
        <f t="shared" si="96"/>
        <v/>
      </c>
      <c r="CE72" s="493" t="str">
        <f t="shared" si="96"/>
        <v/>
      </c>
      <c r="CF72" s="493" t="str">
        <f t="shared" si="96"/>
        <v/>
      </c>
      <c r="CG72" s="493" t="str">
        <f t="shared" si="96"/>
        <v/>
      </c>
      <c r="CH72" s="493" t="str">
        <f t="shared" si="96"/>
        <v/>
      </c>
      <c r="CI72" s="493" t="str">
        <f t="shared" si="96"/>
        <v/>
      </c>
      <c r="CJ72" s="493" t="str">
        <f t="shared" si="96"/>
        <v/>
      </c>
      <c r="CK72" s="493" t="str">
        <f t="shared" si="96"/>
        <v/>
      </c>
      <c r="CL72" s="493" t="str">
        <f t="shared" si="96"/>
        <v/>
      </c>
      <c r="CM72" s="493" t="str">
        <f t="shared" si="96"/>
        <v/>
      </c>
      <c r="CN72" s="493" t="str">
        <f t="shared" si="96"/>
        <v/>
      </c>
      <c r="CO72" s="493" t="str">
        <f t="shared" si="96"/>
        <v/>
      </c>
      <c r="CP72" s="493" t="str">
        <f t="shared" si="96"/>
        <v/>
      </c>
      <c r="CQ72" s="493" t="str">
        <f t="shared" si="96"/>
        <v/>
      </c>
      <c r="CR72" s="493" t="str">
        <f t="shared" si="96"/>
        <v/>
      </c>
      <c r="CS72" s="493" t="str">
        <f t="shared" si="96"/>
        <v/>
      </c>
      <c r="CT72" s="493" t="str">
        <f t="shared" si="96"/>
        <v/>
      </c>
      <c r="CU72" s="493" t="str">
        <f t="shared" si="96"/>
        <v/>
      </c>
      <c r="CV72" s="493" t="str">
        <f t="shared" si="96"/>
        <v/>
      </c>
      <c r="CW72" s="493" t="str">
        <f t="shared" si="96"/>
        <v/>
      </c>
      <c r="CX72" s="493" t="str">
        <f t="shared" si="96"/>
        <v/>
      </c>
      <c r="CY72" s="493" t="str">
        <f t="shared" si="96"/>
        <v/>
      </c>
      <c r="CZ72" s="493" t="str">
        <f t="shared" si="96"/>
        <v/>
      </c>
      <c r="DA72" s="493" t="str">
        <f t="shared" si="96"/>
        <v/>
      </c>
      <c r="DB72" s="493" t="str">
        <f t="shared" si="96"/>
        <v/>
      </c>
      <c r="DC72" s="4"/>
    </row>
    <row r="73" spans="1:107" ht="13" x14ac:dyDescent="0.3">
      <c r="C73"/>
      <c r="D73"/>
      <c r="E73" s="1"/>
      <c r="F73" s="1"/>
      <c r="G73" s="443"/>
      <c r="H73" s="485"/>
      <c r="I73" s="485"/>
      <c r="J73" s="485"/>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4"/>
    </row>
    <row r="74" spans="1:107" ht="13" x14ac:dyDescent="0.3">
      <c r="C74"/>
      <c r="D74"/>
      <c r="E74" s="1"/>
      <c r="F74" s="1"/>
      <c r="G74" s="443"/>
      <c r="H74" s="485"/>
      <c r="I74" s="485"/>
      <c r="J74" s="485"/>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4"/>
    </row>
    <row r="75" spans="1:107" ht="13" x14ac:dyDescent="0.3">
      <c r="C75"/>
      <c r="D75"/>
      <c r="E75" s="1"/>
      <c r="F75" s="1"/>
      <c r="G75" s="443"/>
      <c r="H75" s="485"/>
      <c r="I75" s="485"/>
      <c r="J75" s="485"/>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4"/>
    </row>
    <row r="76" spans="1:107" ht="13" x14ac:dyDescent="0.3">
      <c r="C76"/>
      <c r="D76"/>
      <c r="E76" s="1"/>
      <c r="F76" s="1"/>
      <c r="G76" s="443"/>
      <c r="H76" s="485"/>
      <c r="I76" s="485"/>
      <c r="J76" s="485"/>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4"/>
    </row>
    <row r="77" spans="1:107" ht="13" x14ac:dyDescent="0.3">
      <c r="C77"/>
      <c r="D77"/>
      <c r="E77" s="1"/>
      <c r="F77" s="1"/>
      <c r="G77" s="443"/>
      <c r="H77" s="485"/>
      <c r="I77" s="485"/>
      <c r="J77" s="485"/>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4"/>
    </row>
    <row r="78" spans="1:107" ht="13" x14ac:dyDescent="0.3">
      <c r="C78"/>
      <c r="D78"/>
      <c r="E78" s="1"/>
      <c r="F78" s="1"/>
      <c r="G78" s="443"/>
      <c r="H78" s="485"/>
      <c r="I78" s="485"/>
      <c r="J78" s="485"/>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4"/>
    </row>
    <row r="79" spans="1:107" ht="13" x14ac:dyDescent="0.3">
      <c r="C79"/>
      <c r="D79"/>
      <c r="E79" s="1"/>
      <c r="F79" s="1"/>
      <c r="G79" s="443"/>
      <c r="H79" s="485"/>
      <c r="I79" s="485"/>
      <c r="J79" s="485"/>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4"/>
    </row>
    <row r="80" spans="1:107" x14ac:dyDescent="0.25">
      <c r="DC80" s="4"/>
    </row>
    <row r="81" spans="107:107" x14ac:dyDescent="0.25">
      <c r="DC81" s="4"/>
    </row>
    <row r="82" spans="107:107" x14ac:dyDescent="0.25">
      <c r="DC82" s="4"/>
    </row>
    <row r="83" spans="107:107" x14ac:dyDescent="0.25">
      <c r="DC83" s="4"/>
    </row>
    <row r="84" spans="107:107" x14ac:dyDescent="0.25">
      <c r="DC84" s="4"/>
    </row>
    <row r="85" spans="107:107" x14ac:dyDescent="0.25">
      <c r="DC85" s="4"/>
    </row>
    <row r="86" spans="107:107" x14ac:dyDescent="0.25">
      <c r="DC86" s="4"/>
    </row>
    <row r="87" spans="107:107" x14ac:dyDescent="0.25">
      <c r="DC87" s="4"/>
    </row>
    <row r="88" spans="107:107" x14ac:dyDescent="0.25">
      <c r="DC88" s="4"/>
    </row>
    <row r="89" spans="107:107" x14ac:dyDescent="0.25">
      <c r="DC89" s="4"/>
    </row>
    <row r="90" spans="107:107" x14ac:dyDescent="0.25">
      <c r="DC90" s="4"/>
    </row>
    <row r="91" spans="107:107" x14ac:dyDescent="0.25">
      <c r="DC91" s="4"/>
    </row>
    <row r="92" spans="107:107" x14ac:dyDescent="0.25">
      <c r="DC92" s="4"/>
    </row>
    <row r="93" spans="107:107" x14ac:dyDescent="0.25">
      <c r="DC93" s="4"/>
    </row>
    <row r="94" spans="107:107" x14ac:dyDescent="0.25">
      <c r="DC94" s="4"/>
    </row>
    <row r="95" spans="107:107" x14ac:dyDescent="0.25">
      <c r="DC95" s="4"/>
    </row>
    <row r="96" spans="107:107" x14ac:dyDescent="0.25">
      <c r="DC96" s="4"/>
    </row>
    <row r="97" spans="107:107" x14ac:dyDescent="0.25">
      <c r="DC97" s="4"/>
    </row>
    <row r="98" spans="107:107" x14ac:dyDescent="0.25">
      <c r="DC98" s="4"/>
    </row>
    <row r="99" spans="107:107" x14ac:dyDescent="0.25">
      <c r="DC99" s="4"/>
    </row>
    <row r="100" spans="107:107" x14ac:dyDescent="0.25">
      <c r="DC100" s="4"/>
    </row>
    <row r="101" spans="107:107" x14ac:dyDescent="0.25">
      <c r="DC101" s="4"/>
    </row>
    <row r="102" spans="107:107" x14ac:dyDescent="0.25">
      <c r="DC102" s="4"/>
    </row>
    <row r="103" spans="107:107" x14ac:dyDescent="0.25">
      <c r="DC103" s="4"/>
    </row>
    <row r="104" spans="107:107" x14ac:dyDescent="0.25">
      <c r="DC104" s="4"/>
    </row>
    <row r="105" spans="107:107" x14ac:dyDescent="0.25">
      <c r="DC105" s="4"/>
    </row>
    <row r="106" spans="107:107" x14ac:dyDescent="0.25">
      <c r="DC106" s="4"/>
    </row>
    <row r="107" spans="107:107" x14ac:dyDescent="0.25">
      <c r="DC107" s="4"/>
    </row>
    <row r="108" spans="107:107" x14ac:dyDescent="0.25">
      <c r="DC108" s="4"/>
    </row>
    <row r="109" spans="107:107" x14ac:dyDescent="0.25">
      <c r="DC109" s="4"/>
    </row>
    <row r="110" spans="107:107" x14ac:dyDescent="0.25">
      <c r="DC110" s="4"/>
    </row>
    <row r="111" spans="107:107" x14ac:dyDescent="0.25">
      <c r="DC111" s="4"/>
    </row>
    <row r="112" spans="107:107" x14ac:dyDescent="0.25">
      <c r="DC112" s="4"/>
    </row>
    <row r="113" spans="107:107" x14ac:dyDescent="0.25">
      <c r="DC113" s="4"/>
    </row>
    <row r="114" spans="107:107" x14ac:dyDescent="0.25">
      <c r="DC114" s="4"/>
    </row>
    <row r="115" spans="107:107" x14ac:dyDescent="0.25">
      <c r="DC115" s="4"/>
    </row>
    <row r="116" spans="107:107" x14ac:dyDescent="0.25">
      <c r="DC116" s="4"/>
    </row>
    <row r="117" spans="107:107" x14ac:dyDescent="0.25">
      <c r="DC117" s="4"/>
    </row>
    <row r="118" spans="107:107" x14ac:dyDescent="0.25">
      <c r="DC118" s="4"/>
    </row>
    <row r="119" spans="107:107" x14ac:dyDescent="0.25">
      <c r="DC119" s="4"/>
    </row>
    <row r="120" spans="107:107" x14ac:dyDescent="0.25">
      <c r="DC120" s="4"/>
    </row>
    <row r="121" spans="107:107" x14ac:dyDescent="0.25">
      <c r="DC121" s="4"/>
    </row>
    <row r="122" spans="107:107" x14ac:dyDescent="0.25">
      <c r="DC122" s="4"/>
    </row>
    <row r="123" spans="107:107" x14ac:dyDescent="0.25">
      <c r="DC123" s="4"/>
    </row>
    <row r="124" spans="107:107" x14ac:dyDescent="0.25">
      <c r="DC124" s="4"/>
    </row>
    <row r="125" spans="107:107" x14ac:dyDescent="0.25">
      <c r="DC125" s="4"/>
    </row>
    <row r="126" spans="107:107" x14ac:dyDescent="0.25">
      <c r="DC126" s="4"/>
    </row>
    <row r="127" spans="107:107" x14ac:dyDescent="0.25">
      <c r="DC127" s="4"/>
    </row>
    <row r="128" spans="107:107" x14ac:dyDescent="0.25">
      <c r="DC128" s="4"/>
    </row>
    <row r="129" spans="107:107" x14ac:dyDescent="0.25">
      <c r="DC129" s="4"/>
    </row>
    <row r="130" spans="107:107" x14ac:dyDescent="0.25">
      <c r="DC130" s="4"/>
    </row>
    <row r="131" spans="107:107" x14ac:dyDescent="0.25">
      <c r="DC131" s="4"/>
    </row>
    <row r="132" spans="107:107" x14ac:dyDescent="0.25">
      <c r="DC132" s="4"/>
    </row>
    <row r="133" spans="107:107" x14ac:dyDescent="0.25">
      <c r="DC133" s="4"/>
    </row>
    <row r="134" spans="107:107" x14ac:dyDescent="0.25">
      <c r="DC134" s="4"/>
    </row>
    <row r="135" spans="107:107" x14ac:dyDescent="0.25">
      <c r="DC135" s="4"/>
    </row>
    <row r="136" spans="107:107" x14ac:dyDescent="0.25">
      <c r="DC136" s="4"/>
    </row>
    <row r="137" spans="107:107" x14ac:dyDescent="0.25">
      <c r="DC137" s="4"/>
    </row>
    <row r="138" spans="107:107" x14ac:dyDescent="0.25">
      <c r="DC138" s="4"/>
    </row>
    <row r="139" spans="107:107" x14ac:dyDescent="0.25">
      <c r="DC139" s="4"/>
    </row>
    <row r="140" spans="107:107" x14ac:dyDescent="0.25">
      <c r="DC140" s="4"/>
    </row>
    <row r="141" spans="107:107" x14ac:dyDescent="0.25">
      <c r="DC141" s="4"/>
    </row>
    <row r="142" spans="107:107" x14ac:dyDescent="0.25">
      <c r="DC142" s="4"/>
    </row>
    <row r="143" spans="107:107" x14ac:dyDescent="0.25">
      <c r="DC143" s="4"/>
    </row>
    <row r="144" spans="107:107" x14ac:dyDescent="0.25">
      <c r="DC144" s="4"/>
    </row>
    <row r="145" spans="107:107" x14ac:dyDescent="0.25">
      <c r="DC145" s="4"/>
    </row>
    <row r="146" spans="107:107" x14ac:dyDescent="0.25">
      <c r="DC146" s="4"/>
    </row>
    <row r="147" spans="107:107" x14ac:dyDescent="0.25">
      <c r="DC147" s="4"/>
    </row>
    <row r="148" spans="107:107" x14ac:dyDescent="0.25">
      <c r="DC148" s="4"/>
    </row>
    <row r="149" spans="107:107" x14ac:dyDescent="0.25">
      <c r="DC149" s="4"/>
    </row>
    <row r="150" spans="107:107" x14ac:dyDescent="0.25">
      <c r="DC150" s="4"/>
    </row>
    <row r="151" spans="107:107" x14ac:dyDescent="0.25">
      <c r="DC151" s="4"/>
    </row>
    <row r="152" spans="107:107" x14ac:dyDescent="0.25">
      <c r="DC152" s="4"/>
    </row>
    <row r="153" spans="107:107" x14ac:dyDescent="0.25">
      <c r="DC153" s="4"/>
    </row>
    <row r="154" spans="107:107" x14ac:dyDescent="0.25">
      <c r="DC154" s="4"/>
    </row>
    <row r="155" spans="107:107" x14ac:dyDescent="0.25">
      <c r="DC155" s="4"/>
    </row>
    <row r="156" spans="107:107" x14ac:dyDescent="0.25">
      <c r="DC156" s="4"/>
    </row>
    <row r="157" spans="107:107" x14ac:dyDescent="0.25">
      <c r="DC157" s="4"/>
    </row>
    <row r="158" spans="107:107" x14ac:dyDescent="0.25">
      <c r="DC158" s="4"/>
    </row>
    <row r="159" spans="107:107" x14ac:dyDescent="0.25">
      <c r="DC159" s="4"/>
    </row>
    <row r="160" spans="107:107" x14ac:dyDescent="0.25">
      <c r="DC160" s="4"/>
    </row>
    <row r="161" spans="107:107" x14ac:dyDescent="0.25">
      <c r="DC161" s="4"/>
    </row>
    <row r="162" spans="107:107" x14ac:dyDescent="0.25">
      <c r="DC162" s="4"/>
    </row>
    <row r="163" spans="107:107" x14ac:dyDescent="0.25">
      <c r="DC163" s="4"/>
    </row>
    <row r="164" spans="107:107" x14ac:dyDescent="0.25">
      <c r="DC164" s="4"/>
    </row>
    <row r="165" spans="107:107" x14ac:dyDescent="0.25">
      <c r="DC165" s="4"/>
    </row>
    <row r="166" spans="107:107" x14ac:dyDescent="0.25">
      <c r="DC166" s="4"/>
    </row>
    <row r="167" spans="107:107" x14ac:dyDescent="0.25">
      <c r="DC167" s="4"/>
    </row>
    <row r="168" spans="107:107" x14ac:dyDescent="0.25">
      <c r="DC168" s="4"/>
    </row>
    <row r="169" spans="107:107" x14ac:dyDescent="0.25">
      <c r="DC169" s="4"/>
    </row>
    <row r="170" spans="107:107" x14ac:dyDescent="0.25">
      <c r="DC170" s="4"/>
    </row>
    <row r="171" spans="107:107" x14ac:dyDescent="0.25">
      <c r="DC171" s="4"/>
    </row>
    <row r="172" spans="107:107" x14ac:dyDescent="0.25">
      <c r="DC172" s="4"/>
    </row>
    <row r="173" spans="107:107" x14ac:dyDescent="0.25">
      <c r="DC173" s="4"/>
    </row>
    <row r="174" spans="107:107" x14ac:dyDescent="0.25">
      <c r="DC174" s="4"/>
    </row>
    <row r="175" spans="107:107" x14ac:dyDescent="0.25">
      <c r="DC175" s="4"/>
    </row>
    <row r="176" spans="107:107" x14ac:dyDescent="0.25">
      <c r="DC176" s="4"/>
    </row>
    <row r="177" spans="107:107" x14ac:dyDescent="0.25">
      <c r="DC177" s="4"/>
    </row>
    <row r="178" spans="107:107" x14ac:dyDescent="0.25">
      <c r="DC178" s="4"/>
    </row>
    <row r="179" spans="107:107" x14ac:dyDescent="0.25">
      <c r="DC179" s="4"/>
    </row>
    <row r="180" spans="107:107" x14ac:dyDescent="0.25">
      <c r="DC180" s="4"/>
    </row>
    <row r="181" spans="107:107" x14ac:dyDescent="0.25">
      <c r="DC181" s="4"/>
    </row>
    <row r="182" spans="107:107" x14ac:dyDescent="0.25">
      <c r="DC182" s="4"/>
    </row>
    <row r="183" spans="107:107" x14ac:dyDescent="0.25">
      <c r="DC183" s="4"/>
    </row>
    <row r="184" spans="107:107" x14ac:dyDescent="0.25">
      <c r="DC184" s="4"/>
    </row>
    <row r="185" spans="107:107" x14ac:dyDescent="0.25">
      <c r="DC185" s="4"/>
    </row>
    <row r="186" spans="107:107" x14ac:dyDescent="0.25">
      <c r="DC186" s="4"/>
    </row>
    <row r="187" spans="107:107" x14ac:dyDescent="0.25">
      <c r="DC187" s="4"/>
    </row>
    <row r="188" spans="107:107" x14ac:dyDescent="0.25">
      <c r="DC188" s="4"/>
    </row>
    <row r="189" spans="107:107" x14ac:dyDescent="0.25">
      <c r="DC189" s="4"/>
    </row>
    <row r="190" spans="107:107" x14ac:dyDescent="0.25">
      <c r="DC190" s="4"/>
    </row>
    <row r="191" spans="107:107" x14ac:dyDescent="0.25">
      <c r="DC191" s="4"/>
    </row>
    <row r="192" spans="107:107" x14ac:dyDescent="0.25">
      <c r="DC192" s="4"/>
    </row>
    <row r="193" spans="107:107" x14ac:dyDescent="0.25">
      <c r="DC193" s="4"/>
    </row>
    <row r="194" spans="107:107" x14ac:dyDescent="0.25">
      <c r="DC194" s="4"/>
    </row>
    <row r="195" spans="107:107" x14ac:dyDescent="0.25">
      <c r="DC195" s="4"/>
    </row>
    <row r="196" spans="107:107" x14ac:dyDescent="0.25">
      <c r="DC196" s="4"/>
    </row>
    <row r="197" spans="107:107" x14ac:dyDescent="0.25">
      <c r="DC197" s="4"/>
    </row>
    <row r="198" spans="107:107" x14ac:dyDescent="0.25">
      <c r="DC198" s="4"/>
    </row>
    <row r="199" spans="107:107" x14ac:dyDescent="0.25">
      <c r="DC199" s="4"/>
    </row>
    <row r="200" spans="107:107" x14ac:dyDescent="0.25">
      <c r="DC200" s="4"/>
    </row>
    <row r="201" spans="107:107" x14ac:dyDescent="0.25">
      <c r="DC201" s="4"/>
    </row>
    <row r="202" spans="107:107" x14ac:dyDescent="0.25">
      <c r="DC202" s="4"/>
    </row>
    <row r="203" spans="107:107" x14ac:dyDescent="0.25">
      <c r="DC203" s="4"/>
    </row>
    <row r="204" spans="107:107" x14ac:dyDescent="0.25">
      <c r="DC204" s="4"/>
    </row>
    <row r="205" spans="107:107" x14ac:dyDescent="0.25">
      <c r="DC205" s="4"/>
    </row>
    <row r="206" spans="107:107" x14ac:dyDescent="0.25">
      <c r="DC206" s="4"/>
    </row>
    <row r="207" spans="107:107" x14ac:dyDescent="0.25">
      <c r="DC207" s="4"/>
    </row>
    <row r="208" spans="107:107" x14ac:dyDescent="0.25">
      <c r="DC208" s="4"/>
    </row>
    <row r="209" spans="107:107" x14ac:dyDescent="0.25">
      <c r="DC209" s="4"/>
    </row>
    <row r="210" spans="107:107" x14ac:dyDescent="0.25">
      <c r="DC210" s="4"/>
    </row>
    <row r="211" spans="107:107" x14ac:dyDescent="0.25">
      <c r="DC211" s="4"/>
    </row>
    <row r="212" spans="107:107" x14ac:dyDescent="0.25">
      <c r="DC212" s="4"/>
    </row>
    <row r="213" spans="107:107" x14ac:dyDescent="0.25">
      <c r="DC213" s="4"/>
    </row>
    <row r="214" spans="107:107" x14ac:dyDescent="0.25">
      <c r="DC214" s="4"/>
    </row>
    <row r="215" spans="107:107" x14ac:dyDescent="0.25">
      <c r="DC215" s="4"/>
    </row>
    <row r="216" spans="107:107" x14ac:dyDescent="0.25">
      <c r="DC216" s="4"/>
    </row>
    <row r="217" spans="107:107" x14ac:dyDescent="0.25">
      <c r="DC217" s="4"/>
    </row>
    <row r="218" spans="107:107" x14ac:dyDescent="0.25">
      <c r="DC218" s="4"/>
    </row>
    <row r="219" spans="107:107" x14ac:dyDescent="0.25">
      <c r="DC219" s="4"/>
    </row>
    <row r="220" spans="107:107" x14ac:dyDescent="0.25">
      <c r="DC220" s="4"/>
    </row>
    <row r="221" spans="107:107" x14ac:dyDescent="0.25">
      <c r="DC221" s="4"/>
    </row>
    <row r="222" spans="107:107" x14ac:dyDescent="0.25">
      <c r="DC222" s="4"/>
    </row>
    <row r="223" spans="107:107" x14ac:dyDescent="0.25">
      <c r="DC223" s="4"/>
    </row>
    <row r="224" spans="107:107" x14ac:dyDescent="0.25">
      <c r="DC224" s="4"/>
    </row>
    <row r="225" spans="107:107" x14ac:dyDescent="0.25">
      <c r="DC225" s="4"/>
    </row>
    <row r="226" spans="107:107" x14ac:dyDescent="0.25">
      <c r="DC226" s="4"/>
    </row>
    <row r="227" spans="107:107" x14ac:dyDescent="0.25">
      <c r="DC227" s="4"/>
    </row>
    <row r="228" spans="107:107" x14ac:dyDescent="0.25">
      <c r="DC228" s="4"/>
    </row>
    <row r="229" spans="107:107" x14ac:dyDescent="0.25">
      <c r="DC229" s="4"/>
    </row>
    <row r="230" spans="107:107" x14ac:dyDescent="0.25">
      <c r="DC230" s="4"/>
    </row>
    <row r="231" spans="107:107" x14ac:dyDescent="0.25">
      <c r="DC231" s="4"/>
    </row>
    <row r="232" spans="107:107" x14ac:dyDescent="0.25">
      <c r="DC232" s="4"/>
    </row>
    <row r="233" spans="107:107" x14ac:dyDescent="0.25">
      <c r="DC233" s="4"/>
    </row>
    <row r="234" spans="107:107" x14ac:dyDescent="0.25">
      <c r="DC234" s="4"/>
    </row>
    <row r="235" spans="107:107" x14ac:dyDescent="0.25">
      <c r="DC235" s="4"/>
    </row>
    <row r="236" spans="107:107" x14ac:dyDescent="0.25">
      <c r="DC236" s="4"/>
    </row>
    <row r="237" spans="107:107" x14ac:dyDescent="0.25">
      <c r="DC237" s="4"/>
    </row>
    <row r="238" spans="107:107" x14ac:dyDescent="0.25">
      <c r="DC238" s="4"/>
    </row>
    <row r="239" spans="107:107" x14ac:dyDescent="0.25">
      <c r="DC239" s="4"/>
    </row>
    <row r="240" spans="107:107" x14ac:dyDescent="0.25">
      <c r="DC240" s="4"/>
    </row>
    <row r="241" spans="107:107" x14ac:dyDescent="0.25">
      <c r="DC241" s="4"/>
    </row>
    <row r="242" spans="107:107" x14ac:dyDescent="0.25">
      <c r="DC242" s="4"/>
    </row>
    <row r="243" spans="107:107" x14ac:dyDescent="0.25">
      <c r="DC243" s="4"/>
    </row>
    <row r="244" spans="107:107" x14ac:dyDescent="0.25">
      <c r="DC244" s="4"/>
    </row>
    <row r="245" spans="107:107" x14ac:dyDescent="0.25">
      <c r="DC245" s="4"/>
    </row>
    <row r="246" spans="107:107" x14ac:dyDescent="0.25">
      <c r="DC246" s="4"/>
    </row>
    <row r="247" spans="107:107" x14ac:dyDescent="0.25">
      <c r="DC247" s="4"/>
    </row>
    <row r="248" spans="107:107" x14ac:dyDescent="0.25">
      <c r="DC248" s="4"/>
    </row>
    <row r="249" spans="107:107" x14ac:dyDescent="0.25">
      <c r="DC249" s="4"/>
    </row>
    <row r="250" spans="107:107" x14ac:dyDescent="0.25">
      <c r="DC250" s="4"/>
    </row>
    <row r="251" spans="107:107" x14ac:dyDescent="0.25">
      <c r="DC251" s="4"/>
    </row>
    <row r="252" spans="107:107" x14ac:dyDescent="0.25">
      <c r="DC252" s="4"/>
    </row>
    <row r="253" spans="107:107" x14ac:dyDescent="0.25">
      <c r="DC253" s="4"/>
    </row>
    <row r="254" spans="107:107" x14ac:dyDescent="0.25">
      <c r="DC254" s="4"/>
    </row>
    <row r="255" spans="107:107" x14ac:dyDescent="0.25">
      <c r="DC255" s="4"/>
    </row>
    <row r="256" spans="107:107" x14ac:dyDescent="0.25">
      <c r="DC256" s="4"/>
    </row>
    <row r="257" spans="107:107" x14ac:dyDescent="0.25">
      <c r="DC257" s="4"/>
    </row>
    <row r="258" spans="107:107" x14ac:dyDescent="0.25">
      <c r="DC258" s="4"/>
    </row>
    <row r="259" spans="107:107" x14ac:dyDescent="0.25">
      <c r="DC259" s="4"/>
    </row>
    <row r="260" spans="107:107" x14ac:dyDescent="0.25">
      <c r="DC260" s="4"/>
    </row>
    <row r="261" spans="107:107" x14ac:dyDescent="0.25">
      <c r="DC261" s="4"/>
    </row>
    <row r="262" spans="107:107" x14ac:dyDescent="0.25">
      <c r="DC262" s="4"/>
    </row>
    <row r="263" spans="107:107" x14ac:dyDescent="0.25">
      <c r="DC263" s="4"/>
    </row>
    <row r="264" spans="107:107" x14ac:dyDescent="0.25">
      <c r="DC264" s="4"/>
    </row>
    <row r="265" spans="107:107" x14ac:dyDescent="0.25">
      <c r="DC265" s="4"/>
    </row>
    <row r="266" spans="107:107" x14ac:dyDescent="0.25">
      <c r="DC266" s="4"/>
    </row>
    <row r="267" spans="107:107" x14ac:dyDescent="0.25">
      <c r="DC267" s="4"/>
    </row>
    <row r="268" spans="107:107" x14ac:dyDescent="0.25">
      <c r="DC268" s="4"/>
    </row>
    <row r="269" spans="107:107" x14ac:dyDescent="0.25">
      <c r="DC269" s="4"/>
    </row>
    <row r="270" spans="107:107" x14ac:dyDescent="0.25">
      <c r="DC270" s="4"/>
    </row>
    <row r="271" spans="107:107" x14ac:dyDescent="0.25">
      <c r="DC271" s="4"/>
    </row>
    <row r="272" spans="107:107" x14ac:dyDescent="0.25">
      <c r="DC272" s="4"/>
    </row>
    <row r="273" spans="107:107" x14ac:dyDescent="0.25">
      <c r="DC273" s="4"/>
    </row>
    <row r="274" spans="107:107" x14ac:dyDescent="0.25">
      <c r="DC274" s="4"/>
    </row>
    <row r="275" spans="107:107" x14ac:dyDescent="0.25">
      <c r="DC275" s="4"/>
    </row>
    <row r="276" spans="107:107" x14ac:dyDescent="0.25">
      <c r="DC276" s="4"/>
    </row>
    <row r="277" spans="107:107" x14ac:dyDescent="0.25">
      <c r="DC277" s="4"/>
    </row>
    <row r="278" spans="107:107" x14ac:dyDescent="0.25">
      <c r="DC278" s="4"/>
    </row>
    <row r="279" spans="107:107" x14ac:dyDescent="0.25">
      <c r="DC279" s="4"/>
    </row>
    <row r="280" spans="107:107" x14ac:dyDescent="0.25">
      <c r="DC280" s="4"/>
    </row>
    <row r="281" spans="107:107" x14ac:dyDescent="0.25">
      <c r="DC281" s="4"/>
    </row>
    <row r="282" spans="107:107" x14ac:dyDescent="0.25">
      <c r="DC282" s="4"/>
    </row>
    <row r="283" spans="107:107" x14ac:dyDescent="0.25">
      <c r="DC283" s="4"/>
    </row>
    <row r="284" spans="107:107" x14ac:dyDescent="0.25">
      <c r="DC284" s="4"/>
    </row>
    <row r="285" spans="107:107" x14ac:dyDescent="0.25">
      <c r="DC285" s="4"/>
    </row>
    <row r="286" spans="107:107" x14ac:dyDescent="0.25">
      <c r="DC286" s="4"/>
    </row>
    <row r="287" spans="107:107" x14ac:dyDescent="0.25">
      <c r="DC287" s="4"/>
    </row>
    <row r="288" spans="107:107" x14ac:dyDescent="0.25">
      <c r="DC288" s="4"/>
    </row>
    <row r="289" spans="107:107" x14ac:dyDescent="0.25">
      <c r="DC289" s="4"/>
    </row>
    <row r="290" spans="107:107" x14ac:dyDescent="0.25">
      <c r="DC290" s="4"/>
    </row>
    <row r="291" spans="107:107" x14ac:dyDescent="0.25">
      <c r="DC291" s="4"/>
    </row>
    <row r="292" spans="107:107" x14ac:dyDescent="0.25">
      <c r="DC292" s="4"/>
    </row>
    <row r="293" spans="107:107" x14ac:dyDescent="0.25">
      <c r="DC293" s="4"/>
    </row>
    <row r="294" spans="107:107" x14ac:dyDescent="0.25">
      <c r="DC294" s="4"/>
    </row>
    <row r="295" spans="107:107" x14ac:dyDescent="0.25">
      <c r="DC295" s="4"/>
    </row>
    <row r="296" spans="107:107" x14ac:dyDescent="0.25">
      <c r="DC296" s="4"/>
    </row>
    <row r="297" spans="107:107" x14ac:dyDescent="0.25">
      <c r="DC297" s="4"/>
    </row>
    <row r="298" spans="107:107" x14ac:dyDescent="0.25">
      <c r="DC298" s="4"/>
    </row>
    <row r="299" spans="107:107" x14ac:dyDescent="0.25">
      <c r="DC299" s="4"/>
    </row>
    <row r="300" spans="107:107" x14ac:dyDescent="0.25">
      <c r="DC300" s="4"/>
    </row>
    <row r="301" spans="107:107" x14ac:dyDescent="0.25">
      <c r="DC301" s="4"/>
    </row>
    <row r="302" spans="107:107" x14ac:dyDescent="0.25">
      <c r="DC302" s="4"/>
    </row>
    <row r="303" spans="107:107" x14ac:dyDescent="0.25">
      <c r="DC303" s="4"/>
    </row>
    <row r="304" spans="107:107" x14ac:dyDescent="0.25">
      <c r="DC304" s="4"/>
    </row>
    <row r="305" spans="107:107" x14ac:dyDescent="0.25">
      <c r="DC305" s="4"/>
    </row>
    <row r="306" spans="107:107" x14ac:dyDescent="0.25">
      <c r="DC306" s="4"/>
    </row>
    <row r="307" spans="107:107" x14ac:dyDescent="0.25">
      <c r="DC307" s="4"/>
    </row>
    <row r="308" spans="107:107" x14ac:dyDescent="0.25">
      <c r="DC308" s="4"/>
    </row>
    <row r="309" spans="107:107" x14ac:dyDescent="0.25">
      <c r="DC309" s="4"/>
    </row>
    <row r="310" spans="107:107" x14ac:dyDescent="0.25">
      <c r="DC310" s="4"/>
    </row>
    <row r="311" spans="107:107" x14ac:dyDescent="0.25">
      <c r="DC311" s="4"/>
    </row>
    <row r="312" spans="107:107" x14ac:dyDescent="0.25">
      <c r="DC312" s="4"/>
    </row>
    <row r="313" spans="107:107" x14ac:dyDescent="0.25">
      <c r="DC313" s="4"/>
    </row>
    <row r="314" spans="107:107" x14ac:dyDescent="0.25">
      <c r="DC314" s="4"/>
    </row>
    <row r="315" spans="107:107" x14ac:dyDescent="0.25">
      <c r="DC315" s="4"/>
    </row>
    <row r="316" spans="107:107" x14ac:dyDescent="0.25">
      <c r="DC316" s="4"/>
    </row>
    <row r="317" spans="107:107" x14ac:dyDescent="0.25">
      <c r="DC317" s="4"/>
    </row>
    <row r="318" spans="107:107" x14ac:dyDescent="0.25">
      <c r="DC318" s="4"/>
    </row>
    <row r="319" spans="107:107" x14ac:dyDescent="0.25">
      <c r="DC319" s="4"/>
    </row>
    <row r="320" spans="107:107" x14ac:dyDescent="0.25">
      <c r="DC320" s="4"/>
    </row>
    <row r="321" spans="107:107" x14ac:dyDescent="0.25">
      <c r="DC321" s="4"/>
    </row>
    <row r="322" spans="107:107" x14ac:dyDescent="0.25">
      <c r="DC322" s="4"/>
    </row>
    <row r="323" spans="107:107" x14ac:dyDescent="0.25">
      <c r="DC323" s="4"/>
    </row>
    <row r="324" spans="107:107" x14ac:dyDescent="0.25">
      <c r="DC324" s="4"/>
    </row>
    <row r="325" spans="107:107" x14ac:dyDescent="0.25">
      <c r="DC325" s="4"/>
    </row>
    <row r="326" spans="107:107" x14ac:dyDescent="0.25">
      <c r="DC326" s="4"/>
    </row>
    <row r="327" spans="107:107" x14ac:dyDescent="0.25">
      <c r="DC327" s="4"/>
    </row>
    <row r="328" spans="107:107" x14ac:dyDescent="0.25">
      <c r="DC328" s="4"/>
    </row>
    <row r="329" spans="107:107" x14ac:dyDescent="0.25">
      <c r="DC329" s="4"/>
    </row>
    <row r="330" spans="107:107" x14ac:dyDescent="0.25">
      <c r="DC330" s="4"/>
    </row>
    <row r="331" spans="107:107" x14ac:dyDescent="0.25">
      <c r="DC331" s="4"/>
    </row>
    <row r="332" spans="107:107" x14ac:dyDescent="0.25">
      <c r="DC332" s="4"/>
    </row>
    <row r="333" spans="107:107" x14ac:dyDescent="0.25">
      <c r="DC333" s="4"/>
    </row>
    <row r="334" spans="107:107" x14ac:dyDescent="0.25">
      <c r="DC334" s="4"/>
    </row>
    <row r="335" spans="107:107" x14ac:dyDescent="0.25">
      <c r="DC335" s="4"/>
    </row>
    <row r="336" spans="107:107" x14ac:dyDescent="0.25">
      <c r="DC336" s="4"/>
    </row>
    <row r="337" spans="107:107" x14ac:dyDescent="0.25">
      <c r="DC337" s="4"/>
    </row>
    <row r="338" spans="107:107" x14ac:dyDescent="0.25">
      <c r="DC338" s="4"/>
    </row>
    <row r="339" spans="107:107" x14ac:dyDescent="0.25">
      <c r="DC339" s="4"/>
    </row>
    <row r="340" spans="107:107" x14ac:dyDescent="0.25">
      <c r="DC340" s="4"/>
    </row>
    <row r="341" spans="107:107" x14ac:dyDescent="0.25">
      <c r="DC341" s="4"/>
    </row>
    <row r="342" spans="107:107" x14ac:dyDescent="0.25">
      <c r="DC342" s="4"/>
    </row>
    <row r="343" spans="107:107" x14ac:dyDescent="0.25">
      <c r="DC343" s="4"/>
    </row>
    <row r="344" spans="107:107" x14ac:dyDescent="0.25">
      <c r="DC344" s="4"/>
    </row>
    <row r="345" spans="107:107" x14ac:dyDescent="0.25">
      <c r="DC345" s="4"/>
    </row>
    <row r="346" spans="107:107" x14ac:dyDescent="0.25">
      <c r="DC346" s="4"/>
    </row>
    <row r="347" spans="107:107" x14ac:dyDescent="0.25">
      <c r="DC347" s="4"/>
    </row>
    <row r="348" spans="107:107" x14ac:dyDescent="0.25">
      <c r="DC348" s="4"/>
    </row>
    <row r="349" spans="107:107" x14ac:dyDescent="0.25">
      <c r="DC349" s="4"/>
    </row>
    <row r="350" spans="107:107" x14ac:dyDescent="0.25">
      <c r="DC350" s="4"/>
    </row>
    <row r="351" spans="107:107" x14ac:dyDescent="0.25">
      <c r="DC351" s="4"/>
    </row>
    <row r="352" spans="107:107" x14ac:dyDescent="0.25">
      <c r="DC352" s="4"/>
    </row>
    <row r="353" spans="107:107" x14ac:dyDescent="0.25">
      <c r="DC353" s="4"/>
    </row>
    <row r="354" spans="107:107" x14ac:dyDescent="0.25">
      <c r="DC354" s="4"/>
    </row>
    <row r="355" spans="107:107" x14ac:dyDescent="0.25">
      <c r="DC355" s="4"/>
    </row>
    <row r="356" spans="107:107" x14ac:dyDescent="0.25">
      <c r="DC356" s="4"/>
    </row>
    <row r="357" spans="107:107" x14ac:dyDescent="0.25">
      <c r="DC357" s="4"/>
    </row>
    <row r="358" spans="107:107" x14ac:dyDescent="0.25">
      <c r="DC358" s="4"/>
    </row>
    <row r="359" spans="107:107" x14ac:dyDescent="0.25">
      <c r="DC359" s="4"/>
    </row>
    <row r="360" spans="107:107" x14ac:dyDescent="0.25">
      <c r="DC360" s="4"/>
    </row>
    <row r="361" spans="107:107" x14ac:dyDescent="0.25">
      <c r="DC361" s="4"/>
    </row>
    <row r="362" spans="107:107" x14ac:dyDescent="0.25">
      <c r="DC362" s="4"/>
    </row>
    <row r="363" spans="107:107" x14ac:dyDescent="0.25">
      <c r="DC363" s="4"/>
    </row>
    <row r="364" spans="107:107" x14ac:dyDescent="0.25">
      <c r="DC364" s="4"/>
    </row>
    <row r="365" spans="107:107" x14ac:dyDescent="0.25">
      <c r="DC365" s="4"/>
    </row>
    <row r="366" spans="107:107" x14ac:dyDescent="0.25">
      <c r="DC366" s="4"/>
    </row>
    <row r="367" spans="107:107" x14ac:dyDescent="0.25">
      <c r="DC367" s="4"/>
    </row>
    <row r="368" spans="107:107" x14ac:dyDescent="0.25">
      <c r="DC368" s="4"/>
    </row>
    <row r="369" spans="107:107" x14ac:dyDescent="0.25">
      <c r="DC369" s="4"/>
    </row>
    <row r="370" spans="107:107" x14ac:dyDescent="0.25">
      <c r="DC370" s="4"/>
    </row>
    <row r="371" spans="107:107" x14ac:dyDescent="0.25">
      <c r="DC371" s="4"/>
    </row>
    <row r="372" spans="107:107" x14ac:dyDescent="0.25">
      <c r="DC372" s="4"/>
    </row>
    <row r="373" spans="107:107" x14ac:dyDescent="0.25">
      <c r="DC373" s="4"/>
    </row>
    <row r="374" spans="107:107" x14ac:dyDescent="0.25">
      <c r="DC374" s="4"/>
    </row>
    <row r="375" spans="107:107" x14ac:dyDescent="0.25">
      <c r="DC375" s="4"/>
    </row>
    <row r="376" spans="107:107" x14ac:dyDescent="0.25">
      <c r="DC376" s="4"/>
    </row>
    <row r="377" spans="107:107" x14ac:dyDescent="0.25">
      <c r="DC377" s="4"/>
    </row>
    <row r="378" spans="107:107" x14ac:dyDescent="0.25">
      <c r="DC378" s="4"/>
    </row>
    <row r="379" spans="107:107" x14ac:dyDescent="0.25">
      <c r="DC379" s="4"/>
    </row>
    <row r="380" spans="107:107" x14ac:dyDescent="0.25">
      <c r="DC380" s="4"/>
    </row>
    <row r="381" spans="107:107" x14ac:dyDescent="0.25">
      <c r="DC381" s="4"/>
    </row>
    <row r="382" spans="107:107" x14ac:dyDescent="0.25">
      <c r="DC382" s="4"/>
    </row>
    <row r="383" spans="107:107" x14ac:dyDescent="0.25">
      <c r="DC383" s="4"/>
    </row>
    <row r="384" spans="107:107" x14ac:dyDescent="0.25">
      <c r="DC384" s="4"/>
    </row>
    <row r="385" spans="107:107" x14ac:dyDescent="0.25">
      <c r="DC385" s="4"/>
    </row>
    <row r="386" spans="107:107" x14ac:dyDescent="0.25">
      <c r="DC386" s="4"/>
    </row>
    <row r="387" spans="107:107" x14ac:dyDescent="0.25">
      <c r="DC387" s="4"/>
    </row>
    <row r="388" spans="107:107" x14ac:dyDescent="0.25">
      <c r="DC388" s="4"/>
    </row>
    <row r="389" spans="107:107" x14ac:dyDescent="0.25">
      <c r="DC389" s="4"/>
    </row>
    <row r="390" spans="107:107" x14ac:dyDescent="0.25">
      <c r="DC390" s="4"/>
    </row>
    <row r="391" spans="107:107" x14ac:dyDescent="0.25">
      <c r="DC391" s="4"/>
    </row>
    <row r="392" spans="107:107" x14ac:dyDescent="0.25">
      <c r="DC392" s="4"/>
    </row>
    <row r="393" spans="107:107" x14ac:dyDescent="0.25">
      <c r="DC393" s="4"/>
    </row>
    <row r="394" spans="107:107" x14ac:dyDescent="0.25">
      <c r="DC394" s="4"/>
    </row>
    <row r="395" spans="107:107" x14ac:dyDescent="0.25">
      <c r="DC395" s="4"/>
    </row>
    <row r="396" spans="107:107" x14ac:dyDescent="0.25">
      <c r="DC396" s="4"/>
    </row>
    <row r="397" spans="107:107" x14ac:dyDescent="0.25">
      <c r="DC397" s="4"/>
    </row>
    <row r="398" spans="107:107" x14ac:dyDescent="0.25">
      <c r="DC398" s="4"/>
    </row>
    <row r="399" spans="107:107" x14ac:dyDescent="0.25">
      <c r="DC399" s="4"/>
    </row>
    <row r="400" spans="107:107" x14ac:dyDescent="0.25">
      <c r="DC400" s="4"/>
    </row>
    <row r="401" spans="107:107" x14ac:dyDescent="0.25">
      <c r="DC401" s="4"/>
    </row>
    <row r="402" spans="107:107" x14ac:dyDescent="0.25">
      <c r="DC402" s="4"/>
    </row>
    <row r="403" spans="107:107" x14ac:dyDescent="0.25">
      <c r="DC403" s="4"/>
    </row>
    <row r="404" spans="107:107" x14ac:dyDescent="0.25">
      <c r="DC404" s="4"/>
    </row>
    <row r="405" spans="107:107" x14ac:dyDescent="0.25">
      <c r="DC405" s="4"/>
    </row>
    <row r="406" spans="107:107" x14ac:dyDescent="0.25">
      <c r="DC406" s="4"/>
    </row>
    <row r="407" spans="107:107" x14ac:dyDescent="0.25">
      <c r="DC407" s="4"/>
    </row>
    <row r="408" spans="107:107" x14ac:dyDescent="0.25">
      <c r="DC408" s="4"/>
    </row>
    <row r="409" spans="107:107" x14ac:dyDescent="0.25">
      <c r="DC409" s="4"/>
    </row>
    <row r="410" spans="107:107" x14ac:dyDescent="0.25">
      <c r="DC410" s="4"/>
    </row>
    <row r="411" spans="107:107" x14ac:dyDescent="0.25">
      <c r="DC411" s="4"/>
    </row>
    <row r="412" spans="107:107" x14ac:dyDescent="0.25">
      <c r="DC412" s="4"/>
    </row>
    <row r="413" spans="107:107" x14ac:dyDescent="0.25">
      <c r="DC413" s="4"/>
    </row>
    <row r="414" spans="107:107" x14ac:dyDescent="0.25">
      <c r="DC414" s="4"/>
    </row>
    <row r="415" spans="107:107" x14ac:dyDescent="0.25">
      <c r="DC415" s="4"/>
    </row>
    <row r="416" spans="107:107" x14ac:dyDescent="0.25">
      <c r="DC416" s="4"/>
    </row>
    <row r="417" spans="107:107" x14ac:dyDescent="0.25">
      <c r="DC417" s="4"/>
    </row>
    <row r="418" spans="107:107" x14ac:dyDescent="0.25">
      <c r="DC418" s="4"/>
    </row>
    <row r="419" spans="107:107" x14ac:dyDescent="0.25">
      <c r="DC419" s="4"/>
    </row>
    <row r="420" spans="107:107" x14ac:dyDescent="0.25">
      <c r="DC420" s="4"/>
    </row>
    <row r="421" spans="107:107" x14ac:dyDescent="0.25">
      <c r="DC421" s="4"/>
    </row>
    <row r="422" spans="107:107" x14ac:dyDescent="0.25">
      <c r="DC422" s="4"/>
    </row>
    <row r="423" spans="107:107" x14ac:dyDescent="0.25">
      <c r="DC423" s="4"/>
    </row>
    <row r="424" spans="107:107" x14ac:dyDescent="0.25">
      <c r="DC424" s="4"/>
    </row>
    <row r="425" spans="107:107" x14ac:dyDescent="0.25">
      <c r="DC425" s="4"/>
    </row>
    <row r="426" spans="107:107" x14ac:dyDescent="0.25">
      <c r="DC426" s="4"/>
    </row>
    <row r="427" spans="107:107" x14ac:dyDescent="0.25">
      <c r="DC427" s="4"/>
    </row>
    <row r="428" spans="107:107" x14ac:dyDescent="0.25">
      <c r="DC428" s="4"/>
    </row>
    <row r="429" spans="107:107" x14ac:dyDescent="0.25">
      <c r="DC429" s="4"/>
    </row>
    <row r="430" spans="107:107" x14ac:dyDescent="0.25">
      <c r="DC430" s="4"/>
    </row>
    <row r="431" spans="107:107" x14ac:dyDescent="0.25">
      <c r="DC431" s="4"/>
    </row>
    <row r="432" spans="107:107" x14ac:dyDescent="0.25">
      <c r="DC432" s="4"/>
    </row>
    <row r="433" spans="107:107" x14ac:dyDescent="0.25">
      <c r="DC433" s="4"/>
    </row>
    <row r="434" spans="107:107" x14ac:dyDescent="0.25">
      <c r="DC434" s="4"/>
    </row>
    <row r="435" spans="107:107" x14ac:dyDescent="0.25">
      <c r="DC435" s="4"/>
    </row>
    <row r="436" spans="107:107" x14ac:dyDescent="0.25">
      <c r="DC436" s="4"/>
    </row>
    <row r="437" spans="107:107" x14ac:dyDescent="0.25">
      <c r="DC437" s="4"/>
    </row>
    <row r="438" spans="107:107" x14ac:dyDescent="0.25">
      <c r="DC438" s="4"/>
    </row>
    <row r="439" spans="107:107" x14ac:dyDescent="0.25">
      <c r="DC439" s="4"/>
    </row>
    <row r="440" spans="107:107" x14ac:dyDescent="0.25">
      <c r="DC440" s="4"/>
    </row>
    <row r="441" spans="107:107" x14ac:dyDescent="0.25">
      <c r="DC441" s="4"/>
    </row>
    <row r="442" spans="107:107" x14ac:dyDescent="0.25">
      <c r="DC442" s="4"/>
    </row>
    <row r="443" spans="107:107" x14ac:dyDescent="0.25">
      <c r="DC443" s="4"/>
    </row>
    <row r="444" spans="107:107" x14ac:dyDescent="0.25">
      <c r="DC444" s="4"/>
    </row>
    <row r="445" spans="107:107" x14ac:dyDescent="0.25">
      <c r="DC445" s="4"/>
    </row>
    <row r="446" spans="107:107" x14ac:dyDescent="0.25">
      <c r="DC446" s="4"/>
    </row>
    <row r="447" spans="107:107" x14ac:dyDescent="0.25">
      <c r="DC447" s="4"/>
    </row>
    <row r="448" spans="107:107" x14ac:dyDescent="0.25">
      <c r="DC448" s="4"/>
    </row>
    <row r="449" spans="107:107" x14ac:dyDescent="0.25">
      <c r="DC449" s="4"/>
    </row>
    <row r="450" spans="107:107" x14ac:dyDescent="0.25">
      <c r="DC450" s="4"/>
    </row>
    <row r="451" spans="107:107" x14ac:dyDescent="0.25">
      <c r="DC451" s="4"/>
    </row>
    <row r="452" spans="107:107" x14ac:dyDescent="0.25">
      <c r="DC452" s="4"/>
    </row>
    <row r="453" spans="107:107" x14ac:dyDescent="0.25">
      <c r="DC453" s="4"/>
    </row>
    <row r="454" spans="107:107" x14ac:dyDescent="0.25">
      <c r="DC454" s="4"/>
    </row>
    <row r="455" spans="107:107" x14ac:dyDescent="0.25">
      <c r="DC455" s="4"/>
    </row>
    <row r="456" spans="107:107" x14ac:dyDescent="0.25">
      <c r="DC456" s="4"/>
    </row>
    <row r="457" spans="107:107" x14ac:dyDescent="0.25">
      <c r="DC457" s="4"/>
    </row>
    <row r="458" spans="107:107" x14ac:dyDescent="0.25">
      <c r="DC458" s="4"/>
    </row>
    <row r="459" spans="107:107" x14ac:dyDescent="0.25">
      <c r="DC459" s="4"/>
    </row>
    <row r="460" spans="107:107" x14ac:dyDescent="0.25">
      <c r="DC460" s="4"/>
    </row>
    <row r="461" spans="107:107" x14ac:dyDescent="0.25">
      <c r="DC461" s="4"/>
    </row>
    <row r="462" spans="107:107" x14ac:dyDescent="0.25">
      <c r="DC462" s="4"/>
    </row>
    <row r="463" spans="107:107" x14ac:dyDescent="0.25">
      <c r="DC463" s="4"/>
    </row>
    <row r="464" spans="107:107" x14ac:dyDescent="0.25">
      <c r="DC464" s="4"/>
    </row>
    <row r="465" spans="107:107" x14ac:dyDescent="0.25">
      <c r="DC465" s="4"/>
    </row>
    <row r="466" spans="107:107" x14ac:dyDescent="0.25">
      <c r="DC466" s="4"/>
    </row>
    <row r="467" spans="107:107" x14ac:dyDescent="0.25">
      <c r="DC467" s="4"/>
    </row>
    <row r="468" spans="107:107" x14ac:dyDescent="0.25">
      <c r="DC468" s="4"/>
    </row>
    <row r="469" spans="107:107" x14ac:dyDescent="0.25">
      <c r="DC469" s="4"/>
    </row>
    <row r="470" spans="107:107" x14ac:dyDescent="0.25">
      <c r="DC470" s="4"/>
    </row>
    <row r="471" spans="107:107" x14ac:dyDescent="0.25">
      <c r="DC471" s="4"/>
    </row>
    <row r="472" spans="107:107" x14ac:dyDescent="0.25">
      <c r="DC472" s="4"/>
    </row>
    <row r="473" spans="107:107" x14ac:dyDescent="0.25">
      <c r="DC473" s="4"/>
    </row>
    <row r="474" spans="107:107" x14ac:dyDescent="0.25">
      <c r="DC474" s="4"/>
    </row>
    <row r="475" spans="107:107" x14ac:dyDescent="0.25">
      <c r="DC475" s="4"/>
    </row>
    <row r="476" spans="107:107" x14ac:dyDescent="0.25">
      <c r="DC476" s="4"/>
    </row>
    <row r="477" spans="107:107" x14ac:dyDescent="0.25">
      <c r="DC477" s="4"/>
    </row>
    <row r="478" spans="107:107" x14ac:dyDescent="0.25">
      <c r="DC478" s="4"/>
    </row>
    <row r="479" spans="107:107" x14ac:dyDescent="0.25">
      <c r="DC479" s="4"/>
    </row>
    <row r="480" spans="107:107" x14ac:dyDescent="0.25">
      <c r="DC480" s="4"/>
    </row>
    <row r="481" spans="107:107" x14ac:dyDescent="0.25">
      <c r="DC481" s="4"/>
    </row>
    <row r="482" spans="107:107" x14ac:dyDescent="0.25">
      <c r="DC482" s="4"/>
    </row>
    <row r="483" spans="107:107" x14ac:dyDescent="0.25">
      <c r="DC483" s="4"/>
    </row>
    <row r="484" spans="107:107" x14ac:dyDescent="0.25">
      <c r="DC484" s="4"/>
    </row>
    <row r="485" spans="107:107" x14ac:dyDescent="0.25">
      <c r="DC485" s="4"/>
    </row>
    <row r="486" spans="107:107" x14ac:dyDescent="0.25">
      <c r="DC486" s="4"/>
    </row>
    <row r="487" spans="107:107" x14ac:dyDescent="0.25">
      <c r="DC487" s="4"/>
    </row>
    <row r="488" spans="107:107" x14ac:dyDescent="0.25">
      <c r="DC488" s="4"/>
    </row>
    <row r="489" spans="107:107" x14ac:dyDescent="0.25">
      <c r="DC489" s="4"/>
    </row>
    <row r="490" spans="107:107" x14ac:dyDescent="0.25">
      <c r="DC490" s="4"/>
    </row>
    <row r="491" spans="107:107" x14ac:dyDescent="0.25">
      <c r="DC491" s="4"/>
    </row>
    <row r="492" spans="107:107" x14ac:dyDescent="0.25">
      <c r="DC492" s="4"/>
    </row>
    <row r="493" spans="107:107" x14ac:dyDescent="0.25">
      <c r="DC493" s="4"/>
    </row>
    <row r="494" spans="107:107" x14ac:dyDescent="0.25">
      <c r="DC494" s="4"/>
    </row>
    <row r="495" spans="107:107" x14ac:dyDescent="0.25">
      <c r="DC495" s="4"/>
    </row>
    <row r="496" spans="107:107" x14ac:dyDescent="0.25">
      <c r="DC496" s="4"/>
    </row>
    <row r="497" spans="107:107" x14ac:dyDescent="0.25">
      <c r="DC497" s="4"/>
    </row>
    <row r="498" spans="107:107" x14ac:dyDescent="0.25">
      <c r="DC498" s="4"/>
    </row>
    <row r="499" spans="107:107" x14ac:dyDescent="0.25">
      <c r="DC499" s="4"/>
    </row>
    <row r="500" spans="107:107" x14ac:dyDescent="0.25">
      <c r="DC500" s="4"/>
    </row>
    <row r="501" spans="107:107" x14ac:dyDescent="0.25">
      <c r="DC501" s="4"/>
    </row>
    <row r="502" spans="107:107" x14ac:dyDescent="0.25">
      <c r="DC502" s="4"/>
    </row>
    <row r="503" spans="107:107" x14ac:dyDescent="0.25">
      <c r="DC503" s="4"/>
    </row>
    <row r="504" spans="107:107" x14ac:dyDescent="0.25">
      <c r="DC504" s="4"/>
    </row>
    <row r="505" spans="107:107" x14ac:dyDescent="0.25">
      <c r="DC505" s="4"/>
    </row>
  </sheetData>
  <pageMargins left="0.25" right="0.25" top="0.75" bottom="0.75" header="0.3" footer="0.3"/>
  <pageSetup paperSize="9" scale="63" orientation="portrait" r:id="rId1"/>
  <ignoredErrors>
    <ignoredError sqref="G56:DB56 G66:O66 P66:DB66 D6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84BF-C050-41D4-A275-085CF0A04305}">
  <sheetPr>
    <tabColor rgb="FFFFFFCC"/>
  </sheetPr>
  <dimension ref="A1:Y62"/>
  <sheetViews>
    <sheetView zoomScaleNormal="100" workbookViewId="0">
      <selection activeCell="G61" sqref="G61"/>
    </sheetView>
  </sheetViews>
  <sheetFormatPr baseColWidth="10" defaultRowHeight="12.5" x14ac:dyDescent="0.25"/>
  <cols>
    <col min="1" max="1" width="5.453125" customWidth="1"/>
    <col min="2" max="2" width="51.54296875" style="1" customWidth="1"/>
    <col min="3" max="3" width="12.7265625" style="3" customWidth="1"/>
    <col min="4" max="4" width="14.1796875" customWidth="1"/>
    <col min="5" max="5" width="11.54296875" bestFit="1" customWidth="1"/>
    <col min="6" max="6" width="13.1796875" bestFit="1" customWidth="1"/>
    <col min="7" max="7" width="12" bestFit="1" customWidth="1"/>
    <col min="8" max="8" width="13.7265625" bestFit="1" customWidth="1"/>
    <col min="9" max="9" width="14" bestFit="1" customWidth="1"/>
    <col min="10" max="10" width="12.453125" customWidth="1"/>
    <col min="18" max="18" width="9.54296875" customWidth="1"/>
    <col min="25" max="25" width="17.81640625" bestFit="1" customWidth="1"/>
  </cols>
  <sheetData>
    <row r="1" spans="1:22" ht="26.15" customHeight="1" x14ac:dyDescent="0.3">
      <c r="A1" s="16" t="str">
        <f ca="1">OFFSET(Sprachen!A445,0,'START, DEBUT, INIZIO'!$E$7-1,1,1)</f>
        <v>Allgemein</v>
      </c>
      <c r="B1"/>
      <c r="C1" s="334"/>
      <c r="D1" s="334"/>
      <c r="E1" s="334"/>
      <c r="F1" s="335"/>
      <c r="G1" s="335"/>
      <c r="H1" s="335"/>
    </row>
    <row r="2" spans="1:22" x14ac:dyDescent="0.25">
      <c r="B2" s="1" t="str">
        <f ca="1">OFFSET(Sprachen!A446,0,'START, DEBUT, INIZIO'!$E$7-1,1,1)</f>
        <v>Bewertungsjahr</v>
      </c>
      <c r="C2" s="352">
        <v>2025</v>
      </c>
      <c r="D2" s="5"/>
    </row>
    <row r="3" spans="1:22" x14ac:dyDescent="0.25">
      <c r="B3" s="1" t="str">
        <f ca="1">OFFSET(Sprachen!A447,0,'START, DEBUT, INIZIO'!$E$7-1,1,1)</f>
        <v>Anzahl Förderjahre</v>
      </c>
      <c r="C3" s="352">
        <v>20</v>
      </c>
    </row>
    <row r="4" spans="1:22" x14ac:dyDescent="0.25">
      <c r="B4" s="1" t="str">
        <f ca="1">OFFSET(Sprachen!A448,0,'START, DEBUT, INIZIO'!$E$7-1,1,1)</f>
        <v>Reduktion Rückzahlung für Jan., Feb., Mär. und Dez.</v>
      </c>
      <c r="C4" s="353">
        <v>0.1</v>
      </c>
    </row>
    <row r="5" spans="1:22" x14ac:dyDescent="0.25">
      <c r="B5" s="1" t="str">
        <f ca="1">OFFSET(Sprachen!A449,0,'START, DEBUT, INIZIO'!$E$7-1,1,1)</f>
        <v>HKN-Preis</v>
      </c>
      <c r="C5" s="353">
        <v>0.05</v>
      </c>
      <c r="D5" s="1" t="s">
        <v>226</v>
      </c>
    </row>
    <row r="6" spans="1:22" x14ac:dyDescent="0.25">
      <c r="B6" s="1" t="str">
        <f ca="1">OFFSET(Sprachen!A450,0,'START, DEBUT, INIZIO'!$E$7-1,1,1)</f>
        <v>Anteil der Termin-Absicherung der erwarteten Produktion</v>
      </c>
      <c r="C6" s="353">
        <v>0.8</v>
      </c>
      <c r="D6" s="1"/>
    </row>
    <row r="7" spans="1:22" x14ac:dyDescent="0.25">
      <c r="B7" s="1" t="str">
        <f ca="1">OFFSET(Sprachen!A451,0,'START, DEBUT, INIZIO'!$E$7-1,1,1)</f>
        <v>Schweizweit gemittelter Gewinnsteuersatz</v>
      </c>
      <c r="C7" s="353">
        <v>0.14599999999999999</v>
      </c>
    </row>
    <row r="8" spans="1:22" x14ac:dyDescent="0.25">
      <c r="B8" s="1" t="str">
        <f ca="1">OFFSET(Sprachen!A452,0,'START, DEBUT, INIZIO'!$E$7-1,1,1)</f>
        <v>Eigenkapitalanteil</v>
      </c>
      <c r="C8" s="353">
        <v>0.5</v>
      </c>
    </row>
    <row r="9" spans="1:22" x14ac:dyDescent="0.25">
      <c r="B9" s="1" t="str">
        <f ca="1">OFFSET(Sprachen!A453,0,'START, DEBUT, INIZIO'!$E$7-1,1,1)</f>
        <v>Fremtkapitalanteil</v>
      </c>
      <c r="C9" s="419">
        <v>0.5</v>
      </c>
    </row>
    <row r="10" spans="1:22" x14ac:dyDescent="0.25">
      <c r="B10" s="1" t="str">
        <f ca="1">OFFSET(Sprachen!A454,0,'START, DEBUT, INIZIO'!$E$7-1,1,1)</f>
        <v>Eigenkapitalkosten</v>
      </c>
      <c r="C10" s="419">
        <v>7.9600000000000004E-2</v>
      </c>
      <c r="D10" s="421">
        <f>C10/(C10+C11)</f>
        <v>0.7796278158667973</v>
      </c>
    </row>
    <row r="11" spans="1:22" x14ac:dyDescent="0.25">
      <c r="B11" s="1" t="str">
        <f ca="1">OFFSET(Sprachen!A455,0,'START, DEBUT, INIZIO'!$E$7-1,1,1)</f>
        <v>Fremdkapitalkosten</v>
      </c>
      <c r="C11" s="419">
        <v>2.2499999999999999E-2</v>
      </c>
      <c r="D11" s="421">
        <f>C11/(C10+C11)</f>
        <v>0.22037218413320275</v>
      </c>
    </row>
    <row r="12" spans="1:22" x14ac:dyDescent="0.25">
      <c r="B12" s="1" t="str">
        <f ca="1">OFFSET(Sprachen!A456,0,'START, DEBUT, INIZIO'!$E$7-1,1,1)</f>
        <v>WACC BFE</v>
      </c>
      <c r="C12" s="420">
        <f>C8*C10+C9*C11</f>
        <v>5.1049999999999998E-2</v>
      </c>
    </row>
    <row r="13" spans="1:22" x14ac:dyDescent="0.25">
      <c r="C13"/>
    </row>
    <row r="14" spans="1:22" ht="13" thickBot="1" x14ac:dyDescent="0.3">
      <c r="A14" s="339"/>
      <c r="B14" s="346"/>
      <c r="C14" s="343"/>
      <c r="D14" s="339"/>
      <c r="E14" s="339"/>
      <c r="F14" s="339"/>
      <c r="G14" s="339"/>
      <c r="H14" s="339"/>
      <c r="I14" s="339"/>
      <c r="J14" s="339"/>
      <c r="K14" s="339"/>
      <c r="L14" s="339"/>
      <c r="M14" s="339"/>
      <c r="N14" s="339"/>
      <c r="O14" s="339"/>
      <c r="P14" s="339"/>
      <c r="Q14" s="339"/>
      <c r="R14" s="339"/>
      <c r="S14" s="339"/>
      <c r="T14" s="339"/>
      <c r="U14" s="339"/>
      <c r="V14" s="339"/>
    </row>
    <row r="15" spans="1:22" ht="26.15" customHeight="1" thickBot="1" x14ac:dyDescent="0.35">
      <c r="A15" s="16" t="str">
        <f ca="1">OFFSET(Sprachen!A458,0,'START, DEBUT, INIZIO'!$E$7-1,1,1)</f>
        <v>SDL</v>
      </c>
      <c r="B15"/>
      <c r="C15" s="334"/>
      <c r="D15" s="334"/>
      <c r="E15" s="334"/>
      <c r="F15" s="335"/>
      <c r="G15" s="335"/>
      <c r="H15" s="335"/>
    </row>
    <row r="16" spans="1:22" ht="25" x14ac:dyDescent="0.25">
      <c r="B16" s="251" t="str">
        <f ca="1">OFFSET(Sprachen!A459,0,'START, DEBUT, INIZIO'!$E$7-1,1,1)</f>
        <v>Kalenderjahr</v>
      </c>
      <c r="C16"/>
      <c r="D16" s="361" t="str">
        <f ca="1">OFFSET(Sprachen!A464,0,'START, DEBUT, INIZIO'!$E$7-1,1,1)</f>
        <v>Leistung pro Kategorie</v>
      </c>
      <c r="E16" s="17" t="str">
        <f ca="1">OFFSET(Sprachen!$A465,0,'START, DEBUT, INIZIO'!$E$7-1,1,1)</f>
        <v>PRL</v>
      </c>
      <c r="F16" s="17" t="str">
        <f ca="1">OFFSET(Sprachen!$A466,0,'START, DEBUT, INIZIO'!$E$7-1,1,1)</f>
        <v>SRL+</v>
      </c>
      <c r="G16" s="17" t="str">
        <f ca="1">OFFSET(Sprachen!$A467,0,'START, DEBUT, INIZIO'!$E$7-1,1,1)</f>
        <v>SRL-</v>
      </c>
      <c r="H16" s="17" t="str">
        <f ca="1">OFFSET(Sprachen!$A468,0,'START, DEBUT, INIZIO'!$E$7-1,1,1)</f>
        <v>TRL+</v>
      </c>
      <c r="I16" s="17" t="str">
        <f ca="1">OFFSET(Sprachen!$A469,0,'START, DEBUT, INIZIO'!$E$7-1,1,1)</f>
        <v>TRL-</v>
      </c>
      <c r="J16" s="17" t="str">
        <f ca="1">E16</f>
        <v>PRL</v>
      </c>
      <c r="K16" s="17" t="str">
        <f t="shared" ref="K16:N16" ca="1" si="0">F16</f>
        <v>SRL+</v>
      </c>
      <c r="L16" s="17" t="str">
        <f t="shared" ca="1" si="0"/>
        <v>SRL-</v>
      </c>
      <c r="M16" s="17" t="str">
        <f t="shared" ca="1" si="0"/>
        <v>TRL+</v>
      </c>
      <c r="N16" s="17" t="str">
        <f t="shared" ca="1" si="0"/>
        <v>TRL-</v>
      </c>
      <c r="O16" s="252" t="str">
        <f ca="1">OFFSET(Sprachen!$A470,0,'START, DEBUT, INIZIO'!$E$7-1,1,1)</f>
        <v>Primär</v>
      </c>
      <c r="P16" s="253" t="str">
        <f ca="1">OFFSET(Sprachen!$A471,0,'START, DEBUT, INIZIO'!$E$7-1,1,1)</f>
        <v>Sekundär</v>
      </c>
      <c r="Q16" s="254" t="str">
        <f ca="1">OFFSET(Sprachen!$A472,0,'START, DEBUT, INIZIO'!$E$7-1,1,1)</f>
        <v>Tertiär</v>
      </c>
    </row>
    <row r="17" spans="1:25" x14ac:dyDescent="0.25">
      <c r="B17" s="1" t="str">
        <f ca="1">OFFSET(Sprachen!A460,0,'START, DEBUT, INIZIO'!$E$7-1,1,1)</f>
        <v>Gesamte Kosten Vorhaltung und Abruf</v>
      </c>
      <c r="C17"/>
      <c r="E17" s="360">
        <v>6137361.3999487702</v>
      </c>
      <c r="F17" s="360">
        <v>36493713.28868521</v>
      </c>
      <c r="G17" s="360">
        <v>56903888.921686962</v>
      </c>
      <c r="H17" s="360">
        <v>26573488.868042916</v>
      </c>
      <c r="I17" s="360">
        <v>52649738.175235286</v>
      </c>
      <c r="O17" s="255"/>
      <c r="Q17" s="256"/>
    </row>
    <row r="18" spans="1:25" x14ac:dyDescent="0.25">
      <c r="B18" s="1" t="str">
        <f ca="1">OFFSET(Sprachen!A463,0,'START, DEBUT, INIZIO'!$E$7-1,1,1)</f>
        <v>Anteil CH-Wasserkraft</v>
      </c>
      <c r="C18" s="364">
        <v>0.85</v>
      </c>
      <c r="D18" s="257"/>
      <c r="E18" s="258">
        <f>$C18*E17</f>
        <v>5216757.1899564546</v>
      </c>
      <c r="F18" s="258">
        <f>$C18*F17</f>
        <v>31019656.295382429</v>
      </c>
      <c r="G18" s="258">
        <f>$C18*G17</f>
        <v>48368305.583433919</v>
      </c>
      <c r="H18" s="258">
        <f>$C18*H17</f>
        <v>22587465.537836477</v>
      </c>
      <c r="I18" s="258">
        <f>$C18*I17</f>
        <v>44752277.448949993</v>
      </c>
      <c r="O18" s="255"/>
      <c r="Q18" s="256"/>
    </row>
    <row r="19" spans="1:25" ht="15.5" x14ac:dyDescent="0.4">
      <c r="C19" s="257"/>
      <c r="D19" s="257"/>
      <c r="E19" s="624" t="str">
        <f ca="1">OFFSET(Sprachen!A473,0,'START, DEBUT, INIZIO'!$E$7-1,1,1)</f>
        <v>Verteilschlüssel</v>
      </c>
      <c r="F19" s="625"/>
      <c r="G19" s="625"/>
      <c r="H19" s="625"/>
      <c r="I19" s="626"/>
      <c r="J19" s="624" t="str">
        <f ca="1">OFFSET(Sprachen!A474,0,'START, DEBUT, INIZIO'!$E$7-1,1,1)</f>
        <v>Erlös pro MW installiert</v>
      </c>
      <c r="K19" s="625"/>
      <c r="L19" s="625"/>
      <c r="M19" s="625"/>
      <c r="N19" s="628"/>
      <c r="O19" s="627" t="s">
        <v>79</v>
      </c>
      <c r="P19" s="625"/>
      <c r="Q19" s="628"/>
    </row>
    <row r="20" spans="1:25" x14ac:dyDescent="0.25">
      <c r="B20" s="260" t="str">
        <f ca="1">B17</f>
        <v>Gesamte Kosten Vorhaltung und Abruf</v>
      </c>
      <c r="C20" s="259" t="str">
        <f ca="1">OFFSET(Sprachen!A478,0,'START, DEBUT, INIZIO'!$E$7-1,1,1)</f>
        <v>NST</v>
      </c>
      <c r="D20" s="362">
        <v>3753</v>
      </c>
      <c r="E20" s="367">
        <v>0</v>
      </c>
      <c r="F20" s="367">
        <v>0</v>
      </c>
      <c r="G20" s="368">
        <v>0.2</v>
      </c>
      <c r="H20" s="367">
        <v>0</v>
      </c>
      <c r="I20" s="368">
        <v>0.2</v>
      </c>
      <c r="J20" s="369">
        <f>E$18*E20/$D20</f>
        <v>0</v>
      </c>
      <c r="K20" s="258">
        <f t="shared" ref="J20:N22" si="1">F$18*F20/$D20</f>
        <v>0</v>
      </c>
      <c r="L20" s="258">
        <f t="shared" si="1"/>
        <v>2577.5808997300251</v>
      </c>
      <c r="M20" s="258">
        <f t="shared" si="1"/>
        <v>0</v>
      </c>
      <c r="N20" s="370">
        <f t="shared" si="1"/>
        <v>2384.8802264295227</v>
      </c>
      <c r="O20" s="371">
        <f>J20</f>
        <v>0</v>
      </c>
      <c r="P20" s="258">
        <f>K20+L20</f>
        <v>2577.5808997300251</v>
      </c>
      <c r="Q20" s="372">
        <f>M20+N20</f>
        <v>2384.8802264295227</v>
      </c>
      <c r="R20" s="8">
        <f>SUM(O20:Q20)</f>
        <v>4962.4611261595473</v>
      </c>
      <c r="S20" t="str">
        <f ca="1">OFFSET(Sprachen!A475,0,'START, DEBUT, INIZIO'!$E$7-1,1,1)</f>
        <v>nicht steuerbar und &lt;3 MW (NST)</v>
      </c>
    </row>
    <row r="21" spans="1:25" x14ac:dyDescent="0.25">
      <c r="B21" s="260" t="str">
        <f ca="1">B20</f>
        <v>Gesamte Kosten Vorhaltung und Abruf</v>
      </c>
      <c r="C21" s="259" t="str">
        <f ca="1">OFFSET(Sprachen!A479,0,'START, DEBUT, INIZIO'!$E$7-1,1,1)</f>
        <v>ST</v>
      </c>
      <c r="D21" s="362">
        <v>10269</v>
      </c>
      <c r="E21" s="367">
        <v>0</v>
      </c>
      <c r="F21" s="368">
        <v>0.56000000000000005</v>
      </c>
      <c r="G21" s="367">
        <v>0</v>
      </c>
      <c r="H21" s="368">
        <v>0.56000000000000005</v>
      </c>
      <c r="I21" s="367">
        <v>0</v>
      </c>
      <c r="J21" s="369">
        <f t="shared" si="1"/>
        <v>0</v>
      </c>
      <c r="K21" s="258">
        <f t="shared" si="1"/>
        <v>1691.5967986575286</v>
      </c>
      <c r="L21" s="258">
        <f t="shared" si="1"/>
        <v>0</v>
      </c>
      <c r="M21" s="258">
        <f t="shared" si="1"/>
        <v>1231.7636285118735</v>
      </c>
      <c r="N21" s="370">
        <f t="shared" si="1"/>
        <v>0</v>
      </c>
      <c r="O21" s="371">
        <f>J21</f>
        <v>0</v>
      </c>
      <c r="P21" s="258">
        <f>K21+L21</f>
        <v>1691.5967986575286</v>
      </c>
      <c r="Q21" s="372">
        <f>M21+N21</f>
        <v>1231.7636285118735</v>
      </c>
      <c r="R21" s="8">
        <f t="shared" ref="R21" si="2">SUM(O21:Q21)</f>
        <v>2923.3604271694021</v>
      </c>
      <c r="S21" t="str">
        <f ca="1">OFFSET(Sprachen!A476,0,'START, DEBUT, INIZIO'!$E$7-1,1,1)</f>
        <v>steuerbar &gt;=3 MW (ST)</v>
      </c>
    </row>
    <row r="22" spans="1:25" ht="13" thickBot="1" x14ac:dyDescent="0.3">
      <c r="B22" s="260" t="str">
        <f ca="1">B21</f>
        <v>Gesamte Kosten Vorhaltung und Abruf</v>
      </c>
      <c r="C22" s="261" t="str">
        <f ca="1">OFFSET(Sprachen!A480,0,'START, DEBUT, INIZIO'!$E$7-1,1,1)</f>
        <v>PU</v>
      </c>
      <c r="D22" s="363">
        <v>4275</v>
      </c>
      <c r="E22" s="368">
        <v>1</v>
      </c>
      <c r="F22" s="368">
        <v>0.44</v>
      </c>
      <c r="G22" s="368">
        <v>0.8</v>
      </c>
      <c r="H22" s="368">
        <v>0.44</v>
      </c>
      <c r="I22" s="368">
        <v>0.8</v>
      </c>
      <c r="J22" s="369">
        <f t="shared" si="1"/>
        <v>1220.2940795219777</v>
      </c>
      <c r="K22" s="258">
        <f t="shared" si="1"/>
        <v>3192.6663789399458</v>
      </c>
      <c r="L22" s="258">
        <f t="shared" si="1"/>
        <v>9051.378822630908</v>
      </c>
      <c r="M22" s="258">
        <f t="shared" si="1"/>
        <v>2324.7917746545149</v>
      </c>
      <c r="N22" s="370">
        <f t="shared" si="1"/>
        <v>8374.6951951251449</v>
      </c>
      <c r="O22" s="373">
        <f>J22</f>
        <v>1220.2940795219777</v>
      </c>
      <c r="P22" s="374">
        <f>K22+L22</f>
        <v>12244.045201570854</v>
      </c>
      <c r="Q22" s="375">
        <f>M22+N22</f>
        <v>10699.48696977966</v>
      </c>
      <c r="R22" s="8">
        <f>SUM(O22:Q22)</f>
        <v>24163.826250872495</v>
      </c>
      <c r="S22" t="str">
        <f ca="1">OFFSET(Sprachen!A477,0,'START, DEBUT, INIZIO'!$E$7-1,1,1)</f>
        <v>Pumpspeicher- und Umwälzkraftwerk (PU)</v>
      </c>
    </row>
    <row r="23" spans="1:25" ht="13" x14ac:dyDescent="0.3">
      <c r="C23" s="262"/>
      <c r="D23" s="262"/>
    </row>
    <row r="24" spans="1:25" ht="13.5" thickBot="1" x14ac:dyDescent="0.35">
      <c r="C24" s="262"/>
      <c r="D24" s="262"/>
    </row>
    <row r="25" spans="1:25" ht="25" x14ac:dyDescent="0.25">
      <c r="B25" s="251" t="str">
        <f ca="1">OFFSET(Sprachen!A461,0,'START, DEBUT, INIZIO'!$E$7-1,1,1)</f>
        <v>Hydrologisches Jahr</v>
      </c>
      <c r="C25"/>
      <c r="D25" s="361" t="str">
        <f ca="1">D16</f>
        <v>Leistung pro Kategorie</v>
      </c>
      <c r="E25" s="17" t="str">
        <f t="shared" ref="E25:Q25" ca="1" si="3">E16</f>
        <v>PRL</v>
      </c>
      <c r="F25" s="17" t="str">
        <f t="shared" ca="1" si="3"/>
        <v>SRL+</v>
      </c>
      <c r="G25" s="17" t="str">
        <f t="shared" ca="1" si="3"/>
        <v>SRL-</v>
      </c>
      <c r="H25" s="17" t="str">
        <f t="shared" ca="1" si="3"/>
        <v>TRL+</v>
      </c>
      <c r="I25" s="17" t="str">
        <f t="shared" ca="1" si="3"/>
        <v>TRL-</v>
      </c>
      <c r="J25" s="17" t="str">
        <f t="shared" ca="1" si="3"/>
        <v>PRL</v>
      </c>
      <c r="K25" s="17" t="str">
        <f t="shared" ca="1" si="3"/>
        <v>SRL+</v>
      </c>
      <c r="L25" s="17" t="str">
        <f t="shared" ca="1" si="3"/>
        <v>SRL-</v>
      </c>
      <c r="M25" s="17" t="str">
        <f t="shared" ca="1" si="3"/>
        <v>TRL+</v>
      </c>
      <c r="N25" s="17" t="str">
        <f t="shared" ca="1" si="3"/>
        <v>TRL-</v>
      </c>
      <c r="O25" s="252" t="str">
        <f t="shared" ca="1" si="3"/>
        <v>Primär</v>
      </c>
      <c r="P25" s="253" t="str">
        <f t="shared" ca="1" si="3"/>
        <v>Sekundär</v>
      </c>
      <c r="Q25" s="254" t="str">
        <f t="shared" ca="1" si="3"/>
        <v>Tertiär</v>
      </c>
    </row>
    <row r="26" spans="1:25" x14ac:dyDescent="0.25">
      <c r="B26" s="1" t="str">
        <f ca="1">B17</f>
        <v>Gesamte Kosten Vorhaltung und Abruf</v>
      </c>
      <c r="C26"/>
      <c r="E26" s="360">
        <v>5878310.3553897869</v>
      </c>
      <c r="F26" s="360">
        <v>21064872.547982588</v>
      </c>
      <c r="G26" s="360">
        <v>46461783.029736944</v>
      </c>
      <c r="H26" s="360">
        <v>23095868.733614959</v>
      </c>
      <c r="I26" s="360">
        <v>45026123.643554866</v>
      </c>
      <c r="O26" s="255"/>
      <c r="Q26" s="256"/>
    </row>
    <row r="27" spans="1:25" x14ac:dyDescent="0.25">
      <c r="B27" s="1" t="str">
        <f ca="1">B18</f>
        <v>Anteil CH-Wasserkraft</v>
      </c>
      <c r="C27" s="257">
        <f>C18</f>
        <v>0.85</v>
      </c>
      <c r="D27" s="257"/>
      <c r="E27" s="258">
        <f>$C27*E26</f>
        <v>4996563.8020813186</v>
      </c>
      <c r="F27" s="258">
        <f>$C27*F26</f>
        <v>17905141.665785201</v>
      </c>
      <c r="G27" s="258">
        <f>$C27*G26</f>
        <v>39492515.575276405</v>
      </c>
      <c r="H27" s="258">
        <f>$C27*H26</f>
        <v>19631488.423572715</v>
      </c>
      <c r="I27" s="258">
        <f>$C27*I26</f>
        <v>38272205.097021632</v>
      </c>
      <c r="O27" s="255"/>
      <c r="Q27" s="256"/>
    </row>
    <row r="28" spans="1:25" ht="15.5" x14ac:dyDescent="0.4">
      <c r="C28" s="257"/>
      <c r="D28" s="257"/>
      <c r="E28" s="624" t="str">
        <f ca="1">E19</f>
        <v>Verteilschlüssel</v>
      </c>
      <c r="F28" s="625"/>
      <c r="G28" s="625"/>
      <c r="H28" s="625"/>
      <c r="I28" s="626"/>
      <c r="J28" s="624" t="str">
        <f ca="1">J19</f>
        <v>Erlös pro MW installiert</v>
      </c>
      <c r="K28" s="625"/>
      <c r="L28" s="625"/>
      <c r="M28" s="625"/>
      <c r="N28" s="628"/>
      <c r="O28" s="627" t="s">
        <v>79</v>
      </c>
      <c r="P28" s="625"/>
      <c r="Q28" s="628"/>
      <c r="W28" s="19" t="s">
        <v>258</v>
      </c>
      <c r="X28" t="str">
        <f ca="1">B16</f>
        <v>Kalenderjahr</v>
      </c>
      <c r="Y28" t="str">
        <f ca="1">B25</f>
        <v>Hydrologisches Jahr</v>
      </c>
    </row>
    <row r="29" spans="1:25" x14ac:dyDescent="0.25">
      <c r="B29" s="260" t="str">
        <f ca="1">B20</f>
        <v>Gesamte Kosten Vorhaltung und Abruf</v>
      </c>
      <c r="C29" s="259" t="str">
        <f ca="1">C20</f>
        <v>NST</v>
      </c>
      <c r="D29" s="263">
        <f>D20</f>
        <v>3753</v>
      </c>
      <c r="E29" s="365">
        <f>E20</f>
        <v>0</v>
      </c>
      <c r="F29" s="376">
        <f t="shared" ref="F29:I29" si="4">F20</f>
        <v>0</v>
      </c>
      <c r="G29" s="377">
        <f t="shared" si="4"/>
        <v>0.2</v>
      </c>
      <c r="H29" s="376">
        <f t="shared" si="4"/>
        <v>0</v>
      </c>
      <c r="I29" s="377">
        <f t="shared" si="4"/>
        <v>0.2</v>
      </c>
      <c r="J29" s="369">
        <f t="shared" ref="J29:N31" si="5">E$27*E29/$D29</f>
        <v>0</v>
      </c>
      <c r="K29" s="258">
        <f t="shared" si="5"/>
        <v>0</v>
      </c>
      <c r="L29" s="258">
        <f t="shared" si="5"/>
        <v>2104.5838302838479</v>
      </c>
      <c r="M29" s="258">
        <f t="shared" si="5"/>
        <v>0</v>
      </c>
      <c r="N29" s="370">
        <f t="shared" si="5"/>
        <v>2039.5526297373638</v>
      </c>
      <c r="O29" s="371">
        <f>J29</f>
        <v>0</v>
      </c>
      <c r="P29" s="258">
        <f>K29+L29</f>
        <v>2104.5838302838479</v>
      </c>
      <c r="Q29" s="372">
        <f>M29+N29</f>
        <v>2039.5526297373638</v>
      </c>
      <c r="R29" s="8">
        <f>SUM(O29:Q29)</f>
        <v>4144.1364600212119</v>
      </c>
      <c r="S29" t="str">
        <f ca="1">S20</f>
        <v>nicht steuerbar und &lt;3 MW (NST)</v>
      </c>
      <c r="W29" s="18" t="str">
        <f ca="1">C20</f>
        <v>NST</v>
      </c>
      <c r="X29" s="400">
        <f>R20</f>
        <v>4962.4611261595473</v>
      </c>
      <c r="Y29" s="400">
        <f>Q29</f>
        <v>2039.5526297373638</v>
      </c>
    </row>
    <row r="30" spans="1:25" x14ac:dyDescent="0.25">
      <c r="B30" s="260" t="str">
        <f t="shared" ref="B30:C31" ca="1" si="6">B21</f>
        <v>Gesamte Kosten Vorhaltung und Abruf</v>
      </c>
      <c r="C30" s="259" t="str">
        <f t="shared" ca="1" si="6"/>
        <v>ST</v>
      </c>
      <c r="D30" s="263">
        <f t="shared" ref="D30:E31" si="7">D21</f>
        <v>10269</v>
      </c>
      <c r="E30" s="365">
        <f t="shared" si="7"/>
        <v>0</v>
      </c>
      <c r="F30" s="377">
        <f t="shared" ref="F30:I30" si="8">F21</f>
        <v>0.56000000000000005</v>
      </c>
      <c r="G30" s="376">
        <f t="shared" si="8"/>
        <v>0</v>
      </c>
      <c r="H30" s="377">
        <f t="shared" si="8"/>
        <v>0.56000000000000005</v>
      </c>
      <c r="I30" s="376">
        <f t="shared" si="8"/>
        <v>0</v>
      </c>
      <c r="J30" s="369">
        <f t="shared" si="5"/>
        <v>0</v>
      </c>
      <c r="K30" s="258">
        <f t="shared" si="5"/>
        <v>976.42217672993615</v>
      </c>
      <c r="L30" s="258">
        <f t="shared" si="5"/>
        <v>0</v>
      </c>
      <c r="M30" s="258">
        <f t="shared" si="5"/>
        <v>1070.5651492064194</v>
      </c>
      <c r="N30" s="370">
        <f t="shared" si="5"/>
        <v>0</v>
      </c>
      <c r="O30" s="371">
        <f>J30</f>
        <v>0</v>
      </c>
      <c r="P30" s="258">
        <f>K30+L30</f>
        <v>976.42217672993615</v>
      </c>
      <c r="Q30" s="372">
        <f>M30+N30</f>
        <v>1070.5651492064194</v>
      </c>
      <c r="R30" s="8">
        <f t="shared" ref="R30:R31" si="9">SUM(O30:Q30)</f>
        <v>2046.9873259363555</v>
      </c>
      <c r="S30" t="str">
        <f t="shared" ref="S30:S31" ca="1" si="10">S21</f>
        <v>steuerbar &gt;=3 MW (ST)</v>
      </c>
      <c r="W30" s="18" t="str">
        <f t="shared" ref="W30:W31" ca="1" si="11">C21</f>
        <v>ST</v>
      </c>
      <c r="X30" s="400">
        <f t="shared" ref="X30:X31" si="12">R21</f>
        <v>2923.3604271694021</v>
      </c>
      <c r="Y30" s="400">
        <f t="shared" ref="Y30:Y31" si="13">Q30</f>
        <v>1070.5651492064194</v>
      </c>
    </row>
    <row r="31" spans="1:25" ht="13" thickBot="1" x14ac:dyDescent="0.3">
      <c r="B31" s="260" t="str">
        <f t="shared" ca="1" si="6"/>
        <v>Gesamte Kosten Vorhaltung und Abruf</v>
      </c>
      <c r="C31" s="261" t="str">
        <f t="shared" ca="1" si="6"/>
        <v>PU</v>
      </c>
      <c r="D31" s="264">
        <f t="shared" si="7"/>
        <v>4275</v>
      </c>
      <c r="E31" s="366">
        <f t="shared" si="7"/>
        <v>1</v>
      </c>
      <c r="F31" s="377">
        <f t="shared" ref="F31:I31" si="14">F22</f>
        <v>0.44</v>
      </c>
      <c r="G31" s="377">
        <f t="shared" si="14"/>
        <v>0.8</v>
      </c>
      <c r="H31" s="377">
        <f t="shared" si="14"/>
        <v>0.44</v>
      </c>
      <c r="I31" s="377">
        <f t="shared" si="14"/>
        <v>0.8</v>
      </c>
      <c r="J31" s="369">
        <f t="shared" si="5"/>
        <v>1168.7868542880278</v>
      </c>
      <c r="K31" s="258">
        <f t="shared" si="5"/>
        <v>1842.8683819755529</v>
      </c>
      <c r="L31" s="258">
        <f t="shared" si="5"/>
        <v>7390.4122713967545</v>
      </c>
      <c r="M31" s="258">
        <f t="shared" si="5"/>
        <v>2020.5508552916945</v>
      </c>
      <c r="N31" s="370">
        <f t="shared" si="5"/>
        <v>7162.0500766356272</v>
      </c>
      <c r="O31" s="373">
        <f>J31</f>
        <v>1168.7868542880278</v>
      </c>
      <c r="P31" s="374">
        <f>K31+L31</f>
        <v>9233.2806533723069</v>
      </c>
      <c r="Q31" s="375">
        <f>M31+N31</f>
        <v>9182.6009319273217</v>
      </c>
      <c r="R31" s="8">
        <f t="shared" si="9"/>
        <v>19584.668439587658</v>
      </c>
      <c r="S31" t="str">
        <f t="shared" ca="1" si="10"/>
        <v>Pumpspeicher- und Umwälzkraftwerk (PU)</v>
      </c>
      <c r="W31" s="18" t="str">
        <f t="shared" ca="1" si="11"/>
        <v>PU</v>
      </c>
      <c r="X31" s="400">
        <f t="shared" si="12"/>
        <v>24163.826250872495</v>
      </c>
      <c r="Y31" s="400">
        <f t="shared" si="13"/>
        <v>9182.6009319273217</v>
      </c>
    </row>
    <row r="32" spans="1:25" ht="13" thickBot="1" x14ac:dyDescent="0.3">
      <c r="A32" s="339"/>
      <c r="B32" s="346"/>
      <c r="C32" s="343"/>
      <c r="D32" s="339"/>
      <c r="E32" s="339"/>
      <c r="F32" s="339"/>
      <c r="G32" s="339"/>
      <c r="H32" s="339"/>
      <c r="I32" s="339"/>
      <c r="J32" s="339"/>
      <c r="K32" s="339"/>
      <c r="L32" s="339"/>
      <c r="M32" s="339"/>
      <c r="N32" s="339"/>
      <c r="O32" s="339"/>
      <c r="P32" s="339"/>
      <c r="Q32" s="339"/>
      <c r="R32" s="339"/>
      <c r="S32" s="339"/>
      <c r="T32" s="339"/>
      <c r="U32" s="339"/>
      <c r="V32" s="339"/>
      <c r="W32" s="339"/>
      <c r="X32" s="339"/>
      <c r="Y32" s="339"/>
    </row>
    <row r="33" spans="1:9" ht="26.15" customHeight="1" x14ac:dyDescent="0.3">
      <c r="A33" s="16" t="s">
        <v>227</v>
      </c>
      <c r="B33"/>
      <c r="C33" s="334"/>
      <c r="D33" s="334" t="s">
        <v>86</v>
      </c>
      <c r="E33" s="334"/>
      <c r="F33" s="335"/>
      <c r="G33" s="3" t="s">
        <v>64</v>
      </c>
      <c r="H33" s="335"/>
    </row>
    <row r="34" spans="1:9" ht="13.5" x14ac:dyDescent="0.3">
      <c r="A34" s="265" t="s">
        <v>87</v>
      </c>
      <c r="C34"/>
      <c r="D34" s="3" t="s">
        <v>10</v>
      </c>
      <c r="G34" s="3" t="s">
        <v>10</v>
      </c>
      <c r="I34" s="3"/>
    </row>
    <row r="35" spans="1:9" ht="13" x14ac:dyDescent="0.3">
      <c r="A35" s="16"/>
      <c r="C35" s="3" t="str">
        <f>CONCATENATE(10,". ",$C$2-2)</f>
        <v>10. 2023</v>
      </c>
      <c r="D35" s="354">
        <v>101.14</v>
      </c>
      <c r="F35" s="3" t="str">
        <f>CONCATENATE(10,". ",$C$2-2)</f>
        <v>10. 2023</v>
      </c>
      <c r="G35" s="266">
        <f t="shared" ref="G35:G49" si="15">D35*$C$5</f>
        <v>5.0570000000000004</v>
      </c>
      <c r="I35" s="3"/>
    </row>
    <row r="36" spans="1:9" x14ac:dyDescent="0.25">
      <c r="C36" s="3" t="str">
        <f>CONCATENATE(11,". ",$C$2-2)</f>
        <v>11. 2023</v>
      </c>
      <c r="D36" s="354">
        <v>100.37</v>
      </c>
      <c r="F36" s="3" t="str">
        <f>CONCATENATE(11,". ",$C$2-2)</f>
        <v>11. 2023</v>
      </c>
      <c r="G36" s="266">
        <f t="shared" si="15"/>
        <v>5.0185000000000004</v>
      </c>
      <c r="I36" s="3"/>
    </row>
    <row r="37" spans="1:9" ht="13" thickBot="1" x14ac:dyDescent="0.3">
      <c r="C37" s="267" t="str">
        <f>CONCATENATE(12,". ",$C$2-2)</f>
        <v>12. 2023</v>
      </c>
      <c r="D37" s="355">
        <v>79.81</v>
      </c>
      <c r="F37" s="267" t="str">
        <f>CONCATENATE(12,". ",$C$2-2)</f>
        <v>12. 2023</v>
      </c>
      <c r="G37" s="268">
        <f t="shared" si="15"/>
        <v>3.9905000000000004</v>
      </c>
      <c r="I37" s="3"/>
    </row>
    <row r="38" spans="1:9" x14ac:dyDescent="0.25">
      <c r="C38" s="3" t="str">
        <f>CONCATENATE(1,". ",$C$2-1)</f>
        <v>1. 2024</v>
      </c>
      <c r="D38" s="356">
        <v>79.739999999999995</v>
      </c>
      <c r="F38" s="3" t="str">
        <f>CONCATENATE(1,". ",$C$2-1)</f>
        <v>1. 2024</v>
      </c>
      <c r="G38" s="269">
        <f t="shared" si="15"/>
        <v>3.9870000000000001</v>
      </c>
      <c r="I38" s="3"/>
    </row>
    <row r="39" spans="1:9" x14ac:dyDescent="0.25">
      <c r="C39" s="3" t="str">
        <f>CONCATENATE(2,". ",$C$2-1)</f>
        <v>2. 2024</v>
      </c>
      <c r="D39" s="354">
        <v>67.16</v>
      </c>
      <c r="F39" s="3" t="str">
        <f>CONCATENATE(2,". ",$C$2-1)</f>
        <v>2. 2024</v>
      </c>
      <c r="G39" s="266">
        <f t="shared" si="15"/>
        <v>3.3580000000000001</v>
      </c>
      <c r="I39" s="3"/>
    </row>
    <row r="40" spans="1:9" x14ac:dyDescent="0.25">
      <c r="C40" s="3" t="str">
        <f>CONCATENATE(3,". ",$C$2-1)</f>
        <v>3. 2024</v>
      </c>
      <c r="D40" s="354">
        <v>71.400000000000006</v>
      </c>
      <c r="F40" s="3" t="str">
        <f>CONCATENATE(3,". ",$C$2-1)</f>
        <v>3. 2024</v>
      </c>
      <c r="G40" s="266">
        <f t="shared" si="15"/>
        <v>3.5700000000000003</v>
      </c>
      <c r="I40" s="3"/>
    </row>
    <row r="41" spans="1:9" x14ac:dyDescent="0.25">
      <c r="C41" s="3" t="str">
        <f>CONCATENATE(4,". ",$C$2-1)</f>
        <v>4. 2024</v>
      </c>
      <c r="D41" s="354">
        <v>63</v>
      </c>
      <c r="F41" s="3" t="str">
        <f>CONCATENATE(4,". ",$C$2-1)</f>
        <v>4. 2024</v>
      </c>
      <c r="G41" s="266">
        <f t="shared" si="15"/>
        <v>3.1500000000000004</v>
      </c>
      <c r="I41" s="3"/>
    </row>
    <row r="42" spans="1:9" x14ac:dyDescent="0.25">
      <c r="C42" s="3" t="str">
        <f>CONCATENATE(5,". ",$C$2-1)</f>
        <v>5. 2024</v>
      </c>
      <c r="D42" s="354">
        <v>62.79</v>
      </c>
      <c r="F42" s="3" t="str">
        <f>CONCATENATE(5,". ",$C$2-1)</f>
        <v>5. 2024</v>
      </c>
      <c r="G42" s="266">
        <f t="shared" si="15"/>
        <v>3.1395</v>
      </c>
      <c r="I42" s="3"/>
    </row>
    <row r="43" spans="1:9" x14ac:dyDescent="0.25">
      <c r="C43" s="3" t="str">
        <f>CONCATENATE(6,". ",$C$2-1)</f>
        <v>6. 2024</v>
      </c>
      <c r="D43" s="354">
        <v>47.43</v>
      </c>
      <c r="F43" s="3" t="str">
        <f>CONCATENATE(6,". ",$C$2-1)</f>
        <v>6. 2024</v>
      </c>
      <c r="G43" s="266">
        <f t="shared" si="15"/>
        <v>2.3715000000000002</v>
      </c>
      <c r="I43" s="3"/>
    </row>
    <row r="44" spans="1:9" x14ac:dyDescent="0.25">
      <c r="C44" s="3" t="str">
        <f>CONCATENATE(7,". ",$C$2-1)</f>
        <v>7. 2024</v>
      </c>
      <c r="D44" s="354">
        <v>38.44</v>
      </c>
      <c r="F44" s="3" t="str">
        <f>CONCATENATE(7,". ",$C$2-1)</f>
        <v>7. 2024</v>
      </c>
      <c r="G44" s="266">
        <f t="shared" si="15"/>
        <v>1.9219999999999999</v>
      </c>
      <c r="I44" s="3"/>
    </row>
    <row r="45" spans="1:9" x14ac:dyDescent="0.25">
      <c r="C45" s="3" t="str">
        <f>CONCATENATE(8,". ",$C$2-1)</f>
        <v>8. 2024</v>
      </c>
      <c r="D45" s="354">
        <v>55.6</v>
      </c>
      <c r="F45" s="3" t="str">
        <f>CONCATENATE(8,". ",$C$2-1)</f>
        <v>8. 2024</v>
      </c>
      <c r="G45" s="266">
        <f t="shared" si="15"/>
        <v>2.7800000000000002</v>
      </c>
      <c r="I45" s="3"/>
    </row>
    <row r="46" spans="1:9" x14ac:dyDescent="0.25">
      <c r="C46" s="3" t="str">
        <f>CONCATENATE(9,". ",$C$2-1)</f>
        <v>9. 2024</v>
      </c>
      <c r="D46" s="354">
        <v>77.72</v>
      </c>
      <c r="F46" s="3" t="str">
        <f>CONCATENATE(9,". ",$C$2-1)</f>
        <v>9. 2024</v>
      </c>
      <c r="G46" s="266">
        <f t="shared" si="15"/>
        <v>3.8860000000000001</v>
      </c>
      <c r="I46" s="3"/>
    </row>
    <row r="47" spans="1:9" x14ac:dyDescent="0.25">
      <c r="C47" s="3" t="str">
        <f>CONCATENATE(10,". ",$C$2-1)</f>
        <v>10. 2024</v>
      </c>
      <c r="D47" s="354">
        <v>77.95</v>
      </c>
      <c r="F47" s="3" t="str">
        <f>CONCATENATE(10,". ",$C$2-1)</f>
        <v>10. 2024</v>
      </c>
      <c r="G47" s="266">
        <f t="shared" si="15"/>
        <v>3.8975000000000004</v>
      </c>
      <c r="I47" s="3"/>
    </row>
    <row r="48" spans="1:9" x14ac:dyDescent="0.25">
      <c r="C48" s="3" t="str">
        <f>CONCATENATE(11,". ",$C$2-1)</f>
        <v>11. 2024</v>
      </c>
      <c r="D48" s="354">
        <v>118.4</v>
      </c>
      <c r="F48" s="3" t="str">
        <f>CONCATENATE(11,". ",$C$2-1)</f>
        <v>11. 2024</v>
      </c>
      <c r="G48" s="266">
        <f t="shared" si="15"/>
        <v>5.9200000000000008</v>
      </c>
      <c r="I48" s="3"/>
    </row>
    <row r="49" spans="1:22" ht="13" thickBot="1" x14ac:dyDescent="0.3">
      <c r="C49" s="270" t="str">
        <f>CONCATENATE(12,". ",$C$2-1)</f>
        <v>12. 2024</v>
      </c>
      <c r="D49" s="357">
        <v>120.81</v>
      </c>
      <c r="F49" s="270" t="str">
        <f>CONCATENATE(12,". ",$C$2-1)</f>
        <v>12. 2024</v>
      </c>
      <c r="G49" s="271">
        <f t="shared" si="15"/>
        <v>6.0405000000000006</v>
      </c>
      <c r="I49" s="3"/>
    </row>
    <row r="50" spans="1:22" ht="13" thickTop="1" x14ac:dyDescent="0.25">
      <c r="B50"/>
      <c r="C50"/>
      <c r="I50" s="3"/>
    </row>
    <row r="51" spans="1:22" x14ac:dyDescent="0.25">
      <c r="B51"/>
      <c r="C51"/>
      <c r="I51" s="3"/>
    </row>
    <row r="52" spans="1:22" ht="13" thickBot="1" x14ac:dyDescent="0.3">
      <c r="A52" s="339"/>
      <c r="B52" s="346"/>
      <c r="C52" s="343"/>
      <c r="D52" s="339"/>
      <c r="E52" s="339"/>
      <c r="F52" s="339"/>
      <c r="G52" s="339"/>
      <c r="H52" s="339"/>
      <c r="I52" s="339"/>
      <c r="J52" s="339"/>
      <c r="K52" s="339"/>
      <c r="L52" s="339"/>
      <c r="M52" s="339"/>
      <c r="N52" s="339"/>
      <c r="O52" s="339"/>
      <c r="P52" s="339"/>
      <c r="Q52" s="339"/>
      <c r="R52" s="339"/>
      <c r="S52" s="339"/>
      <c r="T52" s="339"/>
      <c r="U52" s="339"/>
      <c r="V52" s="339"/>
    </row>
    <row r="53" spans="1:22" ht="26.15" customHeight="1" x14ac:dyDescent="0.3">
      <c r="A53" s="16" t="s">
        <v>16</v>
      </c>
      <c r="B53"/>
      <c r="C53" s="334"/>
      <c r="D53" s="334"/>
      <c r="E53" s="334"/>
      <c r="F53" s="335"/>
      <c r="G53" s="335"/>
      <c r="H53" s="335"/>
    </row>
    <row r="54" spans="1:22" x14ac:dyDescent="0.25">
      <c r="C54" s="3" t="s">
        <v>88</v>
      </c>
      <c r="D54" s="358">
        <v>8463000</v>
      </c>
      <c r="E54" s="1" t="s">
        <v>9</v>
      </c>
    </row>
    <row r="55" spans="1:22" x14ac:dyDescent="0.25">
      <c r="C55" s="3" t="s">
        <v>89</v>
      </c>
      <c r="D55" s="8">
        <v>10000</v>
      </c>
      <c r="E55" s="1" t="s">
        <v>9</v>
      </c>
    </row>
    <row r="57" spans="1:22" x14ac:dyDescent="0.25">
      <c r="C57" s="3" t="s">
        <v>90</v>
      </c>
      <c r="D57" s="358">
        <v>400000</v>
      </c>
      <c r="E57" s="1" t="s">
        <v>9</v>
      </c>
    </row>
    <row r="58" spans="1:22" x14ac:dyDescent="0.25">
      <c r="C58" s="3" t="s">
        <v>91</v>
      </c>
      <c r="D58" s="272">
        <f>D57/D54</f>
        <v>4.7264563393595652E-2</v>
      </c>
    </row>
    <row r="60" spans="1:22" x14ac:dyDescent="0.25">
      <c r="C60" s="3" t="s">
        <v>92</v>
      </c>
      <c r="D60" s="359">
        <v>144.5</v>
      </c>
      <c r="E60" s="1" t="s">
        <v>10</v>
      </c>
    </row>
    <row r="61" spans="1:22" ht="13" thickBot="1" x14ac:dyDescent="0.3">
      <c r="A61" s="339"/>
      <c r="B61" s="346"/>
      <c r="C61" s="343"/>
      <c r="D61" s="339"/>
      <c r="E61" s="339"/>
      <c r="F61" s="339"/>
      <c r="G61" s="339"/>
      <c r="H61" s="339"/>
      <c r="I61" s="339"/>
      <c r="J61" s="339"/>
      <c r="K61" s="339"/>
      <c r="L61" s="339"/>
      <c r="M61" s="339"/>
      <c r="N61" s="339"/>
      <c r="O61" s="339"/>
      <c r="P61" s="339"/>
      <c r="Q61" s="339"/>
      <c r="R61" s="339"/>
      <c r="S61" s="339"/>
      <c r="T61" s="339"/>
      <c r="U61" s="339"/>
      <c r="V61" s="339"/>
    </row>
    <row r="62" spans="1:22" ht="26.15" customHeight="1" x14ac:dyDescent="0.3">
      <c r="A62" s="16"/>
      <c r="B62"/>
      <c r="C62" s="334"/>
      <c r="D62" s="334"/>
      <c r="E62" s="334"/>
      <c r="F62" s="335"/>
      <c r="G62" s="335"/>
      <c r="H62" s="335"/>
    </row>
  </sheetData>
  <mergeCells count="6">
    <mergeCell ref="E19:I19"/>
    <mergeCell ref="O19:Q19"/>
    <mergeCell ref="E28:I28"/>
    <mergeCell ref="O28:Q28"/>
    <mergeCell ref="J19:N19"/>
    <mergeCell ref="J28:N28"/>
  </mergeCells>
  <hyperlinks>
    <hyperlink ref="A34" r:id="rId1" display="C:\Users\U80841771\Downloads\11515-Referenz-Marktpreise_formular_d (2).pdf" xr:uid="{39FBDB52-F665-410C-9631-B6F18A3F4438}"/>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E4BE-D5C5-44D5-B279-2327233DADA0}">
  <sheetPr>
    <tabColor rgb="FFFFFFCC"/>
  </sheetPr>
  <dimension ref="A1:CB2849"/>
  <sheetViews>
    <sheetView zoomScaleNormal="100" workbookViewId="0">
      <selection activeCell="E18" sqref="E18"/>
    </sheetView>
  </sheetViews>
  <sheetFormatPr baseColWidth="10" defaultRowHeight="12.5" x14ac:dyDescent="0.25"/>
  <cols>
    <col min="1" max="1" width="26.1796875" customWidth="1"/>
    <col min="2" max="2" width="17.453125" customWidth="1"/>
    <col min="5" max="5" width="3.1796875" customWidth="1"/>
    <col min="6" max="6" width="17" bestFit="1" customWidth="1"/>
    <col min="7" max="7" width="27.81640625" customWidth="1"/>
    <col min="8" max="8" width="4.453125" bestFit="1" customWidth="1"/>
    <col min="9" max="9" width="9.1796875" bestFit="1" customWidth="1"/>
    <col min="12" max="17" width="0" hidden="1" customWidth="1"/>
    <col min="18" max="18" width="14.26953125" hidden="1" customWidth="1"/>
    <col min="19" max="19" width="11" style="274" hidden="1" customWidth="1"/>
    <col min="20" max="20" width="16.26953125" style="274" hidden="1" customWidth="1"/>
    <col min="21" max="21" width="0" style="273" hidden="1" customWidth="1"/>
    <col min="22" max="22" width="1.81640625" style="273" hidden="1" customWidth="1"/>
    <col min="23" max="28" width="0" hidden="1" customWidth="1"/>
    <col min="29" max="29" width="15.26953125" hidden="1" customWidth="1"/>
    <col min="30" max="30" width="11" style="274" hidden="1" customWidth="1"/>
    <col min="31" max="31" width="16.26953125" style="274" hidden="1" customWidth="1"/>
    <col min="32" max="32" width="0" style="273" hidden="1" customWidth="1"/>
    <col min="33" max="33" width="1.81640625" style="273" hidden="1" customWidth="1"/>
    <col min="34" max="39" width="0" hidden="1" customWidth="1"/>
    <col min="40" max="40" width="15.26953125" hidden="1" customWidth="1"/>
    <col min="41" max="41" width="11" style="274" hidden="1" customWidth="1"/>
    <col min="42" max="42" width="16.54296875" style="274" hidden="1" customWidth="1"/>
    <col min="43" max="43" width="0" style="273" hidden="1" customWidth="1"/>
    <col min="44" max="44" width="1.81640625" style="273" hidden="1" customWidth="1"/>
    <col min="45" max="50" width="0" hidden="1" customWidth="1"/>
    <col min="51" max="51" width="15.26953125" hidden="1" customWidth="1"/>
    <col min="52" max="52" width="11" style="274" hidden="1" customWidth="1"/>
    <col min="53" max="53" width="16.26953125" style="274" hidden="1" customWidth="1"/>
    <col min="54" max="54" width="0" style="273" hidden="1" customWidth="1"/>
    <col min="55" max="55" width="1.81640625" hidden="1" customWidth="1"/>
    <col min="56" max="57" width="1.81640625" style="273" hidden="1" customWidth="1"/>
    <col min="58" max="63" width="0" hidden="1" customWidth="1"/>
    <col min="64" max="64" width="15.26953125" hidden="1" customWidth="1"/>
    <col min="65" max="65" width="11" style="274" hidden="1" customWidth="1"/>
    <col min="66" max="66" width="16.26953125" style="274" hidden="1" customWidth="1"/>
    <col min="67" max="67" width="0" style="273" hidden="1" customWidth="1"/>
    <col min="68" max="68" width="1.81640625" hidden="1" customWidth="1"/>
    <col min="69" max="69" width="1.81640625" style="273" hidden="1" customWidth="1"/>
    <col min="70" max="75" width="0" hidden="1" customWidth="1"/>
    <col min="76" max="76" width="15.26953125" hidden="1" customWidth="1"/>
    <col min="77" max="77" width="11" style="274" hidden="1" customWidth="1"/>
    <col min="78" max="78" width="16.26953125" style="274" hidden="1" customWidth="1"/>
    <col min="79" max="79" width="0" style="273" hidden="1" customWidth="1"/>
    <col min="80" max="80" width="1.81640625" hidden="1" customWidth="1"/>
  </cols>
  <sheetData>
    <row r="1" spans="1:79" ht="29.15" customHeight="1" x14ac:dyDescent="0.3">
      <c r="A1" s="9" t="str">
        <f ca="1">OFFSET(Sprachen!A492,0,'START, DEBUT, INIZIO'!$E$7-1,1,1)</f>
        <v>Hydrologisches Jahr</v>
      </c>
      <c r="B1" s="273" t="s">
        <v>10</v>
      </c>
    </row>
    <row r="2" spans="1:79" ht="37.5" x14ac:dyDescent="0.25">
      <c r="A2" s="275" t="str">
        <f ca="1">OFFSET(Sprachen!A493,0,'START, DEBUT, INIZIO'!$E$7-1,1,1)</f>
        <v>Traiding_Zeitraum</v>
      </c>
      <c r="B2" s="276" t="s">
        <v>94</v>
      </c>
      <c r="C2" s="276" t="s">
        <v>95</v>
      </c>
      <c r="D2" s="276" t="s">
        <v>96</v>
      </c>
      <c r="E2" s="248"/>
      <c r="F2" s="275" t="str">
        <f ca="1">A2</f>
        <v>Traiding_Zeitraum</v>
      </c>
      <c r="G2" s="277" t="str">
        <f ca="1">OFFSET(Sprachen!A494,0,'START, DEBUT, INIZIO'!$E$7-1,1,1)</f>
        <v>Durchschnittspreis Maturity Q4/2023 – Q3/2024 DEBQ und DEBY</v>
      </c>
      <c r="H2" s="248"/>
      <c r="I2" s="18" t="s">
        <v>10</v>
      </c>
    </row>
    <row r="3" spans="1:79" x14ac:dyDescent="0.25">
      <c r="A3" s="278" t="s">
        <v>97</v>
      </c>
      <c r="B3" s="279">
        <f>BH17</f>
        <v>144.75709426637096</v>
      </c>
      <c r="C3" s="280"/>
      <c r="D3" s="280"/>
      <c r="F3" s="281" t="s">
        <v>98</v>
      </c>
      <c r="G3" s="282">
        <f>0.75*B3+0.25*B4</f>
        <v>183.5712196194379</v>
      </c>
      <c r="H3" s="11">
        <f>1/3</f>
        <v>0.33333333333333331</v>
      </c>
      <c r="I3" s="283">
        <f>G3*H3</f>
        <v>61.190406539812628</v>
      </c>
    </row>
    <row r="4" spans="1:79" x14ac:dyDescent="0.25">
      <c r="A4" s="284" t="s">
        <v>99</v>
      </c>
      <c r="B4" s="279">
        <f>AU17</f>
        <v>300.01359567863864</v>
      </c>
      <c r="C4" s="280"/>
      <c r="D4" s="280"/>
      <c r="F4" s="281" t="s">
        <v>100</v>
      </c>
      <c r="G4" s="282">
        <f>0.75*(0.25*C5+0.75*D5)+0.25*(0.25*C6+0.75*D6)</f>
        <v>173.65950136282441</v>
      </c>
      <c r="H4" s="11">
        <f t="shared" ref="H4:H5" si="0">1/3</f>
        <v>0.33333333333333331</v>
      </c>
      <c r="I4" s="283">
        <f t="shared" ref="I4:I5" si="1">G4*H4</f>
        <v>57.886500454274803</v>
      </c>
    </row>
    <row r="5" spans="1:79" ht="13" thickBot="1" x14ac:dyDescent="0.3">
      <c r="A5" s="285" t="s">
        <v>101</v>
      </c>
      <c r="B5" s="280"/>
      <c r="C5" s="279">
        <f>AJ17</f>
        <v>281.48949968965974</v>
      </c>
      <c r="D5" s="279">
        <f>AK17</f>
        <v>179.27611490034872</v>
      </c>
      <c r="F5" s="281" t="s">
        <v>102</v>
      </c>
      <c r="G5" s="282">
        <f>0.75*(0.25*C7+0.75*D7)+0.25*(0.25*C8+0.75*D8)</f>
        <v>51.054662788560108</v>
      </c>
      <c r="H5" s="11">
        <f t="shared" si="0"/>
        <v>0.33333333333333331</v>
      </c>
      <c r="I5" s="283">
        <f t="shared" si="1"/>
        <v>17.018220929520034</v>
      </c>
    </row>
    <row r="6" spans="1:79" ht="14" thickTop="1" thickBot="1" x14ac:dyDescent="0.35">
      <c r="A6" s="286" t="s">
        <v>103</v>
      </c>
      <c r="B6" s="280"/>
      <c r="C6" s="279">
        <f>Y11</f>
        <v>93.362258129315165</v>
      </c>
      <c r="D6" s="279">
        <f>Z11</f>
        <v>75.74541016791926</v>
      </c>
      <c r="I6" s="287">
        <f>SUM(I3:I5)</f>
        <v>136.09512792360746</v>
      </c>
      <c r="J6" s="1" t="str">
        <f ca="1">OFFSET(Sprachen!A495,0,'START, DEBUT, INIZIO'!$E$7-1,1,1)</f>
        <v>Terminmarktpreis</v>
      </c>
      <c r="K6" s="1"/>
    </row>
    <row r="7" spans="1:79" ht="13" thickTop="1" x14ac:dyDescent="0.25">
      <c r="A7" s="288" t="s">
        <v>105</v>
      </c>
      <c r="B7" s="280"/>
      <c r="C7" s="279">
        <f>Y17</f>
        <v>56.112694200915477</v>
      </c>
      <c r="D7" s="279">
        <f>Z17</f>
        <v>52.642411688066375</v>
      </c>
    </row>
    <row r="8" spans="1:79" x14ac:dyDescent="0.25">
      <c r="A8" s="289" t="s">
        <v>106</v>
      </c>
      <c r="B8" s="280"/>
      <c r="C8" s="279">
        <f>N17</f>
        <v>42.903888785892157</v>
      </c>
      <c r="D8" s="279">
        <f>O17</f>
        <v>43.950309345241912</v>
      </c>
    </row>
    <row r="9" spans="1:79" ht="13" x14ac:dyDescent="0.3">
      <c r="I9" s="290"/>
      <c r="X9" s="18" t="s">
        <v>107</v>
      </c>
      <c r="Y9" s="2" t="s">
        <v>108</v>
      </c>
      <c r="Z9" s="2" t="s">
        <v>108</v>
      </c>
    </row>
    <row r="10" spans="1:79" ht="13" x14ac:dyDescent="0.3">
      <c r="I10" s="290"/>
      <c r="X10" s="18" t="s">
        <v>109</v>
      </c>
      <c r="Y10" s="276" t="s">
        <v>110</v>
      </c>
      <c r="Z10" s="276" t="s">
        <v>111</v>
      </c>
    </row>
    <row r="11" spans="1:79" ht="13" x14ac:dyDescent="0.3">
      <c r="I11" s="290"/>
      <c r="Y11" s="291">
        <f>AVERAGEIFS(AE:AE,W:W,"&gt;="&amp;$Y13,W:W,"&lt;="&amp;$Z13,Y:Y,Y10)</f>
        <v>93.362258129315165</v>
      </c>
      <c r="Z11" s="291">
        <f>AVERAGEIFS(AE:AE,W:W,"&gt;="&amp;$Y13,W:W,"&lt;="&amp;$Z13,Y:Y,Z10)</f>
        <v>75.74541016791926</v>
      </c>
      <c r="AA11" t="s">
        <v>10</v>
      </c>
    </row>
    <row r="12" spans="1:79" ht="13" x14ac:dyDescent="0.3">
      <c r="I12" s="290"/>
      <c r="Y12" s="17" t="str">
        <f ca="1">OFFSET(Sprachen!A501,0,'START, DEBUT, INIZIO'!$E$7-1,1,1)</f>
        <v>von</v>
      </c>
      <c r="Z12" s="17" t="str">
        <f ca="1">OFFSET(Sprachen!A502,0,'START, DEBUT, INIZIO'!$E$7-1,1,1)</f>
        <v>bis</v>
      </c>
    </row>
    <row r="13" spans="1:79" ht="13" x14ac:dyDescent="0.3">
      <c r="I13" s="290"/>
      <c r="X13" s="18" t="s">
        <v>114</v>
      </c>
      <c r="Y13" s="292">
        <v>44470</v>
      </c>
      <c r="Z13" s="292">
        <v>44561</v>
      </c>
    </row>
    <row r="15" spans="1:79" x14ac:dyDescent="0.25">
      <c r="M15" s="18" t="s">
        <v>107</v>
      </c>
      <c r="N15" s="2" t="s">
        <v>108</v>
      </c>
      <c r="O15" s="2" t="s">
        <v>108</v>
      </c>
      <c r="X15" s="18" t="s">
        <v>107</v>
      </c>
      <c r="Y15" s="2" t="s">
        <v>108</v>
      </c>
      <c r="Z15" s="2" t="s">
        <v>108</v>
      </c>
      <c r="AI15" s="18" t="s">
        <v>107</v>
      </c>
      <c r="AJ15" s="2" t="s">
        <v>108</v>
      </c>
      <c r="AK15" s="2" t="s">
        <v>108</v>
      </c>
      <c r="AT15" s="18" t="s">
        <v>107</v>
      </c>
      <c r="AU15" s="2" t="s">
        <v>115</v>
      </c>
      <c r="AV15" s="2" t="s">
        <v>115</v>
      </c>
      <c r="AW15" s="2" t="s">
        <v>115</v>
      </c>
      <c r="AX15" s="2" t="s">
        <v>115</v>
      </c>
      <c r="BA15" s="17" t="s">
        <v>112</v>
      </c>
      <c r="BB15" s="2" t="s">
        <v>113</v>
      </c>
      <c r="BG15" s="18" t="s">
        <v>107</v>
      </c>
      <c r="BH15" s="2" t="s">
        <v>115</v>
      </c>
      <c r="BI15" s="2" t="s">
        <v>115</v>
      </c>
      <c r="BJ15" s="2" t="s">
        <v>115</v>
      </c>
      <c r="BK15" s="2" t="s">
        <v>115</v>
      </c>
      <c r="BN15" s="17" t="s">
        <v>112</v>
      </c>
      <c r="BO15" s="2" t="s">
        <v>113</v>
      </c>
      <c r="BS15" s="18" t="s">
        <v>107</v>
      </c>
      <c r="BT15" s="2" t="s">
        <v>108</v>
      </c>
      <c r="BZ15" s="17" t="s">
        <v>112</v>
      </c>
      <c r="CA15" s="2" t="s">
        <v>113</v>
      </c>
    </row>
    <row r="16" spans="1:79" x14ac:dyDescent="0.25">
      <c r="M16" s="18" t="s">
        <v>109</v>
      </c>
      <c r="N16" s="276" t="s">
        <v>110</v>
      </c>
      <c r="O16" s="276" t="s">
        <v>111</v>
      </c>
      <c r="U16" s="293" t="s">
        <v>111</v>
      </c>
      <c r="X16" s="18" t="s">
        <v>109</v>
      </c>
      <c r="Y16" s="276" t="s">
        <v>110</v>
      </c>
      <c r="Z16" s="276" t="s">
        <v>111</v>
      </c>
      <c r="AF16" s="293" t="s">
        <v>110</v>
      </c>
      <c r="AI16" s="18" t="s">
        <v>109</v>
      </c>
      <c r="AJ16" s="276" t="s">
        <v>110</v>
      </c>
      <c r="AK16" s="276" t="s">
        <v>111</v>
      </c>
      <c r="AQ16" s="293" t="s">
        <v>111</v>
      </c>
      <c r="AT16" s="18" t="s">
        <v>109</v>
      </c>
      <c r="AU16" s="276" t="s">
        <v>116</v>
      </c>
      <c r="AV16" s="276" t="s">
        <v>111</v>
      </c>
      <c r="AW16" s="276" t="s">
        <v>117</v>
      </c>
      <c r="AX16" s="276" t="s">
        <v>118</v>
      </c>
      <c r="BA16" s="294">
        <v>44835</v>
      </c>
      <c r="BB16" s="295">
        <v>44926</v>
      </c>
      <c r="BG16" s="18" t="s">
        <v>109</v>
      </c>
      <c r="BH16" s="276" t="s">
        <v>116</v>
      </c>
      <c r="BI16" s="276" t="s">
        <v>111</v>
      </c>
      <c r="BJ16" s="276" t="s">
        <v>117</v>
      </c>
      <c r="BK16" s="276" t="s">
        <v>118</v>
      </c>
      <c r="BN16" s="294">
        <v>44835</v>
      </c>
      <c r="BO16" s="295">
        <v>44926</v>
      </c>
      <c r="BS16" s="18" t="s">
        <v>109</v>
      </c>
      <c r="BT16" s="276" t="s">
        <v>111</v>
      </c>
      <c r="BZ16" s="294">
        <v>44927</v>
      </c>
      <c r="CA16" s="295">
        <v>45291</v>
      </c>
    </row>
    <row r="17" spans="1:79" ht="13" x14ac:dyDescent="0.3">
      <c r="N17" s="291">
        <f>AVERAGEIFS(T:T,L:L,"&gt;="&amp;$N19,L:L,"&lt;="&amp;$O19,N:N,N16)</f>
        <v>42.903888785892157</v>
      </c>
      <c r="O17" s="291">
        <f>AVERAGEIFS(T:T,L:L,"&gt;="&amp;$N19,L:L,"&lt;="&amp;$O19,N:N,O16)</f>
        <v>43.950309345241912</v>
      </c>
      <c r="P17" t="s">
        <v>10</v>
      </c>
      <c r="U17" s="296">
        <f>AVERAGE(U22:U1551)</f>
        <v>43.950309345241912</v>
      </c>
      <c r="Y17" s="291">
        <f>AVERAGEIFS(AE:AE,W:W,"&gt;="&amp;$Y19,W:W,"&lt;="&amp;$Z19,Y:Y,Y16)</f>
        <v>56.112694200915477</v>
      </c>
      <c r="Z17" s="291">
        <f>AVERAGEIFS(AE:AE,W:W,"&gt;="&amp;$Y19,W:W,"&lt;="&amp;$Z19,Y:Y,Z16)</f>
        <v>52.642411688066375</v>
      </c>
      <c r="AA17" t="s">
        <v>10</v>
      </c>
      <c r="AF17" s="296">
        <f>AVERAGE(AF22:AF1829)</f>
        <v>93.362258129315165</v>
      </c>
      <c r="AJ17" s="291">
        <f>AVERAGEIFS(AP:AP,AH:AH,"&gt;="&amp;$AJ19,AH:AH,"&lt;="&amp;$AK19,AJ:AJ,AJ16)</f>
        <v>281.48949968965974</v>
      </c>
      <c r="AK17" s="291">
        <f>AVERAGEIFS(AP:AP,AH:AH,"&gt;="&amp;$AJ19,AH:AH,"&lt;="&amp;$AK19,AJ:AJ,AK16)</f>
        <v>179.27611490034872</v>
      </c>
      <c r="AL17" t="s">
        <v>10</v>
      </c>
      <c r="AQ17" s="296">
        <f>AVERAGE(AQ22:AQ2591)</f>
        <v>179.27611490034872</v>
      </c>
      <c r="AU17" s="291">
        <f>AVERAGEIFS(BA:BA,AS:AS,"&gt;="&amp;$AU19,AS:AS,"&lt;="&amp;$AV19,BC:BC,1)</f>
        <v>300.01359567863864</v>
      </c>
      <c r="AV17" t="s">
        <v>10</v>
      </c>
      <c r="BB17" s="296">
        <f>AVERAGE(BB22:BB2848)</f>
        <v>300.01359567863864</v>
      </c>
      <c r="BH17" s="291">
        <f>AVERAGEIFS(BN:BN,BF:BF,"&gt;="&amp;BH19,BF:BF,"&lt;="&amp;BI19,BP:BP,1)</f>
        <v>144.75709426637096</v>
      </c>
      <c r="BI17" t="s">
        <v>10</v>
      </c>
      <c r="BO17" s="296">
        <f>AVERAGE(BO22:BO2848)</f>
        <v>144.75709426637096</v>
      </c>
      <c r="BT17" s="291">
        <f>AVERAGEIFS(BZ:BZ,BR:BR,"&gt;="&amp;BT19,BR:BR,"&lt;="&amp;BU19,BT:BT,BT$16)</f>
        <v>141.22835744548235</v>
      </c>
      <c r="BU17" t="s">
        <v>10</v>
      </c>
      <c r="CA17" s="296">
        <f>AVERAGE(CA22:CA2848)</f>
        <v>141.22835744548235</v>
      </c>
    </row>
    <row r="18" spans="1:79" ht="14.5" x14ac:dyDescent="0.35">
      <c r="A18" s="297" t="s">
        <v>119</v>
      </c>
      <c r="B18" s="298"/>
      <c r="N18" s="17" t="str">
        <f ca="1">Y12</f>
        <v>von</v>
      </c>
      <c r="O18" s="17" t="str">
        <f ca="1">Z12</f>
        <v>bis</v>
      </c>
      <c r="U18" s="273" t="str">
        <f ca="1">OFFSET(Sprachen!A500,0,'START, DEBUT, INIZIO'!$E$7-1,1,1)</f>
        <v>Kontrolle</v>
      </c>
      <c r="Y18" s="17" t="str">
        <f ca="1">N18</f>
        <v>von</v>
      </c>
      <c r="Z18" s="17" t="str">
        <f ca="1">O18</f>
        <v>bis</v>
      </c>
      <c r="AF18" s="273" t="str">
        <f ca="1">U18</f>
        <v>Kontrolle</v>
      </c>
      <c r="AJ18" s="17" t="str">
        <f ca="1">Y18</f>
        <v>von</v>
      </c>
      <c r="AK18" s="17" t="str">
        <f ca="1">Z18</f>
        <v>bis</v>
      </c>
      <c r="AQ18" s="273" t="str">
        <f ca="1">AF18</f>
        <v>Kontrolle</v>
      </c>
      <c r="AU18" s="17" t="str">
        <f ca="1">AJ18</f>
        <v>von</v>
      </c>
      <c r="AV18" s="17" t="str">
        <f ca="1">AK18</f>
        <v>bis</v>
      </c>
      <c r="BB18" s="273" t="str">
        <f ca="1">AQ18</f>
        <v>Kontrolle</v>
      </c>
      <c r="BH18" s="17" t="str">
        <f ca="1">AU18</f>
        <v>von</v>
      </c>
      <c r="BI18" s="17" t="str">
        <f ca="1">AV18</f>
        <v>bis</v>
      </c>
      <c r="BO18" s="273" t="str">
        <f ca="1">BB18</f>
        <v>Kontrolle</v>
      </c>
      <c r="BT18" s="17" t="str">
        <f ca="1">BH18</f>
        <v>von</v>
      </c>
      <c r="BU18" s="17" t="str">
        <f ca="1">BI18</f>
        <v>bis</v>
      </c>
      <c r="CA18" s="273" t="str">
        <f ca="1">BO18</f>
        <v>Kontrolle</v>
      </c>
    </row>
    <row r="19" spans="1:79" x14ac:dyDescent="0.25">
      <c r="A19" s="299" t="str">
        <f ca="1">OFFSET(Sprachen!A496,0,'START, DEBUT, INIZIO'!$E$7-1,1,1)</f>
        <v>Monatsmittel/-ende</v>
      </c>
      <c r="B19" s="299" t="str">
        <f ca="1">OFFSET(Sprachen!A498,0,'START, DEBUT, INIZIO'!$E$7-1,1,1)</f>
        <v>Monatsmittel</v>
      </c>
      <c r="M19" s="18" t="s">
        <v>114</v>
      </c>
      <c r="N19" s="300">
        <v>44105</v>
      </c>
      <c r="O19" s="300">
        <v>44196</v>
      </c>
      <c r="X19" s="18" t="s">
        <v>114</v>
      </c>
      <c r="Y19" s="301">
        <v>44197</v>
      </c>
      <c r="Z19" s="301">
        <v>44469</v>
      </c>
      <c r="AI19" s="18" t="s">
        <v>114</v>
      </c>
      <c r="AJ19" s="302">
        <v>44562</v>
      </c>
      <c r="AK19" s="302">
        <v>44834</v>
      </c>
      <c r="AT19" s="18" t="s">
        <v>114</v>
      </c>
      <c r="AU19" s="303">
        <v>44835</v>
      </c>
      <c r="AV19" s="303">
        <v>44926</v>
      </c>
      <c r="BG19" s="18" t="s">
        <v>114</v>
      </c>
      <c r="BH19" s="304">
        <v>44927</v>
      </c>
      <c r="BI19" s="304">
        <v>45199</v>
      </c>
      <c r="BS19" s="18" t="s">
        <v>114</v>
      </c>
      <c r="BT19" s="304">
        <v>44927</v>
      </c>
      <c r="BU19" s="304">
        <v>45291</v>
      </c>
    </row>
    <row r="20" spans="1:79" ht="13" thickBot="1" x14ac:dyDescent="0.3">
      <c r="A20" s="299" t="str">
        <f ca="1">OFFSET(Sprachen!A497,0,'START, DEBUT, INIZIO'!$E$7-1,1,1)</f>
        <v>Währung</v>
      </c>
      <c r="B20" s="299" t="str">
        <f ca="1">OFFSET(Sprachen!A499,0,'START, DEBUT, INIZIO'!$E$7-1,1,1)</f>
        <v>Europa - EUR 1.-</v>
      </c>
      <c r="L20" s="305"/>
      <c r="M20" s="305"/>
      <c r="N20" s="305"/>
      <c r="O20" s="305"/>
      <c r="P20" s="305"/>
      <c r="Q20" s="305"/>
      <c r="R20" s="305"/>
      <c r="W20" s="305"/>
      <c r="X20" s="305"/>
      <c r="Y20" s="305"/>
      <c r="Z20" s="305"/>
      <c r="AA20" s="305"/>
      <c r="AB20" s="305"/>
      <c r="AC20" s="305"/>
      <c r="AH20" s="305"/>
      <c r="AI20" s="305"/>
      <c r="AJ20" s="305"/>
      <c r="AK20" s="305"/>
      <c r="AL20" s="305"/>
      <c r="AM20" s="305"/>
      <c r="AN20" s="305"/>
      <c r="AS20" s="305"/>
      <c r="AT20" s="305"/>
      <c r="AU20" s="305"/>
      <c r="AV20" s="305"/>
      <c r="AW20" s="305"/>
      <c r="AX20" s="305"/>
      <c r="AY20" s="305"/>
      <c r="BF20" s="305"/>
      <c r="BG20" s="305"/>
      <c r="BH20" s="305"/>
      <c r="BI20" s="305"/>
      <c r="BJ20" s="305"/>
      <c r="BK20" s="305"/>
      <c r="BL20" s="305"/>
      <c r="BR20" s="305"/>
      <c r="BS20" s="305"/>
      <c r="BT20" s="305"/>
      <c r="BU20" s="305"/>
      <c r="BV20" s="305"/>
      <c r="BW20" s="305"/>
      <c r="BX20" s="305"/>
    </row>
    <row r="21" spans="1:79" ht="25.5" thickTop="1" x14ac:dyDescent="0.25">
      <c r="B21" s="248" t="s">
        <v>125</v>
      </c>
      <c r="L21" s="306" t="s">
        <v>126</v>
      </c>
      <c r="M21" s="307" t="s">
        <v>107</v>
      </c>
      <c r="N21" s="308" t="s">
        <v>109</v>
      </c>
      <c r="O21" s="309" t="s">
        <v>127</v>
      </c>
      <c r="P21" s="309" t="s">
        <v>128</v>
      </c>
      <c r="Q21" s="310" t="s">
        <v>129</v>
      </c>
      <c r="R21" s="310" t="s">
        <v>130</v>
      </c>
      <c r="S21" s="274" t="s">
        <v>131</v>
      </c>
      <c r="T21" s="274" t="s">
        <v>130</v>
      </c>
      <c r="W21" s="311" t="s">
        <v>126</v>
      </c>
      <c r="X21" s="312" t="s">
        <v>107</v>
      </c>
      <c r="Y21" s="313" t="s">
        <v>109</v>
      </c>
      <c r="Z21" s="314" t="s">
        <v>127</v>
      </c>
      <c r="AA21" s="314" t="s">
        <v>128</v>
      </c>
      <c r="AB21" s="315" t="s">
        <v>129</v>
      </c>
      <c r="AC21" s="315" t="s">
        <v>130</v>
      </c>
      <c r="AD21" s="274" t="s">
        <v>131</v>
      </c>
      <c r="AE21" s="274" t="s">
        <v>130</v>
      </c>
      <c r="AH21" s="311" t="s">
        <v>126</v>
      </c>
      <c r="AI21" s="312" t="s">
        <v>107</v>
      </c>
      <c r="AJ21" s="313" t="s">
        <v>109</v>
      </c>
      <c r="AK21" s="314" t="s">
        <v>127</v>
      </c>
      <c r="AL21" s="314" t="s">
        <v>128</v>
      </c>
      <c r="AM21" s="315" t="s">
        <v>129</v>
      </c>
      <c r="AN21" s="315" t="s">
        <v>130</v>
      </c>
      <c r="AO21" s="274" t="s">
        <v>131</v>
      </c>
      <c r="AP21" s="274" t="s">
        <v>130</v>
      </c>
      <c r="AS21" s="311" t="s">
        <v>126</v>
      </c>
      <c r="AT21" s="312" t="s">
        <v>107</v>
      </c>
      <c r="AU21" s="313" t="s">
        <v>109</v>
      </c>
      <c r="AV21" s="314" t="s">
        <v>127</v>
      </c>
      <c r="AW21" s="314" t="s">
        <v>128</v>
      </c>
      <c r="AX21" s="315" t="s">
        <v>129</v>
      </c>
      <c r="AY21" s="315" t="s">
        <v>130</v>
      </c>
      <c r="AZ21" s="274" t="s">
        <v>131</v>
      </c>
      <c r="BA21" s="274" t="s">
        <v>130</v>
      </c>
      <c r="BF21" s="316" t="s">
        <v>126</v>
      </c>
      <c r="BG21" s="317" t="s">
        <v>107</v>
      </c>
      <c r="BH21" s="318" t="s">
        <v>109</v>
      </c>
      <c r="BI21" s="314" t="s">
        <v>127</v>
      </c>
      <c r="BJ21" s="314" t="s">
        <v>128</v>
      </c>
      <c r="BK21" s="319" t="s">
        <v>129</v>
      </c>
      <c r="BL21" s="319" t="s">
        <v>130</v>
      </c>
      <c r="BM21" s="274" t="s">
        <v>131</v>
      </c>
      <c r="BN21" s="274" t="s">
        <v>130</v>
      </c>
      <c r="BR21" s="316" t="s">
        <v>126</v>
      </c>
      <c r="BS21" s="317" t="s">
        <v>107</v>
      </c>
      <c r="BT21" s="318" t="s">
        <v>109</v>
      </c>
      <c r="BU21" s="314" t="s">
        <v>127</v>
      </c>
      <c r="BV21" s="314" t="s">
        <v>128</v>
      </c>
      <c r="BW21" s="319" t="s">
        <v>129</v>
      </c>
      <c r="BX21" s="319" t="s">
        <v>130</v>
      </c>
      <c r="BY21" s="274" t="s">
        <v>131</v>
      </c>
      <c r="BZ21" s="274" t="s">
        <v>130</v>
      </c>
    </row>
    <row r="22" spans="1:79" x14ac:dyDescent="0.25">
      <c r="A22" s="320" t="s">
        <v>132</v>
      </c>
      <c r="B22" s="321">
        <v>1.0763799999999999</v>
      </c>
      <c r="L22" s="322">
        <v>44195</v>
      </c>
      <c r="M22" s="2" t="s">
        <v>108</v>
      </c>
      <c r="N22" s="2" t="s">
        <v>133</v>
      </c>
      <c r="O22" s="323">
        <v>44562</v>
      </c>
      <c r="P22" s="323">
        <v>44926</v>
      </c>
      <c r="Q22" s="324">
        <v>8760</v>
      </c>
      <c r="R22" s="325">
        <v>49.8</v>
      </c>
      <c r="S22" s="274">
        <f t="shared" ref="S22:S85" si="2">VLOOKUP(CONCATENATE(YEAR(L22),"-",MONTH(L22)),$A$22:$B$69,2,0)</f>
        <v>1.0815600000000001</v>
      </c>
      <c r="T22" s="326">
        <f>IF(R22="","",R22/S22)</f>
        <v>46.044602241207137</v>
      </c>
      <c r="U22" s="296" t="str">
        <f t="shared" ref="U22:U85" si="3">IF(AND($L22&gt;=N$19,$L22&lt;=O$19,$N22=U$16),T22,"")</f>
        <v/>
      </c>
      <c r="W22" s="322">
        <v>44560</v>
      </c>
      <c r="X22" s="2" t="s">
        <v>108</v>
      </c>
      <c r="Y22" s="2" t="s">
        <v>110</v>
      </c>
      <c r="Z22" s="323">
        <v>44927</v>
      </c>
      <c r="AA22" s="323">
        <v>45291</v>
      </c>
      <c r="AB22" s="324">
        <v>8760</v>
      </c>
      <c r="AC22" s="325">
        <v>120.11</v>
      </c>
      <c r="AD22" s="274">
        <f t="shared" ref="AD22:AD85" si="4">VLOOKUP(CONCATENATE(YEAR(W22),"-",MONTH(W22)),$A$22:$B$69,2,0)</f>
        <v>1.04078</v>
      </c>
      <c r="AE22" s="326">
        <f>IF(AC22="","",AC22/AD22)</f>
        <v>115.40383174157843</v>
      </c>
      <c r="AF22" s="296">
        <f>IF(AND($W22&gt;=Y$13,$W22&lt;=Z$13,$Y22=AF$16),AE22,"")</f>
        <v>115.40383174157843</v>
      </c>
      <c r="AH22" s="327">
        <v>44925</v>
      </c>
      <c r="AI22" s="328" t="s">
        <v>108</v>
      </c>
      <c r="AJ22" s="328" t="s">
        <v>111</v>
      </c>
      <c r="AK22" s="329">
        <v>45292</v>
      </c>
      <c r="AL22" s="329">
        <v>45657</v>
      </c>
      <c r="AM22" s="330">
        <v>8784</v>
      </c>
      <c r="AN22" s="331">
        <v>215</v>
      </c>
      <c r="AO22" s="274">
        <f t="shared" ref="AO22:AO85" si="5">VLOOKUP(CONCATENATE(YEAR(AH22),"-",MONTH(AH22)),$A$22:$B$69,2,0)</f>
        <v>0.98653999999999997</v>
      </c>
      <c r="AP22" s="326">
        <f>IF(AN22="","",AN22/AO22)</f>
        <v>217.93338333975308</v>
      </c>
      <c r="AQ22" s="296" t="str">
        <f>IF(AND(AH22&gt;=AJ$19,AH22&lt;=AK$19,$AJ22=AQ$16),AP22,"")</f>
        <v/>
      </c>
      <c r="AS22" s="327">
        <v>44925</v>
      </c>
      <c r="AT22" s="328" t="s">
        <v>115</v>
      </c>
      <c r="AU22" s="328" t="s">
        <v>134</v>
      </c>
      <c r="AV22" s="329">
        <v>45017</v>
      </c>
      <c r="AW22" s="329">
        <v>45107</v>
      </c>
      <c r="AX22" s="330">
        <v>2184</v>
      </c>
      <c r="AY22" s="331">
        <v>177.11</v>
      </c>
      <c r="AZ22" s="274">
        <f t="shared" ref="AZ22:AZ85" si="6">VLOOKUP(CONCATENATE(YEAR(AS22),"-",MONTH(AS22)),$A$22:$B$69,2,0)</f>
        <v>0.98653999999999997</v>
      </c>
      <c r="BA22" s="326">
        <f>IF(AY22="","",AY22/AZ22)</f>
        <v>179.52642568978453</v>
      </c>
      <c r="BB22" s="296" t="str">
        <f>IF(AND(AS22&gt;=BA$16,AS22&lt;=BB$16,BC22=1),BA22,"")</f>
        <v/>
      </c>
      <c r="BC22" t="str">
        <f t="shared" ref="BC22:BC85" si="7">IF(OR(AU22=AU$16,AU22=AV$16,AU22=AW$16,AU22=AX$16),1,"")</f>
        <v/>
      </c>
      <c r="BF22" s="322">
        <v>45289</v>
      </c>
      <c r="BG22" s="2" t="s">
        <v>115</v>
      </c>
      <c r="BH22" s="2" t="s">
        <v>117</v>
      </c>
      <c r="BI22" s="323">
        <v>45383</v>
      </c>
      <c r="BJ22" s="323">
        <v>45473</v>
      </c>
      <c r="BK22" s="324">
        <v>2184</v>
      </c>
      <c r="BL22" s="325">
        <v>77.849999999999994</v>
      </c>
      <c r="BM22" s="274">
        <f t="shared" ref="BM22:BM85" si="8">VLOOKUP(CONCATENATE(YEAR(BF22),"-",MONTH(BF22)),$A$22:$B$69,2,0)</f>
        <v>0.94415000000000004</v>
      </c>
      <c r="BN22" s="326">
        <f>IF(BL22="","",BL22/BM22)</f>
        <v>82.455118360430006</v>
      </c>
      <c r="BO22" s="296" t="str">
        <f>IF(AND(BF22&gt;=BH$19,BF22&lt;=BI$19,BP22=1),BN22,"")</f>
        <v/>
      </c>
      <c r="BP22">
        <f t="shared" ref="BP22:BP85" si="9">IF(OR(BH22=BH$16,BH22=BI$16,BH22=BJ$16,BH22=BK$16),1,"")</f>
        <v>1</v>
      </c>
      <c r="BR22" s="322">
        <v>45289</v>
      </c>
      <c r="BS22" s="2" t="s">
        <v>108</v>
      </c>
      <c r="BT22" s="2" t="s">
        <v>135</v>
      </c>
      <c r="BU22" s="323">
        <v>45658</v>
      </c>
      <c r="BV22" s="323">
        <v>46022</v>
      </c>
      <c r="BW22" s="324">
        <v>8760</v>
      </c>
      <c r="BX22" s="325">
        <v>95.51</v>
      </c>
      <c r="BY22" s="274">
        <f t="shared" ref="BY22:BY85" si="10">VLOOKUP(CONCATENATE(YEAR(BR22),"-",MONTH(BR22)),$A$22:$B$69,2,0)</f>
        <v>0.94415000000000004</v>
      </c>
      <c r="BZ22" s="326">
        <f>IF(BX22="","",BX22/BY22)</f>
        <v>101.15977334110046</v>
      </c>
      <c r="CA22" s="296" t="str">
        <f>IF(AND(BR22&gt;=BZ$16,BR22&lt;=CA$16,BT22=BT$16),BZ22,"")</f>
        <v/>
      </c>
    </row>
    <row r="23" spans="1:79" x14ac:dyDescent="0.25">
      <c r="A23" s="320" t="s">
        <v>136</v>
      </c>
      <c r="B23" s="321">
        <v>1.06504</v>
      </c>
      <c r="L23" s="332">
        <v>44195</v>
      </c>
      <c r="M23" s="2" t="s">
        <v>108</v>
      </c>
      <c r="N23" s="2" t="s">
        <v>110</v>
      </c>
      <c r="O23" s="323">
        <v>44927</v>
      </c>
      <c r="P23" s="323">
        <v>45291</v>
      </c>
      <c r="Q23" s="324">
        <v>8760</v>
      </c>
      <c r="R23" s="325">
        <v>50.18</v>
      </c>
      <c r="S23" s="274">
        <f t="shared" si="2"/>
        <v>1.0815600000000001</v>
      </c>
      <c r="T23" s="326">
        <f t="shared" ref="T23:T86" si="11">IF(R23="","",R23/S23)</f>
        <v>46.395946595658117</v>
      </c>
      <c r="U23" s="296" t="str">
        <f t="shared" si="3"/>
        <v/>
      </c>
      <c r="W23" s="332">
        <v>44560</v>
      </c>
      <c r="X23" s="2" t="s">
        <v>108</v>
      </c>
      <c r="Y23" s="2" t="s">
        <v>111</v>
      </c>
      <c r="Z23" s="323">
        <v>45292</v>
      </c>
      <c r="AA23" s="323">
        <v>45657</v>
      </c>
      <c r="AB23" s="324">
        <v>8784</v>
      </c>
      <c r="AC23" s="325">
        <v>87.03</v>
      </c>
      <c r="AD23" s="274">
        <f t="shared" si="4"/>
        <v>1.04078</v>
      </c>
      <c r="AE23" s="326">
        <f t="shared" ref="AE23:AE86" si="12">IF(AC23="","",AC23/AD23)</f>
        <v>83.61997732469878</v>
      </c>
      <c r="AF23" s="296" t="str">
        <f t="shared" ref="AF23:AF86" si="13">IF(AND($W23&gt;=Y$13,$W23&lt;=Z$13,$Y23=AF$16),AE23,"")</f>
        <v/>
      </c>
      <c r="AH23" s="333">
        <v>44925</v>
      </c>
      <c r="AI23" s="328" t="s">
        <v>108</v>
      </c>
      <c r="AJ23" s="328" t="s">
        <v>135</v>
      </c>
      <c r="AK23" s="329">
        <v>45658</v>
      </c>
      <c r="AL23" s="329">
        <v>46022</v>
      </c>
      <c r="AM23" s="330">
        <v>8760</v>
      </c>
      <c r="AN23" s="331">
        <v>163</v>
      </c>
      <c r="AO23" s="274">
        <f t="shared" si="5"/>
        <v>0.98653999999999997</v>
      </c>
      <c r="AP23" s="326">
        <f t="shared" ref="AP23:AP86" si="14">IF(AN23="","",AN23/AO23)</f>
        <v>165.22391388083605</v>
      </c>
      <c r="AQ23" s="296" t="str">
        <f t="shared" ref="AQ23:AQ86" si="15">IF(AND(AH23&gt;=AJ$19,AH23&lt;=AK$19,$AJ23=AQ$16),AP23,"")</f>
        <v/>
      </c>
      <c r="AS23" s="333">
        <v>44925</v>
      </c>
      <c r="AT23" s="328" t="s">
        <v>115</v>
      </c>
      <c r="AU23" s="328" t="s">
        <v>137</v>
      </c>
      <c r="AV23" s="329">
        <v>45108</v>
      </c>
      <c r="AW23" s="329">
        <v>45199</v>
      </c>
      <c r="AX23" s="330">
        <v>2208</v>
      </c>
      <c r="AY23" s="331">
        <v>207.38</v>
      </c>
      <c r="AZ23" s="274">
        <f t="shared" si="6"/>
        <v>0.98653999999999997</v>
      </c>
      <c r="BA23" s="326">
        <f t="shared" ref="BA23:BA86" si="16">IF(AY23="","",AY23/AZ23)</f>
        <v>210.20941877673485</v>
      </c>
      <c r="BB23" s="296" t="str">
        <f t="shared" ref="BB23:BB86" si="17">IF(AND(AS23&gt;=BA$16,AS23&lt;=BB$16,BC23=1),BA23,"")</f>
        <v/>
      </c>
      <c r="BC23" t="str">
        <f t="shared" si="7"/>
        <v/>
      </c>
      <c r="BF23" s="332">
        <v>45289</v>
      </c>
      <c r="BG23" s="2" t="s">
        <v>115</v>
      </c>
      <c r="BH23" s="2" t="s">
        <v>118</v>
      </c>
      <c r="BI23" s="323">
        <v>45474</v>
      </c>
      <c r="BJ23" s="323">
        <v>45565</v>
      </c>
      <c r="BK23" s="324">
        <v>2208</v>
      </c>
      <c r="BL23" s="325">
        <v>88.02</v>
      </c>
      <c r="BM23" s="274">
        <f t="shared" si="8"/>
        <v>0.94415000000000004</v>
      </c>
      <c r="BN23" s="326">
        <f t="shared" ref="BN23:BN86" si="18">IF(BL23="","",BL23/BM23)</f>
        <v>93.226711857226064</v>
      </c>
      <c r="BO23" s="296" t="str">
        <f t="shared" ref="BO23:BO86" si="19">IF(AND(BF23&gt;=BH$19,BF23&lt;=BI$19,BP23=1),BN23,"")</f>
        <v/>
      </c>
      <c r="BP23">
        <f t="shared" si="9"/>
        <v>1</v>
      </c>
      <c r="BR23" s="332">
        <v>45289</v>
      </c>
      <c r="BS23" s="2" t="s">
        <v>108</v>
      </c>
      <c r="BT23" s="2" t="s">
        <v>138</v>
      </c>
      <c r="BU23" s="323">
        <v>46023</v>
      </c>
      <c r="BV23" s="323">
        <v>46387</v>
      </c>
      <c r="BW23" s="324">
        <v>8760</v>
      </c>
      <c r="BX23" s="325">
        <v>90.6</v>
      </c>
      <c r="BY23" s="274">
        <f t="shared" si="10"/>
        <v>0.94415000000000004</v>
      </c>
      <c r="BZ23" s="326">
        <f t="shared" ref="BZ23:BZ86" si="20">IF(BX23="","",BX23/BY23)</f>
        <v>95.959328496531256</v>
      </c>
      <c r="CA23" s="296" t="str">
        <f t="shared" ref="CA23:CA86" si="21">IF(AND(BR23&gt;=BZ$16,BR23&lt;=CA$16,BT23=BT$16),BZ23,"")</f>
        <v/>
      </c>
    </row>
    <row r="24" spans="1:79" x14ac:dyDescent="0.25">
      <c r="A24" s="320" t="s">
        <v>139</v>
      </c>
      <c r="B24" s="321">
        <v>1.0590200000000001</v>
      </c>
      <c r="G24" s="18"/>
      <c r="L24" s="332">
        <v>44195</v>
      </c>
      <c r="M24" s="2" t="s">
        <v>108</v>
      </c>
      <c r="N24" s="2" t="s">
        <v>111</v>
      </c>
      <c r="O24" s="323">
        <v>45292</v>
      </c>
      <c r="P24" s="323">
        <v>45657</v>
      </c>
      <c r="Q24" s="324">
        <v>8784</v>
      </c>
      <c r="R24" s="325">
        <v>49.68</v>
      </c>
      <c r="S24" s="274">
        <f t="shared" si="2"/>
        <v>1.0815600000000001</v>
      </c>
      <c r="T24" s="326">
        <f t="shared" si="11"/>
        <v>45.933651392433148</v>
      </c>
      <c r="U24" s="296">
        <f t="shared" si="3"/>
        <v>45.933651392433148</v>
      </c>
      <c r="V24" s="296"/>
      <c r="W24" s="332">
        <v>44560</v>
      </c>
      <c r="X24" s="2" t="s">
        <v>108</v>
      </c>
      <c r="Y24" s="2" t="s">
        <v>135</v>
      </c>
      <c r="Z24" s="323">
        <v>45658</v>
      </c>
      <c r="AA24" s="323">
        <v>46022</v>
      </c>
      <c r="AB24" s="324">
        <v>8760</v>
      </c>
      <c r="AC24" s="325">
        <v>85.02</v>
      </c>
      <c r="AD24" s="274">
        <f t="shared" si="4"/>
        <v>1.04078</v>
      </c>
      <c r="AE24" s="326">
        <f t="shared" si="12"/>
        <v>81.688733449912561</v>
      </c>
      <c r="AF24" s="296" t="str">
        <f t="shared" si="13"/>
        <v/>
      </c>
      <c r="AG24" s="296"/>
      <c r="AH24" s="333">
        <v>44925</v>
      </c>
      <c r="AI24" s="328" t="s">
        <v>108</v>
      </c>
      <c r="AJ24" s="328" t="s">
        <v>138</v>
      </c>
      <c r="AK24" s="329">
        <v>46023</v>
      </c>
      <c r="AL24" s="329">
        <v>46387</v>
      </c>
      <c r="AM24" s="330">
        <v>8760</v>
      </c>
      <c r="AN24" s="331">
        <v>131.08000000000001</v>
      </c>
      <c r="AO24" s="274">
        <f t="shared" si="5"/>
        <v>0.98653999999999997</v>
      </c>
      <c r="AP24" s="326">
        <f t="shared" si="14"/>
        <v>132.86840878220855</v>
      </c>
      <c r="AQ24" s="296" t="str">
        <f t="shared" si="15"/>
        <v/>
      </c>
      <c r="AR24" s="296"/>
      <c r="AS24" s="333">
        <v>44925</v>
      </c>
      <c r="AT24" s="328" t="s">
        <v>115</v>
      </c>
      <c r="AU24" s="328" t="s">
        <v>116</v>
      </c>
      <c r="AV24" s="329">
        <v>45200</v>
      </c>
      <c r="AW24" s="329">
        <v>45291</v>
      </c>
      <c r="AX24" s="330">
        <v>2209</v>
      </c>
      <c r="AY24" s="331">
        <v>251.73</v>
      </c>
      <c r="AZ24" s="274">
        <f t="shared" si="6"/>
        <v>0.98653999999999997</v>
      </c>
      <c r="BA24" s="326">
        <f t="shared" si="16"/>
        <v>255.16451436333043</v>
      </c>
      <c r="BB24" s="296">
        <f t="shared" si="17"/>
        <v>255.16451436333043</v>
      </c>
      <c r="BC24">
        <f t="shared" si="7"/>
        <v>1</v>
      </c>
      <c r="BD24" s="296"/>
      <c r="BE24" s="296"/>
      <c r="BF24" s="332">
        <v>45289</v>
      </c>
      <c r="BG24" s="2" t="s">
        <v>115</v>
      </c>
      <c r="BH24" s="2" t="s">
        <v>140</v>
      </c>
      <c r="BI24" s="323">
        <v>45566</v>
      </c>
      <c r="BJ24" s="323">
        <v>45657</v>
      </c>
      <c r="BK24" s="324">
        <v>2209</v>
      </c>
      <c r="BL24" s="325">
        <v>102.75</v>
      </c>
      <c r="BM24" s="274">
        <f t="shared" si="8"/>
        <v>0.94415000000000004</v>
      </c>
      <c r="BN24" s="326">
        <f t="shared" si="18"/>
        <v>108.82804639093364</v>
      </c>
      <c r="BO24" s="296" t="str">
        <f t="shared" si="19"/>
        <v/>
      </c>
      <c r="BP24" t="str">
        <f t="shared" si="9"/>
        <v/>
      </c>
      <c r="BQ24" s="296"/>
      <c r="BR24" s="332">
        <v>45289</v>
      </c>
      <c r="BS24" s="2" t="s">
        <v>108</v>
      </c>
      <c r="BT24" s="2" t="s">
        <v>141</v>
      </c>
      <c r="BU24" s="323">
        <v>46388</v>
      </c>
      <c r="BV24" s="323">
        <v>46752</v>
      </c>
      <c r="BW24" s="324">
        <v>8760</v>
      </c>
      <c r="BX24" s="325">
        <v>83.77</v>
      </c>
      <c r="BY24" s="274">
        <f t="shared" si="10"/>
        <v>0.94415000000000004</v>
      </c>
      <c r="BZ24" s="326">
        <f t="shared" si="20"/>
        <v>88.725308478525648</v>
      </c>
      <c r="CA24" s="296" t="str">
        <f t="shared" si="21"/>
        <v/>
      </c>
    </row>
    <row r="25" spans="1:79" x14ac:dyDescent="0.25">
      <c r="A25" s="320" t="s">
        <v>142</v>
      </c>
      <c r="B25" s="321">
        <v>1.0544199999999999</v>
      </c>
      <c r="L25" s="332">
        <v>44195</v>
      </c>
      <c r="M25" s="2" t="s">
        <v>108</v>
      </c>
      <c r="N25" s="2" t="s">
        <v>135</v>
      </c>
      <c r="O25" s="323">
        <v>45658</v>
      </c>
      <c r="P25" s="323">
        <v>46022</v>
      </c>
      <c r="Q25" s="324">
        <v>8760</v>
      </c>
      <c r="R25" s="325">
        <v>50.15</v>
      </c>
      <c r="S25" s="274">
        <f t="shared" si="2"/>
        <v>1.0815600000000001</v>
      </c>
      <c r="T25" s="326">
        <f t="shared" si="11"/>
        <v>46.368208883464618</v>
      </c>
      <c r="U25" s="296" t="str">
        <f t="shared" si="3"/>
        <v/>
      </c>
      <c r="V25" s="296"/>
      <c r="W25" s="332">
        <v>44560</v>
      </c>
      <c r="X25" s="2" t="s">
        <v>108</v>
      </c>
      <c r="Y25" s="2" t="s">
        <v>138</v>
      </c>
      <c r="Z25" s="323">
        <v>46023</v>
      </c>
      <c r="AA25" s="323">
        <v>46387</v>
      </c>
      <c r="AB25" s="324">
        <v>8760</v>
      </c>
      <c r="AC25" s="325">
        <v>81.069999999999993</v>
      </c>
      <c r="AD25" s="274">
        <f t="shared" si="4"/>
        <v>1.04078</v>
      </c>
      <c r="AE25" s="326">
        <f t="shared" si="12"/>
        <v>77.893502949710779</v>
      </c>
      <c r="AF25" s="296" t="str">
        <f t="shared" si="13"/>
        <v/>
      </c>
      <c r="AG25" s="296"/>
      <c r="AH25" s="333">
        <v>44925</v>
      </c>
      <c r="AI25" s="328" t="s">
        <v>108</v>
      </c>
      <c r="AJ25" s="328" t="s">
        <v>141</v>
      </c>
      <c r="AK25" s="329">
        <v>46388</v>
      </c>
      <c r="AL25" s="329">
        <v>46752</v>
      </c>
      <c r="AM25" s="330">
        <v>8760</v>
      </c>
      <c r="AN25" s="331">
        <v>125.77</v>
      </c>
      <c r="AO25" s="274">
        <f t="shared" si="5"/>
        <v>0.98653999999999997</v>
      </c>
      <c r="AP25" s="326">
        <f t="shared" si="14"/>
        <v>127.48596103553835</v>
      </c>
      <c r="AQ25" s="296" t="str">
        <f t="shared" si="15"/>
        <v/>
      </c>
      <c r="AR25" s="296"/>
      <c r="AS25" s="333">
        <v>44925</v>
      </c>
      <c r="AT25" s="328" t="s">
        <v>115</v>
      </c>
      <c r="AU25" s="328" t="s">
        <v>111</v>
      </c>
      <c r="AV25" s="329">
        <v>45292</v>
      </c>
      <c r="AW25" s="329">
        <v>45382</v>
      </c>
      <c r="AX25" s="330">
        <v>2183</v>
      </c>
      <c r="AY25" s="331">
        <v>250.32</v>
      </c>
      <c r="AZ25" s="274">
        <f t="shared" si="6"/>
        <v>0.98653999999999997</v>
      </c>
      <c r="BA25" s="326">
        <f t="shared" si="16"/>
        <v>253.73527682607903</v>
      </c>
      <c r="BB25" s="296">
        <f t="shared" si="17"/>
        <v>253.73527682607903</v>
      </c>
      <c r="BC25">
        <f t="shared" si="7"/>
        <v>1</v>
      </c>
      <c r="BD25" s="296"/>
      <c r="BE25" s="296"/>
      <c r="BF25" s="332">
        <v>45289</v>
      </c>
      <c r="BG25" s="2" t="s">
        <v>115</v>
      </c>
      <c r="BH25" s="2" t="s">
        <v>135</v>
      </c>
      <c r="BI25" s="323">
        <v>45658</v>
      </c>
      <c r="BJ25" s="323">
        <v>45747</v>
      </c>
      <c r="BK25" s="324">
        <v>2159</v>
      </c>
      <c r="BL25" s="325">
        <v>106.15</v>
      </c>
      <c r="BM25" s="274">
        <f t="shared" si="8"/>
        <v>0.94415000000000004</v>
      </c>
      <c r="BN25" s="326">
        <f t="shared" si="18"/>
        <v>112.42916909389398</v>
      </c>
      <c r="BO25" s="296" t="str">
        <f t="shared" si="19"/>
        <v/>
      </c>
      <c r="BP25" t="str">
        <f t="shared" si="9"/>
        <v/>
      </c>
      <c r="BQ25" s="296"/>
      <c r="BR25" s="332">
        <v>45289</v>
      </c>
      <c r="BS25" s="2" t="s">
        <v>108</v>
      </c>
      <c r="BT25" s="2" t="s">
        <v>143</v>
      </c>
      <c r="BU25" s="323">
        <v>46753</v>
      </c>
      <c r="BV25" s="323">
        <v>47118</v>
      </c>
      <c r="BW25" s="324">
        <v>8784</v>
      </c>
      <c r="BX25" s="325">
        <v>76.11</v>
      </c>
      <c r="BY25" s="274">
        <f t="shared" si="10"/>
        <v>0.94415000000000004</v>
      </c>
      <c r="BZ25" s="326">
        <f t="shared" si="20"/>
        <v>80.612190859503258</v>
      </c>
      <c r="CA25" s="296" t="str">
        <f t="shared" si="21"/>
        <v/>
      </c>
    </row>
    <row r="26" spans="1:79" x14ac:dyDescent="0.25">
      <c r="A26" s="320" t="s">
        <v>144</v>
      </c>
      <c r="B26" s="321">
        <v>1.0567500000000001</v>
      </c>
      <c r="L26" s="332">
        <v>44195</v>
      </c>
      <c r="M26" s="2" t="s">
        <v>108</v>
      </c>
      <c r="N26" s="2" t="s">
        <v>138</v>
      </c>
      <c r="O26" s="323">
        <v>46023</v>
      </c>
      <c r="P26" s="323">
        <v>46387</v>
      </c>
      <c r="Q26" s="324">
        <v>8760</v>
      </c>
      <c r="R26" s="325">
        <v>50.68</v>
      </c>
      <c r="S26" s="274">
        <f t="shared" si="2"/>
        <v>1.0815600000000001</v>
      </c>
      <c r="T26" s="326">
        <f t="shared" si="11"/>
        <v>46.858241798883093</v>
      </c>
      <c r="U26" s="296" t="str">
        <f t="shared" si="3"/>
        <v/>
      </c>
      <c r="V26" s="296"/>
      <c r="W26" s="332">
        <v>44560</v>
      </c>
      <c r="X26" s="2" t="s">
        <v>108</v>
      </c>
      <c r="Y26" s="2" t="s">
        <v>141</v>
      </c>
      <c r="Z26" s="323">
        <v>46388</v>
      </c>
      <c r="AA26" s="323">
        <v>46752</v>
      </c>
      <c r="AB26" s="324">
        <v>8760</v>
      </c>
      <c r="AC26" s="325">
        <v>78.56</v>
      </c>
      <c r="AD26" s="274">
        <f t="shared" si="4"/>
        <v>1.04078</v>
      </c>
      <c r="AE26" s="326">
        <f t="shared" si="12"/>
        <v>75.481850150848402</v>
      </c>
      <c r="AF26" s="296" t="str">
        <f t="shared" si="13"/>
        <v/>
      </c>
      <c r="AG26" s="296"/>
      <c r="AH26" s="333">
        <v>44925</v>
      </c>
      <c r="AI26" s="328" t="s">
        <v>108</v>
      </c>
      <c r="AJ26" s="328" t="s">
        <v>143</v>
      </c>
      <c r="AK26" s="329">
        <v>46753</v>
      </c>
      <c r="AL26" s="329">
        <v>47118</v>
      </c>
      <c r="AM26" s="330">
        <v>8784</v>
      </c>
      <c r="AN26" s="331">
        <v>116.9</v>
      </c>
      <c r="AO26" s="274">
        <f t="shared" si="5"/>
        <v>0.98653999999999997</v>
      </c>
      <c r="AP26" s="326">
        <f t="shared" si="14"/>
        <v>118.49494191821924</v>
      </c>
      <c r="AQ26" s="296" t="str">
        <f t="shared" si="15"/>
        <v/>
      </c>
      <c r="AR26" s="296"/>
      <c r="AS26" s="333">
        <v>44925</v>
      </c>
      <c r="AT26" s="328" t="s">
        <v>115</v>
      </c>
      <c r="AU26" s="328" t="s">
        <v>117</v>
      </c>
      <c r="AV26" s="329">
        <v>45383</v>
      </c>
      <c r="AW26" s="329">
        <v>45473</v>
      </c>
      <c r="AX26" s="330">
        <v>2184</v>
      </c>
      <c r="AY26" s="331">
        <v>186.39</v>
      </c>
      <c r="AZ26" s="274">
        <f t="shared" si="6"/>
        <v>0.98653999999999997</v>
      </c>
      <c r="BA26" s="326">
        <f t="shared" si="16"/>
        <v>188.9330387009143</v>
      </c>
      <c r="BB26" s="296">
        <f t="shared" si="17"/>
        <v>188.9330387009143</v>
      </c>
      <c r="BC26">
        <f t="shared" si="7"/>
        <v>1</v>
      </c>
      <c r="BD26" s="296"/>
      <c r="BE26" s="296"/>
      <c r="BF26" s="332">
        <v>45289</v>
      </c>
      <c r="BG26" s="2" t="s">
        <v>115</v>
      </c>
      <c r="BH26" s="2" t="s">
        <v>145</v>
      </c>
      <c r="BI26" s="323">
        <v>45748</v>
      </c>
      <c r="BJ26" s="323">
        <v>45838</v>
      </c>
      <c r="BK26" s="324">
        <v>2184</v>
      </c>
      <c r="BL26" s="325">
        <v>84.19</v>
      </c>
      <c r="BM26" s="274">
        <f t="shared" si="8"/>
        <v>0.94415000000000004</v>
      </c>
      <c r="BN26" s="326">
        <f t="shared" si="18"/>
        <v>89.170153047714862</v>
      </c>
      <c r="BO26" s="296" t="str">
        <f t="shared" si="19"/>
        <v/>
      </c>
      <c r="BP26" t="str">
        <f t="shared" si="9"/>
        <v/>
      </c>
      <c r="BQ26" s="296"/>
      <c r="BR26" s="332">
        <v>45289</v>
      </c>
      <c r="BS26" s="2" t="s">
        <v>108</v>
      </c>
      <c r="BT26" s="2" t="s">
        <v>146</v>
      </c>
      <c r="BU26" s="323">
        <v>47119</v>
      </c>
      <c r="BV26" s="323">
        <v>47483</v>
      </c>
      <c r="BW26" s="324">
        <v>8760</v>
      </c>
      <c r="BX26" s="325">
        <v>73.08</v>
      </c>
      <c r="BY26" s="274">
        <f t="shared" si="10"/>
        <v>0.94415000000000004</v>
      </c>
      <c r="BZ26" s="326">
        <f t="shared" si="20"/>
        <v>77.402955038923892</v>
      </c>
      <c r="CA26" s="296" t="str">
        <f t="shared" si="21"/>
        <v/>
      </c>
    </row>
    <row r="27" spans="1:79" x14ac:dyDescent="0.25">
      <c r="A27" s="320" t="s">
        <v>147</v>
      </c>
      <c r="B27" s="321">
        <v>1.0717300000000001</v>
      </c>
      <c r="L27" s="332">
        <v>44195</v>
      </c>
      <c r="M27" s="2" t="s">
        <v>108</v>
      </c>
      <c r="N27" s="2" t="s">
        <v>141</v>
      </c>
      <c r="O27" s="323">
        <v>46388</v>
      </c>
      <c r="P27" s="323">
        <v>46752</v>
      </c>
      <c r="Q27" s="324">
        <v>8760</v>
      </c>
      <c r="R27" s="325">
        <v>51.15</v>
      </c>
      <c r="S27" s="274">
        <f t="shared" si="2"/>
        <v>1.0815600000000001</v>
      </c>
      <c r="T27" s="326">
        <f t="shared" si="11"/>
        <v>47.292799289914562</v>
      </c>
      <c r="U27" s="296" t="str">
        <f t="shared" si="3"/>
        <v/>
      </c>
      <c r="V27" s="296"/>
      <c r="W27" s="332">
        <v>44560</v>
      </c>
      <c r="X27" s="2" t="s">
        <v>108</v>
      </c>
      <c r="Y27" s="2" t="s">
        <v>143</v>
      </c>
      <c r="Z27" s="323">
        <v>46753</v>
      </c>
      <c r="AA27" s="323">
        <v>47118</v>
      </c>
      <c r="AB27" s="324">
        <v>8784</v>
      </c>
      <c r="AC27" s="325">
        <v>79.92</v>
      </c>
      <c r="AD27" s="274">
        <f t="shared" si="4"/>
        <v>1.04078</v>
      </c>
      <c r="AE27" s="326">
        <f t="shared" si="12"/>
        <v>76.788562424335595</v>
      </c>
      <c r="AF27" s="296" t="str">
        <f t="shared" si="13"/>
        <v/>
      </c>
      <c r="AG27" s="296"/>
      <c r="AH27" s="333">
        <v>44925</v>
      </c>
      <c r="AI27" s="328" t="s">
        <v>108</v>
      </c>
      <c r="AJ27" s="328" t="s">
        <v>146</v>
      </c>
      <c r="AK27" s="329">
        <v>47119</v>
      </c>
      <c r="AL27" s="329">
        <v>47483</v>
      </c>
      <c r="AM27" s="330">
        <v>8760</v>
      </c>
      <c r="AN27" s="331">
        <v>115.91</v>
      </c>
      <c r="AO27" s="274">
        <f t="shared" si="5"/>
        <v>0.98653999999999997</v>
      </c>
      <c r="AP27" s="326">
        <f t="shared" si="14"/>
        <v>117.49143471121293</v>
      </c>
      <c r="AQ27" s="296" t="str">
        <f t="shared" si="15"/>
        <v/>
      </c>
      <c r="AR27" s="296"/>
      <c r="AS27" s="333">
        <v>44925</v>
      </c>
      <c r="AT27" s="328" t="s">
        <v>115</v>
      </c>
      <c r="AU27" s="328" t="s">
        <v>118</v>
      </c>
      <c r="AV27" s="329">
        <v>45474</v>
      </c>
      <c r="AW27" s="329">
        <v>45565</v>
      </c>
      <c r="AX27" s="330">
        <v>2208</v>
      </c>
      <c r="AY27" s="331">
        <v>183.29</v>
      </c>
      <c r="AZ27" s="274">
        <f t="shared" si="6"/>
        <v>0.98653999999999997</v>
      </c>
      <c r="BA27" s="326">
        <f t="shared" si="16"/>
        <v>185.79074340624808</v>
      </c>
      <c r="BB27" s="296">
        <f t="shared" si="17"/>
        <v>185.79074340624808</v>
      </c>
      <c r="BC27">
        <f t="shared" si="7"/>
        <v>1</v>
      </c>
      <c r="BD27" s="296"/>
      <c r="BE27" s="296"/>
      <c r="BF27" s="332">
        <v>45289</v>
      </c>
      <c r="BG27" s="2" t="s">
        <v>115</v>
      </c>
      <c r="BH27" s="2" t="s">
        <v>148</v>
      </c>
      <c r="BI27" s="323">
        <v>45839</v>
      </c>
      <c r="BJ27" s="323">
        <v>45930</v>
      </c>
      <c r="BK27" s="324">
        <v>2208</v>
      </c>
      <c r="BL27" s="325">
        <v>90.62</v>
      </c>
      <c r="BM27" s="274">
        <f t="shared" si="8"/>
        <v>0.94415000000000004</v>
      </c>
      <c r="BN27" s="326">
        <f t="shared" si="18"/>
        <v>95.980511571254567</v>
      </c>
      <c r="BO27" s="296" t="str">
        <f t="shared" si="19"/>
        <v/>
      </c>
      <c r="BP27" t="str">
        <f t="shared" si="9"/>
        <v/>
      </c>
      <c r="BQ27" s="296"/>
      <c r="BR27" s="332">
        <v>45289</v>
      </c>
      <c r="BS27" s="2" t="s">
        <v>108</v>
      </c>
      <c r="BT27" s="2" t="s">
        <v>149</v>
      </c>
      <c r="BU27" s="323">
        <v>47484</v>
      </c>
      <c r="BV27" s="323">
        <v>47848</v>
      </c>
      <c r="BW27" s="324">
        <v>8760</v>
      </c>
      <c r="BX27" s="325">
        <v>71.44</v>
      </c>
      <c r="BY27" s="274">
        <f t="shared" si="10"/>
        <v>0.94415000000000004</v>
      </c>
      <c r="BZ27" s="326">
        <f t="shared" si="20"/>
        <v>75.665942911613612</v>
      </c>
      <c r="CA27" s="296" t="str">
        <f t="shared" si="21"/>
        <v/>
      </c>
    </row>
    <row r="28" spans="1:79" x14ac:dyDescent="0.25">
      <c r="A28" s="320" t="s">
        <v>150</v>
      </c>
      <c r="B28" s="321">
        <v>1.07056</v>
      </c>
      <c r="L28" s="332">
        <v>44194</v>
      </c>
      <c r="M28" s="2" t="s">
        <v>108</v>
      </c>
      <c r="N28" s="2" t="s">
        <v>151</v>
      </c>
      <c r="O28" s="323">
        <v>44197</v>
      </c>
      <c r="P28" s="323">
        <v>44561</v>
      </c>
      <c r="Q28" s="324">
        <v>8760</v>
      </c>
      <c r="R28" s="325">
        <v>48.15</v>
      </c>
      <c r="S28" s="274">
        <f t="shared" si="2"/>
        <v>1.0815600000000001</v>
      </c>
      <c r="T28" s="326">
        <f t="shared" si="11"/>
        <v>44.519028070564737</v>
      </c>
      <c r="U28" s="296" t="str">
        <f t="shared" si="3"/>
        <v/>
      </c>
      <c r="V28" s="296"/>
      <c r="W28" s="332">
        <v>44560</v>
      </c>
      <c r="X28" s="2" t="s">
        <v>108</v>
      </c>
      <c r="Y28" s="2" t="s">
        <v>146</v>
      </c>
      <c r="Z28" s="323">
        <v>47119</v>
      </c>
      <c r="AA28" s="323">
        <v>47483</v>
      </c>
      <c r="AB28" s="324">
        <v>8760</v>
      </c>
      <c r="AC28" s="325">
        <v>79.13</v>
      </c>
      <c r="AD28" s="274">
        <f t="shared" si="4"/>
        <v>1.04078</v>
      </c>
      <c r="AE28" s="326">
        <f t="shared" si="12"/>
        <v>76.02951632429523</v>
      </c>
      <c r="AF28" s="296" t="str">
        <f t="shared" si="13"/>
        <v/>
      </c>
      <c r="AG28" s="296"/>
      <c r="AH28" s="333">
        <v>44925</v>
      </c>
      <c r="AI28" s="328" t="s">
        <v>108</v>
      </c>
      <c r="AJ28" s="328" t="s">
        <v>149</v>
      </c>
      <c r="AK28" s="329">
        <v>47484</v>
      </c>
      <c r="AL28" s="329">
        <v>47848</v>
      </c>
      <c r="AM28" s="330">
        <v>8760</v>
      </c>
      <c r="AN28" s="331">
        <v>114.76</v>
      </c>
      <c r="AO28" s="274">
        <f t="shared" si="5"/>
        <v>0.98653999999999997</v>
      </c>
      <c r="AP28" s="326">
        <f t="shared" si="14"/>
        <v>116.32574452125611</v>
      </c>
      <c r="AQ28" s="296" t="str">
        <f t="shared" si="15"/>
        <v/>
      </c>
      <c r="AR28" s="296"/>
      <c r="AS28" s="333">
        <v>44925</v>
      </c>
      <c r="AT28" s="328" t="s">
        <v>115</v>
      </c>
      <c r="AU28" s="328" t="s">
        <v>140</v>
      </c>
      <c r="AV28" s="329">
        <v>45566</v>
      </c>
      <c r="AW28" s="329">
        <v>45657</v>
      </c>
      <c r="AX28" s="330">
        <v>2209</v>
      </c>
      <c r="AY28" s="331">
        <v>240.07</v>
      </c>
      <c r="AZ28" s="274">
        <f t="shared" si="6"/>
        <v>0.98653999999999997</v>
      </c>
      <c r="BA28" s="326">
        <f t="shared" si="16"/>
        <v>243.34542948081173</v>
      </c>
      <c r="BB28" s="296" t="str">
        <f t="shared" si="17"/>
        <v/>
      </c>
      <c r="BC28" t="str">
        <f t="shared" si="7"/>
        <v/>
      </c>
      <c r="BD28" s="296"/>
      <c r="BE28" s="296"/>
      <c r="BF28" s="332">
        <v>45289</v>
      </c>
      <c r="BG28" s="2" t="s">
        <v>115</v>
      </c>
      <c r="BH28" s="2" t="s">
        <v>152</v>
      </c>
      <c r="BI28" s="323">
        <v>45931</v>
      </c>
      <c r="BJ28" s="323">
        <v>46022</v>
      </c>
      <c r="BK28" s="324">
        <v>2209</v>
      </c>
      <c r="BL28" s="325">
        <v>101.19</v>
      </c>
      <c r="BM28" s="274">
        <f t="shared" si="8"/>
        <v>0.94415000000000004</v>
      </c>
      <c r="BN28" s="326">
        <f t="shared" si="18"/>
        <v>107.17576656251654</v>
      </c>
      <c r="BO28" s="296" t="str">
        <f t="shared" si="19"/>
        <v/>
      </c>
      <c r="BP28" t="str">
        <f t="shared" si="9"/>
        <v/>
      </c>
      <c r="BQ28" s="296"/>
      <c r="BR28" s="332">
        <v>45289</v>
      </c>
      <c r="BS28" s="2" t="s">
        <v>108</v>
      </c>
      <c r="BT28" s="2" t="s">
        <v>153</v>
      </c>
      <c r="BU28" s="323">
        <v>47849</v>
      </c>
      <c r="BV28" s="323">
        <v>48213</v>
      </c>
      <c r="BW28" s="324">
        <v>8760</v>
      </c>
      <c r="BX28" s="325">
        <v>71.05</v>
      </c>
      <c r="BY28" s="274">
        <f t="shared" si="10"/>
        <v>0.94415000000000004</v>
      </c>
      <c r="BZ28" s="326">
        <f t="shared" si="20"/>
        <v>75.252872954509343</v>
      </c>
      <c r="CA28" s="296" t="str">
        <f t="shared" si="21"/>
        <v/>
      </c>
    </row>
    <row r="29" spans="1:79" x14ac:dyDescent="0.25">
      <c r="A29" s="320" t="s">
        <v>154</v>
      </c>
      <c r="B29" s="321">
        <v>1.0767800000000001</v>
      </c>
      <c r="L29" s="332">
        <v>44194</v>
      </c>
      <c r="M29" s="2" t="s">
        <v>108</v>
      </c>
      <c r="N29" s="2" t="s">
        <v>133</v>
      </c>
      <c r="O29" s="323">
        <v>44562</v>
      </c>
      <c r="P29" s="323">
        <v>44926</v>
      </c>
      <c r="Q29" s="324">
        <v>8760</v>
      </c>
      <c r="R29" s="325">
        <v>49.93</v>
      </c>
      <c r="S29" s="274">
        <f t="shared" si="2"/>
        <v>1.0815600000000001</v>
      </c>
      <c r="T29" s="326">
        <f t="shared" si="11"/>
        <v>46.164798994045633</v>
      </c>
      <c r="U29" s="296" t="str">
        <f t="shared" si="3"/>
        <v/>
      </c>
      <c r="V29" s="296"/>
      <c r="W29" s="332">
        <v>44560</v>
      </c>
      <c r="X29" s="2" t="s">
        <v>108</v>
      </c>
      <c r="Y29" s="2" t="s">
        <v>149</v>
      </c>
      <c r="Z29" s="323">
        <v>47484</v>
      </c>
      <c r="AA29" s="323">
        <v>47848</v>
      </c>
      <c r="AB29" s="324">
        <v>8760</v>
      </c>
      <c r="AC29" s="325">
        <v>78.09</v>
      </c>
      <c r="AD29" s="274">
        <f t="shared" si="4"/>
        <v>1.04078</v>
      </c>
      <c r="AE29" s="326">
        <f t="shared" si="12"/>
        <v>75.0302657622168</v>
      </c>
      <c r="AF29" s="296" t="str">
        <f t="shared" si="13"/>
        <v/>
      </c>
      <c r="AG29" s="296"/>
      <c r="AH29" s="333">
        <v>44925</v>
      </c>
      <c r="AI29" s="328" t="s">
        <v>108</v>
      </c>
      <c r="AJ29" s="328" t="s">
        <v>153</v>
      </c>
      <c r="AK29" s="329">
        <v>47849</v>
      </c>
      <c r="AL29" s="329">
        <v>48213</v>
      </c>
      <c r="AM29" s="330">
        <v>8760</v>
      </c>
      <c r="AN29" s="331">
        <v>114.13</v>
      </c>
      <c r="AO29" s="274">
        <f t="shared" si="5"/>
        <v>0.98653999999999997</v>
      </c>
      <c r="AP29" s="326">
        <f t="shared" si="14"/>
        <v>115.68714902588846</v>
      </c>
      <c r="AQ29" s="296" t="str">
        <f t="shared" si="15"/>
        <v/>
      </c>
      <c r="AR29" s="296"/>
      <c r="AS29" s="333">
        <v>44925</v>
      </c>
      <c r="AT29" s="328" t="s">
        <v>115</v>
      </c>
      <c r="AU29" s="328" t="s">
        <v>135</v>
      </c>
      <c r="AV29" s="329">
        <v>45658</v>
      </c>
      <c r="AW29" s="329">
        <v>45747</v>
      </c>
      <c r="AX29" s="330">
        <v>2159</v>
      </c>
      <c r="AY29" s="331">
        <v>225.87</v>
      </c>
      <c r="AZ29" s="274">
        <f t="shared" si="6"/>
        <v>0.98653999999999997</v>
      </c>
      <c r="BA29" s="326">
        <f t="shared" si="16"/>
        <v>228.95168974395364</v>
      </c>
      <c r="BB29" s="296" t="str">
        <f t="shared" si="17"/>
        <v/>
      </c>
      <c r="BC29" t="str">
        <f t="shared" si="7"/>
        <v/>
      </c>
      <c r="BD29" s="296"/>
      <c r="BE29" s="296"/>
      <c r="BF29" s="332">
        <v>45289</v>
      </c>
      <c r="BG29" s="2" t="s">
        <v>115</v>
      </c>
      <c r="BH29" s="2" t="s">
        <v>138</v>
      </c>
      <c r="BI29" s="323">
        <v>46023</v>
      </c>
      <c r="BJ29" s="323">
        <v>46112</v>
      </c>
      <c r="BK29" s="324">
        <v>2159</v>
      </c>
      <c r="BL29" s="325">
        <v>104</v>
      </c>
      <c r="BM29" s="274">
        <f t="shared" si="8"/>
        <v>0.94415000000000004</v>
      </c>
      <c r="BN29" s="326">
        <f t="shared" si="18"/>
        <v>110.15198856113965</v>
      </c>
      <c r="BO29" s="296" t="str">
        <f t="shared" si="19"/>
        <v/>
      </c>
      <c r="BP29" t="str">
        <f t="shared" si="9"/>
        <v/>
      </c>
      <c r="BQ29" s="296"/>
      <c r="BR29" s="332">
        <v>45289</v>
      </c>
      <c r="BS29" s="2" t="s">
        <v>108</v>
      </c>
      <c r="BT29" s="2" t="s">
        <v>155</v>
      </c>
      <c r="BU29" s="323">
        <v>48214</v>
      </c>
      <c r="BV29" s="323">
        <v>48579</v>
      </c>
      <c r="BW29" s="324">
        <v>8784</v>
      </c>
      <c r="BX29" s="325">
        <v>69.95</v>
      </c>
      <c r="BY29" s="274">
        <f t="shared" si="10"/>
        <v>0.94415000000000004</v>
      </c>
      <c r="BZ29" s="326">
        <f t="shared" si="20"/>
        <v>74.087803844728057</v>
      </c>
      <c r="CA29" s="296" t="str">
        <f t="shared" si="21"/>
        <v/>
      </c>
    </row>
    <row r="30" spans="1:79" x14ac:dyDescent="0.25">
      <c r="A30" s="320" t="s">
        <v>156</v>
      </c>
      <c r="B30" s="321">
        <v>1.0783700000000001</v>
      </c>
      <c r="L30" s="332">
        <v>44194</v>
      </c>
      <c r="M30" s="2" t="s">
        <v>108</v>
      </c>
      <c r="N30" s="2" t="s">
        <v>110</v>
      </c>
      <c r="O30" s="323">
        <v>44927</v>
      </c>
      <c r="P30" s="323">
        <v>45291</v>
      </c>
      <c r="Q30" s="324">
        <v>8760</v>
      </c>
      <c r="R30" s="325">
        <v>50.3</v>
      </c>
      <c r="S30" s="274">
        <f t="shared" si="2"/>
        <v>1.0815600000000001</v>
      </c>
      <c r="T30" s="326">
        <f t="shared" si="11"/>
        <v>46.506897444432113</v>
      </c>
      <c r="U30" s="296" t="str">
        <f t="shared" si="3"/>
        <v/>
      </c>
      <c r="V30" s="296"/>
      <c r="W30" s="332">
        <v>44560</v>
      </c>
      <c r="X30" s="2" t="s">
        <v>108</v>
      </c>
      <c r="Y30" s="2" t="s">
        <v>153</v>
      </c>
      <c r="Z30" s="323">
        <v>47849</v>
      </c>
      <c r="AA30" s="323">
        <v>48213</v>
      </c>
      <c r="AB30" s="324">
        <v>8760</v>
      </c>
      <c r="AC30" s="325">
        <v>77.31</v>
      </c>
      <c r="AD30" s="274">
        <f t="shared" si="4"/>
        <v>1.04078</v>
      </c>
      <c r="AE30" s="326">
        <f t="shared" si="12"/>
        <v>74.280827840657963</v>
      </c>
      <c r="AF30" s="296" t="str">
        <f t="shared" si="13"/>
        <v/>
      </c>
      <c r="AG30" s="296"/>
      <c r="AH30" s="333">
        <v>44925</v>
      </c>
      <c r="AI30" s="328" t="s">
        <v>108</v>
      </c>
      <c r="AJ30" s="328" t="s">
        <v>155</v>
      </c>
      <c r="AK30" s="329">
        <v>48214</v>
      </c>
      <c r="AL30" s="329">
        <v>48579</v>
      </c>
      <c r="AM30" s="330">
        <v>8784</v>
      </c>
      <c r="AN30" s="331">
        <v>113.51</v>
      </c>
      <c r="AO30" s="274">
        <f t="shared" si="5"/>
        <v>0.98653999999999997</v>
      </c>
      <c r="AP30" s="326">
        <f t="shared" si="14"/>
        <v>115.05868996695523</v>
      </c>
      <c r="AQ30" s="296" t="str">
        <f t="shared" si="15"/>
        <v/>
      </c>
      <c r="AR30" s="296"/>
      <c r="AS30" s="333">
        <v>44925</v>
      </c>
      <c r="AT30" s="328" t="s">
        <v>115</v>
      </c>
      <c r="AU30" s="328" t="s">
        <v>145</v>
      </c>
      <c r="AV30" s="329">
        <v>45748</v>
      </c>
      <c r="AW30" s="329">
        <v>45838</v>
      </c>
      <c r="AX30" s="330">
        <v>2184</v>
      </c>
      <c r="AY30" s="331">
        <v>128.41999999999999</v>
      </c>
      <c r="AZ30" s="274">
        <f t="shared" si="6"/>
        <v>0.98653999999999997</v>
      </c>
      <c r="BA30" s="326">
        <f t="shared" si="16"/>
        <v>130.17211669065622</v>
      </c>
      <c r="BB30" s="296" t="str">
        <f t="shared" si="17"/>
        <v/>
      </c>
      <c r="BC30" t="str">
        <f t="shared" si="7"/>
        <v/>
      </c>
      <c r="BD30" s="296"/>
      <c r="BE30" s="296"/>
      <c r="BF30" s="332">
        <v>45289</v>
      </c>
      <c r="BG30" s="2" t="s">
        <v>115</v>
      </c>
      <c r="BH30" s="2" t="s">
        <v>157</v>
      </c>
      <c r="BI30" s="323">
        <v>46113</v>
      </c>
      <c r="BJ30" s="323">
        <v>46203</v>
      </c>
      <c r="BK30" s="324">
        <v>2184</v>
      </c>
      <c r="BL30" s="325">
        <v>79</v>
      </c>
      <c r="BM30" s="274">
        <f t="shared" si="8"/>
        <v>0.94415000000000004</v>
      </c>
      <c r="BN30" s="326">
        <f t="shared" si="18"/>
        <v>83.673145157019533</v>
      </c>
      <c r="BO30" s="296" t="str">
        <f t="shared" si="19"/>
        <v/>
      </c>
      <c r="BP30" t="str">
        <f t="shared" si="9"/>
        <v/>
      </c>
      <c r="BQ30" s="296"/>
      <c r="BR30" s="332">
        <v>45289</v>
      </c>
      <c r="BS30" s="2" t="s">
        <v>108</v>
      </c>
      <c r="BT30" s="2" t="s">
        <v>158</v>
      </c>
      <c r="BU30" s="323">
        <v>48580</v>
      </c>
      <c r="BV30" s="323">
        <v>48944</v>
      </c>
      <c r="BW30" s="324">
        <v>8760</v>
      </c>
      <c r="BX30" s="325">
        <v>69.150000000000006</v>
      </c>
      <c r="BY30" s="274">
        <f t="shared" si="10"/>
        <v>0.94415000000000004</v>
      </c>
      <c r="BZ30" s="326">
        <f t="shared" si="20"/>
        <v>73.240480855796221</v>
      </c>
      <c r="CA30" s="296" t="str">
        <f t="shared" si="21"/>
        <v/>
      </c>
    </row>
    <row r="31" spans="1:79" x14ac:dyDescent="0.25">
      <c r="A31" s="320" t="s">
        <v>159</v>
      </c>
      <c r="B31" s="321">
        <v>1.07399</v>
      </c>
      <c r="L31" s="332">
        <v>44194</v>
      </c>
      <c r="M31" s="2" t="s">
        <v>108</v>
      </c>
      <c r="N31" s="2" t="s">
        <v>111</v>
      </c>
      <c r="O31" s="323">
        <v>45292</v>
      </c>
      <c r="P31" s="323">
        <v>45657</v>
      </c>
      <c r="Q31" s="324">
        <v>8784</v>
      </c>
      <c r="R31" s="325">
        <v>49.8</v>
      </c>
      <c r="S31" s="274">
        <f t="shared" si="2"/>
        <v>1.0815600000000001</v>
      </c>
      <c r="T31" s="326">
        <f t="shared" si="11"/>
        <v>46.044602241207137</v>
      </c>
      <c r="U31" s="296">
        <f t="shared" si="3"/>
        <v>46.044602241207137</v>
      </c>
      <c r="V31" s="296"/>
      <c r="W31" s="332">
        <v>44560</v>
      </c>
      <c r="X31" s="2" t="s">
        <v>108</v>
      </c>
      <c r="Y31" s="2" t="s">
        <v>155</v>
      </c>
      <c r="Z31" s="323">
        <v>48214</v>
      </c>
      <c r="AA31" s="323">
        <v>48579</v>
      </c>
      <c r="AB31" s="324">
        <v>8784</v>
      </c>
      <c r="AC31" s="325">
        <v>76.53</v>
      </c>
      <c r="AD31" s="274">
        <f t="shared" si="4"/>
        <v>1.04078</v>
      </c>
      <c r="AE31" s="326">
        <f t="shared" si="12"/>
        <v>73.531389919099141</v>
      </c>
      <c r="AF31" s="296" t="str">
        <f t="shared" si="13"/>
        <v/>
      </c>
      <c r="AG31" s="296"/>
      <c r="AH31" s="333">
        <v>44925</v>
      </c>
      <c r="AI31" s="328" t="s">
        <v>108</v>
      </c>
      <c r="AJ31" s="328" t="s">
        <v>158</v>
      </c>
      <c r="AK31" s="329">
        <v>48580</v>
      </c>
      <c r="AL31" s="329">
        <v>48944</v>
      </c>
      <c r="AM31" s="330">
        <v>8760</v>
      </c>
      <c r="AN31" s="331">
        <v>117.37</v>
      </c>
      <c r="AO31" s="274">
        <f t="shared" si="5"/>
        <v>0.98653999999999997</v>
      </c>
      <c r="AP31" s="326">
        <f t="shared" si="14"/>
        <v>118.97135443063637</v>
      </c>
      <c r="AQ31" s="296" t="str">
        <f t="shared" si="15"/>
        <v/>
      </c>
      <c r="AR31" s="296"/>
      <c r="AS31" s="333">
        <v>44925</v>
      </c>
      <c r="AT31" s="328" t="s">
        <v>115</v>
      </c>
      <c r="AU31" s="328" t="s">
        <v>148</v>
      </c>
      <c r="AV31" s="329">
        <v>45839</v>
      </c>
      <c r="AW31" s="329">
        <v>45930</v>
      </c>
      <c r="AX31" s="330">
        <v>2208</v>
      </c>
      <c r="AY31" s="331">
        <v>130.88999999999999</v>
      </c>
      <c r="AZ31" s="274">
        <f t="shared" si="6"/>
        <v>0.98653999999999997</v>
      </c>
      <c r="BA31" s="326">
        <f t="shared" si="16"/>
        <v>132.67581648995477</v>
      </c>
      <c r="BB31" s="296" t="str">
        <f t="shared" si="17"/>
        <v/>
      </c>
      <c r="BC31" t="str">
        <f t="shared" si="7"/>
        <v/>
      </c>
      <c r="BD31" s="296"/>
      <c r="BE31" s="296"/>
      <c r="BF31" s="332">
        <v>45289</v>
      </c>
      <c r="BG31" s="2" t="s">
        <v>115</v>
      </c>
      <c r="BH31" s="2" t="s">
        <v>160</v>
      </c>
      <c r="BI31" s="323">
        <v>46204</v>
      </c>
      <c r="BJ31" s="323">
        <v>46295</v>
      </c>
      <c r="BK31" s="324">
        <v>2208</v>
      </c>
      <c r="BL31" s="325">
        <v>83.5</v>
      </c>
      <c r="BM31" s="274">
        <f t="shared" si="8"/>
        <v>0.94415000000000004</v>
      </c>
      <c r="BN31" s="326">
        <f t="shared" si="18"/>
        <v>88.439336969761158</v>
      </c>
      <c r="BO31" s="296" t="str">
        <f t="shared" si="19"/>
        <v/>
      </c>
      <c r="BP31" t="str">
        <f t="shared" si="9"/>
        <v/>
      </c>
      <c r="BQ31" s="296"/>
      <c r="BR31" s="332">
        <v>45289</v>
      </c>
      <c r="BS31" s="2" t="s">
        <v>108</v>
      </c>
      <c r="BT31" s="2" t="s">
        <v>161</v>
      </c>
      <c r="BU31" s="323">
        <v>48945</v>
      </c>
      <c r="BV31" s="323">
        <v>49309</v>
      </c>
      <c r="BW31" s="324">
        <v>8760</v>
      </c>
      <c r="BX31" s="325">
        <v>68.11</v>
      </c>
      <c r="BY31" s="274">
        <f t="shared" si="10"/>
        <v>0.94415000000000004</v>
      </c>
      <c r="BZ31" s="326">
        <f t="shared" si="20"/>
        <v>72.138960970184812</v>
      </c>
      <c r="CA31" s="296" t="str">
        <f t="shared" si="21"/>
        <v/>
      </c>
    </row>
    <row r="32" spans="1:79" x14ac:dyDescent="0.25">
      <c r="A32" s="320" t="s">
        <v>162</v>
      </c>
      <c r="B32" s="321">
        <v>1.0779799999999999</v>
      </c>
      <c r="L32" s="332">
        <v>44194</v>
      </c>
      <c r="M32" s="2" t="s">
        <v>108</v>
      </c>
      <c r="N32" s="2" t="s">
        <v>135</v>
      </c>
      <c r="O32" s="323">
        <v>45658</v>
      </c>
      <c r="P32" s="323">
        <v>46022</v>
      </c>
      <c r="Q32" s="324">
        <v>8760</v>
      </c>
      <c r="R32" s="325">
        <v>50.23</v>
      </c>
      <c r="S32" s="274">
        <f t="shared" si="2"/>
        <v>1.0815600000000001</v>
      </c>
      <c r="T32" s="326">
        <f t="shared" si="11"/>
        <v>46.442176115980615</v>
      </c>
      <c r="U32" s="296" t="str">
        <f t="shared" si="3"/>
        <v/>
      </c>
      <c r="V32" s="296"/>
      <c r="W32" s="332">
        <v>44559</v>
      </c>
      <c r="X32" s="2" t="s">
        <v>108</v>
      </c>
      <c r="Y32" s="2" t="s">
        <v>133</v>
      </c>
      <c r="Z32" s="323">
        <v>44562</v>
      </c>
      <c r="AA32" s="323">
        <v>44926</v>
      </c>
      <c r="AB32" s="324">
        <v>8760</v>
      </c>
      <c r="AC32" s="325">
        <v>219.88</v>
      </c>
      <c r="AD32" s="274">
        <f t="shared" si="4"/>
        <v>1.04078</v>
      </c>
      <c r="AE32" s="326">
        <f t="shared" si="12"/>
        <v>211.2646284517381</v>
      </c>
      <c r="AF32" s="296" t="str">
        <f t="shared" si="13"/>
        <v/>
      </c>
      <c r="AG32" s="296"/>
      <c r="AH32" s="332">
        <v>44924</v>
      </c>
      <c r="AI32" s="2" t="s">
        <v>108</v>
      </c>
      <c r="AJ32" s="2" t="s">
        <v>111</v>
      </c>
      <c r="AK32" s="323">
        <v>45292</v>
      </c>
      <c r="AL32" s="323">
        <v>45657</v>
      </c>
      <c r="AM32" s="324">
        <v>8784</v>
      </c>
      <c r="AN32" s="325">
        <v>228</v>
      </c>
      <c r="AO32" s="274">
        <f t="shared" si="5"/>
        <v>0.98653999999999997</v>
      </c>
      <c r="AP32" s="326">
        <f t="shared" si="14"/>
        <v>231.11075070448234</v>
      </c>
      <c r="AQ32" s="296" t="str">
        <f t="shared" si="15"/>
        <v/>
      </c>
      <c r="AR32" s="296"/>
      <c r="AS32" s="333">
        <v>44925</v>
      </c>
      <c r="AT32" s="328" t="s">
        <v>115</v>
      </c>
      <c r="AU32" s="328" t="s">
        <v>152</v>
      </c>
      <c r="AV32" s="329">
        <v>45931</v>
      </c>
      <c r="AW32" s="329">
        <v>46022</v>
      </c>
      <c r="AX32" s="330">
        <v>2209</v>
      </c>
      <c r="AY32" s="331"/>
      <c r="AZ32" s="274">
        <f t="shared" si="6"/>
        <v>0.98653999999999997</v>
      </c>
      <c r="BA32" s="326" t="str">
        <f t="shared" si="16"/>
        <v/>
      </c>
      <c r="BB32" s="296" t="str">
        <f t="shared" si="17"/>
        <v/>
      </c>
      <c r="BC32" t="str">
        <f t="shared" si="7"/>
        <v/>
      </c>
      <c r="BD32" s="296"/>
      <c r="BE32" s="296"/>
      <c r="BF32" s="332">
        <v>45289</v>
      </c>
      <c r="BG32" s="2" t="s">
        <v>115</v>
      </c>
      <c r="BH32" s="2" t="s">
        <v>163</v>
      </c>
      <c r="BI32" s="323">
        <v>46296</v>
      </c>
      <c r="BJ32" s="323">
        <v>46387</v>
      </c>
      <c r="BK32" s="324">
        <v>2209</v>
      </c>
      <c r="BL32" s="325"/>
      <c r="BM32" s="274">
        <f t="shared" si="8"/>
        <v>0.94415000000000004</v>
      </c>
      <c r="BN32" s="326" t="str">
        <f t="shared" si="18"/>
        <v/>
      </c>
      <c r="BO32" s="296" t="str">
        <f t="shared" si="19"/>
        <v/>
      </c>
      <c r="BP32" t="str">
        <f t="shared" si="9"/>
        <v/>
      </c>
      <c r="BQ32" s="296"/>
      <c r="BR32" s="332">
        <v>45288</v>
      </c>
      <c r="BS32" s="2" t="s">
        <v>108</v>
      </c>
      <c r="BT32" s="2" t="s">
        <v>135</v>
      </c>
      <c r="BU32" s="323">
        <v>45658</v>
      </c>
      <c r="BV32" s="323">
        <v>46022</v>
      </c>
      <c r="BW32" s="324">
        <v>8760</v>
      </c>
      <c r="BX32" s="325">
        <v>97.5</v>
      </c>
      <c r="BY32" s="274">
        <f t="shared" si="10"/>
        <v>0.94415000000000004</v>
      </c>
      <c r="BZ32" s="326">
        <f t="shared" si="20"/>
        <v>103.26748927606842</v>
      </c>
      <c r="CA32" s="296" t="str">
        <f t="shared" si="21"/>
        <v/>
      </c>
    </row>
    <row r="33" spans="1:79" x14ac:dyDescent="0.25">
      <c r="A33" s="320" t="s">
        <v>164</v>
      </c>
      <c r="B33" s="321">
        <v>1.0815600000000001</v>
      </c>
      <c r="L33" s="332">
        <v>44194</v>
      </c>
      <c r="M33" s="2" t="s">
        <v>108</v>
      </c>
      <c r="N33" s="2" t="s">
        <v>138</v>
      </c>
      <c r="O33" s="323">
        <v>46023</v>
      </c>
      <c r="P33" s="323">
        <v>46387</v>
      </c>
      <c r="Q33" s="324">
        <v>8760</v>
      </c>
      <c r="R33" s="325">
        <v>50.75</v>
      </c>
      <c r="S33" s="274">
        <f t="shared" si="2"/>
        <v>1.0815600000000001</v>
      </c>
      <c r="T33" s="326">
        <f t="shared" si="11"/>
        <v>46.92296312733459</v>
      </c>
      <c r="U33" s="296" t="str">
        <f t="shared" si="3"/>
        <v/>
      </c>
      <c r="V33" s="296"/>
      <c r="W33" s="332">
        <v>44559</v>
      </c>
      <c r="X33" s="2" t="s">
        <v>108</v>
      </c>
      <c r="Y33" s="2" t="s">
        <v>110</v>
      </c>
      <c r="Z33" s="323">
        <v>44927</v>
      </c>
      <c r="AA33" s="323">
        <v>45291</v>
      </c>
      <c r="AB33" s="324">
        <v>8760</v>
      </c>
      <c r="AC33" s="325">
        <v>125.14</v>
      </c>
      <c r="AD33" s="274">
        <f t="shared" si="4"/>
        <v>1.04078</v>
      </c>
      <c r="AE33" s="326">
        <f t="shared" si="12"/>
        <v>120.23674551778474</v>
      </c>
      <c r="AF33" s="296">
        <f t="shared" si="13"/>
        <v>120.23674551778474</v>
      </c>
      <c r="AG33" s="296"/>
      <c r="AH33" s="332">
        <v>44924</v>
      </c>
      <c r="AI33" s="2" t="s">
        <v>108</v>
      </c>
      <c r="AJ33" s="2" t="s">
        <v>135</v>
      </c>
      <c r="AK33" s="323">
        <v>45658</v>
      </c>
      <c r="AL33" s="323">
        <v>46022</v>
      </c>
      <c r="AM33" s="324">
        <v>8760</v>
      </c>
      <c r="AN33" s="325">
        <v>167.75</v>
      </c>
      <c r="AO33" s="274">
        <f t="shared" si="5"/>
        <v>0.98653999999999997</v>
      </c>
      <c r="AP33" s="326">
        <f t="shared" si="14"/>
        <v>170.03872118717945</v>
      </c>
      <c r="AQ33" s="296" t="str">
        <f t="shared" si="15"/>
        <v/>
      </c>
      <c r="AR33" s="296"/>
      <c r="AS33" s="332">
        <v>44924</v>
      </c>
      <c r="AT33" s="2" t="s">
        <v>115</v>
      </c>
      <c r="AU33" s="2" t="s">
        <v>134</v>
      </c>
      <c r="AV33" s="323">
        <v>45017</v>
      </c>
      <c r="AW33" s="323">
        <v>45107</v>
      </c>
      <c r="AX33" s="324">
        <v>2184</v>
      </c>
      <c r="AY33" s="325">
        <v>200.7</v>
      </c>
      <c r="AZ33" s="274">
        <f t="shared" si="6"/>
        <v>0.98653999999999997</v>
      </c>
      <c r="BA33" s="326">
        <f t="shared" si="16"/>
        <v>203.43827923855088</v>
      </c>
      <c r="BB33" s="296" t="str">
        <f t="shared" si="17"/>
        <v/>
      </c>
      <c r="BC33" t="str">
        <f t="shared" si="7"/>
        <v/>
      </c>
      <c r="BD33" s="296"/>
      <c r="BE33" s="296"/>
      <c r="BF33" s="332">
        <v>45288</v>
      </c>
      <c r="BG33" s="2" t="s">
        <v>115</v>
      </c>
      <c r="BH33" s="2" t="s">
        <v>117</v>
      </c>
      <c r="BI33" s="323">
        <v>45383</v>
      </c>
      <c r="BJ33" s="323">
        <v>45473</v>
      </c>
      <c r="BK33" s="324">
        <v>2184</v>
      </c>
      <c r="BL33" s="325">
        <v>79.260000000000005</v>
      </c>
      <c r="BM33" s="274">
        <f t="shared" si="8"/>
        <v>0.94415000000000004</v>
      </c>
      <c r="BN33" s="326">
        <f t="shared" si="18"/>
        <v>83.948525128422389</v>
      </c>
      <c r="BO33" s="296" t="str">
        <f t="shared" si="19"/>
        <v/>
      </c>
      <c r="BP33">
        <f t="shared" si="9"/>
        <v>1</v>
      </c>
      <c r="BQ33" s="296"/>
      <c r="BR33" s="332">
        <v>45288</v>
      </c>
      <c r="BS33" s="2" t="s">
        <v>108</v>
      </c>
      <c r="BT33" s="2" t="s">
        <v>138</v>
      </c>
      <c r="BU33" s="323">
        <v>46023</v>
      </c>
      <c r="BV33" s="323">
        <v>46387</v>
      </c>
      <c r="BW33" s="324">
        <v>8760</v>
      </c>
      <c r="BX33" s="325">
        <v>92.25</v>
      </c>
      <c r="BY33" s="274">
        <f t="shared" si="10"/>
        <v>0.94415000000000004</v>
      </c>
      <c r="BZ33" s="326">
        <f t="shared" si="20"/>
        <v>97.706932161203198</v>
      </c>
      <c r="CA33" s="296" t="str">
        <f t="shared" si="21"/>
        <v/>
      </c>
    </row>
    <row r="34" spans="1:79" x14ac:dyDescent="0.25">
      <c r="A34" s="320" t="s">
        <v>165</v>
      </c>
      <c r="B34" s="321">
        <v>1.07931</v>
      </c>
      <c r="L34" s="332">
        <v>44193</v>
      </c>
      <c r="M34" s="2" t="s">
        <v>108</v>
      </c>
      <c r="N34" s="2" t="s">
        <v>151</v>
      </c>
      <c r="O34" s="323">
        <v>44197</v>
      </c>
      <c r="P34" s="323">
        <v>44561</v>
      </c>
      <c r="Q34" s="324">
        <v>8760</v>
      </c>
      <c r="R34" s="325">
        <v>49.32</v>
      </c>
      <c r="S34" s="274">
        <f t="shared" si="2"/>
        <v>1.0815600000000001</v>
      </c>
      <c r="T34" s="326">
        <f t="shared" si="11"/>
        <v>45.600798846111168</v>
      </c>
      <c r="U34" s="296" t="str">
        <f t="shared" si="3"/>
        <v/>
      </c>
      <c r="V34" s="296"/>
      <c r="W34" s="332">
        <v>44559</v>
      </c>
      <c r="X34" s="2" t="s">
        <v>108</v>
      </c>
      <c r="Y34" s="2" t="s">
        <v>111</v>
      </c>
      <c r="Z34" s="323">
        <v>45292</v>
      </c>
      <c r="AA34" s="323">
        <v>45657</v>
      </c>
      <c r="AB34" s="324">
        <v>8784</v>
      </c>
      <c r="AC34" s="325">
        <v>88.55</v>
      </c>
      <c r="AD34" s="274">
        <f t="shared" si="4"/>
        <v>1.04078</v>
      </c>
      <c r="AE34" s="326">
        <f t="shared" si="12"/>
        <v>85.080420453890341</v>
      </c>
      <c r="AF34" s="296" t="str">
        <f t="shared" si="13"/>
        <v/>
      </c>
      <c r="AG34" s="296"/>
      <c r="AH34" s="332">
        <v>44924</v>
      </c>
      <c r="AI34" s="2" t="s">
        <v>108</v>
      </c>
      <c r="AJ34" s="2" t="s">
        <v>138</v>
      </c>
      <c r="AK34" s="323">
        <v>46023</v>
      </c>
      <c r="AL34" s="323">
        <v>46387</v>
      </c>
      <c r="AM34" s="324">
        <v>8760</v>
      </c>
      <c r="AN34" s="325">
        <v>134</v>
      </c>
      <c r="AO34" s="274">
        <f t="shared" si="5"/>
        <v>0.98653999999999997</v>
      </c>
      <c r="AP34" s="326">
        <f t="shared" si="14"/>
        <v>135.82824822105542</v>
      </c>
      <c r="AQ34" s="296" t="str">
        <f t="shared" si="15"/>
        <v/>
      </c>
      <c r="AR34" s="296"/>
      <c r="AS34" s="332">
        <v>44924</v>
      </c>
      <c r="AT34" s="2" t="s">
        <v>115</v>
      </c>
      <c r="AU34" s="2" t="s">
        <v>137</v>
      </c>
      <c r="AV34" s="323">
        <v>45108</v>
      </c>
      <c r="AW34" s="323">
        <v>45199</v>
      </c>
      <c r="AX34" s="324">
        <v>2208</v>
      </c>
      <c r="AY34" s="325">
        <v>230.41</v>
      </c>
      <c r="AZ34" s="274">
        <f t="shared" si="6"/>
        <v>0.98653999999999997</v>
      </c>
      <c r="BA34" s="326">
        <f t="shared" si="16"/>
        <v>233.55363188517444</v>
      </c>
      <c r="BB34" s="296" t="str">
        <f t="shared" si="17"/>
        <v/>
      </c>
      <c r="BC34" t="str">
        <f t="shared" si="7"/>
        <v/>
      </c>
      <c r="BD34" s="296"/>
      <c r="BE34" s="296"/>
      <c r="BF34" s="332">
        <v>45288</v>
      </c>
      <c r="BG34" s="2" t="s">
        <v>115</v>
      </c>
      <c r="BH34" s="2" t="s">
        <v>118</v>
      </c>
      <c r="BI34" s="323">
        <v>45474</v>
      </c>
      <c r="BJ34" s="323">
        <v>45565</v>
      </c>
      <c r="BK34" s="324">
        <v>2208</v>
      </c>
      <c r="BL34" s="325">
        <v>89.8</v>
      </c>
      <c r="BM34" s="274">
        <f t="shared" si="8"/>
        <v>0.94415000000000004</v>
      </c>
      <c r="BN34" s="326">
        <f t="shared" si="18"/>
        <v>95.11200550759942</v>
      </c>
      <c r="BO34" s="296" t="str">
        <f t="shared" si="19"/>
        <v/>
      </c>
      <c r="BP34">
        <f t="shared" si="9"/>
        <v>1</v>
      </c>
      <c r="BQ34" s="296"/>
      <c r="BR34" s="332">
        <v>45288</v>
      </c>
      <c r="BS34" s="2" t="s">
        <v>108</v>
      </c>
      <c r="BT34" s="2" t="s">
        <v>141</v>
      </c>
      <c r="BU34" s="323">
        <v>46388</v>
      </c>
      <c r="BV34" s="323">
        <v>46752</v>
      </c>
      <c r="BW34" s="324">
        <v>8760</v>
      </c>
      <c r="BX34" s="325">
        <v>84.61</v>
      </c>
      <c r="BY34" s="274">
        <f t="shared" si="10"/>
        <v>0.94415000000000004</v>
      </c>
      <c r="BZ34" s="326">
        <f t="shared" si="20"/>
        <v>89.614997616904091</v>
      </c>
      <c r="CA34" s="296" t="str">
        <f t="shared" si="21"/>
        <v/>
      </c>
    </row>
    <row r="35" spans="1:79" x14ac:dyDescent="0.25">
      <c r="A35" s="320" t="s">
        <v>166</v>
      </c>
      <c r="B35" s="321">
        <v>1.0855399999999999</v>
      </c>
      <c r="L35" s="332">
        <v>44193</v>
      </c>
      <c r="M35" s="2" t="s">
        <v>108</v>
      </c>
      <c r="N35" s="2" t="s">
        <v>133</v>
      </c>
      <c r="O35" s="323">
        <v>44562</v>
      </c>
      <c r="P35" s="323">
        <v>44926</v>
      </c>
      <c r="Q35" s="324">
        <v>8760</v>
      </c>
      <c r="R35" s="325">
        <v>50.6</v>
      </c>
      <c r="S35" s="274">
        <f t="shared" si="2"/>
        <v>1.0815600000000001</v>
      </c>
      <c r="T35" s="326">
        <f t="shared" si="11"/>
        <v>46.784274566367095</v>
      </c>
      <c r="U35" s="296" t="str">
        <f t="shared" si="3"/>
        <v/>
      </c>
      <c r="V35" s="296"/>
      <c r="W35" s="332">
        <v>44559</v>
      </c>
      <c r="X35" s="2" t="s">
        <v>108</v>
      </c>
      <c r="Y35" s="2" t="s">
        <v>135</v>
      </c>
      <c r="Z35" s="323">
        <v>45658</v>
      </c>
      <c r="AA35" s="323">
        <v>46022</v>
      </c>
      <c r="AB35" s="324">
        <v>8760</v>
      </c>
      <c r="AC35" s="325">
        <v>86.67</v>
      </c>
      <c r="AD35" s="274">
        <f t="shared" si="4"/>
        <v>1.04078</v>
      </c>
      <c r="AE35" s="326">
        <f t="shared" si="12"/>
        <v>83.274082899363933</v>
      </c>
      <c r="AF35" s="296" t="str">
        <f t="shared" si="13"/>
        <v/>
      </c>
      <c r="AG35" s="296"/>
      <c r="AH35" s="332">
        <v>44924</v>
      </c>
      <c r="AI35" s="2" t="s">
        <v>108</v>
      </c>
      <c r="AJ35" s="2" t="s">
        <v>141</v>
      </c>
      <c r="AK35" s="323">
        <v>46388</v>
      </c>
      <c r="AL35" s="323">
        <v>46752</v>
      </c>
      <c r="AM35" s="324">
        <v>8760</v>
      </c>
      <c r="AN35" s="325">
        <v>128.07</v>
      </c>
      <c r="AO35" s="274">
        <f t="shared" si="5"/>
        <v>0.98653999999999997</v>
      </c>
      <c r="AP35" s="326">
        <f t="shared" si="14"/>
        <v>129.81734141545198</v>
      </c>
      <c r="AQ35" s="296" t="str">
        <f t="shared" si="15"/>
        <v/>
      </c>
      <c r="AR35" s="296"/>
      <c r="AS35" s="332">
        <v>44924</v>
      </c>
      <c r="AT35" s="2" t="s">
        <v>115</v>
      </c>
      <c r="AU35" s="2" t="s">
        <v>116</v>
      </c>
      <c r="AV35" s="323">
        <v>45200</v>
      </c>
      <c r="AW35" s="323">
        <v>45291</v>
      </c>
      <c r="AX35" s="324">
        <v>2209</v>
      </c>
      <c r="AY35" s="325">
        <v>293.45</v>
      </c>
      <c r="AZ35" s="274">
        <f t="shared" si="6"/>
        <v>0.98653999999999997</v>
      </c>
      <c r="BA35" s="326">
        <f t="shared" si="16"/>
        <v>297.4537271676769</v>
      </c>
      <c r="BB35" s="296">
        <f t="shared" si="17"/>
        <v>297.4537271676769</v>
      </c>
      <c r="BC35">
        <f t="shared" si="7"/>
        <v>1</v>
      </c>
      <c r="BD35" s="296"/>
      <c r="BE35" s="296"/>
      <c r="BF35" s="332">
        <v>45288</v>
      </c>
      <c r="BG35" s="2" t="s">
        <v>115</v>
      </c>
      <c r="BH35" s="2" t="s">
        <v>140</v>
      </c>
      <c r="BI35" s="323">
        <v>45566</v>
      </c>
      <c r="BJ35" s="323">
        <v>45657</v>
      </c>
      <c r="BK35" s="324">
        <v>2209</v>
      </c>
      <c r="BL35" s="325">
        <v>104.12</v>
      </c>
      <c r="BM35" s="274">
        <f t="shared" si="8"/>
        <v>0.94415000000000004</v>
      </c>
      <c r="BN35" s="326">
        <f t="shared" si="18"/>
        <v>110.27908700947943</v>
      </c>
      <c r="BO35" s="296" t="str">
        <f t="shared" si="19"/>
        <v/>
      </c>
      <c r="BP35" t="str">
        <f t="shared" si="9"/>
        <v/>
      </c>
      <c r="BQ35" s="296"/>
      <c r="BR35" s="332">
        <v>45288</v>
      </c>
      <c r="BS35" s="2" t="s">
        <v>108</v>
      </c>
      <c r="BT35" s="2" t="s">
        <v>143</v>
      </c>
      <c r="BU35" s="323">
        <v>46753</v>
      </c>
      <c r="BV35" s="323">
        <v>47118</v>
      </c>
      <c r="BW35" s="324">
        <v>8784</v>
      </c>
      <c r="BX35" s="325">
        <v>76.95</v>
      </c>
      <c r="BY35" s="274">
        <f t="shared" si="10"/>
        <v>0.94415000000000004</v>
      </c>
      <c r="BZ35" s="326">
        <f t="shared" si="20"/>
        <v>81.501879997881687</v>
      </c>
      <c r="CA35" s="296" t="str">
        <f t="shared" si="21"/>
        <v/>
      </c>
    </row>
    <row r="36" spans="1:79" x14ac:dyDescent="0.25">
      <c r="A36" s="320" t="s">
        <v>167</v>
      </c>
      <c r="B36" s="321">
        <v>1.1062399999999999</v>
      </c>
      <c r="L36" s="332">
        <v>44193</v>
      </c>
      <c r="M36" s="2" t="s">
        <v>108</v>
      </c>
      <c r="N36" s="2" t="s">
        <v>110</v>
      </c>
      <c r="O36" s="323">
        <v>44927</v>
      </c>
      <c r="P36" s="323">
        <v>45291</v>
      </c>
      <c r="Q36" s="324">
        <v>8760</v>
      </c>
      <c r="R36" s="325">
        <v>50.8</v>
      </c>
      <c r="S36" s="274">
        <f t="shared" si="2"/>
        <v>1.0815600000000001</v>
      </c>
      <c r="T36" s="326">
        <f t="shared" si="11"/>
        <v>46.969192647657081</v>
      </c>
      <c r="U36" s="296" t="str">
        <f t="shared" si="3"/>
        <v/>
      </c>
      <c r="V36" s="296"/>
      <c r="W36" s="332">
        <v>44559</v>
      </c>
      <c r="X36" s="2" t="s">
        <v>108</v>
      </c>
      <c r="Y36" s="2" t="s">
        <v>138</v>
      </c>
      <c r="Z36" s="323">
        <v>46023</v>
      </c>
      <c r="AA36" s="323">
        <v>46387</v>
      </c>
      <c r="AB36" s="324">
        <v>8760</v>
      </c>
      <c r="AC36" s="325">
        <v>82.72</v>
      </c>
      <c r="AD36" s="274">
        <f t="shared" si="4"/>
        <v>1.04078</v>
      </c>
      <c r="AE36" s="326">
        <f t="shared" si="12"/>
        <v>79.478852399162164</v>
      </c>
      <c r="AF36" s="296" t="str">
        <f t="shared" si="13"/>
        <v/>
      </c>
      <c r="AG36" s="296"/>
      <c r="AH36" s="333">
        <v>44924</v>
      </c>
      <c r="AI36" s="328" t="s">
        <v>108</v>
      </c>
      <c r="AJ36" s="328" t="s">
        <v>143</v>
      </c>
      <c r="AK36" s="329">
        <v>46753</v>
      </c>
      <c r="AL36" s="329">
        <v>47118</v>
      </c>
      <c r="AM36" s="330">
        <v>8784</v>
      </c>
      <c r="AN36" s="331">
        <v>118.45</v>
      </c>
      <c r="AO36" s="274">
        <f t="shared" si="5"/>
        <v>0.98653999999999997</v>
      </c>
      <c r="AP36" s="326">
        <f t="shared" si="14"/>
        <v>120.06608956555235</v>
      </c>
      <c r="AQ36" s="296" t="str">
        <f t="shared" si="15"/>
        <v/>
      </c>
      <c r="AR36" s="296"/>
      <c r="AS36" s="332">
        <v>44924</v>
      </c>
      <c r="AT36" s="2" t="s">
        <v>115</v>
      </c>
      <c r="AU36" s="2" t="s">
        <v>111</v>
      </c>
      <c r="AV36" s="323">
        <v>45292</v>
      </c>
      <c r="AW36" s="323">
        <v>45382</v>
      </c>
      <c r="AX36" s="324">
        <v>2183</v>
      </c>
      <c r="AY36" s="325">
        <v>283.73</v>
      </c>
      <c r="AZ36" s="274">
        <f t="shared" si="6"/>
        <v>0.98653999999999997</v>
      </c>
      <c r="BA36" s="326">
        <f t="shared" si="16"/>
        <v>287.60111095343325</v>
      </c>
      <c r="BB36" s="296">
        <f t="shared" si="17"/>
        <v>287.60111095343325</v>
      </c>
      <c r="BC36">
        <f t="shared" si="7"/>
        <v>1</v>
      </c>
      <c r="BD36" s="296"/>
      <c r="BE36" s="296"/>
      <c r="BF36" s="332">
        <v>45288</v>
      </c>
      <c r="BG36" s="2" t="s">
        <v>115</v>
      </c>
      <c r="BH36" s="2" t="s">
        <v>135</v>
      </c>
      <c r="BI36" s="323">
        <v>45658</v>
      </c>
      <c r="BJ36" s="323">
        <v>45747</v>
      </c>
      <c r="BK36" s="324">
        <v>2159</v>
      </c>
      <c r="BL36" s="325">
        <v>108</v>
      </c>
      <c r="BM36" s="274">
        <f t="shared" si="8"/>
        <v>0.94415000000000004</v>
      </c>
      <c r="BN36" s="326">
        <f t="shared" si="18"/>
        <v>114.38860350579886</v>
      </c>
      <c r="BO36" s="296" t="str">
        <f t="shared" si="19"/>
        <v/>
      </c>
      <c r="BP36" t="str">
        <f t="shared" si="9"/>
        <v/>
      </c>
      <c r="BQ36" s="296"/>
      <c r="BR36" s="332">
        <v>45288</v>
      </c>
      <c r="BS36" s="2" t="s">
        <v>108</v>
      </c>
      <c r="BT36" s="2" t="s">
        <v>146</v>
      </c>
      <c r="BU36" s="323">
        <v>47119</v>
      </c>
      <c r="BV36" s="323">
        <v>47483</v>
      </c>
      <c r="BW36" s="324">
        <v>8760</v>
      </c>
      <c r="BX36" s="325">
        <v>73.92</v>
      </c>
      <c r="BY36" s="274">
        <f t="shared" si="10"/>
        <v>0.94415000000000004</v>
      </c>
      <c r="BZ36" s="326">
        <f t="shared" si="20"/>
        <v>78.292644177302336</v>
      </c>
      <c r="CA36" s="296" t="str">
        <f t="shared" si="21"/>
        <v/>
      </c>
    </row>
    <row r="37" spans="1:79" x14ac:dyDescent="0.25">
      <c r="A37" s="320" t="s">
        <v>168</v>
      </c>
      <c r="B37" s="321">
        <v>1.1032599999999999</v>
      </c>
      <c r="L37" s="332">
        <v>44193</v>
      </c>
      <c r="M37" s="2" t="s">
        <v>108</v>
      </c>
      <c r="N37" s="2" t="s">
        <v>111</v>
      </c>
      <c r="O37" s="323">
        <v>45292</v>
      </c>
      <c r="P37" s="323">
        <v>45657</v>
      </c>
      <c r="Q37" s="324">
        <v>8784</v>
      </c>
      <c r="R37" s="325">
        <v>50.38</v>
      </c>
      <c r="S37" s="274">
        <f t="shared" si="2"/>
        <v>1.0815600000000001</v>
      </c>
      <c r="T37" s="326">
        <f t="shared" si="11"/>
        <v>46.58086467694811</v>
      </c>
      <c r="U37" s="296">
        <f t="shared" si="3"/>
        <v>46.58086467694811</v>
      </c>
      <c r="V37" s="296"/>
      <c r="W37" s="332">
        <v>44559</v>
      </c>
      <c r="X37" s="2" t="s">
        <v>108</v>
      </c>
      <c r="Y37" s="2" t="s">
        <v>141</v>
      </c>
      <c r="Z37" s="323">
        <v>46388</v>
      </c>
      <c r="AA37" s="323">
        <v>46752</v>
      </c>
      <c r="AB37" s="324">
        <v>8760</v>
      </c>
      <c r="AC37" s="325">
        <v>80.209999999999994</v>
      </c>
      <c r="AD37" s="274">
        <f t="shared" si="4"/>
        <v>1.04078</v>
      </c>
      <c r="AE37" s="326">
        <f t="shared" si="12"/>
        <v>77.067199600299773</v>
      </c>
      <c r="AF37" s="296" t="str">
        <f t="shared" si="13"/>
        <v/>
      </c>
      <c r="AG37" s="296"/>
      <c r="AH37" s="333">
        <v>44924</v>
      </c>
      <c r="AI37" s="328" t="s">
        <v>108</v>
      </c>
      <c r="AJ37" s="328" t="s">
        <v>146</v>
      </c>
      <c r="AK37" s="329">
        <v>47119</v>
      </c>
      <c r="AL37" s="329">
        <v>47483</v>
      </c>
      <c r="AM37" s="330">
        <v>8760</v>
      </c>
      <c r="AN37" s="331">
        <v>117.46</v>
      </c>
      <c r="AO37" s="274">
        <f t="shared" si="5"/>
        <v>0.98653999999999997</v>
      </c>
      <c r="AP37" s="326">
        <f t="shared" si="14"/>
        <v>119.06258235854602</v>
      </c>
      <c r="AQ37" s="296" t="str">
        <f t="shared" si="15"/>
        <v/>
      </c>
      <c r="AR37" s="296"/>
      <c r="AS37" s="333">
        <v>44924</v>
      </c>
      <c r="AT37" s="328" t="s">
        <v>115</v>
      </c>
      <c r="AU37" s="328" t="s">
        <v>117</v>
      </c>
      <c r="AV37" s="329">
        <v>45383</v>
      </c>
      <c r="AW37" s="329">
        <v>45473</v>
      </c>
      <c r="AX37" s="330">
        <v>2184</v>
      </c>
      <c r="AY37" s="331">
        <v>195.31</v>
      </c>
      <c r="AZ37" s="274">
        <f t="shared" si="6"/>
        <v>0.98653999999999997</v>
      </c>
      <c r="BA37" s="326">
        <f t="shared" si="16"/>
        <v>197.97474000040546</v>
      </c>
      <c r="BB37" s="296">
        <f t="shared" si="17"/>
        <v>197.97474000040546</v>
      </c>
      <c r="BC37">
        <f t="shared" si="7"/>
        <v>1</v>
      </c>
      <c r="BD37" s="296"/>
      <c r="BE37" s="296"/>
      <c r="BF37" s="332">
        <v>45288</v>
      </c>
      <c r="BG37" s="2" t="s">
        <v>115</v>
      </c>
      <c r="BH37" s="2" t="s">
        <v>145</v>
      </c>
      <c r="BI37" s="323">
        <v>45748</v>
      </c>
      <c r="BJ37" s="323">
        <v>45838</v>
      </c>
      <c r="BK37" s="324">
        <v>2184</v>
      </c>
      <c r="BL37" s="325">
        <v>86.45</v>
      </c>
      <c r="BM37" s="274">
        <f t="shared" si="8"/>
        <v>0.94415000000000004</v>
      </c>
      <c r="BN37" s="326">
        <f t="shared" si="18"/>
        <v>91.563840491447337</v>
      </c>
      <c r="BO37" s="296" t="str">
        <f t="shared" si="19"/>
        <v/>
      </c>
      <c r="BP37" t="str">
        <f t="shared" si="9"/>
        <v/>
      </c>
      <c r="BQ37" s="296"/>
      <c r="BR37" s="332">
        <v>45288</v>
      </c>
      <c r="BS37" s="2" t="s">
        <v>108</v>
      </c>
      <c r="BT37" s="2" t="s">
        <v>149</v>
      </c>
      <c r="BU37" s="323">
        <v>47484</v>
      </c>
      <c r="BV37" s="323">
        <v>47848</v>
      </c>
      <c r="BW37" s="324">
        <v>8760</v>
      </c>
      <c r="BX37" s="325">
        <v>72.28</v>
      </c>
      <c r="BY37" s="274">
        <f t="shared" si="10"/>
        <v>0.94415000000000004</v>
      </c>
      <c r="BZ37" s="326">
        <f t="shared" si="20"/>
        <v>76.555632049992056</v>
      </c>
      <c r="CA37" s="296" t="str">
        <f t="shared" si="21"/>
        <v/>
      </c>
    </row>
    <row r="38" spans="1:79" x14ac:dyDescent="0.25">
      <c r="A38" s="320" t="s">
        <v>169</v>
      </c>
      <c r="B38" s="321">
        <v>1.0967899999999999</v>
      </c>
      <c r="L38" s="332">
        <v>44193</v>
      </c>
      <c r="M38" s="2" t="s">
        <v>108</v>
      </c>
      <c r="N38" s="2" t="s">
        <v>135</v>
      </c>
      <c r="O38" s="323">
        <v>45658</v>
      </c>
      <c r="P38" s="323">
        <v>46022</v>
      </c>
      <c r="Q38" s="324">
        <v>8760</v>
      </c>
      <c r="R38" s="325">
        <v>50.85</v>
      </c>
      <c r="S38" s="274">
        <f t="shared" si="2"/>
        <v>1.0815600000000001</v>
      </c>
      <c r="T38" s="326">
        <f t="shared" si="11"/>
        <v>47.01542216797958</v>
      </c>
      <c r="U38" s="296" t="str">
        <f t="shared" si="3"/>
        <v/>
      </c>
      <c r="V38" s="296"/>
      <c r="W38" s="332">
        <v>44559</v>
      </c>
      <c r="X38" s="2" t="s">
        <v>108</v>
      </c>
      <c r="Y38" s="2" t="s">
        <v>143</v>
      </c>
      <c r="Z38" s="323">
        <v>46753</v>
      </c>
      <c r="AA38" s="323">
        <v>47118</v>
      </c>
      <c r="AB38" s="324">
        <v>8784</v>
      </c>
      <c r="AC38" s="325">
        <v>81.569999999999993</v>
      </c>
      <c r="AD38" s="274">
        <f t="shared" si="4"/>
        <v>1.04078</v>
      </c>
      <c r="AE38" s="326">
        <f t="shared" si="12"/>
        <v>78.373911873786952</v>
      </c>
      <c r="AF38" s="296" t="str">
        <f t="shared" si="13"/>
        <v/>
      </c>
      <c r="AG38" s="296"/>
      <c r="AH38" s="333">
        <v>44924</v>
      </c>
      <c r="AI38" s="328" t="s">
        <v>108</v>
      </c>
      <c r="AJ38" s="328" t="s">
        <v>149</v>
      </c>
      <c r="AK38" s="329">
        <v>47484</v>
      </c>
      <c r="AL38" s="329">
        <v>47848</v>
      </c>
      <c r="AM38" s="330">
        <v>8760</v>
      </c>
      <c r="AN38" s="331">
        <v>116.31</v>
      </c>
      <c r="AO38" s="274">
        <f t="shared" si="5"/>
        <v>0.98653999999999997</v>
      </c>
      <c r="AP38" s="326">
        <f t="shared" si="14"/>
        <v>117.89689216858922</v>
      </c>
      <c r="AQ38" s="296" t="str">
        <f t="shared" si="15"/>
        <v/>
      </c>
      <c r="AR38" s="296"/>
      <c r="AS38" s="333">
        <v>44924</v>
      </c>
      <c r="AT38" s="328" t="s">
        <v>115</v>
      </c>
      <c r="AU38" s="328" t="s">
        <v>118</v>
      </c>
      <c r="AV38" s="329">
        <v>45474</v>
      </c>
      <c r="AW38" s="329">
        <v>45565</v>
      </c>
      <c r="AX38" s="330">
        <v>2208</v>
      </c>
      <c r="AY38" s="331">
        <v>190.31</v>
      </c>
      <c r="AZ38" s="274">
        <f t="shared" si="6"/>
        <v>0.98653999999999997</v>
      </c>
      <c r="BA38" s="326">
        <f t="shared" si="16"/>
        <v>192.9065217832019</v>
      </c>
      <c r="BB38" s="296">
        <f t="shared" si="17"/>
        <v>192.9065217832019</v>
      </c>
      <c r="BC38">
        <f t="shared" si="7"/>
        <v>1</v>
      </c>
      <c r="BD38" s="296"/>
      <c r="BE38" s="296"/>
      <c r="BF38" s="332">
        <v>45288</v>
      </c>
      <c r="BG38" s="2" t="s">
        <v>115</v>
      </c>
      <c r="BH38" s="2" t="s">
        <v>148</v>
      </c>
      <c r="BI38" s="323">
        <v>45839</v>
      </c>
      <c r="BJ38" s="323">
        <v>45930</v>
      </c>
      <c r="BK38" s="324">
        <v>2208</v>
      </c>
      <c r="BL38" s="325">
        <v>92.45</v>
      </c>
      <c r="BM38" s="274">
        <f t="shared" si="8"/>
        <v>0.94415000000000004</v>
      </c>
      <c r="BN38" s="326">
        <f t="shared" si="18"/>
        <v>97.918762908436165</v>
      </c>
      <c r="BO38" s="296" t="str">
        <f t="shared" si="19"/>
        <v/>
      </c>
      <c r="BP38" t="str">
        <f t="shared" si="9"/>
        <v/>
      </c>
      <c r="BQ38" s="296"/>
      <c r="BR38" s="332">
        <v>45288</v>
      </c>
      <c r="BS38" s="2" t="s">
        <v>108</v>
      </c>
      <c r="BT38" s="2" t="s">
        <v>153</v>
      </c>
      <c r="BU38" s="323">
        <v>47849</v>
      </c>
      <c r="BV38" s="323">
        <v>48213</v>
      </c>
      <c r="BW38" s="324">
        <v>8760</v>
      </c>
      <c r="BX38" s="325">
        <v>71.89</v>
      </c>
      <c r="BY38" s="274">
        <f t="shared" si="10"/>
        <v>0.94415000000000004</v>
      </c>
      <c r="BZ38" s="326">
        <f t="shared" si="20"/>
        <v>76.142562092887786</v>
      </c>
      <c r="CA38" s="296" t="str">
        <f t="shared" si="21"/>
        <v/>
      </c>
    </row>
    <row r="39" spans="1:79" x14ac:dyDescent="0.25">
      <c r="A39" s="320" t="s">
        <v>170</v>
      </c>
      <c r="B39" s="321">
        <v>1.09398</v>
      </c>
      <c r="L39" s="332">
        <v>44193</v>
      </c>
      <c r="M39" s="2" t="s">
        <v>108</v>
      </c>
      <c r="N39" s="2" t="s">
        <v>138</v>
      </c>
      <c r="O39" s="323">
        <v>46023</v>
      </c>
      <c r="P39" s="323">
        <v>46387</v>
      </c>
      <c r="Q39" s="324">
        <v>8760</v>
      </c>
      <c r="R39" s="325">
        <v>51.38</v>
      </c>
      <c r="S39" s="274">
        <f t="shared" si="2"/>
        <v>1.0815600000000001</v>
      </c>
      <c r="T39" s="326">
        <f t="shared" si="11"/>
        <v>47.505455083398054</v>
      </c>
      <c r="U39" s="296" t="str">
        <f t="shared" si="3"/>
        <v/>
      </c>
      <c r="V39" s="296"/>
      <c r="W39" s="332">
        <v>44559</v>
      </c>
      <c r="X39" s="2" t="s">
        <v>108</v>
      </c>
      <c r="Y39" s="2" t="s">
        <v>146</v>
      </c>
      <c r="Z39" s="323">
        <v>47119</v>
      </c>
      <c r="AA39" s="323">
        <v>47483</v>
      </c>
      <c r="AB39" s="324">
        <v>8760</v>
      </c>
      <c r="AC39" s="325">
        <v>80.78</v>
      </c>
      <c r="AD39" s="274">
        <f t="shared" si="4"/>
        <v>1.04078</v>
      </c>
      <c r="AE39" s="326">
        <f t="shared" si="12"/>
        <v>77.614865773746615</v>
      </c>
      <c r="AF39" s="296" t="str">
        <f t="shared" si="13"/>
        <v/>
      </c>
      <c r="AG39" s="296"/>
      <c r="AH39" s="333">
        <v>44924</v>
      </c>
      <c r="AI39" s="328" t="s">
        <v>108</v>
      </c>
      <c r="AJ39" s="328" t="s">
        <v>153</v>
      </c>
      <c r="AK39" s="329">
        <v>47849</v>
      </c>
      <c r="AL39" s="329">
        <v>48213</v>
      </c>
      <c r="AM39" s="330">
        <v>8760</v>
      </c>
      <c r="AN39" s="331">
        <v>115.68</v>
      </c>
      <c r="AO39" s="274">
        <f t="shared" si="5"/>
        <v>0.98653999999999997</v>
      </c>
      <c r="AP39" s="326">
        <f t="shared" si="14"/>
        <v>117.25829667322158</v>
      </c>
      <c r="AQ39" s="296" t="str">
        <f t="shared" si="15"/>
        <v/>
      </c>
      <c r="AR39" s="296"/>
      <c r="AS39" s="333">
        <v>44924</v>
      </c>
      <c r="AT39" s="328" t="s">
        <v>115</v>
      </c>
      <c r="AU39" s="328" t="s">
        <v>140</v>
      </c>
      <c r="AV39" s="329">
        <v>45566</v>
      </c>
      <c r="AW39" s="329">
        <v>45657</v>
      </c>
      <c r="AX39" s="330">
        <v>2209</v>
      </c>
      <c r="AY39" s="331">
        <v>242.91</v>
      </c>
      <c r="AZ39" s="274">
        <f t="shared" si="6"/>
        <v>0.98653999999999997</v>
      </c>
      <c r="BA39" s="326">
        <f t="shared" si="16"/>
        <v>246.22417742818334</v>
      </c>
      <c r="BB39" s="296" t="str">
        <f t="shared" si="17"/>
        <v/>
      </c>
      <c r="BC39" t="str">
        <f t="shared" si="7"/>
        <v/>
      </c>
      <c r="BD39" s="296"/>
      <c r="BE39" s="296"/>
      <c r="BF39" s="332">
        <v>45288</v>
      </c>
      <c r="BG39" s="2" t="s">
        <v>115</v>
      </c>
      <c r="BH39" s="2" t="s">
        <v>152</v>
      </c>
      <c r="BI39" s="323">
        <v>45931</v>
      </c>
      <c r="BJ39" s="323">
        <v>46022</v>
      </c>
      <c r="BK39" s="324">
        <v>2209</v>
      </c>
      <c r="BL39" s="325">
        <v>103.2</v>
      </c>
      <c r="BM39" s="274">
        <f t="shared" si="8"/>
        <v>0.94415000000000004</v>
      </c>
      <c r="BN39" s="326">
        <f t="shared" si="18"/>
        <v>109.30466557220781</v>
      </c>
      <c r="BO39" s="296" t="str">
        <f t="shared" si="19"/>
        <v/>
      </c>
      <c r="BP39" t="str">
        <f t="shared" si="9"/>
        <v/>
      </c>
      <c r="BQ39" s="296"/>
      <c r="BR39" s="332">
        <v>45288</v>
      </c>
      <c r="BS39" s="2" t="s">
        <v>108</v>
      </c>
      <c r="BT39" s="2" t="s">
        <v>155</v>
      </c>
      <c r="BU39" s="323">
        <v>48214</v>
      </c>
      <c r="BV39" s="323">
        <v>48579</v>
      </c>
      <c r="BW39" s="324">
        <v>8784</v>
      </c>
      <c r="BX39" s="325">
        <v>70.790000000000006</v>
      </c>
      <c r="BY39" s="274">
        <f t="shared" si="10"/>
        <v>0.94415000000000004</v>
      </c>
      <c r="BZ39" s="326">
        <f t="shared" si="20"/>
        <v>74.977492983106501</v>
      </c>
      <c r="CA39" s="296" t="str">
        <f t="shared" si="21"/>
        <v/>
      </c>
    </row>
    <row r="40" spans="1:79" x14ac:dyDescent="0.25">
      <c r="A40" s="320" t="s">
        <v>171</v>
      </c>
      <c r="B40" s="321">
        <v>1.0853999999999999</v>
      </c>
      <c r="L40" s="332">
        <v>44188</v>
      </c>
      <c r="M40" s="2" t="s">
        <v>108</v>
      </c>
      <c r="N40" s="2" t="s">
        <v>151</v>
      </c>
      <c r="O40" s="323">
        <v>44197</v>
      </c>
      <c r="P40" s="323">
        <v>44561</v>
      </c>
      <c r="Q40" s="324">
        <v>8760</v>
      </c>
      <c r="R40" s="325">
        <v>47.29</v>
      </c>
      <c r="S40" s="274">
        <f t="shared" si="2"/>
        <v>1.0815600000000001</v>
      </c>
      <c r="T40" s="326">
        <f t="shared" si="11"/>
        <v>43.723880321017788</v>
      </c>
      <c r="U40" s="296" t="str">
        <f t="shared" si="3"/>
        <v/>
      </c>
      <c r="V40" s="296"/>
      <c r="W40" s="332">
        <v>44559</v>
      </c>
      <c r="X40" s="2" t="s">
        <v>108</v>
      </c>
      <c r="Y40" s="2" t="s">
        <v>149</v>
      </c>
      <c r="Z40" s="323">
        <v>47484</v>
      </c>
      <c r="AA40" s="323">
        <v>47848</v>
      </c>
      <c r="AB40" s="324">
        <v>8760</v>
      </c>
      <c r="AC40" s="325">
        <v>79.739999999999995</v>
      </c>
      <c r="AD40" s="274">
        <f t="shared" si="4"/>
        <v>1.04078</v>
      </c>
      <c r="AE40" s="326">
        <f t="shared" si="12"/>
        <v>76.615615211668171</v>
      </c>
      <c r="AF40" s="296" t="str">
        <f t="shared" si="13"/>
        <v/>
      </c>
      <c r="AG40" s="296"/>
      <c r="AH40" s="333">
        <v>44924</v>
      </c>
      <c r="AI40" s="328" t="s">
        <v>108</v>
      </c>
      <c r="AJ40" s="328" t="s">
        <v>155</v>
      </c>
      <c r="AK40" s="329">
        <v>48214</v>
      </c>
      <c r="AL40" s="329">
        <v>48579</v>
      </c>
      <c r="AM40" s="330">
        <v>8784</v>
      </c>
      <c r="AN40" s="331">
        <v>115.06</v>
      </c>
      <c r="AO40" s="274">
        <f t="shared" si="5"/>
        <v>0.98653999999999997</v>
      </c>
      <c r="AP40" s="326">
        <f t="shared" si="14"/>
        <v>116.62983761428832</v>
      </c>
      <c r="AQ40" s="296" t="str">
        <f t="shared" si="15"/>
        <v/>
      </c>
      <c r="AR40" s="296"/>
      <c r="AS40" s="333">
        <v>44924</v>
      </c>
      <c r="AT40" s="328" t="s">
        <v>115</v>
      </c>
      <c r="AU40" s="328" t="s">
        <v>135</v>
      </c>
      <c r="AV40" s="329">
        <v>45658</v>
      </c>
      <c r="AW40" s="329">
        <v>45747</v>
      </c>
      <c r="AX40" s="330">
        <v>2159</v>
      </c>
      <c r="AY40" s="331">
        <v>228</v>
      </c>
      <c r="AZ40" s="274">
        <f t="shared" si="6"/>
        <v>0.98653999999999997</v>
      </c>
      <c r="BA40" s="326">
        <f t="shared" si="16"/>
        <v>231.11075070448234</v>
      </c>
      <c r="BB40" s="296" t="str">
        <f t="shared" si="17"/>
        <v/>
      </c>
      <c r="BC40" t="str">
        <f t="shared" si="7"/>
        <v/>
      </c>
      <c r="BD40" s="296"/>
      <c r="BE40" s="296"/>
      <c r="BF40" s="332">
        <v>45288</v>
      </c>
      <c r="BG40" s="2" t="s">
        <v>115</v>
      </c>
      <c r="BH40" s="2" t="s">
        <v>138</v>
      </c>
      <c r="BI40" s="323">
        <v>46023</v>
      </c>
      <c r="BJ40" s="323">
        <v>46112</v>
      </c>
      <c r="BK40" s="324">
        <v>2159</v>
      </c>
      <c r="BL40" s="325">
        <v>106.5</v>
      </c>
      <c r="BM40" s="274">
        <f t="shared" si="8"/>
        <v>0.94415000000000004</v>
      </c>
      <c r="BN40" s="326">
        <f t="shared" si="18"/>
        <v>112.79987290155165</v>
      </c>
      <c r="BO40" s="296" t="str">
        <f t="shared" si="19"/>
        <v/>
      </c>
      <c r="BP40" t="str">
        <f t="shared" si="9"/>
        <v/>
      </c>
      <c r="BQ40" s="296"/>
      <c r="BR40" s="332">
        <v>45288</v>
      </c>
      <c r="BS40" s="2" t="s">
        <v>108</v>
      </c>
      <c r="BT40" s="2" t="s">
        <v>158</v>
      </c>
      <c r="BU40" s="323">
        <v>48580</v>
      </c>
      <c r="BV40" s="323">
        <v>48944</v>
      </c>
      <c r="BW40" s="324">
        <v>8760</v>
      </c>
      <c r="BX40" s="325">
        <v>69.989999999999995</v>
      </c>
      <c r="BY40" s="274">
        <f t="shared" si="10"/>
        <v>0.94415000000000004</v>
      </c>
      <c r="BZ40" s="326">
        <f t="shared" si="20"/>
        <v>74.130169994174651</v>
      </c>
      <c r="CA40" s="296" t="str">
        <f t="shared" si="21"/>
        <v/>
      </c>
    </row>
    <row r="41" spans="1:79" x14ac:dyDescent="0.25">
      <c r="A41" s="320" t="s">
        <v>172</v>
      </c>
      <c r="B41" s="321">
        <v>1.07602</v>
      </c>
      <c r="L41" s="332">
        <v>44188</v>
      </c>
      <c r="M41" s="2" t="s">
        <v>108</v>
      </c>
      <c r="N41" s="2" t="s">
        <v>133</v>
      </c>
      <c r="O41" s="323">
        <v>44562</v>
      </c>
      <c r="P41" s="323">
        <v>44926</v>
      </c>
      <c r="Q41" s="324">
        <v>8760</v>
      </c>
      <c r="R41" s="325">
        <v>49.19</v>
      </c>
      <c r="S41" s="274">
        <f t="shared" si="2"/>
        <v>1.0815600000000001</v>
      </c>
      <c r="T41" s="326">
        <f t="shared" si="11"/>
        <v>45.480602093272672</v>
      </c>
      <c r="U41" s="296" t="str">
        <f t="shared" si="3"/>
        <v/>
      </c>
      <c r="V41" s="296"/>
      <c r="W41" s="332">
        <v>44559</v>
      </c>
      <c r="X41" s="2" t="s">
        <v>108</v>
      </c>
      <c r="Y41" s="2" t="s">
        <v>153</v>
      </c>
      <c r="Z41" s="323">
        <v>47849</v>
      </c>
      <c r="AA41" s="323">
        <v>48213</v>
      </c>
      <c r="AB41" s="324">
        <v>8760</v>
      </c>
      <c r="AC41" s="325">
        <v>78.959999999999994</v>
      </c>
      <c r="AD41" s="274">
        <f t="shared" si="4"/>
        <v>1.04078</v>
      </c>
      <c r="AE41" s="326">
        <f t="shared" si="12"/>
        <v>75.866177290109334</v>
      </c>
      <c r="AF41" s="296" t="str">
        <f t="shared" si="13"/>
        <v/>
      </c>
      <c r="AG41" s="296"/>
      <c r="AH41" s="333">
        <v>44924</v>
      </c>
      <c r="AI41" s="328" t="s">
        <v>108</v>
      </c>
      <c r="AJ41" s="328" t="s">
        <v>158</v>
      </c>
      <c r="AK41" s="329">
        <v>48580</v>
      </c>
      <c r="AL41" s="329">
        <v>48944</v>
      </c>
      <c r="AM41" s="330">
        <v>8760</v>
      </c>
      <c r="AN41" s="331">
        <v>118.92</v>
      </c>
      <c r="AO41" s="274">
        <f t="shared" si="5"/>
        <v>0.98653999999999997</v>
      </c>
      <c r="AP41" s="326">
        <f t="shared" si="14"/>
        <v>120.54250207796947</v>
      </c>
      <c r="AQ41" s="296" t="str">
        <f t="shared" si="15"/>
        <v/>
      </c>
      <c r="AR41" s="296"/>
      <c r="AS41" s="333">
        <v>44924</v>
      </c>
      <c r="AT41" s="328" t="s">
        <v>115</v>
      </c>
      <c r="AU41" s="328" t="s">
        <v>145</v>
      </c>
      <c r="AV41" s="329">
        <v>45748</v>
      </c>
      <c r="AW41" s="329">
        <v>45838</v>
      </c>
      <c r="AX41" s="330">
        <v>2184</v>
      </c>
      <c r="AY41" s="331">
        <v>130.05000000000001</v>
      </c>
      <c r="AZ41" s="274">
        <f t="shared" si="6"/>
        <v>0.98653999999999997</v>
      </c>
      <c r="BA41" s="326">
        <f t="shared" si="16"/>
        <v>131.82435582946462</v>
      </c>
      <c r="BB41" s="296" t="str">
        <f t="shared" si="17"/>
        <v/>
      </c>
      <c r="BC41" t="str">
        <f t="shared" si="7"/>
        <v/>
      </c>
      <c r="BD41" s="296"/>
      <c r="BE41" s="296"/>
      <c r="BF41" s="332">
        <v>45288</v>
      </c>
      <c r="BG41" s="2" t="s">
        <v>115</v>
      </c>
      <c r="BH41" s="2" t="s">
        <v>157</v>
      </c>
      <c r="BI41" s="323">
        <v>46113</v>
      </c>
      <c r="BJ41" s="323">
        <v>46203</v>
      </c>
      <c r="BK41" s="324">
        <v>2184</v>
      </c>
      <c r="BL41" s="325">
        <v>81.040000000000006</v>
      </c>
      <c r="BM41" s="274">
        <f t="shared" si="8"/>
        <v>0.94415000000000004</v>
      </c>
      <c r="BN41" s="326">
        <f t="shared" si="18"/>
        <v>85.833818778795745</v>
      </c>
      <c r="BO41" s="296" t="str">
        <f t="shared" si="19"/>
        <v/>
      </c>
      <c r="BP41" t="str">
        <f t="shared" si="9"/>
        <v/>
      </c>
      <c r="BQ41" s="296"/>
      <c r="BR41" s="332">
        <v>45288</v>
      </c>
      <c r="BS41" s="2" t="s">
        <v>108</v>
      </c>
      <c r="BT41" s="2" t="s">
        <v>161</v>
      </c>
      <c r="BU41" s="323">
        <v>48945</v>
      </c>
      <c r="BV41" s="323">
        <v>49309</v>
      </c>
      <c r="BW41" s="324">
        <v>8760</v>
      </c>
      <c r="BX41" s="325">
        <v>68.95</v>
      </c>
      <c r="BY41" s="274">
        <f t="shared" si="10"/>
        <v>0.94415000000000004</v>
      </c>
      <c r="BZ41" s="326">
        <f t="shared" si="20"/>
        <v>73.028650108563255</v>
      </c>
      <c r="CA41" s="296" t="str">
        <f t="shared" si="21"/>
        <v/>
      </c>
    </row>
    <row r="42" spans="1:79" x14ac:dyDescent="0.25">
      <c r="A42" s="320" t="s">
        <v>173</v>
      </c>
      <c r="B42" s="321">
        <v>1.08595</v>
      </c>
      <c r="L42" s="332">
        <v>44188</v>
      </c>
      <c r="M42" s="2" t="s">
        <v>108</v>
      </c>
      <c r="N42" s="2" t="s">
        <v>110</v>
      </c>
      <c r="O42" s="323">
        <v>44927</v>
      </c>
      <c r="P42" s="323">
        <v>45291</v>
      </c>
      <c r="Q42" s="324">
        <v>8760</v>
      </c>
      <c r="R42" s="325">
        <v>49.7</v>
      </c>
      <c r="S42" s="274">
        <f t="shared" si="2"/>
        <v>1.0815600000000001</v>
      </c>
      <c r="T42" s="326">
        <f t="shared" si="11"/>
        <v>45.952143200562148</v>
      </c>
      <c r="U42" s="296" t="str">
        <f t="shared" si="3"/>
        <v/>
      </c>
      <c r="V42" s="296"/>
      <c r="W42" s="332">
        <v>44558</v>
      </c>
      <c r="X42" s="2" t="s">
        <v>108</v>
      </c>
      <c r="Y42" s="2" t="s">
        <v>133</v>
      </c>
      <c r="Z42" s="323">
        <v>44562</v>
      </c>
      <c r="AA42" s="323">
        <v>44926</v>
      </c>
      <c r="AB42" s="324">
        <v>8760</v>
      </c>
      <c r="AC42" s="325">
        <v>225.73</v>
      </c>
      <c r="AD42" s="274">
        <f t="shared" si="4"/>
        <v>1.04078</v>
      </c>
      <c r="AE42" s="326">
        <f t="shared" si="12"/>
        <v>216.88541286342934</v>
      </c>
      <c r="AF42" s="296" t="str">
        <f t="shared" si="13"/>
        <v/>
      </c>
      <c r="AG42" s="296"/>
      <c r="AH42" s="333">
        <v>44923</v>
      </c>
      <c r="AI42" s="328" t="s">
        <v>108</v>
      </c>
      <c r="AJ42" s="328" t="s">
        <v>110</v>
      </c>
      <c r="AK42" s="329">
        <v>44927</v>
      </c>
      <c r="AL42" s="329">
        <v>45291</v>
      </c>
      <c r="AM42" s="330">
        <v>8760</v>
      </c>
      <c r="AN42" s="331">
        <v>238.85</v>
      </c>
      <c r="AO42" s="274">
        <f t="shared" si="5"/>
        <v>0.98653999999999997</v>
      </c>
      <c r="AP42" s="326">
        <f t="shared" si="14"/>
        <v>242.10878423581406</v>
      </c>
      <c r="AQ42" s="296" t="str">
        <f t="shared" si="15"/>
        <v/>
      </c>
      <c r="AR42" s="296"/>
      <c r="AS42" s="333">
        <v>44924</v>
      </c>
      <c r="AT42" s="328" t="s">
        <v>115</v>
      </c>
      <c r="AU42" s="328" t="s">
        <v>148</v>
      </c>
      <c r="AV42" s="329">
        <v>45839</v>
      </c>
      <c r="AW42" s="329">
        <v>45930</v>
      </c>
      <c r="AX42" s="330">
        <v>2208</v>
      </c>
      <c r="AY42" s="331">
        <v>132.6</v>
      </c>
      <c r="AZ42" s="274">
        <f t="shared" si="6"/>
        <v>0.98653999999999997</v>
      </c>
      <c r="BA42" s="326">
        <f t="shared" si="16"/>
        <v>134.4091471202384</v>
      </c>
      <c r="BB42" s="296" t="str">
        <f t="shared" si="17"/>
        <v/>
      </c>
      <c r="BC42" t="str">
        <f t="shared" si="7"/>
        <v/>
      </c>
      <c r="BD42" s="296"/>
      <c r="BE42" s="296"/>
      <c r="BF42" s="332">
        <v>45288</v>
      </c>
      <c r="BG42" s="2" t="s">
        <v>115</v>
      </c>
      <c r="BH42" s="2" t="s">
        <v>160</v>
      </c>
      <c r="BI42" s="323">
        <v>46204</v>
      </c>
      <c r="BJ42" s="323">
        <v>46295</v>
      </c>
      <c r="BK42" s="324">
        <v>2208</v>
      </c>
      <c r="BL42" s="325">
        <v>85.13</v>
      </c>
      <c r="BM42" s="274">
        <f t="shared" si="8"/>
        <v>0.94415000000000004</v>
      </c>
      <c r="BN42" s="326">
        <f t="shared" si="18"/>
        <v>90.165757559709789</v>
      </c>
      <c r="BO42" s="296" t="str">
        <f t="shared" si="19"/>
        <v/>
      </c>
      <c r="BP42" t="str">
        <f t="shared" si="9"/>
        <v/>
      </c>
      <c r="BQ42" s="296"/>
      <c r="BR42" s="332">
        <v>45287</v>
      </c>
      <c r="BS42" s="2" t="s">
        <v>108</v>
      </c>
      <c r="BT42" s="2" t="s">
        <v>111</v>
      </c>
      <c r="BU42" s="323">
        <v>45292</v>
      </c>
      <c r="BV42" s="323">
        <v>45657</v>
      </c>
      <c r="BW42" s="324">
        <v>8784</v>
      </c>
      <c r="BX42" s="325">
        <v>95.72</v>
      </c>
      <c r="BY42" s="274">
        <f t="shared" si="10"/>
        <v>0.94415000000000004</v>
      </c>
      <c r="BZ42" s="326">
        <f t="shared" si="20"/>
        <v>101.38219562569506</v>
      </c>
      <c r="CA42" s="296">
        <f t="shared" si="21"/>
        <v>101.38219562569506</v>
      </c>
    </row>
    <row r="43" spans="1:79" x14ac:dyDescent="0.25">
      <c r="A43" s="320" t="s">
        <v>174</v>
      </c>
      <c r="B43" s="321">
        <v>1.0713699999999999</v>
      </c>
      <c r="L43" s="332">
        <v>44188</v>
      </c>
      <c r="M43" s="2" t="s">
        <v>108</v>
      </c>
      <c r="N43" s="2" t="s">
        <v>111</v>
      </c>
      <c r="O43" s="323">
        <v>45292</v>
      </c>
      <c r="P43" s="323">
        <v>45657</v>
      </c>
      <c r="Q43" s="324">
        <v>8784</v>
      </c>
      <c r="R43" s="325">
        <v>49.35</v>
      </c>
      <c r="S43" s="274">
        <f t="shared" si="2"/>
        <v>1.0815600000000001</v>
      </c>
      <c r="T43" s="326">
        <f t="shared" si="11"/>
        <v>45.628536558304667</v>
      </c>
      <c r="U43" s="296">
        <f t="shared" si="3"/>
        <v>45.628536558304667</v>
      </c>
      <c r="V43" s="296"/>
      <c r="W43" s="332">
        <v>44558</v>
      </c>
      <c r="X43" s="2" t="s">
        <v>108</v>
      </c>
      <c r="Y43" s="2" t="s">
        <v>110</v>
      </c>
      <c r="Z43" s="323">
        <v>44927</v>
      </c>
      <c r="AA43" s="323">
        <v>45291</v>
      </c>
      <c r="AB43" s="324">
        <v>8760</v>
      </c>
      <c r="AC43" s="325">
        <v>126.75</v>
      </c>
      <c r="AD43" s="274">
        <f t="shared" si="4"/>
        <v>1.04078</v>
      </c>
      <c r="AE43" s="326">
        <f t="shared" si="12"/>
        <v>121.78366225331001</v>
      </c>
      <c r="AF43" s="296">
        <f t="shared" si="13"/>
        <v>121.78366225331001</v>
      </c>
      <c r="AG43" s="296"/>
      <c r="AH43" s="333">
        <v>44923</v>
      </c>
      <c r="AI43" s="328" t="s">
        <v>108</v>
      </c>
      <c r="AJ43" s="328" t="s">
        <v>111</v>
      </c>
      <c r="AK43" s="329">
        <v>45292</v>
      </c>
      <c r="AL43" s="329">
        <v>45657</v>
      </c>
      <c r="AM43" s="330">
        <v>8784</v>
      </c>
      <c r="AN43" s="331">
        <v>225.1</v>
      </c>
      <c r="AO43" s="274">
        <f t="shared" si="5"/>
        <v>0.98653999999999997</v>
      </c>
      <c r="AP43" s="326">
        <f t="shared" si="14"/>
        <v>228.17118413850426</v>
      </c>
      <c r="AQ43" s="296" t="str">
        <f t="shared" si="15"/>
        <v/>
      </c>
      <c r="AR43" s="296"/>
      <c r="AS43" s="333">
        <v>44924</v>
      </c>
      <c r="AT43" s="328" t="s">
        <v>115</v>
      </c>
      <c r="AU43" s="328" t="s">
        <v>152</v>
      </c>
      <c r="AV43" s="329">
        <v>45931</v>
      </c>
      <c r="AW43" s="329">
        <v>46022</v>
      </c>
      <c r="AX43" s="330">
        <v>2209</v>
      </c>
      <c r="AY43" s="331"/>
      <c r="AZ43" s="274">
        <f t="shared" si="6"/>
        <v>0.98653999999999997</v>
      </c>
      <c r="BA43" s="326" t="str">
        <f t="shared" si="16"/>
        <v/>
      </c>
      <c r="BB43" s="296" t="str">
        <f t="shared" si="17"/>
        <v/>
      </c>
      <c r="BC43" t="str">
        <f t="shared" si="7"/>
        <v/>
      </c>
      <c r="BD43" s="296"/>
      <c r="BE43" s="296"/>
      <c r="BF43" s="332">
        <v>45288</v>
      </c>
      <c r="BG43" s="2" t="s">
        <v>115</v>
      </c>
      <c r="BH43" s="2" t="s">
        <v>163</v>
      </c>
      <c r="BI43" s="323">
        <v>46296</v>
      </c>
      <c r="BJ43" s="323">
        <v>46387</v>
      </c>
      <c r="BK43" s="324">
        <v>2209</v>
      </c>
      <c r="BL43" s="325"/>
      <c r="BM43" s="274">
        <f t="shared" si="8"/>
        <v>0.94415000000000004</v>
      </c>
      <c r="BN43" s="326" t="str">
        <f t="shared" si="18"/>
        <v/>
      </c>
      <c r="BO43" s="296" t="str">
        <f t="shared" si="19"/>
        <v/>
      </c>
      <c r="BP43" t="str">
        <f t="shared" si="9"/>
        <v/>
      </c>
      <c r="BQ43" s="296"/>
      <c r="BR43" s="332">
        <v>45287</v>
      </c>
      <c r="BS43" s="2" t="s">
        <v>108</v>
      </c>
      <c r="BT43" s="2" t="s">
        <v>135</v>
      </c>
      <c r="BU43" s="323">
        <v>45658</v>
      </c>
      <c r="BV43" s="323">
        <v>46022</v>
      </c>
      <c r="BW43" s="324">
        <v>8760</v>
      </c>
      <c r="BX43" s="325">
        <v>100.76</v>
      </c>
      <c r="BY43" s="274">
        <f t="shared" si="10"/>
        <v>0.94415000000000004</v>
      </c>
      <c r="BZ43" s="326">
        <f t="shared" si="20"/>
        <v>106.72033045596568</v>
      </c>
      <c r="CA43" s="296" t="str">
        <f t="shared" si="21"/>
        <v/>
      </c>
    </row>
    <row r="44" spans="1:79" x14ac:dyDescent="0.25">
      <c r="A44" s="320" t="s">
        <v>175</v>
      </c>
      <c r="B44" s="321">
        <v>1.05217</v>
      </c>
      <c r="L44" s="332">
        <v>44188</v>
      </c>
      <c r="M44" s="2" t="s">
        <v>108</v>
      </c>
      <c r="N44" s="2" t="s">
        <v>135</v>
      </c>
      <c r="O44" s="323">
        <v>45658</v>
      </c>
      <c r="P44" s="323">
        <v>46022</v>
      </c>
      <c r="Q44" s="324">
        <v>8760</v>
      </c>
      <c r="R44" s="325">
        <v>49.83</v>
      </c>
      <c r="S44" s="274">
        <f t="shared" si="2"/>
        <v>1.0815600000000001</v>
      </c>
      <c r="T44" s="326">
        <f t="shared" si="11"/>
        <v>46.072339953400636</v>
      </c>
      <c r="U44" s="296" t="str">
        <f t="shared" si="3"/>
        <v/>
      </c>
      <c r="V44" s="296"/>
      <c r="W44" s="332">
        <v>44558</v>
      </c>
      <c r="X44" s="2" t="s">
        <v>108</v>
      </c>
      <c r="Y44" s="2" t="s">
        <v>111</v>
      </c>
      <c r="Z44" s="323">
        <v>45292</v>
      </c>
      <c r="AA44" s="323">
        <v>45657</v>
      </c>
      <c r="AB44" s="324">
        <v>8784</v>
      </c>
      <c r="AC44" s="325">
        <v>88.85</v>
      </c>
      <c r="AD44" s="274">
        <f t="shared" si="4"/>
        <v>1.04078</v>
      </c>
      <c r="AE44" s="326">
        <f t="shared" si="12"/>
        <v>85.368665808336047</v>
      </c>
      <c r="AF44" s="296" t="str">
        <f t="shared" si="13"/>
        <v/>
      </c>
      <c r="AG44" s="296"/>
      <c r="AH44" s="333">
        <v>44923</v>
      </c>
      <c r="AI44" s="328" t="s">
        <v>108</v>
      </c>
      <c r="AJ44" s="328" t="s">
        <v>135</v>
      </c>
      <c r="AK44" s="329">
        <v>45658</v>
      </c>
      <c r="AL44" s="329">
        <v>46022</v>
      </c>
      <c r="AM44" s="330">
        <v>8760</v>
      </c>
      <c r="AN44" s="331">
        <v>165.75</v>
      </c>
      <c r="AO44" s="274">
        <f t="shared" si="5"/>
        <v>0.98653999999999997</v>
      </c>
      <c r="AP44" s="326">
        <f t="shared" si="14"/>
        <v>168.01143390029802</v>
      </c>
      <c r="AQ44" s="296" t="str">
        <f t="shared" si="15"/>
        <v/>
      </c>
      <c r="AR44" s="296"/>
      <c r="AS44" s="333">
        <v>44923</v>
      </c>
      <c r="AT44" s="328" t="s">
        <v>115</v>
      </c>
      <c r="AU44" s="328" t="s">
        <v>110</v>
      </c>
      <c r="AV44" s="329">
        <v>44927</v>
      </c>
      <c r="AW44" s="329">
        <v>45016</v>
      </c>
      <c r="AX44" s="330">
        <v>2159</v>
      </c>
      <c r="AY44" s="331">
        <v>215.06</v>
      </c>
      <c r="AZ44" s="274">
        <f t="shared" si="6"/>
        <v>0.98653999999999997</v>
      </c>
      <c r="BA44" s="326">
        <f t="shared" si="16"/>
        <v>217.99420195835953</v>
      </c>
      <c r="BB44" s="296" t="str">
        <f t="shared" si="17"/>
        <v/>
      </c>
      <c r="BC44" t="str">
        <f t="shared" si="7"/>
        <v/>
      </c>
      <c r="BD44" s="296"/>
      <c r="BE44" s="296"/>
      <c r="BF44" s="332">
        <v>45287</v>
      </c>
      <c r="BG44" s="2" t="s">
        <v>115</v>
      </c>
      <c r="BH44" s="2" t="s">
        <v>111</v>
      </c>
      <c r="BI44" s="323">
        <v>45292</v>
      </c>
      <c r="BJ44" s="323">
        <v>45382</v>
      </c>
      <c r="BK44" s="324">
        <v>2183</v>
      </c>
      <c r="BL44" s="325">
        <v>95.47</v>
      </c>
      <c r="BM44" s="274">
        <f t="shared" si="8"/>
        <v>0.94415000000000004</v>
      </c>
      <c r="BN44" s="326">
        <f t="shared" si="18"/>
        <v>101.11740719165387</v>
      </c>
      <c r="BO44" s="296" t="str">
        <f t="shared" si="19"/>
        <v/>
      </c>
      <c r="BP44">
        <f t="shared" si="9"/>
        <v>1</v>
      </c>
      <c r="BQ44" s="296"/>
      <c r="BR44" s="332">
        <v>45287</v>
      </c>
      <c r="BS44" s="2" t="s">
        <v>108</v>
      </c>
      <c r="BT44" s="2" t="s">
        <v>138</v>
      </c>
      <c r="BU44" s="323">
        <v>46023</v>
      </c>
      <c r="BV44" s="323">
        <v>46387</v>
      </c>
      <c r="BW44" s="324">
        <v>8760</v>
      </c>
      <c r="BX44" s="325">
        <v>94.53</v>
      </c>
      <c r="BY44" s="274">
        <f t="shared" si="10"/>
        <v>0.94415000000000004</v>
      </c>
      <c r="BZ44" s="326">
        <f t="shared" si="20"/>
        <v>100.12180267965896</v>
      </c>
      <c r="CA44" s="296" t="str">
        <f t="shared" si="21"/>
        <v/>
      </c>
    </row>
    <row r="45" spans="1:79" x14ac:dyDescent="0.25">
      <c r="A45" s="320" t="s">
        <v>176</v>
      </c>
      <c r="B45" s="321">
        <v>1.04078</v>
      </c>
      <c r="L45" s="332">
        <v>44188</v>
      </c>
      <c r="M45" s="2" t="s">
        <v>108</v>
      </c>
      <c r="N45" s="2" t="s">
        <v>138</v>
      </c>
      <c r="O45" s="323">
        <v>46023</v>
      </c>
      <c r="P45" s="323">
        <v>46387</v>
      </c>
      <c r="Q45" s="324">
        <v>8760</v>
      </c>
      <c r="R45" s="325">
        <v>50.35</v>
      </c>
      <c r="S45" s="274">
        <f t="shared" si="2"/>
        <v>1.0815600000000001</v>
      </c>
      <c r="T45" s="326">
        <f t="shared" si="11"/>
        <v>46.553126964754611</v>
      </c>
      <c r="U45" s="296" t="str">
        <f t="shared" si="3"/>
        <v/>
      </c>
      <c r="V45" s="296"/>
      <c r="W45" s="332">
        <v>44558</v>
      </c>
      <c r="X45" s="2" t="s">
        <v>108</v>
      </c>
      <c r="Y45" s="2" t="s">
        <v>135</v>
      </c>
      <c r="Z45" s="323">
        <v>45658</v>
      </c>
      <c r="AA45" s="323">
        <v>46022</v>
      </c>
      <c r="AB45" s="324">
        <v>8760</v>
      </c>
      <c r="AC45" s="325">
        <v>85.73</v>
      </c>
      <c r="AD45" s="274">
        <f t="shared" si="4"/>
        <v>1.04078</v>
      </c>
      <c r="AE45" s="326">
        <f t="shared" si="12"/>
        <v>82.370914122100729</v>
      </c>
      <c r="AF45" s="296" t="str">
        <f t="shared" si="13"/>
        <v/>
      </c>
      <c r="AG45" s="296"/>
      <c r="AH45" s="333">
        <v>44923</v>
      </c>
      <c r="AI45" s="328" t="s">
        <v>108</v>
      </c>
      <c r="AJ45" s="328" t="s">
        <v>138</v>
      </c>
      <c r="AK45" s="329">
        <v>46023</v>
      </c>
      <c r="AL45" s="329">
        <v>46387</v>
      </c>
      <c r="AM45" s="330">
        <v>8760</v>
      </c>
      <c r="AN45" s="331">
        <v>132.75</v>
      </c>
      <c r="AO45" s="274">
        <f t="shared" si="5"/>
        <v>0.98653999999999997</v>
      </c>
      <c r="AP45" s="326">
        <f t="shared" si="14"/>
        <v>134.56119366675452</v>
      </c>
      <c r="AQ45" s="296" t="str">
        <f t="shared" si="15"/>
        <v/>
      </c>
      <c r="AR45" s="296"/>
      <c r="AS45" s="333">
        <v>44923</v>
      </c>
      <c r="AT45" s="328" t="s">
        <v>115</v>
      </c>
      <c r="AU45" s="328" t="s">
        <v>134</v>
      </c>
      <c r="AV45" s="329">
        <v>45017</v>
      </c>
      <c r="AW45" s="329">
        <v>45107</v>
      </c>
      <c r="AX45" s="330">
        <v>2184</v>
      </c>
      <c r="AY45" s="331">
        <v>200.36</v>
      </c>
      <c r="AZ45" s="274">
        <f t="shared" si="6"/>
        <v>0.98653999999999997</v>
      </c>
      <c r="BA45" s="326">
        <f t="shared" si="16"/>
        <v>203.09364039978107</v>
      </c>
      <c r="BB45" s="296" t="str">
        <f t="shared" si="17"/>
        <v/>
      </c>
      <c r="BC45" t="str">
        <f t="shared" si="7"/>
        <v/>
      </c>
      <c r="BD45" s="296"/>
      <c r="BE45" s="296"/>
      <c r="BF45" s="332">
        <v>45287</v>
      </c>
      <c r="BG45" s="2" t="s">
        <v>115</v>
      </c>
      <c r="BH45" s="2" t="s">
        <v>117</v>
      </c>
      <c r="BI45" s="323">
        <v>45383</v>
      </c>
      <c r="BJ45" s="323">
        <v>45473</v>
      </c>
      <c r="BK45" s="324">
        <v>2184</v>
      </c>
      <c r="BL45" s="325">
        <v>82.98</v>
      </c>
      <c r="BM45" s="274">
        <f t="shared" si="8"/>
        <v>0.94415000000000004</v>
      </c>
      <c r="BN45" s="326">
        <f t="shared" si="18"/>
        <v>87.88857702695546</v>
      </c>
      <c r="BO45" s="296" t="str">
        <f t="shared" si="19"/>
        <v/>
      </c>
      <c r="BP45">
        <f t="shared" si="9"/>
        <v>1</v>
      </c>
      <c r="BQ45" s="296"/>
      <c r="BR45" s="332">
        <v>45287</v>
      </c>
      <c r="BS45" s="2" t="s">
        <v>108</v>
      </c>
      <c r="BT45" s="2" t="s">
        <v>141</v>
      </c>
      <c r="BU45" s="323">
        <v>46388</v>
      </c>
      <c r="BV45" s="323">
        <v>46752</v>
      </c>
      <c r="BW45" s="324">
        <v>8760</v>
      </c>
      <c r="BX45" s="325">
        <v>85.99</v>
      </c>
      <c r="BY45" s="274">
        <f t="shared" si="10"/>
        <v>0.94415000000000004</v>
      </c>
      <c r="BZ45" s="326">
        <f t="shared" si="20"/>
        <v>91.076629772811515</v>
      </c>
      <c r="CA45" s="296" t="str">
        <f t="shared" si="21"/>
        <v/>
      </c>
    </row>
    <row r="46" spans="1:79" x14ac:dyDescent="0.25">
      <c r="A46" s="320" t="s">
        <v>177</v>
      </c>
      <c r="B46" s="321">
        <v>1.0401800000000001</v>
      </c>
      <c r="L46" s="332">
        <v>44187</v>
      </c>
      <c r="M46" s="2" t="s">
        <v>108</v>
      </c>
      <c r="N46" s="2" t="s">
        <v>151</v>
      </c>
      <c r="O46" s="323">
        <v>44197</v>
      </c>
      <c r="P46" s="323">
        <v>44561</v>
      </c>
      <c r="Q46" s="324">
        <v>8760</v>
      </c>
      <c r="R46" s="325">
        <v>46.94</v>
      </c>
      <c r="S46" s="274">
        <f t="shared" si="2"/>
        <v>1.0815600000000001</v>
      </c>
      <c r="T46" s="326">
        <f t="shared" si="11"/>
        <v>43.400273678760307</v>
      </c>
      <c r="U46" s="296" t="str">
        <f t="shared" si="3"/>
        <v/>
      </c>
      <c r="V46" s="296"/>
      <c r="W46" s="332">
        <v>44558</v>
      </c>
      <c r="X46" s="2" t="s">
        <v>108</v>
      </c>
      <c r="Y46" s="2" t="s">
        <v>138</v>
      </c>
      <c r="Z46" s="323">
        <v>46023</v>
      </c>
      <c r="AA46" s="323">
        <v>46387</v>
      </c>
      <c r="AB46" s="324">
        <v>8760</v>
      </c>
      <c r="AC46" s="325">
        <v>81.78</v>
      </c>
      <c r="AD46" s="274">
        <f t="shared" si="4"/>
        <v>1.04078</v>
      </c>
      <c r="AE46" s="326">
        <f t="shared" si="12"/>
        <v>78.57568362189896</v>
      </c>
      <c r="AF46" s="296" t="str">
        <f t="shared" si="13"/>
        <v/>
      </c>
      <c r="AG46" s="296"/>
      <c r="AH46" s="333">
        <v>44923</v>
      </c>
      <c r="AI46" s="328" t="s">
        <v>108</v>
      </c>
      <c r="AJ46" s="328" t="s">
        <v>141</v>
      </c>
      <c r="AK46" s="329">
        <v>46388</v>
      </c>
      <c r="AL46" s="329">
        <v>46752</v>
      </c>
      <c r="AM46" s="330">
        <v>8760</v>
      </c>
      <c r="AN46" s="331">
        <v>125.96</v>
      </c>
      <c r="AO46" s="274">
        <f t="shared" si="5"/>
        <v>0.98653999999999997</v>
      </c>
      <c r="AP46" s="326">
        <f t="shared" si="14"/>
        <v>127.67855332779207</v>
      </c>
      <c r="AQ46" s="296" t="str">
        <f t="shared" si="15"/>
        <v/>
      </c>
      <c r="AR46" s="296"/>
      <c r="AS46" s="333">
        <v>44923</v>
      </c>
      <c r="AT46" s="328" t="s">
        <v>115</v>
      </c>
      <c r="AU46" s="328" t="s">
        <v>137</v>
      </c>
      <c r="AV46" s="329">
        <v>45108</v>
      </c>
      <c r="AW46" s="329">
        <v>45199</v>
      </c>
      <c r="AX46" s="330">
        <v>2208</v>
      </c>
      <c r="AY46" s="331">
        <v>235.95</v>
      </c>
      <c r="AZ46" s="274">
        <f t="shared" si="6"/>
        <v>0.98653999999999997</v>
      </c>
      <c r="BA46" s="326">
        <f t="shared" si="16"/>
        <v>239.169217669836</v>
      </c>
      <c r="BB46" s="296" t="str">
        <f t="shared" si="17"/>
        <v/>
      </c>
      <c r="BC46" t="str">
        <f t="shared" si="7"/>
        <v/>
      </c>
      <c r="BD46" s="296"/>
      <c r="BE46" s="296"/>
      <c r="BF46" s="332">
        <v>45287</v>
      </c>
      <c r="BG46" s="2" t="s">
        <v>115</v>
      </c>
      <c r="BH46" s="2" t="s">
        <v>118</v>
      </c>
      <c r="BI46" s="323">
        <v>45474</v>
      </c>
      <c r="BJ46" s="323">
        <v>45565</v>
      </c>
      <c r="BK46" s="324">
        <v>2208</v>
      </c>
      <c r="BL46" s="325">
        <v>94.8</v>
      </c>
      <c r="BM46" s="274">
        <f t="shared" si="8"/>
        <v>0.94415000000000004</v>
      </c>
      <c r="BN46" s="326">
        <f t="shared" si="18"/>
        <v>100.40777418842345</v>
      </c>
      <c r="BO46" s="296" t="str">
        <f t="shared" si="19"/>
        <v/>
      </c>
      <c r="BP46">
        <f t="shared" si="9"/>
        <v>1</v>
      </c>
      <c r="BQ46" s="296"/>
      <c r="BR46" s="332">
        <v>45287</v>
      </c>
      <c r="BS46" s="2" t="s">
        <v>108</v>
      </c>
      <c r="BT46" s="2" t="s">
        <v>143</v>
      </c>
      <c r="BU46" s="323">
        <v>46753</v>
      </c>
      <c r="BV46" s="323">
        <v>47118</v>
      </c>
      <c r="BW46" s="324">
        <v>8784</v>
      </c>
      <c r="BX46" s="325">
        <v>78.33</v>
      </c>
      <c r="BY46" s="274">
        <f t="shared" si="10"/>
        <v>0.94415000000000004</v>
      </c>
      <c r="BZ46" s="326">
        <f t="shared" si="20"/>
        <v>82.963512153789111</v>
      </c>
      <c r="CA46" s="296" t="str">
        <f t="shared" si="21"/>
        <v/>
      </c>
    </row>
    <row r="47" spans="1:79" x14ac:dyDescent="0.25">
      <c r="A47" s="320" t="s">
        <v>178</v>
      </c>
      <c r="B47" s="321">
        <v>1.0461100000000001</v>
      </c>
      <c r="L47" s="332">
        <v>44187</v>
      </c>
      <c r="M47" s="2" t="s">
        <v>108</v>
      </c>
      <c r="N47" s="2" t="s">
        <v>133</v>
      </c>
      <c r="O47" s="323">
        <v>44562</v>
      </c>
      <c r="P47" s="323">
        <v>44926</v>
      </c>
      <c r="Q47" s="324">
        <v>8760</v>
      </c>
      <c r="R47" s="325">
        <v>48.93</v>
      </c>
      <c r="S47" s="274">
        <f t="shared" si="2"/>
        <v>1.0815600000000001</v>
      </c>
      <c r="T47" s="326">
        <f t="shared" si="11"/>
        <v>45.240208587595689</v>
      </c>
      <c r="U47" s="296" t="str">
        <f t="shared" si="3"/>
        <v/>
      </c>
      <c r="V47" s="296"/>
      <c r="W47" s="332">
        <v>44558</v>
      </c>
      <c r="X47" s="2" t="s">
        <v>108</v>
      </c>
      <c r="Y47" s="2" t="s">
        <v>141</v>
      </c>
      <c r="Z47" s="323">
        <v>46388</v>
      </c>
      <c r="AA47" s="323">
        <v>46752</v>
      </c>
      <c r="AB47" s="324">
        <v>8760</v>
      </c>
      <c r="AC47" s="325">
        <v>79.27</v>
      </c>
      <c r="AD47" s="274">
        <f t="shared" si="4"/>
        <v>1.04078</v>
      </c>
      <c r="AE47" s="326">
        <f t="shared" si="12"/>
        <v>76.164030823036569</v>
      </c>
      <c r="AF47" s="296" t="str">
        <f t="shared" si="13"/>
        <v/>
      </c>
      <c r="AG47" s="296"/>
      <c r="AH47" s="333">
        <v>44923</v>
      </c>
      <c r="AI47" s="328" t="s">
        <v>108</v>
      </c>
      <c r="AJ47" s="328" t="s">
        <v>143</v>
      </c>
      <c r="AK47" s="329">
        <v>46753</v>
      </c>
      <c r="AL47" s="329">
        <v>47118</v>
      </c>
      <c r="AM47" s="330">
        <v>8784</v>
      </c>
      <c r="AN47" s="331">
        <v>114.59</v>
      </c>
      <c r="AO47" s="274">
        <f t="shared" si="5"/>
        <v>0.98653999999999997</v>
      </c>
      <c r="AP47" s="326">
        <f t="shared" si="14"/>
        <v>116.15342510187119</v>
      </c>
      <c r="AQ47" s="296" t="str">
        <f t="shared" si="15"/>
        <v/>
      </c>
      <c r="AR47" s="296"/>
      <c r="AS47" s="333">
        <v>44923</v>
      </c>
      <c r="AT47" s="328" t="s">
        <v>115</v>
      </c>
      <c r="AU47" s="328" t="s">
        <v>116</v>
      </c>
      <c r="AV47" s="329">
        <v>45200</v>
      </c>
      <c r="AW47" s="329">
        <v>45291</v>
      </c>
      <c r="AX47" s="330">
        <v>2209</v>
      </c>
      <c r="AY47" s="331">
        <v>303.05</v>
      </c>
      <c r="AZ47" s="274">
        <f t="shared" si="6"/>
        <v>0.98653999999999997</v>
      </c>
      <c r="BA47" s="326">
        <f t="shared" si="16"/>
        <v>307.18470614470777</v>
      </c>
      <c r="BB47" s="296">
        <f t="shared" si="17"/>
        <v>307.18470614470777</v>
      </c>
      <c r="BC47">
        <f t="shared" si="7"/>
        <v>1</v>
      </c>
      <c r="BD47" s="296"/>
      <c r="BE47" s="296"/>
      <c r="BF47" s="332">
        <v>45287</v>
      </c>
      <c r="BG47" s="2" t="s">
        <v>115</v>
      </c>
      <c r="BH47" s="2" t="s">
        <v>140</v>
      </c>
      <c r="BI47" s="323">
        <v>45566</v>
      </c>
      <c r="BJ47" s="323">
        <v>45657</v>
      </c>
      <c r="BK47" s="324">
        <v>2209</v>
      </c>
      <c r="BL47" s="325">
        <v>109.5</v>
      </c>
      <c r="BM47" s="274">
        <f t="shared" si="8"/>
        <v>0.94415000000000004</v>
      </c>
      <c r="BN47" s="326">
        <f t="shared" si="18"/>
        <v>115.97733411004607</v>
      </c>
      <c r="BO47" s="296" t="str">
        <f t="shared" si="19"/>
        <v/>
      </c>
      <c r="BP47" t="str">
        <f t="shared" si="9"/>
        <v/>
      </c>
      <c r="BQ47" s="296"/>
      <c r="BR47" s="332">
        <v>45287</v>
      </c>
      <c r="BS47" s="2" t="s">
        <v>108</v>
      </c>
      <c r="BT47" s="2" t="s">
        <v>146</v>
      </c>
      <c r="BU47" s="323">
        <v>47119</v>
      </c>
      <c r="BV47" s="323">
        <v>47483</v>
      </c>
      <c r="BW47" s="324">
        <v>8760</v>
      </c>
      <c r="BX47" s="325">
        <v>75.3</v>
      </c>
      <c r="BY47" s="274">
        <f t="shared" si="10"/>
        <v>0.94415000000000004</v>
      </c>
      <c r="BZ47" s="326">
        <f t="shared" si="20"/>
        <v>79.754276333209759</v>
      </c>
      <c r="CA47" s="296" t="str">
        <f t="shared" si="21"/>
        <v/>
      </c>
    </row>
    <row r="48" spans="1:79" x14ac:dyDescent="0.25">
      <c r="A48" s="320" t="s">
        <v>179</v>
      </c>
      <c r="B48" s="321">
        <v>1.02458</v>
      </c>
      <c r="L48" s="332">
        <v>44187</v>
      </c>
      <c r="M48" s="2" t="s">
        <v>108</v>
      </c>
      <c r="N48" s="2" t="s">
        <v>110</v>
      </c>
      <c r="O48" s="323">
        <v>44927</v>
      </c>
      <c r="P48" s="323">
        <v>45291</v>
      </c>
      <c r="Q48" s="324">
        <v>8760</v>
      </c>
      <c r="R48" s="325">
        <v>49.49</v>
      </c>
      <c r="S48" s="274">
        <f t="shared" si="2"/>
        <v>1.0815600000000001</v>
      </c>
      <c r="T48" s="326">
        <f t="shared" si="11"/>
        <v>45.757979215207662</v>
      </c>
      <c r="U48" s="296" t="str">
        <f t="shared" si="3"/>
        <v/>
      </c>
      <c r="V48" s="296"/>
      <c r="W48" s="332">
        <v>44558</v>
      </c>
      <c r="X48" s="2" t="s">
        <v>108</v>
      </c>
      <c r="Y48" s="2" t="s">
        <v>143</v>
      </c>
      <c r="Z48" s="323">
        <v>46753</v>
      </c>
      <c r="AA48" s="323">
        <v>47118</v>
      </c>
      <c r="AB48" s="324">
        <v>8784</v>
      </c>
      <c r="AC48" s="325">
        <v>80.63</v>
      </c>
      <c r="AD48" s="274">
        <f t="shared" si="4"/>
        <v>1.04078</v>
      </c>
      <c r="AE48" s="326">
        <f t="shared" si="12"/>
        <v>77.470743096523748</v>
      </c>
      <c r="AF48" s="296" t="str">
        <f t="shared" si="13"/>
        <v/>
      </c>
      <c r="AG48" s="296"/>
      <c r="AH48" s="333">
        <v>44923</v>
      </c>
      <c r="AI48" s="328" t="s">
        <v>108</v>
      </c>
      <c r="AJ48" s="328" t="s">
        <v>146</v>
      </c>
      <c r="AK48" s="329">
        <v>47119</v>
      </c>
      <c r="AL48" s="329">
        <v>47483</v>
      </c>
      <c r="AM48" s="330">
        <v>8760</v>
      </c>
      <c r="AN48" s="331">
        <v>113.6</v>
      </c>
      <c r="AO48" s="274">
        <f t="shared" si="5"/>
        <v>0.98653999999999997</v>
      </c>
      <c r="AP48" s="326">
        <f t="shared" si="14"/>
        <v>115.14991789486488</v>
      </c>
      <c r="AQ48" s="296" t="str">
        <f t="shared" si="15"/>
        <v/>
      </c>
      <c r="AR48" s="296"/>
      <c r="AS48" s="333">
        <v>44923</v>
      </c>
      <c r="AT48" s="328" t="s">
        <v>115</v>
      </c>
      <c r="AU48" s="328" t="s">
        <v>111</v>
      </c>
      <c r="AV48" s="329">
        <v>45292</v>
      </c>
      <c r="AW48" s="329">
        <v>45382</v>
      </c>
      <c r="AX48" s="330">
        <v>2183</v>
      </c>
      <c r="AY48" s="331">
        <v>286.99</v>
      </c>
      <c r="AZ48" s="274">
        <f t="shared" si="6"/>
        <v>0.98653999999999997</v>
      </c>
      <c r="BA48" s="326">
        <f t="shared" si="16"/>
        <v>290.90558923104993</v>
      </c>
      <c r="BB48" s="296">
        <f t="shared" si="17"/>
        <v>290.90558923104993</v>
      </c>
      <c r="BC48">
        <f t="shared" si="7"/>
        <v>1</v>
      </c>
      <c r="BD48" s="296"/>
      <c r="BE48" s="296"/>
      <c r="BF48" s="332">
        <v>45287</v>
      </c>
      <c r="BG48" s="2" t="s">
        <v>115</v>
      </c>
      <c r="BH48" s="2" t="s">
        <v>135</v>
      </c>
      <c r="BI48" s="323">
        <v>45658</v>
      </c>
      <c r="BJ48" s="323">
        <v>45747</v>
      </c>
      <c r="BK48" s="324">
        <v>2159</v>
      </c>
      <c r="BL48" s="325">
        <v>113.07</v>
      </c>
      <c r="BM48" s="274">
        <f t="shared" si="8"/>
        <v>0.94415000000000004</v>
      </c>
      <c r="BN48" s="326">
        <f t="shared" si="18"/>
        <v>119.75851294815442</v>
      </c>
      <c r="BO48" s="296" t="str">
        <f t="shared" si="19"/>
        <v/>
      </c>
      <c r="BP48" t="str">
        <f t="shared" si="9"/>
        <v/>
      </c>
      <c r="BQ48" s="296"/>
      <c r="BR48" s="332">
        <v>45287</v>
      </c>
      <c r="BS48" s="2" t="s">
        <v>108</v>
      </c>
      <c r="BT48" s="2" t="s">
        <v>149</v>
      </c>
      <c r="BU48" s="323">
        <v>47484</v>
      </c>
      <c r="BV48" s="323">
        <v>47848</v>
      </c>
      <c r="BW48" s="324">
        <v>8760</v>
      </c>
      <c r="BX48" s="325">
        <v>73.66</v>
      </c>
      <c r="BY48" s="274">
        <f t="shared" si="10"/>
        <v>0.94415000000000004</v>
      </c>
      <c r="BZ48" s="326">
        <f t="shared" si="20"/>
        <v>78.01726420589948</v>
      </c>
      <c r="CA48" s="296" t="str">
        <f t="shared" si="21"/>
        <v/>
      </c>
    </row>
    <row r="49" spans="1:79" x14ac:dyDescent="0.25">
      <c r="A49" s="320" t="s">
        <v>180</v>
      </c>
      <c r="B49" s="321">
        <v>1.02172</v>
      </c>
      <c r="L49" s="332">
        <v>44187</v>
      </c>
      <c r="M49" s="2" t="s">
        <v>108</v>
      </c>
      <c r="N49" s="2" t="s">
        <v>111</v>
      </c>
      <c r="O49" s="323">
        <v>45292</v>
      </c>
      <c r="P49" s="323">
        <v>45657</v>
      </c>
      <c r="Q49" s="324">
        <v>8784</v>
      </c>
      <c r="R49" s="325">
        <v>49.18</v>
      </c>
      <c r="S49" s="274">
        <f t="shared" si="2"/>
        <v>1.0815600000000001</v>
      </c>
      <c r="T49" s="326">
        <f t="shared" si="11"/>
        <v>45.47135618920818</v>
      </c>
      <c r="U49" s="296">
        <f t="shared" si="3"/>
        <v>45.47135618920818</v>
      </c>
      <c r="V49" s="296"/>
      <c r="W49" s="332">
        <v>44558</v>
      </c>
      <c r="X49" s="2" t="s">
        <v>108</v>
      </c>
      <c r="Y49" s="2" t="s">
        <v>146</v>
      </c>
      <c r="Z49" s="323">
        <v>47119</v>
      </c>
      <c r="AA49" s="323">
        <v>47483</v>
      </c>
      <c r="AB49" s="324">
        <v>8760</v>
      </c>
      <c r="AC49" s="325">
        <v>79.84</v>
      </c>
      <c r="AD49" s="274">
        <f t="shared" si="4"/>
        <v>1.04078</v>
      </c>
      <c r="AE49" s="326">
        <f t="shared" si="12"/>
        <v>76.711696996483411</v>
      </c>
      <c r="AF49" s="296" t="str">
        <f t="shared" si="13"/>
        <v/>
      </c>
      <c r="AG49" s="296"/>
      <c r="AH49" s="333">
        <v>44923</v>
      </c>
      <c r="AI49" s="328" t="s">
        <v>108</v>
      </c>
      <c r="AJ49" s="328" t="s">
        <v>149</v>
      </c>
      <c r="AK49" s="329">
        <v>47484</v>
      </c>
      <c r="AL49" s="329">
        <v>47848</v>
      </c>
      <c r="AM49" s="330">
        <v>8760</v>
      </c>
      <c r="AN49" s="331">
        <v>112.45</v>
      </c>
      <c r="AO49" s="274">
        <f t="shared" si="5"/>
        <v>0.98653999999999997</v>
      </c>
      <c r="AP49" s="326">
        <f t="shared" si="14"/>
        <v>113.98422770490806</v>
      </c>
      <c r="AQ49" s="296" t="str">
        <f t="shared" si="15"/>
        <v/>
      </c>
      <c r="AR49" s="296"/>
      <c r="AS49" s="333">
        <v>44923</v>
      </c>
      <c r="AT49" s="328" t="s">
        <v>115</v>
      </c>
      <c r="AU49" s="328" t="s">
        <v>117</v>
      </c>
      <c r="AV49" s="329">
        <v>45383</v>
      </c>
      <c r="AW49" s="329">
        <v>45473</v>
      </c>
      <c r="AX49" s="330">
        <v>2184</v>
      </c>
      <c r="AY49" s="331">
        <v>186.7</v>
      </c>
      <c r="AZ49" s="274">
        <f t="shared" si="6"/>
        <v>0.98653999999999997</v>
      </c>
      <c r="BA49" s="326">
        <f t="shared" si="16"/>
        <v>189.24726823038091</v>
      </c>
      <c r="BB49" s="296">
        <f t="shared" si="17"/>
        <v>189.24726823038091</v>
      </c>
      <c r="BC49">
        <f t="shared" si="7"/>
        <v>1</v>
      </c>
      <c r="BD49" s="296"/>
      <c r="BE49" s="296"/>
      <c r="BF49" s="332">
        <v>45287</v>
      </c>
      <c r="BG49" s="2" t="s">
        <v>115</v>
      </c>
      <c r="BH49" s="2" t="s">
        <v>145</v>
      </c>
      <c r="BI49" s="323">
        <v>45748</v>
      </c>
      <c r="BJ49" s="323">
        <v>45838</v>
      </c>
      <c r="BK49" s="324">
        <v>2184</v>
      </c>
      <c r="BL49" s="325">
        <v>89.06</v>
      </c>
      <c r="BM49" s="274">
        <f t="shared" si="8"/>
        <v>0.94415000000000004</v>
      </c>
      <c r="BN49" s="326">
        <f t="shared" si="18"/>
        <v>94.328231742837474</v>
      </c>
      <c r="BO49" s="296" t="str">
        <f t="shared" si="19"/>
        <v/>
      </c>
      <c r="BP49" t="str">
        <f t="shared" si="9"/>
        <v/>
      </c>
      <c r="BQ49" s="296"/>
      <c r="BR49" s="332">
        <v>45287</v>
      </c>
      <c r="BS49" s="2" t="s">
        <v>108</v>
      </c>
      <c r="BT49" s="2" t="s">
        <v>153</v>
      </c>
      <c r="BU49" s="323">
        <v>47849</v>
      </c>
      <c r="BV49" s="323">
        <v>48213</v>
      </c>
      <c r="BW49" s="324">
        <v>8760</v>
      </c>
      <c r="BX49" s="325">
        <v>73.27</v>
      </c>
      <c r="BY49" s="274">
        <f t="shared" si="10"/>
        <v>0.94415000000000004</v>
      </c>
      <c r="BZ49" s="326">
        <f t="shared" si="20"/>
        <v>77.60419424879521</v>
      </c>
      <c r="CA49" s="296" t="str">
        <f t="shared" si="21"/>
        <v/>
      </c>
    </row>
    <row r="50" spans="1:79" x14ac:dyDescent="0.25">
      <c r="A50" s="320" t="s">
        <v>181</v>
      </c>
      <c r="B50" s="321">
        <v>1.0359100000000001</v>
      </c>
      <c r="L50" s="332">
        <v>44187</v>
      </c>
      <c r="M50" s="2" t="s">
        <v>108</v>
      </c>
      <c r="N50" s="2" t="s">
        <v>135</v>
      </c>
      <c r="O50" s="323">
        <v>45658</v>
      </c>
      <c r="P50" s="323">
        <v>46022</v>
      </c>
      <c r="Q50" s="324">
        <v>8760</v>
      </c>
      <c r="R50" s="325">
        <v>49.65</v>
      </c>
      <c r="S50" s="274">
        <f t="shared" si="2"/>
        <v>1.0815600000000001</v>
      </c>
      <c r="T50" s="326">
        <f t="shared" si="11"/>
        <v>45.905913680239649</v>
      </c>
      <c r="U50" s="296" t="str">
        <f t="shared" si="3"/>
        <v/>
      </c>
      <c r="V50" s="296"/>
      <c r="W50" s="332">
        <v>44558</v>
      </c>
      <c r="X50" s="2" t="s">
        <v>108</v>
      </c>
      <c r="Y50" s="2" t="s">
        <v>149</v>
      </c>
      <c r="Z50" s="323">
        <v>47484</v>
      </c>
      <c r="AA50" s="323">
        <v>47848</v>
      </c>
      <c r="AB50" s="324">
        <v>8760</v>
      </c>
      <c r="AC50" s="325">
        <v>78.8</v>
      </c>
      <c r="AD50" s="274">
        <f t="shared" si="4"/>
        <v>1.04078</v>
      </c>
      <c r="AE50" s="326">
        <f t="shared" si="12"/>
        <v>75.712446434404967</v>
      </c>
      <c r="AF50" s="296" t="str">
        <f t="shared" si="13"/>
        <v/>
      </c>
      <c r="AG50" s="296"/>
      <c r="AH50" s="333">
        <v>44923</v>
      </c>
      <c r="AI50" s="328" t="s">
        <v>108</v>
      </c>
      <c r="AJ50" s="328" t="s">
        <v>153</v>
      </c>
      <c r="AK50" s="329">
        <v>47849</v>
      </c>
      <c r="AL50" s="329">
        <v>48213</v>
      </c>
      <c r="AM50" s="330">
        <v>8760</v>
      </c>
      <c r="AN50" s="331">
        <v>111.82</v>
      </c>
      <c r="AO50" s="274">
        <f t="shared" si="5"/>
        <v>0.98653999999999997</v>
      </c>
      <c r="AP50" s="326">
        <f t="shared" si="14"/>
        <v>113.34563220954041</v>
      </c>
      <c r="AQ50" s="296" t="str">
        <f t="shared" si="15"/>
        <v/>
      </c>
      <c r="AR50" s="296"/>
      <c r="AS50" s="333">
        <v>44923</v>
      </c>
      <c r="AT50" s="328" t="s">
        <v>115</v>
      </c>
      <c r="AU50" s="328" t="s">
        <v>118</v>
      </c>
      <c r="AV50" s="329">
        <v>45474</v>
      </c>
      <c r="AW50" s="329">
        <v>45565</v>
      </c>
      <c r="AX50" s="330">
        <v>2208</v>
      </c>
      <c r="AY50" s="331">
        <v>183.41</v>
      </c>
      <c r="AZ50" s="274">
        <f t="shared" si="6"/>
        <v>0.98653999999999997</v>
      </c>
      <c r="BA50" s="326">
        <f t="shared" si="16"/>
        <v>185.91238064346098</v>
      </c>
      <c r="BB50" s="296">
        <f t="shared" si="17"/>
        <v>185.91238064346098</v>
      </c>
      <c r="BC50">
        <f t="shared" si="7"/>
        <v>1</v>
      </c>
      <c r="BD50" s="296"/>
      <c r="BE50" s="296"/>
      <c r="BF50" s="332">
        <v>45287</v>
      </c>
      <c r="BG50" s="2" t="s">
        <v>115</v>
      </c>
      <c r="BH50" s="2" t="s">
        <v>148</v>
      </c>
      <c r="BI50" s="323">
        <v>45839</v>
      </c>
      <c r="BJ50" s="323">
        <v>45930</v>
      </c>
      <c r="BK50" s="324">
        <v>2208</v>
      </c>
      <c r="BL50" s="325">
        <v>94.75</v>
      </c>
      <c r="BM50" s="274">
        <f t="shared" si="8"/>
        <v>0.94415000000000004</v>
      </c>
      <c r="BN50" s="326">
        <f t="shared" si="18"/>
        <v>100.3548165016152</v>
      </c>
      <c r="BO50" s="296" t="str">
        <f t="shared" si="19"/>
        <v/>
      </c>
      <c r="BP50" t="str">
        <f t="shared" si="9"/>
        <v/>
      </c>
      <c r="BQ50" s="296"/>
      <c r="BR50" s="332">
        <v>45287</v>
      </c>
      <c r="BS50" s="2" t="s">
        <v>108</v>
      </c>
      <c r="BT50" s="2" t="s">
        <v>155</v>
      </c>
      <c r="BU50" s="323">
        <v>48214</v>
      </c>
      <c r="BV50" s="323">
        <v>48579</v>
      </c>
      <c r="BW50" s="324">
        <v>8784</v>
      </c>
      <c r="BX50" s="325">
        <v>72.17</v>
      </c>
      <c r="BY50" s="274">
        <f t="shared" si="10"/>
        <v>0.94415000000000004</v>
      </c>
      <c r="BZ50" s="326">
        <f t="shared" si="20"/>
        <v>76.439125139013925</v>
      </c>
      <c r="CA50" s="296" t="str">
        <f t="shared" si="21"/>
        <v/>
      </c>
    </row>
    <row r="51" spans="1:79" x14ac:dyDescent="0.25">
      <c r="A51" s="320" t="s">
        <v>182</v>
      </c>
      <c r="B51" s="321">
        <v>1.02495</v>
      </c>
      <c r="L51" s="332">
        <v>44187</v>
      </c>
      <c r="M51" s="2" t="s">
        <v>108</v>
      </c>
      <c r="N51" s="2" t="s">
        <v>138</v>
      </c>
      <c r="O51" s="323">
        <v>46023</v>
      </c>
      <c r="P51" s="323">
        <v>46387</v>
      </c>
      <c r="Q51" s="324">
        <v>8760</v>
      </c>
      <c r="R51" s="325">
        <v>50.18</v>
      </c>
      <c r="S51" s="274">
        <f t="shared" si="2"/>
        <v>1.0815600000000001</v>
      </c>
      <c r="T51" s="326">
        <f t="shared" si="11"/>
        <v>46.395946595658117</v>
      </c>
      <c r="U51" s="296" t="str">
        <f t="shared" si="3"/>
        <v/>
      </c>
      <c r="V51" s="296"/>
      <c r="W51" s="332">
        <v>44558</v>
      </c>
      <c r="X51" s="2" t="s">
        <v>108</v>
      </c>
      <c r="Y51" s="2" t="s">
        <v>153</v>
      </c>
      <c r="Z51" s="323">
        <v>47849</v>
      </c>
      <c r="AA51" s="323">
        <v>48213</v>
      </c>
      <c r="AB51" s="324">
        <v>8760</v>
      </c>
      <c r="AC51" s="325">
        <v>78.02</v>
      </c>
      <c r="AD51" s="274">
        <f t="shared" si="4"/>
        <v>1.04078</v>
      </c>
      <c r="AE51" s="326">
        <f t="shared" si="12"/>
        <v>74.96300851284613</v>
      </c>
      <c r="AF51" s="296" t="str">
        <f t="shared" si="13"/>
        <v/>
      </c>
      <c r="AG51" s="296"/>
      <c r="AH51" s="333">
        <v>44923</v>
      </c>
      <c r="AI51" s="328" t="s">
        <v>108</v>
      </c>
      <c r="AJ51" s="328" t="s">
        <v>155</v>
      </c>
      <c r="AK51" s="329">
        <v>48214</v>
      </c>
      <c r="AL51" s="329">
        <v>48579</v>
      </c>
      <c r="AM51" s="330">
        <v>8784</v>
      </c>
      <c r="AN51" s="331">
        <v>111.2</v>
      </c>
      <c r="AO51" s="274">
        <f t="shared" si="5"/>
        <v>0.98653999999999997</v>
      </c>
      <c r="AP51" s="326">
        <f t="shared" si="14"/>
        <v>112.71717315060718</v>
      </c>
      <c r="AQ51" s="296" t="str">
        <f t="shared" si="15"/>
        <v/>
      </c>
      <c r="AR51" s="296"/>
      <c r="AS51" s="333">
        <v>44923</v>
      </c>
      <c r="AT51" s="328" t="s">
        <v>115</v>
      </c>
      <c r="AU51" s="328" t="s">
        <v>140</v>
      </c>
      <c r="AV51" s="329">
        <v>45566</v>
      </c>
      <c r="AW51" s="329">
        <v>45657</v>
      </c>
      <c r="AX51" s="330">
        <v>2209</v>
      </c>
      <c r="AY51" s="331">
        <v>243.57</v>
      </c>
      <c r="AZ51" s="274">
        <f t="shared" si="6"/>
        <v>0.98653999999999997</v>
      </c>
      <c r="BA51" s="326">
        <f t="shared" si="16"/>
        <v>246.89318223285423</v>
      </c>
      <c r="BB51" s="296" t="str">
        <f t="shared" si="17"/>
        <v/>
      </c>
      <c r="BC51" t="str">
        <f t="shared" si="7"/>
        <v/>
      </c>
      <c r="BD51" s="296"/>
      <c r="BE51" s="296"/>
      <c r="BF51" s="332">
        <v>45287</v>
      </c>
      <c r="BG51" s="2" t="s">
        <v>115</v>
      </c>
      <c r="BH51" s="2" t="s">
        <v>152</v>
      </c>
      <c r="BI51" s="323">
        <v>45931</v>
      </c>
      <c r="BJ51" s="323">
        <v>46022</v>
      </c>
      <c r="BK51" s="324">
        <v>2209</v>
      </c>
      <c r="BL51" s="325">
        <v>106.31</v>
      </c>
      <c r="BM51" s="274">
        <f t="shared" si="8"/>
        <v>0.94415000000000004</v>
      </c>
      <c r="BN51" s="326">
        <f t="shared" si="18"/>
        <v>112.59863369168035</v>
      </c>
      <c r="BO51" s="296" t="str">
        <f t="shared" si="19"/>
        <v/>
      </c>
      <c r="BP51" t="str">
        <f t="shared" si="9"/>
        <v/>
      </c>
      <c r="BQ51" s="296"/>
      <c r="BR51" s="332">
        <v>45287</v>
      </c>
      <c r="BS51" s="2" t="s">
        <v>108</v>
      </c>
      <c r="BT51" s="2" t="s">
        <v>158</v>
      </c>
      <c r="BU51" s="323">
        <v>48580</v>
      </c>
      <c r="BV51" s="323">
        <v>48944</v>
      </c>
      <c r="BW51" s="324">
        <v>8760</v>
      </c>
      <c r="BX51" s="325">
        <v>71.37</v>
      </c>
      <c r="BY51" s="274">
        <f t="shared" si="10"/>
        <v>0.94415000000000004</v>
      </c>
      <c r="BZ51" s="326">
        <f t="shared" si="20"/>
        <v>75.591802150082088</v>
      </c>
      <c r="CA51" s="296" t="str">
        <f t="shared" si="21"/>
        <v/>
      </c>
    </row>
    <row r="52" spans="1:79" x14ac:dyDescent="0.25">
      <c r="A52" s="320" t="s">
        <v>183</v>
      </c>
      <c r="B52" s="321">
        <v>0.98765000000000003</v>
      </c>
      <c r="L52" s="332">
        <v>44186</v>
      </c>
      <c r="M52" s="2" t="s">
        <v>108</v>
      </c>
      <c r="N52" s="2" t="s">
        <v>151</v>
      </c>
      <c r="O52" s="323">
        <v>44197</v>
      </c>
      <c r="P52" s="323">
        <v>44561</v>
      </c>
      <c r="Q52" s="324">
        <v>8760</v>
      </c>
      <c r="R52" s="325">
        <v>45.2</v>
      </c>
      <c r="S52" s="274">
        <f t="shared" si="2"/>
        <v>1.0815600000000001</v>
      </c>
      <c r="T52" s="326">
        <f t="shared" si="11"/>
        <v>41.79148637153741</v>
      </c>
      <c r="U52" s="296" t="str">
        <f t="shared" si="3"/>
        <v/>
      </c>
      <c r="V52" s="296"/>
      <c r="W52" s="332">
        <v>44557</v>
      </c>
      <c r="X52" s="2" t="s">
        <v>108</v>
      </c>
      <c r="Y52" s="2" t="s">
        <v>133</v>
      </c>
      <c r="Z52" s="323">
        <v>44562</v>
      </c>
      <c r="AA52" s="323">
        <v>44926</v>
      </c>
      <c r="AB52" s="324">
        <v>8760</v>
      </c>
      <c r="AC52" s="325">
        <v>220.75</v>
      </c>
      <c r="AD52" s="274">
        <f t="shared" si="4"/>
        <v>1.04078</v>
      </c>
      <c r="AE52" s="326">
        <f t="shared" si="12"/>
        <v>212.10053997963067</v>
      </c>
      <c r="AF52" s="296" t="str">
        <f t="shared" si="13"/>
        <v/>
      </c>
      <c r="AG52" s="296"/>
      <c r="AH52" s="333">
        <v>44922</v>
      </c>
      <c r="AI52" s="328" t="s">
        <v>108</v>
      </c>
      <c r="AJ52" s="328" t="s">
        <v>110</v>
      </c>
      <c r="AK52" s="329">
        <v>44927</v>
      </c>
      <c r="AL52" s="329">
        <v>45291</v>
      </c>
      <c r="AM52" s="330">
        <v>8760</v>
      </c>
      <c r="AN52" s="331">
        <v>244.43</v>
      </c>
      <c r="AO52" s="274">
        <f t="shared" si="5"/>
        <v>0.98653999999999997</v>
      </c>
      <c r="AP52" s="326">
        <f t="shared" si="14"/>
        <v>247.76491576621325</v>
      </c>
      <c r="AQ52" s="296" t="str">
        <f t="shared" si="15"/>
        <v/>
      </c>
      <c r="AR52" s="296"/>
      <c r="AS52" s="333">
        <v>44923</v>
      </c>
      <c r="AT52" s="328" t="s">
        <v>115</v>
      </c>
      <c r="AU52" s="328" t="s">
        <v>135</v>
      </c>
      <c r="AV52" s="329">
        <v>45658</v>
      </c>
      <c r="AW52" s="329">
        <v>45747</v>
      </c>
      <c r="AX52" s="330">
        <v>2159</v>
      </c>
      <c r="AY52" s="331">
        <v>225.79</v>
      </c>
      <c r="AZ52" s="274">
        <f t="shared" si="6"/>
        <v>0.98653999999999997</v>
      </c>
      <c r="BA52" s="326">
        <f t="shared" si="16"/>
        <v>228.87059825247835</v>
      </c>
      <c r="BB52" s="296" t="str">
        <f t="shared" si="17"/>
        <v/>
      </c>
      <c r="BC52" t="str">
        <f t="shared" si="7"/>
        <v/>
      </c>
      <c r="BD52" s="296"/>
      <c r="BE52" s="296"/>
      <c r="BF52" s="332">
        <v>45287</v>
      </c>
      <c r="BG52" s="2" t="s">
        <v>115</v>
      </c>
      <c r="BH52" s="2" t="s">
        <v>138</v>
      </c>
      <c r="BI52" s="323">
        <v>46023</v>
      </c>
      <c r="BJ52" s="323">
        <v>46112</v>
      </c>
      <c r="BK52" s="324">
        <v>2159</v>
      </c>
      <c r="BL52" s="325">
        <v>107.24</v>
      </c>
      <c r="BM52" s="274">
        <f t="shared" si="8"/>
        <v>0.94415000000000004</v>
      </c>
      <c r="BN52" s="326">
        <f t="shared" si="18"/>
        <v>113.5836466663136</v>
      </c>
      <c r="BO52" s="296" t="str">
        <f t="shared" si="19"/>
        <v/>
      </c>
      <c r="BP52" t="str">
        <f t="shared" si="9"/>
        <v/>
      </c>
      <c r="BQ52" s="296"/>
      <c r="BR52" s="332">
        <v>45282</v>
      </c>
      <c r="BS52" s="2" t="s">
        <v>108</v>
      </c>
      <c r="BT52" s="2" t="s">
        <v>111</v>
      </c>
      <c r="BU52" s="323">
        <v>45292</v>
      </c>
      <c r="BV52" s="323">
        <v>45657</v>
      </c>
      <c r="BW52" s="324">
        <v>8784</v>
      </c>
      <c r="BX52" s="325">
        <v>93.04</v>
      </c>
      <c r="BY52" s="274">
        <f t="shared" si="10"/>
        <v>0.94415000000000004</v>
      </c>
      <c r="BZ52" s="326">
        <f t="shared" si="20"/>
        <v>98.5436636127734</v>
      </c>
      <c r="CA52" s="296">
        <f t="shared" si="21"/>
        <v>98.5436636127734</v>
      </c>
    </row>
    <row r="53" spans="1:79" x14ac:dyDescent="0.25">
      <c r="A53" s="320" t="s">
        <v>184</v>
      </c>
      <c r="B53" s="321">
        <v>0.96899000000000002</v>
      </c>
      <c r="L53" s="332">
        <v>44186</v>
      </c>
      <c r="M53" s="2" t="s">
        <v>108</v>
      </c>
      <c r="N53" s="2" t="s">
        <v>133</v>
      </c>
      <c r="O53" s="323">
        <v>44562</v>
      </c>
      <c r="P53" s="323">
        <v>44926</v>
      </c>
      <c r="Q53" s="324">
        <v>8760</v>
      </c>
      <c r="R53" s="325">
        <v>47.6</v>
      </c>
      <c r="S53" s="274">
        <f t="shared" si="2"/>
        <v>1.0815600000000001</v>
      </c>
      <c r="T53" s="326">
        <f t="shared" si="11"/>
        <v>44.01050334701727</v>
      </c>
      <c r="U53" s="296" t="str">
        <f t="shared" si="3"/>
        <v/>
      </c>
      <c r="V53" s="296"/>
      <c r="W53" s="332">
        <v>44557</v>
      </c>
      <c r="X53" s="2" t="s">
        <v>108</v>
      </c>
      <c r="Y53" s="2" t="s">
        <v>110</v>
      </c>
      <c r="Z53" s="323">
        <v>44927</v>
      </c>
      <c r="AA53" s="323">
        <v>45291</v>
      </c>
      <c r="AB53" s="324">
        <v>8760</v>
      </c>
      <c r="AC53" s="325">
        <v>120.5</v>
      </c>
      <c r="AD53" s="274">
        <f t="shared" si="4"/>
        <v>1.04078</v>
      </c>
      <c r="AE53" s="326">
        <f t="shared" si="12"/>
        <v>115.77855070235785</v>
      </c>
      <c r="AF53" s="296">
        <f t="shared" si="13"/>
        <v>115.77855070235785</v>
      </c>
      <c r="AG53" s="296"/>
      <c r="AH53" s="333">
        <v>44922</v>
      </c>
      <c r="AI53" s="328" t="s">
        <v>108</v>
      </c>
      <c r="AJ53" s="328" t="s">
        <v>111</v>
      </c>
      <c r="AK53" s="329">
        <v>45292</v>
      </c>
      <c r="AL53" s="329">
        <v>45657</v>
      </c>
      <c r="AM53" s="330">
        <v>8784</v>
      </c>
      <c r="AN53" s="331">
        <v>228.48</v>
      </c>
      <c r="AO53" s="274">
        <f t="shared" si="5"/>
        <v>0.98653999999999997</v>
      </c>
      <c r="AP53" s="326">
        <f t="shared" si="14"/>
        <v>231.59729965333386</v>
      </c>
      <c r="AQ53" s="296" t="str">
        <f t="shared" si="15"/>
        <v/>
      </c>
      <c r="AR53" s="296"/>
      <c r="AS53" s="333">
        <v>44923</v>
      </c>
      <c r="AT53" s="328" t="s">
        <v>115</v>
      </c>
      <c r="AU53" s="328" t="s">
        <v>145</v>
      </c>
      <c r="AV53" s="329">
        <v>45748</v>
      </c>
      <c r="AW53" s="329">
        <v>45838</v>
      </c>
      <c r="AX53" s="330">
        <v>2184</v>
      </c>
      <c r="AY53" s="331">
        <v>128.66</v>
      </c>
      <c r="AZ53" s="274">
        <f t="shared" si="6"/>
        <v>0.98653999999999997</v>
      </c>
      <c r="BA53" s="326">
        <f t="shared" si="16"/>
        <v>130.41539116508201</v>
      </c>
      <c r="BB53" s="296" t="str">
        <f t="shared" si="17"/>
        <v/>
      </c>
      <c r="BC53" t="str">
        <f t="shared" si="7"/>
        <v/>
      </c>
      <c r="BD53" s="296"/>
      <c r="BE53" s="296"/>
      <c r="BF53" s="332">
        <v>45287</v>
      </c>
      <c r="BG53" s="2" t="s">
        <v>115</v>
      </c>
      <c r="BH53" s="2" t="s">
        <v>157</v>
      </c>
      <c r="BI53" s="323">
        <v>46113</v>
      </c>
      <c r="BJ53" s="323">
        <v>46203</v>
      </c>
      <c r="BK53" s="324">
        <v>2184</v>
      </c>
      <c r="BL53" s="325">
        <v>83.11</v>
      </c>
      <c r="BM53" s="274">
        <f t="shared" si="8"/>
        <v>0.94415000000000004</v>
      </c>
      <c r="BN53" s="326">
        <f t="shared" si="18"/>
        <v>88.026267012656888</v>
      </c>
      <c r="BO53" s="296" t="str">
        <f t="shared" si="19"/>
        <v/>
      </c>
      <c r="BP53" t="str">
        <f t="shared" si="9"/>
        <v/>
      </c>
      <c r="BQ53" s="296"/>
      <c r="BR53" s="332">
        <v>45282</v>
      </c>
      <c r="BS53" s="2" t="s">
        <v>108</v>
      </c>
      <c r="BT53" s="2" t="s">
        <v>135</v>
      </c>
      <c r="BU53" s="323">
        <v>45658</v>
      </c>
      <c r="BV53" s="323">
        <v>46022</v>
      </c>
      <c r="BW53" s="324">
        <v>8760</v>
      </c>
      <c r="BX53" s="325">
        <v>98.44</v>
      </c>
      <c r="BY53" s="274">
        <f t="shared" si="10"/>
        <v>0.94415000000000004</v>
      </c>
      <c r="BZ53" s="326">
        <f t="shared" si="20"/>
        <v>104.26309378806333</v>
      </c>
      <c r="CA53" s="296" t="str">
        <f t="shared" si="21"/>
        <v/>
      </c>
    </row>
    <row r="54" spans="1:79" x14ac:dyDescent="0.25">
      <c r="A54" s="320" t="s">
        <v>185</v>
      </c>
      <c r="B54" s="321">
        <v>0.96418999999999999</v>
      </c>
      <c r="L54" s="332">
        <v>44186</v>
      </c>
      <c r="M54" s="2" t="s">
        <v>108</v>
      </c>
      <c r="N54" s="2" t="s">
        <v>110</v>
      </c>
      <c r="O54" s="323">
        <v>44927</v>
      </c>
      <c r="P54" s="323">
        <v>45291</v>
      </c>
      <c r="Q54" s="324">
        <v>8760</v>
      </c>
      <c r="R54" s="325">
        <v>48.3</v>
      </c>
      <c r="S54" s="274">
        <f t="shared" si="2"/>
        <v>1.0815600000000001</v>
      </c>
      <c r="T54" s="326">
        <f t="shared" si="11"/>
        <v>44.657716631532224</v>
      </c>
      <c r="U54" s="296" t="str">
        <f t="shared" si="3"/>
        <v/>
      </c>
      <c r="V54" s="296"/>
      <c r="W54" s="332">
        <v>44557</v>
      </c>
      <c r="X54" s="2" t="s">
        <v>108</v>
      </c>
      <c r="Y54" s="2" t="s">
        <v>111</v>
      </c>
      <c r="Z54" s="323">
        <v>45292</v>
      </c>
      <c r="AA54" s="323">
        <v>45657</v>
      </c>
      <c r="AB54" s="324">
        <v>8784</v>
      </c>
      <c r="AC54" s="325">
        <v>88.63</v>
      </c>
      <c r="AD54" s="274">
        <f t="shared" si="4"/>
        <v>1.04078</v>
      </c>
      <c r="AE54" s="326">
        <f t="shared" si="12"/>
        <v>85.157285881742538</v>
      </c>
      <c r="AF54" s="296" t="str">
        <f t="shared" si="13"/>
        <v/>
      </c>
      <c r="AG54" s="296"/>
      <c r="AH54" s="333">
        <v>44922</v>
      </c>
      <c r="AI54" s="328" t="s">
        <v>108</v>
      </c>
      <c r="AJ54" s="328" t="s">
        <v>135</v>
      </c>
      <c r="AK54" s="329">
        <v>45658</v>
      </c>
      <c r="AL54" s="329">
        <v>46022</v>
      </c>
      <c r="AM54" s="330">
        <v>8760</v>
      </c>
      <c r="AN54" s="331">
        <v>167.83</v>
      </c>
      <c r="AO54" s="274">
        <f t="shared" si="5"/>
        <v>0.98653999999999997</v>
      </c>
      <c r="AP54" s="326">
        <f t="shared" si="14"/>
        <v>170.11981267865471</v>
      </c>
      <c r="AQ54" s="296" t="str">
        <f t="shared" si="15"/>
        <v/>
      </c>
      <c r="AR54" s="296"/>
      <c r="AS54" s="333">
        <v>44923</v>
      </c>
      <c r="AT54" s="328" t="s">
        <v>115</v>
      </c>
      <c r="AU54" s="328" t="s">
        <v>148</v>
      </c>
      <c r="AV54" s="329">
        <v>45839</v>
      </c>
      <c r="AW54" s="329">
        <v>45930</v>
      </c>
      <c r="AX54" s="330">
        <v>2208</v>
      </c>
      <c r="AY54" s="331">
        <v>130.68</v>
      </c>
      <c r="AZ54" s="274">
        <f t="shared" si="6"/>
        <v>0.98653999999999997</v>
      </c>
      <c r="BA54" s="326">
        <f t="shared" si="16"/>
        <v>132.46295132483226</v>
      </c>
      <c r="BB54" s="296" t="str">
        <f t="shared" si="17"/>
        <v/>
      </c>
      <c r="BC54" t="str">
        <f t="shared" si="7"/>
        <v/>
      </c>
      <c r="BD54" s="296"/>
      <c r="BE54" s="296"/>
      <c r="BF54" s="332">
        <v>45287</v>
      </c>
      <c r="BG54" s="2" t="s">
        <v>115</v>
      </c>
      <c r="BH54" s="2" t="s">
        <v>160</v>
      </c>
      <c r="BI54" s="323">
        <v>46204</v>
      </c>
      <c r="BJ54" s="323">
        <v>46295</v>
      </c>
      <c r="BK54" s="324">
        <v>2208</v>
      </c>
      <c r="BL54" s="325">
        <v>87.29</v>
      </c>
      <c r="BM54" s="274">
        <f t="shared" si="8"/>
        <v>0.94415000000000004</v>
      </c>
      <c r="BN54" s="326">
        <f t="shared" si="18"/>
        <v>92.453529629825766</v>
      </c>
      <c r="BO54" s="296" t="str">
        <f t="shared" si="19"/>
        <v/>
      </c>
      <c r="BP54" t="str">
        <f t="shared" si="9"/>
        <v/>
      </c>
      <c r="BQ54" s="296"/>
      <c r="BR54" s="332">
        <v>45282</v>
      </c>
      <c r="BS54" s="2" t="s">
        <v>108</v>
      </c>
      <c r="BT54" s="2" t="s">
        <v>138</v>
      </c>
      <c r="BU54" s="323">
        <v>46023</v>
      </c>
      <c r="BV54" s="323">
        <v>46387</v>
      </c>
      <c r="BW54" s="324">
        <v>8760</v>
      </c>
      <c r="BX54" s="325">
        <v>93.07</v>
      </c>
      <c r="BY54" s="274">
        <f t="shared" si="10"/>
        <v>0.94415000000000004</v>
      </c>
      <c r="BZ54" s="326">
        <f t="shared" si="20"/>
        <v>98.575438224858331</v>
      </c>
      <c r="CA54" s="296" t="str">
        <f t="shared" si="21"/>
        <v/>
      </c>
    </row>
    <row r="55" spans="1:79" x14ac:dyDescent="0.25">
      <c r="A55" s="320" t="s">
        <v>186</v>
      </c>
      <c r="B55" s="321">
        <v>0.97899000000000003</v>
      </c>
      <c r="L55" s="332">
        <v>44186</v>
      </c>
      <c r="M55" s="2" t="s">
        <v>108</v>
      </c>
      <c r="N55" s="2" t="s">
        <v>111</v>
      </c>
      <c r="O55" s="323">
        <v>45292</v>
      </c>
      <c r="P55" s="323">
        <v>45657</v>
      </c>
      <c r="Q55" s="324">
        <v>8784</v>
      </c>
      <c r="R55" s="325">
        <v>48.05</v>
      </c>
      <c r="S55" s="274">
        <f t="shared" si="2"/>
        <v>1.0815600000000001</v>
      </c>
      <c r="T55" s="326">
        <f t="shared" si="11"/>
        <v>44.42656902991974</v>
      </c>
      <c r="U55" s="296">
        <f t="shared" si="3"/>
        <v>44.42656902991974</v>
      </c>
      <c r="V55" s="296"/>
      <c r="W55" s="332">
        <v>44557</v>
      </c>
      <c r="X55" s="2" t="s">
        <v>108</v>
      </c>
      <c r="Y55" s="2" t="s">
        <v>135</v>
      </c>
      <c r="Z55" s="323">
        <v>45658</v>
      </c>
      <c r="AA55" s="323">
        <v>46022</v>
      </c>
      <c r="AB55" s="324">
        <v>8760</v>
      </c>
      <c r="AC55" s="325">
        <v>86.87</v>
      </c>
      <c r="AD55" s="274">
        <f t="shared" si="4"/>
        <v>1.04078</v>
      </c>
      <c r="AE55" s="326">
        <f t="shared" si="12"/>
        <v>83.466246468994413</v>
      </c>
      <c r="AF55" s="296" t="str">
        <f t="shared" si="13"/>
        <v/>
      </c>
      <c r="AG55" s="296"/>
      <c r="AH55" s="333">
        <v>44922</v>
      </c>
      <c r="AI55" s="328" t="s">
        <v>108</v>
      </c>
      <c r="AJ55" s="328" t="s">
        <v>138</v>
      </c>
      <c r="AK55" s="329">
        <v>46023</v>
      </c>
      <c r="AL55" s="329">
        <v>46387</v>
      </c>
      <c r="AM55" s="330">
        <v>8760</v>
      </c>
      <c r="AN55" s="331">
        <v>133.5</v>
      </c>
      <c r="AO55" s="274">
        <f t="shared" si="5"/>
        <v>0.98653999999999997</v>
      </c>
      <c r="AP55" s="326">
        <f t="shared" si="14"/>
        <v>135.32142639933505</v>
      </c>
      <c r="AQ55" s="296" t="str">
        <f t="shared" si="15"/>
        <v/>
      </c>
      <c r="AR55" s="296"/>
      <c r="AS55" s="333">
        <v>44922</v>
      </c>
      <c r="AT55" s="328" t="s">
        <v>115</v>
      </c>
      <c r="AU55" s="328" t="s">
        <v>110</v>
      </c>
      <c r="AV55" s="329">
        <v>44927</v>
      </c>
      <c r="AW55" s="329">
        <v>45016</v>
      </c>
      <c r="AX55" s="330">
        <v>2159</v>
      </c>
      <c r="AY55" s="331">
        <v>222.13</v>
      </c>
      <c r="AZ55" s="274">
        <f t="shared" si="6"/>
        <v>0.98653999999999997</v>
      </c>
      <c r="BA55" s="326">
        <f t="shared" si="16"/>
        <v>225.16066251748535</v>
      </c>
      <c r="BB55" s="296" t="str">
        <f t="shared" si="17"/>
        <v/>
      </c>
      <c r="BC55" t="str">
        <f t="shared" si="7"/>
        <v/>
      </c>
      <c r="BD55" s="296"/>
      <c r="BE55" s="296"/>
      <c r="BF55" s="332">
        <v>45282</v>
      </c>
      <c r="BG55" s="2" t="s">
        <v>115</v>
      </c>
      <c r="BH55" s="2" t="s">
        <v>111</v>
      </c>
      <c r="BI55" s="323">
        <v>45292</v>
      </c>
      <c r="BJ55" s="323">
        <v>45382</v>
      </c>
      <c r="BK55" s="324">
        <v>2183</v>
      </c>
      <c r="BL55" s="325">
        <v>91.88</v>
      </c>
      <c r="BM55" s="274">
        <f t="shared" si="8"/>
        <v>0.94415000000000004</v>
      </c>
      <c r="BN55" s="326">
        <f t="shared" si="18"/>
        <v>97.315045278822211</v>
      </c>
      <c r="BO55" s="296" t="str">
        <f t="shared" si="19"/>
        <v/>
      </c>
      <c r="BP55">
        <f t="shared" si="9"/>
        <v>1</v>
      </c>
      <c r="BQ55" s="296"/>
      <c r="BR55" s="332">
        <v>45282</v>
      </c>
      <c r="BS55" s="2" t="s">
        <v>108</v>
      </c>
      <c r="BT55" s="2" t="s">
        <v>141</v>
      </c>
      <c r="BU55" s="323">
        <v>46388</v>
      </c>
      <c r="BV55" s="323">
        <v>46752</v>
      </c>
      <c r="BW55" s="324">
        <v>8760</v>
      </c>
      <c r="BX55" s="325">
        <v>85.3</v>
      </c>
      <c r="BY55" s="274">
        <f t="shared" si="10"/>
        <v>0.94415000000000004</v>
      </c>
      <c r="BZ55" s="326">
        <f t="shared" si="20"/>
        <v>90.345813694857796</v>
      </c>
      <c r="CA55" s="296" t="str">
        <f t="shared" si="21"/>
        <v/>
      </c>
    </row>
    <row r="56" spans="1:79" x14ac:dyDescent="0.25">
      <c r="A56" s="320" t="s">
        <v>187</v>
      </c>
      <c r="B56" s="321">
        <v>0.98429999999999995</v>
      </c>
      <c r="L56" s="332">
        <v>44186</v>
      </c>
      <c r="M56" s="2" t="s">
        <v>108</v>
      </c>
      <c r="N56" s="2" t="s">
        <v>135</v>
      </c>
      <c r="O56" s="323">
        <v>45658</v>
      </c>
      <c r="P56" s="323">
        <v>46022</v>
      </c>
      <c r="Q56" s="324">
        <v>8760</v>
      </c>
      <c r="R56" s="325">
        <v>48.58</v>
      </c>
      <c r="S56" s="274">
        <f t="shared" si="2"/>
        <v>1.0815600000000001</v>
      </c>
      <c r="T56" s="326">
        <f t="shared" si="11"/>
        <v>44.916601945338208</v>
      </c>
      <c r="U56" s="296" t="str">
        <f t="shared" si="3"/>
        <v/>
      </c>
      <c r="V56" s="296"/>
      <c r="W56" s="332">
        <v>44557</v>
      </c>
      <c r="X56" s="2" t="s">
        <v>108</v>
      </c>
      <c r="Y56" s="2" t="s">
        <v>138</v>
      </c>
      <c r="Z56" s="323">
        <v>46023</v>
      </c>
      <c r="AA56" s="323">
        <v>46387</v>
      </c>
      <c r="AB56" s="324">
        <v>8760</v>
      </c>
      <c r="AC56" s="325">
        <v>82.92</v>
      </c>
      <c r="AD56" s="274">
        <f t="shared" si="4"/>
        <v>1.04078</v>
      </c>
      <c r="AE56" s="326">
        <f t="shared" si="12"/>
        <v>79.671015968792631</v>
      </c>
      <c r="AF56" s="296" t="str">
        <f t="shared" si="13"/>
        <v/>
      </c>
      <c r="AG56" s="296"/>
      <c r="AH56" s="333">
        <v>44922</v>
      </c>
      <c r="AI56" s="328" t="s">
        <v>108</v>
      </c>
      <c r="AJ56" s="328" t="s">
        <v>141</v>
      </c>
      <c r="AK56" s="329">
        <v>46388</v>
      </c>
      <c r="AL56" s="329">
        <v>46752</v>
      </c>
      <c r="AM56" s="330">
        <v>8760</v>
      </c>
      <c r="AN56" s="331">
        <v>128</v>
      </c>
      <c r="AO56" s="274">
        <f t="shared" si="5"/>
        <v>0.98653999999999997</v>
      </c>
      <c r="AP56" s="326">
        <f t="shared" si="14"/>
        <v>129.74638636041115</v>
      </c>
      <c r="AQ56" s="296" t="str">
        <f t="shared" si="15"/>
        <v/>
      </c>
      <c r="AR56" s="296"/>
      <c r="AS56" s="333">
        <v>44922</v>
      </c>
      <c r="AT56" s="328" t="s">
        <v>115</v>
      </c>
      <c r="AU56" s="328" t="s">
        <v>134</v>
      </c>
      <c r="AV56" s="329">
        <v>45017</v>
      </c>
      <c r="AW56" s="329">
        <v>45107</v>
      </c>
      <c r="AX56" s="330">
        <v>2184</v>
      </c>
      <c r="AY56" s="331">
        <v>202.62</v>
      </c>
      <c r="AZ56" s="274">
        <f t="shared" si="6"/>
        <v>0.98653999999999997</v>
      </c>
      <c r="BA56" s="326">
        <f t="shared" si="16"/>
        <v>205.38447503395707</v>
      </c>
      <c r="BB56" s="296" t="str">
        <f t="shared" si="17"/>
        <v/>
      </c>
      <c r="BC56" t="str">
        <f t="shared" si="7"/>
        <v/>
      </c>
      <c r="BD56" s="296"/>
      <c r="BE56" s="296"/>
      <c r="BF56" s="332">
        <v>45282</v>
      </c>
      <c r="BG56" s="2" t="s">
        <v>115</v>
      </c>
      <c r="BH56" s="2" t="s">
        <v>117</v>
      </c>
      <c r="BI56" s="323">
        <v>45383</v>
      </c>
      <c r="BJ56" s="323">
        <v>45473</v>
      </c>
      <c r="BK56" s="324">
        <v>2184</v>
      </c>
      <c r="BL56" s="325">
        <v>81.08</v>
      </c>
      <c r="BM56" s="274">
        <f t="shared" si="8"/>
        <v>0.94415000000000004</v>
      </c>
      <c r="BN56" s="326">
        <f t="shared" si="18"/>
        <v>85.876184928242324</v>
      </c>
      <c r="BO56" s="296" t="str">
        <f t="shared" si="19"/>
        <v/>
      </c>
      <c r="BP56">
        <f t="shared" si="9"/>
        <v>1</v>
      </c>
      <c r="BQ56" s="296"/>
      <c r="BR56" s="332">
        <v>45282</v>
      </c>
      <c r="BS56" s="2" t="s">
        <v>108</v>
      </c>
      <c r="BT56" s="2" t="s">
        <v>143</v>
      </c>
      <c r="BU56" s="323">
        <v>46753</v>
      </c>
      <c r="BV56" s="323">
        <v>47118</v>
      </c>
      <c r="BW56" s="324">
        <v>8784</v>
      </c>
      <c r="BX56" s="325">
        <v>77.64</v>
      </c>
      <c r="BY56" s="274">
        <f t="shared" si="10"/>
        <v>0.94415000000000004</v>
      </c>
      <c r="BZ56" s="326">
        <f t="shared" si="20"/>
        <v>82.232696075835406</v>
      </c>
      <c r="CA56" s="296" t="str">
        <f t="shared" si="21"/>
        <v/>
      </c>
    </row>
    <row r="57" spans="1:79" x14ac:dyDescent="0.25">
      <c r="A57" s="320" t="s">
        <v>188</v>
      </c>
      <c r="B57" s="321">
        <v>0.98653999999999997</v>
      </c>
      <c r="L57" s="332">
        <v>44186</v>
      </c>
      <c r="M57" s="2" t="s">
        <v>108</v>
      </c>
      <c r="N57" s="2" t="s">
        <v>138</v>
      </c>
      <c r="O57" s="323">
        <v>46023</v>
      </c>
      <c r="P57" s="323">
        <v>46387</v>
      </c>
      <c r="Q57" s="324">
        <v>8760</v>
      </c>
      <c r="R57" s="325">
        <v>49.1</v>
      </c>
      <c r="S57" s="274">
        <f t="shared" si="2"/>
        <v>1.0815600000000001</v>
      </c>
      <c r="T57" s="326">
        <f t="shared" si="11"/>
        <v>45.397388956692183</v>
      </c>
      <c r="U57" s="296" t="str">
        <f t="shared" si="3"/>
        <v/>
      </c>
      <c r="V57" s="296"/>
      <c r="W57" s="332">
        <v>44557</v>
      </c>
      <c r="X57" s="2" t="s">
        <v>108</v>
      </c>
      <c r="Y57" s="2" t="s">
        <v>141</v>
      </c>
      <c r="Z57" s="323">
        <v>46388</v>
      </c>
      <c r="AA57" s="323">
        <v>46752</v>
      </c>
      <c r="AB57" s="324">
        <v>8760</v>
      </c>
      <c r="AC57" s="325">
        <v>80.41</v>
      </c>
      <c r="AD57" s="274">
        <f t="shared" si="4"/>
        <v>1.04078</v>
      </c>
      <c r="AE57" s="326">
        <f t="shared" si="12"/>
        <v>77.259363169930239</v>
      </c>
      <c r="AF57" s="296" t="str">
        <f t="shared" si="13"/>
        <v/>
      </c>
      <c r="AG57" s="296"/>
      <c r="AH57" s="333">
        <v>44922</v>
      </c>
      <c r="AI57" s="328" t="s">
        <v>108</v>
      </c>
      <c r="AJ57" s="328" t="s">
        <v>143</v>
      </c>
      <c r="AK57" s="329">
        <v>46753</v>
      </c>
      <c r="AL57" s="329">
        <v>47118</v>
      </c>
      <c r="AM57" s="330">
        <v>8784</v>
      </c>
      <c r="AN57" s="331">
        <v>119.25</v>
      </c>
      <c r="AO57" s="274">
        <f t="shared" si="5"/>
        <v>0.98653999999999997</v>
      </c>
      <c r="AP57" s="326">
        <f t="shared" si="14"/>
        <v>120.8770044803049</v>
      </c>
      <c r="AQ57" s="296" t="str">
        <f t="shared" si="15"/>
        <v/>
      </c>
      <c r="AR57" s="296"/>
      <c r="AS57" s="333">
        <v>44922</v>
      </c>
      <c r="AT57" s="328" t="s">
        <v>115</v>
      </c>
      <c r="AU57" s="328" t="s">
        <v>137</v>
      </c>
      <c r="AV57" s="329">
        <v>45108</v>
      </c>
      <c r="AW57" s="329">
        <v>45199</v>
      </c>
      <c r="AX57" s="330">
        <v>2208</v>
      </c>
      <c r="AY57" s="331">
        <v>241.99</v>
      </c>
      <c r="AZ57" s="274">
        <f t="shared" si="6"/>
        <v>0.98653999999999997</v>
      </c>
      <c r="BA57" s="326">
        <f t="shared" si="16"/>
        <v>245.2916252762179</v>
      </c>
      <c r="BB57" s="296" t="str">
        <f t="shared" si="17"/>
        <v/>
      </c>
      <c r="BC57" t="str">
        <f t="shared" si="7"/>
        <v/>
      </c>
      <c r="BD57" s="296"/>
      <c r="BE57" s="296"/>
      <c r="BF57" s="332">
        <v>45282</v>
      </c>
      <c r="BG57" s="2" t="s">
        <v>115</v>
      </c>
      <c r="BH57" s="2" t="s">
        <v>118</v>
      </c>
      <c r="BI57" s="323">
        <v>45474</v>
      </c>
      <c r="BJ57" s="323">
        <v>45565</v>
      </c>
      <c r="BK57" s="324">
        <v>2208</v>
      </c>
      <c r="BL57" s="325">
        <v>92.53</v>
      </c>
      <c r="BM57" s="274">
        <f t="shared" si="8"/>
        <v>0.94415000000000004</v>
      </c>
      <c r="BN57" s="326">
        <f t="shared" si="18"/>
        <v>98.003495207329337</v>
      </c>
      <c r="BO57" s="296" t="str">
        <f t="shared" si="19"/>
        <v/>
      </c>
      <c r="BP57">
        <f t="shared" si="9"/>
        <v>1</v>
      </c>
      <c r="BQ57" s="296"/>
      <c r="BR57" s="332">
        <v>45282</v>
      </c>
      <c r="BS57" s="2" t="s">
        <v>108</v>
      </c>
      <c r="BT57" s="2" t="s">
        <v>146</v>
      </c>
      <c r="BU57" s="323">
        <v>47119</v>
      </c>
      <c r="BV57" s="323">
        <v>47483</v>
      </c>
      <c r="BW57" s="324">
        <v>8760</v>
      </c>
      <c r="BX57" s="325">
        <v>74.61</v>
      </c>
      <c r="BY57" s="274">
        <f t="shared" si="10"/>
        <v>0.94415000000000004</v>
      </c>
      <c r="BZ57" s="326">
        <f t="shared" si="20"/>
        <v>79.02346025525604</v>
      </c>
      <c r="CA57" s="296" t="str">
        <f t="shared" si="21"/>
        <v/>
      </c>
    </row>
    <row r="58" spans="1:79" x14ac:dyDescent="0.25">
      <c r="A58" s="320" t="s">
        <v>189</v>
      </c>
      <c r="B58" s="321">
        <v>0.99614999999999998</v>
      </c>
      <c r="L58" s="332">
        <v>44183</v>
      </c>
      <c r="M58" s="2" t="s">
        <v>108</v>
      </c>
      <c r="N58" s="2" t="s">
        <v>151</v>
      </c>
      <c r="O58" s="323">
        <v>44197</v>
      </c>
      <c r="P58" s="323">
        <v>44561</v>
      </c>
      <c r="Q58" s="324">
        <v>8760</v>
      </c>
      <c r="R58" s="325">
        <v>44.47</v>
      </c>
      <c r="S58" s="274">
        <f t="shared" si="2"/>
        <v>1.0815600000000001</v>
      </c>
      <c r="T58" s="326">
        <f t="shared" si="11"/>
        <v>41.116535374828949</v>
      </c>
      <c r="U58" s="296" t="str">
        <f t="shared" si="3"/>
        <v/>
      </c>
      <c r="V58" s="296"/>
      <c r="W58" s="332">
        <v>44557</v>
      </c>
      <c r="X58" s="2" t="s">
        <v>108</v>
      </c>
      <c r="Y58" s="2" t="s">
        <v>143</v>
      </c>
      <c r="Z58" s="323">
        <v>46753</v>
      </c>
      <c r="AA58" s="323">
        <v>47118</v>
      </c>
      <c r="AB58" s="324">
        <v>8784</v>
      </c>
      <c r="AC58" s="325">
        <v>81.77</v>
      </c>
      <c r="AD58" s="274">
        <f t="shared" si="4"/>
        <v>1.04078</v>
      </c>
      <c r="AE58" s="326">
        <f t="shared" si="12"/>
        <v>78.566075443417432</v>
      </c>
      <c r="AF58" s="296" t="str">
        <f t="shared" si="13"/>
        <v/>
      </c>
      <c r="AG58" s="296"/>
      <c r="AH58" s="333">
        <v>44922</v>
      </c>
      <c r="AI58" s="328" t="s">
        <v>108</v>
      </c>
      <c r="AJ58" s="328" t="s">
        <v>146</v>
      </c>
      <c r="AK58" s="329">
        <v>47119</v>
      </c>
      <c r="AL58" s="329">
        <v>47483</v>
      </c>
      <c r="AM58" s="330">
        <v>8760</v>
      </c>
      <c r="AN58" s="331">
        <v>118.26</v>
      </c>
      <c r="AO58" s="274">
        <f t="shared" si="5"/>
        <v>0.98653999999999997</v>
      </c>
      <c r="AP58" s="326">
        <f t="shared" si="14"/>
        <v>119.87349727329861</v>
      </c>
      <c r="AQ58" s="296" t="str">
        <f t="shared" si="15"/>
        <v/>
      </c>
      <c r="AR58" s="296"/>
      <c r="AS58" s="333">
        <v>44922</v>
      </c>
      <c r="AT58" s="328" t="s">
        <v>115</v>
      </c>
      <c r="AU58" s="328" t="s">
        <v>116</v>
      </c>
      <c r="AV58" s="329">
        <v>45200</v>
      </c>
      <c r="AW58" s="329">
        <v>45291</v>
      </c>
      <c r="AX58" s="330">
        <v>2209</v>
      </c>
      <c r="AY58" s="331">
        <v>310</v>
      </c>
      <c r="AZ58" s="274">
        <f t="shared" si="6"/>
        <v>0.98653999999999997</v>
      </c>
      <c r="BA58" s="326">
        <f t="shared" si="16"/>
        <v>314.2295294666207</v>
      </c>
      <c r="BB58" s="296">
        <f t="shared" si="17"/>
        <v>314.2295294666207</v>
      </c>
      <c r="BC58">
        <f t="shared" si="7"/>
        <v>1</v>
      </c>
      <c r="BD58" s="296"/>
      <c r="BE58" s="296"/>
      <c r="BF58" s="332">
        <v>45282</v>
      </c>
      <c r="BG58" s="2" t="s">
        <v>115</v>
      </c>
      <c r="BH58" s="2" t="s">
        <v>140</v>
      </c>
      <c r="BI58" s="323">
        <v>45566</v>
      </c>
      <c r="BJ58" s="323">
        <v>45657</v>
      </c>
      <c r="BK58" s="324">
        <v>2209</v>
      </c>
      <c r="BL58" s="325">
        <v>106.53</v>
      </c>
      <c r="BM58" s="274">
        <f t="shared" si="8"/>
        <v>0.94415000000000004</v>
      </c>
      <c r="BN58" s="326">
        <f t="shared" si="18"/>
        <v>112.8316475136366</v>
      </c>
      <c r="BO58" s="296" t="str">
        <f t="shared" si="19"/>
        <v/>
      </c>
      <c r="BP58" t="str">
        <f t="shared" si="9"/>
        <v/>
      </c>
      <c r="BQ58" s="296"/>
      <c r="BR58" s="332">
        <v>45282</v>
      </c>
      <c r="BS58" s="2" t="s">
        <v>108</v>
      </c>
      <c r="BT58" s="2" t="s">
        <v>149</v>
      </c>
      <c r="BU58" s="323">
        <v>47484</v>
      </c>
      <c r="BV58" s="323">
        <v>47848</v>
      </c>
      <c r="BW58" s="324">
        <v>8760</v>
      </c>
      <c r="BX58" s="325">
        <v>72.97</v>
      </c>
      <c r="BY58" s="274">
        <f t="shared" si="10"/>
        <v>0.94415000000000004</v>
      </c>
      <c r="BZ58" s="326">
        <f t="shared" si="20"/>
        <v>77.286448127945761</v>
      </c>
      <c r="CA58" s="296" t="str">
        <f t="shared" si="21"/>
        <v/>
      </c>
    </row>
    <row r="59" spans="1:79" x14ac:dyDescent="0.25">
      <c r="A59" s="320" t="s">
        <v>190</v>
      </c>
      <c r="B59" s="321">
        <v>0.99045000000000005</v>
      </c>
      <c r="L59" s="332">
        <v>44183</v>
      </c>
      <c r="M59" s="2" t="s">
        <v>108</v>
      </c>
      <c r="N59" s="2" t="s">
        <v>133</v>
      </c>
      <c r="O59" s="323">
        <v>44562</v>
      </c>
      <c r="P59" s="323">
        <v>44926</v>
      </c>
      <c r="Q59" s="324">
        <v>8760</v>
      </c>
      <c r="R59" s="325">
        <v>47.45</v>
      </c>
      <c r="S59" s="274">
        <f t="shared" si="2"/>
        <v>1.0815600000000001</v>
      </c>
      <c r="T59" s="326">
        <f t="shared" si="11"/>
        <v>43.871814786049782</v>
      </c>
      <c r="U59" s="296" t="str">
        <f t="shared" si="3"/>
        <v/>
      </c>
      <c r="V59" s="296"/>
      <c r="W59" s="332">
        <v>44557</v>
      </c>
      <c r="X59" s="2" t="s">
        <v>108</v>
      </c>
      <c r="Y59" s="2" t="s">
        <v>146</v>
      </c>
      <c r="Z59" s="323">
        <v>47119</v>
      </c>
      <c r="AA59" s="323">
        <v>47483</v>
      </c>
      <c r="AB59" s="324">
        <v>8760</v>
      </c>
      <c r="AC59" s="325">
        <v>80.98</v>
      </c>
      <c r="AD59" s="274">
        <f t="shared" si="4"/>
        <v>1.04078</v>
      </c>
      <c r="AE59" s="326">
        <f t="shared" si="12"/>
        <v>77.807029343377081</v>
      </c>
      <c r="AF59" s="296" t="str">
        <f t="shared" si="13"/>
        <v/>
      </c>
      <c r="AG59" s="296"/>
      <c r="AH59" s="333">
        <v>44922</v>
      </c>
      <c r="AI59" s="328" t="s">
        <v>108</v>
      </c>
      <c r="AJ59" s="328" t="s">
        <v>149</v>
      </c>
      <c r="AK59" s="329">
        <v>47484</v>
      </c>
      <c r="AL59" s="329">
        <v>47848</v>
      </c>
      <c r="AM59" s="330">
        <v>8760</v>
      </c>
      <c r="AN59" s="331">
        <v>117.11</v>
      </c>
      <c r="AO59" s="274">
        <f t="shared" si="5"/>
        <v>0.98653999999999997</v>
      </c>
      <c r="AP59" s="326">
        <f t="shared" si="14"/>
        <v>118.70780708334178</v>
      </c>
      <c r="AQ59" s="296" t="str">
        <f t="shared" si="15"/>
        <v/>
      </c>
      <c r="AR59" s="296"/>
      <c r="AS59" s="333">
        <v>44922</v>
      </c>
      <c r="AT59" s="328" t="s">
        <v>115</v>
      </c>
      <c r="AU59" s="328" t="s">
        <v>111</v>
      </c>
      <c r="AV59" s="329">
        <v>45292</v>
      </c>
      <c r="AW59" s="329">
        <v>45382</v>
      </c>
      <c r="AX59" s="330">
        <v>2183</v>
      </c>
      <c r="AY59" s="331">
        <v>291.91000000000003</v>
      </c>
      <c r="AZ59" s="274">
        <f t="shared" si="6"/>
        <v>0.98653999999999997</v>
      </c>
      <c r="BA59" s="326">
        <f t="shared" si="16"/>
        <v>295.89271595677826</v>
      </c>
      <c r="BB59" s="296">
        <f t="shared" si="17"/>
        <v>295.89271595677826</v>
      </c>
      <c r="BC59">
        <f t="shared" si="7"/>
        <v>1</v>
      </c>
      <c r="BD59" s="296"/>
      <c r="BE59" s="296"/>
      <c r="BF59" s="332">
        <v>45282</v>
      </c>
      <c r="BG59" s="2" t="s">
        <v>115</v>
      </c>
      <c r="BH59" s="2" t="s">
        <v>135</v>
      </c>
      <c r="BI59" s="323">
        <v>45658</v>
      </c>
      <c r="BJ59" s="323">
        <v>45747</v>
      </c>
      <c r="BK59" s="324">
        <v>2159</v>
      </c>
      <c r="BL59" s="325">
        <v>110.45</v>
      </c>
      <c r="BM59" s="274">
        <f t="shared" si="8"/>
        <v>0.94415000000000004</v>
      </c>
      <c r="BN59" s="326">
        <f t="shared" si="18"/>
        <v>116.98353015940263</v>
      </c>
      <c r="BO59" s="296" t="str">
        <f t="shared" si="19"/>
        <v/>
      </c>
      <c r="BP59" t="str">
        <f t="shared" si="9"/>
        <v/>
      </c>
      <c r="BQ59" s="296"/>
      <c r="BR59" s="332">
        <v>45282</v>
      </c>
      <c r="BS59" s="2" t="s">
        <v>108</v>
      </c>
      <c r="BT59" s="2" t="s">
        <v>153</v>
      </c>
      <c r="BU59" s="323">
        <v>47849</v>
      </c>
      <c r="BV59" s="323">
        <v>48213</v>
      </c>
      <c r="BW59" s="324">
        <v>8760</v>
      </c>
      <c r="BX59" s="325">
        <v>72.58</v>
      </c>
      <c r="BY59" s="274">
        <f t="shared" si="10"/>
        <v>0.94415000000000004</v>
      </c>
      <c r="BZ59" s="326">
        <f t="shared" si="20"/>
        <v>76.873378170841491</v>
      </c>
      <c r="CA59" s="296" t="str">
        <f t="shared" si="21"/>
        <v/>
      </c>
    </row>
    <row r="60" spans="1:79" x14ac:dyDescent="0.25">
      <c r="A60" s="320" t="s">
        <v>191</v>
      </c>
      <c r="B60" s="321">
        <v>0.99051</v>
      </c>
      <c r="L60" s="332">
        <v>44183</v>
      </c>
      <c r="M60" s="2" t="s">
        <v>108</v>
      </c>
      <c r="N60" s="2" t="s">
        <v>110</v>
      </c>
      <c r="O60" s="323">
        <v>44927</v>
      </c>
      <c r="P60" s="323">
        <v>45291</v>
      </c>
      <c r="Q60" s="324">
        <v>8760</v>
      </c>
      <c r="R60" s="325">
        <v>48.18</v>
      </c>
      <c r="S60" s="274">
        <f t="shared" si="2"/>
        <v>1.0815600000000001</v>
      </c>
      <c r="T60" s="326">
        <f t="shared" si="11"/>
        <v>44.546765782758236</v>
      </c>
      <c r="U60" s="296" t="str">
        <f t="shared" si="3"/>
        <v/>
      </c>
      <c r="V60" s="296"/>
      <c r="W60" s="332">
        <v>44557</v>
      </c>
      <c r="X60" s="2" t="s">
        <v>108</v>
      </c>
      <c r="Y60" s="2" t="s">
        <v>149</v>
      </c>
      <c r="Z60" s="323">
        <v>47484</v>
      </c>
      <c r="AA60" s="323">
        <v>47848</v>
      </c>
      <c r="AB60" s="324">
        <v>8760</v>
      </c>
      <c r="AC60" s="325">
        <v>79.94</v>
      </c>
      <c r="AD60" s="274">
        <f t="shared" si="4"/>
        <v>1.04078</v>
      </c>
      <c r="AE60" s="326">
        <f t="shared" si="12"/>
        <v>76.807778781298637</v>
      </c>
      <c r="AF60" s="296" t="str">
        <f t="shared" si="13"/>
        <v/>
      </c>
      <c r="AG60" s="296"/>
      <c r="AH60" s="333">
        <v>44922</v>
      </c>
      <c r="AI60" s="328" t="s">
        <v>108</v>
      </c>
      <c r="AJ60" s="328" t="s">
        <v>153</v>
      </c>
      <c r="AK60" s="329">
        <v>47849</v>
      </c>
      <c r="AL60" s="329">
        <v>48213</v>
      </c>
      <c r="AM60" s="330">
        <v>8760</v>
      </c>
      <c r="AN60" s="331">
        <v>116.48</v>
      </c>
      <c r="AO60" s="274">
        <f t="shared" si="5"/>
        <v>0.98653999999999997</v>
      </c>
      <c r="AP60" s="326">
        <f t="shared" si="14"/>
        <v>118.06921158797414</v>
      </c>
      <c r="AQ60" s="296" t="str">
        <f t="shared" si="15"/>
        <v/>
      </c>
      <c r="AR60" s="296"/>
      <c r="AS60" s="333">
        <v>44922</v>
      </c>
      <c r="AT60" s="328" t="s">
        <v>115</v>
      </c>
      <c r="AU60" s="328" t="s">
        <v>117</v>
      </c>
      <c r="AV60" s="329">
        <v>45383</v>
      </c>
      <c r="AW60" s="329">
        <v>45473</v>
      </c>
      <c r="AX60" s="330">
        <v>2184</v>
      </c>
      <c r="AY60" s="331">
        <v>191.22</v>
      </c>
      <c r="AZ60" s="274">
        <f t="shared" si="6"/>
        <v>0.98653999999999997</v>
      </c>
      <c r="BA60" s="326">
        <f t="shared" si="16"/>
        <v>193.82893749873296</v>
      </c>
      <c r="BB60" s="296">
        <f t="shared" si="17"/>
        <v>193.82893749873296</v>
      </c>
      <c r="BC60">
        <f t="shared" si="7"/>
        <v>1</v>
      </c>
      <c r="BD60" s="296"/>
      <c r="BE60" s="296"/>
      <c r="BF60" s="332">
        <v>45282</v>
      </c>
      <c r="BG60" s="2" t="s">
        <v>115</v>
      </c>
      <c r="BH60" s="2" t="s">
        <v>145</v>
      </c>
      <c r="BI60" s="323">
        <v>45748</v>
      </c>
      <c r="BJ60" s="323">
        <v>45838</v>
      </c>
      <c r="BK60" s="324">
        <v>2184</v>
      </c>
      <c r="BL60" s="325">
        <v>86.87</v>
      </c>
      <c r="BM60" s="274">
        <f t="shared" si="8"/>
        <v>0.94415000000000004</v>
      </c>
      <c r="BN60" s="326">
        <f t="shared" si="18"/>
        <v>92.008685060636552</v>
      </c>
      <c r="BO60" s="296" t="str">
        <f t="shared" si="19"/>
        <v/>
      </c>
      <c r="BP60" t="str">
        <f t="shared" si="9"/>
        <v/>
      </c>
      <c r="BQ60" s="296"/>
      <c r="BR60" s="332">
        <v>45282</v>
      </c>
      <c r="BS60" s="2" t="s">
        <v>108</v>
      </c>
      <c r="BT60" s="2" t="s">
        <v>155</v>
      </c>
      <c r="BU60" s="323">
        <v>48214</v>
      </c>
      <c r="BV60" s="323">
        <v>48579</v>
      </c>
      <c r="BW60" s="324">
        <v>8784</v>
      </c>
      <c r="BX60" s="325">
        <v>71.48</v>
      </c>
      <c r="BY60" s="274">
        <f t="shared" si="10"/>
        <v>0.94415000000000004</v>
      </c>
      <c r="BZ60" s="326">
        <f t="shared" si="20"/>
        <v>75.70830906106022</v>
      </c>
      <c r="CA60" s="296" t="str">
        <f t="shared" si="21"/>
        <v/>
      </c>
    </row>
    <row r="61" spans="1:79" x14ac:dyDescent="0.25">
      <c r="A61" s="320" t="s">
        <v>192</v>
      </c>
      <c r="B61" s="321">
        <v>0.98479000000000005</v>
      </c>
      <c r="L61" s="332">
        <v>44183</v>
      </c>
      <c r="M61" s="2" t="s">
        <v>108</v>
      </c>
      <c r="N61" s="2" t="s">
        <v>111</v>
      </c>
      <c r="O61" s="323">
        <v>45292</v>
      </c>
      <c r="P61" s="323">
        <v>45657</v>
      </c>
      <c r="Q61" s="324">
        <v>8784</v>
      </c>
      <c r="R61" s="325">
        <v>47.98</v>
      </c>
      <c r="S61" s="274">
        <f t="shared" si="2"/>
        <v>1.0815600000000001</v>
      </c>
      <c r="T61" s="326">
        <f t="shared" si="11"/>
        <v>44.361847701468243</v>
      </c>
      <c r="U61" s="296">
        <f t="shared" si="3"/>
        <v>44.361847701468243</v>
      </c>
      <c r="V61" s="296"/>
      <c r="W61" s="332">
        <v>44557</v>
      </c>
      <c r="X61" s="2" t="s">
        <v>108</v>
      </c>
      <c r="Y61" s="2" t="s">
        <v>153</v>
      </c>
      <c r="Z61" s="323">
        <v>47849</v>
      </c>
      <c r="AA61" s="323">
        <v>48213</v>
      </c>
      <c r="AB61" s="324">
        <v>8760</v>
      </c>
      <c r="AC61" s="325">
        <v>79.16</v>
      </c>
      <c r="AD61" s="274">
        <f t="shared" si="4"/>
        <v>1.04078</v>
      </c>
      <c r="AE61" s="326">
        <f t="shared" si="12"/>
        <v>76.058340859739801</v>
      </c>
      <c r="AF61" s="296" t="str">
        <f t="shared" si="13"/>
        <v/>
      </c>
      <c r="AG61" s="296"/>
      <c r="AH61" s="333">
        <v>44922</v>
      </c>
      <c r="AI61" s="328" t="s">
        <v>108</v>
      </c>
      <c r="AJ61" s="328" t="s">
        <v>155</v>
      </c>
      <c r="AK61" s="329">
        <v>48214</v>
      </c>
      <c r="AL61" s="329">
        <v>48579</v>
      </c>
      <c r="AM61" s="330">
        <v>8784</v>
      </c>
      <c r="AN61" s="331">
        <v>115.86</v>
      </c>
      <c r="AO61" s="274">
        <f t="shared" si="5"/>
        <v>0.98653999999999997</v>
      </c>
      <c r="AP61" s="326">
        <f t="shared" si="14"/>
        <v>117.44075252904089</v>
      </c>
      <c r="AQ61" s="296" t="str">
        <f t="shared" si="15"/>
        <v/>
      </c>
      <c r="AR61" s="296"/>
      <c r="AS61" s="333">
        <v>44922</v>
      </c>
      <c r="AT61" s="328" t="s">
        <v>115</v>
      </c>
      <c r="AU61" s="328" t="s">
        <v>118</v>
      </c>
      <c r="AV61" s="329">
        <v>45474</v>
      </c>
      <c r="AW61" s="329">
        <v>45565</v>
      </c>
      <c r="AX61" s="330">
        <v>2208</v>
      </c>
      <c r="AY61" s="331">
        <v>187.22</v>
      </c>
      <c r="AZ61" s="274">
        <f t="shared" si="6"/>
        <v>0.98653999999999997</v>
      </c>
      <c r="BA61" s="326">
        <f t="shared" si="16"/>
        <v>189.77436292497009</v>
      </c>
      <c r="BB61" s="296">
        <f t="shared" si="17"/>
        <v>189.77436292497009</v>
      </c>
      <c r="BC61">
        <f t="shared" si="7"/>
        <v>1</v>
      </c>
      <c r="BD61" s="296"/>
      <c r="BE61" s="296"/>
      <c r="BF61" s="332">
        <v>45282</v>
      </c>
      <c r="BG61" s="2" t="s">
        <v>115</v>
      </c>
      <c r="BH61" s="2" t="s">
        <v>148</v>
      </c>
      <c r="BI61" s="323">
        <v>45839</v>
      </c>
      <c r="BJ61" s="323">
        <v>45930</v>
      </c>
      <c r="BK61" s="324">
        <v>2208</v>
      </c>
      <c r="BL61" s="325">
        <v>93.45</v>
      </c>
      <c r="BM61" s="274">
        <f t="shared" si="8"/>
        <v>0.94415000000000004</v>
      </c>
      <c r="BN61" s="326">
        <f t="shared" si="18"/>
        <v>98.977916644600967</v>
      </c>
      <c r="BO61" s="296" t="str">
        <f t="shared" si="19"/>
        <v/>
      </c>
      <c r="BP61" t="str">
        <f t="shared" si="9"/>
        <v/>
      </c>
      <c r="BQ61" s="296"/>
      <c r="BR61" s="332">
        <v>45282</v>
      </c>
      <c r="BS61" s="2" t="s">
        <v>108</v>
      </c>
      <c r="BT61" s="2" t="s">
        <v>158</v>
      </c>
      <c r="BU61" s="323">
        <v>48580</v>
      </c>
      <c r="BV61" s="323">
        <v>48944</v>
      </c>
      <c r="BW61" s="324">
        <v>8760</v>
      </c>
      <c r="BX61" s="325">
        <v>70.680000000000007</v>
      </c>
      <c r="BY61" s="274">
        <f t="shared" si="10"/>
        <v>0.94415000000000004</v>
      </c>
      <c r="BZ61" s="326">
        <f t="shared" si="20"/>
        <v>74.86098607212837</v>
      </c>
      <c r="CA61" s="296" t="str">
        <f t="shared" si="21"/>
        <v/>
      </c>
    </row>
    <row r="62" spans="1:79" x14ac:dyDescent="0.25">
      <c r="A62" s="320" t="s">
        <v>193</v>
      </c>
      <c r="B62" s="321">
        <v>0.97533000000000003</v>
      </c>
      <c r="L62" s="332">
        <v>44183</v>
      </c>
      <c r="M62" s="2" t="s">
        <v>108</v>
      </c>
      <c r="N62" s="2" t="s">
        <v>135</v>
      </c>
      <c r="O62" s="323">
        <v>45658</v>
      </c>
      <c r="P62" s="323">
        <v>46022</v>
      </c>
      <c r="Q62" s="324">
        <v>8760</v>
      </c>
      <c r="R62" s="325">
        <v>48.45</v>
      </c>
      <c r="S62" s="274">
        <f t="shared" si="2"/>
        <v>1.0815600000000001</v>
      </c>
      <c r="T62" s="326">
        <f t="shared" si="11"/>
        <v>44.796405192499719</v>
      </c>
      <c r="U62" s="296" t="str">
        <f t="shared" si="3"/>
        <v/>
      </c>
      <c r="V62" s="296"/>
      <c r="W62" s="332">
        <v>44553</v>
      </c>
      <c r="X62" s="2" t="s">
        <v>108</v>
      </c>
      <c r="Y62" s="2" t="s">
        <v>133</v>
      </c>
      <c r="Z62" s="323">
        <v>44562</v>
      </c>
      <c r="AA62" s="323">
        <v>44926</v>
      </c>
      <c r="AB62" s="324">
        <v>8760</v>
      </c>
      <c r="AC62" s="325">
        <v>271.33</v>
      </c>
      <c r="AD62" s="274">
        <f t="shared" si="4"/>
        <v>1.04078</v>
      </c>
      <c r="AE62" s="326">
        <f t="shared" si="12"/>
        <v>260.69870673917637</v>
      </c>
      <c r="AF62" s="296" t="str">
        <f t="shared" si="13"/>
        <v/>
      </c>
      <c r="AG62" s="296"/>
      <c r="AH62" s="333">
        <v>44918</v>
      </c>
      <c r="AI62" s="328" t="s">
        <v>108</v>
      </c>
      <c r="AJ62" s="328" t="s">
        <v>110</v>
      </c>
      <c r="AK62" s="329">
        <v>44927</v>
      </c>
      <c r="AL62" s="329">
        <v>45291</v>
      </c>
      <c r="AM62" s="330">
        <v>8760</v>
      </c>
      <c r="AN62" s="331">
        <v>244.85</v>
      </c>
      <c r="AO62" s="274">
        <f t="shared" si="5"/>
        <v>0.98653999999999997</v>
      </c>
      <c r="AP62" s="326">
        <f t="shared" si="14"/>
        <v>248.19064609645832</v>
      </c>
      <c r="AQ62" s="296" t="str">
        <f t="shared" si="15"/>
        <v/>
      </c>
      <c r="AR62" s="296"/>
      <c r="AS62" s="333">
        <v>44922</v>
      </c>
      <c r="AT62" s="328" t="s">
        <v>115</v>
      </c>
      <c r="AU62" s="328" t="s">
        <v>140</v>
      </c>
      <c r="AV62" s="329">
        <v>45566</v>
      </c>
      <c r="AW62" s="329">
        <v>45657</v>
      </c>
      <c r="AX62" s="330">
        <v>2209</v>
      </c>
      <c r="AY62" s="331">
        <v>243.88</v>
      </c>
      <c r="AZ62" s="274">
        <f t="shared" si="6"/>
        <v>0.98653999999999997</v>
      </c>
      <c r="BA62" s="326">
        <f t="shared" si="16"/>
        <v>247.20741176232085</v>
      </c>
      <c r="BB62" s="296" t="str">
        <f t="shared" si="17"/>
        <v/>
      </c>
      <c r="BC62" t="str">
        <f t="shared" si="7"/>
        <v/>
      </c>
      <c r="BD62" s="296"/>
      <c r="BE62" s="296"/>
      <c r="BF62" s="332">
        <v>45282</v>
      </c>
      <c r="BG62" s="2" t="s">
        <v>115</v>
      </c>
      <c r="BH62" s="2" t="s">
        <v>152</v>
      </c>
      <c r="BI62" s="323">
        <v>45931</v>
      </c>
      <c r="BJ62" s="323">
        <v>46022</v>
      </c>
      <c r="BK62" s="324">
        <v>2209</v>
      </c>
      <c r="BL62" s="325">
        <v>103.13</v>
      </c>
      <c r="BM62" s="274">
        <f t="shared" si="8"/>
        <v>0.94415000000000004</v>
      </c>
      <c r="BN62" s="326">
        <f t="shared" si="18"/>
        <v>109.23052481067626</v>
      </c>
      <c r="BO62" s="296" t="str">
        <f t="shared" si="19"/>
        <v/>
      </c>
      <c r="BP62" t="str">
        <f t="shared" si="9"/>
        <v/>
      </c>
      <c r="BQ62" s="296"/>
      <c r="BR62" s="332">
        <v>45281</v>
      </c>
      <c r="BS62" s="2" t="s">
        <v>108</v>
      </c>
      <c r="BT62" s="2" t="s">
        <v>111</v>
      </c>
      <c r="BU62" s="323">
        <v>45292</v>
      </c>
      <c r="BV62" s="323">
        <v>45657</v>
      </c>
      <c r="BW62" s="324">
        <v>8784</v>
      </c>
      <c r="BX62" s="325">
        <v>92.04</v>
      </c>
      <c r="BY62" s="274">
        <f t="shared" si="10"/>
        <v>0.94415000000000004</v>
      </c>
      <c r="BZ62" s="326">
        <f t="shared" si="20"/>
        <v>97.484509876608598</v>
      </c>
      <c r="CA62" s="296">
        <f t="shared" si="21"/>
        <v>97.484509876608598</v>
      </c>
    </row>
    <row r="63" spans="1:79" x14ac:dyDescent="0.25">
      <c r="A63" s="320" t="s">
        <v>194</v>
      </c>
      <c r="B63" s="321">
        <v>0.97602</v>
      </c>
      <c r="L63" s="332">
        <v>44183</v>
      </c>
      <c r="M63" s="2" t="s">
        <v>108</v>
      </c>
      <c r="N63" s="2" t="s">
        <v>138</v>
      </c>
      <c r="O63" s="323">
        <v>46023</v>
      </c>
      <c r="P63" s="323">
        <v>46387</v>
      </c>
      <c r="Q63" s="324">
        <v>8760</v>
      </c>
      <c r="R63" s="325">
        <v>48.98</v>
      </c>
      <c r="S63" s="274">
        <f t="shared" si="2"/>
        <v>1.0815600000000001</v>
      </c>
      <c r="T63" s="326">
        <f t="shared" si="11"/>
        <v>45.286438107918187</v>
      </c>
      <c r="U63" s="296" t="str">
        <f t="shared" si="3"/>
        <v/>
      </c>
      <c r="V63" s="296"/>
      <c r="W63" s="332">
        <v>44553</v>
      </c>
      <c r="X63" s="2" t="s">
        <v>108</v>
      </c>
      <c r="Y63" s="2" t="s">
        <v>110</v>
      </c>
      <c r="Z63" s="323">
        <v>44927</v>
      </c>
      <c r="AA63" s="323">
        <v>45291</v>
      </c>
      <c r="AB63" s="324">
        <v>8760</v>
      </c>
      <c r="AC63" s="325">
        <v>132</v>
      </c>
      <c r="AD63" s="274">
        <f t="shared" si="4"/>
        <v>1.04078</v>
      </c>
      <c r="AE63" s="326">
        <f t="shared" si="12"/>
        <v>126.82795595610983</v>
      </c>
      <c r="AF63" s="296">
        <f t="shared" si="13"/>
        <v>126.82795595610983</v>
      </c>
      <c r="AG63" s="296"/>
      <c r="AH63" s="333">
        <v>44918</v>
      </c>
      <c r="AI63" s="328" t="s">
        <v>108</v>
      </c>
      <c r="AJ63" s="328" t="s">
        <v>111</v>
      </c>
      <c r="AK63" s="329">
        <v>45292</v>
      </c>
      <c r="AL63" s="329">
        <v>45657</v>
      </c>
      <c r="AM63" s="330">
        <v>8784</v>
      </c>
      <c r="AN63" s="331">
        <v>230.6</v>
      </c>
      <c r="AO63" s="274">
        <f t="shared" si="5"/>
        <v>0.98653999999999997</v>
      </c>
      <c r="AP63" s="326">
        <f t="shared" si="14"/>
        <v>233.74622417742819</v>
      </c>
      <c r="AQ63" s="296" t="str">
        <f t="shared" si="15"/>
        <v/>
      </c>
      <c r="AR63" s="296"/>
      <c r="AS63" s="333">
        <v>44922</v>
      </c>
      <c r="AT63" s="328" t="s">
        <v>115</v>
      </c>
      <c r="AU63" s="328" t="s">
        <v>135</v>
      </c>
      <c r="AV63" s="329">
        <v>45658</v>
      </c>
      <c r="AW63" s="329">
        <v>45747</v>
      </c>
      <c r="AX63" s="330">
        <v>2159</v>
      </c>
      <c r="AY63" s="331">
        <v>229.31</v>
      </c>
      <c r="AZ63" s="274">
        <f t="shared" si="6"/>
        <v>0.98653999999999997</v>
      </c>
      <c r="BA63" s="326">
        <f t="shared" si="16"/>
        <v>232.43862387738969</v>
      </c>
      <c r="BB63" s="296" t="str">
        <f t="shared" si="17"/>
        <v/>
      </c>
      <c r="BC63" t="str">
        <f t="shared" si="7"/>
        <v/>
      </c>
      <c r="BD63" s="296"/>
      <c r="BE63" s="296"/>
      <c r="BF63" s="332">
        <v>45282</v>
      </c>
      <c r="BG63" s="2" t="s">
        <v>115</v>
      </c>
      <c r="BH63" s="2" t="s">
        <v>138</v>
      </c>
      <c r="BI63" s="323">
        <v>46023</v>
      </c>
      <c r="BJ63" s="323">
        <v>46112</v>
      </c>
      <c r="BK63" s="324">
        <v>2159</v>
      </c>
      <c r="BL63" s="325">
        <v>105.57</v>
      </c>
      <c r="BM63" s="274">
        <f t="shared" si="8"/>
        <v>0.94415000000000004</v>
      </c>
      <c r="BN63" s="326">
        <f t="shared" si="18"/>
        <v>111.81485992691837</v>
      </c>
      <c r="BO63" s="296" t="str">
        <f t="shared" si="19"/>
        <v/>
      </c>
      <c r="BP63" t="str">
        <f t="shared" si="9"/>
        <v/>
      </c>
      <c r="BQ63" s="296"/>
      <c r="BR63" s="332">
        <v>45281</v>
      </c>
      <c r="BS63" s="2" t="s">
        <v>108</v>
      </c>
      <c r="BT63" s="2" t="s">
        <v>135</v>
      </c>
      <c r="BU63" s="323">
        <v>45658</v>
      </c>
      <c r="BV63" s="323">
        <v>46022</v>
      </c>
      <c r="BW63" s="324">
        <v>8760</v>
      </c>
      <c r="BX63" s="325">
        <v>97.87</v>
      </c>
      <c r="BY63" s="274">
        <f t="shared" si="10"/>
        <v>0.94415000000000004</v>
      </c>
      <c r="BZ63" s="326">
        <f t="shared" si="20"/>
        <v>103.6593761584494</v>
      </c>
      <c r="CA63" s="296" t="str">
        <f t="shared" si="21"/>
        <v/>
      </c>
    </row>
    <row r="64" spans="1:79" x14ac:dyDescent="0.25">
      <c r="A64" s="320" t="s">
        <v>195</v>
      </c>
      <c r="B64" s="321">
        <v>0.96609999999999996</v>
      </c>
      <c r="L64" s="332">
        <v>44182</v>
      </c>
      <c r="M64" s="2" t="s">
        <v>108</v>
      </c>
      <c r="N64" s="2" t="s">
        <v>151</v>
      </c>
      <c r="O64" s="323">
        <v>44197</v>
      </c>
      <c r="P64" s="323">
        <v>44561</v>
      </c>
      <c r="Q64" s="324">
        <v>8760</v>
      </c>
      <c r="R64" s="325">
        <v>45.02</v>
      </c>
      <c r="S64" s="274">
        <f t="shared" si="2"/>
        <v>1.0815600000000001</v>
      </c>
      <c r="T64" s="326">
        <f t="shared" si="11"/>
        <v>41.625060098376416</v>
      </c>
      <c r="U64" s="296" t="str">
        <f t="shared" si="3"/>
        <v/>
      </c>
      <c r="V64" s="296"/>
      <c r="W64" s="332">
        <v>44553</v>
      </c>
      <c r="X64" s="2" t="s">
        <v>108</v>
      </c>
      <c r="Y64" s="2" t="s">
        <v>111</v>
      </c>
      <c r="Z64" s="323">
        <v>45292</v>
      </c>
      <c r="AA64" s="323">
        <v>45657</v>
      </c>
      <c r="AB64" s="324">
        <v>8784</v>
      </c>
      <c r="AC64" s="325">
        <v>90.97</v>
      </c>
      <c r="AD64" s="274">
        <f t="shared" si="4"/>
        <v>1.04078</v>
      </c>
      <c r="AE64" s="326">
        <f t="shared" si="12"/>
        <v>87.405599646419034</v>
      </c>
      <c r="AF64" s="296" t="str">
        <f t="shared" si="13"/>
        <v/>
      </c>
      <c r="AG64" s="296"/>
      <c r="AH64" s="333">
        <v>44918</v>
      </c>
      <c r="AI64" s="328" t="s">
        <v>108</v>
      </c>
      <c r="AJ64" s="328" t="s">
        <v>135</v>
      </c>
      <c r="AK64" s="329">
        <v>45658</v>
      </c>
      <c r="AL64" s="329">
        <v>46022</v>
      </c>
      <c r="AM64" s="330">
        <v>8760</v>
      </c>
      <c r="AN64" s="331">
        <v>168.33</v>
      </c>
      <c r="AO64" s="274">
        <f t="shared" si="5"/>
        <v>0.98653999999999997</v>
      </c>
      <c r="AP64" s="326">
        <f t="shared" si="14"/>
        <v>170.62663450037508</v>
      </c>
      <c r="AQ64" s="296" t="str">
        <f t="shared" si="15"/>
        <v/>
      </c>
      <c r="AR64" s="296"/>
      <c r="AS64" s="333">
        <v>44922</v>
      </c>
      <c r="AT64" s="328" t="s">
        <v>115</v>
      </c>
      <c r="AU64" s="328" t="s">
        <v>145</v>
      </c>
      <c r="AV64" s="329">
        <v>45748</v>
      </c>
      <c r="AW64" s="329">
        <v>45838</v>
      </c>
      <c r="AX64" s="330">
        <v>2184</v>
      </c>
      <c r="AY64" s="331">
        <v>129.6</v>
      </c>
      <c r="AZ64" s="274">
        <f t="shared" si="6"/>
        <v>0.98653999999999997</v>
      </c>
      <c r="BA64" s="326">
        <f t="shared" si="16"/>
        <v>131.36821618991627</v>
      </c>
      <c r="BB64" s="296" t="str">
        <f t="shared" si="17"/>
        <v/>
      </c>
      <c r="BC64" t="str">
        <f t="shared" si="7"/>
        <v/>
      </c>
      <c r="BD64" s="296"/>
      <c r="BE64" s="296"/>
      <c r="BF64" s="332">
        <v>45282</v>
      </c>
      <c r="BG64" s="2" t="s">
        <v>115</v>
      </c>
      <c r="BH64" s="2" t="s">
        <v>157</v>
      </c>
      <c r="BI64" s="323">
        <v>46113</v>
      </c>
      <c r="BJ64" s="323">
        <v>46203</v>
      </c>
      <c r="BK64" s="324">
        <v>2184</v>
      </c>
      <c r="BL64" s="325">
        <v>81.39</v>
      </c>
      <c r="BM64" s="274">
        <f t="shared" si="8"/>
        <v>0.94415000000000004</v>
      </c>
      <c r="BN64" s="326">
        <f t="shared" si="18"/>
        <v>86.204522586453422</v>
      </c>
      <c r="BO64" s="296" t="str">
        <f t="shared" si="19"/>
        <v/>
      </c>
      <c r="BP64" t="str">
        <f t="shared" si="9"/>
        <v/>
      </c>
      <c r="BQ64" s="296"/>
      <c r="BR64" s="332">
        <v>45281</v>
      </c>
      <c r="BS64" s="2" t="s">
        <v>108</v>
      </c>
      <c r="BT64" s="2" t="s">
        <v>138</v>
      </c>
      <c r="BU64" s="323">
        <v>46023</v>
      </c>
      <c r="BV64" s="323">
        <v>46387</v>
      </c>
      <c r="BW64" s="324">
        <v>8760</v>
      </c>
      <c r="BX64" s="325">
        <v>92.53</v>
      </c>
      <c r="BY64" s="274">
        <f t="shared" si="10"/>
        <v>0.94415000000000004</v>
      </c>
      <c r="BZ64" s="326">
        <f t="shared" si="20"/>
        <v>98.003495207329337</v>
      </c>
      <c r="CA64" s="296" t="str">
        <f t="shared" si="21"/>
        <v/>
      </c>
    </row>
    <row r="65" spans="1:79" x14ac:dyDescent="0.25">
      <c r="A65" s="320" t="s">
        <v>196</v>
      </c>
      <c r="B65" s="321">
        <v>0.95835000000000004</v>
      </c>
      <c r="L65" s="332">
        <v>44182</v>
      </c>
      <c r="M65" s="2" t="s">
        <v>108</v>
      </c>
      <c r="N65" s="2" t="s">
        <v>133</v>
      </c>
      <c r="O65" s="323">
        <v>44562</v>
      </c>
      <c r="P65" s="323">
        <v>44926</v>
      </c>
      <c r="Q65" s="324">
        <v>8760</v>
      </c>
      <c r="R65" s="325">
        <v>48.1</v>
      </c>
      <c r="S65" s="274">
        <f t="shared" si="2"/>
        <v>1.0815600000000001</v>
      </c>
      <c r="T65" s="326">
        <f t="shared" si="11"/>
        <v>44.472798550242238</v>
      </c>
      <c r="U65" s="296" t="str">
        <f t="shared" si="3"/>
        <v/>
      </c>
      <c r="V65" s="296"/>
      <c r="W65" s="332">
        <v>44553</v>
      </c>
      <c r="X65" s="2" t="s">
        <v>108</v>
      </c>
      <c r="Y65" s="2" t="s">
        <v>135</v>
      </c>
      <c r="Z65" s="323">
        <v>45658</v>
      </c>
      <c r="AA65" s="323">
        <v>46022</v>
      </c>
      <c r="AB65" s="324">
        <v>8760</v>
      </c>
      <c r="AC65" s="325">
        <v>89.17</v>
      </c>
      <c r="AD65" s="274">
        <f t="shared" si="4"/>
        <v>1.04078</v>
      </c>
      <c r="AE65" s="326">
        <f t="shared" si="12"/>
        <v>85.67612751974481</v>
      </c>
      <c r="AF65" s="296" t="str">
        <f t="shared" si="13"/>
        <v/>
      </c>
      <c r="AG65" s="296"/>
      <c r="AH65" s="333">
        <v>44918</v>
      </c>
      <c r="AI65" s="328" t="s">
        <v>108</v>
      </c>
      <c r="AJ65" s="328" t="s">
        <v>138</v>
      </c>
      <c r="AK65" s="329">
        <v>46023</v>
      </c>
      <c r="AL65" s="329">
        <v>46387</v>
      </c>
      <c r="AM65" s="330">
        <v>8760</v>
      </c>
      <c r="AN65" s="331">
        <v>133</v>
      </c>
      <c r="AO65" s="274">
        <f t="shared" si="5"/>
        <v>0.98653999999999997</v>
      </c>
      <c r="AP65" s="326">
        <f t="shared" si="14"/>
        <v>134.81460457761469</v>
      </c>
      <c r="AQ65" s="296" t="str">
        <f t="shared" si="15"/>
        <v/>
      </c>
      <c r="AR65" s="296"/>
      <c r="AS65" s="333">
        <v>44922</v>
      </c>
      <c r="AT65" s="328" t="s">
        <v>115</v>
      </c>
      <c r="AU65" s="328" t="s">
        <v>148</v>
      </c>
      <c r="AV65" s="329">
        <v>45839</v>
      </c>
      <c r="AW65" s="329">
        <v>45930</v>
      </c>
      <c r="AX65" s="330">
        <v>2208</v>
      </c>
      <c r="AY65" s="331">
        <v>131.13999999999999</v>
      </c>
      <c r="AZ65" s="274">
        <f t="shared" si="6"/>
        <v>0.98653999999999997</v>
      </c>
      <c r="BA65" s="326">
        <f t="shared" si="16"/>
        <v>132.92922740081497</v>
      </c>
      <c r="BB65" s="296" t="str">
        <f t="shared" si="17"/>
        <v/>
      </c>
      <c r="BC65" t="str">
        <f t="shared" si="7"/>
        <v/>
      </c>
      <c r="BD65" s="296"/>
      <c r="BE65" s="296"/>
      <c r="BF65" s="332">
        <v>45282</v>
      </c>
      <c r="BG65" s="2" t="s">
        <v>115</v>
      </c>
      <c r="BH65" s="2" t="s">
        <v>160</v>
      </c>
      <c r="BI65" s="323">
        <v>46204</v>
      </c>
      <c r="BJ65" s="323">
        <v>46295</v>
      </c>
      <c r="BK65" s="324">
        <v>2208</v>
      </c>
      <c r="BL65" s="325">
        <v>85.41</v>
      </c>
      <c r="BM65" s="274">
        <f t="shared" si="8"/>
        <v>0.94415000000000004</v>
      </c>
      <c r="BN65" s="326">
        <f t="shared" si="18"/>
        <v>90.462320605835927</v>
      </c>
      <c r="BO65" s="296" t="str">
        <f t="shared" si="19"/>
        <v/>
      </c>
      <c r="BP65" t="str">
        <f t="shared" si="9"/>
        <v/>
      </c>
      <c r="BQ65" s="296"/>
      <c r="BR65" s="332">
        <v>45281</v>
      </c>
      <c r="BS65" s="2" t="s">
        <v>108</v>
      </c>
      <c r="BT65" s="2" t="s">
        <v>141</v>
      </c>
      <c r="BU65" s="323">
        <v>46388</v>
      </c>
      <c r="BV65" s="323">
        <v>46752</v>
      </c>
      <c r="BW65" s="324">
        <v>8760</v>
      </c>
      <c r="BX65" s="325">
        <v>85.16</v>
      </c>
      <c r="BY65" s="274">
        <f t="shared" si="10"/>
        <v>0.94415000000000004</v>
      </c>
      <c r="BZ65" s="326">
        <f t="shared" si="20"/>
        <v>90.197532171794734</v>
      </c>
      <c r="CA65" s="296" t="str">
        <f t="shared" si="21"/>
        <v/>
      </c>
    </row>
    <row r="66" spans="1:79" x14ac:dyDescent="0.25">
      <c r="A66" s="320" t="s">
        <v>197</v>
      </c>
      <c r="B66" s="321">
        <v>0.95969000000000004</v>
      </c>
      <c r="L66" s="332">
        <v>44182</v>
      </c>
      <c r="M66" s="2" t="s">
        <v>108</v>
      </c>
      <c r="N66" s="2" t="s">
        <v>110</v>
      </c>
      <c r="O66" s="323">
        <v>44927</v>
      </c>
      <c r="P66" s="323">
        <v>45291</v>
      </c>
      <c r="Q66" s="324">
        <v>8760</v>
      </c>
      <c r="R66" s="325">
        <v>48.73</v>
      </c>
      <c r="S66" s="274">
        <f t="shared" si="2"/>
        <v>1.0815600000000001</v>
      </c>
      <c r="T66" s="326">
        <f t="shared" si="11"/>
        <v>45.055290506305703</v>
      </c>
      <c r="U66" s="296" t="str">
        <f t="shared" si="3"/>
        <v/>
      </c>
      <c r="V66" s="296"/>
      <c r="W66" s="332">
        <v>44553</v>
      </c>
      <c r="X66" s="2" t="s">
        <v>108</v>
      </c>
      <c r="Y66" s="2" t="s">
        <v>138</v>
      </c>
      <c r="Z66" s="323">
        <v>46023</v>
      </c>
      <c r="AA66" s="323">
        <v>46387</v>
      </c>
      <c r="AB66" s="324">
        <v>8760</v>
      </c>
      <c r="AC66" s="325">
        <v>85.22</v>
      </c>
      <c r="AD66" s="274">
        <f t="shared" si="4"/>
        <v>1.04078</v>
      </c>
      <c r="AE66" s="326">
        <f t="shared" si="12"/>
        <v>81.880897019543028</v>
      </c>
      <c r="AF66" s="296" t="str">
        <f t="shared" si="13"/>
        <v/>
      </c>
      <c r="AG66" s="296"/>
      <c r="AH66" s="333">
        <v>44918</v>
      </c>
      <c r="AI66" s="328" t="s">
        <v>108</v>
      </c>
      <c r="AJ66" s="328" t="s">
        <v>141</v>
      </c>
      <c r="AK66" s="329">
        <v>46388</v>
      </c>
      <c r="AL66" s="329">
        <v>46752</v>
      </c>
      <c r="AM66" s="330">
        <v>8760</v>
      </c>
      <c r="AN66" s="331">
        <v>128.94</v>
      </c>
      <c r="AO66" s="274">
        <f t="shared" si="5"/>
        <v>0.98653999999999997</v>
      </c>
      <c r="AP66" s="326">
        <f t="shared" si="14"/>
        <v>130.69921138524541</v>
      </c>
      <c r="AQ66" s="296" t="str">
        <f t="shared" si="15"/>
        <v/>
      </c>
      <c r="AR66" s="296"/>
      <c r="AS66" s="333">
        <v>44918</v>
      </c>
      <c r="AT66" s="328" t="s">
        <v>115</v>
      </c>
      <c r="AU66" s="328" t="s">
        <v>110</v>
      </c>
      <c r="AV66" s="329">
        <v>44927</v>
      </c>
      <c r="AW66" s="329">
        <v>45016</v>
      </c>
      <c r="AX66" s="330">
        <v>2159</v>
      </c>
      <c r="AY66" s="331">
        <v>224.85</v>
      </c>
      <c r="AZ66" s="274">
        <f t="shared" si="6"/>
        <v>0.98653999999999997</v>
      </c>
      <c r="BA66" s="326">
        <f t="shared" si="16"/>
        <v>227.91777322764409</v>
      </c>
      <c r="BB66" s="296" t="str">
        <f t="shared" si="17"/>
        <v/>
      </c>
      <c r="BC66" t="str">
        <f t="shared" si="7"/>
        <v/>
      </c>
      <c r="BD66" s="296"/>
      <c r="BE66" s="296"/>
      <c r="BF66" s="332">
        <v>45281</v>
      </c>
      <c r="BG66" s="2" t="s">
        <v>115</v>
      </c>
      <c r="BH66" s="2" t="s">
        <v>111</v>
      </c>
      <c r="BI66" s="323">
        <v>45292</v>
      </c>
      <c r="BJ66" s="323">
        <v>45382</v>
      </c>
      <c r="BK66" s="324">
        <v>2183</v>
      </c>
      <c r="BL66" s="325">
        <v>90.01</v>
      </c>
      <c r="BM66" s="274">
        <f t="shared" si="8"/>
        <v>0.94415000000000004</v>
      </c>
      <c r="BN66" s="326">
        <f t="shared" si="18"/>
        <v>95.334427792194035</v>
      </c>
      <c r="BO66" s="296" t="str">
        <f t="shared" si="19"/>
        <v/>
      </c>
      <c r="BP66">
        <f t="shared" si="9"/>
        <v>1</v>
      </c>
      <c r="BQ66" s="296"/>
      <c r="BR66" s="332">
        <v>45281</v>
      </c>
      <c r="BS66" s="2" t="s">
        <v>108</v>
      </c>
      <c r="BT66" s="2" t="s">
        <v>143</v>
      </c>
      <c r="BU66" s="323">
        <v>46753</v>
      </c>
      <c r="BV66" s="323">
        <v>47118</v>
      </c>
      <c r="BW66" s="324">
        <v>8784</v>
      </c>
      <c r="BX66" s="325">
        <v>77.5</v>
      </c>
      <c r="BY66" s="274">
        <f t="shared" si="10"/>
        <v>0.94415000000000004</v>
      </c>
      <c r="BZ66" s="326">
        <f t="shared" si="20"/>
        <v>82.08441455277233</v>
      </c>
      <c r="CA66" s="296" t="str">
        <f t="shared" si="21"/>
        <v/>
      </c>
    </row>
    <row r="67" spans="1:79" x14ac:dyDescent="0.25">
      <c r="A67" s="320" t="s">
        <v>116</v>
      </c>
      <c r="B67" s="321">
        <v>0.95518000000000003</v>
      </c>
      <c r="L67" s="332">
        <v>44182</v>
      </c>
      <c r="M67" s="2" t="s">
        <v>108</v>
      </c>
      <c r="N67" s="2" t="s">
        <v>111</v>
      </c>
      <c r="O67" s="323">
        <v>45292</v>
      </c>
      <c r="P67" s="323">
        <v>45657</v>
      </c>
      <c r="Q67" s="324">
        <v>8784</v>
      </c>
      <c r="R67" s="325">
        <v>48.28</v>
      </c>
      <c r="S67" s="274">
        <f t="shared" si="2"/>
        <v>1.0815600000000001</v>
      </c>
      <c r="T67" s="326">
        <f t="shared" si="11"/>
        <v>44.639224823403232</v>
      </c>
      <c r="U67" s="296">
        <f t="shared" si="3"/>
        <v>44.639224823403232</v>
      </c>
      <c r="V67" s="296"/>
      <c r="W67" s="332">
        <v>44553</v>
      </c>
      <c r="X67" s="2" t="s">
        <v>108</v>
      </c>
      <c r="Y67" s="2" t="s">
        <v>141</v>
      </c>
      <c r="Z67" s="323">
        <v>46388</v>
      </c>
      <c r="AA67" s="323">
        <v>46752</v>
      </c>
      <c r="AB67" s="324">
        <v>8760</v>
      </c>
      <c r="AC67" s="325">
        <v>82.71</v>
      </c>
      <c r="AD67" s="274">
        <f t="shared" si="4"/>
        <v>1.04078</v>
      </c>
      <c r="AE67" s="326">
        <f t="shared" si="12"/>
        <v>79.469244220680636</v>
      </c>
      <c r="AF67" s="296" t="str">
        <f t="shared" si="13"/>
        <v/>
      </c>
      <c r="AG67" s="296"/>
      <c r="AH67" s="333">
        <v>44918</v>
      </c>
      <c r="AI67" s="328" t="s">
        <v>108</v>
      </c>
      <c r="AJ67" s="328" t="s">
        <v>143</v>
      </c>
      <c r="AK67" s="329">
        <v>46753</v>
      </c>
      <c r="AL67" s="329">
        <v>47118</v>
      </c>
      <c r="AM67" s="330">
        <v>8784</v>
      </c>
      <c r="AN67" s="331">
        <v>116.7</v>
      </c>
      <c r="AO67" s="274">
        <f t="shared" si="5"/>
        <v>0.98653999999999997</v>
      </c>
      <c r="AP67" s="326">
        <f t="shared" si="14"/>
        <v>118.2922131895311</v>
      </c>
      <c r="AQ67" s="296" t="str">
        <f t="shared" si="15"/>
        <v/>
      </c>
      <c r="AR67" s="296"/>
      <c r="AS67" s="333">
        <v>44918</v>
      </c>
      <c r="AT67" s="328" t="s">
        <v>115</v>
      </c>
      <c r="AU67" s="328" t="s">
        <v>134</v>
      </c>
      <c r="AV67" s="329">
        <v>45017</v>
      </c>
      <c r="AW67" s="329">
        <v>45107</v>
      </c>
      <c r="AX67" s="330">
        <v>2184</v>
      </c>
      <c r="AY67" s="331">
        <v>211.88</v>
      </c>
      <c r="AZ67" s="274">
        <f t="shared" si="6"/>
        <v>0.98653999999999997</v>
      </c>
      <c r="BA67" s="326">
        <f t="shared" si="16"/>
        <v>214.77081517221805</v>
      </c>
      <c r="BB67" s="296" t="str">
        <f t="shared" si="17"/>
        <v/>
      </c>
      <c r="BC67" t="str">
        <f t="shared" si="7"/>
        <v/>
      </c>
      <c r="BD67" s="296"/>
      <c r="BE67" s="296"/>
      <c r="BF67" s="332">
        <v>45281</v>
      </c>
      <c r="BG67" s="2" t="s">
        <v>115</v>
      </c>
      <c r="BH67" s="2" t="s">
        <v>117</v>
      </c>
      <c r="BI67" s="323">
        <v>45383</v>
      </c>
      <c r="BJ67" s="323">
        <v>45473</v>
      </c>
      <c r="BK67" s="324">
        <v>2184</v>
      </c>
      <c r="BL67" s="325">
        <v>80</v>
      </c>
      <c r="BM67" s="274">
        <f t="shared" si="8"/>
        <v>0.94415000000000004</v>
      </c>
      <c r="BN67" s="326">
        <f t="shared" si="18"/>
        <v>84.732298893184335</v>
      </c>
      <c r="BO67" s="296" t="str">
        <f t="shared" si="19"/>
        <v/>
      </c>
      <c r="BP67">
        <f t="shared" si="9"/>
        <v>1</v>
      </c>
      <c r="BQ67" s="296"/>
      <c r="BR67" s="332">
        <v>45281</v>
      </c>
      <c r="BS67" s="2" t="s">
        <v>108</v>
      </c>
      <c r="BT67" s="2" t="s">
        <v>146</v>
      </c>
      <c r="BU67" s="323">
        <v>47119</v>
      </c>
      <c r="BV67" s="323">
        <v>47483</v>
      </c>
      <c r="BW67" s="324">
        <v>8760</v>
      </c>
      <c r="BX67" s="325">
        <v>74.47</v>
      </c>
      <c r="BY67" s="274">
        <f t="shared" si="10"/>
        <v>0.94415000000000004</v>
      </c>
      <c r="BZ67" s="326">
        <f t="shared" si="20"/>
        <v>78.875178732192978</v>
      </c>
      <c r="CA67" s="296" t="str">
        <f t="shared" si="21"/>
        <v/>
      </c>
    </row>
    <row r="68" spans="1:79" x14ac:dyDescent="0.25">
      <c r="A68" s="320" t="s">
        <v>198</v>
      </c>
      <c r="B68" s="321">
        <v>0.96323999999999999</v>
      </c>
      <c r="L68" s="332">
        <v>44182</v>
      </c>
      <c r="M68" s="2" t="s">
        <v>108</v>
      </c>
      <c r="N68" s="2" t="s">
        <v>135</v>
      </c>
      <c r="O68" s="323">
        <v>45658</v>
      </c>
      <c r="P68" s="323">
        <v>46022</v>
      </c>
      <c r="Q68" s="324">
        <v>8760</v>
      </c>
      <c r="R68" s="325">
        <v>48.8</v>
      </c>
      <c r="S68" s="274">
        <f t="shared" si="2"/>
        <v>1.0815600000000001</v>
      </c>
      <c r="T68" s="326">
        <f t="shared" si="11"/>
        <v>45.1200118347572</v>
      </c>
      <c r="U68" s="296" t="str">
        <f t="shared" si="3"/>
        <v/>
      </c>
      <c r="V68" s="296"/>
      <c r="W68" s="332">
        <v>44553</v>
      </c>
      <c r="X68" s="2" t="s">
        <v>108</v>
      </c>
      <c r="Y68" s="2" t="s">
        <v>143</v>
      </c>
      <c r="Z68" s="323">
        <v>46753</v>
      </c>
      <c r="AA68" s="323">
        <v>47118</v>
      </c>
      <c r="AB68" s="324">
        <v>8784</v>
      </c>
      <c r="AC68" s="325">
        <v>84.07</v>
      </c>
      <c r="AD68" s="274">
        <f t="shared" si="4"/>
        <v>1.04078</v>
      </c>
      <c r="AE68" s="326">
        <f t="shared" si="12"/>
        <v>80.775956494167829</v>
      </c>
      <c r="AF68" s="296" t="str">
        <f t="shared" si="13"/>
        <v/>
      </c>
      <c r="AG68" s="296"/>
      <c r="AH68" s="333">
        <v>44918</v>
      </c>
      <c r="AI68" s="328" t="s">
        <v>108</v>
      </c>
      <c r="AJ68" s="328" t="s">
        <v>146</v>
      </c>
      <c r="AK68" s="329">
        <v>47119</v>
      </c>
      <c r="AL68" s="329">
        <v>47483</v>
      </c>
      <c r="AM68" s="330">
        <v>8760</v>
      </c>
      <c r="AN68" s="331">
        <v>115.71</v>
      </c>
      <c r="AO68" s="274">
        <f t="shared" si="5"/>
        <v>0.98653999999999997</v>
      </c>
      <c r="AP68" s="326">
        <f t="shared" si="14"/>
        <v>117.28870598252477</v>
      </c>
      <c r="AQ68" s="296" t="str">
        <f t="shared" si="15"/>
        <v/>
      </c>
      <c r="AR68" s="296"/>
      <c r="AS68" s="333">
        <v>44918</v>
      </c>
      <c r="AT68" s="328" t="s">
        <v>115</v>
      </c>
      <c r="AU68" s="328" t="s">
        <v>137</v>
      </c>
      <c r="AV68" s="329">
        <v>45108</v>
      </c>
      <c r="AW68" s="329">
        <v>45199</v>
      </c>
      <c r="AX68" s="330">
        <v>2208</v>
      </c>
      <c r="AY68" s="331">
        <v>240.11</v>
      </c>
      <c r="AZ68" s="274">
        <f t="shared" si="6"/>
        <v>0.98653999999999997</v>
      </c>
      <c r="BA68" s="326">
        <f t="shared" si="16"/>
        <v>243.38597522654936</v>
      </c>
      <c r="BB68" s="296" t="str">
        <f t="shared" si="17"/>
        <v/>
      </c>
      <c r="BC68" t="str">
        <f t="shared" si="7"/>
        <v/>
      </c>
      <c r="BD68" s="296"/>
      <c r="BE68" s="296"/>
      <c r="BF68" s="332">
        <v>45281</v>
      </c>
      <c r="BG68" s="2" t="s">
        <v>115</v>
      </c>
      <c r="BH68" s="2" t="s">
        <v>118</v>
      </c>
      <c r="BI68" s="323">
        <v>45474</v>
      </c>
      <c r="BJ68" s="323">
        <v>45565</v>
      </c>
      <c r="BK68" s="324">
        <v>2208</v>
      </c>
      <c r="BL68" s="325">
        <v>92.02</v>
      </c>
      <c r="BM68" s="274">
        <f t="shared" si="8"/>
        <v>0.94415000000000004</v>
      </c>
      <c r="BN68" s="326">
        <f t="shared" si="18"/>
        <v>97.463326801885287</v>
      </c>
      <c r="BO68" s="296" t="str">
        <f t="shared" si="19"/>
        <v/>
      </c>
      <c r="BP68">
        <f t="shared" si="9"/>
        <v>1</v>
      </c>
      <c r="BQ68" s="296"/>
      <c r="BR68" s="332">
        <v>45281</v>
      </c>
      <c r="BS68" s="2" t="s">
        <v>108</v>
      </c>
      <c r="BT68" s="2" t="s">
        <v>149</v>
      </c>
      <c r="BU68" s="323">
        <v>47484</v>
      </c>
      <c r="BV68" s="323">
        <v>47848</v>
      </c>
      <c r="BW68" s="324">
        <v>8760</v>
      </c>
      <c r="BX68" s="325">
        <v>72.83</v>
      </c>
      <c r="BY68" s="274">
        <f t="shared" si="10"/>
        <v>0.94415000000000004</v>
      </c>
      <c r="BZ68" s="326">
        <f t="shared" si="20"/>
        <v>77.138166604882699</v>
      </c>
      <c r="CA68" s="296" t="str">
        <f t="shared" si="21"/>
        <v/>
      </c>
    </row>
    <row r="69" spans="1:79" x14ac:dyDescent="0.25">
      <c r="A69" s="320" t="s">
        <v>199</v>
      </c>
      <c r="B69" s="321">
        <v>0.94415000000000004</v>
      </c>
      <c r="L69" s="332">
        <v>44182</v>
      </c>
      <c r="M69" s="2" t="s">
        <v>108</v>
      </c>
      <c r="N69" s="2" t="s">
        <v>138</v>
      </c>
      <c r="O69" s="323">
        <v>46023</v>
      </c>
      <c r="P69" s="323">
        <v>46387</v>
      </c>
      <c r="Q69" s="324">
        <v>8760</v>
      </c>
      <c r="R69" s="325">
        <v>49.33</v>
      </c>
      <c r="S69" s="274">
        <f t="shared" si="2"/>
        <v>1.0815600000000001</v>
      </c>
      <c r="T69" s="326">
        <f t="shared" si="11"/>
        <v>45.610044750175668</v>
      </c>
      <c r="U69" s="296" t="str">
        <f t="shared" si="3"/>
        <v/>
      </c>
      <c r="V69" s="296"/>
      <c r="W69" s="332">
        <v>44553</v>
      </c>
      <c r="X69" s="2" t="s">
        <v>108</v>
      </c>
      <c r="Y69" s="2" t="s">
        <v>146</v>
      </c>
      <c r="Z69" s="323">
        <v>47119</v>
      </c>
      <c r="AA69" s="323">
        <v>47483</v>
      </c>
      <c r="AB69" s="324">
        <v>8760</v>
      </c>
      <c r="AC69" s="325">
        <v>83.28</v>
      </c>
      <c r="AD69" s="274">
        <f t="shared" si="4"/>
        <v>1.04078</v>
      </c>
      <c r="AE69" s="326">
        <f t="shared" si="12"/>
        <v>80.016910394127478</v>
      </c>
      <c r="AF69" s="296" t="str">
        <f t="shared" si="13"/>
        <v/>
      </c>
      <c r="AG69" s="296"/>
      <c r="AH69" s="333">
        <v>44918</v>
      </c>
      <c r="AI69" s="328" t="s">
        <v>108</v>
      </c>
      <c r="AJ69" s="328" t="s">
        <v>149</v>
      </c>
      <c r="AK69" s="329">
        <v>47484</v>
      </c>
      <c r="AL69" s="329">
        <v>47848</v>
      </c>
      <c r="AM69" s="330">
        <v>8760</v>
      </c>
      <c r="AN69" s="331">
        <v>114.56</v>
      </c>
      <c r="AO69" s="274">
        <f t="shared" si="5"/>
        <v>0.98653999999999997</v>
      </c>
      <c r="AP69" s="326">
        <f t="shared" si="14"/>
        <v>116.12301579256797</v>
      </c>
      <c r="AQ69" s="296" t="str">
        <f t="shared" si="15"/>
        <v/>
      </c>
      <c r="AR69" s="296"/>
      <c r="AS69" s="333">
        <v>44918</v>
      </c>
      <c r="AT69" s="328" t="s">
        <v>115</v>
      </c>
      <c r="AU69" s="328" t="s">
        <v>116</v>
      </c>
      <c r="AV69" s="329">
        <v>45200</v>
      </c>
      <c r="AW69" s="329">
        <v>45291</v>
      </c>
      <c r="AX69" s="330">
        <v>2209</v>
      </c>
      <c r="AY69" s="331">
        <v>301.73</v>
      </c>
      <c r="AZ69" s="274">
        <f t="shared" si="6"/>
        <v>0.98653999999999997</v>
      </c>
      <c r="BA69" s="326">
        <f t="shared" si="16"/>
        <v>305.84669653536605</v>
      </c>
      <c r="BB69" s="296">
        <f t="shared" si="17"/>
        <v>305.84669653536605</v>
      </c>
      <c r="BC69">
        <f t="shared" si="7"/>
        <v>1</v>
      </c>
      <c r="BD69" s="296"/>
      <c r="BE69" s="296"/>
      <c r="BF69" s="332">
        <v>45281</v>
      </c>
      <c r="BG69" s="2" t="s">
        <v>115</v>
      </c>
      <c r="BH69" s="2" t="s">
        <v>140</v>
      </c>
      <c r="BI69" s="323">
        <v>45566</v>
      </c>
      <c r="BJ69" s="323">
        <v>45657</v>
      </c>
      <c r="BK69" s="324">
        <v>2209</v>
      </c>
      <c r="BL69" s="325">
        <v>105.98</v>
      </c>
      <c r="BM69" s="274">
        <f t="shared" si="8"/>
        <v>0.94415000000000004</v>
      </c>
      <c r="BN69" s="326">
        <f t="shared" si="18"/>
        <v>112.24911295874595</v>
      </c>
      <c r="BO69" s="296" t="str">
        <f t="shared" si="19"/>
        <v/>
      </c>
      <c r="BP69" t="str">
        <f t="shared" si="9"/>
        <v/>
      </c>
      <c r="BQ69" s="296"/>
      <c r="BR69" s="332">
        <v>45281</v>
      </c>
      <c r="BS69" s="2" t="s">
        <v>108</v>
      </c>
      <c r="BT69" s="2" t="s">
        <v>153</v>
      </c>
      <c r="BU69" s="323">
        <v>47849</v>
      </c>
      <c r="BV69" s="323">
        <v>48213</v>
      </c>
      <c r="BW69" s="324">
        <v>8760</v>
      </c>
      <c r="BX69" s="325">
        <v>72.44</v>
      </c>
      <c r="BY69" s="274">
        <f t="shared" si="10"/>
        <v>0.94415000000000004</v>
      </c>
      <c r="BZ69" s="326">
        <f t="shared" si="20"/>
        <v>76.725096647778415</v>
      </c>
      <c r="CA69" s="296" t="str">
        <f t="shared" si="21"/>
        <v/>
      </c>
    </row>
    <row r="70" spans="1:79" x14ac:dyDescent="0.25">
      <c r="L70" s="332">
        <v>44181</v>
      </c>
      <c r="M70" s="2" t="s">
        <v>108</v>
      </c>
      <c r="N70" s="2" t="s">
        <v>151</v>
      </c>
      <c r="O70" s="323">
        <v>44197</v>
      </c>
      <c r="P70" s="323">
        <v>44561</v>
      </c>
      <c r="Q70" s="324">
        <v>8760</v>
      </c>
      <c r="R70" s="325">
        <v>45.83</v>
      </c>
      <c r="S70" s="274">
        <f t="shared" si="2"/>
        <v>1.0815600000000001</v>
      </c>
      <c r="T70" s="326">
        <f t="shared" si="11"/>
        <v>42.373978327600867</v>
      </c>
      <c r="U70" s="296" t="str">
        <f t="shared" si="3"/>
        <v/>
      </c>
      <c r="V70" s="296"/>
      <c r="W70" s="332">
        <v>44553</v>
      </c>
      <c r="X70" s="2" t="s">
        <v>108</v>
      </c>
      <c r="Y70" s="2" t="s">
        <v>149</v>
      </c>
      <c r="Z70" s="323">
        <v>47484</v>
      </c>
      <c r="AA70" s="323">
        <v>47848</v>
      </c>
      <c r="AB70" s="324">
        <v>8760</v>
      </c>
      <c r="AC70" s="325">
        <v>82.24</v>
      </c>
      <c r="AD70" s="274">
        <f t="shared" si="4"/>
        <v>1.04078</v>
      </c>
      <c r="AE70" s="326">
        <f t="shared" si="12"/>
        <v>79.017659832049034</v>
      </c>
      <c r="AF70" s="296" t="str">
        <f t="shared" si="13"/>
        <v/>
      </c>
      <c r="AG70" s="296"/>
      <c r="AH70" s="333">
        <v>44918</v>
      </c>
      <c r="AI70" s="328" t="s">
        <v>108</v>
      </c>
      <c r="AJ70" s="328" t="s">
        <v>153</v>
      </c>
      <c r="AK70" s="329">
        <v>47849</v>
      </c>
      <c r="AL70" s="329">
        <v>48213</v>
      </c>
      <c r="AM70" s="330">
        <v>8760</v>
      </c>
      <c r="AN70" s="331">
        <v>113.93</v>
      </c>
      <c r="AO70" s="274">
        <f t="shared" si="5"/>
        <v>0.98653999999999997</v>
      </c>
      <c r="AP70" s="326">
        <f t="shared" si="14"/>
        <v>115.48442029720033</v>
      </c>
      <c r="AQ70" s="296" t="str">
        <f t="shared" si="15"/>
        <v/>
      </c>
      <c r="AR70" s="296"/>
      <c r="AS70" s="333">
        <v>44918</v>
      </c>
      <c r="AT70" s="328" t="s">
        <v>115</v>
      </c>
      <c r="AU70" s="328" t="s">
        <v>111</v>
      </c>
      <c r="AV70" s="329">
        <v>45292</v>
      </c>
      <c r="AW70" s="329">
        <v>45382</v>
      </c>
      <c r="AX70" s="330">
        <v>2183</v>
      </c>
      <c r="AY70" s="331">
        <v>293.32</v>
      </c>
      <c r="AZ70" s="274">
        <f t="shared" si="6"/>
        <v>0.98653999999999997</v>
      </c>
      <c r="BA70" s="326">
        <f t="shared" si="16"/>
        <v>297.32195349402963</v>
      </c>
      <c r="BB70" s="296">
        <f t="shared" si="17"/>
        <v>297.32195349402963</v>
      </c>
      <c r="BC70">
        <f t="shared" si="7"/>
        <v>1</v>
      </c>
      <c r="BD70" s="296"/>
      <c r="BE70" s="296"/>
      <c r="BF70" s="332">
        <v>45281</v>
      </c>
      <c r="BG70" s="2" t="s">
        <v>115</v>
      </c>
      <c r="BH70" s="2" t="s">
        <v>135</v>
      </c>
      <c r="BI70" s="323">
        <v>45658</v>
      </c>
      <c r="BJ70" s="323">
        <v>45747</v>
      </c>
      <c r="BK70" s="324">
        <v>2159</v>
      </c>
      <c r="BL70" s="325">
        <v>110.25</v>
      </c>
      <c r="BM70" s="274">
        <f t="shared" si="8"/>
        <v>0.94415000000000004</v>
      </c>
      <c r="BN70" s="326">
        <f t="shared" si="18"/>
        <v>116.77169941216967</v>
      </c>
      <c r="BO70" s="296" t="str">
        <f t="shared" si="19"/>
        <v/>
      </c>
      <c r="BP70" t="str">
        <f t="shared" si="9"/>
        <v/>
      </c>
      <c r="BQ70" s="296"/>
      <c r="BR70" s="332">
        <v>45281</v>
      </c>
      <c r="BS70" s="2" t="s">
        <v>108</v>
      </c>
      <c r="BT70" s="2" t="s">
        <v>155</v>
      </c>
      <c r="BU70" s="323">
        <v>48214</v>
      </c>
      <c r="BV70" s="323">
        <v>48579</v>
      </c>
      <c r="BW70" s="324">
        <v>8784</v>
      </c>
      <c r="BX70" s="325">
        <v>71.34</v>
      </c>
      <c r="BY70" s="274">
        <f t="shared" si="10"/>
        <v>0.94415000000000004</v>
      </c>
      <c r="BZ70" s="326">
        <f t="shared" si="20"/>
        <v>75.560027537997144</v>
      </c>
      <c r="CA70" s="296" t="str">
        <f t="shared" si="21"/>
        <v/>
      </c>
    </row>
    <row r="71" spans="1:79" x14ac:dyDescent="0.25">
      <c r="L71" s="332">
        <v>44181</v>
      </c>
      <c r="M71" s="2" t="s">
        <v>108</v>
      </c>
      <c r="N71" s="2" t="s">
        <v>133</v>
      </c>
      <c r="O71" s="323">
        <v>44562</v>
      </c>
      <c r="P71" s="323">
        <v>44926</v>
      </c>
      <c r="Q71" s="324">
        <v>8760</v>
      </c>
      <c r="R71" s="325">
        <v>48.45</v>
      </c>
      <c r="S71" s="274">
        <f t="shared" si="2"/>
        <v>1.0815600000000001</v>
      </c>
      <c r="T71" s="326">
        <f t="shared" si="11"/>
        <v>44.796405192499719</v>
      </c>
      <c r="U71" s="296" t="str">
        <f t="shared" si="3"/>
        <v/>
      </c>
      <c r="V71" s="296"/>
      <c r="W71" s="332">
        <v>44553</v>
      </c>
      <c r="X71" s="2" t="s">
        <v>108</v>
      </c>
      <c r="Y71" s="2" t="s">
        <v>153</v>
      </c>
      <c r="Z71" s="323">
        <v>47849</v>
      </c>
      <c r="AA71" s="323">
        <v>48213</v>
      </c>
      <c r="AB71" s="324">
        <v>8760</v>
      </c>
      <c r="AC71" s="325">
        <v>81.459999999999994</v>
      </c>
      <c r="AD71" s="274">
        <f t="shared" si="4"/>
        <v>1.04078</v>
      </c>
      <c r="AE71" s="326">
        <f t="shared" si="12"/>
        <v>78.268221910490198</v>
      </c>
      <c r="AF71" s="296" t="str">
        <f t="shared" si="13"/>
        <v/>
      </c>
      <c r="AG71" s="296"/>
      <c r="AH71" s="333">
        <v>44918</v>
      </c>
      <c r="AI71" s="328" t="s">
        <v>108</v>
      </c>
      <c r="AJ71" s="328" t="s">
        <v>155</v>
      </c>
      <c r="AK71" s="329">
        <v>48214</v>
      </c>
      <c r="AL71" s="329">
        <v>48579</v>
      </c>
      <c r="AM71" s="330">
        <v>8784</v>
      </c>
      <c r="AN71" s="331">
        <v>113.31</v>
      </c>
      <c r="AO71" s="274">
        <f t="shared" si="5"/>
        <v>0.98653999999999997</v>
      </c>
      <c r="AP71" s="326">
        <f t="shared" si="14"/>
        <v>114.85596123826708</v>
      </c>
      <c r="AQ71" s="296" t="str">
        <f t="shared" si="15"/>
        <v/>
      </c>
      <c r="AR71" s="296"/>
      <c r="AS71" s="333">
        <v>44918</v>
      </c>
      <c r="AT71" s="328" t="s">
        <v>115</v>
      </c>
      <c r="AU71" s="328" t="s">
        <v>117</v>
      </c>
      <c r="AV71" s="329">
        <v>45383</v>
      </c>
      <c r="AW71" s="329">
        <v>45473</v>
      </c>
      <c r="AX71" s="330">
        <v>2184</v>
      </c>
      <c r="AY71" s="331">
        <v>195.56</v>
      </c>
      <c r="AZ71" s="274">
        <f t="shared" si="6"/>
        <v>0.98653999999999997</v>
      </c>
      <c r="BA71" s="326">
        <f t="shared" si="16"/>
        <v>198.22815091126563</v>
      </c>
      <c r="BB71" s="296">
        <f t="shared" si="17"/>
        <v>198.22815091126563</v>
      </c>
      <c r="BC71">
        <f t="shared" si="7"/>
        <v>1</v>
      </c>
      <c r="BD71" s="296"/>
      <c r="BE71" s="296"/>
      <c r="BF71" s="332">
        <v>45281</v>
      </c>
      <c r="BG71" s="2" t="s">
        <v>115</v>
      </c>
      <c r="BH71" s="2" t="s">
        <v>145</v>
      </c>
      <c r="BI71" s="323">
        <v>45748</v>
      </c>
      <c r="BJ71" s="323">
        <v>45838</v>
      </c>
      <c r="BK71" s="324">
        <v>2184</v>
      </c>
      <c r="BL71" s="325">
        <v>86.04</v>
      </c>
      <c r="BM71" s="274">
        <f t="shared" si="8"/>
        <v>0.94415000000000004</v>
      </c>
      <c r="BN71" s="326">
        <f t="shared" si="18"/>
        <v>91.129587459619771</v>
      </c>
      <c r="BO71" s="296" t="str">
        <f t="shared" si="19"/>
        <v/>
      </c>
      <c r="BP71" t="str">
        <f t="shared" si="9"/>
        <v/>
      </c>
      <c r="BQ71" s="296"/>
      <c r="BR71" s="332">
        <v>45281</v>
      </c>
      <c r="BS71" s="2" t="s">
        <v>108</v>
      </c>
      <c r="BT71" s="2" t="s">
        <v>158</v>
      </c>
      <c r="BU71" s="323">
        <v>48580</v>
      </c>
      <c r="BV71" s="323">
        <v>48944</v>
      </c>
      <c r="BW71" s="324">
        <v>8760</v>
      </c>
      <c r="BX71" s="325">
        <v>70.540000000000006</v>
      </c>
      <c r="BY71" s="274">
        <f t="shared" si="10"/>
        <v>0.94415000000000004</v>
      </c>
      <c r="BZ71" s="326">
        <f t="shared" si="20"/>
        <v>74.712704549065293</v>
      </c>
      <c r="CA71" s="296" t="str">
        <f t="shared" si="21"/>
        <v/>
      </c>
    </row>
    <row r="72" spans="1:79" x14ac:dyDescent="0.25">
      <c r="L72" s="332">
        <v>44181</v>
      </c>
      <c r="M72" s="2" t="s">
        <v>108</v>
      </c>
      <c r="N72" s="2" t="s">
        <v>110</v>
      </c>
      <c r="O72" s="323">
        <v>44927</v>
      </c>
      <c r="P72" s="323">
        <v>45291</v>
      </c>
      <c r="Q72" s="324">
        <v>8760</v>
      </c>
      <c r="R72" s="325">
        <v>49.06</v>
      </c>
      <c r="S72" s="274">
        <f t="shared" si="2"/>
        <v>1.0815600000000001</v>
      </c>
      <c r="T72" s="326">
        <f t="shared" si="11"/>
        <v>45.360405340434184</v>
      </c>
      <c r="U72" s="296" t="str">
        <f t="shared" si="3"/>
        <v/>
      </c>
      <c r="V72" s="296"/>
      <c r="W72" s="332">
        <v>44552</v>
      </c>
      <c r="X72" s="2" t="s">
        <v>108</v>
      </c>
      <c r="Y72" s="2" t="s">
        <v>133</v>
      </c>
      <c r="Z72" s="323">
        <v>44562</v>
      </c>
      <c r="AA72" s="323">
        <v>44926</v>
      </c>
      <c r="AB72" s="324">
        <v>8760</v>
      </c>
      <c r="AC72" s="325">
        <v>324.60000000000002</v>
      </c>
      <c r="AD72" s="274">
        <f t="shared" si="4"/>
        <v>1.04078</v>
      </c>
      <c r="AE72" s="326">
        <f t="shared" si="12"/>
        <v>311.88147351025196</v>
      </c>
      <c r="AF72" s="296" t="str">
        <f t="shared" si="13"/>
        <v/>
      </c>
      <c r="AG72" s="296"/>
      <c r="AH72" s="333">
        <v>44917</v>
      </c>
      <c r="AI72" s="328" t="s">
        <v>108</v>
      </c>
      <c r="AJ72" s="328" t="s">
        <v>110</v>
      </c>
      <c r="AK72" s="329">
        <v>44927</v>
      </c>
      <c r="AL72" s="329">
        <v>45291</v>
      </c>
      <c r="AM72" s="330">
        <v>8760</v>
      </c>
      <c r="AN72" s="331">
        <v>254.33</v>
      </c>
      <c r="AO72" s="274">
        <f t="shared" si="5"/>
        <v>0.98653999999999997</v>
      </c>
      <c r="AP72" s="326">
        <f t="shared" si="14"/>
        <v>257.79998783627627</v>
      </c>
      <c r="AQ72" s="296" t="str">
        <f t="shared" si="15"/>
        <v/>
      </c>
      <c r="AR72" s="296"/>
      <c r="AS72" s="333">
        <v>44918</v>
      </c>
      <c r="AT72" s="328" t="s">
        <v>115</v>
      </c>
      <c r="AU72" s="328" t="s">
        <v>118</v>
      </c>
      <c r="AV72" s="329">
        <v>45474</v>
      </c>
      <c r="AW72" s="329">
        <v>45565</v>
      </c>
      <c r="AX72" s="330">
        <v>2208</v>
      </c>
      <c r="AY72" s="331">
        <v>188.4</v>
      </c>
      <c r="AZ72" s="274">
        <f t="shared" si="6"/>
        <v>0.98653999999999997</v>
      </c>
      <c r="BA72" s="326">
        <f t="shared" si="16"/>
        <v>190.97046242423013</v>
      </c>
      <c r="BB72" s="296">
        <f t="shared" si="17"/>
        <v>190.97046242423013</v>
      </c>
      <c r="BC72">
        <f t="shared" si="7"/>
        <v>1</v>
      </c>
      <c r="BD72" s="296"/>
      <c r="BE72" s="296"/>
      <c r="BF72" s="332">
        <v>45281</v>
      </c>
      <c r="BG72" s="2" t="s">
        <v>115</v>
      </c>
      <c r="BH72" s="2" t="s">
        <v>148</v>
      </c>
      <c r="BI72" s="323">
        <v>45839</v>
      </c>
      <c r="BJ72" s="323">
        <v>45930</v>
      </c>
      <c r="BK72" s="324">
        <v>2208</v>
      </c>
      <c r="BL72" s="325">
        <v>92.24</v>
      </c>
      <c r="BM72" s="274">
        <f t="shared" si="8"/>
        <v>0.94415000000000004</v>
      </c>
      <c r="BN72" s="326">
        <f t="shared" si="18"/>
        <v>97.696340623841536</v>
      </c>
      <c r="BO72" s="296" t="str">
        <f t="shared" si="19"/>
        <v/>
      </c>
      <c r="BP72" t="str">
        <f t="shared" si="9"/>
        <v/>
      </c>
      <c r="BQ72" s="296"/>
      <c r="BR72" s="332">
        <v>45280</v>
      </c>
      <c r="BS72" s="2" t="s">
        <v>108</v>
      </c>
      <c r="BT72" s="2" t="s">
        <v>111</v>
      </c>
      <c r="BU72" s="323">
        <v>45292</v>
      </c>
      <c r="BV72" s="323">
        <v>45657</v>
      </c>
      <c r="BW72" s="324">
        <v>8784</v>
      </c>
      <c r="BX72" s="325">
        <v>89.7</v>
      </c>
      <c r="BY72" s="274">
        <f t="shared" si="10"/>
        <v>0.94415000000000004</v>
      </c>
      <c r="BZ72" s="326">
        <f t="shared" si="20"/>
        <v>95.006090133982951</v>
      </c>
      <c r="CA72" s="296">
        <f t="shared" si="21"/>
        <v>95.006090133982951</v>
      </c>
    </row>
    <row r="73" spans="1:79" x14ac:dyDescent="0.25">
      <c r="L73" s="332">
        <v>44181</v>
      </c>
      <c r="M73" s="2" t="s">
        <v>108</v>
      </c>
      <c r="N73" s="2" t="s">
        <v>111</v>
      </c>
      <c r="O73" s="323">
        <v>45292</v>
      </c>
      <c r="P73" s="323">
        <v>45657</v>
      </c>
      <c r="Q73" s="324">
        <v>8784</v>
      </c>
      <c r="R73" s="325">
        <v>48.4</v>
      </c>
      <c r="S73" s="274">
        <f t="shared" si="2"/>
        <v>1.0815600000000001</v>
      </c>
      <c r="T73" s="326">
        <f t="shared" si="11"/>
        <v>44.750175672177221</v>
      </c>
      <c r="U73" s="296">
        <f t="shared" si="3"/>
        <v>44.750175672177221</v>
      </c>
      <c r="V73" s="296"/>
      <c r="W73" s="332">
        <v>44552</v>
      </c>
      <c r="X73" s="2" t="s">
        <v>108</v>
      </c>
      <c r="Y73" s="2" t="s">
        <v>110</v>
      </c>
      <c r="Z73" s="323">
        <v>44927</v>
      </c>
      <c r="AA73" s="323">
        <v>45291</v>
      </c>
      <c r="AB73" s="324">
        <v>8760</v>
      </c>
      <c r="AC73" s="325">
        <v>143.91</v>
      </c>
      <c r="AD73" s="274">
        <f t="shared" si="4"/>
        <v>1.04078</v>
      </c>
      <c r="AE73" s="326">
        <f t="shared" si="12"/>
        <v>138.27129652760428</v>
      </c>
      <c r="AF73" s="296">
        <f t="shared" si="13"/>
        <v>138.27129652760428</v>
      </c>
      <c r="AG73" s="296"/>
      <c r="AH73" s="333">
        <v>44917</v>
      </c>
      <c r="AI73" s="328" t="s">
        <v>108</v>
      </c>
      <c r="AJ73" s="328" t="s">
        <v>111</v>
      </c>
      <c r="AK73" s="329">
        <v>45292</v>
      </c>
      <c r="AL73" s="329">
        <v>45657</v>
      </c>
      <c r="AM73" s="330">
        <v>8784</v>
      </c>
      <c r="AN73" s="331">
        <v>232.73</v>
      </c>
      <c r="AO73" s="274">
        <f t="shared" si="5"/>
        <v>0.98653999999999997</v>
      </c>
      <c r="AP73" s="326">
        <f t="shared" si="14"/>
        <v>235.90528513795689</v>
      </c>
      <c r="AQ73" s="296" t="str">
        <f t="shared" si="15"/>
        <v/>
      </c>
      <c r="AR73" s="296"/>
      <c r="AS73" s="333">
        <v>44918</v>
      </c>
      <c r="AT73" s="328" t="s">
        <v>115</v>
      </c>
      <c r="AU73" s="328" t="s">
        <v>140</v>
      </c>
      <c r="AV73" s="329">
        <v>45566</v>
      </c>
      <c r="AW73" s="329">
        <v>45657</v>
      </c>
      <c r="AX73" s="330">
        <v>2209</v>
      </c>
      <c r="AY73" s="331">
        <v>245.44</v>
      </c>
      <c r="AZ73" s="274">
        <f t="shared" si="6"/>
        <v>0.98653999999999997</v>
      </c>
      <c r="BA73" s="326">
        <f t="shared" si="16"/>
        <v>248.78869584608836</v>
      </c>
      <c r="BB73" s="296" t="str">
        <f t="shared" si="17"/>
        <v/>
      </c>
      <c r="BC73" t="str">
        <f t="shared" si="7"/>
        <v/>
      </c>
      <c r="BD73" s="296"/>
      <c r="BE73" s="296"/>
      <c r="BF73" s="332">
        <v>45281</v>
      </c>
      <c r="BG73" s="2" t="s">
        <v>115</v>
      </c>
      <c r="BH73" s="2" t="s">
        <v>152</v>
      </c>
      <c r="BI73" s="323">
        <v>45931</v>
      </c>
      <c r="BJ73" s="323">
        <v>46022</v>
      </c>
      <c r="BK73" s="324">
        <v>2209</v>
      </c>
      <c r="BL73" s="325">
        <v>103.1</v>
      </c>
      <c r="BM73" s="274">
        <f t="shared" si="8"/>
        <v>0.94415000000000004</v>
      </c>
      <c r="BN73" s="326">
        <f t="shared" si="18"/>
        <v>109.19875019859131</v>
      </c>
      <c r="BO73" s="296" t="str">
        <f t="shared" si="19"/>
        <v/>
      </c>
      <c r="BP73" t="str">
        <f t="shared" si="9"/>
        <v/>
      </c>
      <c r="BQ73" s="296"/>
      <c r="BR73" s="332">
        <v>45280</v>
      </c>
      <c r="BS73" s="2" t="s">
        <v>108</v>
      </c>
      <c r="BT73" s="2" t="s">
        <v>135</v>
      </c>
      <c r="BU73" s="323">
        <v>45658</v>
      </c>
      <c r="BV73" s="323">
        <v>46022</v>
      </c>
      <c r="BW73" s="324">
        <v>8760</v>
      </c>
      <c r="BX73" s="325">
        <v>95.61</v>
      </c>
      <c r="BY73" s="274">
        <f t="shared" si="10"/>
        <v>0.94415000000000004</v>
      </c>
      <c r="BZ73" s="326">
        <f t="shared" si="20"/>
        <v>101.26568871471693</v>
      </c>
      <c r="CA73" s="296" t="str">
        <f t="shared" si="21"/>
        <v/>
      </c>
    </row>
    <row r="74" spans="1:79" x14ac:dyDescent="0.25">
      <c r="L74" s="332">
        <v>44181</v>
      </c>
      <c r="M74" s="2" t="s">
        <v>108</v>
      </c>
      <c r="N74" s="2" t="s">
        <v>135</v>
      </c>
      <c r="O74" s="323">
        <v>45658</v>
      </c>
      <c r="P74" s="323">
        <v>46022</v>
      </c>
      <c r="Q74" s="324">
        <v>8760</v>
      </c>
      <c r="R74" s="325">
        <v>48.83</v>
      </c>
      <c r="S74" s="274">
        <f t="shared" si="2"/>
        <v>1.0815600000000001</v>
      </c>
      <c r="T74" s="326">
        <f t="shared" si="11"/>
        <v>45.147749546950699</v>
      </c>
      <c r="U74" s="296" t="str">
        <f t="shared" si="3"/>
        <v/>
      </c>
      <c r="V74" s="296"/>
      <c r="W74" s="332">
        <v>44552</v>
      </c>
      <c r="X74" s="2" t="s">
        <v>108</v>
      </c>
      <c r="Y74" s="2" t="s">
        <v>111</v>
      </c>
      <c r="Z74" s="323">
        <v>45292</v>
      </c>
      <c r="AA74" s="323">
        <v>45657</v>
      </c>
      <c r="AB74" s="324">
        <v>8784</v>
      </c>
      <c r="AC74" s="325">
        <v>93.97</v>
      </c>
      <c r="AD74" s="274">
        <f t="shared" si="4"/>
        <v>1.04078</v>
      </c>
      <c r="AE74" s="326">
        <f t="shared" si="12"/>
        <v>90.28805319087607</v>
      </c>
      <c r="AF74" s="296" t="str">
        <f t="shared" si="13"/>
        <v/>
      </c>
      <c r="AG74" s="296"/>
      <c r="AH74" s="333">
        <v>44917</v>
      </c>
      <c r="AI74" s="328" t="s">
        <v>108</v>
      </c>
      <c r="AJ74" s="328" t="s">
        <v>135</v>
      </c>
      <c r="AK74" s="329">
        <v>45658</v>
      </c>
      <c r="AL74" s="329">
        <v>46022</v>
      </c>
      <c r="AM74" s="330">
        <v>8760</v>
      </c>
      <c r="AN74" s="331">
        <v>164.04</v>
      </c>
      <c r="AO74" s="274">
        <f t="shared" si="5"/>
        <v>0.98653999999999997</v>
      </c>
      <c r="AP74" s="326">
        <f t="shared" si="14"/>
        <v>166.27810327001438</v>
      </c>
      <c r="AQ74" s="296" t="str">
        <f t="shared" si="15"/>
        <v/>
      </c>
      <c r="AR74" s="296"/>
      <c r="AS74" s="333">
        <v>44918</v>
      </c>
      <c r="AT74" s="328" t="s">
        <v>115</v>
      </c>
      <c r="AU74" s="328" t="s">
        <v>135</v>
      </c>
      <c r="AV74" s="329">
        <v>45658</v>
      </c>
      <c r="AW74" s="329">
        <v>45747</v>
      </c>
      <c r="AX74" s="330">
        <v>2159</v>
      </c>
      <c r="AY74" s="331">
        <v>230.79</v>
      </c>
      <c r="AZ74" s="274">
        <f t="shared" si="6"/>
        <v>0.98653999999999997</v>
      </c>
      <c r="BA74" s="326">
        <f t="shared" si="16"/>
        <v>233.93881646968191</v>
      </c>
      <c r="BB74" s="296" t="str">
        <f t="shared" si="17"/>
        <v/>
      </c>
      <c r="BC74" t="str">
        <f t="shared" si="7"/>
        <v/>
      </c>
      <c r="BD74" s="296"/>
      <c r="BE74" s="296"/>
      <c r="BF74" s="332">
        <v>45281</v>
      </c>
      <c r="BG74" s="2" t="s">
        <v>115</v>
      </c>
      <c r="BH74" s="2" t="s">
        <v>138</v>
      </c>
      <c r="BI74" s="323">
        <v>46023</v>
      </c>
      <c r="BJ74" s="323">
        <v>46112</v>
      </c>
      <c r="BK74" s="324">
        <v>2159</v>
      </c>
      <c r="BL74" s="325">
        <v>105.11</v>
      </c>
      <c r="BM74" s="274">
        <f t="shared" si="8"/>
        <v>0.94415000000000004</v>
      </c>
      <c r="BN74" s="326">
        <f t="shared" si="18"/>
        <v>111.32764920828258</v>
      </c>
      <c r="BO74" s="296" t="str">
        <f t="shared" si="19"/>
        <v/>
      </c>
      <c r="BP74" t="str">
        <f t="shared" si="9"/>
        <v/>
      </c>
      <c r="BQ74" s="296"/>
      <c r="BR74" s="332">
        <v>45280</v>
      </c>
      <c r="BS74" s="2" t="s">
        <v>108</v>
      </c>
      <c r="BT74" s="2" t="s">
        <v>138</v>
      </c>
      <c r="BU74" s="323">
        <v>46023</v>
      </c>
      <c r="BV74" s="323">
        <v>46387</v>
      </c>
      <c r="BW74" s="324">
        <v>8760</v>
      </c>
      <c r="BX74" s="325">
        <v>90.75</v>
      </c>
      <c r="BY74" s="274">
        <f t="shared" si="10"/>
        <v>0.94415000000000004</v>
      </c>
      <c r="BZ74" s="326">
        <f t="shared" si="20"/>
        <v>96.118201556955981</v>
      </c>
      <c r="CA74" s="296" t="str">
        <f t="shared" si="21"/>
        <v/>
      </c>
    </row>
    <row r="75" spans="1:79" x14ac:dyDescent="0.25">
      <c r="L75" s="332">
        <v>44181</v>
      </c>
      <c r="M75" s="2" t="s">
        <v>108</v>
      </c>
      <c r="N75" s="2" t="s">
        <v>138</v>
      </c>
      <c r="O75" s="323">
        <v>46023</v>
      </c>
      <c r="P75" s="323">
        <v>46387</v>
      </c>
      <c r="Q75" s="324">
        <v>8760</v>
      </c>
      <c r="R75" s="325">
        <v>49.35</v>
      </c>
      <c r="S75" s="274">
        <f t="shared" si="2"/>
        <v>1.0815600000000001</v>
      </c>
      <c r="T75" s="326">
        <f t="shared" si="11"/>
        <v>45.628536558304667</v>
      </c>
      <c r="U75" s="296" t="str">
        <f t="shared" si="3"/>
        <v/>
      </c>
      <c r="V75" s="296"/>
      <c r="W75" s="332">
        <v>44552</v>
      </c>
      <c r="X75" s="2" t="s">
        <v>108</v>
      </c>
      <c r="Y75" s="2" t="s">
        <v>135</v>
      </c>
      <c r="Z75" s="323">
        <v>45658</v>
      </c>
      <c r="AA75" s="323">
        <v>46022</v>
      </c>
      <c r="AB75" s="324">
        <v>8760</v>
      </c>
      <c r="AC75" s="325">
        <v>92.38</v>
      </c>
      <c r="AD75" s="274">
        <f t="shared" si="4"/>
        <v>1.04078</v>
      </c>
      <c r="AE75" s="326">
        <f t="shared" si="12"/>
        <v>88.76035281231384</v>
      </c>
      <c r="AF75" s="296" t="str">
        <f t="shared" si="13"/>
        <v/>
      </c>
      <c r="AG75" s="296"/>
      <c r="AH75" s="333">
        <v>44917</v>
      </c>
      <c r="AI75" s="328" t="s">
        <v>108</v>
      </c>
      <c r="AJ75" s="328" t="s">
        <v>138</v>
      </c>
      <c r="AK75" s="329">
        <v>46023</v>
      </c>
      <c r="AL75" s="329">
        <v>46387</v>
      </c>
      <c r="AM75" s="330">
        <v>8760</v>
      </c>
      <c r="AN75" s="331">
        <v>131.16999999999999</v>
      </c>
      <c r="AO75" s="274">
        <f t="shared" si="5"/>
        <v>0.98653999999999997</v>
      </c>
      <c r="AP75" s="326">
        <f t="shared" si="14"/>
        <v>132.95963671011819</v>
      </c>
      <c r="AQ75" s="296" t="str">
        <f t="shared" si="15"/>
        <v/>
      </c>
      <c r="AR75" s="296"/>
      <c r="AS75" s="333">
        <v>44918</v>
      </c>
      <c r="AT75" s="328" t="s">
        <v>115</v>
      </c>
      <c r="AU75" s="328" t="s">
        <v>145</v>
      </c>
      <c r="AV75" s="329">
        <v>45748</v>
      </c>
      <c r="AW75" s="329">
        <v>45838</v>
      </c>
      <c r="AX75" s="330">
        <v>2184</v>
      </c>
      <c r="AY75" s="331">
        <v>129.30000000000001</v>
      </c>
      <c r="AZ75" s="274">
        <f t="shared" si="6"/>
        <v>0.98653999999999997</v>
      </c>
      <c r="BA75" s="326">
        <f t="shared" si="16"/>
        <v>131.06412309688409</v>
      </c>
      <c r="BB75" s="296" t="str">
        <f t="shared" si="17"/>
        <v/>
      </c>
      <c r="BC75" t="str">
        <f t="shared" si="7"/>
        <v/>
      </c>
      <c r="BD75" s="296"/>
      <c r="BE75" s="296"/>
      <c r="BF75" s="332">
        <v>45281</v>
      </c>
      <c r="BG75" s="2" t="s">
        <v>115</v>
      </c>
      <c r="BH75" s="2" t="s">
        <v>157</v>
      </c>
      <c r="BI75" s="323">
        <v>46113</v>
      </c>
      <c r="BJ75" s="323">
        <v>46203</v>
      </c>
      <c r="BK75" s="324">
        <v>2184</v>
      </c>
      <c r="BL75" s="325">
        <v>81.349999999999994</v>
      </c>
      <c r="BM75" s="274">
        <f t="shared" si="8"/>
        <v>0.94415000000000004</v>
      </c>
      <c r="BN75" s="326">
        <f t="shared" si="18"/>
        <v>86.162156437006828</v>
      </c>
      <c r="BO75" s="296" t="str">
        <f t="shared" si="19"/>
        <v/>
      </c>
      <c r="BP75" t="str">
        <f t="shared" si="9"/>
        <v/>
      </c>
      <c r="BQ75" s="296"/>
      <c r="BR75" s="332">
        <v>45280</v>
      </c>
      <c r="BS75" s="2" t="s">
        <v>108</v>
      </c>
      <c r="BT75" s="2" t="s">
        <v>141</v>
      </c>
      <c r="BU75" s="323">
        <v>46388</v>
      </c>
      <c r="BV75" s="323">
        <v>46752</v>
      </c>
      <c r="BW75" s="324">
        <v>8760</v>
      </c>
      <c r="BX75" s="325">
        <v>84.5</v>
      </c>
      <c r="BY75" s="274">
        <f t="shared" si="10"/>
        <v>0.94415000000000004</v>
      </c>
      <c r="BZ75" s="326">
        <f t="shared" si="20"/>
        <v>89.49849070592596</v>
      </c>
      <c r="CA75" s="296" t="str">
        <f t="shared" si="21"/>
        <v/>
      </c>
    </row>
    <row r="76" spans="1:79" x14ac:dyDescent="0.25">
      <c r="L76" s="332">
        <v>44180</v>
      </c>
      <c r="M76" s="2" t="s">
        <v>108</v>
      </c>
      <c r="N76" s="2" t="s">
        <v>151</v>
      </c>
      <c r="O76" s="323">
        <v>44197</v>
      </c>
      <c r="P76" s="323">
        <v>44561</v>
      </c>
      <c r="Q76" s="324">
        <v>8760</v>
      </c>
      <c r="R76" s="325">
        <v>46.59</v>
      </c>
      <c r="S76" s="274">
        <f t="shared" si="2"/>
        <v>1.0815600000000001</v>
      </c>
      <c r="T76" s="326">
        <f t="shared" si="11"/>
        <v>43.076667036502826</v>
      </c>
      <c r="U76" s="296" t="str">
        <f t="shared" si="3"/>
        <v/>
      </c>
      <c r="V76" s="296"/>
      <c r="W76" s="332">
        <v>44552</v>
      </c>
      <c r="X76" s="2" t="s">
        <v>108</v>
      </c>
      <c r="Y76" s="2" t="s">
        <v>138</v>
      </c>
      <c r="Z76" s="323">
        <v>46023</v>
      </c>
      <c r="AA76" s="323">
        <v>46387</v>
      </c>
      <c r="AB76" s="324">
        <v>8760</v>
      </c>
      <c r="AC76" s="325">
        <v>88.43</v>
      </c>
      <c r="AD76" s="274">
        <f t="shared" si="4"/>
        <v>1.04078</v>
      </c>
      <c r="AE76" s="326">
        <f t="shared" si="12"/>
        <v>84.965122312112072</v>
      </c>
      <c r="AF76" s="296" t="str">
        <f t="shared" si="13"/>
        <v/>
      </c>
      <c r="AG76" s="296"/>
      <c r="AH76" s="333">
        <v>44917</v>
      </c>
      <c r="AI76" s="328" t="s">
        <v>108</v>
      </c>
      <c r="AJ76" s="328" t="s">
        <v>141</v>
      </c>
      <c r="AK76" s="329">
        <v>46388</v>
      </c>
      <c r="AL76" s="329">
        <v>46752</v>
      </c>
      <c r="AM76" s="330">
        <v>8760</v>
      </c>
      <c r="AN76" s="331">
        <v>126.92</v>
      </c>
      <c r="AO76" s="274">
        <f t="shared" si="5"/>
        <v>0.98653999999999997</v>
      </c>
      <c r="AP76" s="326">
        <f t="shared" si="14"/>
        <v>128.65165122549516</v>
      </c>
      <c r="AQ76" s="296" t="str">
        <f t="shared" si="15"/>
        <v/>
      </c>
      <c r="AR76" s="296"/>
      <c r="AS76" s="333">
        <v>44918</v>
      </c>
      <c r="AT76" s="328" t="s">
        <v>115</v>
      </c>
      <c r="AU76" s="328" t="s">
        <v>148</v>
      </c>
      <c r="AV76" s="329">
        <v>45839</v>
      </c>
      <c r="AW76" s="329">
        <v>45930</v>
      </c>
      <c r="AX76" s="330">
        <v>2208</v>
      </c>
      <c r="AY76" s="331">
        <v>130.4</v>
      </c>
      <c r="AZ76" s="274">
        <f t="shared" si="6"/>
        <v>0.98653999999999997</v>
      </c>
      <c r="BA76" s="326">
        <f t="shared" si="16"/>
        <v>132.17913110466884</v>
      </c>
      <c r="BB76" s="296" t="str">
        <f t="shared" si="17"/>
        <v/>
      </c>
      <c r="BC76" t="str">
        <f t="shared" si="7"/>
        <v/>
      </c>
      <c r="BD76" s="296"/>
      <c r="BE76" s="296"/>
      <c r="BF76" s="332">
        <v>45281</v>
      </c>
      <c r="BG76" s="2" t="s">
        <v>115</v>
      </c>
      <c r="BH76" s="2" t="s">
        <v>160</v>
      </c>
      <c r="BI76" s="323">
        <v>46204</v>
      </c>
      <c r="BJ76" s="323">
        <v>46295</v>
      </c>
      <c r="BK76" s="324">
        <v>2208</v>
      </c>
      <c r="BL76" s="325">
        <v>85.32</v>
      </c>
      <c r="BM76" s="274">
        <f t="shared" si="8"/>
        <v>0.94415000000000004</v>
      </c>
      <c r="BN76" s="326">
        <f t="shared" si="18"/>
        <v>90.366996769581093</v>
      </c>
      <c r="BO76" s="296" t="str">
        <f t="shared" si="19"/>
        <v/>
      </c>
      <c r="BP76" t="str">
        <f t="shared" si="9"/>
        <v/>
      </c>
      <c r="BQ76" s="296"/>
      <c r="BR76" s="332">
        <v>45280</v>
      </c>
      <c r="BS76" s="2" t="s">
        <v>108</v>
      </c>
      <c r="BT76" s="2" t="s">
        <v>143</v>
      </c>
      <c r="BU76" s="323">
        <v>46753</v>
      </c>
      <c r="BV76" s="323">
        <v>47118</v>
      </c>
      <c r="BW76" s="324">
        <v>8784</v>
      </c>
      <c r="BX76" s="325">
        <v>77</v>
      </c>
      <c r="BY76" s="274">
        <f t="shared" si="10"/>
        <v>0.94415000000000004</v>
      </c>
      <c r="BZ76" s="326">
        <f t="shared" si="20"/>
        <v>81.554837684689929</v>
      </c>
      <c r="CA76" s="296" t="str">
        <f t="shared" si="21"/>
        <v/>
      </c>
    </row>
    <row r="77" spans="1:79" x14ac:dyDescent="0.25">
      <c r="L77" s="332">
        <v>44180</v>
      </c>
      <c r="M77" s="2" t="s">
        <v>108</v>
      </c>
      <c r="N77" s="2" t="s">
        <v>133</v>
      </c>
      <c r="O77" s="323">
        <v>44562</v>
      </c>
      <c r="P77" s="323">
        <v>44926</v>
      </c>
      <c r="Q77" s="324">
        <v>8760</v>
      </c>
      <c r="R77" s="325">
        <v>49.14</v>
      </c>
      <c r="S77" s="274">
        <f t="shared" si="2"/>
        <v>1.0815600000000001</v>
      </c>
      <c r="T77" s="326">
        <f t="shared" si="11"/>
        <v>45.434372572950181</v>
      </c>
      <c r="U77" s="296" t="str">
        <f t="shared" si="3"/>
        <v/>
      </c>
      <c r="V77" s="296"/>
      <c r="W77" s="332">
        <v>44552</v>
      </c>
      <c r="X77" s="2" t="s">
        <v>108</v>
      </c>
      <c r="Y77" s="2" t="s">
        <v>141</v>
      </c>
      <c r="Z77" s="323">
        <v>46388</v>
      </c>
      <c r="AA77" s="323">
        <v>46752</v>
      </c>
      <c r="AB77" s="324">
        <v>8760</v>
      </c>
      <c r="AC77" s="325">
        <v>85.92</v>
      </c>
      <c r="AD77" s="274">
        <f t="shared" si="4"/>
        <v>1.04078</v>
      </c>
      <c r="AE77" s="326">
        <f t="shared" si="12"/>
        <v>82.553469513249681</v>
      </c>
      <c r="AF77" s="296" t="str">
        <f t="shared" si="13"/>
        <v/>
      </c>
      <c r="AG77" s="296"/>
      <c r="AH77" s="333">
        <v>44917</v>
      </c>
      <c r="AI77" s="328" t="s">
        <v>108</v>
      </c>
      <c r="AJ77" s="328" t="s">
        <v>143</v>
      </c>
      <c r="AK77" s="329">
        <v>46753</v>
      </c>
      <c r="AL77" s="329">
        <v>47118</v>
      </c>
      <c r="AM77" s="330">
        <v>8784</v>
      </c>
      <c r="AN77" s="331">
        <v>116.43</v>
      </c>
      <c r="AO77" s="274">
        <f t="shared" si="5"/>
        <v>0.98653999999999997</v>
      </c>
      <c r="AP77" s="326">
        <f t="shared" si="14"/>
        <v>118.01852940580211</v>
      </c>
      <c r="AQ77" s="296" t="str">
        <f t="shared" si="15"/>
        <v/>
      </c>
      <c r="AR77" s="296"/>
      <c r="AS77" s="333">
        <v>44917</v>
      </c>
      <c r="AT77" s="328" t="s">
        <v>115</v>
      </c>
      <c r="AU77" s="328" t="s">
        <v>110</v>
      </c>
      <c r="AV77" s="329">
        <v>44927</v>
      </c>
      <c r="AW77" s="329">
        <v>45016</v>
      </c>
      <c r="AX77" s="330">
        <v>2159</v>
      </c>
      <c r="AY77" s="331">
        <v>237.99</v>
      </c>
      <c r="AZ77" s="274">
        <f t="shared" si="6"/>
        <v>0.98653999999999997</v>
      </c>
      <c r="BA77" s="326">
        <f t="shared" si="16"/>
        <v>241.23705070245506</v>
      </c>
      <c r="BB77" s="296" t="str">
        <f t="shared" si="17"/>
        <v/>
      </c>
      <c r="BC77" t="str">
        <f t="shared" si="7"/>
        <v/>
      </c>
      <c r="BD77" s="296"/>
      <c r="BE77" s="296"/>
      <c r="BF77" s="332">
        <v>45280</v>
      </c>
      <c r="BG77" s="2" t="s">
        <v>115</v>
      </c>
      <c r="BH77" s="2" t="s">
        <v>111</v>
      </c>
      <c r="BI77" s="323">
        <v>45292</v>
      </c>
      <c r="BJ77" s="323">
        <v>45382</v>
      </c>
      <c r="BK77" s="324">
        <v>2183</v>
      </c>
      <c r="BL77" s="325">
        <v>86.61</v>
      </c>
      <c r="BM77" s="274">
        <f t="shared" si="8"/>
        <v>0.94415000000000004</v>
      </c>
      <c r="BN77" s="326">
        <f t="shared" si="18"/>
        <v>91.733305089233696</v>
      </c>
      <c r="BO77" s="296" t="str">
        <f t="shared" si="19"/>
        <v/>
      </c>
      <c r="BP77">
        <f t="shared" si="9"/>
        <v>1</v>
      </c>
      <c r="BQ77" s="296"/>
      <c r="BR77" s="332">
        <v>45280</v>
      </c>
      <c r="BS77" s="2" t="s">
        <v>108</v>
      </c>
      <c r="BT77" s="2" t="s">
        <v>146</v>
      </c>
      <c r="BU77" s="323">
        <v>47119</v>
      </c>
      <c r="BV77" s="323">
        <v>47483</v>
      </c>
      <c r="BW77" s="324">
        <v>8760</v>
      </c>
      <c r="BX77" s="325">
        <v>73.97</v>
      </c>
      <c r="BY77" s="274">
        <f t="shared" si="10"/>
        <v>0.94415000000000004</v>
      </c>
      <c r="BZ77" s="326">
        <f t="shared" si="20"/>
        <v>78.345601864110577</v>
      </c>
      <c r="CA77" s="296" t="str">
        <f t="shared" si="21"/>
        <v/>
      </c>
    </row>
    <row r="78" spans="1:79" x14ac:dyDescent="0.25">
      <c r="L78" s="332">
        <v>44180</v>
      </c>
      <c r="M78" s="2" t="s">
        <v>108</v>
      </c>
      <c r="N78" s="2" t="s">
        <v>110</v>
      </c>
      <c r="O78" s="323">
        <v>44927</v>
      </c>
      <c r="P78" s="323">
        <v>45291</v>
      </c>
      <c r="Q78" s="324">
        <v>8760</v>
      </c>
      <c r="R78" s="325">
        <v>49.71</v>
      </c>
      <c r="S78" s="274">
        <f t="shared" si="2"/>
        <v>1.0815600000000001</v>
      </c>
      <c r="T78" s="326">
        <f t="shared" si="11"/>
        <v>45.961389104626647</v>
      </c>
      <c r="U78" s="296" t="str">
        <f t="shared" si="3"/>
        <v/>
      </c>
      <c r="V78" s="296"/>
      <c r="W78" s="332">
        <v>44552</v>
      </c>
      <c r="X78" s="2" t="s">
        <v>108</v>
      </c>
      <c r="Y78" s="2" t="s">
        <v>143</v>
      </c>
      <c r="Z78" s="323">
        <v>46753</v>
      </c>
      <c r="AA78" s="323">
        <v>47118</v>
      </c>
      <c r="AB78" s="324">
        <v>8784</v>
      </c>
      <c r="AC78" s="325">
        <v>87.28</v>
      </c>
      <c r="AD78" s="274">
        <f t="shared" si="4"/>
        <v>1.04078</v>
      </c>
      <c r="AE78" s="326">
        <f t="shared" si="12"/>
        <v>83.860181786736874</v>
      </c>
      <c r="AF78" s="296" t="str">
        <f t="shared" si="13"/>
        <v/>
      </c>
      <c r="AG78" s="296"/>
      <c r="AH78" s="333">
        <v>44917</v>
      </c>
      <c r="AI78" s="328" t="s">
        <v>108</v>
      </c>
      <c r="AJ78" s="328" t="s">
        <v>146</v>
      </c>
      <c r="AK78" s="329">
        <v>47119</v>
      </c>
      <c r="AL78" s="329">
        <v>47483</v>
      </c>
      <c r="AM78" s="330">
        <v>8760</v>
      </c>
      <c r="AN78" s="331">
        <v>115.44</v>
      </c>
      <c r="AO78" s="274">
        <f t="shared" si="5"/>
        <v>0.98653999999999997</v>
      </c>
      <c r="AP78" s="326">
        <f t="shared" si="14"/>
        <v>117.01502219879579</v>
      </c>
      <c r="AQ78" s="296" t="str">
        <f t="shared" si="15"/>
        <v/>
      </c>
      <c r="AR78" s="296"/>
      <c r="AS78" s="333">
        <v>44917</v>
      </c>
      <c r="AT78" s="328" t="s">
        <v>115</v>
      </c>
      <c r="AU78" s="328" t="s">
        <v>134</v>
      </c>
      <c r="AV78" s="329">
        <v>45017</v>
      </c>
      <c r="AW78" s="329">
        <v>45107</v>
      </c>
      <c r="AX78" s="330">
        <v>2184</v>
      </c>
      <c r="AY78" s="331">
        <v>224.74</v>
      </c>
      <c r="AZ78" s="274">
        <f t="shared" si="6"/>
        <v>0.98653999999999997</v>
      </c>
      <c r="BA78" s="326">
        <f t="shared" si="16"/>
        <v>227.80627242686563</v>
      </c>
      <c r="BB78" s="296" t="str">
        <f t="shared" si="17"/>
        <v/>
      </c>
      <c r="BC78" t="str">
        <f t="shared" si="7"/>
        <v/>
      </c>
      <c r="BD78" s="296"/>
      <c r="BE78" s="296"/>
      <c r="BF78" s="332">
        <v>45280</v>
      </c>
      <c r="BG78" s="2" t="s">
        <v>115</v>
      </c>
      <c r="BH78" s="2" t="s">
        <v>117</v>
      </c>
      <c r="BI78" s="323">
        <v>45383</v>
      </c>
      <c r="BJ78" s="323">
        <v>45473</v>
      </c>
      <c r="BK78" s="324">
        <v>2184</v>
      </c>
      <c r="BL78" s="325">
        <v>77.56</v>
      </c>
      <c r="BM78" s="274">
        <f t="shared" si="8"/>
        <v>0.94415000000000004</v>
      </c>
      <c r="BN78" s="326">
        <f t="shared" si="18"/>
        <v>82.14796377694222</v>
      </c>
      <c r="BO78" s="296" t="str">
        <f t="shared" si="19"/>
        <v/>
      </c>
      <c r="BP78">
        <f t="shared" si="9"/>
        <v>1</v>
      </c>
      <c r="BQ78" s="296"/>
      <c r="BR78" s="332">
        <v>45280</v>
      </c>
      <c r="BS78" s="2" t="s">
        <v>108</v>
      </c>
      <c r="BT78" s="2" t="s">
        <v>149</v>
      </c>
      <c r="BU78" s="323">
        <v>47484</v>
      </c>
      <c r="BV78" s="323">
        <v>47848</v>
      </c>
      <c r="BW78" s="324">
        <v>8760</v>
      </c>
      <c r="BX78" s="325">
        <v>72.33</v>
      </c>
      <c r="BY78" s="274">
        <f t="shared" si="10"/>
        <v>0.94415000000000004</v>
      </c>
      <c r="BZ78" s="326">
        <f t="shared" si="20"/>
        <v>76.608589736800297</v>
      </c>
      <c r="CA78" s="296" t="str">
        <f t="shared" si="21"/>
        <v/>
      </c>
    </row>
    <row r="79" spans="1:79" x14ac:dyDescent="0.25">
      <c r="L79" s="332">
        <v>44180</v>
      </c>
      <c r="M79" s="2" t="s">
        <v>108</v>
      </c>
      <c r="N79" s="2" t="s">
        <v>111</v>
      </c>
      <c r="O79" s="323">
        <v>45292</v>
      </c>
      <c r="P79" s="323">
        <v>45657</v>
      </c>
      <c r="Q79" s="324">
        <v>8784</v>
      </c>
      <c r="R79" s="325">
        <v>49.2</v>
      </c>
      <c r="S79" s="274">
        <f t="shared" si="2"/>
        <v>1.0815600000000001</v>
      </c>
      <c r="T79" s="326">
        <f t="shared" si="11"/>
        <v>45.489847997337179</v>
      </c>
      <c r="U79" s="296">
        <f t="shared" si="3"/>
        <v>45.489847997337179</v>
      </c>
      <c r="V79" s="296"/>
      <c r="W79" s="332">
        <v>44552</v>
      </c>
      <c r="X79" s="2" t="s">
        <v>108</v>
      </c>
      <c r="Y79" s="2" t="s">
        <v>146</v>
      </c>
      <c r="Z79" s="323">
        <v>47119</v>
      </c>
      <c r="AA79" s="323">
        <v>47483</v>
      </c>
      <c r="AB79" s="324">
        <v>8760</v>
      </c>
      <c r="AC79" s="325">
        <v>86.49</v>
      </c>
      <c r="AD79" s="274">
        <f t="shared" si="4"/>
        <v>1.04078</v>
      </c>
      <c r="AE79" s="326">
        <f t="shared" si="12"/>
        <v>83.101135686696509</v>
      </c>
      <c r="AF79" s="296" t="str">
        <f t="shared" si="13"/>
        <v/>
      </c>
      <c r="AG79" s="296"/>
      <c r="AH79" s="333">
        <v>44917</v>
      </c>
      <c r="AI79" s="328" t="s">
        <v>108</v>
      </c>
      <c r="AJ79" s="328" t="s">
        <v>149</v>
      </c>
      <c r="AK79" s="329">
        <v>47484</v>
      </c>
      <c r="AL79" s="329">
        <v>47848</v>
      </c>
      <c r="AM79" s="330">
        <v>8760</v>
      </c>
      <c r="AN79" s="331">
        <v>114.29</v>
      </c>
      <c r="AO79" s="274">
        <f t="shared" si="5"/>
        <v>0.98653999999999997</v>
      </c>
      <c r="AP79" s="326">
        <f t="shared" si="14"/>
        <v>115.84933200883899</v>
      </c>
      <c r="AQ79" s="296" t="str">
        <f t="shared" si="15"/>
        <v/>
      </c>
      <c r="AR79" s="296"/>
      <c r="AS79" s="333">
        <v>44917</v>
      </c>
      <c r="AT79" s="328" t="s">
        <v>115</v>
      </c>
      <c r="AU79" s="328" t="s">
        <v>137</v>
      </c>
      <c r="AV79" s="329">
        <v>45108</v>
      </c>
      <c r="AW79" s="329">
        <v>45199</v>
      </c>
      <c r="AX79" s="330">
        <v>2208</v>
      </c>
      <c r="AY79" s="331">
        <v>246.48</v>
      </c>
      <c r="AZ79" s="274">
        <f t="shared" si="6"/>
        <v>0.98653999999999997</v>
      </c>
      <c r="BA79" s="326">
        <f t="shared" si="16"/>
        <v>249.84288523526669</v>
      </c>
      <c r="BB79" s="296" t="str">
        <f t="shared" si="17"/>
        <v/>
      </c>
      <c r="BC79" t="str">
        <f t="shared" si="7"/>
        <v/>
      </c>
      <c r="BD79" s="296"/>
      <c r="BE79" s="296"/>
      <c r="BF79" s="332">
        <v>45280</v>
      </c>
      <c r="BG79" s="2" t="s">
        <v>115</v>
      </c>
      <c r="BH79" s="2" t="s">
        <v>118</v>
      </c>
      <c r="BI79" s="323">
        <v>45474</v>
      </c>
      <c r="BJ79" s="323">
        <v>45565</v>
      </c>
      <c r="BK79" s="324">
        <v>2208</v>
      </c>
      <c r="BL79" s="325">
        <v>90.47</v>
      </c>
      <c r="BM79" s="274">
        <f t="shared" si="8"/>
        <v>0.94415000000000004</v>
      </c>
      <c r="BN79" s="326">
        <f t="shared" si="18"/>
        <v>95.821638510829843</v>
      </c>
      <c r="BO79" s="296" t="str">
        <f t="shared" si="19"/>
        <v/>
      </c>
      <c r="BP79">
        <f t="shared" si="9"/>
        <v>1</v>
      </c>
      <c r="BQ79" s="296"/>
      <c r="BR79" s="332">
        <v>45280</v>
      </c>
      <c r="BS79" s="2" t="s">
        <v>108</v>
      </c>
      <c r="BT79" s="2" t="s">
        <v>153</v>
      </c>
      <c r="BU79" s="323">
        <v>47849</v>
      </c>
      <c r="BV79" s="323">
        <v>48213</v>
      </c>
      <c r="BW79" s="324">
        <v>8760</v>
      </c>
      <c r="BX79" s="325">
        <v>71.94</v>
      </c>
      <c r="BY79" s="274">
        <f t="shared" si="10"/>
        <v>0.94415000000000004</v>
      </c>
      <c r="BZ79" s="326">
        <f t="shared" si="20"/>
        <v>76.195519779696014</v>
      </c>
      <c r="CA79" s="296" t="str">
        <f t="shared" si="21"/>
        <v/>
      </c>
    </row>
    <row r="80" spans="1:79" x14ac:dyDescent="0.25">
      <c r="L80" s="332">
        <v>44180</v>
      </c>
      <c r="M80" s="2" t="s">
        <v>108</v>
      </c>
      <c r="N80" s="2" t="s">
        <v>135</v>
      </c>
      <c r="O80" s="323">
        <v>45658</v>
      </c>
      <c r="P80" s="323">
        <v>46022</v>
      </c>
      <c r="Q80" s="324">
        <v>8760</v>
      </c>
      <c r="R80" s="325">
        <v>49.68</v>
      </c>
      <c r="S80" s="274">
        <f t="shared" si="2"/>
        <v>1.0815600000000001</v>
      </c>
      <c r="T80" s="326">
        <f t="shared" si="11"/>
        <v>45.933651392433148</v>
      </c>
      <c r="U80" s="296" t="str">
        <f t="shared" si="3"/>
        <v/>
      </c>
      <c r="V80" s="296"/>
      <c r="W80" s="332">
        <v>44552</v>
      </c>
      <c r="X80" s="2" t="s">
        <v>108</v>
      </c>
      <c r="Y80" s="2" t="s">
        <v>149</v>
      </c>
      <c r="Z80" s="323">
        <v>47484</v>
      </c>
      <c r="AA80" s="323">
        <v>47848</v>
      </c>
      <c r="AB80" s="324">
        <v>8760</v>
      </c>
      <c r="AC80" s="325">
        <v>85.45</v>
      </c>
      <c r="AD80" s="274">
        <f t="shared" si="4"/>
        <v>1.04078</v>
      </c>
      <c r="AE80" s="326">
        <f t="shared" si="12"/>
        <v>82.101885124618079</v>
      </c>
      <c r="AF80" s="296" t="str">
        <f t="shared" si="13"/>
        <v/>
      </c>
      <c r="AG80" s="296"/>
      <c r="AH80" s="333">
        <v>44917</v>
      </c>
      <c r="AI80" s="328" t="s">
        <v>108</v>
      </c>
      <c r="AJ80" s="328" t="s">
        <v>153</v>
      </c>
      <c r="AK80" s="329">
        <v>47849</v>
      </c>
      <c r="AL80" s="329">
        <v>48213</v>
      </c>
      <c r="AM80" s="330">
        <v>8760</v>
      </c>
      <c r="AN80" s="331">
        <v>113.66</v>
      </c>
      <c r="AO80" s="274">
        <f t="shared" si="5"/>
        <v>0.98653999999999997</v>
      </c>
      <c r="AP80" s="326">
        <f t="shared" si="14"/>
        <v>115.21073651347132</v>
      </c>
      <c r="AQ80" s="296" t="str">
        <f t="shared" si="15"/>
        <v/>
      </c>
      <c r="AR80" s="296"/>
      <c r="AS80" s="333">
        <v>44917</v>
      </c>
      <c r="AT80" s="328" t="s">
        <v>115</v>
      </c>
      <c r="AU80" s="328" t="s">
        <v>116</v>
      </c>
      <c r="AV80" s="329">
        <v>45200</v>
      </c>
      <c r="AW80" s="329">
        <v>45291</v>
      </c>
      <c r="AX80" s="330">
        <v>2209</v>
      </c>
      <c r="AY80" s="331">
        <v>307.39999999999998</v>
      </c>
      <c r="AZ80" s="274">
        <f t="shared" si="6"/>
        <v>0.98653999999999997</v>
      </c>
      <c r="BA80" s="326">
        <f t="shared" si="16"/>
        <v>311.59405599367483</v>
      </c>
      <c r="BB80" s="296">
        <f t="shared" si="17"/>
        <v>311.59405599367483</v>
      </c>
      <c r="BC80">
        <f t="shared" si="7"/>
        <v>1</v>
      </c>
      <c r="BD80" s="296"/>
      <c r="BE80" s="296"/>
      <c r="BF80" s="332">
        <v>45280</v>
      </c>
      <c r="BG80" s="2" t="s">
        <v>115</v>
      </c>
      <c r="BH80" s="2" t="s">
        <v>140</v>
      </c>
      <c r="BI80" s="323">
        <v>45566</v>
      </c>
      <c r="BJ80" s="323">
        <v>45657</v>
      </c>
      <c r="BK80" s="324">
        <v>2209</v>
      </c>
      <c r="BL80" s="325">
        <v>103.97</v>
      </c>
      <c r="BM80" s="274">
        <f t="shared" si="8"/>
        <v>0.94415000000000004</v>
      </c>
      <c r="BN80" s="326">
        <f t="shared" si="18"/>
        <v>110.1202139490547</v>
      </c>
      <c r="BO80" s="296" t="str">
        <f t="shared" si="19"/>
        <v/>
      </c>
      <c r="BP80" t="str">
        <f t="shared" si="9"/>
        <v/>
      </c>
      <c r="BQ80" s="296"/>
      <c r="BR80" s="332">
        <v>45280</v>
      </c>
      <c r="BS80" s="2" t="s">
        <v>108</v>
      </c>
      <c r="BT80" s="2" t="s">
        <v>155</v>
      </c>
      <c r="BU80" s="323">
        <v>48214</v>
      </c>
      <c r="BV80" s="323">
        <v>48579</v>
      </c>
      <c r="BW80" s="324">
        <v>8784</v>
      </c>
      <c r="BX80" s="325">
        <v>70.84</v>
      </c>
      <c r="BY80" s="274">
        <f t="shared" si="10"/>
        <v>0.94415000000000004</v>
      </c>
      <c r="BZ80" s="326">
        <f t="shared" si="20"/>
        <v>75.030450669914742</v>
      </c>
      <c r="CA80" s="296" t="str">
        <f t="shared" si="21"/>
        <v/>
      </c>
    </row>
    <row r="81" spans="12:79" x14ac:dyDescent="0.25">
      <c r="L81" s="332">
        <v>44180</v>
      </c>
      <c r="M81" s="2" t="s">
        <v>108</v>
      </c>
      <c r="N81" s="2" t="s">
        <v>138</v>
      </c>
      <c r="O81" s="323">
        <v>46023</v>
      </c>
      <c r="P81" s="323">
        <v>46387</v>
      </c>
      <c r="Q81" s="324">
        <v>8760</v>
      </c>
      <c r="R81" s="325">
        <v>50.3</v>
      </c>
      <c r="S81" s="274">
        <f t="shared" si="2"/>
        <v>1.0815600000000001</v>
      </c>
      <c r="T81" s="326">
        <f t="shared" si="11"/>
        <v>46.506897444432113</v>
      </c>
      <c r="U81" s="296" t="str">
        <f t="shared" si="3"/>
        <v/>
      </c>
      <c r="V81" s="296"/>
      <c r="W81" s="332">
        <v>44552</v>
      </c>
      <c r="X81" s="2" t="s">
        <v>108</v>
      </c>
      <c r="Y81" s="2" t="s">
        <v>153</v>
      </c>
      <c r="Z81" s="323">
        <v>47849</v>
      </c>
      <c r="AA81" s="323">
        <v>48213</v>
      </c>
      <c r="AB81" s="324">
        <v>8760</v>
      </c>
      <c r="AC81" s="325">
        <v>84.67</v>
      </c>
      <c r="AD81" s="274">
        <f t="shared" si="4"/>
        <v>1.04078</v>
      </c>
      <c r="AE81" s="326">
        <f t="shared" si="12"/>
        <v>81.352447203059242</v>
      </c>
      <c r="AF81" s="296" t="str">
        <f t="shared" si="13"/>
        <v/>
      </c>
      <c r="AG81" s="296"/>
      <c r="AH81" s="333">
        <v>44917</v>
      </c>
      <c r="AI81" s="328" t="s">
        <v>108</v>
      </c>
      <c r="AJ81" s="328" t="s">
        <v>155</v>
      </c>
      <c r="AK81" s="329">
        <v>48214</v>
      </c>
      <c r="AL81" s="329">
        <v>48579</v>
      </c>
      <c r="AM81" s="330">
        <v>8784</v>
      </c>
      <c r="AN81" s="331">
        <v>113.04</v>
      </c>
      <c r="AO81" s="274">
        <f t="shared" si="5"/>
        <v>0.98653999999999997</v>
      </c>
      <c r="AP81" s="326">
        <f t="shared" si="14"/>
        <v>114.58227745453809</v>
      </c>
      <c r="AQ81" s="296" t="str">
        <f t="shared" si="15"/>
        <v/>
      </c>
      <c r="AR81" s="296"/>
      <c r="AS81" s="333">
        <v>44917</v>
      </c>
      <c r="AT81" s="328" t="s">
        <v>115</v>
      </c>
      <c r="AU81" s="328" t="s">
        <v>111</v>
      </c>
      <c r="AV81" s="329">
        <v>45292</v>
      </c>
      <c r="AW81" s="329">
        <v>45382</v>
      </c>
      <c r="AX81" s="330">
        <v>2183</v>
      </c>
      <c r="AY81" s="331">
        <v>301.57</v>
      </c>
      <c r="AZ81" s="274">
        <f t="shared" si="6"/>
        <v>0.98653999999999997</v>
      </c>
      <c r="BA81" s="326">
        <f t="shared" si="16"/>
        <v>305.68451355241552</v>
      </c>
      <c r="BB81" s="296">
        <f t="shared" si="17"/>
        <v>305.68451355241552</v>
      </c>
      <c r="BC81">
        <f t="shared" si="7"/>
        <v>1</v>
      </c>
      <c r="BD81" s="296"/>
      <c r="BE81" s="296"/>
      <c r="BF81" s="332">
        <v>45280</v>
      </c>
      <c r="BG81" s="2" t="s">
        <v>115</v>
      </c>
      <c r="BH81" s="2" t="s">
        <v>135</v>
      </c>
      <c r="BI81" s="323">
        <v>45658</v>
      </c>
      <c r="BJ81" s="323">
        <v>45747</v>
      </c>
      <c r="BK81" s="324">
        <v>2159</v>
      </c>
      <c r="BL81" s="325">
        <v>107.95</v>
      </c>
      <c r="BM81" s="274">
        <f t="shared" si="8"/>
        <v>0.94415000000000004</v>
      </c>
      <c r="BN81" s="326">
        <f t="shared" si="18"/>
        <v>114.33564581899063</v>
      </c>
      <c r="BO81" s="296" t="str">
        <f t="shared" si="19"/>
        <v/>
      </c>
      <c r="BP81" t="str">
        <f t="shared" si="9"/>
        <v/>
      </c>
      <c r="BQ81" s="296"/>
      <c r="BR81" s="332">
        <v>45280</v>
      </c>
      <c r="BS81" s="2" t="s">
        <v>108</v>
      </c>
      <c r="BT81" s="2" t="s">
        <v>158</v>
      </c>
      <c r="BU81" s="323">
        <v>48580</v>
      </c>
      <c r="BV81" s="323">
        <v>48944</v>
      </c>
      <c r="BW81" s="324">
        <v>8760</v>
      </c>
      <c r="BX81" s="325">
        <v>70.040000000000006</v>
      </c>
      <c r="BY81" s="274">
        <f t="shared" si="10"/>
        <v>0.94415000000000004</v>
      </c>
      <c r="BZ81" s="326">
        <f t="shared" si="20"/>
        <v>74.183127680982892</v>
      </c>
      <c r="CA81" s="296" t="str">
        <f t="shared" si="21"/>
        <v/>
      </c>
    </row>
    <row r="82" spans="12:79" x14ac:dyDescent="0.25">
      <c r="L82" s="332">
        <v>44179</v>
      </c>
      <c r="M82" s="2" t="s">
        <v>108</v>
      </c>
      <c r="N82" s="2" t="s">
        <v>151</v>
      </c>
      <c r="O82" s="323">
        <v>44197</v>
      </c>
      <c r="P82" s="323">
        <v>44561</v>
      </c>
      <c r="Q82" s="324">
        <v>8760</v>
      </c>
      <c r="R82" s="325">
        <v>46.13</v>
      </c>
      <c r="S82" s="274">
        <f t="shared" si="2"/>
        <v>1.0815600000000001</v>
      </c>
      <c r="T82" s="326">
        <f t="shared" si="11"/>
        <v>42.651355449535856</v>
      </c>
      <c r="U82" s="296" t="str">
        <f t="shared" si="3"/>
        <v/>
      </c>
      <c r="V82" s="296"/>
      <c r="W82" s="332">
        <v>44551</v>
      </c>
      <c r="X82" s="2" t="s">
        <v>108</v>
      </c>
      <c r="Y82" s="2" t="s">
        <v>133</v>
      </c>
      <c r="Z82" s="323">
        <v>44562</v>
      </c>
      <c r="AA82" s="323">
        <v>44926</v>
      </c>
      <c r="AB82" s="324">
        <v>8760</v>
      </c>
      <c r="AC82" s="325">
        <v>315</v>
      </c>
      <c r="AD82" s="274">
        <f t="shared" si="4"/>
        <v>1.04078</v>
      </c>
      <c r="AE82" s="326">
        <f t="shared" si="12"/>
        <v>302.65762216798936</v>
      </c>
      <c r="AF82" s="296" t="str">
        <f t="shared" si="13"/>
        <v/>
      </c>
      <c r="AG82" s="296"/>
      <c r="AH82" s="333">
        <v>44916</v>
      </c>
      <c r="AI82" s="328" t="s">
        <v>108</v>
      </c>
      <c r="AJ82" s="328" t="s">
        <v>110</v>
      </c>
      <c r="AK82" s="329">
        <v>44927</v>
      </c>
      <c r="AL82" s="329">
        <v>45291</v>
      </c>
      <c r="AM82" s="330">
        <v>8760</v>
      </c>
      <c r="AN82" s="331">
        <v>268.29000000000002</v>
      </c>
      <c r="AO82" s="274">
        <f t="shared" si="5"/>
        <v>0.98653999999999997</v>
      </c>
      <c r="AP82" s="326">
        <f t="shared" si="14"/>
        <v>271.95045309870864</v>
      </c>
      <c r="AQ82" s="296" t="str">
        <f t="shared" si="15"/>
        <v/>
      </c>
      <c r="AR82" s="296"/>
      <c r="AS82" s="333">
        <v>44917</v>
      </c>
      <c r="AT82" s="328" t="s">
        <v>115</v>
      </c>
      <c r="AU82" s="328" t="s">
        <v>117</v>
      </c>
      <c r="AV82" s="329">
        <v>45383</v>
      </c>
      <c r="AW82" s="329">
        <v>45473</v>
      </c>
      <c r="AX82" s="330">
        <v>2184</v>
      </c>
      <c r="AY82" s="331">
        <v>195.31</v>
      </c>
      <c r="AZ82" s="274">
        <f t="shared" si="6"/>
        <v>0.98653999999999997</v>
      </c>
      <c r="BA82" s="326">
        <f t="shared" si="16"/>
        <v>197.97474000040546</v>
      </c>
      <c r="BB82" s="296">
        <f t="shared" si="17"/>
        <v>197.97474000040546</v>
      </c>
      <c r="BC82">
        <f t="shared" si="7"/>
        <v>1</v>
      </c>
      <c r="BD82" s="296"/>
      <c r="BE82" s="296"/>
      <c r="BF82" s="332">
        <v>45280</v>
      </c>
      <c r="BG82" s="2" t="s">
        <v>115</v>
      </c>
      <c r="BH82" s="2" t="s">
        <v>145</v>
      </c>
      <c r="BI82" s="323">
        <v>45748</v>
      </c>
      <c r="BJ82" s="323">
        <v>45838</v>
      </c>
      <c r="BK82" s="324">
        <v>2184</v>
      </c>
      <c r="BL82" s="325">
        <v>85.01</v>
      </c>
      <c r="BM82" s="274">
        <f t="shared" si="8"/>
        <v>0.94415000000000004</v>
      </c>
      <c r="BN82" s="326">
        <f t="shared" si="18"/>
        <v>90.038659111370023</v>
      </c>
      <c r="BO82" s="296" t="str">
        <f t="shared" si="19"/>
        <v/>
      </c>
      <c r="BP82" t="str">
        <f t="shared" si="9"/>
        <v/>
      </c>
      <c r="BQ82" s="296"/>
      <c r="BR82" s="332">
        <v>45279</v>
      </c>
      <c r="BS82" s="2" t="s">
        <v>108</v>
      </c>
      <c r="BT82" s="2" t="s">
        <v>111</v>
      </c>
      <c r="BU82" s="323">
        <v>45292</v>
      </c>
      <c r="BV82" s="323">
        <v>45657</v>
      </c>
      <c r="BW82" s="324">
        <v>8784</v>
      </c>
      <c r="BX82" s="325">
        <v>86.62</v>
      </c>
      <c r="BY82" s="274">
        <f t="shared" si="10"/>
        <v>0.94415000000000004</v>
      </c>
      <c r="BZ82" s="326">
        <f t="shared" si="20"/>
        <v>91.743896626595344</v>
      </c>
      <c r="CA82" s="296">
        <f t="shared" si="21"/>
        <v>91.743896626595344</v>
      </c>
    </row>
    <row r="83" spans="12:79" x14ac:dyDescent="0.25">
      <c r="L83" s="332">
        <v>44179</v>
      </c>
      <c r="M83" s="2" t="s">
        <v>108</v>
      </c>
      <c r="N83" s="2" t="s">
        <v>133</v>
      </c>
      <c r="O83" s="323">
        <v>44562</v>
      </c>
      <c r="P83" s="323">
        <v>44926</v>
      </c>
      <c r="Q83" s="324">
        <v>8760</v>
      </c>
      <c r="R83" s="325">
        <v>48.9</v>
      </c>
      <c r="S83" s="274">
        <f t="shared" si="2"/>
        <v>1.0815600000000001</v>
      </c>
      <c r="T83" s="326">
        <f t="shared" si="11"/>
        <v>45.21247087540219</v>
      </c>
      <c r="U83" s="296" t="str">
        <f t="shared" si="3"/>
        <v/>
      </c>
      <c r="V83" s="296"/>
      <c r="W83" s="332">
        <v>44551</v>
      </c>
      <c r="X83" s="2" t="s">
        <v>108</v>
      </c>
      <c r="Y83" s="2" t="s">
        <v>110</v>
      </c>
      <c r="Z83" s="323">
        <v>44927</v>
      </c>
      <c r="AA83" s="323">
        <v>45291</v>
      </c>
      <c r="AB83" s="324">
        <v>8760</v>
      </c>
      <c r="AC83" s="325">
        <v>144.6</v>
      </c>
      <c r="AD83" s="274">
        <f t="shared" si="4"/>
        <v>1.04078</v>
      </c>
      <c r="AE83" s="326">
        <f t="shared" si="12"/>
        <v>138.93426084282942</v>
      </c>
      <c r="AF83" s="296">
        <f t="shared" si="13"/>
        <v>138.93426084282942</v>
      </c>
      <c r="AG83" s="296"/>
      <c r="AH83" s="333">
        <v>44916</v>
      </c>
      <c r="AI83" s="328" t="s">
        <v>108</v>
      </c>
      <c r="AJ83" s="328" t="s">
        <v>111</v>
      </c>
      <c r="AK83" s="329">
        <v>45292</v>
      </c>
      <c r="AL83" s="329">
        <v>45657</v>
      </c>
      <c r="AM83" s="330">
        <v>8784</v>
      </c>
      <c r="AN83" s="331">
        <v>232</v>
      </c>
      <c r="AO83" s="274">
        <f t="shared" si="5"/>
        <v>0.98653999999999997</v>
      </c>
      <c r="AP83" s="326">
        <f t="shared" si="14"/>
        <v>235.16532527824518</v>
      </c>
      <c r="AQ83" s="296" t="str">
        <f t="shared" si="15"/>
        <v/>
      </c>
      <c r="AR83" s="296"/>
      <c r="AS83" s="333">
        <v>44917</v>
      </c>
      <c r="AT83" s="328" t="s">
        <v>115</v>
      </c>
      <c r="AU83" s="328" t="s">
        <v>118</v>
      </c>
      <c r="AV83" s="329">
        <v>45474</v>
      </c>
      <c r="AW83" s="329">
        <v>45565</v>
      </c>
      <c r="AX83" s="330">
        <v>2208</v>
      </c>
      <c r="AY83" s="331">
        <v>187.5</v>
      </c>
      <c r="AZ83" s="274">
        <f t="shared" si="6"/>
        <v>0.98653999999999997</v>
      </c>
      <c r="BA83" s="326">
        <f t="shared" si="16"/>
        <v>190.05818314513351</v>
      </c>
      <c r="BB83" s="296">
        <f t="shared" si="17"/>
        <v>190.05818314513351</v>
      </c>
      <c r="BC83">
        <f t="shared" si="7"/>
        <v>1</v>
      </c>
      <c r="BD83" s="296"/>
      <c r="BE83" s="296"/>
      <c r="BF83" s="332">
        <v>45280</v>
      </c>
      <c r="BG83" s="2" t="s">
        <v>115</v>
      </c>
      <c r="BH83" s="2" t="s">
        <v>148</v>
      </c>
      <c r="BI83" s="323">
        <v>45839</v>
      </c>
      <c r="BJ83" s="323">
        <v>45930</v>
      </c>
      <c r="BK83" s="324">
        <v>2208</v>
      </c>
      <c r="BL83" s="325">
        <v>89.87</v>
      </c>
      <c r="BM83" s="274">
        <f t="shared" si="8"/>
        <v>0.94415000000000004</v>
      </c>
      <c r="BN83" s="326">
        <f t="shared" si="18"/>
        <v>95.186146269130958</v>
      </c>
      <c r="BO83" s="296" t="str">
        <f t="shared" si="19"/>
        <v/>
      </c>
      <c r="BP83" t="str">
        <f t="shared" si="9"/>
        <v/>
      </c>
      <c r="BQ83" s="296"/>
      <c r="BR83" s="332">
        <v>45279</v>
      </c>
      <c r="BS83" s="2" t="s">
        <v>108</v>
      </c>
      <c r="BT83" s="2" t="s">
        <v>135</v>
      </c>
      <c r="BU83" s="323">
        <v>45658</v>
      </c>
      <c r="BV83" s="323">
        <v>46022</v>
      </c>
      <c r="BW83" s="324">
        <v>8760</v>
      </c>
      <c r="BX83" s="325">
        <v>91.8</v>
      </c>
      <c r="BY83" s="274">
        <f t="shared" si="10"/>
        <v>0.94415000000000004</v>
      </c>
      <c r="BZ83" s="326">
        <f t="shared" si="20"/>
        <v>97.230312979929025</v>
      </c>
      <c r="CA83" s="296" t="str">
        <f t="shared" si="21"/>
        <v/>
      </c>
    </row>
    <row r="84" spans="12:79" x14ac:dyDescent="0.25">
      <c r="L84" s="332">
        <v>44179</v>
      </c>
      <c r="M84" s="2" t="s">
        <v>108</v>
      </c>
      <c r="N84" s="2" t="s">
        <v>110</v>
      </c>
      <c r="O84" s="323">
        <v>44927</v>
      </c>
      <c r="P84" s="323">
        <v>45291</v>
      </c>
      <c r="Q84" s="324">
        <v>8760</v>
      </c>
      <c r="R84" s="325">
        <v>49.38</v>
      </c>
      <c r="S84" s="274">
        <f t="shared" si="2"/>
        <v>1.0815600000000001</v>
      </c>
      <c r="T84" s="326">
        <f t="shared" si="11"/>
        <v>45.656274270498166</v>
      </c>
      <c r="U84" s="296" t="str">
        <f t="shared" si="3"/>
        <v/>
      </c>
      <c r="V84" s="296"/>
      <c r="W84" s="332">
        <v>44551</v>
      </c>
      <c r="X84" s="2" t="s">
        <v>108</v>
      </c>
      <c r="Y84" s="2" t="s">
        <v>111</v>
      </c>
      <c r="Z84" s="323">
        <v>45292</v>
      </c>
      <c r="AA84" s="323">
        <v>45657</v>
      </c>
      <c r="AB84" s="324">
        <v>8784</v>
      </c>
      <c r="AC84" s="325">
        <v>98</v>
      </c>
      <c r="AD84" s="274">
        <f t="shared" si="4"/>
        <v>1.04078</v>
      </c>
      <c r="AE84" s="326">
        <f t="shared" si="12"/>
        <v>94.160149118930036</v>
      </c>
      <c r="AF84" s="296" t="str">
        <f t="shared" si="13"/>
        <v/>
      </c>
      <c r="AG84" s="296"/>
      <c r="AH84" s="333">
        <v>44916</v>
      </c>
      <c r="AI84" s="328" t="s">
        <v>108</v>
      </c>
      <c r="AJ84" s="328" t="s">
        <v>135</v>
      </c>
      <c r="AK84" s="329">
        <v>45658</v>
      </c>
      <c r="AL84" s="329">
        <v>46022</v>
      </c>
      <c r="AM84" s="330">
        <v>8760</v>
      </c>
      <c r="AN84" s="331">
        <v>161.24</v>
      </c>
      <c r="AO84" s="274">
        <f t="shared" si="5"/>
        <v>0.98653999999999997</v>
      </c>
      <c r="AP84" s="326">
        <f t="shared" si="14"/>
        <v>163.43990106838041</v>
      </c>
      <c r="AQ84" s="296" t="str">
        <f t="shared" si="15"/>
        <v/>
      </c>
      <c r="AR84" s="296"/>
      <c r="AS84" s="333">
        <v>44917</v>
      </c>
      <c r="AT84" s="328" t="s">
        <v>115</v>
      </c>
      <c r="AU84" s="328" t="s">
        <v>140</v>
      </c>
      <c r="AV84" s="329">
        <v>45566</v>
      </c>
      <c r="AW84" s="329">
        <v>45657</v>
      </c>
      <c r="AX84" s="330">
        <v>2209</v>
      </c>
      <c r="AY84" s="331">
        <v>246.9</v>
      </c>
      <c r="AZ84" s="274">
        <f t="shared" si="6"/>
        <v>0.98653999999999997</v>
      </c>
      <c r="BA84" s="326">
        <f t="shared" si="16"/>
        <v>250.26861556551179</v>
      </c>
      <c r="BB84" s="296" t="str">
        <f t="shared" si="17"/>
        <v/>
      </c>
      <c r="BC84" t="str">
        <f t="shared" si="7"/>
        <v/>
      </c>
      <c r="BD84" s="296"/>
      <c r="BE84" s="296"/>
      <c r="BF84" s="332">
        <v>45280</v>
      </c>
      <c r="BG84" s="2" t="s">
        <v>115</v>
      </c>
      <c r="BH84" s="2" t="s">
        <v>152</v>
      </c>
      <c r="BI84" s="323">
        <v>45931</v>
      </c>
      <c r="BJ84" s="323">
        <v>46022</v>
      </c>
      <c r="BK84" s="324">
        <v>2209</v>
      </c>
      <c r="BL84" s="325">
        <v>99.76</v>
      </c>
      <c r="BM84" s="274">
        <f t="shared" si="8"/>
        <v>0.94415000000000004</v>
      </c>
      <c r="BN84" s="326">
        <f t="shared" si="18"/>
        <v>105.66117671980088</v>
      </c>
      <c r="BO84" s="296" t="str">
        <f t="shared" si="19"/>
        <v/>
      </c>
      <c r="BP84" t="str">
        <f t="shared" si="9"/>
        <v/>
      </c>
      <c r="BQ84" s="296"/>
      <c r="BR84" s="332">
        <v>45279</v>
      </c>
      <c r="BS84" s="2" t="s">
        <v>108</v>
      </c>
      <c r="BT84" s="2" t="s">
        <v>138</v>
      </c>
      <c r="BU84" s="323">
        <v>46023</v>
      </c>
      <c r="BV84" s="323">
        <v>46387</v>
      </c>
      <c r="BW84" s="324">
        <v>8760</v>
      </c>
      <c r="BX84" s="325">
        <v>88.55</v>
      </c>
      <c r="BY84" s="274">
        <f t="shared" si="10"/>
        <v>0.94415000000000004</v>
      </c>
      <c r="BZ84" s="326">
        <f t="shared" si="20"/>
        <v>93.78806333739341</v>
      </c>
      <c r="CA84" s="296" t="str">
        <f t="shared" si="21"/>
        <v/>
      </c>
    </row>
    <row r="85" spans="12:79" x14ac:dyDescent="0.25">
      <c r="L85" s="332">
        <v>44179</v>
      </c>
      <c r="M85" s="2" t="s">
        <v>108</v>
      </c>
      <c r="N85" s="2" t="s">
        <v>111</v>
      </c>
      <c r="O85" s="323">
        <v>45292</v>
      </c>
      <c r="P85" s="323">
        <v>45657</v>
      </c>
      <c r="Q85" s="324">
        <v>8784</v>
      </c>
      <c r="R85" s="325">
        <v>48.88</v>
      </c>
      <c r="S85" s="274">
        <f t="shared" si="2"/>
        <v>1.0815600000000001</v>
      </c>
      <c r="T85" s="326">
        <f t="shared" si="11"/>
        <v>45.193979067273197</v>
      </c>
      <c r="U85" s="296">
        <f t="shared" si="3"/>
        <v>45.193979067273197</v>
      </c>
      <c r="V85" s="296"/>
      <c r="W85" s="332">
        <v>44551</v>
      </c>
      <c r="X85" s="2" t="s">
        <v>108</v>
      </c>
      <c r="Y85" s="2" t="s">
        <v>135</v>
      </c>
      <c r="Z85" s="323">
        <v>45658</v>
      </c>
      <c r="AA85" s="323">
        <v>46022</v>
      </c>
      <c r="AB85" s="324">
        <v>8760</v>
      </c>
      <c r="AC85" s="325">
        <v>92</v>
      </c>
      <c r="AD85" s="274">
        <f t="shared" si="4"/>
        <v>1.04078</v>
      </c>
      <c r="AE85" s="326">
        <f t="shared" si="12"/>
        <v>88.39524203001595</v>
      </c>
      <c r="AF85" s="296" t="str">
        <f t="shared" si="13"/>
        <v/>
      </c>
      <c r="AG85" s="296"/>
      <c r="AH85" s="333">
        <v>44916</v>
      </c>
      <c r="AI85" s="328" t="s">
        <v>108</v>
      </c>
      <c r="AJ85" s="328" t="s">
        <v>138</v>
      </c>
      <c r="AK85" s="329">
        <v>46023</v>
      </c>
      <c r="AL85" s="329">
        <v>46387</v>
      </c>
      <c r="AM85" s="330">
        <v>8760</v>
      </c>
      <c r="AN85" s="331">
        <v>131.83000000000001</v>
      </c>
      <c r="AO85" s="274">
        <f t="shared" si="5"/>
        <v>0.98653999999999997</v>
      </c>
      <c r="AP85" s="326">
        <f t="shared" si="14"/>
        <v>133.62864151478908</v>
      </c>
      <c r="AQ85" s="296" t="str">
        <f t="shared" si="15"/>
        <v/>
      </c>
      <c r="AR85" s="296"/>
      <c r="AS85" s="333">
        <v>44917</v>
      </c>
      <c r="AT85" s="328" t="s">
        <v>115</v>
      </c>
      <c r="AU85" s="328" t="s">
        <v>135</v>
      </c>
      <c r="AV85" s="329">
        <v>45658</v>
      </c>
      <c r="AW85" s="329">
        <v>45747</v>
      </c>
      <c r="AX85" s="330">
        <v>2159</v>
      </c>
      <c r="AY85" s="331">
        <v>226.74</v>
      </c>
      <c r="AZ85" s="274">
        <f t="shared" si="6"/>
        <v>0.98653999999999997</v>
      </c>
      <c r="BA85" s="326">
        <f t="shared" si="16"/>
        <v>229.83355971374706</v>
      </c>
      <c r="BB85" s="296" t="str">
        <f t="shared" si="17"/>
        <v/>
      </c>
      <c r="BC85" t="str">
        <f t="shared" si="7"/>
        <v/>
      </c>
      <c r="BD85" s="296"/>
      <c r="BE85" s="296"/>
      <c r="BF85" s="332">
        <v>45280</v>
      </c>
      <c r="BG85" s="2" t="s">
        <v>115</v>
      </c>
      <c r="BH85" s="2" t="s">
        <v>138</v>
      </c>
      <c r="BI85" s="323">
        <v>46023</v>
      </c>
      <c r="BJ85" s="323">
        <v>46112</v>
      </c>
      <c r="BK85" s="324">
        <v>2159</v>
      </c>
      <c r="BL85" s="325">
        <v>103.51</v>
      </c>
      <c r="BM85" s="274">
        <f t="shared" si="8"/>
        <v>0.94415000000000004</v>
      </c>
      <c r="BN85" s="326">
        <f t="shared" si="18"/>
        <v>109.63300323041889</v>
      </c>
      <c r="BO85" s="296" t="str">
        <f t="shared" si="19"/>
        <v/>
      </c>
      <c r="BP85" t="str">
        <f t="shared" si="9"/>
        <v/>
      </c>
      <c r="BQ85" s="296"/>
      <c r="BR85" s="332">
        <v>45279</v>
      </c>
      <c r="BS85" s="2" t="s">
        <v>108</v>
      </c>
      <c r="BT85" s="2" t="s">
        <v>141</v>
      </c>
      <c r="BU85" s="323">
        <v>46388</v>
      </c>
      <c r="BV85" s="323">
        <v>46752</v>
      </c>
      <c r="BW85" s="324">
        <v>8760</v>
      </c>
      <c r="BX85" s="325">
        <v>82</v>
      </c>
      <c r="BY85" s="274">
        <f t="shared" si="10"/>
        <v>0.94415000000000004</v>
      </c>
      <c r="BZ85" s="326">
        <f t="shared" si="20"/>
        <v>86.850606365513954</v>
      </c>
      <c r="CA85" s="296" t="str">
        <f t="shared" si="21"/>
        <v/>
      </c>
    </row>
    <row r="86" spans="12:79" x14ac:dyDescent="0.25">
      <c r="L86" s="332">
        <v>44179</v>
      </c>
      <c r="M86" s="2" t="s">
        <v>108</v>
      </c>
      <c r="N86" s="2" t="s">
        <v>135</v>
      </c>
      <c r="O86" s="323">
        <v>45658</v>
      </c>
      <c r="P86" s="323">
        <v>46022</v>
      </c>
      <c r="Q86" s="324">
        <v>8760</v>
      </c>
      <c r="R86" s="325">
        <v>49.4</v>
      </c>
      <c r="S86" s="274">
        <f t="shared" ref="S86:S149" si="22">VLOOKUP(CONCATENATE(YEAR(L86),"-",MONTH(L86)),$A$22:$B$69,2,0)</f>
        <v>1.0815600000000001</v>
      </c>
      <c r="T86" s="326">
        <f t="shared" si="11"/>
        <v>45.674766078627165</v>
      </c>
      <c r="U86" s="296" t="str">
        <f t="shared" ref="U86:U149" si="23">IF(AND($L86&gt;=N$19,$L86&lt;=O$19,$N86=U$16),T86,"")</f>
        <v/>
      </c>
      <c r="V86" s="296"/>
      <c r="W86" s="332">
        <v>44551</v>
      </c>
      <c r="X86" s="2" t="s">
        <v>108</v>
      </c>
      <c r="Y86" s="2" t="s">
        <v>138</v>
      </c>
      <c r="Z86" s="323">
        <v>46023</v>
      </c>
      <c r="AA86" s="323">
        <v>46387</v>
      </c>
      <c r="AB86" s="324">
        <v>8760</v>
      </c>
      <c r="AC86" s="325">
        <v>88.05</v>
      </c>
      <c r="AD86" s="274">
        <f t="shared" ref="AD86:AD149" si="24">VLOOKUP(CONCATENATE(YEAR(W86),"-",MONTH(W86)),$A$22:$B$69,2,0)</f>
        <v>1.04078</v>
      </c>
      <c r="AE86" s="326">
        <f t="shared" si="12"/>
        <v>84.600011529814168</v>
      </c>
      <c r="AF86" s="296" t="str">
        <f t="shared" si="13"/>
        <v/>
      </c>
      <c r="AG86" s="296"/>
      <c r="AH86" s="333">
        <v>44916</v>
      </c>
      <c r="AI86" s="328" t="s">
        <v>108</v>
      </c>
      <c r="AJ86" s="328" t="s">
        <v>141</v>
      </c>
      <c r="AK86" s="329">
        <v>46388</v>
      </c>
      <c r="AL86" s="329">
        <v>46752</v>
      </c>
      <c r="AM86" s="330">
        <v>8760</v>
      </c>
      <c r="AN86" s="331">
        <v>125.77</v>
      </c>
      <c r="AO86" s="274">
        <f t="shared" ref="AO86:AO149" si="25">VLOOKUP(CONCATENATE(YEAR(AH86),"-",MONTH(AH86)),$A$22:$B$69,2,0)</f>
        <v>0.98653999999999997</v>
      </c>
      <c r="AP86" s="326">
        <f t="shared" si="14"/>
        <v>127.48596103553835</v>
      </c>
      <c r="AQ86" s="296" t="str">
        <f t="shared" si="15"/>
        <v/>
      </c>
      <c r="AR86" s="296"/>
      <c r="AS86" s="333">
        <v>44917</v>
      </c>
      <c r="AT86" s="328" t="s">
        <v>115</v>
      </c>
      <c r="AU86" s="328" t="s">
        <v>145</v>
      </c>
      <c r="AV86" s="329">
        <v>45748</v>
      </c>
      <c r="AW86" s="329">
        <v>45838</v>
      </c>
      <c r="AX86" s="330">
        <v>2184</v>
      </c>
      <c r="AY86" s="331">
        <v>125.89</v>
      </c>
      <c r="AZ86" s="274">
        <f t="shared" ref="AZ86:AZ149" si="26">VLOOKUP(CONCATENATE(YEAR(AS86),"-",MONTH(AS86)),$A$22:$B$69,2,0)</f>
        <v>0.98653999999999997</v>
      </c>
      <c r="BA86" s="326">
        <f t="shared" si="16"/>
        <v>127.60759827275123</v>
      </c>
      <c r="BB86" s="296" t="str">
        <f t="shared" si="17"/>
        <v/>
      </c>
      <c r="BC86" t="str">
        <f t="shared" ref="BC86:BC149" si="27">IF(OR(AU86=AU$16,AU86=AV$16,AU86=AW$16,AU86=AX$16),1,"")</f>
        <v/>
      </c>
      <c r="BD86" s="296"/>
      <c r="BE86" s="296"/>
      <c r="BF86" s="332">
        <v>45280</v>
      </c>
      <c r="BG86" s="2" t="s">
        <v>115</v>
      </c>
      <c r="BH86" s="2" t="s">
        <v>157</v>
      </c>
      <c r="BI86" s="323">
        <v>46113</v>
      </c>
      <c r="BJ86" s="323">
        <v>46203</v>
      </c>
      <c r="BK86" s="324">
        <v>2184</v>
      </c>
      <c r="BL86" s="325">
        <v>79.13</v>
      </c>
      <c r="BM86" s="274">
        <f t="shared" ref="BM86:BM149" si="28">VLOOKUP(CONCATENATE(YEAR(BF86),"-",MONTH(BF86)),$A$22:$B$69,2,0)</f>
        <v>0.94415000000000004</v>
      </c>
      <c r="BN86" s="326">
        <f t="shared" si="18"/>
        <v>83.810835142720961</v>
      </c>
      <c r="BO86" s="296" t="str">
        <f t="shared" si="19"/>
        <v/>
      </c>
      <c r="BP86" t="str">
        <f t="shared" ref="BP86:BP149" si="29">IF(OR(BH86=BH$16,BH86=BI$16,BH86=BJ$16,BH86=BK$16),1,"")</f>
        <v/>
      </c>
      <c r="BQ86" s="296"/>
      <c r="BR86" s="332">
        <v>45279</v>
      </c>
      <c r="BS86" s="2" t="s">
        <v>108</v>
      </c>
      <c r="BT86" s="2" t="s">
        <v>143</v>
      </c>
      <c r="BU86" s="323">
        <v>46753</v>
      </c>
      <c r="BV86" s="323">
        <v>47118</v>
      </c>
      <c r="BW86" s="324">
        <v>8784</v>
      </c>
      <c r="BX86" s="325">
        <v>75.13</v>
      </c>
      <c r="BY86" s="274">
        <f t="shared" ref="BY86:BY149" si="30">VLOOKUP(CONCATENATE(YEAR(BR86),"-",MONTH(BR86)),$A$22:$B$69,2,0)</f>
        <v>0.94415000000000004</v>
      </c>
      <c r="BZ86" s="326">
        <f t="shared" si="20"/>
        <v>79.574220198061738</v>
      </c>
      <c r="CA86" s="296" t="str">
        <f t="shared" si="21"/>
        <v/>
      </c>
    </row>
    <row r="87" spans="12:79" x14ac:dyDescent="0.25">
      <c r="L87" s="332">
        <v>44179</v>
      </c>
      <c r="M87" s="2" t="s">
        <v>108</v>
      </c>
      <c r="N87" s="2" t="s">
        <v>138</v>
      </c>
      <c r="O87" s="323">
        <v>46023</v>
      </c>
      <c r="P87" s="323">
        <v>46387</v>
      </c>
      <c r="Q87" s="324">
        <v>8760</v>
      </c>
      <c r="R87" s="325">
        <v>50.03</v>
      </c>
      <c r="S87" s="274">
        <f t="shared" si="22"/>
        <v>1.0815600000000001</v>
      </c>
      <c r="T87" s="326">
        <f t="shared" ref="T87:T150" si="31">IF(R87="","",R87/S87)</f>
        <v>46.257258034690629</v>
      </c>
      <c r="U87" s="296" t="str">
        <f t="shared" si="23"/>
        <v/>
      </c>
      <c r="V87" s="296"/>
      <c r="W87" s="332">
        <v>44551</v>
      </c>
      <c r="X87" s="2" t="s">
        <v>108</v>
      </c>
      <c r="Y87" s="2" t="s">
        <v>141</v>
      </c>
      <c r="Z87" s="323">
        <v>46388</v>
      </c>
      <c r="AA87" s="323">
        <v>46752</v>
      </c>
      <c r="AB87" s="324">
        <v>8760</v>
      </c>
      <c r="AC87" s="325">
        <v>85.54</v>
      </c>
      <c r="AD87" s="274">
        <f t="shared" si="24"/>
        <v>1.04078</v>
      </c>
      <c r="AE87" s="326">
        <f t="shared" ref="AE87:AE150" si="32">IF(AC87="","",AC87/AD87)</f>
        <v>82.188358730951791</v>
      </c>
      <c r="AF87" s="296" t="str">
        <f t="shared" ref="AF87:AF150" si="33">IF(AND($W87&gt;=Y$13,$W87&lt;=Z$13,$Y87=AF$16),AE87,"")</f>
        <v/>
      </c>
      <c r="AG87" s="296"/>
      <c r="AH87" s="333">
        <v>44916</v>
      </c>
      <c r="AI87" s="328" t="s">
        <v>108</v>
      </c>
      <c r="AJ87" s="328" t="s">
        <v>143</v>
      </c>
      <c r="AK87" s="329">
        <v>46753</v>
      </c>
      <c r="AL87" s="329">
        <v>47118</v>
      </c>
      <c r="AM87" s="330">
        <v>8784</v>
      </c>
      <c r="AN87" s="331">
        <v>115.6</v>
      </c>
      <c r="AO87" s="274">
        <f t="shared" si="25"/>
        <v>0.98653999999999997</v>
      </c>
      <c r="AP87" s="326">
        <f t="shared" ref="AP87:AP150" si="34">IF(AN87="","",AN87/AO87)</f>
        <v>117.1772051817463</v>
      </c>
      <c r="AQ87" s="296" t="str">
        <f t="shared" ref="AQ87:AQ150" si="35">IF(AND(AH87&gt;=AJ$19,AH87&lt;=AK$19,$AJ87=AQ$16),AP87,"")</f>
        <v/>
      </c>
      <c r="AR87" s="296"/>
      <c r="AS87" s="333">
        <v>44917</v>
      </c>
      <c r="AT87" s="328" t="s">
        <v>115</v>
      </c>
      <c r="AU87" s="328" t="s">
        <v>148</v>
      </c>
      <c r="AV87" s="329">
        <v>45839</v>
      </c>
      <c r="AW87" s="329">
        <v>45930</v>
      </c>
      <c r="AX87" s="330">
        <v>2208</v>
      </c>
      <c r="AY87" s="331">
        <v>126.6</v>
      </c>
      <c r="AZ87" s="274">
        <f t="shared" si="26"/>
        <v>0.98653999999999997</v>
      </c>
      <c r="BA87" s="326">
        <f t="shared" ref="BA87:BA150" si="36">IF(AY87="","",AY87/AZ87)</f>
        <v>128.32728525959413</v>
      </c>
      <c r="BB87" s="296" t="str">
        <f t="shared" ref="BB87:BB150" si="37">IF(AND(AS87&gt;=BA$16,AS87&lt;=BB$16,BC87=1),BA87,"")</f>
        <v/>
      </c>
      <c r="BC87" t="str">
        <f t="shared" si="27"/>
        <v/>
      </c>
      <c r="BD87" s="296"/>
      <c r="BE87" s="296"/>
      <c r="BF87" s="332">
        <v>45280</v>
      </c>
      <c r="BG87" s="2" t="s">
        <v>115</v>
      </c>
      <c r="BH87" s="2" t="s">
        <v>160</v>
      </c>
      <c r="BI87" s="323">
        <v>46204</v>
      </c>
      <c r="BJ87" s="323">
        <v>46295</v>
      </c>
      <c r="BK87" s="324">
        <v>2208</v>
      </c>
      <c r="BL87" s="325">
        <v>83.89</v>
      </c>
      <c r="BM87" s="274">
        <f t="shared" si="28"/>
        <v>0.94415000000000004</v>
      </c>
      <c r="BN87" s="326">
        <f t="shared" ref="BN87:BN150" si="38">IF(BL87="","",BL87/BM87)</f>
        <v>88.852406926865427</v>
      </c>
      <c r="BO87" s="296" t="str">
        <f t="shared" ref="BO87:BO150" si="39">IF(AND(BF87&gt;=BH$19,BF87&lt;=BI$19,BP87=1),BN87,"")</f>
        <v/>
      </c>
      <c r="BP87" t="str">
        <f t="shared" si="29"/>
        <v/>
      </c>
      <c r="BQ87" s="296"/>
      <c r="BR87" s="332">
        <v>45279</v>
      </c>
      <c r="BS87" s="2" t="s">
        <v>108</v>
      </c>
      <c r="BT87" s="2" t="s">
        <v>146</v>
      </c>
      <c r="BU87" s="323">
        <v>47119</v>
      </c>
      <c r="BV87" s="323">
        <v>47483</v>
      </c>
      <c r="BW87" s="324">
        <v>8760</v>
      </c>
      <c r="BX87" s="325">
        <v>72.099999999999994</v>
      </c>
      <c r="BY87" s="274">
        <f t="shared" si="30"/>
        <v>0.94415000000000004</v>
      </c>
      <c r="BZ87" s="326">
        <f t="shared" ref="BZ87:BZ150" si="40">IF(BX87="","",BX87/BY87)</f>
        <v>76.364984377482386</v>
      </c>
      <c r="CA87" s="296" t="str">
        <f t="shared" ref="CA87:CA150" si="41">IF(AND(BR87&gt;=BZ$16,BR87&lt;=CA$16,BT87=BT$16),BZ87,"")</f>
        <v/>
      </c>
    </row>
    <row r="88" spans="12:79" x14ac:dyDescent="0.25">
      <c r="L88" s="332">
        <v>44176</v>
      </c>
      <c r="M88" s="2" t="s">
        <v>108</v>
      </c>
      <c r="N88" s="2" t="s">
        <v>151</v>
      </c>
      <c r="O88" s="323">
        <v>44197</v>
      </c>
      <c r="P88" s="323">
        <v>44561</v>
      </c>
      <c r="Q88" s="324">
        <v>8760</v>
      </c>
      <c r="R88" s="325">
        <v>44.57</v>
      </c>
      <c r="S88" s="274">
        <f t="shared" si="22"/>
        <v>1.0815600000000001</v>
      </c>
      <c r="T88" s="326">
        <f t="shared" si="31"/>
        <v>41.208994415473946</v>
      </c>
      <c r="U88" s="296" t="str">
        <f t="shared" si="23"/>
        <v/>
      </c>
      <c r="V88" s="296"/>
      <c r="W88" s="332">
        <v>44551</v>
      </c>
      <c r="X88" s="2" t="s">
        <v>108</v>
      </c>
      <c r="Y88" s="2" t="s">
        <v>143</v>
      </c>
      <c r="Z88" s="323">
        <v>46753</v>
      </c>
      <c r="AA88" s="323">
        <v>47118</v>
      </c>
      <c r="AB88" s="324">
        <v>8784</v>
      </c>
      <c r="AC88" s="325">
        <v>86.9</v>
      </c>
      <c r="AD88" s="274">
        <f t="shared" si="24"/>
        <v>1.04078</v>
      </c>
      <c r="AE88" s="326">
        <f t="shared" si="32"/>
        <v>83.495071004438984</v>
      </c>
      <c r="AF88" s="296" t="str">
        <f t="shared" si="33"/>
        <v/>
      </c>
      <c r="AG88" s="296"/>
      <c r="AH88" s="333">
        <v>44916</v>
      </c>
      <c r="AI88" s="328" t="s">
        <v>108</v>
      </c>
      <c r="AJ88" s="328" t="s">
        <v>146</v>
      </c>
      <c r="AK88" s="329">
        <v>47119</v>
      </c>
      <c r="AL88" s="329">
        <v>47483</v>
      </c>
      <c r="AM88" s="330">
        <v>8760</v>
      </c>
      <c r="AN88" s="331">
        <v>114.61</v>
      </c>
      <c r="AO88" s="274">
        <f t="shared" si="25"/>
        <v>0.98653999999999997</v>
      </c>
      <c r="AP88" s="326">
        <f t="shared" si="34"/>
        <v>116.17369797474001</v>
      </c>
      <c r="AQ88" s="296" t="str">
        <f t="shared" si="35"/>
        <v/>
      </c>
      <c r="AR88" s="296"/>
      <c r="AS88" s="333">
        <v>44916</v>
      </c>
      <c r="AT88" s="328" t="s">
        <v>115</v>
      </c>
      <c r="AU88" s="328" t="s">
        <v>110</v>
      </c>
      <c r="AV88" s="329">
        <v>44927</v>
      </c>
      <c r="AW88" s="329">
        <v>45016</v>
      </c>
      <c r="AX88" s="330">
        <v>2159</v>
      </c>
      <c r="AY88" s="331">
        <v>255</v>
      </c>
      <c r="AZ88" s="274">
        <f t="shared" si="26"/>
        <v>0.98653999999999997</v>
      </c>
      <c r="BA88" s="326">
        <f t="shared" si="36"/>
        <v>258.47912907738157</v>
      </c>
      <c r="BB88" s="296" t="str">
        <f t="shared" si="37"/>
        <v/>
      </c>
      <c r="BC88" t="str">
        <f t="shared" si="27"/>
        <v/>
      </c>
      <c r="BD88" s="296"/>
      <c r="BE88" s="296"/>
      <c r="BF88" s="332">
        <v>45279</v>
      </c>
      <c r="BG88" s="2" t="s">
        <v>115</v>
      </c>
      <c r="BH88" s="2" t="s">
        <v>111</v>
      </c>
      <c r="BI88" s="323">
        <v>45292</v>
      </c>
      <c r="BJ88" s="323">
        <v>45382</v>
      </c>
      <c r="BK88" s="324">
        <v>2183</v>
      </c>
      <c r="BL88" s="325">
        <v>82.31</v>
      </c>
      <c r="BM88" s="274">
        <f t="shared" si="28"/>
        <v>0.94415000000000004</v>
      </c>
      <c r="BN88" s="326">
        <f t="shared" si="38"/>
        <v>87.178944023725037</v>
      </c>
      <c r="BO88" s="296" t="str">
        <f t="shared" si="39"/>
        <v/>
      </c>
      <c r="BP88">
        <f t="shared" si="29"/>
        <v>1</v>
      </c>
      <c r="BQ88" s="296"/>
      <c r="BR88" s="332">
        <v>45279</v>
      </c>
      <c r="BS88" s="2" t="s">
        <v>108</v>
      </c>
      <c r="BT88" s="2" t="s">
        <v>149</v>
      </c>
      <c r="BU88" s="323">
        <v>47484</v>
      </c>
      <c r="BV88" s="323">
        <v>47848</v>
      </c>
      <c r="BW88" s="324">
        <v>8760</v>
      </c>
      <c r="BX88" s="325">
        <v>70.459999999999994</v>
      </c>
      <c r="BY88" s="274">
        <f t="shared" si="30"/>
        <v>0.94415000000000004</v>
      </c>
      <c r="BZ88" s="326">
        <f t="shared" si="40"/>
        <v>74.627972250172107</v>
      </c>
      <c r="CA88" s="296" t="str">
        <f t="shared" si="41"/>
        <v/>
      </c>
    </row>
    <row r="89" spans="12:79" x14ac:dyDescent="0.25">
      <c r="L89" s="332">
        <v>44176</v>
      </c>
      <c r="M89" s="2" t="s">
        <v>108</v>
      </c>
      <c r="N89" s="2" t="s">
        <v>133</v>
      </c>
      <c r="O89" s="323">
        <v>44562</v>
      </c>
      <c r="P89" s="323">
        <v>44926</v>
      </c>
      <c r="Q89" s="324">
        <v>8760</v>
      </c>
      <c r="R89" s="325">
        <v>47.73</v>
      </c>
      <c r="S89" s="274">
        <f t="shared" si="22"/>
        <v>1.0815600000000001</v>
      </c>
      <c r="T89" s="326">
        <f t="shared" si="31"/>
        <v>44.130700099855758</v>
      </c>
      <c r="U89" s="296" t="str">
        <f t="shared" si="23"/>
        <v/>
      </c>
      <c r="V89" s="296"/>
      <c r="W89" s="332">
        <v>44551</v>
      </c>
      <c r="X89" s="2" t="s">
        <v>108</v>
      </c>
      <c r="Y89" s="2" t="s">
        <v>146</v>
      </c>
      <c r="Z89" s="323">
        <v>47119</v>
      </c>
      <c r="AA89" s="323">
        <v>47483</v>
      </c>
      <c r="AB89" s="324">
        <v>8760</v>
      </c>
      <c r="AC89" s="325">
        <v>86.11</v>
      </c>
      <c r="AD89" s="274">
        <f t="shared" si="24"/>
        <v>1.04078</v>
      </c>
      <c r="AE89" s="326">
        <f t="shared" si="32"/>
        <v>82.736024904398619</v>
      </c>
      <c r="AF89" s="296" t="str">
        <f t="shared" si="33"/>
        <v/>
      </c>
      <c r="AG89" s="296"/>
      <c r="AH89" s="333">
        <v>44916</v>
      </c>
      <c r="AI89" s="328" t="s">
        <v>108</v>
      </c>
      <c r="AJ89" s="328" t="s">
        <v>149</v>
      </c>
      <c r="AK89" s="329">
        <v>47484</v>
      </c>
      <c r="AL89" s="329">
        <v>47848</v>
      </c>
      <c r="AM89" s="330">
        <v>8760</v>
      </c>
      <c r="AN89" s="331">
        <v>113.46</v>
      </c>
      <c r="AO89" s="274">
        <f t="shared" si="25"/>
        <v>0.98653999999999997</v>
      </c>
      <c r="AP89" s="326">
        <f t="shared" si="34"/>
        <v>115.00800778478317</v>
      </c>
      <c r="AQ89" s="296" t="str">
        <f t="shared" si="35"/>
        <v/>
      </c>
      <c r="AR89" s="296"/>
      <c r="AS89" s="333">
        <v>44916</v>
      </c>
      <c r="AT89" s="328" t="s">
        <v>115</v>
      </c>
      <c r="AU89" s="328" t="s">
        <v>134</v>
      </c>
      <c r="AV89" s="329">
        <v>45017</v>
      </c>
      <c r="AW89" s="329">
        <v>45107</v>
      </c>
      <c r="AX89" s="330">
        <v>2184</v>
      </c>
      <c r="AY89" s="331">
        <v>235.65</v>
      </c>
      <c r="AZ89" s="274">
        <f t="shared" si="26"/>
        <v>0.98653999999999997</v>
      </c>
      <c r="BA89" s="326">
        <f t="shared" si="36"/>
        <v>238.86512457680379</v>
      </c>
      <c r="BB89" s="296" t="str">
        <f t="shared" si="37"/>
        <v/>
      </c>
      <c r="BC89" t="str">
        <f t="shared" si="27"/>
        <v/>
      </c>
      <c r="BD89" s="296"/>
      <c r="BE89" s="296"/>
      <c r="BF89" s="332">
        <v>45279</v>
      </c>
      <c r="BG89" s="2" t="s">
        <v>115</v>
      </c>
      <c r="BH89" s="2" t="s">
        <v>117</v>
      </c>
      <c r="BI89" s="323">
        <v>45383</v>
      </c>
      <c r="BJ89" s="323">
        <v>45473</v>
      </c>
      <c r="BK89" s="324">
        <v>2184</v>
      </c>
      <c r="BL89" s="325">
        <v>74.36</v>
      </c>
      <c r="BM89" s="274">
        <f t="shared" si="28"/>
        <v>0.94415000000000004</v>
      </c>
      <c r="BN89" s="326">
        <f t="shared" si="38"/>
        <v>78.758671821214847</v>
      </c>
      <c r="BO89" s="296" t="str">
        <f t="shared" si="39"/>
        <v/>
      </c>
      <c r="BP89">
        <f t="shared" si="29"/>
        <v>1</v>
      </c>
      <c r="BQ89" s="296"/>
      <c r="BR89" s="332">
        <v>45279</v>
      </c>
      <c r="BS89" s="2" t="s">
        <v>108</v>
      </c>
      <c r="BT89" s="2" t="s">
        <v>153</v>
      </c>
      <c r="BU89" s="323">
        <v>47849</v>
      </c>
      <c r="BV89" s="323">
        <v>48213</v>
      </c>
      <c r="BW89" s="324">
        <v>8760</v>
      </c>
      <c r="BX89" s="325">
        <v>70.069999999999993</v>
      </c>
      <c r="BY89" s="274">
        <f t="shared" si="30"/>
        <v>0.94415000000000004</v>
      </c>
      <c r="BZ89" s="326">
        <f t="shared" si="40"/>
        <v>74.214902293067823</v>
      </c>
      <c r="CA89" s="296" t="str">
        <f t="shared" si="41"/>
        <v/>
      </c>
    </row>
    <row r="90" spans="12:79" x14ac:dyDescent="0.25">
      <c r="L90" s="332">
        <v>44176</v>
      </c>
      <c r="M90" s="2" t="s">
        <v>108</v>
      </c>
      <c r="N90" s="2" t="s">
        <v>110</v>
      </c>
      <c r="O90" s="323">
        <v>44927</v>
      </c>
      <c r="P90" s="323">
        <v>45291</v>
      </c>
      <c r="Q90" s="324">
        <v>8760</v>
      </c>
      <c r="R90" s="325">
        <v>48.53</v>
      </c>
      <c r="S90" s="274">
        <f t="shared" si="22"/>
        <v>1.0815600000000001</v>
      </c>
      <c r="T90" s="326">
        <f t="shared" si="31"/>
        <v>44.870372425015717</v>
      </c>
      <c r="U90" s="296" t="str">
        <f t="shared" si="23"/>
        <v/>
      </c>
      <c r="V90" s="296"/>
      <c r="W90" s="332">
        <v>44551</v>
      </c>
      <c r="X90" s="2" t="s">
        <v>108</v>
      </c>
      <c r="Y90" s="2" t="s">
        <v>149</v>
      </c>
      <c r="Z90" s="323">
        <v>47484</v>
      </c>
      <c r="AA90" s="323">
        <v>47848</v>
      </c>
      <c r="AB90" s="324">
        <v>8760</v>
      </c>
      <c r="AC90" s="325">
        <v>85.07</v>
      </c>
      <c r="AD90" s="274">
        <f t="shared" si="24"/>
        <v>1.04078</v>
      </c>
      <c r="AE90" s="326">
        <f t="shared" si="32"/>
        <v>81.736774342320174</v>
      </c>
      <c r="AF90" s="296" t="str">
        <f t="shared" si="33"/>
        <v/>
      </c>
      <c r="AG90" s="296"/>
      <c r="AH90" s="333">
        <v>44916</v>
      </c>
      <c r="AI90" s="328" t="s">
        <v>108</v>
      </c>
      <c r="AJ90" s="328" t="s">
        <v>153</v>
      </c>
      <c r="AK90" s="329">
        <v>47849</v>
      </c>
      <c r="AL90" s="329">
        <v>48213</v>
      </c>
      <c r="AM90" s="330">
        <v>8760</v>
      </c>
      <c r="AN90" s="331">
        <v>112.83</v>
      </c>
      <c r="AO90" s="274">
        <f t="shared" si="25"/>
        <v>0.98653999999999997</v>
      </c>
      <c r="AP90" s="326">
        <f t="shared" si="34"/>
        <v>114.36941228941554</v>
      </c>
      <c r="AQ90" s="296" t="str">
        <f t="shared" si="35"/>
        <v/>
      </c>
      <c r="AR90" s="296"/>
      <c r="AS90" s="333">
        <v>44916</v>
      </c>
      <c r="AT90" s="328" t="s">
        <v>115</v>
      </c>
      <c r="AU90" s="328" t="s">
        <v>137</v>
      </c>
      <c r="AV90" s="329">
        <v>45108</v>
      </c>
      <c r="AW90" s="329">
        <v>45199</v>
      </c>
      <c r="AX90" s="330">
        <v>2208</v>
      </c>
      <c r="AY90" s="331">
        <v>257.55</v>
      </c>
      <c r="AZ90" s="274">
        <f t="shared" si="26"/>
        <v>0.98653999999999997</v>
      </c>
      <c r="BA90" s="326">
        <f t="shared" si="36"/>
        <v>261.06392036815538</v>
      </c>
      <c r="BB90" s="296" t="str">
        <f t="shared" si="37"/>
        <v/>
      </c>
      <c r="BC90" t="str">
        <f t="shared" si="27"/>
        <v/>
      </c>
      <c r="BD90" s="296"/>
      <c r="BE90" s="296"/>
      <c r="BF90" s="332">
        <v>45279</v>
      </c>
      <c r="BG90" s="2" t="s">
        <v>115</v>
      </c>
      <c r="BH90" s="2" t="s">
        <v>118</v>
      </c>
      <c r="BI90" s="323">
        <v>45474</v>
      </c>
      <c r="BJ90" s="323">
        <v>45565</v>
      </c>
      <c r="BK90" s="324">
        <v>2208</v>
      </c>
      <c r="BL90" s="325">
        <v>87.59</v>
      </c>
      <c r="BM90" s="274">
        <f t="shared" si="28"/>
        <v>0.94415000000000004</v>
      </c>
      <c r="BN90" s="326">
        <f t="shared" si="38"/>
        <v>92.771275750675215</v>
      </c>
      <c r="BO90" s="296" t="str">
        <f t="shared" si="39"/>
        <v/>
      </c>
      <c r="BP90">
        <f t="shared" si="29"/>
        <v>1</v>
      </c>
      <c r="BQ90" s="296"/>
      <c r="BR90" s="332">
        <v>45279</v>
      </c>
      <c r="BS90" s="2" t="s">
        <v>108</v>
      </c>
      <c r="BT90" s="2" t="s">
        <v>155</v>
      </c>
      <c r="BU90" s="323">
        <v>48214</v>
      </c>
      <c r="BV90" s="323">
        <v>48579</v>
      </c>
      <c r="BW90" s="324">
        <v>8784</v>
      </c>
      <c r="BX90" s="325">
        <v>68.97</v>
      </c>
      <c r="BY90" s="274">
        <f t="shared" si="30"/>
        <v>0.94415000000000004</v>
      </c>
      <c r="BZ90" s="326">
        <f t="shared" si="40"/>
        <v>73.049833183286552</v>
      </c>
      <c r="CA90" s="296" t="str">
        <f t="shared" si="41"/>
        <v/>
      </c>
    </row>
    <row r="91" spans="12:79" x14ac:dyDescent="0.25">
      <c r="L91" s="332">
        <v>44176</v>
      </c>
      <c r="M91" s="2" t="s">
        <v>108</v>
      </c>
      <c r="N91" s="2" t="s">
        <v>111</v>
      </c>
      <c r="O91" s="323">
        <v>45292</v>
      </c>
      <c r="P91" s="323">
        <v>45657</v>
      </c>
      <c r="Q91" s="324">
        <v>8784</v>
      </c>
      <c r="R91" s="325">
        <v>48.44</v>
      </c>
      <c r="S91" s="274">
        <f t="shared" si="22"/>
        <v>1.0815600000000001</v>
      </c>
      <c r="T91" s="326">
        <f t="shared" si="31"/>
        <v>44.78715928843522</v>
      </c>
      <c r="U91" s="296">
        <f t="shared" si="23"/>
        <v>44.78715928843522</v>
      </c>
      <c r="V91" s="296"/>
      <c r="W91" s="332">
        <v>44551</v>
      </c>
      <c r="X91" s="2" t="s">
        <v>108</v>
      </c>
      <c r="Y91" s="2" t="s">
        <v>153</v>
      </c>
      <c r="Z91" s="323">
        <v>47849</v>
      </c>
      <c r="AA91" s="323">
        <v>48213</v>
      </c>
      <c r="AB91" s="324">
        <v>8760</v>
      </c>
      <c r="AC91" s="325">
        <v>84.29</v>
      </c>
      <c r="AD91" s="274">
        <f t="shared" si="24"/>
        <v>1.04078</v>
      </c>
      <c r="AE91" s="326">
        <f t="shared" si="32"/>
        <v>80.987336420761352</v>
      </c>
      <c r="AF91" s="296" t="str">
        <f t="shared" si="33"/>
        <v/>
      </c>
      <c r="AG91" s="296"/>
      <c r="AH91" s="333">
        <v>44916</v>
      </c>
      <c r="AI91" s="328" t="s">
        <v>108</v>
      </c>
      <c r="AJ91" s="328" t="s">
        <v>155</v>
      </c>
      <c r="AK91" s="329">
        <v>48214</v>
      </c>
      <c r="AL91" s="329">
        <v>48579</v>
      </c>
      <c r="AM91" s="330">
        <v>8784</v>
      </c>
      <c r="AN91" s="331">
        <v>112.21</v>
      </c>
      <c r="AO91" s="274">
        <f t="shared" si="25"/>
        <v>0.98653999999999997</v>
      </c>
      <c r="AP91" s="326">
        <f t="shared" si="34"/>
        <v>113.74095323048229</v>
      </c>
      <c r="AQ91" s="296" t="str">
        <f t="shared" si="35"/>
        <v/>
      </c>
      <c r="AR91" s="296"/>
      <c r="AS91" s="333">
        <v>44916</v>
      </c>
      <c r="AT91" s="328" t="s">
        <v>115</v>
      </c>
      <c r="AU91" s="328" t="s">
        <v>116</v>
      </c>
      <c r="AV91" s="329">
        <v>45200</v>
      </c>
      <c r="AW91" s="329">
        <v>45291</v>
      </c>
      <c r="AX91" s="330">
        <v>2209</v>
      </c>
      <c r="AY91" s="331">
        <v>324.27999999999997</v>
      </c>
      <c r="AZ91" s="274">
        <f t="shared" si="26"/>
        <v>0.98653999999999997</v>
      </c>
      <c r="BA91" s="326">
        <f t="shared" si="36"/>
        <v>328.70436069495406</v>
      </c>
      <c r="BB91" s="296">
        <f t="shared" si="37"/>
        <v>328.70436069495406</v>
      </c>
      <c r="BC91">
        <f t="shared" si="27"/>
        <v>1</v>
      </c>
      <c r="BD91" s="296"/>
      <c r="BE91" s="296"/>
      <c r="BF91" s="332">
        <v>45279</v>
      </c>
      <c r="BG91" s="2" t="s">
        <v>115</v>
      </c>
      <c r="BH91" s="2" t="s">
        <v>140</v>
      </c>
      <c r="BI91" s="323">
        <v>45566</v>
      </c>
      <c r="BJ91" s="323">
        <v>45657</v>
      </c>
      <c r="BK91" s="324">
        <v>2209</v>
      </c>
      <c r="BL91" s="325">
        <v>102.03</v>
      </c>
      <c r="BM91" s="274">
        <f t="shared" si="28"/>
        <v>0.94415000000000004</v>
      </c>
      <c r="BN91" s="326">
        <f t="shared" si="38"/>
        <v>108.06545570089499</v>
      </c>
      <c r="BO91" s="296" t="str">
        <f t="shared" si="39"/>
        <v/>
      </c>
      <c r="BP91" t="str">
        <f t="shared" si="29"/>
        <v/>
      </c>
      <c r="BQ91" s="296"/>
      <c r="BR91" s="332">
        <v>45279</v>
      </c>
      <c r="BS91" s="2" t="s">
        <v>108</v>
      </c>
      <c r="BT91" s="2" t="s">
        <v>158</v>
      </c>
      <c r="BU91" s="323">
        <v>48580</v>
      </c>
      <c r="BV91" s="323">
        <v>48944</v>
      </c>
      <c r="BW91" s="324">
        <v>8760</v>
      </c>
      <c r="BX91" s="325">
        <v>68.17</v>
      </c>
      <c r="BY91" s="274">
        <f t="shared" si="30"/>
        <v>0.94415000000000004</v>
      </c>
      <c r="BZ91" s="326">
        <f t="shared" si="40"/>
        <v>72.202510194354716</v>
      </c>
      <c r="CA91" s="296" t="str">
        <f t="shared" si="41"/>
        <v/>
      </c>
    </row>
    <row r="92" spans="12:79" x14ac:dyDescent="0.25">
      <c r="L92" s="332">
        <v>44176</v>
      </c>
      <c r="M92" s="2" t="s">
        <v>108</v>
      </c>
      <c r="N92" s="2" t="s">
        <v>135</v>
      </c>
      <c r="O92" s="323">
        <v>45658</v>
      </c>
      <c r="P92" s="323">
        <v>46022</v>
      </c>
      <c r="Q92" s="324">
        <v>8760</v>
      </c>
      <c r="R92" s="325">
        <v>48.93</v>
      </c>
      <c r="S92" s="274">
        <f t="shared" si="22"/>
        <v>1.0815600000000001</v>
      </c>
      <c r="T92" s="326">
        <f t="shared" si="31"/>
        <v>45.240208587595689</v>
      </c>
      <c r="U92" s="296" t="str">
        <f t="shared" si="23"/>
        <v/>
      </c>
      <c r="V92" s="296"/>
      <c r="W92" s="332">
        <v>44550</v>
      </c>
      <c r="X92" s="2" t="s">
        <v>108</v>
      </c>
      <c r="Y92" s="2" t="s">
        <v>133</v>
      </c>
      <c r="Z92" s="323">
        <v>44562</v>
      </c>
      <c r="AA92" s="323">
        <v>44926</v>
      </c>
      <c r="AB92" s="324">
        <v>8760</v>
      </c>
      <c r="AC92" s="325">
        <v>252.85</v>
      </c>
      <c r="AD92" s="274">
        <f t="shared" si="24"/>
        <v>1.04078</v>
      </c>
      <c r="AE92" s="326">
        <f t="shared" si="32"/>
        <v>242.942792905321</v>
      </c>
      <c r="AF92" s="296" t="str">
        <f t="shared" si="33"/>
        <v/>
      </c>
      <c r="AG92" s="296"/>
      <c r="AH92" s="333">
        <v>44915</v>
      </c>
      <c r="AI92" s="328" t="s">
        <v>108</v>
      </c>
      <c r="AJ92" s="328" t="s">
        <v>110</v>
      </c>
      <c r="AK92" s="329">
        <v>44927</v>
      </c>
      <c r="AL92" s="329">
        <v>45291</v>
      </c>
      <c r="AM92" s="330">
        <v>8760</v>
      </c>
      <c r="AN92" s="331">
        <v>287.07</v>
      </c>
      <c r="AO92" s="274">
        <f t="shared" si="25"/>
        <v>0.98653999999999997</v>
      </c>
      <c r="AP92" s="326">
        <f t="shared" si="34"/>
        <v>290.98668072252519</v>
      </c>
      <c r="AQ92" s="296" t="str">
        <f t="shared" si="35"/>
        <v/>
      </c>
      <c r="AR92" s="296"/>
      <c r="AS92" s="333">
        <v>44916</v>
      </c>
      <c r="AT92" s="328" t="s">
        <v>115</v>
      </c>
      <c r="AU92" s="328" t="s">
        <v>111</v>
      </c>
      <c r="AV92" s="329">
        <v>45292</v>
      </c>
      <c r="AW92" s="329">
        <v>45382</v>
      </c>
      <c r="AX92" s="330">
        <v>2183</v>
      </c>
      <c r="AY92" s="331">
        <v>310</v>
      </c>
      <c r="AZ92" s="274">
        <f t="shared" si="26"/>
        <v>0.98653999999999997</v>
      </c>
      <c r="BA92" s="326">
        <f t="shared" si="36"/>
        <v>314.2295294666207</v>
      </c>
      <c r="BB92" s="296">
        <f t="shared" si="37"/>
        <v>314.2295294666207</v>
      </c>
      <c r="BC92">
        <f t="shared" si="27"/>
        <v>1</v>
      </c>
      <c r="BD92" s="296"/>
      <c r="BE92" s="296"/>
      <c r="BF92" s="332">
        <v>45279</v>
      </c>
      <c r="BG92" s="2" t="s">
        <v>115</v>
      </c>
      <c r="BH92" s="2" t="s">
        <v>135</v>
      </c>
      <c r="BI92" s="323">
        <v>45658</v>
      </c>
      <c r="BJ92" s="323">
        <v>45747</v>
      </c>
      <c r="BK92" s="324">
        <v>2159</v>
      </c>
      <c r="BL92" s="325">
        <v>105.46</v>
      </c>
      <c r="BM92" s="274">
        <f t="shared" si="28"/>
        <v>0.94415000000000004</v>
      </c>
      <c r="BN92" s="326">
        <f t="shared" si="38"/>
        <v>111.69835301594026</v>
      </c>
      <c r="BO92" s="296" t="str">
        <f t="shared" si="39"/>
        <v/>
      </c>
      <c r="BP92" t="str">
        <f t="shared" si="29"/>
        <v/>
      </c>
      <c r="BQ92" s="296"/>
      <c r="BR92" s="332">
        <v>45278</v>
      </c>
      <c r="BS92" s="2" t="s">
        <v>108</v>
      </c>
      <c r="BT92" s="2" t="s">
        <v>111</v>
      </c>
      <c r="BU92" s="323">
        <v>45292</v>
      </c>
      <c r="BV92" s="323">
        <v>45657</v>
      </c>
      <c r="BW92" s="324">
        <v>8784</v>
      </c>
      <c r="BX92" s="325">
        <v>91.27</v>
      </c>
      <c r="BY92" s="274">
        <f t="shared" si="30"/>
        <v>0.94415000000000004</v>
      </c>
      <c r="BZ92" s="326">
        <f t="shared" si="40"/>
        <v>96.668961499761679</v>
      </c>
      <c r="CA92" s="296">
        <f t="shared" si="41"/>
        <v>96.668961499761679</v>
      </c>
    </row>
    <row r="93" spans="12:79" x14ac:dyDescent="0.25">
      <c r="L93" s="332">
        <v>44176</v>
      </c>
      <c r="M93" s="2" t="s">
        <v>108</v>
      </c>
      <c r="N93" s="2" t="s">
        <v>138</v>
      </c>
      <c r="O93" s="323">
        <v>46023</v>
      </c>
      <c r="P93" s="323">
        <v>46387</v>
      </c>
      <c r="Q93" s="324">
        <v>8760</v>
      </c>
      <c r="R93" s="325">
        <v>49.55</v>
      </c>
      <c r="S93" s="274">
        <f t="shared" si="22"/>
        <v>1.0815600000000001</v>
      </c>
      <c r="T93" s="326">
        <f t="shared" si="31"/>
        <v>45.813454639594653</v>
      </c>
      <c r="U93" s="296" t="str">
        <f t="shared" si="23"/>
        <v/>
      </c>
      <c r="V93" s="296"/>
      <c r="W93" s="332">
        <v>44550</v>
      </c>
      <c r="X93" s="2" t="s">
        <v>108</v>
      </c>
      <c r="Y93" s="2" t="s">
        <v>110</v>
      </c>
      <c r="Z93" s="323">
        <v>44927</v>
      </c>
      <c r="AA93" s="323">
        <v>45291</v>
      </c>
      <c r="AB93" s="324">
        <v>8760</v>
      </c>
      <c r="AC93" s="325">
        <v>128</v>
      </c>
      <c r="AD93" s="274">
        <f t="shared" si="24"/>
        <v>1.04078</v>
      </c>
      <c r="AE93" s="326">
        <f t="shared" si="32"/>
        <v>122.98468456350045</v>
      </c>
      <c r="AF93" s="296">
        <f t="shared" si="33"/>
        <v>122.98468456350045</v>
      </c>
      <c r="AG93" s="296"/>
      <c r="AH93" s="333">
        <v>44915</v>
      </c>
      <c r="AI93" s="328" t="s">
        <v>108</v>
      </c>
      <c r="AJ93" s="328" t="s">
        <v>111</v>
      </c>
      <c r="AK93" s="329">
        <v>45292</v>
      </c>
      <c r="AL93" s="329">
        <v>45657</v>
      </c>
      <c r="AM93" s="330">
        <v>8784</v>
      </c>
      <c r="AN93" s="331">
        <v>237.25</v>
      </c>
      <c r="AO93" s="274">
        <f t="shared" si="25"/>
        <v>0.98653999999999997</v>
      </c>
      <c r="AP93" s="326">
        <f t="shared" si="34"/>
        <v>240.48695440630891</v>
      </c>
      <c r="AQ93" s="296" t="str">
        <f t="shared" si="35"/>
        <v/>
      </c>
      <c r="AR93" s="296"/>
      <c r="AS93" s="333">
        <v>44916</v>
      </c>
      <c r="AT93" s="328" t="s">
        <v>115</v>
      </c>
      <c r="AU93" s="328" t="s">
        <v>117</v>
      </c>
      <c r="AV93" s="329">
        <v>45383</v>
      </c>
      <c r="AW93" s="329">
        <v>45473</v>
      </c>
      <c r="AX93" s="330">
        <v>2184</v>
      </c>
      <c r="AY93" s="331">
        <v>196.61</v>
      </c>
      <c r="AZ93" s="274">
        <f t="shared" si="26"/>
        <v>0.98653999999999997</v>
      </c>
      <c r="BA93" s="326">
        <f t="shared" si="36"/>
        <v>199.2924767368784</v>
      </c>
      <c r="BB93" s="296">
        <f t="shared" si="37"/>
        <v>199.2924767368784</v>
      </c>
      <c r="BC93">
        <f t="shared" si="27"/>
        <v>1</v>
      </c>
      <c r="BD93" s="296"/>
      <c r="BE93" s="296"/>
      <c r="BF93" s="332">
        <v>45279</v>
      </c>
      <c r="BG93" s="2" t="s">
        <v>115</v>
      </c>
      <c r="BH93" s="2" t="s">
        <v>145</v>
      </c>
      <c r="BI93" s="323">
        <v>45748</v>
      </c>
      <c r="BJ93" s="323">
        <v>45838</v>
      </c>
      <c r="BK93" s="324">
        <v>2184</v>
      </c>
      <c r="BL93" s="325">
        <v>80.27</v>
      </c>
      <c r="BM93" s="274">
        <f t="shared" si="28"/>
        <v>0.94415000000000004</v>
      </c>
      <c r="BN93" s="326">
        <f t="shared" si="38"/>
        <v>85.01827040194884</v>
      </c>
      <c r="BO93" s="296" t="str">
        <f t="shared" si="39"/>
        <v/>
      </c>
      <c r="BP93" t="str">
        <f t="shared" si="29"/>
        <v/>
      </c>
      <c r="BQ93" s="296"/>
      <c r="BR93" s="332">
        <v>45278</v>
      </c>
      <c r="BS93" s="2" t="s">
        <v>108</v>
      </c>
      <c r="BT93" s="2" t="s">
        <v>135</v>
      </c>
      <c r="BU93" s="323">
        <v>45658</v>
      </c>
      <c r="BV93" s="323">
        <v>46022</v>
      </c>
      <c r="BW93" s="324">
        <v>8760</v>
      </c>
      <c r="BX93" s="325">
        <v>94.05</v>
      </c>
      <c r="BY93" s="274">
        <f t="shared" si="30"/>
        <v>0.94415000000000004</v>
      </c>
      <c r="BZ93" s="326">
        <f t="shared" si="40"/>
        <v>99.613408886299837</v>
      </c>
      <c r="CA93" s="296" t="str">
        <f t="shared" si="41"/>
        <v/>
      </c>
    </row>
    <row r="94" spans="12:79" x14ac:dyDescent="0.25">
      <c r="L94" s="332">
        <v>44175</v>
      </c>
      <c r="M94" s="2" t="s">
        <v>108</v>
      </c>
      <c r="N94" s="2" t="s">
        <v>151</v>
      </c>
      <c r="O94" s="323">
        <v>44197</v>
      </c>
      <c r="P94" s="323">
        <v>44561</v>
      </c>
      <c r="Q94" s="324">
        <v>8760</v>
      </c>
      <c r="R94" s="325">
        <v>44.42</v>
      </c>
      <c r="S94" s="274">
        <f t="shared" si="22"/>
        <v>1.0815600000000001</v>
      </c>
      <c r="T94" s="326">
        <f t="shared" si="31"/>
        <v>41.070305854506451</v>
      </c>
      <c r="U94" s="296" t="str">
        <f t="shared" si="23"/>
        <v/>
      </c>
      <c r="V94" s="296"/>
      <c r="W94" s="332">
        <v>44550</v>
      </c>
      <c r="X94" s="2" t="s">
        <v>108</v>
      </c>
      <c r="Y94" s="2" t="s">
        <v>111</v>
      </c>
      <c r="Z94" s="323">
        <v>45292</v>
      </c>
      <c r="AA94" s="323">
        <v>45657</v>
      </c>
      <c r="AB94" s="324">
        <v>8784</v>
      </c>
      <c r="AC94" s="325">
        <v>91.81</v>
      </c>
      <c r="AD94" s="274">
        <f t="shared" si="24"/>
        <v>1.04078</v>
      </c>
      <c r="AE94" s="326">
        <f t="shared" si="32"/>
        <v>88.212686638866998</v>
      </c>
      <c r="AF94" s="296" t="str">
        <f t="shared" si="33"/>
        <v/>
      </c>
      <c r="AG94" s="296"/>
      <c r="AH94" s="333">
        <v>44915</v>
      </c>
      <c r="AI94" s="328" t="s">
        <v>108</v>
      </c>
      <c r="AJ94" s="328" t="s">
        <v>135</v>
      </c>
      <c r="AK94" s="329">
        <v>45658</v>
      </c>
      <c r="AL94" s="329">
        <v>46022</v>
      </c>
      <c r="AM94" s="330">
        <v>8760</v>
      </c>
      <c r="AN94" s="331">
        <v>165.58</v>
      </c>
      <c r="AO94" s="274">
        <f t="shared" si="25"/>
        <v>0.98653999999999997</v>
      </c>
      <c r="AP94" s="326">
        <f t="shared" si="34"/>
        <v>167.83911448091311</v>
      </c>
      <c r="AQ94" s="296" t="str">
        <f t="shared" si="35"/>
        <v/>
      </c>
      <c r="AR94" s="296"/>
      <c r="AS94" s="333">
        <v>44916</v>
      </c>
      <c r="AT94" s="328" t="s">
        <v>115</v>
      </c>
      <c r="AU94" s="328" t="s">
        <v>118</v>
      </c>
      <c r="AV94" s="329">
        <v>45474</v>
      </c>
      <c r="AW94" s="329">
        <v>45565</v>
      </c>
      <c r="AX94" s="330">
        <v>2208</v>
      </c>
      <c r="AY94" s="331">
        <v>187.61</v>
      </c>
      <c r="AZ94" s="274">
        <f t="shared" si="26"/>
        <v>0.98653999999999997</v>
      </c>
      <c r="BA94" s="326">
        <f t="shared" si="36"/>
        <v>190.169683945912</v>
      </c>
      <c r="BB94" s="296">
        <f t="shared" si="37"/>
        <v>190.169683945912</v>
      </c>
      <c r="BC94">
        <f t="shared" si="27"/>
        <v>1</v>
      </c>
      <c r="BD94" s="296"/>
      <c r="BE94" s="296"/>
      <c r="BF94" s="332">
        <v>45279</v>
      </c>
      <c r="BG94" s="2" t="s">
        <v>115</v>
      </c>
      <c r="BH94" s="2" t="s">
        <v>148</v>
      </c>
      <c r="BI94" s="323">
        <v>45839</v>
      </c>
      <c r="BJ94" s="323">
        <v>45930</v>
      </c>
      <c r="BK94" s="324">
        <v>2208</v>
      </c>
      <c r="BL94" s="325">
        <v>85.87</v>
      </c>
      <c r="BM94" s="274">
        <f t="shared" si="28"/>
        <v>0.94415000000000004</v>
      </c>
      <c r="BN94" s="326">
        <f t="shared" si="38"/>
        <v>90.949531324471749</v>
      </c>
      <c r="BO94" s="296" t="str">
        <f t="shared" si="39"/>
        <v/>
      </c>
      <c r="BP94" t="str">
        <f t="shared" si="29"/>
        <v/>
      </c>
      <c r="BQ94" s="296"/>
      <c r="BR94" s="332">
        <v>45278</v>
      </c>
      <c r="BS94" s="2" t="s">
        <v>108</v>
      </c>
      <c r="BT94" s="2" t="s">
        <v>138</v>
      </c>
      <c r="BU94" s="323">
        <v>46023</v>
      </c>
      <c r="BV94" s="323">
        <v>46387</v>
      </c>
      <c r="BW94" s="324">
        <v>8760</v>
      </c>
      <c r="BX94" s="325">
        <v>89.93</v>
      </c>
      <c r="BY94" s="274">
        <f t="shared" si="30"/>
        <v>0.94415000000000004</v>
      </c>
      <c r="BZ94" s="326">
        <f t="shared" si="40"/>
        <v>95.249695493300862</v>
      </c>
      <c r="CA94" s="296" t="str">
        <f t="shared" si="41"/>
        <v/>
      </c>
    </row>
    <row r="95" spans="12:79" x14ac:dyDescent="0.25">
      <c r="L95" s="332">
        <v>44175</v>
      </c>
      <c r="M95" s="2" t="s">
        <v>108</v>
      </c>
      <c r="N95" s="2" t="s">
        <v>133</v>
      </c>
      <c r="O95" s="323">
        <v>44562</v>
      </c>
      <c r="P95" s="323">
        <v>44926</v>
      </c>
      <c r="Q95" s="324">
        <v>8760</v>
      </c>
      <c r="R95" s="325">
        <v>47.86</v>
      </c>
      <c r="S95" s="274">
        <f t="shared" si="22"/>
        <v>1.0815600000000001</v>
      </c>
      <c r="T95" s="326">
        <f t="shared" si="31"/>
        <v>44.250896852694254</v>
      </c>
      <c r="U95" s="296" t="str">
        <f t="shared" si="23"/>
        <v/>
      </c>
      <c r="V95" s="296"/>
      <c r="W95" s="332">
        <v>44550</v>
      </c>
      <c r="X95" s="2" t="s">
        <v>108</v>
      </c>
      <c r="Y95" s="2" t="s">
        <v>135</v>
      </c>
      <c r="Z95" s="323">
        <v>45658</v>
      </c>
      <c r="AA95" s="323">
        <v>46022</v>
      </c>
      <c r="AB95" s="324">
        <v>8760</v>
      </c>
      <c r="AC95" s="325">
        <v>87.25</v>
      </c>
      <c r="AD95" s="274">
        <f t="shared" si="24"/>
        <v>1.04078</v>
      </c>
      <c r="AE95" s="326">
        <f t="shared" si="32"/>
        <v>83.831357251292303</v>
      </c>
      <c r="AF95" s="296" t="str">
        <f t="shared" si="33"/>
        <v/>
      </c>
      <c r="AG95" s="296"/>
      <c r="AH95" s="333">
        <v>44915</v>
      </c>
      <c r="AI95" s="328" t="s">
        <v>108</v>
      </c>
      <c r="AJ95" s="328" t="s">
        <v>138</v>
      </c>
      <c r="AK95" s="329">
        <v>46023</v>
      </c>
      <c r="AL95" s="329">
        <v>46387</v>
      </c>
      <c r="AM95" s="330">
        <v>8760</v>
      </c>
      <c r="AN95" s="331">
        <v>131.30000000000001</v>
      </c>
      <c r="AO95" s="274">
        <f t="shared" si="25"/>
        <v>0.98653999999999997</v>
      </c>
      <c r="AP95" s="326">
        <f t="shared" si="34"/>
        <v>133.09141038376549</v>
      </c>
      <c r="AQ95" s="296" t="str">
        <f t="shared" si="35"/>
        <v/>
      </c>
      <c r="AR95" s="296"/>
      <c r="AS95" s="333">
        <v>44916</v>
      </c>
      <c r="AT95" s="328" t="s">
        <v>115</v>
      </c>
      <c r="AU95" s="328" t="s">
        <v>140</v>
      </c>
      <c r="AV95" s="329">
        <v>45566</v>
      </c>
      <c r="AW95" s="329">
        <v>45657</v>
      </c>
      <c r="AX95" s="330">
        <v>2209</v>
      </c>
      <c r="AY95" s="331">
        <v>234.28</v>
      </c>
      <c r="AZ95" s="274">
        <f t="shared" si="26"/>
        <v>0.98653999999999997</v>
      </c>
      <c r="BA95" s="326">
        <f t="shared" si="36"/>
        <v>237.47643278529</v>
      </c>
      <c r="BB95" s="296" t="str">
        <f t="shared" si="37"/>
        <v/>
      </c>
      <c r="BC95" t="str">
        <f t="shared" si="27"/>
        <v/>
      </c>
      <c r="BD95" s="296"/>
      <c r="BE95" s="296"/>
      <c r="BF95" s="332">
        <v>45279</v>
      </c>
      <c r="BG95" s="2" t="s">
        <v>115</v>
      </c>
      <c r="BH95" s="2" t="s">
        <v>152</v>
      </c>
      <c r="BI95" s="323">
        <v>45931</v>
      </c>
      <c r="BJ95" s="323">
        <v>46022</v>
      </c>
      <c r="BK95" s="324">
        <v>2209</v>
      </c>
      <c r="BL95" s="325">
        <v>95.79</v>
      </c>
      <c r="BM95" s="274">
        <f t="shared" si="28"/>
        <v>0.94415000000000004</v>
      </c>
      <c r="BN95" s="326">
        <f t="shared" si="38"/>
        <v>101.45633638722661</v>
      </c>
      <c r="BO95" s="296" t="str">
        <f t="shared" si="39"/>
        <v/>
      </c>
      <c r="BP95" t="str">
        <f t="shared" si="29"/>
        <v/>
      </c>
      <c r="BQ95" s="296"/>
      <c r="BR95" s="332">
        <v>45278</v>
      </c>
      <c r="BS95" s="2" t="s">
        <v>108</v>
      </c>
      <c r="BT95" s="2" t="s">
        <v>141</v>
      </c>
      <c r="BU95" s="323">
        <v>46388</v>
      </c>
      <c r="BV95" s="323">
        <v>46752</v>
      </c>
      <c r="BW95" s="324">
        <v>8760</v>
      </c>
      <c r="BX95" s="325">
        <v>83.77</v>
      </c>
      <c r="BY95" s="274">
        <f t="shared" si="30"/>
        <v>0.94415000000000004</v>
      </c>
      <c r="BZ95" s="326">
        <f t="shared" si="40"/>
        <v>88.725308478525648</v>
      </c>
      <c r="CA95" s="296" t="str">
        <f t="shared" si="41"/>
        <v/>
      </c>
    </row>
    <row r="96" spans="12:79" x14ac:dyDescent="0.25">
      <c r="L96" s="332">
        <v>44175</v>
      </c>
      <c r="M96" s="2" t="s">
        <v>108</v>
      </c>
      <c r="N96" s="2" t="s">
        <v>110</v>
      </c>
      <c r="O96" s="323">
        <v>44927</v>
      </c>
      <c r="P96" s="323">
        <v>45291</v>
      </c>
      <c r="Q96" s="324">
        <v>8760</v>
      </c>
      <c r="R96" s="325">
        <v>48.57</v>
      </c>
      <c r="S96" s="274">
        <f t="shared" si="22"/>
        <v>1.0815600000000001</v>
      </c>
      <c r="T96" s="326">
        <f t="shared" si="31"/>
        <v>44.907356041273715</v>
      </c>
      <c r="U96" s="296" t="str">
        <f t="shared" si="23"/>
        <v/>
      </c>
      <c r="V96" s="296"/>
      <c r="W96" s="332">
        <v>44550</v>
      </c>
      <c r="X96" s="2" t="s">
        <v>108</v>
      </c>
      <c r="Y96" s="2" t="s">
        <v>138</v>
      </c>
      <c r="Z96" s="323">
        <v>46023</v>
      </c>
      <c r="AA96" s="323">
        <v>46387</v>
      </c>
      <c r="AB96" s="324">
        <v>8760</v>
      </c>
      <c r="AC96" s="325">
        <v>83.92</v>
      </c>
      <c r="AD96" s="274">
        <f t="shared" si="24"/>
        <v>1.04078</v>
      </c>
      <c r="AE96" s="326">
        <f t="shared" si="32"/>
        <v>80.631833816944976</v>
      </c>
      <c r="AF96" s="296" t="str">
        <f t="shared" si="33"/>
        <v/>
      </c>
      <c r="AG96" s="296"/>
      <c r="AH96" s="333">
        <v>44915</v>
      </c>
      <c r="AI96" s="328" t="s">
        <v>108</v>
      </c>
      <c r="AJ96" s="328" t="s">
        <v>141</v>
      </c>
      <c r="AK96" s="329">
        <v>46388</v>
      </c>
      <c r="AL96" s="329">
        <v>46752</v>
      </c>
      <c r="AM96" s="330">
        <v>8760</v>
      </c>
      <c r="AN96" s="331">
        <v>126.4</v>
      </c>
      <c r="AO96" s="274">
        <f t="shared" si="25"/>
        <v>0.98653999999999997</v>
      </c>
      <c r="AP96" s="326">
        <f t="shared" si="34"/>
        <v>128.12455653090601</v>
      </c>
      <c r="AQ96" s="296" t="str">
        <f t="shared" si="35"/>
        <v/>
      </c>
      <c r="AR96" s="296"/>
      <c r="AS96" s="333">
        <v>44916</v>
      </c>
      <c r="AT96" s="328" t="s">
        <v>115</v>
      </c>
      <c r="AU96" s="328" t="s">
        <v>135</v>
      </c>
      <c r="AV96" s="329">
        <v>45658</v>
      </c>
      <c r="AW96" s="329">
        <v>45747</v>
      </c>
      <c r="AX96" s="330">
        <v>2159</v>
      </c>
      <c r="AY96" s="331">
        <v>225.36</v>
      </c>
      <c r="AZ96" s="274">
        <f t="shared" si="26"/>
        <v>0.98653999999999997</v>
      </c>
      <c r="BA96" s="326">
        <f t="shared" si="36"/>
        <v>228.43473148579886</v>
      </c>
      <c r="BB96" s="296" t="str">
        <f t="shared" si="37"/>
        <v/>
      </c>
      <c r="BC96" t="str">
        <f t="shared" si="27"/>
        <v/>
      </c>
      <c r="BD96" s="296"/>
      <c r="BE96" s="296"/>
      <c r="BF96" s="332">
        <v>45279</v>
      </c>
      <c r="BG96" s="2" t="s">
        <v>115</v>
      </c>
      <c r="BH96" s="2" t="s">
        <v>138</v>
      </c>
      <c r="BI96" s="323">
        <v>46023</v>
      </c>
      <c r="BJ96" s="323">
        <v>46112</v>
      </c>
      <c r="BK96" s="324">
        <v>2159</v>
      </c>
      <c r="BL96" s="325">
        <v>100.77</v>
      </c>
      <c r="BM96" s="274">
        <f t="shared" si="28"/>
        <v>0.94415000000000004</v>
      </c>
      <c r="BN96" s="326">
        <f t="shared" si="38"/>
        <v>106.73092199332733</v>
      </c>
      <c r="BO96" s="296" t="str">
        <f t="shared" si="39"/>
        <v/>
      </c>
      <c r="BP96" t="str">
        <f t="shared" si="29"/>
        <v/>
      </c>
      <c r="BQ96" s="296"/>
      <c r="BR96" s="332">
        <v>45278</v>
      </c>
      <c r="BS96" s="2" t="s">
        <v>108</v>
      </c>
      <c r="BT96" s="2" t="s">
        <v>143</v>
      </c>
      <c r="BU96" s="323">
        <v>46753</v>
      </c>
      <c r="BV96" s="323">
        <v>47118</v>
      </c>
      <c r="BW96" s="324">
        <v>8784</v>
      </c>
      <c r="BX96" s="325">
        <v>76.319999999999993</v>
      </c>
      <c r="BY96" s="274">
        <f t="shared" si="30"/>
        <v>0.94415000000000004</v>
      </c>
      <c r="BZ96" s="326">
        <f t="shared" si="40"/>
        <v>80.834613144097858</v>
      </c>
      <c r="CA96" s="296" t="str">
        <f t="shared" si="41"/>
        <v/>
      </c>
    </row>
    <row r="97" spans="12:79" x14ac:dyDescent="0.25">
      <c r="L97" s="332">
        <v>44175</v>
      </c>
      <c r="M97" s="2" t="s">
        <v>108</v>
      </c>
      <c r="N97" s="2" t="s">
        <v>111</v>
      </c>
      <c r="O97" s="323">
        <v>45292</v>
      </c>
      <c r="P97" s="323">
        <v>45657</v>
      </c>
      <c r="Q97" s="324">
        <v>8784</v>
      </c>
      <c r="R97" s="325">
        <v>48.38</v>
      </c>
      <c r="S97" s="274">
        <f t="shared" si="22"/>
        <v>1.0815600000000001</v>
      </c>
      <c r="T97" s="326">
        <f t="shared" si="31"/>
        <v>44.731683864048229</v>
      </c>
      <c r="U97" s="296">
        <f t="shared" si="23"/>
        <v>44.731683864048229</v>
      </c>
      <c r="V97" s="296"/>
      <c r="W97" s="332">
        <v>44550</v>
      </c>
      <c r="X97" s="2" t="s">
        <v>108</v>
      </c>
      <c r="Y97" s="2" t="s">
        <v>141</v>
      </c>
      <c r="Z97" s="323">
        <v>46388</v>
      </c>
      <c r="AA97" s="323">
        <v>46752</v>
      </c>
      <c r="AB97" s="324">
        <v>8760</v>
      </c>
      <c r="AC97" s="325">
        <v>81.97</v>
      </c>
      <c r="AD97" s="274">
        <f t="shared" si="24"/>
        <v>1.04078</v>
      </c>
      <c r="AE97" s="326">
        <f t="shared" si="32"/>
        <v>78.758239013047898</v>
      </c>
      <c r="AF97" s="296" t="str">
        <f t="shared" si="33"/>
        <v/>
      </c>
      <c r="AG97" s="296"/>
      <c r="AH97" s="333">
        <v>44915</v>
      </c>
      <c r="AI97" s="328" t="s">
        <v>108</v>
      </c>
      <c r="AJ97" s="328" t="s">
        <v>143</v>
      </c>
      <c r="AK97" s="329">
        <v>46753</v>
      </c>
      <c r="AL97" s="329">
        <v>47118</v>
      </c>
      <c r="AM97" s="330">
        <v>8784</v>
      </c>
      <c r="AN97" s="331">
        <v>112.89</v>
      </c>
      <c r="AO97" s="274">
        <f t="shared" si="25"/>
        <v>0.98653999999999997</v>
      </c>
      <c r="AP97" s="326">
        <f t="shared" si="34"/>
        <v>114.43023090802198</v>
      </c>
      <c r="AQ97" s="296" t="str">
        <f t="shared" si="35"/>
        <v/>
      </c>
      <c r="AR97" s="296"/>
      <c r="AS97" s="333">
        <v>44916</v>
      </c>
      <c r="AT97" s="328" t="s">
        <v>115</v>
      </c>
      <c r="AU97" s="328" t="s">
        <v>145</v>
      </c>
      <c r="AV97" s="329">
        <v>45748</v>
      </c>
      <c r="AW97" s="329">
        <v>45838</v>
      </c>
      <c r="AX97" s="330">
        <v>2184</v>
      </c>
      <c r="AY97" s="331">
        <v>123.39</v>
      </c>
      <c r="AZ97" s="274">
        <f t="shared" si="26"/>
        <v>0.98653999999999997</v>
      </c>
      <c r="BA97" s="326">
        <f t="shared" si="36"/>
        <v>125.07348916414945</v>
      </c>
      <c r="BB97" s="296" t="str">
        <f t="shared" si="37"/>
        <v/>
      </c>
      <c r="BC97" t="str">
        <f t="shared" si="27"/>
        <v/>
      </c>
      <c r="BD97" s="296"/>
      <c r="BE97" s="296"/>
      <c r="BF97" s="332">
        <v>45279</v>
      </c>
      <c r="BG97" s="2" t="s">
        <v>115</v>
      </c>
      <c r="BH97" s="2" t="s">
        <v>157</v>
      </c>
      <c r="BI97" s="323">
        <v>46113</v>
      </c>
      <c r="BJ97" s="323">
        <v>46203</v>
      </c>
      <c r="BK97" s="324">
        <v>2184</v>
      </c>
      <c r="BL97" s="325">
        <v>77.400000000000006</v>
      </c>
      <c r="BM97" s="274">
        <f t="shared" si="28"/>
        <v>0.94415000000000004</v>
      </c>
      <c r="BN97" s="326">
        <f t="shared" si="38"/>
        <v>81.978499179155861</v>
      </c>
      <c r="BO97" s="296" t="str">
        <f t="shared" si="39"/>
        <v/>
      </c>
      <c r="BP97" t="str">
        <f t="shared" si="29"/>
        <v/>
      </c>
      <c r="BQ97" s="296"/>
      <c r="BR97" s="332">
        <v>45278</v>
      </c>
      <c r="BS97" s="2" t="s">
        <v>108</v>
      </c>
      <c r="BT97" s="2" t="s">
        <v>146</v>
      </c>
      <c r="BU97" s="323">
        <v>47119</v>
      </c>
      <c r="BV97" s="323">
        <v>47483</v>
      </c>
      <c r="BW97" s="324">
        <v>8760</v>
      </c>
      <c r="BX97" s="325">
        <v>73.16</v>
      </c>
      <c r="BY97" s="274">
        <f t="shared" si="30"/>
        <v>0.94415000000000004</v>
      </c>
      <c r="BZ97" s="326">
        <f t="shared" si="40"/>
        <v>77.487687337817079</v>
      </c>
      <c r="CA97" s="296" t="str">
        <f t="shared" si="41"/>
        <v/>
      </c>
    </row>
    <row r="98" spans="12:79" x14ac:dyDescent="0.25">
      <c r="L98" s="332">
        <v>44175</v>
      </c>
      <c r="M98" s="2" t="s">
        <v>108</v>
      </c>
      <c r="N98" s="2" t="s">
        <v>135</v>
      </c>
      <c r="O98" s="323">
        <v>45658</v>
      </c>
      <c r="P98" s="323">
        <v>46022</v>
      </c>
      <c r="Q98" s="324">
        <v>8760</v>
      </c>
      <c r="R98" s="325">
        <v>48.83</v>
      </c>
      <c r="S98" s="274">
        <f t="shared" si="22"/>
        <v>1.0815600000000001</v>
      </c>
      <c r="T98" s="326">
        <f t="shared" si="31"/>
        <v>45.147749546950699</v>
      </c>
      <c r="U98" s="296" t="str">
        <f t="shared" si="23"/>
        <v/>
      </c>
      <c r="V98" s="296"/>
      <c r="W98" s="332">
        <v>44550</v>
      </c>
      <c r="X98" s="2" t="s">
        <v>108</v>
      </c>
      <c r="Y98" s="2" t="s">
        <v>143</v>
      </c>
      <c r="Z98" s="323">
        <v>46753</v>
      </c>
      <c r="AA98" s="323">
        <v>47118</v>
      </c>
      <c r="AB98" s="324">
        <v>8784</v>
      </c>
      <c r="AC98" s="325">
        <v>83.33</v>
      </c>
      <c r="AD98" s="274">
        <f t="shared" si="24"/>
        <v>1.04078</v>
      </c>
      <c r="AE98" s="326">
        <f t="shared" si="32"/>
        <v>80.064951286535091</v>
      </c>
      <c r="AF98" s="296" t="str">
        <f t="shared" si="33"/>
        <v/>
      </c>
      <c r="AG98" s="296"/>
      <c r="AH98" s="333">
        <v>44915</v>
      </c>
      <c r="AI98" s="328" t="s">
        <v>108</v>
      </c>
      <c r="AJ98" s="328" t="s">
        <v>146</v>
      </c>
      <c r="AK98" s="329">
        <v>47119</v>
      </c>
      <c r="AL98" s="329">
        <v>47483</v>
      </c>
      <c r="AM98" s="330">
        <v>8760</v>
      </c>
      <c r="AN98" s="331">
        <v>111.9</v>
      </c>
      <c r="AO98" s="274">
        <f t="shared" si="25"/>
        <v>0.98653999999999997</v>
      </c>
      <c r="AP98" s="326">
        <f t="shared" si="34"/>
        <v>113.42672370101567</v>
      </c>
      <c r="AQ98" s="296" t="str">
        <f t="shared" si="35"/>
        <v/>
      </c>
      <c r="AR98" s="296"/>
      <c r="AS98" s="333">
        <v>44916</v>
      </c>
      <c r="AT98" s="328" t="s">
        <v>115</v>
      </c>
      <c r="AU98" s="328" t="s">
        <v>148</v>
      </c>
      <c r="AV98" s="329">
        <v>45839</v>
      </c>
      <c r="AW98" s="329">
        <v>45930</v>
      </c>
      <c r="AX98" s="330">
        <v>2208</v>
      </c>
      <c r="AY98" s="331">
        <v>123.56</v>
      </c>
      <c r="AZ98" s="274">
        <f t="shared" si="26"/>
        <v>0.98653999999999997</v>
      </c>
      <c r="BA98" s="326">
        <f t="shared" si="36"/>
        <v>125.24580858353438</v>
      </c>
      <c r="BB98" s="296" t="str">
        <f t="shared" si="37"/>
        <v/>
      </c>
      <c r="BC98" t="str">
        <f t="shared" si="27"/>
        <v/>
      </c>
      <c r="BD98" s="296"/>
      <c r="BE98" s="296"/>
      <c r="BF98" s="332">
        <v>45279</v>
      </c>
      <c r="BG98" s="2" t="s">
        <v>115</v>
      </c>
      <c r="BH98" s="2" t="s">
        <v>160</v>
      </c>
      <c r="BI98" s="323">
        <v>46204</v>
      </c>
      <c r="BJ98" s="323">
        <v>46295</v>
      </c>
      <c r="BK98" s="324">
        <v>2208</v>
      </c>
      <c r="BL98" s="325">
        <v>80.48</v>
      </c>
      <c r="BM98" s="274">
        <f t="shared" si="28"/>
        <v>0.94415000000000004</v>
      </c>
      <c r="BN98" s="326">
        <f t="shared" si="38"/>
        <v>85.240692686543454</v>
      </c>
      <c r="BO98" s="296" t="str">
        <f t="shared" si="39"/>
        <v/>
      </c>
      <c r="BP98" t="str">
        <f t="shared" si="29"/>
        <v/>
      </c>
      <c r="BQ98" s="296"/>
      <c r="BR98" s="332">
        <v>45278</v>
      </c>
      <c r="BS98" s="2" t="s">
        <v>108</v>
      </c>
      <c r="BT98" s="2" t="s">
        <v>149</v>
      </c>
      <c r="BU98" s="323">
        <v>47484</v>
      </c>
      <c r="BV98" s="323">
        <v>47848</v>
      </c>
      <c r="BW98" s="324">
        <v>8760</v>
      </c>
      <c r="BX98" s="325">
        <v>71.52</v>
      </c>
      <c r="BY98" s="274">
        <f t="shared" si="30"/>
        <v>0.94415000000000004</v>
      </c>
      <c r="BZ98" s="326">
        <f t="shared" si="40"/>
        <v>75.750675210506799</v>
      </c>
      <c r="CA98" s="296" t="str">
        <f t="shared" si="41"/>
        <v/>
      </c>
    </row>
    <row r="99" spans="12:79" x14ac:dyDescent="0.25">
      <c r="L99" s="332">
        <v>44175</v>
      </c>
      <c r="M99" s="2" t="s">
        <v>108</v>
      </c>
      <c r="N99" s="2" t="s">
        <v>138</v>
      </c>
      <c r="O99" s="323">
        <v>46023</v>
      </c>
      <c r="P99" s="323">
        <v>46387</v>
      </c>
      <c r="Q99" s="324">
        <v>8760</v>
      </c>
      <c r="R99" s="325">
        <v>49.45</v>
      </c>
      <c r="S99" s="274">
        <f t="shared" si="22"/>
        <v>1.0815600000000001</v>
      </c>
      <c r="T99" s="326">
        <f t="shared" si="31"/>
        <v>45.720995598949663</v>
      </c>
      <c r="U99" s="296" t="str">
        <f t="shared" si="23"/>
        <v/>
      </c>
      <c r="V99" s="296"/>
      <c r="W99" s="332">
        <v>44550</v>
      </c>
      <c r="X99" s="2" t="s">
        <v>108</v>
      </c>
      <c r="Y99" s="2" t="s">
        <v>146</v>
      </c>
      <c r="Z99" s="323">
        <v>47119</v>
      </c>
      <c r="AA99" s="323">
        <v>47483</v>
      </c>
      <c r="AB99" s="324">
        <v>8760</v>
      </c>
      <c r="AC99" s="325">
        <v>82.54</v>
      </c>
      <c r="AD99" s="274">
        <f t="shared" si="24"/>
        <v>1.04078</v>
      </c>
      <c r="AE99" s="326">
        <f t="shared" si="32"/>
        <v>79.305905186494741</v>
      </c>
      <c r="AF99" s="296" t="str">
        <f t="shared" si="33"/>
        <v/>
      </c>
      <c r="AG99" s="296"/>
      <c r="AH99" s="333">
        <v>44915</v>
      </c>
      <c r="AI99" s="328" t="s">
        <v>108</v>
      </c>
      <c r="AJ99" s="328" t="s">
        <v>149</v>
      </c>
      <c r="AK99" s="329">
        <v>47484</v>
      </c>
      <c r="AL99" s="329">
        <v>47848</v>
      </c>
      <c r="AM99" s="330">
        <v>8760</v>
      </c>
      <c r="AN99" s="331">
        <v>110.75</v>
      </c>
      <c r="AO99" s="274">
        <f t="shared" si="25"/>
        <v>0.98653999999999997</v>
      </c>
      <c r="AP99" s="326">
        <f t="shared" si="34"/>
        <v>112.26103351105886</v>
      </c>
      <c r="AQ99" s="296" t="str">
        <f t="shared" si="35"/>
        <v/>
      </c>
      <c r="AR99" s="296"/>
      <c r="AS99" s="333">
        <v>44915</v>
      </c>
      <c r="AT99" s="328" t="s">
        <v>115</v>
      </c>
      <c r="AU99" s="328" t="s">
        <v>110</v>
      </c>
      <c r="AV99" s="329">
        <v>44927</v>
      </c>
      <c r="AW99" s="329">
        <v>45016</v>
      </c>
      <c r="AX99" s="330">
        <v>2159</v>
      </c>
      <c r="AY99" s="331">
        <v>274.70999999999998</v>
      </c>
      <c r="AZ99" s="274">
        <f t="shared" si="26"/>
        <v>0.98653999999999997</v>
      </c>
      <c r="BA99" s="326">
        <f t="shared" si="36"/>
        <v>278.45804528959798</v>
      </c>
      <c r="BB99" s="296" t="str">
        <f t="shared" si="37"/>
        <v/>
      </c>
      <c r="BC99" t="str">
        <f t="shared" si="27"/>
        <v/>
      </c>
      <c r="BD99" s="296"/>
      <c r="BE99" s="296"/>
      <c r="BF99" s="332">
        <v>45278</v>
      </c>
      <c r="BG99" s="2" t="s">
        <v>115</v>
      </c>
      <c r="BH99" s="2" t="s">
        <v>111</v>
      </c>
      <c r="BI99" s="323">
        <v>45292</v>
      </c>
      <c r="BJ99" s="323">
        <v>45382</v>
      </c>
      <c r="BK99" s="324">
        <v>2183</v>
      </c>
      <c r="BL99" s="325">
        <v>87.19</v>
      </c>
      <c r="BM99" s="274">
        <f t="shared" si="28"/>
        <v>0.94415000000000004</v>
      </c>
      <c r="BN99" s="326">
        <f t="shared" si="38"/>
        <v>92.347614256209283</v>
      </c>
      <c r="BO99" s="296" t="str">
        <f t="shared" si="39"/>
        <v/>
      </c>
      <c r="BP99">
        <f t="shared" si="29"/>
        <v>1</v>
      </c>
      <c r="BQ99" s="296"/>
      <c r="BR99" s="332">
        <v>45278</v>
      </c>
      <c r="BS99" s="2" t="s">
        <v>108</v>
      </c>
      <c r="BT99" s="2" t="s">
        <v>153</v>
      </c>
      <c r="BU99" s="323">
        <v>47849</v>
      </c>
      <c r="BV99" s="323">
        <v>48213</v>
      </c>
      <c r="BW99" s="324">
        <v>8760</v>
      </c>
      <c r="BX99" s="325">
        <v>71.13</v>
      </c>
      <c r="BY99" s="274">
        <f t="shared" si="30"/>
        <v>0.94415000000000004</v>
      </c>
      <c r="BZ99" s="326">
        <f t="shared" si="40"/>
        <v>75.337605253402529</v>
      </c>
      <c r="CA99" s="296" t="str">
        <f t="shared" si="41"/>
        <v/>
      </c>
    </row>
    <row r="100" spans="12:79" x14ac:dyDescent="0.25">
      <c r="L100" s="332">
        <v>44174</v>
      </c>
      <c r="M100" s="2" t="s">
        <v>108</v>
      </c>
      <c r="N100" s="2" t="s">
        <v>151</v>
      </c>
      <c r="O100" s="323">
        <v>44197</v>
      </c>
      <c r="P100" s="323">
        <v>44561</v>
      </c>
      <c r="Q100" s="324">
        <v>8760</v>
      </c>
      <c r="R100" s="325">
        <v>43.66</v>
      </c>
      <c r="S100" s="274">
        <f t="shared" si="22"/>
        <v>1.0815600000000001</v>
      </c>
      <c r="T100" s="326">
        <f t="shared" si="31"/>
        <v>40.367617145604491</v>
      </c>
      <c r="U100" s="296" t="str">
        <f t="shared" si="23"/>
        <v/>
      </c>
      <c r="V100" s="296"/>
      <c r="W100" s="332">
        <v>44550</v>
      </c>
      <c r="X100" s="2" t="s">
        <v>108</v>
      </c>
      <c r="Y100" s="2" t="s">
        <v>149</v>
      </c>
      <c r="Z100" s="323">
        <v>47484</v>
      </c>
      <c r="AA100" s="323">
        <v>47848</v>
      </c>
      <c r="AB100" s="324">
        <v>8760</v>
      </c>
      <c r="AC100" s="325">
        <v>81.5</v>
      </c>
      <c r="AD100" s="274">
        <f t="shared" si="24"/>
        <v>1.04078</v>
      </c>
      <c r="AE100" s="326">
        <f t="shared" si="32"/>
        <v>78.306654624416296</v>
      </c>
      <c r="AF100" s="296" t="str">
        <f t="shared" si="33"/>
        <v/>
      </c>
      <c r="AG100" s="296"/>
      <c r="AH100" s="333">
        <v>44915</v>
      </c>
      <c r="AI100" s="328" t="s">
        <v>108</v>
      </c>
      <c r="AJ100" s="328" t="s">
        <v>153</v>
      </c>
      <c r="AK100" s="329">
        <v>47849</v>
      </c>
      <c r="AL100" s="329">
        <v>48213</v>
      </c>
      <c r="AM100" s="330">
        <v>8760</v>
      </c>
      <c r="AN100" s="331">
        <v>110.12</v>
      </c>
      <c r="AO100" s="274">
        <f t="shared" si="25"/>
        <v>0.98653999999999997</v>
      </c>
      <c r="AP100" s="326">
        <f t="shared" si="34"/>
        <v>111.62243801569122</v>
      </c>
      <c r="AQ100" s="296" t="str">
        <f t="shared" si="35"/>
        <v/>
      </c>
      <c r="AR100" s="296"/>
      <c r="AS100" s="333">
        <v>44915</v>
      </c>
      <c r="AT100" s="328" t="s">
        <v>115</v>
      </c>
      <c r="AU100" s="328" t="s">
        <v>134</v>
      </c>
      <c r="AV100" s="329">
        <v>45017</v>
      </c>
      <c r="AW100" s="329">
        <v>45107</v>
      </c>
      <c r="AX100" s="330">
        <v>2184</v>
      </c>
      <c r="AY100" s="331">
        <v>252.03</v>
      </c>
      <c r="AZ100" s="274">
        <f t="shared" si="26"/>
        <v>0.98653999999999997</v>
      </c>
      <c r="BA100" s="326">
        <f t="shared" si="36"/>
        <v>255.46860745636266</v>
      </c>
      <c r="BB100" s="296" t="str">
        <f t="shared" si="37"/>
        <v/>
      </c>
      <c r="BC100" t="str">
        <f t="shared" si="27"/>
        <v/>
      </c>
      <c r="BD100" s="296"/>
      <c r="BE100" s="296"/>
      <c r="BF100" s="332">
        <v>45278</v>
      </c>
      <c r="BG100" s="2" t="s">
        <v>115</v>
      </c>
      <c r="BH100" s="2" t="s">
        <v>117</v>
      </c>
      <c r="BI100" s="323">
        <v>45383</v>
      </c>
      <c r="BJ100" s="323">
        <v>45473</v>
      </c>
      <c r="BK100" s="324">
        <v>2184</v>
      </c>
      <c r="BL100" s="325">
        <v>78.48</v>
      </c>
      <c r="BM100" s="274">
        <f t="shared" si="28"/>
        <v>0.94415000000000004</v>
      </c>
      <c r="BN100" s="326">
        <f t="shared" si="38"/>
        <v>83.12238521421385</v>
      </c>
      <c r="BO100" s="296" t="str">
        <f t="shared" si="39"/>
        <v/>
      </c>
      <c r="BP100">
        <f t="shared" si="29"/>
        <v>1</v>
      </c>
      <c r="BQ100" s="296"/>
      <c r="BR100" s="332">
        <v>45278</v>
      </c>
      <c r="BS100" s="2" t="s">
        <v>108</v>
      </c>
      <c r="BT100" s="2" t="s">
        <v>155</v>
      </c>
      <c r="BU100" s="323">
        <v>48214</v>
      </c>
      <c r="BV100" s="323">
        <v>48579</v>
      </c>
      <c r="BW100" s="324">
        <v>8784</v>
      </c>
      <c r="BX100" s="325">
        <v>70.03</v>
      </c>
      <c r="BY100" s="274">
        <f t="shared" si="30"/>
        <v>0.94415000000000004</v>
      </c>
      <c r="BZ100" s="326">
        <f t="shared" si="40"/>
        <v>74.172536143621244</v>
      </c>
      <c r="CA100" s="296" t="str">
        <f t="shared" si="41"/>
        <v/>
      </c>
    </row>
    <row r="101" spans="12:79" x14ac:dyDescent="0.25">
      <c r="L101" s="332">
        <v>44174</v>
      </c>
      <c r="M101" s="2" t="s">
        <v>108</v>
      </c>
      <c r="N101" s="2" t="s">
        <v>133</v>
      </c>
      <c r="O101" s="323">
        <v>44562</v>
      </c>
      <c r="P101" s="323">
        <v>44926</v>
      </c>
      <c r="Q101" s="324">
        <v>8760</v>
      </c>
      <c r="R101" s="325">
        <v>47.48</v>
      </c>
      <c r="S101" s="274">
        <f t="shared" si="22"/>
        <v>1.0815600000000001</v>
      </c>
      <c r="T101" s="326">
        <f t="shared" si="31"/>
        <v>43.899552498243274</v>
      </c>
      <c r="U101" s="296" t="str">
        <f t="shared" si="23"/>
        <v/>
      </c>
      <c r="V101" s="296"/>
      <c r="W101" s="332">
        <v>44550</v>
      </c>
      <c r="X101" s="2" t="s">
        <v>108</v>
      </c>
      <c r="Y101" s="2" t="s">
        <v>153</v>
      </c>
      <c r="Z101" s="323">
        <v>47849</v>
      </c>
      <c r="AA101" s="323">
        <v>48213</v>
      </c>
      <c r="AB101" s="324">
        <v>8760</v>
      </c>
      <c r="AC101" s="325">
        <v>80.72</v>
      </c>
      <c r="AD101" s="274">
        <f t="shared" si="24"/>
        <v>1.04078</v>
      </c>
      <c r="AE101" s="326">
        <f t="shared" si="32"/>
        <v>77.557216702857474</v>
      </c>
      <c r="AF101" s="296" t="str">
        <f t="shared" si="33"/>
        <v/>
      </c>
      <c r="AG101" s="296"/>
      <c r="AH101" s="333">
        <v>44915</v>
      </c>
      <c r="AI101" s="328" t="s">
        <v>108</v>
      </c>
      <c r="AJ101" s="328" t="s">
        <v>155</v>
      </c>
      <c r="AK101" s="329">
        <v>48214</v>
      </c>
      <c r="AL101" s="329">
        <v>48579</v>
      </c>
      <c r="AM101" s="330">
        <v>8784</v>
      </c>
      <c r="AN101" s="331">
        <v>109.5</v>
      </c>
      <c r="AO101" s="274">
        <f t="shared" si="25"/>
        <v>0.98653999999999997</v>
      </c>
      <c r="AP101" s="326">
        <f t="shared" si="34"/>
        <v>110.99397895675797</v>
      </c>
      <c r="AQ101" s="296" t="str">
        <f t="shared" si="35"/>
        <v/>
      </c>
      <c r="AR101" s="296"/>
      <c r="AS101" s="333">
        <v>44915</v>
      </c>
      <c r="AT101" s="328" t="s">
        <v>115</v>
      </c>
      <c r="AU101" s="328" t="s">
        <v>137</v>
      </c>
      <c r="AV101" s="329">
        <v>45108</v>
      </c>
      <c r="AW101" s="329">
        <v>45199</v>
      </c>
      <c r="AX101" s="330">
        <v>2208</v>
      </c>
      <c r="AY101" s="331">
        <v>272.32</v>
      </c>
      <c r="AZ101" s="274">
        <f t="shared" si="26"/>
        <v>0.98653999999999997</v>
      </c>
      <c r="BA101" s="326">
        <f t="shared" si="36"/>
        <v>276.03543698177469</v>
      </c>
      <c r="BB101" s="296" t="str">
        <f t="shared" si="37"/>
        <v/>
      </c>
      <c r="BC101" t="str">
        <f t="shared" si="27"/>
        <v/>
      </c>
      <c r="BD101" s="296"/>
      <c r="BE101" s="296"/>
      <c r="BF101" s="332">
        <v>45278</v>
      </c>
      <c r="BG101" s="2" t="s">
        <v>115</v>
      </c>
      <c r="BH101" s="2" t="s">
        <v>118</v>
      </c>
      <c r="BI101" s="323">
        <v>45474</v>
      </c>
      <c r="BJ101" s="323">
        <v>45565</v>
      </c>
      <c r="BK101" s="324">
        <v>2208</v>
      </c>
      <c r="BL101" s="325">
        <v>92.2</v>
      </c>
      <c r="BM101" s="274">
        <f t="shared" si="28"/>
        <v>0.94415000000000004</v>
      </c>
      <c r="BN101" s="326">
        <f t="shared" si="38"/>
        <v>97.653974474394957</v>
      </c>
      <c r="BO101" s="296" t="str">
        <f t="shared" si="39"/>
        <v/>
      </c>
      <c r="BP101">
        <f t="shared" si="29"/>
        <v>1</v>
      </c>
      <c r="BQ101" s="296"/>
      <c r="BR101" s="332">
        <v>45278</v>
      </c>
      <c r="BS101" s="2" t="s">
        <v>108</v>
      </c>
      <c r="BT101" s="2" t="s">
        <v>158</v>
      </c>
      <c r="BU101" s="323">
        <v>48580</v>
      </c>
      <c r="BV101" s="323">
        <v>48944</v>
      </c>
      <c r="BW101" s="324">
        <v>8760</v>
      </c>
      <c r="BX101" s="325">
        <v>69.23</v>
      </c>
      <c r="BY101" s="274">
        <f t="shared" si="30"/>
        <v>0.94415000000000004</v>
      </c>
      <c r="BZ101" s="326">
        <f t="shared" si="40"/>
        <v>73.325213154689408</v>
      </c>
      <c r="CA101" s="296" t="str">
        <f t="shared" si="41"/>
        <v/>
      </c>
    </row>
    <row r="102" spans="12:79" x14ac:dyDescent="0.25">
      <c r="L102" s="332">
        <v>44174</v>
      </c>
      <c r="M102" s="2" t="s">
        <v>108</v>
      </c>
      <c r="N102" s="2" t="s">
        <v>110</v>
      </c>
      <c r="O102" s="323">
        <v>44927</v>
      </c>
      <c r="P102" s="323">
        <v>45291</v>
      </c>
      <c r="Q102" s="324">
        <v>8760</v>
      </c>
      <c r="R102" s="325">
        <v>48.2</v>
      </c>
      <c r="S102" s="274">
        <f t="shared" si="22"/>
        <v>1.0815600000000001</v>
      </c>
      <c r="T102" s="326">
        <f t="shared" si="31"/>
        <v>44.565257590887235</v>
      </c>
      <c r="U102" s="296" t="str">
        <f t="shared" si="23"/>
        <v/>
      </c>
      <c r="V102" s="296"/>
      <c r="W102" s="332">
        <v>44547</v>
      </c>
      <c r="X102" s="2" t="s">
        <v>108</v>
      </c>
      <c r="Y102" s="2" t="s">
        <v>133</v>
      </c>
      <c r="Z102" s="323">
        <v>44562</v>
      </c>
      <c r="AA102" s="323">
        <v>44926</v>
      </c>
      <c r="AB102" s="324">
        <v>8760</v>
      </c>
      <c r="AC102" s="325">
        <v>242.35</v>
      </c>
      <c r="AD102" s="274">
        <f t="shared" si="24"/>
        <v>1.04078</v>
      </c>
      <c r="AE102" s="326">
        <f t="shared" si="32"/>
        <v>232.85420549972136</v>
      </c>
      <c r="AF102" s="296" t="str">
        <f t="shared" si="33"/>
        <v/>
      </c>
      <c r="AG102" s="296"/>
      <c r="AH102" s="333">
        <v>44914</v>
      </c>
      <c r="AI102" s="328" t="s">
        <v>108</v>
      </c>
      <c r="AJ102" s="328" t="s">
        <v>110</v>
      </c>
      <c r="AK102" s="329">
        <v>44927</v>
      </c>
      <c r="AL102" s="329">
        <v>45291</v>
      </c>
      <c r="AM102" s="330">
        <v>8760</v>
      </c>
      <c r="AN102" s="331">
        <v>289.75</v>
      </c>
      <c r="AO102" s="274">
        <f t="shared" si="25"/>
        <v>0.98653999999999997</v>
      </c>
      <c r="AP102" s="326">
        <f t="shared" si="34"/>
        <v>293.70324568694633</v>
      </c>
      <c r="AQ102" s="296" t="str">
        <f t="shared" si="35"/>
        <v/>
      </c>
      <c r="AR102" s="296"/>
      <c r="AS102" s="333">
        <v>44915</v>
      </c>
      <c r="AT102" s="328" t="s">
        <v>115</v>
      </c>
      <c r="AU102" s="328" t="s">
        <v>116</v>
      </c>
      <c r="AV102" s="329">
        <v>45200</v>
      </c>
      <c r="AW102" s="329">
        <v>45291</v>
      </c>
      <c r="AX102" s="330">
        <v>2209</v>
      </c>
      <c r="AY102" s="331">
        <v>348.53</v>
      </c>
      <c r="AZ102" s="274">
        <f t="shared" si="26"/>
        <v>0.98653999999999997</v>
      </c>
      <c r="BA102" s="326">
        <f t="shared" si="36"/>
        <v>353.28521904839135</v>
      </c>
      <c r="BB102" s="296">
        <f t="shared" si="37"/>
        <v>353.28521904839135</v>
      </c>
      <c r="BC102">
        <f t="shared" si="27"/>
        <v>1</v>
      </c>
      <c r="BD102" s="296"/>
      <c r="BE102" s="296"/>
      <c r="BF102" s="332">
        <v>45278</v>
      </c>
      <c r="BG102" s="2" t="s">
        <v>115</v>
      </c>
      <c r="BH102" s="2" t="s">
        <v>140</v>
      </c>
      <c r="BI102" s="323">
        <v>45566</v>
      </c>
      <c r="BJ102" s="323">
        <v>45657</v>
      </c>
      <c r="BK102" s="324">
        <v>2209</v>
      </c>
      <c r="BL102" s="325">
        <v>107.02</v>
      </c>
      <c r="BM102" s="274">
        <f t="shared" si="28"/>
        <v>0.94415000000000004</v>
      </c>
      <c r="BN102" s="326">
        <f t="shared" si="38"/>
        <v>113.35063284435735</v>
      </c>
      <c r="BO102" s="296" t="str">
        <f t="shared" si="39"/>
        <v/>
      </c>
      <c r="BP102" t="str">
        <f t="shared" si="29"/>
        <v/>
      </c>
      <c r="BQ102" s="296"/>
      <c r="BR102" s="332">
        <v>45275</v>
      </c>
      <c r="BS102" s="2" t="s">
        <v>108</v>
      </c>
      <c r="BT102" s="2" t="s">
        <v>111</v>
      </c>
      <c r="BU102" s="323">
        <v>45292</v>
      </c>
      <c r="BV102" s="323">
        <v>45657</v>
      </c>
      <c r="BW102" s="324">
        <v>8784</v>
      </c>
      <c r="BX102" s="325">
        <v>87.82</v>
      </c>
      <c r="BY102" s="274">
        <f t="shared" si="30"/>
        <v>0.94415000000000004</v>
      </c>
      <c r="BZ102" s="326">
        <f t="shared" si="40"/>
        <v>93.014881109993098</v>
      </c>
      <c r="CA102" s="296">
        <f t="shared" si="41"/>
        <v>93.014881109993098</v>
      </c>
    </row>
    <row r="103" spans="12:79" x14ac:dyDescent="0.25">
      <c r="L103" s="332">
        <v>44174</v>
      </c>
      <c r="M103" s="2" t="s">
        <v>108</v>
      </c>
      <c r="N103" s="2" t="s">
        <v>111</v>
      </c>
      <c r="O103" s="323">
        <v>45292</v>
      </c>
      <c r="P103" s="323">
        <v>45657</v>
      </c>
      <c r="Q103" s="324">
        <v>8784</v>
      </c>
      <c r="R103" s="325">
        <v>48.13</v>
      </c>
      <c r="S103" s="274">
        <f t="shared" si="22"/>
        <v>1.0815600000000001</v>
      </c>
      <c r="T103" s="326">
        <f t="shared" si="31"/>
        <v>44.500536262435737</v>
      </c>
      <c r="U103" s="296">
        <f t="shared" si="23"/>
        <v>44.500536262435737</v>
      </c>
      <c r="V103" s="296"/>
      <c r="W103" s="332">
        <v>44547</v>
      </c>
      <c r="X103" s="2" t="s">
        <v>108</v>
      </c>
      <c r="Y103" s="2" t="s">
        <v>110</v>
      </c>
      <c r="Z103" s="323">
        <v>44927</v>
      </c>
      <c r="AA103" s="323">
        <v>45291</v>
      </c>
      <c r="AB103" s="324">
        <v>8760</v>
      </c>
      <c r="AC103" s="325">
        <v>121.86</v>
      </c>
      <c r="AD103" s="274">
        <f t="shared" si="24"/>
        <v>1.04078</v>
      </c>
      <c r="AE103" s="326">
        <f t="shared" si="32"/>
        <v>117.08526297584504</v>
      </c>
      <c r="AF103" s="296">
        <f t="shared" si="33"/>
        <v>117.08526297584504</v>
      </c>
      <c r="AG103" s="296"/>
      <c r="AH103" s="333">
        <v>44914</v>
      </c>
      <c r="AI103" s="328" t="s">
        <v>108</v>
      </c>
      <c r="AJ103" s="328" t="s">
        <v>111</v>
      </c>
      <c r="AK103" s="329">
        <v>45292</v>
      </c>
      <c r="AL103" s="329">
        <v>45657</v>
      </c>
      <c r="AM103" s="330">
        <v>8784</v>
      </c>
      <c r="AN103" s="331">
        <v>232.67</v>
      </c>
      <c r="AO103" s="274">
        <f t="shared" si="25"/>
        <v>0.98653999999999997</v>
      </c>
      <c r="AP103" s="326">
        <f t="shared" si="34"/>
        <v>235.84446651935045</v>
      </c>
      <c r="AQ103" s="296" t="str">
        <f t="shared" si="35"/>
        <v/>
      </c>
      <c r="AR103" s="296"/>
      <c r="AS103" s="333">
        <v>44915</v>
      </c>
      <c r="AT103" s="328" t="s">
        <v>115</v>
      </c>
      <c r="AU103" s="328" t="s">
        <v>111</v>
      </c>
      <c r="AV103" s="329">
        <v>45292</v>
      </c>
      <c r="AW103" s="329">
        <v>45382</v>
      </c>
      <c r="AX103" s="330">
        <v>2183</v>
      </c>
      <c r="AY103" s="331">
        <v>326.51</v>
      </c>
      <c r="AZ103" s="274">
        <f t="shared" si="26"/>
        <v>0.98653999999999997</v>
      </c>
      <c r="BA103" s="326">
        <f t="shared" si="36"/>
        <v>330.96478601982687</v>
      </c>
      <c r="BB103" s="296">
        <f t="shared" si="37"/>
        <v>330.96478601982687</v>
      </c>
      <c r="BC103">
        <f t="shared" si="27"/>
        <v>1</v>
      </c>
      <c r="BD103" s="296"/>
      <c r="BE103" s="296"/>
      <c r="BF103" s="332">
        <v>45278</v>
      </c>
      <c r="BG103" s="2" t="s">
        <v>115</v>
      </c>
      <c r="BH103" s="2" t="s">
        <v>135</v>
      </c>
      <c r="BI103" s="323">
        <v>45658</v>
      </c>
      <c r="BJ103" s="323">
        <v>45747</v>
      </c>
      <c r="BK103" s="324">
        <v>2159</v>
      </c>
      <c r="BL103" s="325">
        <v>110.14</v>
      </c>
      <c r="BM103" s="274">
        <f t="shared" si="28"/>
        <v>0.94415000000000004</v>
      </c>
      <c r="BN103" s="326">
        <f t="shared" si="38"/>
        <v>116.65519250119155</v>
      </c>
      <c r="BO103" s="296" t="str">
        <f t="shared" si="39"/>
        <v/>
      </c>
      <c r="BP103" t="str">
        <f t="shared" si="29"/>
        <v/>
      </c>
      <c r="BQ103" s="296"/>
      <c r="BR103" s="332">
        <v>45275</v>
      </c>
      <c r="BS103" s="2" t="s">
        <v>108</v>
      </c>
      <c r="BT103" s="2" t="s">
        <v>135</v>
      </c>
      <c r="BU103" s="323">
        <v>45658</v>
      </c>
      <c r="BV103" s="323">
        <v>46022</v>
      </c>
      <c r="BW103" s="324">
        <v>8760</v>
      </c>
      <c r="BX103" s="325">
        <v>91.54</v>
      </c>
      <c r="BY103" s="274">
        <f t="shared" si="30"/>
        <v>0.94415000000000004</v>
      </c>
      <c r="BZ103" s="326">
        <f t="shared" si="40"/>
        <v>96.954933008526183</v>
      </c>
      <c r="CA103" s="296" t="str">
        <f t="shared" si="41"/>
        <v/>
      </c>
    </row>
    <row r="104" spans="12:79" x14ac:dyDescent="0.25">
      <c r="L104" s="332">
        <v>44174</v>
      </c>
      <c r="M104" s="2" t="s">
        <v>108</v>
      </c>
      <c r="N104" s="2" t="s">
        <v>135</v>
      </c>
      <c r="O104" s="323">
        <v>45658</v>
      </c>
      <c r="P104" s="323">
        <v>46022</v>
      </c>
      <c r="Q104" s="324">
        <v>8760</v>
      </c>
      <c r="R104" s="325">
        <v>48.63</v>
      </c>
      <c r="S104" s="274">
        <f t="shared" si="22"/>
        <v>1.0815600000000001</v>
      </c>
      <c r="T104" s="326">
        <f t="shared" si="31"/>
        <v>44.962831465660713</v>
      </c>
      <c r="U104" s="296" t="str">
        <f t="shared" si="23"/>
        <v/>
      </c>
      <c r="V104" s="296"/>
      <c r="W104" s="332">
        <v>44547</v>
      </c>
      <c r="X104" s="2" t="s">
        <v>108</v>
      </c>
      <c r="Y104" s="2" t="s">
        <v>111</v>
      </c>
      <c r="Z104" s="323">
        <v>45292</v>
      </c>
      <c r="AA104" s="323">
        <v>45657</v>
      </c>
      <c r="AB104" s="324">
        <v>8784</v>
      </c>
      <c r="AC104" s="325">
        <v>90.01</v>
      </c>
      <c r="AD104" s="274">
        <f t="shared" si="24"/>
        <v>1.04078</v>
      </c>
      <c r="AE104" s="326">
        <f t="shared" si="32"/>
        <v>86.483214512192774</v>
      </c>
      <c r="AF104" s="296" t="str">
        <f t="shared" si="33"/>
        <v/>
      </c>
      <c r="AG104" s="296"/>
      <c r="AH104" s="333">
        <v>44914</v>
      </c>
      <c r="AI104" s="328" t="s">
        <v>108</v>
      </c>
      <c r="AJ104" s="328" t="s">
        <v>135</v>
      </c>
      <c r="AK104" s="329">
        <v>45658</v>
      </c>
      <c r="AL104" s="329">
        <v>46022</v>
      </c>
      <c r="AM104" s="330">
        <v>8760</v>
      </c>
      <c r="AN104" s="331">
        <v>159.75</v>
      </c>
      <c r="AO104" s="274">
        <f t="shared" si="25"/>
        <v>0.98653999999999997</v>
      </c>
      <c r="AP104" s="326">
        <f t="shared" si="34"/>
        <v>161.92957203965375</v>
      </c>
      <c r="AQ104" s="296" t="str">
        <f t="shared" si="35"/>
        <v/>
      </c>
      <c r="AR104" s="296"/>
      <c r="AS104" s="333">
        <v>44915</v>
      </c>
      <c r="AT104" s="328" t="s">
        <v>115</v>
      </c>
      <c r="AU104" s="328" t="s">
        <v>117</v>
      </c>
      <c r="AV104" s="329">
        <v>45383</v>
      </c>
      <c r="AW104" s="329">
        <v>45473</v>
      </c>
      <c r="AX104" s="330">
        <v>2184</v>
      </c>
      <c r="AY104" s="331">
        <v>199.23</v>
      </c>
      <c r="AZ104" s="274">
        <f t="shared" si="26"/>
        <v>0.98653999999999997</v>
      </c>
      <c r="BA104" s="326">
        <f t="shared" si="36"/>
        <v>201.94822308269303</v>
      </c>
      <c r="BB104" s="296">
        <f t="shared" si="37"/>
        <v>201.94822308269303</v>
      </c>
      <c r="BC104">
        <f t="shared" si="27"/>
        <v>1</v>
      </c>
      <c r="BD104" s="296"/>
      <c r="BE104" s="296"/>
      <c r="BF104" s="332">
        <v>45278</v>
      </c>
      <c r="BG104" s="2" t="s">
        <v>115</v>
      </c>
      <c r="BH104" s="2" t="s">
        <v>145</v>
      </c>
      <c r="BI104" s="323">
        <v>45748</v>
      </c>
      <c r="BJ104" s="323">
        <v>45838</v>
      </c>
      <c r="BK104" s="324">
        <v>2184</v>
      </c>
      <c r="BL104" s="325">
        <v>82.45</v>
      </c>
      <c r="BM104" s="274">
        <f t="shared" si="28"/>
        <v>0.94415000000000004</v>
      </c>
      <c r="BN104" s="326">
        <f t="shared" si="38"/>
        <v>87.327225546788114</v>
      </c>
      <c r="BO104" s="296" t="str">
        <f t="shared" si="39"/>
        <v/>
      </c>
      <c r="BP104" t="str">
        <f t="shared" si="29"/>
        <v/>
      </c>
      <c r="BQ104" s="296"/>
      <c r="BR104" s="332">
        <v>45275</v>
      </c>
      <c r="BS104" s="2" t="s">
        <v>108</v>
      </c>
      <c r="BT104" s="2" t="s">
        <v>138</v>
      </c>
      <c r="BU104" s="323">
        <v>46023</v>
      </c>
      <c r="BV104" s="323">
        <v>46387</v>
      </c>
      <c r="BW104" s="324">
        <v>8760</v>
      </c>
      <c r="BX104" s="325">
        <v>87.62</v>
      </c>
      <c r="BY104" s="274">
        <f t="shared" si="30"/>
        <v>0.94415000000000004</v>
      </c>
      <c r="BZ104" s="326">
        <f t="shared" si="40"/>
        <v>92.80305036276016</v>
      </c>
      <c r="CA104" s="296" t="str">
        <f t="shared" si="41"/>
        <v/>
      </c>
    </row>
    <row r="105" spans="12:79" x14ac:dyDescent="0.25">
      <c r="L105" s="332">
        <v>44174</v>
      </c>
      <c r="M105" s="2" t="s">
        <v>108</v>
      </c>
      <c r="N105" s="2" t="s">
        <v>138</v>
      </c>
      <c r="O105" s="323">
        <v>46023</v>
      </c>
      <c r="P105" s="323">
        <v>46387</v>
      </c>
      <c r="Q105" s="324">
        <v>8760</v>
      </c>
      <c r="R105" s="325">
        <v>49.25</v>
      </c>
      <c r="S105" s="274">
        <f t="shared" si="22"/>
        <v>1.0815600000000001</v>
      </c>
      <c r="T105" s="326">
        <f t="shared" si="31"/>
        <v>45.53607751765967</v>
      </c>
      <c r="U105" s="296" t="str">
        <f t="shared" si="23"/>
        <v/>
      </c>
      <c r="V105" s="296"/>
      <c r="W105" s="332">
        <v>44547</v>
      </c>
      <c r="X105" s="2" t="s">
        <v>108</v>
      </c>
      <c r="Y105" s="2" t="s">
        <v>135</v>
      </c>
      <c r="Z105" s="323">
        <v>45658</v>
      </c>
      <c r="AA105" s="323">
        <v>46022</v>
      </c>
      <c r="AB105" s="324">
        <v>8760</v>
      </c>
      <c r="AC105" s="325">
        <v>85.28</v>
      </c>
      <c r="AD105" s="274">
        <f t="shared" si="24"/>
        <v>1.04078</v>
      </c>
      <c r="AE105" s="326">
        <f t="shared" si="32"/>
        <v>81.938546090432169</v>
      </c>
      <c r="AF105" s="296" t="str">
        <f t="shared" si="33"/>
        <v/>
      </c>
      <c r="AG105" s="296"/>
      <c r="AH105" s="333">
        <v>44914</v>
      </c>
      <c r="AI105" s="328" t="s">
        <v>108</v>
      </c>
      <c r="AJ105" s="328" t="s">
        <v>138</v>
      </c>
      <c r="AK105" s="329">
        <v>46023</v>
      </c>
      <c r="AL105" s="329">
        <v>46387</v>
      </c>
      <c r="AM105" s="330">
        <v>8760</v>
      </c>
      <c r="AN105" s="331">
        <v>129.5</v>
      </c>
      <c r="AO105" s="274">
        <f t="shared" si="25"/>
        <v>0.98653999999999997</v>
      </c>
      <c r="AP105" s="326">
        <f t="shared" si="34"/>
        <v>131.26685182557222</v>
      </c>
      <c r="AQ105" s="296" t="str">
        <f t="shared" si="35"/>
        <v/>
      </c>
      <c r="AR105" s="296"/>
      <c r="AS105" s="333">
        <v>44915</v>
      </c>
      <c r="AT105" s="328" t="s">
        <v>115</v>
      </c>
      <c r="AU105" s="328" t="s">
        <v>118</v>
      </c>
      <c r="AV105" s="329">
        <v>45474</v>
      </c>
      <c r="AW105" s="329">
        <v>45565</v>
      </c>
      <c r="AX105" s="330">
        <v>2208</v>
      </c>
      <c r="AY105" s="331">
        <v>191.7</v>
      </c>
      <c r="AZ105" s="274">
        <f t="shared" si="26"/>
        <v>0.98653999999999997</v>
      </c>
      <c r="BA105" s="326">
        <f t="shared" si="36"/>
        <v>194.31548644758448</v>
      </c>
      <c r="BB105" s="296">
        <f t="shared" si="37"/>
        <v>194.31548644758448</v>
      </c>
      <c r="BC105">
        <f t="shared" si="27"/>
        <v>1</v>
      </c>
      <c r="BD105" s="296"/>
      <c r="BE105" s="296"/>
      <c r="BF105" s="332">
        <v>45278</v>
      </c>
      <c r="BG105" s="2" t="s">
        <v>115</v>
      </c>
      <c r="BH105" s="2" t="s">
        <v>148</v>
      </c>
      <c r="BI105" s="323">
        <v>45839</v>
      </c>
      <c r="BJ105" s="323">
        <v>45930</v>
      </c>
      <c r="BK105" s="324">
        <v>2208</v>
      </c>
      <c r="BL105" s="325">
        <v>86.85</v>
      </c>
      <c r="BM105" s="274">
        <f t="shared" si="28"/>
        <v>0.94415000000000004</v>
      </c>
      <c r="BN105" s="326">
        <f t="shared" si="38"/>
        <v>91.987501985913241</v>
      </c>
      <c r="BO105" s="296" t="str">
        <f t="shared" si="39"/>
        <v/>
      </c>
      <c r="BP105" t="str">
        <f t="shared" si="29"/>
        <v/>
      </c>
      <c r="BQ105" s="296"/>
      <c r="BR105" s="332">
        <v>45275</v>
      </c>
      <c r="BS105" s="2" t="s">
        <v>108</v>
      </c>
      <c r="BT105" s="2" t="s">
        <v>141</v>
      </c>
      <c r="BU105" s="323">
        <v>46388</v>
      </c>
      <c r="BV105" s="323">
        <v>46752</v>
      </c>
      <c r="BW105" s="324">
        <v>8760</v>
      </c>
      <c r="BX105" s="325">
        <v>82.47</v>
      </c>
      <c r="BY105" s="274">
        <f t="shared" si="30"/>
        <v>0.94415000000000004</v>
      </c>
      <c r="BZ105" s="326">
        <f t="shared" si="40"/>
        <v>87.34840862151141</v>
      </c>
      <c r="CA105" s="296" t="str">
        <f t="shared" si="41"/>
        <v/>
      </c>
    </row>
    <row r="106" spans="12:79" x14ac:dyDescent="0.25">
      <c r="L106" s="332">
        <v>44173</v>
      </c>
      <c r="M106" s="2" t="s">
        <v>108</v>
      </c>
      <c r="N106" s="2" t="s">
        <v>151</v>
      </c>
      <c r="O106" s="323">
        <v>44197</v>
      </c>
      <c r="P106" s="323">
        <v>44561</v>
      </c>
      <c r="Q106" s="324">
        <v>8760</v>
      </c>
      <c r="R106" s="325">
        <v>43.01</v>
      </c>
      <c r="S106" s="274">
        <f t="shared" si="22"/>
        <v>1.0815600000000001</v>
      </c>
      <c r="T106" s="326">
        <f t="shared" si="31"/>
        <v>39.766633381412028</v>
      </c>
      <c r="U106" s="296" t="str">
        <f t="shared" si="23"/>
        <v/>
      </c>
      <c r="V106" s="296"/>
      <c r="W106" s="332">
        <v>44547</v>
      </c>
      <c r="X106" s="2" t="s">
        <v>108</v>
      </c>
      <c r="Y106" s="2" t="s">
        <v>138</v>
      </c>
      <c r="Z106" s="323">
        <v>46023</v>
      </c>
      <c r="AA106" s="323">
        <v>46387</v>
      </c>
      <c r="AB106" s="324">
        <v>8760</v>
      </c>
      <c r="AC106" s="325">
        <v>81.95</v>
      </c>
      <c r="AD106" s="274">
        <f t="shared" si="24"/>
        <v>1.04078</v>
      </c>
      <c r="AE106" s="326">
        <f t="shared" si="32"/>
        <v>78.739022656084856</v>
      </c>
      <c r="AF106" s="296" t="str">
        <f t="shared" si="33"/>
        <v/>
      </c>
      <c r="AG106" s="296"/>
      <c r="AH106" s="333">
        <v>44914</v>
      </c>
      <c r="AI106" s="328" t="s">
        <v>108</v>
      </c>
      <c r="AJ106" s="328" t="s">
        <v>141</v>
      </c>
      <c r="AK106" s="329">
        <v>46388</v>
      </c>
      <c r="AL106" s="329">
        <v>46752</v>
      </c>
      <c r="AM106" s="330">
        <v>8760</v>
      </c>
      <c r="AN106" s="331">
        <v>124.4</v>
      </c>
      <c r="AO106" s="274">
        <f t="shared" si="25"/>
        <v>0.98653999999999997</v>
      </c>
      <c r="AP106" s="326">
        <f t="shared" si="34"/>
        <v>126.09726924402457</v>
      </c>
      <c r="AQ106" s="296" t="str">
        <f t="shared" si="35"/>
        <v/>
      </c>
      <c r="AR106" s="296"/>
      <c r="AS106" s="333">
        <v>44915</v>
      </c>
      <c r="AT106" s="328" t="s">
        <v>115</v>
      </c>
      <c r="AU106" s="328" t="s">
        <v>140</v>
      </c>
      <c r="AV106" s="329">
        <v>45566</v>
      </c>
      <c r="AW106" s="329">
        <v>45657</v>
      </c>
      <c r="AX106" s="330">
        <v>2209</v>
      </c>
      <c r="AY106" s="331">
        <v>232.16</v>
      </c>
      <c r="AZ106" s="274">
        <f t="shared" si="26"/>
        <v>0.98653999999999997</v>
      </c>
      <c r="BA106" s="326">
        <f t="shared" si="36"/>
        <v>235.3275082611957</v>
      </c>
      <c r="BB106" s="296" t="str">
        <f t="shared" si="37"/>
        <v/>
      </c>
      <c r="BC106" t="str">
        <f t="shared" si="27"/>
        <v/>
      </c>
      <c r="BD106" s="296"/>
      <c r="BE106" s="296"/>
      <c r="BF106" s="332">
        <v>45278</v>
      </c>
      <c r="BG106" s="2" t="s">
        <v>115</v>
      </c>
      <c r="BH106" s="2" t="s">
        <v>152</v>
      </c>
      <c r="BI106" s="323">
        <v>45931</v>
      </c>
      <c r="BJ106" s="323">
        <v>46022</v>
      </c>
      <c r="BK106" s="324">
        <v>2209</v>
      </c>
      <c r="BL106" s="325">
        <v>97</v>
      </c>
      <c r="BM106" s="274">
        <f t="shared" si="28"/>
        <v>0.94415000000000004</v>
      </c>
      <c r="BN106" s="326">
        <f t="shared" si="38"/>
        <v>102.73791240798602</v>
      </c>
      <c r="BO106" s="296" t="str">
        <f t="shared" si="39"/>
        <v/>
      </c>
      <c r="BP106" t="str">
        <f t="shared" si="29"/>
        <v/>
      </c>
      <c r="BQ106" s="296"/>
      <c r="BR106" s="332">
        <v>45275</v>
      </c>
      <c r="BS106" s="2" t="s">
        <v>108</v>
      </c>
      <c r="BT106" s="2" t="s">
        <v>143</v>
      </c>
      <c r="BU106" s="323">
        <v>46753</v>
      </c>
      <c r="BV106" s="323">
        <v>47118</v>
      </c>
      <c r="BW106" s="324">
        <v>8784</v>
      </c>
      <c r="BX106" s="325">
        <v>75.02</v>
      </c>
      <c r="BY106" s="274">
        <f t="shared" si="30"/>
        <v>0.94415000000000004</v>
      </c>
      <c r="BZ106" s="326">
        <f t="shared" si="40"/>
        <v>79.457713287083607</v>
      </c>
      <c r="CA106" s="296" t="str">
        <f t="shared" si="41"/>
        <v/>
      </c>
    </row>
    <row r="107" spans="12:79" x14ac:dyDescent="0.25">
      <c r="L107" s="332">
        <v>44173</v>
      </c>
      <c r="M107" s="2" t="s">
        <v>108</v>
      </c>
      <c r="N107" s="2" t="s">
        <v>133</v>
      </c>
      <c r="O107" s="323">
        <v>44562</v>
      </c>
      <c r="P107" s="323">
        <v>44926</v>
      </c>
      <c r="Q107" s="324">
        <v>8760</v>
      </c>
      <c r="R107" s="325">
        <v>47.01</v>
      </c>
      <c r="S107" s="274">
        <f t="shared" si="22"/>
        <v>1.0815600000000001</v>
      </c>
      <c r="T107" s="326">
        <f t="shared" si="31"/>
        <v>43.464995007211797</v>
      </c>
      <c r="U107" s="296" t="str">
        <f t="shared" si="23"/>
        <v/>
      </c>
      <c r="V107" s="296"/>
      <c r="W107" s="332">
        <v>44547</v>
      </c>
      <c r="X107" s="2" t="s">
        <v>108</v>
      </c>
      <c r="Y107" s="2" t="s">
        <v>141</v>
      </c>
      <c r="Z107" s="323">
        <v>46388</v>
      </c>
      <c r="AA107" s="323">
        <v>46752</v>
      </c>
      <c r="AB107" s="324">
        <v>8760</v>
      </c>
      <c r="AC107" s="325">
        <v>80</v>
      </c>
      <c r="AD107" s="274">
        <f t="shared" si="24"/>
        <v>1.04078</v>
      </c>
      <c r="AE107" s="326">
        <f t="shared" si="32"/>
        <v>76.865427852187779</v>
      </c>
      <c r="AF107" s="296" t="str">
        <f t="shared" si="33"/>
        <v/>
      </c>
      <c r="AG107" s="296"/>
      <c r="AH107" s="333">
        <v>44914</v>
      </c>
      <c r="AI107" s="328" t="s">
        <v>108</v>
      </c>
      <c r="AJ107" s="328" t="s">
        <v>143</v>
      </c>
      <c r="AK107" s="329">
        <v>46753</v>
      </c>
      <c r="AL107" s="329">
        <v>47118</v>
      </c>
      <c r="AM107" s="330">
        <v>8784</v>
      </c>
      <c r="AN107" s="331">
        <v>109.73</v>
      </c>
      <c r="AO107" s="274">
        <f t="shared" si="25"/>
        <v>0.98653999999999997</v>
      </c>
      <c r="AP107" s="326">
        <f t="shared" si="34"/>
        <v>111.22711699474934</v>
      </c>
      <c r="AQ107" s="296" t="str">
        <f t="shared" si="35"/>
        <v/>
      </c>
      <c r="AR107" s="296"/>
      <c r="AS107" s="333">
        <v>44915</v>
      </c>
      <c r="AT107" s="328" t="s">
        <v>115</v>
      </c>
      <c r="AU107" s="328" t="s">
        <v>135</v>
      </c>
      <c r="AV107" s="329">
        <v>45658</v>
      </c>
      <c r="AW107" s="329">
        <v>45747</v>
      </c>
      <c r="AX107" s="330">
        <v>2159</v>
      </c>
      <c r="AY107" s="331">
        <v>230.7</v>
      </c>
      <c r="AZ107" s="274">
        <f t="shared" si="26"/>
        <v>0.98653999999999997</v>
      </c>
      <c r="BA107" s="326">
        <f t="shared" si="36"/>
        <v>233.84758854177224</v>
      </c>
      <c r="BB107" s="296" t="str">
        <f t="shared" si="37"/>
        <v/>
      </c>
      <c r="BC107" t="str">
        <f t="shared" si="27"/>
        <v/>
      </c>
      <c r="BD107" s="296"/>
      <c r="BE107" s="296"/>
      <c r="BF107" s="332">
        <v>45278</v>
      </c>
      <c r="BG107" s="2" t="s">
        <v>115</v>
      </c>
      <c r="BH107" s="2" t="s">
        <v>138</v>
      </c>
      <c r="BI107" s="323">
        <v>46023</v>
      </c>
      <c r="BJ107" s="323">
        <v>46112</v>
      </c>
      <c r="BK107" s="324">
        <v>2159</v>
      </c>
      <c r="BL107" s="325">
        <v>101.79</v>
      </c>
      <c r="BM107" s="274">
        <f t="shared" si="28"/>
        <v>0.94415000000000004</v>
      </c>
      <c r="BN107" s="326">
        <f t="shared" si="38"/>
        <v>107.81125880421543</v>
      </c>
      <c r="BO107" s="296" t="str">
        <f t="shared" si="39"/>
        <v/>
      </c>
      <c r="BP107" t="str">
        <f t="shared" si="29"/>
        <v/>
      </c>
      <c r="BQ107" s="296"/>
      <c r="BR107" s="332">
        <v>45275</v>
      </c>
      <c r="BS107" s="2" t="s">
        <v>108</v>
      </c>
      <c r="BT107" s="2" t="s">
        <v>146</v>
      </c>
      <c r="BU107" s="323">
        <v>47119</v>
      </c>
      <c r="BV107" s="323">
        <v>47483</v>
      </c>
      <c r="BW107" s="324">
        <v>8760</v>
      </c>
      <c r="BX107" s="325">
        <v>71.86</v>
      </c>
      <c r="BY107" s="274">
        <f t="shared" si="30"/>
        <v>0.94415000000000004</v>
      </c>
      <c r="BZ107" s="326">
        <f t="shared" si="40"/>
        <v>76.110787480802841</v>
      </c>
      <c r="CA107" s="296" t="str">
        <f t="shared" si="41"/>
        <v/>
      </c>
    </row>
    <row r="108" spans="12:79" x14ac:dyDescent="0.25">
      <c r="L108" s="332">
        <v>44173</v>
      </c>
      <c r="M108" s="2" t="s">
        <v>108</v>
      </c>
      <c r="N108" s="2" t="s">
        <v>110</v>
      </c>
      <c r="O108" s="323">
        <v>44927</v>
      </c>
      <c r="P108" s="323">
        <v>45291</v>
      </c>
      <c r="Q108" s="324">
        <v>8760</v>
      </c>
      <c r="R108" s="325">
        <v>47.8</v>
      </c>
      <c r="S108" s="274">
        <f t="shared" si="22"/>
        <v>1.0815600000000001</v>
      </c>
      <c r="T108" s="326">
        <f t="shared" si="31"/>
        <v>44.195421428307256</v>
      </c>
      <c r="U108" s="296" t="str">
        <f t="shared" si="23"/>
        <v/>
      </c>
      <c r="V108" s="296"/>
      <c r="W108" s="332">
        <v>44547</v>
      </c>
      <c r="X108" s="2" t="s">
        <v>108</v>
      </c>
      <c r="Y108" s="2" t="s">
        <v>143</v>
      </c>
      <c r="Z108" s="323">
        <v>46753</v>
      </c>
      <c r="AA108" s="323">
        <v>47118</v>
      </c>
      <c r="AB108" s="324">
        <v>8784</v>
      </c>
      <c r="AC108" s="325">
        <v>81.36</v>
      </c>
      <c r="AD108" s="274">
        <f t="shared" si="24"/>
        <v>1.04078</v>
      </c>
      <c r="AE108" s="326">
        <f t="shared" si="32"/>
        <v>78.172140125674972</v>
      </c>
      <c r="AF108" s="296" t="str">
        <f t="shared" si="33"/>
        <v/>
      </c>
      <c r="AG108" s="296"/>
      <c r="AH108" s="333">
        <v>44914</v>
      </c>
      <c r="AI108" s="328" t="s">
        <v>108</v>
      </c>
      <c r="AJ108" s="328" t="s">
        <v>146</v>
      </c>
      <c r="AK108" s="329">
        <v>47119</v>
      </c>
      <c r="AL108" s="329">
        <v>47483</v>
      </c>
      <c r="AM108" s="330">
        <v>8760</v>
      </c>
      <c r="AN108" s="331">
        <v>108.4</v>
      </c>
      <c r="AO108" s="274">
        <f t="shared" si="25"/>
        <v>0.98653999999999997</v>
      </c>
      <c r="AP108" s="326">
        <f t="shared" si="34"/>
        <v>109.87897094897319</v>
      </c>
      <c r="AQ108" s="296" t="str">
        <f t="shared" si="35"/>
        <v/>
      </c>
      <c r="AR108" s="296"/>
      <c r="AS108" s="333">
        <v>44915</v>
      </c>
      <c r="AT108" s="328" t="s">
        <v>115</v>
      </c>
      <c r="AU108" s="328" t="s">
        <v>145</v>
      </c>
      <c r="AV108" s="329">
        <v>45748</v>
      </c>
      <c r="AW108" s="329">
        <v>45838</v>
      </c>
      <c r="AX108" s="330">
        <v>2184</v>
      </c>
      <c r="AY108" s="331">
        <v>126.76</v>
      </c>
      <c r="AZ108" s="274">
        <f t="shared" si="26"/>
        <v>0.98653999999999997</v>
      </c>
      <c r="BA108" s="326">
        <f t="shared" si="36"/>
        <v>128.48946824254466</v>
      </c>
      <c r="BB108" s="296" t="str">
        <f t="shared" si="37"/>
        <v/>
      </c>
      <c r="BC108" t="str">
        <f t="shared" si="27"/>
        <v/>
      </c>
      <c r="BD108" s="296"/>
      <c r="BE108" s="296"/>
      <c r="BF108" s="332">
        <v>45278</v>
      </c>
      <c r="BG108" s="2" t="s">
        <v>115</v>
      </c>
      <c r="BH108" s="2" t="s">
        <v>157</v>
      </c>
      <c r="BI108" s="323">
        <v>46113</v>
      </c>
      <c r="BJ108" s="323">
        <v>46203</v>
      </c>
      <c r="BK108" s="324">
        <v>2184</v>
      </c>
      <c r="BL108" s="325">
        <v>79</v>
      </c>
      <c r="BM108" s="274">
        <f t="shared" si="28"/>
        <v>0.94415000000000004</v>
      </c>
      <c r="BN108" s="326">
        <f t="shared" si="38"/>
        <v>83.673145157019533</v>
      </c>
      <c r="BO108" s="296" t="str">
        <f t="shared" si="39"/>
        <v/>
      </c>
      <c r="BP108" t="str">
        <f t="shared" si="29"/>
        <v/>
      </c>
      <c r="BQ108" s="296"/>
      <c r="BR108" s="332">
        <v>45275</v>
      </c>
      <c r="BS108" s="2" t="s">
        <v>108</v>
      </c>
      <c r="BT108" s="2" t="s">
        <v>149</v>
      </c>
      <c r="BU108" s="323">
        <v>47484</v>
      </c>
      <c r="BV108" s="323">
        <v>47848</v>
      </c>
      <c r="BW108" s="324">
        <v>8760</v>
      </c>
      <c r="BX108" s="325">
        <v>70.22</v>
      </c>
      <c r="BY108" s="274">
        <f t="shared" si="30"/>
        <v>0.94415000000000004</v>
      </c>
      <c r="BZ108" s="326">
        <f t="shared" si="40"/>
        <v>74.373775353492562</v>
      </c>
      <c r="CA108" s="296" t="str">
        <f t="shared" si="41"/>
        <v/>
      </c>
    </row>
    <row r="109" spans="12:79" x14ac:dyDescent="0.25">
      <c r="L109" s="332">
        <v>44173</v>
      </c>
      <c r="M109" s="2" t="s">
        <v>108</v>
      </c>
      <c r="N109" s="2" t="s">
        <v>111</v>
      </c>
      <c r="O109" s="323">
        <v>45292</v>
      </c>
      <c r="P109" s="323">
        <v>45657</v>
      </c>
      <c r="Q109" s="324">
        <v>8784</v>
      </c>
      <c r="R109" s="325">
        <v>47.69</v>
      </c>
      <c r="S109" s="274">
        <f t="shared" si="22"/>
        <v>1.0815600000000001</v>
      </c>
      <c r="T109" s="326">
        <f t="shared" si="31"/>
        <v>44.09371648359776</v>
      </c>
      <c r="U109" s="296">
        <f t="shared" si="23"/>
        <v>44.09371648359776</v>
      </c>
      <c r="V109" s="296"/>
      <c r="W109" s="332">
        <v>44547</v>
      </c>
      <c r="X109" s="2" t="s">
        <v>108</v>
      </c>
      <c r="Y109" s="2" t="s">
        <v>146</v>
      </c>
      <c r="Z109" s="323">
        <v>47119</v>
      </c>
      <c r="AA109" s="323">
        <v>47483</v>
      </c>
      <c r="AB109" s="324">
        <v>8760</v>
      </c>
      <c r="AC109" s="325">
        <v>80.569999999999993</v>
      </c>
      <c r="AD109" s="274">
        <f t="shared" si="24"/>
        <v>1.04078</v>
      </c>
      <c r="AE109" s="326">
        <f t="shared" si="32"/>
        <v>77.413094025634607</v>
      </c>
      <c r="AF109" s="296" t="str">
        <f t="shared" si="33"/>
        <v/>
      </c>
      <c r="AG109" s="296"/>
      <c r="AH109" s="333">
        <v>44914</v>
      </c>
      <c r="AI109" s="328" t="s">
        <v>108</v>
      </c>
      <c r="AJ109" s="328" t="s">
        <v>149</v>
      </c>
      <c r="AK109" s="329">
        <v>47484</v>
      </c>
      <c r="AL109" s="329">
        <v>47848</v>
      </c>
      <c r="AM109" s="330">
        <v>8760</v>
      </c>
      <c r="AN109" s="331">
        <v>106.9</v>
      </c>
      <c r="AO109" s="274">
        <f t="shared" si="25"/>
        <v>0.98653999999999997</v>
      </c>
      <c r="AP109" s="326">
        <f t="shared" si="34"/>
        <v>108.35850548381212</v>
      </c>
      <c r="AQ109" s="296" t="str">
        <f t="shared" si="35"/>
        <v/>
      </c>
      <c r="AR109" s="296"/>
      <c r="AS109" s="333">
        <v>44915</v>
      </c>
      <c r="AT109" s="328" t="s">
        <v>115</v>
      </c>
      <c r="AU109" s="328" t="s">
        <v>148</v>
      </c>
      <c r="AV109" s="329">
        <v>45839</v>
      </c>
      <c r="AW109" s="329">
        <v>45930</v>
      </c>
      <c r="AX109" s="330">
        <v>2208</v>
      </c>
      <c r="AY109" s="331">
        <v>125.38</v>
      </c>
      <c r="AZ109" s="274">
        <f t="shared" si="26"/>
        <v>0.98653999999999997</v>
      </c>
      <c r="BA109" s="326">
        <f t="shared" si="36"/>
        <v>127.09064001459647</v>
      </c>
      <c r="BB109" s="296" t="str">
        <f t="shared" si="37"/>
        <v/>
      </c>
      <c r="BC109" t="str">
        <f t="shared" si="27"/>
        <v/>
      </c>
      <c r="BD109" s="296"/>
      <c r="BE109" s="296"/>
      <c r="BF109" s="332">
        <v>45278</v>
      </c>
      <c r="BG109" s="2" t="s">
        <v>115</v>
      </c>
      <c r="BH109" s="2" t="s">
        <v>160</v>
      </c>
      <c r="BI109" s="323">
        <v>46204</v>
      </c>
      <c r="BJ109" s="323">
        <v>46295</v>
      </c>
      <c r="BK109" s="324">
        <v>2208</v>
      </c>
      <c r="BL109" s="325">
        <v>82.64</v>
      </c>
      <c r="BM109" s="274">
        <f t="shared" si="28"/>
        <v>0.94415000000000004</v>
      </c>
      <c r="BN109" s="326">
        <f t="shared" si="38"/>
        <v>87.528464756659432</v>
      </c>
      <c r="BO109" s="296" t="str">
        <f t="shared" si="39"/>
        <v/>
      </c>
      <c r="BP109" t="str">
        <f t="shared" si="29"/>
        <v/>
      </c>
      <c r="BQ109" s="296"/>
      <c r="BR109" s="332">
        <v>45275</v>
      </c>
      <c r="BS109" s="2" t="s">
        <v>108</v>
      </c>
      <c r="BT109" s="2" t="s">
        <v>153</v>
      </c>
      <c r="BU109" s="323">
        <v>47849</v>
      </c>
      <c r="BV109" s="323">
        <v>48213</v>
      </c>
      <c r="BW109" s="324">
        <v>8760</v>
      </c>
      <c r="BX109" s="325">
        <v>69.83</v>
      </c>
      <c r="BY109" s="274">
        <f t="shared" si="30"/>
        <v>0.94415000000000004</v>
      </c>
      <c r="BZ109" s="326">
        <f t="shared" si="40"/>
        <v>73.960705396388278</v>
      </c>
      <c r="CA109" s="296" t="str">
        <f t="shared" si="41"/>
        <v/>
      </c>
    </row>
    <row r="110" spans="12:79" x14ac:dyDescent="0.25">
      <c r="L110" s="332">
        <v>44173</v>
      </c>
      <c r="M110" s="2" t="s">
        <v>108</v>
      </c>
      <c r="N110" s="2" t="s">
        <v>135</v>
      </c>
      <c r="O110" s="323">
        <v>45658</v>
      </c>
      <c r="P110" s="323">
        <v>46022</v>
      </c>
      <c r="Q110" s="324">
        <v>8760</v>
      </c>
      <c r="R110" s="325">
        <v>48.2</v>
      </c>
      <c r="S110" s="274">
        <f t="shared" si="22"/>
        <v>1.0815600000000001</v>
      </c>
      <c r="T110" s="326">
        <f t="shared" si="31"/>
        <v>44.565257590887235</v>
      </c>
      <c r="U110" s="296" t="str">
        <f t="shared" si="23"/>
        <v/>
      </c>
      <c r="V110" s="296"/>
      <c r="W110" s="332">
        <v>44547</v>
      </c>
      <c r="X110" s="2" t="s">
        <v>108</v>
      </c>
      <c r="Y110" s="2" t="s">
        <v>149</v>
      </c>
      <c r="Z110" s="323">
        <v>47484</v>
      </c>
      <c r="AA110" s="323">
        <v>47848</v>
      </c>
      <c r="AB110" s="324">
        <v>8760</v>
      </c>
      <c r="AC110" s="325">
        <v>79.53</v>
      </c>
      <c r="AD110" s="274">
        <f t="shared" si="24"/>
        <v>1.04078</v>
      </c>
      <c r="AE110" s="326">
        <f t="shared" si="32"/>
        <v>76.413843463556177</v>
      </c>
      <c r="AF110" s="296" t="str">
        <f t="shared" si="33"/>
        <v/>
      </c>
      <c r="AG110" s="296"/>
      <c r="AH110" s="333">
        <v>44914</v>
      </c>
      <c r="AI110" s="328" t="s">
        <v>108</v>
      </c>
      <c r="AJ110" s="328" t="s">
        <v>153</v>
      </c>
      <c r="AK110" s="329">
        <v>47849</v>
      </c>
      <c r="AL110" s="329">
        <v>48213</v>
      </c>
      <c r="AM110" s="330">
        <v>8760</v>
      </c>
      <c r="AN110" s="331">
        <v>105.9</v>
      </c>
      <c r="AO110" s="274">
        <f t="shared" si="25"/>
        <v>0.98653999999999997</v>
      </c>
      <c r="AP110" s="326">
        <f t="shared" si="34"/>
        <v>107.34486184037141</v>
      </c>
      <c r="AQ110" s="296" t="str">
        <f t="shared" si="35"/>
        <v/>
      </c>
      <c r="AR110" s="296"/>
      <c r="AS110" s="333">
        <v>44914</v>
      </c>
      <c r="AT110" s="328" t="s">
        <v>115</v>
      </c>
      <c r="AU110" s="328" t="s">
        <v>110</v>
      </c>
      <c r="AV110" s="329">
        <v>44927</v>
      </c>
      <c r="AW110" s="329">
        <v>45016</v>
      </c>
      <c r="AX110" s="330">
        <v>2159</v>
      </c>
      <c r="AY110" s="331">
        <v>273.48</v>
      </c>
      <c r="AZ110" s="274">
        <f t="shared" si="26"/>
        <v>0.98653999999999997</v>
      </c>
      <c r="BA110" s="326">
        <f t="shared" si="36"/>
        <v>277.21126360816595</v>
      </c>
      <c r="BB110" s="296" t="str">
        <f t="shared" si="37"/>
        <v/>
      </c>
      <c r="BC110" t="str">
        <f t="shared" si="27"/>
        <v/>
      </c>
      <c r="BD110" s="296"/>
      <c r="BE110" s="296"/>
      <c r="BF110" s="332">
        <v>45275</v>
      </c>
      <c r="BG110" s="2" t="s">
        <v>115</v>
      </c>
      <c r="BH110" s="2" t="s">
        <v>111</v>
      </c>
      <c r="BI110" s="323">
        <v>45292</v>
      </c>
      <c r="BJ110" s="323">
        <v>45382</v>
      </c>
      <c r="BK110" s="324">
        <v>2183</v>
      </c>
      <c r="BL110" s="325">
        <v>84.55</v>
      </c>
      <c r="BM110" s="274">
        <f t="shared" si="28"/>
        <v>0.94415000000000004</v>
      </c>
      <c r="BN110" s="326">
        <f t="shared" si="38"/>
        <v>89.551448392734201</v>
      </c>
      <c r="BO110" s="296" t="str">
        <f t="shared" si="39"/>
        <v/>
      </c>
      <c r="BP110">
        <f t="shared" si="29"/>
        <v>1</v>
      </c>
      <c r="BQ110" s="296"/>
      <c r="BR110" s="332">
        <v>45275</v>
      </c>
      <c r="BS110" s="2" t="s">
        <v>108</v>
      </c>
      <c r="BT110" s="2" t="s">
        <v>155</v>
      </c>
      <c r="BU110" s="323">
        <v>48214</v>
      </c>
      <c r="BV110" s="323">
        <v>48579</v>
      </c>
      <c r="BW110" s="324">
        <v>8784</v>
      </c>
      <c r="BX110" s="325">
        <v>68.73</v>
      </c>
      <c r="BY110" s="274">
        <f t="shared" si="30"/>
        <v>0.94415000000000004</v>
      </c>
      <c r="BZ110" s="326">
        <f t="shared" si="40"/>
        <v>72.795636286607007</v>
      </c>
      <c r="CA110" s="296" t="str">
        <f t="shared" si="41"/>
        <v/>
      </c>
    </row>
    <row r="111" spans="12:79" x14ac:dyDescent="0.25">
      <c r="L111" s="332">
        <v>44173</v>
      </c>
      <c r="M111" s="2" t="s">
        <v>108</v>
      </c>
      <c r="N111" s="2" t="s">
        <v>138</v>
      </c>
      <c r="O111" s="323">
        <v>46023</v>
      </c>
      <c r="P111" s="323">
        <v>46387</v>
      </c>
      <c r="Q111" s="324">
        <v>8760</v>
      </c>
      <c r="R111" s="325">
        <v>48.83</v>
      </c>
      <c r="S111" s="274">
        <f t="shared" si="22"/>
        <v>1.0815600000000001</v>
      </c>
      <c r="T111" s="326">
        <f t="shared" si="31"/>
        <v>45.147749546950699</v>
      </c>
      <c r="U111" s="296" t="str">
        <f t="shared" si="23"/>
        <v/>
      </c>
      <c r="V111" s="296"/>
      <c r="W111" s="332">
        <v>44547</v>
      </c>
      <c r="X111" s="2" t="s">
        <v>108</v>
      </c>
      <c r="Y111" s="2" t="s">
        <v>153</v>
      </c>
      <c r="Z111" s="323">
        <v>47849</v>
      </c>
      <c r="AA111" s="323">
        <v>48213</v>
      </c>
      <c r="AB111" s="324">
        <v>8760</v>
      </c>
      <c r="AC111" s="325">
        <v>78.75</v>
      </c>
      <c r="AD111" s="274">
        <f t="shared" si="24"/>
        <v>1.04078</v>
      </c>
      <c r="AE111" s="326">
        <f t="shared" si="32"/>
        <v>75.66440554199734</v>
      </c>
      <c r="AF111" s="296" t="str">
        <f t="shared" si="33"/>
        <v/>
      </c>
      <c r="AG111" s="296"/>
      <c r="AH111" s="333">
        <v>44914</v>
      </c>
      <c r="AI111" s="328" t="s">
        <v>108</v>
      </c>
      <c r="AJ111" s="328" t="s">
        <v>155</v>
      </c>
      <c r="AK111" s="329">
        <v>48214</v>
      </c>
      <c r="AL111" s="329">
        <v>48579</v>
      </c>
      <c r="AM111" s="330">
        <v>8784</v>
      </c>
      <c r="AN111" s="331">
        <v>105.4</v>
      </c>
      <c r="AO111" s="274">
        <f t="shared" si="25"/>
        <v>0.98653999999999997</v>
      </c>
      <c r="AP111" s="326">
        <f t="shared" si="34"/>
        <v>106.83804001865106</v>
      </c>
      <c r="AQ111" s="296" t="str">
        <f t="shared" si="35"/>
        <v/>
      </c>
      <c r="AR111" s="296"/>
      <c r="AS111" s="333">
        <v>44914</v>
      </c>
      <c r="AT111" s="328" t="s">
        <v>115</v>
      </c>
      <c r="AU111" s="328" t="s">
        <v>134</v>
      </c>
      <c r="AV111" s="329">
        <v>45017</v>
      </c>
      <c r="AW111" s="329">
        <v>45107</v>
      </c>
      <c r="AX111" s="330">
        <v>2184</v>
      </c>
      <c r="AY111" s="331">
        <v>253.23</v>
      </c>
      <c r="AZ111" s="274">
        <f t="shared" si="26"/>
        <v>0.98653999999999997</v>
      </c>
      <c r="BA111" s="326">
        <f t="shared" si="36"/>
        <v>256.68497982849146</v>
      </c>
      <c r="BB111" s="296" t="str">
        <f t="shared" si="37"/>
        <v/>
      </c>
      <c r="BC111" t="str">
        <f t="shared" si="27"/>
        <v/>
      </c>
      <c r="BD111" s="296"/>
      <c r="BE111" s="296"/>
      <c r="BF111" s="332">
        <v>45275</v>
      </c>
      <c r="BG111" s="2" t="s">
        <v>115</v>
      </c>
      <c r="BH111" s="2" t="s">
        <v>117</v>
      </c>
      <c r="BI111" s="323">
        <v>45383</v>
      </c>
      <c r="BJ111" s="323">
        <v>45473</v>
      </c>
      <c r="BK111" s="324">
        <v>2184</v>
      </c>
      <c r="BL111" s="325">
        <v>74.95</v>
      </c>
      <c r="BM111" s="274">
        <f t="shared" si="28"/>
        <v>0.94415000000000004</v>
      </c>
      <c r="BN111" s="326">
        <f t="shared" si="38"/>
        <v>79.383572525552083</v>
      </c>
      <c r="BO111" s="296" t="str">
        <f t="shared" si="39"/>
        <v/>
      </c>
      <c r="BP111">
        <f t="shared" si="29"/>
        <v>1</v>
      </c>
      <c r="BQ111" s="296"/>
      <c r="BR111" s="332">
        <v>45275</v>
      </c>
      <c r="BS111" s="2" t="s">
        <v>108</v>
      </c>
      <c r="BT111" s="2" t="s">
        <v>158</v>
      </c>
      <c r="BU111" s="323">
        <v>48580</v>
      </c>
      <c r="BV111" s="323">
        <v>48944</v>
      </c>
      <c r="BW111" s="324">
        <v>8760</v>
      </c>
      <c r="BX111" s="325">
        <v>67.930000000000007</v>
      </c>
      <c r="BY111" s="274">
        <f t="shared" si="30"/>
        <v>0.94415000000000004</v>
      </c>
      <c r="BZ111" s="326">
        <f t="shared" si="40"/>
        <v>71.948313297675156</v>
      </c>
      <c r="CA111" s="296" t="str">
        <f t="shared" si="41"/>
        <v/>
      </c>
    </row>
    <row r="112" spans="12:79" x14ac:dyDescent="0.25">
      <c r="L112" s="332">
        <v>44172</v>
      </c>
      <c r="M112" s="2" t="s">
        <v>108</v>
      </c>
      <c r="N112" s="2" t="s">
        <v>151</v>
      </c>
      <c r="O112" s="323">
        <v>44197</v>
      </c>
      <c r="P112" s="323">
        <v>44561</v>
      </c>
      <c r="Q112" s="324">
        <v>8760</v>
      </c>
      <c r="R112" s="325">
        <v>43.16</v>
      </c>
      <c r="S112" s="274">
        <f t="shared" si="22"/>
        <v>1.0815600000000001</v>
      </c>
      <c r="T112" s="326">
        <f t="shared" si="31"/>
        <v>39.905321942379523</v>
      </c>
      <c r="U112" s="296" t="str">
        <f t="shared" si="23"/>
        <v/>
      </c>
      <c r="V112" s="296"/>
      <c r="W112" s="332">
        <v>44546</v>
      </c>
      <c r="X112" s="2" t="s">
        <v>108</v>
      </c>
      <c r="Y112" s="2" t="s">
        <v>133</v>
      </c>
      <c r="Z112" s="323">
        <v>44562</v>
      </c>
      <c r="AA112" s="323">
        <v>44926</v>
      </c>
      <c r="AB112" s="324">
        <v>8760</v>
      </c>
      <c r="AC112" s="325">
        <v>245.07</v>
      </c>
      <c r="AD112" s="274">
        <f t="shared" si="24"/>
        <v>1.04078</v>
      </c>
      <c r="AE112" s="326">
        <f t="shared" si="32"/>
        <v>235.46763004669575</v>
      </c>
      <c r="AF112" s="296" t="str">
        <f t="shared" si="33"/>
        <v/>
      </c>
      <c r="AG112" s="296"/>
      <c r="AH112" s="333">
        <v>44911</v>
      </c>
      <c r="AI112" s="328" t="s">
        <v>108</v>
      </c>
      <c r="AJ112" s="328" t="s">
        <v>110</v>
      </c>
      <c r="AK112" s="329">
        <v>44927</v>
      </c>
      <c r="AL112" s="329">
        <v>45291</v>
      </c>
      <c r="AM112" s="330">
        <v>8760</v>
      </c>
      <c r="AN112" s="331">
        <v>300</v>
      </c>
      <c r="AO112" s="274">
        <f t="shared" si="25"/>
        <v>0.98653999999999997</v>
      </c>
      <c r="AP112" s="326">
        <f t="shared" si="34"/>
        <v>304.09309303221363</v>
      </c>
      <c r="AQ112" s="296" t="str">
        <f t="shared" si="35"/>
        <v/>
      </c>
      <c r="AR112" s="296"/>
      <c r="AS112" s="333">
        <v>44914</v>
      </c>
      <c r="AT112" s="328" t="s">
        <v>115</v>
      </c>
      <c r="AU112" s="328" t="s">
        <v>137</v>
      </c>
      <c r="AV112" s="329">
        <v>45108</v>
      </c>
      <c r="AW112" s="329">
        <v>45199</v>
      </c>
      <c r="AX112" s="330">
        <v>2208</v>
      </c>
      <c r="AY112" s="331">
        <v>278.32</v>
      </c>
      <c r="AZ112" s="274">
        <f t="shared" si="26"/>
        <v>0.98653999999999997</v>
      </c>
      <c r="BA112" s="326">
        <f t="shared" si="36"/>
        <v>282.11729884241896</v>
      </c>
      <c r="BB112" s="296" t="str">
        <f t="shared" si="37"/>
        <v/>
      </c>
      <c r="BC112" t="str">
        <f t="shared" si="27"/>
        <v/>
      </c>
      <c r="BD112" s="296"/>
      <c r="BE112" s="296"/>
      <c r="BF112" s="332">
        <v>45275</v>
      </c>
      <c r="BG112" s="2" t="s">
        <v>115</v>
      </c>
      <c r="BH112" s="2" t="s">
        <v>118</v>
      </c>
      <c r="BI112" s="323">
        <v>45474</v>
      </c>
      <c r="BJ112" s="323">
        <v>45565</v>
      </c>
      <c r="BK112" s="324">
        <v>2208</v>
      </c>
      <c r="BL112" s="325">
        <v>88.27</v>
      </c>
      <c r="BM112" s="274">
        <f t="shared" si="28"/>
        <v>0.94415000000000004</v>
      </c>
      <c r="BN112" s="326">
        <f t="shared" si="38"/>
        <v>93.491500291267272</v>
      </c>
      <c r="BO112" s="296" t="str">
        <f t="shared" si="39"/>
        <v/>
      </c>
      <c r="BP112">
        <f t="shared" si="29"/>
        <v>1</v>
      </c>
      <c r="BQ112" s="296"/>
      <c r="BR112" s="332">
        <v>45274</v>
      </c>
      <c r="BS112" s="2" t="s">
        <v>108</v>
      </c>
      <c r="BT112" s="2" t="s">
        <v>111</v>
      </c>
      <c r="BU112" s="323">
        <v>45292</v>
      </c>
      <c r="BV112" s="323">
        <v>45657</v>
      </c>
      <c r="BW112" s="324">
        <v>8784</v>
      </c>
      <c r="BX112" s="325">
        <v>90.09</v>
      </c>
      <c r="BY112" s="274">
        <f t="shared" si="30"/>
        <v>0.94415000000000004</v>
      </c>
      <c r="BZ112" s="326">
        <f t="shared" si="40"/>
        <v>95.419160091087221</v>
      </c>
      <c r="CA112" s="296">
        <f t="shared" si="41"/>
        <v>95.419160091087221</v>
      </c>
    </row>
    <row r="113" spans="12:79" x14ac:dyDescent="0.25">
      <c r="L113" s="332">
        <v>44172</v>
      </c>
      <c r="M113" s="2" t="s">
        <v>108</v>
      </c>
      <c r="N113" s="2" t="s">
        <v>133</v>
      </c>
      <c r="O113" s="323">
        <v>44562</v>
      </c>
      <c r="P113" s="323">
        <v>44926</v>
      </c>
      <c r="Q113" s="324">
        <v>8760</v>
      </c>
      <c r="R113" s="325">
        <v>47.05</v>
      </c>
      <c r="S113" s="274">
        <f t="shared" si="22"/>
        <v>1.0815600000000001</v>
      </c>
      <c r="T113" s="326">
        <f t="shared" si="31"/>
        <v>43.501978623469796</v>
      </c>
      <c r="U113" s="296" t="str">
        <f t="shared" si="23"/>
        <v/>
      </c>
      <c r="V113" s="296"/>
      <c r="W113" s="332">
        <v>44546</v>
      </c>
      <c r="X113" s="2" t="s">
        <v>108</v>
      </c>
      <c r="Y113" s="2" t="s">
        <v>110</v>
      </c>
      <c r="Z113" s="323">
        <v>44927</v>
      </c>
      <c r="AA113" s="323">
        <v>45291</v>
      </c>
      <c r="AB113" s="324">
        <v>8760</v>
      </c>
      <c r="AC113" s="325">
        <v>124.5</v>
      </c>
      <c r="AD113" s="274">
        <f t="shared" si="24"/>
        <v>1.04078</v>
      </c>
      <c r="AE113" s="326">
        <f t="shared" si="32"/>
        <v>119.62182209496723</v>
      </c>
      <c r="AF113" s="296">
        <f t="shared" si="33"/>
        <v>119.62182209496723</v>
      </c>
      <c r="AG113" s="296"/>
      <c r="AH113" s="333">
        <v>44911</v>
      </c>
      <c r="AI113" s="328" t="s">
        <v>108</v>
      </c>
      <c r="AJ113" s="328" t="s">
        <v>111</v>
      </c>
      <c r="AK113" s="329">
        <v>45292</v>
      </c>
      <c r="AL113" s="329">
        <v>45657</v>
      </c>
      <c r="AM113" s="330">
        <v>8784</v>
      </c>
      <c r="AN113" s="331">
        <v>239.41</v>
      </c>
      <c r="AO113" s="274">
        <f t="shared" si="25"/>
        <v>0.98653999999999997</v>
      </c>
      <c r="AP113" s="326">
        <f t="shared" si="34"/>
        <v>242.67642467614087</v>
      </c>
      <c r="AQ113" s="296" t="str">
        <f t="shared" si="35"/>
        <v/>
      </c>
      <c r="AR113" s="296"/>
      <c r="AS113" s="333">
        <v>44914</v>
      </c>
      <c r="AT113" s="328" t="s">
        <v>115</v>
      </c>
      <c r="AU113" s="328" t="s">
        <v>116</v>
      </c>
      <c r="AV113" s="329">
        <v>45200</v>
      </c>
      <c r="AW113" s="329">
        <v>45291</v>
      </c>
      <c r="AX113" s="330">
        <v>2209</v>
      </c>
      <c r="AY113" s="331">
        <v>353.19</v>
      </c>
      <c r="AZ113" s="274">
        <f t="shared" si="26"/>
        <v>0.98653999999999997</v>
      </c>
      <c r="BA113" s="326">
        <f t="shared" si="36"/>
        <v>358.00879842682508</v>
      </c>
      <c r="BB113" s="296">
        <f t="shared" si="37"/>
        <v>358.00879842682508</v>
      </c>
      <c r="BC113">
        <f t="shared" si="27"/>
        <v>1</v>
      </c>
      <c r="BD113" s="296"/>
      <c r="BE113" s="296"/>
      <c r="BF113" s="332">
        <v>45275</v>
      </c>
      <c r="BG113" s="2" t="s">
        <v>115</v>
      </c>
      <c r="BH113" s="2" t="s">
        <v>140</v>
      </c>
      <c r="BI113" s="323">
        <v>45566</v>
      </c>
      <c r="BJ113" s="323">
        <v>45657</v>
      </c>
      <c r="BK113" s="324">
        <v>2209</v>
      </c>
      <c r="BL113" s="325">
        <v>103.34</v>
      </c>
      <c r="BM113" s="274">
        <f t="shared" si="28"/>
        <v>0.94415000000000004</v>
      </c>
      <c r="BN113" s="326">
        <f t="shared" si="38"/>
        <v>109.45294709527087</v>
      </c>
      <c r="BO113" s="296" t="str">
        <f t="shared" si="39"/>
        <v/>
      </c>
      <c r="BP113" t="str">
        <f t="shared" si="29"/>
        <v/>
      </c>
      <c r="BQ113" s="296"/>
      <c r="BR113" s="332">
        <v>45274</v>
      </c>
      <c r="BS113" s="2" t="s">
        <v>108</v>
      </c>
      <c r="BT113" s="2" t="s">
        <v>135</v>
      </c>
      <c r="BU113" s="323">
        <v>45658</v>
      </c>
      <c r="BV113" s="323">
        <v>46022</v>
      </c>
      <c r="BW113" s="324">
        <v>8760</v>
      </c>
      <c r="BX113" s="325">
        <v>92.61</v>
      </c>
      <c r="BY113" s="274">
        <f t="shared" si="30"/>
        <v>0.94415000000000004</v>
      </c>
      <c r="BZ113" s="326">
        <f t="shared" si="40"/>
        <v>98.088227506222523</v>
      </c>
      <c r="CA113" s="296" t="str">
        <f t="shared" si="41"/>
        <v/>
      </c>
    </row>
    <row r="114" spans="12:79" x14ac:dyDescent="0.25">
      <c r="L114" s="332">
        <v>44172</v>
      </c>
      <c r="M114" s="2" t="s">
        <v>108</v>
      </c>
      <c r="N114" s="2" t="s">
        <v>110</v>
      </c>
      <c r="O114" s="323">
        <v>44927</v>
      </c>
      <c r="P114" s="323">
        <v>45291</v>
      </c>
      <c r="Q114" s="324">
        <v>8760</v>
      </c>
      <c r="R114" s="325">
        <v>47.58</v>
      </c>
      <c r="S114" s="274">
        <f t="shared" si="22"/>
        <v>1.0815600000000001</v>
      </c>
      <c r="T114" s="326">
        <f t="shared" si="31"/>
        <v>43.992011538888271</v>
      </c>
      <c r="U114" s="296" t="str">
        <f t="shared" si="23"/>
        <v/>
      </c>
      <c r="V114" s="296"/>
      <c r="W114" s="332">
        <v>44546</v>
      </c>
      <c r="X114" s="2" t="s">
        <v>108</v>
      </c>
      <c r="Y114" s="2" t="s">
        <v>111</v>
      </c>
      <c r="Z114" s="323">
        <v>45292</v>
      </c>
      <c r="AA114" s="323">
        <v>45657</v>
      </c>
      <c r="AB114" s="324">
        <v>8784</v>
      </c>
      <c r="AC114" s="325">
        <v>90.33</v>
      </c>
      <c r="AD114" s="274">
        <f t="shared" si="24"/>
        <v>1.04078</v>
      </c>
      <c r="AE114" s="326">
        <f t="shared" si="32"/>
        <v>86.790676223601523</v>
      </c>
      <c r="AF114" s="296" t="str">
        <f t="shared" si="33"/>
        <v/>
      </c>
      <c r="AG114" s="296"/>
      <c r="AH114" s="333">
        <v>44911</v>
      </c>
      <c r="AI114" s="328" t="s">
        <v>108</v>
      </c>
      <c r="AJ114" s="328" t="s">
        <v>135</v>
      </c>
      <c r="AK114" s="329">
        <v>45658</v>
      </c>
      <c r="AL114" s="329">
        <v>46022</v>
      </c>
      <c r="AM114" s="330">
        <v>8760</v>
      </c>
      <c r="AN114" s="331">
        <v>167</v>
      </c>
      <c r="AO114" s="274">
        <f t="shared" si="25"/>
        <v>0.98653999999999997</v>
      </c>
      <c r="AP114" s="326">
        <f t="shared" si="34"/>
        <v>169.27848845459891</v>
      </c>
      <c r="AQ114" s="296" t="str">
        <f t="shared" si="35"/>
        <v/>
      </c>
      <c r="AR114" s="296"/>
      <c r="AS114" s="333">
        <v>44914</v>
      </c>
      <c r="AT114" s="328" t="s">
        <v>115</v>
      </c>
      <c r="AU114" s="328" t="s">
        <v>111</v>
      </c>
      <c r="AV114" s="329">
        <v>45292</v>
      </c>
      <c r="AW114" s="329">
        <v>45382</v>
      </c>
      <c r="AX114" s="330">
        <v>2183</v>
      </c>
      <c r="AY114" s="331">
        <v>326.77</v>
      </c>
      <c r="AZ114" s="274">
        <f t="shared" si="26"/>
        <v>0.98653999999999997</v>
      </c>
      <c r="BA114" s="326">
        <f t="shared" si="36"/>
        <v>331.22833336712142</v>
      </c>
      <c r="BB114" s="296">
        <f t="shared" si="37"/>
        <v>331.22833336712142</v>
      </c>
      <c r="BC114">
        <f t="shared" si="27"/>
        <v>1</v>
      </c>
      <c r="BD114" s="296"/>
      <c r="BE114" s="296"/>
      <c r="BF114" s="332">
        <v>45275</v>
      </c>
      <c r="BG114" s="2" t="s">
        <v>115</v>
      </c>
      <c r="BH114" s="2" t="s">
        <v>135</v>
      </c>
      <c r="BI114" s="323">
        <v>45658</v>
      </c>
      <c r="BJ114" s="323">
        <v>45747</v>
      </c>
      <c r="BK114" s="324">
        <v>2159</v>
      </c>
      <c r="BL114" s="325">
        <v>107.08</v>
      </c>
      <c r="BM114" s="274">
        <f t="shared" si="28"/>
        <v>0.94415000000000004</v>
      </c>
      <c r="BN114" s="326">
        <f t="shared" si="38"/>
        <v>113.41418206852724</v>
      </c>
      <c r="BO114" s="296" t="str">
        <f t="shared" si="39"/>
        <v/>
      </c>
      <c r="BP114" t="str">
        <f t="shared" si="29"/>
        <v/>
      </c>
      <c r="BQ114" s="296"/>
      <c r="BR114" s="332">
        <v>45274</v>
      </c>
      <c r="BS114" s="2" t="s">
        <v>108</v>
      </c>
      <c r="BT114" s="2" t="s">
        <v>138</v>
      </c>
      <c r="BU114" s="323">
        <v>46023</v>
      </c>
      <c r="BV114" s="323">
        <v>46387</v>
      </c>
      <c r="BW114" s="324">
        <v>8760</v>
      </c>
      <c r="BX114" s="325">
        <v>88.25</v>
      </c>
      <c r="BY114" s="274">
        <f t="shared" si="30"/>
        <v>0.94415000000000004</v>
      </c>
      <c r="BZ114" s="326">
        <f t="shared" si="40"/>
        <v>93.470317216543975</v>
      </c>
      <c r="CA114" s="296" t="str">
        <f t="shared" si="41"/>
        <v/>
      </c>
    </row>
    <row r="115" spans="12:79" x14ac:dyDescent="0.25">
      <c r="L115" s="332">
        <v>44172</v>
      </c>
      <c r="M115" s="2" t="s">
        <v>108</v>
      </c>
      <c r="N115" s="2" t="s">
        <v>111</v>
      </c>
      <c r="O115" s="323">
        <v>45292</v>
      </c>
      <c r="P115" s="323">
        <v>45657</v>
      </c>
      <c r="Q115" s="324">
        <v>8784</v>
      </c>
      <c r="R115" s="325">
        <v>47.5</v>
      </c>
      <c r="S115" s="274">
        <f t="shared" si="22"/>
        <v>1.0815600000000001</v>
      </c>
      <c r="T115" s="326">
        <f t="shared" si="31"/>
        <v>43.918044306372273</v>
      </c>
      <c r="U115" s="296">
        <f t="shared" si="23"/>
        <v>43.918044306372273</v>
      </c>
      <c r="V115" s="296"/>
      <c r="W115" s="332">
        <v>44546</v>
      </c>
      <c r="X115" s="2" t="s">
        <v>108</v>
      </c>
      <c r="Y115" s="2" t="s">
        <v>135</v>
      </c>
      <c r="Z115" s="323">
        <v>45658</v>
      </c>
      <c r="AA115" s="323">
        <v>46022</v>
      </c>
      <c r="AB115" s="324">
        <v>8760</v>
      </c>
      <c r="AC115" s="325">
        <v>84.28</v>
      </c>
      <c r="AD115" s="274">
        <f t="shared" si="24"/>
        <v>1.04078</v>
      </c>
      <c r="AE115" s="326">
        <f t="shared" si="32"/>
        <v>80.977728242279824</v>
      </c>
      <c r="AF115" s="296" t="str">
        <f t="shared" si="33"/>
        <v/>
      </c>
      <c r="AG115" s="296"/>
      <c r="AH115" s="333">
        <v>44911</v>
      </c>
      <c r="AI115" s="328" t="s">
        <v>108</v>
      </c>
      <c r="AJ115" s="328" t="s">
        <v>138</v>
      </c>
      <c r="AK115" s="329">
        <v>46023</v>
      </c>
      <c r="AL115" s="329">
        <v>46387</v>
      </c>
      <c r="AM115" s="330">
        <v>8760</v>
      </c>
      <c r="AN115" s="331">
        <v>129</v>
      </c>
      <c r="AO115" s="274">
        <f t="shared" si="25"/>
        <v>0.98653999999999997</v>
      </c>
      <c r="AP115" s="326">
        <f t="shared" si="34"/>
        <v>130.76003000385185</v>
      </c>
      <c r="AQ115" s="296" t="str">
        <f t="shared" si="35"/>
        <v/>
      </c>
      <c r="AR115" s="296"/>
      <c r="AS115" s="333">
        <v>44914</v>
      </c>
      <c r="AT115" s="328" t="s">
        <v>115</v>
      </c>
      <c r="AU115" s="328" t="s">
        <v>117</v>
      </c>
      <c r="AV115" s="329">
        <v>45383</v>
      </c>
      <c r="AW115" s="329">
        <v>45473</v>
      </c>
      <c r="AX115" s="330">
        <v>2184</v>
      </c>
      <c r="AY115" s="331">
        <v>195.05</v>
      </c>
      <c r="AZ115" s="274">
        <f t="shared" si="26"/>
        <v>0.98653999999999997</v>
      </c>
      <c r="BA115" s="326">
        <f t="shared" si="36"/>
        <v>197.71119265311088</v>
      </c>
      <c r="BB115" s="296">
        <f t="shared" si="37"/>
        <v>197.71119265311088</v>
      </c>
      <c r="BC115">
        <f t="shared" si="27"/>
        <v>1</v>
      </c>
      <c r="BD115" s="296"/>
      <c r="BE115" s="296"/>
      <c r="BF115" s="332">
        <v>45275</v>
      </c>
      <c r="BG115" s="2" t="s">
        <v>115</v>
      </c>
      <c r="BH115" s="2" t="s">
        <v>145</v>
      </c>
      <c r="BI115" s="323">
        <v>45748</v>
      </c>
      <c r="BJ115" s="323">
        <v>45838</v>
      </c>
      <c r="BK115" s="324">
        <v>2184</v>
      </c>
      <c r="BL115" s="325">
        <v>79.41</v>
      </c>
      <c r="BM115" s="274">
        <f t="shared" si="28"/>
        <v>0.94415000000000004</v>
      </c>
      <c r="BN115" s="326">
        <f t="shared" si="38"/>
        <v>84.1073981888471</v>
      </c>
      <c r="BO115" s="296" t="str">
        <f t="shared" si="39"/>
        <v/>
      </c>
      <c r="BP115" t="str">
        <f t="shared" si="29"/>
        <v/>
      </c>
      <c r="BQ115" s="296"/>
      <c r="BR115" s="332">
        <v>45274</v>
      </c>
      <c r="BS115" s="2" t="s">
        <v>108</v>
      </c>
      <c r="BT115" s="2" t="s">
        <v>141</v>
      </c>
      <c r="BU115" s="323">
        <v>46388</v>
      </c>
      <c r="BV115" s="323">
        <v>46752</v>
      </c>
      <c r="BW115" s="324">
        <v>8760</v>
      </c>
      <c r="BX115" s="325">
        <v>81.95</v>
      </c>
      <c r="BY115" s="274">
        <f t="shared" si="30"/>
        <v>0.94415000000000004</v>
      </c>
      <c r="BZ115" s="326">
        <f t="shared" si="40"/>
        <v>86.797648678705713</v>
      </c>
      <c r="CA115" s="296" t="str">
        <f t="shared" si="41"/>
        <v/>
      </c>
    </row>
    <row r="116" spans="12:79" x14ac:dyDescent="0.25">
      <c r="L116" s="332">
        <v>44172</v>
      </c>
      <c r="M116" s="2" t="s">
        <v>108</v>
      </c>
      <c r="N116" s="2" t="s">
        <v>135</v>
      </c>
      <c r="O116" s="323">
        <v>45658</v>
      </c>
      <c r="P116" s="323">
        <v>46022</v>
      </c>
      <c r="Q116" s="324">
        <v>8760</v>
      </c>
      <c r="R116" s="325">
        <v>48</v>
      </c>
      <c r="S116" s="274">
        <f t="shared" si="22"/>
        <v>1.0815600000000001</v>
      </c>
      <c r="T116" s="326">
        <f t="shared" si="31"/>
        <v>44.380339509597242</v>
      </c>
      <c r="U116" s="296" t="str">
        <f t="shared" si="23"/>
        <v/>
      </c>
      <c r="V116" s="296"/>
      <c r="W116" s="332">
        <v>44546</v>
      </c>
      <c r="X116" s="2" t="s">
        <v>108</v>
      </c>
      <c r="Y116" s="2" t="s">
        <v>138</v>
      </c>
      <c r="Z116" s="323">
        <v>46023</v>
      </c>
      <c r="AA116" s="323">
        <v>46387</v>
      </c>
      <c r="AB116" s="324">
        <v>8760</v>
      </c>
      <c r="AC116" s="325">
        <v>81</v>
      </c>
      <c r="AD116" s="274">
        <f t="shared" si="24"/>
        <v>1.04078</v>
      </c>
      <c r="AE116" s="326">
        <f t="shared" si="32"/>
        <v>77.826245700340124</v>
      </c>
      <c r="AF116" s="296" t="str">
        <f t="shared" si="33"/>
        <v/>
      </c>
      <c r="AG116" s="296"/>
      <c r="AH116" s="333">
        <v>44911</v>
      </c>
      <c r="AI116" s="328" t="s">
        <v>108</v>
      </c>
      <c r="AJ116" s="328" t="s">
        <v>141</v>
      </c>
      <c r="AK116" s="329">
        <v>46388</v>
      </c>
      <c r="AL116" s="329">
        <v>46752</v>
      </c>
      <c r="AM116" s="330">
        <v>8760</v>
      </c>
      <c r="AN116" s="331">
        <v>126</v>
      </c>
      <c r="AO116" s="274">
        <f t="shared" si="25"/>
        <v>0.98653999999999997</v>
      </c>
      <c r="AP116" s="326">
        <f t="shared" si="34"/>
        <v>127.71909907352972</v>
      </c>
      <c r="AQ116" s="296" t="str">
        <f t="shared" si="35"/>
        <v/>
      </c>
      <c r="AR116" s="296"/>
      <c r="AS116" s="333">
        <v>44914</v>
      </c>
      <c r="AT116" s="328" t="s">
        <v>115</v>
      </c>
      <c r="AU116" s="328" t="s">
        <v>118</v>
      </c>
      <c r="AV116" s="329">
        <v>45474</v>
      </c>
      <c r="AW116" s="329">
        <v>45565</v>
      </c>
      <c r="AX116" s="330">
        <v>2208</v>
      </c>
      <c r="AY116" s="331">
        <v>187.3</v>
      </c>
      <c r="AZ116" s="274">
        <f t="shared" si="26"/>
        <v>0.98653999999999997</v>
      </c>
      <c r="BA116" s="326">
        <f t="shared" si="36"/>
        <v>189.85545441644538</v>
      </c>
      <c r="BB116" s="296">
        <f t="shared" si="37"/>
        <v>189.85545441644538</v>
      </c>
      <c r="BC116">
        <f t="shared" si="27"/>
        <v>1</v>
      </c>
      <c r="BD116" s="296"/>
      <c r="BE116" s="296"/>
      <c r="BF116" s="332">
        <v>45275</v>
      </c>
      <c r="BG116" s="2" t="s">
        <v>115</v>
      </c>
      <c r="BH116" s="2" t="s">
        <v>148</v>
      </c>
      <c r="BI116" s="323">
        <v>45839</v>
      </c>
      <c r="BJ116" s="323">
        <v>45930</v>
      </c>
      <c r="BK116" s="324">
        <v>2208</v>
      </c>
      <c r="BL116" s="325">
        <v>84.76</v>
      </c>
      <c r="BM116" s="274">
        <f t="shared" si="28"/>
        <v>0.94415000000000004</v>
      </c>
      <c r="BN116" s="326">
        <f t="shared" si="38"/>
        <v>89.773870677328816</v>
      </c>
      <c r="BO116" s="296" t="str">
        <f t="shared" si="39"/>
        <v/>
      </c>
      <c r="BP116" t="str">
        <f t="shared" si="29"/>
        <v/>
      </c>
      <c r="BQ116" s="296"/>
      <c r="BR116" s="332">
        <v>45274</v>
      </c>
      <c r="BS116" s="2" t="s">
        <v>108</v>
      </c>
      <c r="BT116" s="2" t="s">
        <v>143</v>
      </c>
      <c r="BU116" s="323">
        <v>46753</v>
      </c>
      <c r="BV116" s="323">
        <v>47118</v>
      </c>
      <c r="BW116" s="324">
        <v>8784</v>
      </c>
      <c r="BX116" s="325">
        <v>74.5</v>
      </c>
      <c r="BY116" s="274">
        <f t="shared" si="30"/>
        <v>0.94415000000000004</v>
      </c>
      <c r="BZ116" s="326">
        <f t="shared" si="40"/>
        <v>78.906953344277923</v>
      </c>
      <c r="CA116" s="296" t="str">
        <f t="shared" si="41"/>
        <v/>
      </c>
    </row>
    <row r="117" spans="12:79" x14ac:dyDescent="0.25">
      <c r="L117" s="332">
        <v>44172</v>
      </c>
      <c r="M117" s="2" t="s">
        <v>108</v>
      </c>
      <c r="N117" s="2" t="s">
        <v>138</v>
      </c>
      <c r="O117" s="323">
        <v>46023</v>
      </c>
      <c r="P117" s="323">
        <v>46387</v>
      </c>
      <c r="Q117" s="324">
        <v>8760</v>
      </c>
      <c r="R117" s="325">
        <v>48.63</v>
      </c>
      <c r="S117" s="274">
        <f t="shared" si="22"/>
        <v>1.0815600000000001</v>
      </c>
      <c r="T117" s="326">
        <f t="shared" si="31"/>
        <v>44.962831465660713</v>
      </c>
      <c r="U117" s="296" t="str">
        <f t="shared" si="23"/>
        <v/>
      </c>
      <c r="V117" s="296"/>
      <c r="W117" s="332">
        <v>44546</v>
      </c>
      <c r="X117" s="2" t="s">
        <v>108</v>
      </c>
      <c r="Y117" s="2" t="s">
        <v>141</v>
      </c>
      <c r="Z117" s="323">
        <v>46388</v>
      </c>
      <c r="AA117" s="323">
        <v>46752</v>
      </c>
      <c r="AB117" s="324">
        <v>8760</v>
      </c>
      <c r="AC117" s="325">
        <v>79.05</v>
      </c>
      <c r="AD117" s="274">
        <f t="shared" si="24"/>
        <v>1.04078</v>
      </c>
      <c r="AE117" s="326">
        <f t="shared" si="32"/>
        <v>75.952650896443046</v>
      </c>
      <c r="AF117" s="296" t="str">
        <f t="shared" si="33"/>
        <v/>
      </c>
      <c r="AG117" s="296"/>
      <c r="AH117" s="333">
        <v>44911</v>
      </c>
      <c r="AI117" s="328" t="s">
        <v>108</v>
      </c>
      <c r="AJ117" s="328" t="s">
        <v>143</v>
      </c>
      <c r="AK117" s="329">
        <v>46753</v>
      </c>
      <c r="AL117" s="329">
        <v>47118</v>
      </c>
      <c r="AM117" s="330">
        <v>8784</v>
      </c>
      <c r="AN117" s="331">
        <v>111.26</v>
      </c>
      <c r="AO117" s="274">
        <f t="shared" si="25"/>
        <v>0.98653999999999997</v>
      </c>
      <c r="AP117" s="326">
        <f t="shared" si="34"/>
        <v>112.77799176921363</v>
      </c>
      <c r="AQ117" s="296" t="str">
        <f t="shared" si="35"/>
        <v/>
      </c>
      <c r="AR117" s="296"/>
      <c r="AS117" s="333">
        <v>44914</v>
      </c>
      <c r="AT117" s="328" t="s">
        <v>115</v>
      </c>
      <c r="AU117" s="328" t="s">
        <v>140</v>
      </c>
      <c r="AV117" s="329">
        <v>45566</v>
      </c>
      <c r="AW117" s="329">
        <v>45657</v>
      </c>
      <c r="AX117" s="330">
        <v>2209</v>
      </c>
      <c r="AY117" s="331">
        <v>222.22</v>
      </c>
      <c r="AZ117" s="274">
        <f t="shared" si="26"/>
        <v>0.98653999999999997</v>
      </c>
      <c r="BA117" s="326">
        <f t="shared" si="36"/>
        <v>225.25189044539502</v>
      </c>
      <c r="BB117" s="296" t="str">
        <f t="shared" si="37"/>
        <v/>
      </c>
      <c r="BC117" t="str">
        <f t="shared" si="27"/>
        <v/>
      </c>
      <c r="BD117" s="296"/>
      <c r="BE117" s="296"/>
      <c r="BF117" s="332">
        <v>45275</v>
      </c>
      <c r="BG117" s="2" t="s">
        <v>115</v>
      </c>
      <c r="BH117" s="2" t="s">
        <v>152</v>
      </c>
      <c r="BI117" s="323">
        <v>45931</v>
      </c>
      <c r="BJ117" s="323">
        <v>46022</v>
      </c>
      <c r="BK117" s="324">
        <v>2209</v>
      </c>
      <c r="BL117" s="325">
        <v>95.13</v>
      </c>
      <c r="BM117" s="274">
        <f t="shared" si="28"/>
        <v>0.94415000000000004</v>
      </c>
      <c r="BN117" s="326">
        <f t="shared" si="38"/>
        <v>100.75729492135783</v>
      </c>
      <c r="BO117" s="296" t="str">
        <f t="shared" si="39"/>
        <v/>
      </c>
      <c r="BP117" t="str">
        <f t="shared" si="29"/>
        <v/>
      </c>
      <c r="BQ117" s="296"/>
      <c r="BR117" s="332">
        <v>45274</v>
      </c>
      <c r="BS117" s="2" t="s">
        <v>108</v>
      </c>
      <c r="BT117" s="2" t="s">
        <v>146</v>
      </c>
      <c r="BU117" s="323">
        <v>47119</v>
      </c>
      <c r="BV117" s="323">
        <v>47483</v>
      </c>
      <c r="BW117" s="324">
        <v>8760</v>
      </c>
      <c r="BX117" s="325">
        <v>71.34</v>
      </c>
      <c r="BY117" s="274">
        <f t="shared" si="30"/>
        <v>0.94415000000000004</v>
      </c>
      <c r="BZ117" s="326">
        <f t="shared" si="40"/>
        <v>75.560027537997144</v>
      </c>
      <c r="CA117" s="296" t="str">
        <f t="shared" si="41"/>
        <v/>
      </c>
    </row>
    <row r="118" spans="12:79" x14ac:dyDescent="0.25">
      <c r="L118" s="332">
        <v>44169</v>
      </c>
      <c r="M118" s="2" t="s">
        <v>108</v>
      </c>
      <c r="N118" s="2" t="s">
        <v>151</v>
      </c>
      <c r="O118" s="323">
        <v>44197</v>
      </c>
      <c r="P118" s="323">
        <v>44561</v>
      </c>
      <c r="Q118" s="324">
        <v>8760</v>
      </c>
      <c r="R118" s="325">
        <v>43.25</v>
      </c>
      <c r="S118" s="274">
        <f t="shared" si="22"/>
        <v>1.0815600000000001</v>
      </c>
      <c r="T118" s="326">
        <f t="shared" si="31"/>
        <v>39.98853507896002</v>
      </c>
      <c r="U118" s="296" t="str">
        <f t="shared" si="23"/>
        <v/>
      </c>
      <c r="V118" s="296"/>
      <c r="W118" s="332">
        <v>44546</v>
      </c>
      <c r="X118" s="2" t="s">
        <v>108</v>
      </c>
      <c r="Y118" s="2" t="s">
        <v>143</v>
      </c>
      <c r="Z118" s="323">
        <v>46753</v>
      </c>
      <c r="AA118" s="323">
        <v>47118</v>
      </c>
      <c r="AB118" s="324">
        <v>8784</v>
      </c>
      <c r="AC118" s="325">
        <v>80.41</v>
      </c>
      <c r="AD118" s="274">
        <f t="shared" si="24"/>
        <v>1.04078</v>
      </c>
      <c r="AE118" s="326">
        <f t="shared" si="32"/>
        <v>77.259363169930239</v>
      </c>
      <c r="AF118" s="296" t="str">
        <f t="shared" si="33"/>
        <v/>
      </c>
      <c r="AG118" s="296"/>
      <c r="AH118" s="333">
        <v>44911</v>
      </c>
      <c r="AI118" s="328" t="s">
        <v>108</v>
      </c>
      <c r="AJ118" s="328" t="s">
        <v>146</v>
      </c>
      <c r="AK118" s="329">
        <v>47119</v>
      </c>
      <c r="AL118" s="329">
        <v>47483</v>
      </c>
      <c r="AM118" s="330">
        <v>8760</v>
      </c>
      <c r="AN118" s="331">
        <v>109.93</v>
      </c>
      <c r="AO118" s="274">
        <f t="shared" si="25"/>
        <v>0.98653999999999997</v>
      </c>
      <c r="AP118" s="326">
        <f t="shared" si="34"/>
        <v>111.42984572343748</v>
      </c>
      <c r="AQ118" s="296" t="str">
        <f t="shared" si="35"/>
        <v/>
      </c>
      <c r="AR118" s="296"/>
      <c r="AS118" s="333">
        <v>44914</v>
      </c>
      <c r="AT118" s="328" t="s">
        <v>115</v>
      </c>
      <c r="AU118" s="328" t="s">
        <v>135</v>
      </c>
      <c r="AV118" s="329">
        <v>45658</v>
      </c>
      <c r="AW118" s="329">
        <v>45747</v>
      </c>
      <c r="AX118" s="330">
        <v>2159</v>
      </c>
      <c r="AY118" s="331">
        <v>226.6</v>
      </c>
      <c r="AZ118" s="274">
        <f t="shared" si="26"/>
        <v>0.98653999999999997</v>
      </c>
      <c r="BA118" s="326">
        <f t="shared" si="36"/>
        <v>229.69164960366533</v>
      </c>
      <c r="BB118" s="296" t="str">
        <f t="shared" si="37"/>
        <v/>
      </c>
      <c r="BC118" t="str">
        <f t="shared" si="27"/>
        <v/>
      </c>
      <c r="BD118" s="296"/>
      <c r="BE118" s="296"/>
      <c r="BF118" s="332">
        <v>45275</v>
      </c>
      <c r="BG118" s="2" t="s">
        <v>115</v>
      </c>
      <c r="BH118" s="2" t="s">
        <v>138</v>
      </c>
      <c r="BI118" s="323">
        <v>46023</v>
      </c>
      <c r="BJ118" s="323">
        <v>46112</v>
      </c>
      <c r="BK118" s="324">
        <v>2159</v>
      </c>
      <c r="BL118" s="325">
        <v>101.22</v>
      </c>
      <c r="BM118" s="274">
        <f t="shared" si="28"/>
        <v>0.94415000000000004</v>
      </c>
      <c r="BN118" s="326">
        <f t="shared" si="38"/>
        <v>107.20754117460149</v>
      </c>
      <c r="BO118" s="296" t="str">
        <f t="shared" si="39"/>
        <v/>
      </c>
      <c r="BP118" t="str">
        <f t="shared" si="29"/>
        <v/>
      </c>
      <c r="BQ118" s="296"/>
      <c r="BR118" s="332">
        <v>45274</v>
      </c>
      <c r="BS118" s="2" t="s">
        <v>108</v>
      </c>
      <c r="BT118" s="2" t="s">
        <v>149</v>
      </c>
      <c r="BU118" s="323">
        <v>47484</v>
      </c>
      <c r="BV118" s="323">
        <v>47848</v>
      </c>
      <c r="BW118" s="324">
        <v>8760</v>
      </c>
      <c r="BX118" s="325">
        <v>69.7</v>
      </c>
      <c r="BY118" s="274">
        <f t="shared" si="30"/>
        <v>0.94415000000000004</v>
      </c>
      <c r="BZ118" s="326">
        <f t="shared" si="40"/>
        <v>73.823015410686864</v>
      </c>
      <c r="CA118" s="296" t="str">
        <f t="shared" si="41"/>
        <v/>
      </c>
    </row>
    <row r="119" spans="12:79" x14ac:dyDescent="0.25">
      <c r="L119" s="332">
        <v>44169</v>
      </c>
      <c r="M119" s="2" t="s">
        <v>108</v>
      </c>
      <c r="N119" s="2" t="s">
        <v>133</v>
      </c>
      <c r="O119" s="323">
        <v>44562</v>
      </c>
      <c r="P119" s="323">
        <v>44926</v>
      </c>
      <c r="Q119" s="324">
        <v>8760</v>
      </c>
      <c r="R119" s="325">
        <v>47.05</v>
      </c>
      <c r="S119" s="274">
        <f t="shared" si="22"/>
        <v>1.0815600000000001</v>
      </c>
      <c r="T119" s="326">
        <f t="shared" si="31"/>
        <v>43.501978623469796</v>
      </c>
      <c r="U119" s="296" t="str">
        <f t="shared" si="23"/>
        <v/>
      </c>
      <c r="V119" s="296"/>
      <c r="W119" s="332">
        <v>44546</v>
      </c>
      <c r="X119" s="2" t="s">
        <v>108</v>
      </c>
      <c r="Y119" s="2" t="s">
        <v>146</v>
      </c>
      <c r="Z119" s="323">
        <v>47119</v>
      </c>
      <c r="AA119" s="323">
        <v>47483</v>
      </c>
      <c r="AB119" s="324">
        <v>8760</v>
      </c>
      <c r="AC119" s="325">
        <v>79.62</v>
      </c>
      <c r="AD119" s="274">
        <f t="shared" si="24"/>
        <v>1.04078</v>
      </c>
      <c r="AE119" s="326">
        <f t="shared" si="32"/>
        <v>76.500317069889888</v>
      </c>
      <c r="AF119" s="296" t="str">
        <f t="shared" si="33"/>
        <v/>
      </c>
      <c r="AG119" s="296"/>
      <c r="AH119" s="333">
        <v>44911</v>
      </c>
      <c r="AI119" s="328" t="s">
        <v>108</v>
      </c>
      <c r="AJ119" s="328" t="s">
        <v>149</v>
      </c>
      <c r="AK119" s="329">
        <v>47484</v>
      </c>
      <c r="AL119" s="329">
        <v>47848</v>
      </c>
      <c r="AM119" s="330">
        <v>8760</v>
      </c>
      <c r="AN119" s="331">
        <v>108.43</v>
      </c>
      <c r="AO119" s="274">
        <f t="shared" si="25"/>
        <v>0.98653999999999997</v>
      </c>
      <c r="AP119" s="326">
        <f t="shared" si="34"/>
        <v>109.90938025827641</v>
      </c>
      <c r="AQ119" s="296" t="str">
        <f t="shared" si="35"/>
        <v/>
      </c>
      <c r="AR119" s="296"/>
      <c r="AS119" s="333">
        <v>44914</v>
      </c>
      <c r="AT119" s="328" t="s">
        <v>115</v>
      </c>
      <c r="AU119" s="328" t="s">
        <v>145</v>
      </c>
      <c r="AV119" s="329">
        <v>45748</v>
      </c>
      <c r="AW119" s="329">
        <v>45838</v>
      </c>
      <c r="AX119" s="330">
        <v>2184</v>
      </c>
      <c r="AY119" s="331">
        <v>124.03</v>
      </c>
      <c r="AZ119" s="274">
        <f t="shared" si="26"/>
        <v>0.98653999999999997</v>
      </c>
      <c r="BA119" s="326">
        <f t="shared" si="36"/>
        <v>125.72222109595151</v>
      </c>
      <c r="BB119" s="296" t="str">
        <f t="shared" si="37"/>
        <v/>
      </c>
      <c r="BC119" t="str">
        <f t="shared" si="27"/>
        <v/>
      </c>
      <c r="BD119" s="296"/>
      <c r="BE119" s="296"/>
      <c r="BF119" s="332">
        <v>45275</v>
      </c>
      <c r="BG119" s="2" t="s">
        <v>115</v>
      </c>
      <c r="BH119" s="2" t="s">
        <v>157</v>
      </c>
      <c r="BI119" s="323">
        <v>46113</v>
      </c>
      <c r="BJ119" s="323">
        <v>46203</v>
      </c>
      <c r="BK119" s="324">
        <v>2184</v>
      </c>
      <c r="BL119" s="325">
        <v>77.22</v>
      </c>
      <c r="BM119" s="274">
        <f t="shared" si="28"/>
        <v>0.94415000000000004</v>
      </c>
      <c r="BN119" s="326">
        <f t="shared" si="38"/>
        <v>81.787851506646192</v>
      </c>
      <c r="BO119" s="296" t="str">
        <f t="shared" si="39"/>
        <v/>
      </c>
      <c r="BP119" t="str">
        <f t="shared" si="29"/>
        <v/>
      </c>
      <c r="BQ119" s="296"/>
      <c r="BR119" s="332">
        <v>45274</v>
      </c>
      <c r="BS119" s="2" t="s">
        <v>108</v>
      </c>
      <c r="BT119" s="2" t="s">
        <v>153</v>
      </c>
      <c r="BU119" s="323">
        <v>47849</v>
      </c>
      <c r="BV119" s="323">
        <v>48213</v>
      </c>
      <c r="BW119" s="324">
        <v>8760</v>
      </c>
      <c r="BX119" s="325">
        <v>69.31</v>
      </c>
      <c r="BY119" s="274">
        <f t="shared" si="30"/>
        <v>0.94415000000000004</v>
      </c>
      <c r="BZ119" s="326">
        <f t="shared" si="40"/>
        <v>73.40994545358258</v>
      </c>
      <c r="CA119" s="296" t="str">
        <f t="shared" si="41"/>
        <v/>
      </c>
    </row>
    <row r="120" spans="12:79" x14ac:dyDescent="0.25">
      <c r="L120" s="332">
        <v>44169</v>
      </c>
      <c r="M120" s="2" t="s">
        <v>108</v>
      </c>
      <c r="N120" s="2" t="s">
        <v>110</v>
      </c>
      <c r="O120" s="323">
        <v>44927</v>
      </c>
      <c r="P120" s="323">
        <v>45291</v>
      </c>
      <c r="Q120" s="324">
        <v>8760</v>
      </c>
      <c r="R120" s="325">
        <v>47.67</v>
      </c>
      <c r="S120" s="274">
        <f t="shared" si="22"/>
        <v>1.0815600000000001</v>
      </c>
      <c r="T120" s="326">
        <f t="shared" si="31"/>
        <v>44.075224675468768</v>
      </c>
      <c r="U120" s="296" t="str">
        <f t="shared" si="23"/>
        <v/>
      </c>
      <c r="V120" s="296"/>
      <c r="W120" s="332">
        <v>44546</v>
      </c>
      <c r="X120" s="2" t="s">
        <v>108</v>
      </c>
      <c r="Y120" s="2" t="s">
        <v>149</v>
      </c>
      <c r="Z120" s="323">
        <v>47484</v>
      </c>
      <c r="AA120" s="323">
        <v>47848</v>
      </c>
      <c r="AB120" s="324">
        <v>8760</v>
      </c>
      <c r="AC120" s="325">
        <v>78.58</v>
      </c>
      <c r="AD120" s="274">
        <f t="shared" si="24"/>
        <v>1.04078</v>
      </c>
      <c r="AE120" s="326">
        <f t="shared" si="32"/>
        <v>75.501066507811444</v>
      </c>
      <c r="AF120" s="296" t="str">
        <f t="shared" si="33"/>
        <v/>
      </c>
      <c r="AG120" s="296"/>
      <c r="AH120" s="333">
        <v>44911</v>
      </c>
      <c r="AI120" s="328" t="s">
        <v>108</v>
      </c>
      <c r="AJ120" s="328" t="s">
        <v>153</v>
      </c>
      <c r="AK120" s="329">
        <v>47849</v>
      </c>
      <c r="AL120" s="329">
        <v>48213</v>
      </c>
      <c r="AM120" s="330">
        <v>8760</v>
      </c>
      <c r="AN120" s="331">
        <v>107.43</v>
      </c>
      <c r="AO120" s="274">
        <f t="shared" si="25"/>
        <v>0.98653999999999997</v>
      </c>
      <c r="AP120" s="326">
        <f t="shared" si="34"/>
        <v>108.8957366148357</v>
      </c>
      <c r="AQ120" s="296" t="str">
        <f t="shared" si="35"/>
        <v/>
      </c>
      <c r="AR120" s="296"/>
      <c r="AS120" s="333">
        <v>44914</v>
      </c>
      <c r="AT120" s="328" t="s">
        <v>115</v>
      </c>
      <c r="AU120" s="328" t="s">
        <v>148</v>
      </c>
      <c r="AV120" s="329">
        <v>45839</v>
      </c>
      <c r="AW120" s="329">
        <v>45930</v>
      </c>
      <c r="AX120" s="330">
        <v>2208</v>
      </c>
      <c r="AY120" s="331">
        <v>122.85</v>
      </c>
      <c r="AZ120" s="274">
        <f t="shared" si="26"/>
        <v>0.98653999999999997</v>
      </c>
      <c r="BA120" s="326">
        <f t="shared" si="36"/>
        <v>124.52612159669147</v>
      </c>
      <c r="BB120" s="296" t="str">
        <f t="shared" si="37"/>
        <v/>
      </c>
      <c r="BC120" t="str">
        <f t="shared" si="27"/>
        <v/>
      </c>
      <c r="BD120" s="296"/>
      <c r="BE120" s="296"/>
      <c r="BF120" s="332">
        <v>45275</v>
      </c>
      <c r="BG120" s="2" t="s">
        <v>115</v>
      </c>
      <c r="BH120" s="2" t="s">
        <v>160</v>
      </c>
      <c r="BI120" s="323">
        <v>46204</v>
      </c>
      <c r="BJ120" s="323">
        <v>46295</v>
      </c>
      <c r="BK120" s="324">
        <v>2208</v>
      </c>
      <c r="BL120" s="325">
        <v>80.709999999999994</v>
      </c>
      <c r="BM120" s="274">
        <f t="shared" si="28"/>
        <v>0.94415000000000004</v>
      </c>
      <c r="BN120" s="326">
        <f t="shared" si="38"/>
        <v>85.484298045861351</v>
      </c>
      <c r="BO120" s="296" t="str">
        <f t="shared" si="39"/>
        <v/>
      </c>
      <c r="BP120" t="str">
        <f t="shared" si="29"/>
        <v/>
      </c>
      <c r="BQ120" s="296"/>
      <c r="BR120" s="332">
        <v>45274</v>
      </c>
      <c r="BS120" s="2" t="s">
        <v>108</v>
      </c>
      <c r="BT120" s="2" t="s">
        <v>155</v>
      </c>
      <c r="BU120" s="323">
        <v>48214</v>
      </c>
      <c r="BV120" s="323">
        <v>48579</v>
      </c>
      <c r="BW120" s="324">
        <v>8784</v>
      </c>
      <c r="BX120" s="325">
        <v>68.209999999999994</v>
      </c>
      <c r="BY120" s="274">
        <f t="shared" si="30"/>
        <v>0.94415000000000004</v>
      </c>
      <c r="BZ120" s="326">
        <f t="shared" si="40"/>
        <v>72.244876343801295</v>
      </c>
      <c r="CA120" s="296" t="str">
        <f t="shared" si="41"/>
        <v/>
      </c>
    </row>
    <row r="121" spans="12:79" x14ac:dyDescent="0.25">
      <c r="L121" s="332">
        <v>44169</v>
      </c>
      <c r="M121" s="2" t="s">
        <v>108</v>
      </c>
      <c r="N121" s="2" t="s">
        <v>111</v>
      </c>
      <c r="O121" s="323">
        <v>45292</v>
      </c>
      <c r="P121" s="323">
        <v>45657</v>
      </c>
      <c r="Q121" s="324">
        <v>8784</v>
      </c>
      <c r="R121" s="325">
        <v>47.66</v>
      </c>
      <c r="S121" s="274">
        <f t="shared" si="22"/>
        <v>1.0815600000000001</v>
      </c>
      <c r="T121" s="326">
        <f t="shared" si="31"/>
        <v>44.065978771404261</v>
      </c>
      <c r="U121" s="296">
        <f t="shared" si="23"/>
        <v>44.065978771404261</v>
      </c>
      <c r="V121" s="296"/>
      <c r="W121" s="332">
        <v>44546</v>
      </c>
      <c r="X121" s="2" t="s">
        <v>108</v>
      </c>
      <c r="Y121" s="2" t="s">
        <v>153</v>
      </c>
      <c r="Z121" s="323">
        <v>47849</v>
      </c>
      <c r="AA121" s="323">
        <v>48213</v>
      </c>
      <c r="AB121" s="324">
        <v>8760</v>
      </c>
      <c r="AC121" s="325">
        <v>77.8</v>
      </c>
      <c r="AD121" s="274">
        <f t="shared" si="24"/>
        <v>1.04078</v>
      </c>
      <c r="AE121" s="326">
        <f t="shared" si="32"/>
        <v>74.751628586252608</v>
      </c>
      <c r="AF121" s="296" t="str">
        <f t="shared" si="33"/>
        <v/>
      </c>
      <c r="AG121" s="296"/>
      <c r="AH121" s="333">
        <v>44911</v>
      </c>
      <c r="AI121" s="328" t="s">
        <v>108</v>
      </c>
      <c r="AJ121" s="328" t="s">
        <v>155</v>
      </c>
      <c r="AK121" s="329">
        <v>48214</v>
      </c>
      <c r="AL121" s="329">
        <v>48579</v>
      </c>
      <c r="AM121" s="330">
        <v>8784</v>
      </c>
      <c r="AN121" s="331">
        <v>106.93</v>
      </c>
      <c r="AO121" s="274">
        <f t="shared" si="25"/>
        <v>0.98653999999999997</v>
      </c>
      <c r="AP121" s="326">
        <f t="shared" si="34"/>
        <v>108.38891479311535</v>
      </c>
      <c r="AQ121" s="296" t="str">
        <f t="shared" si="35"/>
        <v/>
      </c>
      <c r="AR121" s="296"/>
      <c r="AS121" s="333">
        <v>44911</v>
      </c>
      <c r="AT121" s="328" t="s">
        <v>115</v>
      </c>
      <c r="AU121" s="328" t="s">
        <v>110</v>
      </c>
      <c r="AV121" s="329">
        <v>44927</v>
      </c>
      <c r="AW121" s="329">
        <v>45016</v>
      </c>
      <c r="AX121" s="330">
        <v>2159</v>
      </c>
      <c r="AY121" s="331">
        <v>283.5</v>
      </c>
      <c r="AZ121" s="274">
        <f t="shared" si="26"/>
        <v>0.98653999999999997</v>
      </c>
      <c r="BA121" s="326">
        <f t="shared" si="36"/>
        <v>287.36797291544184</v>
      </c>
      <c r="BB121" s="296" t="str">
        <f t="shared" si="37"/>
        <v/>
      </c>
      <c r="BC121" t="str">
        <f t="shared" si="27"/>
        <v/>
      </c>
      <c r="BD121" s="296"/>
      <c r="BE121" s="296"/>
      <c r="BF121" s="332">
        <v>45274</v>
      </c>
      <c r="BG121" s="2" t="s">
        <v>115</v>
      </c>
      <c r="BH121" s="2" t="s">
        <v>111</v>
      </c>
      <c r="BI121" s="323">
        <v>45292</v>
      </c>
      <c r="BJ121" s="323">
        <v>45382</v>
      </c>
      <c r="BK121" s="324">
        <v>2183</v>
      </c>
      <c r="BL121" s="325">
        <v>87.11</v>
      </c>
      <c r="BM121" s="274">
        <f t="shared" si="28"/>
        <v>0.94415000000000004</v>
      </c>
      <c r="BN121" s="326">
        <f t="shared" si="38"/>
        <v>92.262881957316097</v>
      </c>
      <c r="BO121" s="296" t="str">
        <f t="shared" si="39"/>
        <v/>
      </c>
      <c r="BP121">
        <f t="shared" si="29"/>
        <v>1</v>
      </c>
      <c r="BQ121" s="296"/>
      <c r="BR121" s="332">
        <v>45274</v>
      </c>
      <c r="BS121" s="2" t="s">
        <v>108</v>
      </c>
      <c r="BT121" s="2" t="s">
        <v>158</v>
      </c>
      <c r="BU121" s="323">
        <v>48580</v>
      </c>
      <c r="BV121" s="323">
        <v>48944</v>
      </c>
      <c r="BW121" s="324">
        <v>8760</v>
      </c>
      <c r="BX121" s="325">
        <v>67.41</v>
      </c>
      <c r="BY121" s="274">
        <f t="shared" si="30"/>
        <v>0.94415000000000004</v>
      </c>
      <c r="BZ121" s="326">
        <f t="shared" si="40"/>
        <v>71.397553354869459</v>
      </c>
      <c r="CA121" s="296" t="str">
        <f t="shared" si="41"/>
        <v/>
      </c>
    </row>
    <row r="122" spans="12:79" x14ac:dyDescent="0.25">
      <c r="L122" s="332">
        <v>44169</v>
      </c>
      <c r="M122" s="2" t="s">
        <v>108</v>
      </c>
      <c r="N122" s="2" t="s">
        <v>135</v>
      </c>
      <c r="O122" s="323">
        <v>45658</v>
      </c>
      <c r="P122" s="323">
        <v>46022</v>
      </c>
      <c r="Q122" s="324">
        <v>8760</v>
      </c>
      <c r="R122" s="325">
        <v>48.15</v>
      </c>
      <c r="S122" s="274">
        <f t="shared" si="22"/>
        <v>1.0815600000000001</v>
      </c>
      <c r="T122" s="326">
        <f t="shared" si="31"/>
        <v>44.519028070564737</v>
      </c>
      <c r="U122" s="296" t="str">
        <f t="shared" si="23"/>
        <v/>
      </c>
      <c r="V122" s="296"/>
      <c r="W122" s="332">
        <v>44545</v>
      </c>
      <c r="X122" s="2" t="s">
        <v>108</v>
      </c>
      <c r="Y122" s="2" t="s">
        <v>133</v>
      </c>
      <c r="Z122" s="323">
        <v>44562</v>
      </c>
      <c r="AA122" s="323">
        <v>44926</v>
      </c>
      <c r="AB122" s="324">
        <v>8760</v>
      </c>
      <c r="AC122" s="325">
        <v>205.52</v>
      </c>
      <c r="AD122" s="274">
        <f t="shared" si="24"/>
        <v>1.04078</v>
      </c>
      <c r="AE122" s="326">
        <f t="shared" si="32"/>
        <v>197.46728415227042</v>
      </c>
      <c r="AF122" s="296" t="str">
        <f t="shared" si="33"/>
        <v/>
      </c>
      <c r="AG122" s="296"/>
      <c r="AH122" s="333">
        <v>44910</v>
      </c>
      <c r="AI122" s="328" t="s">
        <v>108</v>
      </c>
      <c r="AJ122" s="328" t="s">
        <v>110</v>
      </c>
      <c r="AK122" s="329">
        <v>44927</v>
      </c>
      <c r="AL122" s="329">
        <v>45291</v>
      </c>
      <c r="AM122" s="330">
        <v>8760</v>
      </c>
      <c r="AN122" s="331">
        <v>324.82</v>
      </c>
      <c r="AO122" s="274">
        <f t="shared" si="25"/>
        <v>0.98653999999999997</v>
      </c>
      <c r="AP122" s="326">
        <f t="shared" si="34"/>
        <v>329.25172826241209</v>
      </c>
      <c r="AQ122" s="296" t="str">
        <f t="shared" si="35"/>
        <v/>
      </c>
      <c r="AR122" s="296"/>
      <c r="AS122" s="333">
        <v>44911</v>
      </c>
      <c r="AT122" s="328" t="s">
        <v>115</v>
      </c>
      <c r="AU122" s="328" t="s">
        <v>134</v>
      </c>
      <c r="AV122" s="329">
        <v>45017</v>
      </c>
      <c r="AW122" s="329">
        <v>45107</v>
      </c>
      <c r="AX122" s="330">
        <v>2184</v>
      </c>
      <c r="AY122" s="331">
        <v>270.14999999999998</v>
      </c>
      <c r="AZ122" s="274">
        <f t="shared" si="26"/>
        <v>0.98653999999999997</v>
      </c>
      <c r="BA122" s="326">
        <f t="shared" si="36"/>
        <v>273.83583027550833</v>
      </c>
      <c r="BB122" s="296" t="str">
        <f t="shared" si="37"/>
        <v/>
      </c>
      <c r="BC122" t="str">
        <f t="shared" si="27"/>
        <v/>
      </c>
      <c r="BD122" s="296"/>
      <c r="BE122" s="296"/>
      <c r="BF122" s="332">
        <v>45274</v>
      </c>
      <c r="BG122" s="2" t="s">
        <v>115</v>
      </c>
      <c r="BH122" s="2" t="s">
        <v>117</v>
      </c>
      <c r="BI122" s="323">
        <v>45383</v>
      </c>
      <c r="BJ122" s="323">
        <v>45473</v>
      </c>
      <c r="BK122" s="324">
        <v>2184</v>
      </c>
      <c r="BL122" s="325">
        <v>77.400000000000006</v>
      </c>
      <c r="BM122" s="274">
        <f t="shared" si="28"/>
        <v>0.94415000000000004</v>
      </c>
      <c r="BN122" s="326">
        <f t="shared" si="38"/>
        <v>81.978499179155861</v>
      </c>
      <c r="BO122" s="296" t="str">
        <f t="shared" si="39"/>
        <v/>
      </c>
      <c r="BP122">
        <f t="shared" si="29"/>
        <v>1</v>
      </c>
      <c r="BQ122" s="296"/>
      <c r="BR122" s="332">
        <v>45273</v>
      </c>
      <c r="BS122" s="2" t="s">
        <v>108</v>
      </c>
      <c r="BT122" s="2" t="s">
        <v>111</v>
      </c>
      <c r="BU122" s="323">
        <v>45292</v>
      </c>
      <c r="BV122" s="323">
        <v>45657</v>
      </c>
      <c r="BW122" s="324">
        <v>8784</v>
      </c>
      <c r="BX122" s="325">
        <v>91.3</v>
      </c>
      <c r="BY122" s="274">
        <f t="shared" si="30"/>
        <v>0.94415000000000004</v>
      </c>
      <c r="BZ122" s="326">
        <f t="shared" si="40"/>
        <v>96.700736111846624</v>
      </c>
      <c r="CA122" s="296">
        <f t="shared" si="41"/>
        <v>96.700736111846624</v>
      </c>
    </row>
    <row r="123" spans="12:79" x14ac:dyDescent="0.25">
      <c r="L123" s="332">
        <v>44169</v>
      </c>
      <c r="M123" s="2" t="s">
        <v>108</v>
      </c>
      <c r="N123" s="2" t="s">
        <v>138</v>
      </c>
      <c r="O123" s="323">
        <v>46023</v>
      </c>
      <c r="P123" s="323">
        <v>46387</v>
      </c>
      <c r="Q123" s="324">
        <v>8760</v>
      </c>
      <c r="R123" s="325">
        <v>48.78</v>
      </c>
      <c r="S123" s="274">
        <f t="shared" si="22"/>
        <v>1.0815600000000001</v>
      </c>
      <c r="T123" s="326">
        <f t="shared" si="31"/>
        <v>45.101520026628201</v>
      </c>
      <c r="U123" s="296" t="str">
        <f t="shared" si="23"/>
        <v/>
      </c>
      <c r="V123" s="296"/>
      <c r="W123" s="332">
        <v>44545</v>
      </c>
      <c r="X123" s="2" t="s">
        <v>108</v>
      </c>
      <c r="Y123" s="2" t="s">
        <v>110</v>
      </c>
      <c r="Z123" s="323">
        <v>44927</v>
      </c>
      <c r="AA123" s="323">
        <v>45291</v>
      </c>
      <c r="AB123" s="324">
        <v>8760</v>
      </c>
      <c r="AC123" s="325">
        <v>115.65</v>
      </c>
      <c r="AD123" s="274">
        <f t="shared" si="24"/>
        <v>1.04078</v>
      </c>
      <c r="AE123" s="326">
        <f t="shared" si="32"/>
        <v>111.11858413881896</v>
      </c>
      <c r="AF123" s="296">
        <f t="shared" si="33"/>
        <v>111.11858413881896</v>
      </c>
      <c r="AG123" s="296"/>
      <c r="AH123" s="333">
        <v>44910</v>
      </c>
      <c r="AI123" s="328" t="s">
        <v>108</v>
      </c>
      <c r="AJ123" s="328" t="s">
        <v>111</v>
      </c>
      <c r="AK123" s="329">
        <v>45292</v>
      </c>
      <c r="AL123" s="329">
        <v>45657</v>
      </c>
      <c r="AM123" s="330">
        <v>8784</v>
      </c>
      <c r="AN123" s="331">
        <v>259.64</v>
      </c>
      <c r="AO123" s="274">
        <f t="shared" si="25"/>
        <v>0.98653999999999997</v>
      </c>
      <c r="AP123" s="326">
        <f t="shared" si="34"/>
        <v>263.18243558294643</v>
      </c>
      <c r="AQ123" s="296" t="str">
        <f t="shared" si="35"/>
        <v/>
      </c>
      <c r="AR123" s="296"/>
      <c r="AS123" s="333">
        <v>44911</v>
      </c>
      <c r="AT123" s="328" t="s">
        <v>115</v>
      </c>
      <c r="AU123" s="328" t="s">
        <v>137</v>
      </c>
      <c r="AV123" s="329">
        <v>45108</v>
      </c>
      <c r="AW123" s="329">
        <v>45199</v>
      </c>
      <c r="AX123" s="330">
        <v>2208</v>
      </c>
      <c r="AY123" s="331">
        <v>283.5</v>
      </c>
      <c r="AZ123" s="274">
        <f t="shared" si="26"/>
        <v>0.98653999999999997</v>
      </c>
      <c r="BA123" s="326">
        <f t="shared" si="36"/>
        <v>287.36797291544184</v>
      </c>
      <c r="BB123" s="296" t="str">
        <f t="shared" si="37"/>
        <v/>
      </c>
      <c r="BC123" t="str">
        <f t="shared" si="27"/>
        <v/>
      </c>
      <c r="BD123" s="296"/>
      <c r="BE123" s="296"/>
      <c r="BF123" s="332">
        <v>45274</v>
      </c>
      <c r="BG123" s="2" t="s">
        <v>115</v>
      </c>
      <c r="BH123" s="2" t="s">
        <v>118</v>
      </c>
      <c r="BI123" s="323">
        <v>45474</v>
      </c>
      <c r="BJ123" s="323">
        <v>45565</v>
      </c>
      <c r="BK123" s="324">
        <v>2208</v>
      </c>
      <c r="BL123" s="325">
        <v>90.55</v>
      </c>
      <c r="BM123" s="274">
        <f t="shared" si="28"/>
        <v>0.94415000000000004</v>
      </c>
      <c r="BN123" s="326">
        <f t="shared" si="38"/>
        <v>95.906370809723029</v>
      </c>
      <c r="BO123" s="296" t="str">
        <f t="shared" si="39"/>
        <v/>
      </c>
      <c r="BP123">
        <f t="shared" si="29"/>
        <v>1</v>
      </c>
      <c r="BQ123" s="296"/>
      <c r="BR123" s="332">
        <v>45273</v>
      </c>
      <c r="BS123" s="2" t="s">
        <v>108</v>
      </c>
      <c r="BT123" s="2" t="s">
        <v>135</v>
      </c>
      <c r="BU123" s="323">
        <v>45658</v>
      </c>
      <c r="BV123" s="323">
        <v>46022</v>
      </c>
      <c r="BW123" s="324">
        <v>8760</v>
      </c>
      <c r="BX123" s="325">
        <v>93.16</v>
      </c>
      <c r="BY123" s="274">
        <f t="shared" si="30"/>
        <v>0.94415000000000004</v>
      </c>
      <c r="BZ123" s="326">
        <f t="shared" si="40"/>
        <v>98.670762061113166</v>
      </c>
      <c r="CA123" s="296" t="str">
        <f t="shared" si="41"/>
        <v/>
      </c>
    </row>
    <row r="124" spans="12:79" x14ac:dyDescent="0.25">
      <c r="L124" s="332">
        <v>44168</v>
      </c>
      <c r="M124" s="2" t="s">
        <v>108</v>
      </c>
      <c r="N124" s="2" t="s">
        <v>151</v>
      </c>
      <c r="O124" s="323">
        <v>44197</v>
      </c>
      <c r="P124" s="323">
        <v>44561</v>
      </c>
      <c r="Q124" s="324">
        <v>8760</v>
      </c>
      <c r="R124" s="325">
        <v>42.33</v>
      </c>
      <c r="S124" s="274">
        <f t="shared" si="22"/>
        <v>1.0815600000000001</v>
      </c>
      <c r="T124" s="326">
        <f t="shared" si="31"/>
        <v>39.137911905026066</v>
      </c>
      <c r="U124" s="296" t="str">
        <f t="shared" si="23"/>
        <v/>
      </c>
      <c r="V124" s="296"/>
      <c r="W124" s="332">
        <v>44545</v>
      </c>
      <c r="X124" s="2" t="s">
        <v>108</v>
      </c>
      <c r="Y124" s="2" t="s">
        <v>111</v>
      </c>
      <c r="Z124" s="323">
        <v>45292</v>
      </c>
      <c r="AA124" s="323">
        <v>45657</v>
      </c>
      <c r="AB124" s="324">
        <v>8784</v>
      </c>
      <c r="AC124" s="325">
        <v>89.5</v>
      </c>
      <c r="AD124" s="274">
        <f t="shared" si="24"/>
        <v>1.04078</v>
      </c>
      <c r="AE124" s="326">
        <f t="shared" si="32"/>
        <v>85.993197409635073</v>
      </c>
      <c r="AF124" s="296" t="str">
        <f t="shared" si="33"/>
        <v/>
      </c>
      <c r="AG124" s="296"/>
      <c r="AH124" s="333">
        <v>44910</v>
      </c>
      <c r="AI124" s="328" t="s">
        <v>108</v>
      </c>
      <c r="AJ124" s="328" t="s">
        <v>135</v>
      </c>
      <c r="AK124" s="329">
        <v>45658</v>
      </c>
      <c r="AL124" s="329">
        <v>46022</v>
      </c>
      <c r="AM124" s="330">
        <v>8760</v>
      </c>
      <c r="AN124" s="331">
        <v>175.5</v>
      </c>
      <c r="AO124" s="274">
        <f t="shared" si="25"/>
        <v>0.98653999999999997</v>
      </c>
      <c r="AP124" s="326">
        <f t="shared" si="34"/>
        <v>177.89445942384495</v>
      </c>
      <c r="AQ124" s="296" t="str">
        <f t="shared" si="35"/>
        <v/>
      </c>
      <c r="AR124" s="296"/>
      <c r="AS124" s="333">
        <v>44911</v>
      </c>
      <c r="AT124" s="328" t="s">
        <v>115</v>
      </c>
      <c r="AU124" s="328" t="s">
        <v>116</v>
      </c>
      <c r="AV124" s="329">
        <v>45200</v>
      </c>
      <c r="AW124" s="329">
        <v>45291</v>
      </c>
      <c r="AX124" s="330">
        <v>2209</v>
      </c>
      <c r="AY124" s="331">
        <v>362.13</v>
      </c>
      <c r="AZ124" s="274">
        <f t="shared" si="26"/>
        <v>0.98653999999999997</v>
      </c>
      <c r="BA124" s="326">
        <f t="shared" si="36"/>
        <v>367.07077259918503</v>
      </c>
      <c r="BB124" s="296">
        <f t="shared" si="37"/>
        <v>367.07077259918503</v>
      </c>
      <c r="BC124">
        <f t="shared" si="27"/>
        <v>1</v>
      </c>
      <c r="BD124" s="296"/>
      <c r="BE124" s="296"/>
      <c r="BF124" s="332">
        <v>45274</v>
      </c>
      <c r="BG124" s="2" t="s">
        <v>115</v>
      </c>
      <c r="BH124" s="2" t="s">
        <v>140</v>
      </c>
      <c r="BI124" s="323">
        <v>45566</v>
      </c>
      <c r="BJ124" s="323">
        <v>45657</v>
      </c>
      <c r="BK124" s="324">
        <v>2209</v>
      </c>
      <c r="BL124" s="325">
        <v>105.12</v>
      </c>
      <c r="BM124" s="274">
        <f t="shared" si="28"/>
        <v>0.94415000000000004</v>
      </c>
      <c r="BN124" s="326">
        <f t="shared" si="38"/>
        <v>111.33824074564423</v>
      </c>
      <c r="BO124" s="296" t="str">
        <f t="shared" si="39"/>
        <v/>
      </c>
      <c r="BP124" t="str">
        <f t="shared" si="29"/>
        <v/>
      </c>
      <c r="BQ124" s="296"/>
      <c r="BR124" s="332">
        <v>45273</v>
      </c>
      <c r="BS124" s="2" t="s">
        <v>108</v>
      </c>
      <c r="BT124" s="2" t="s">
        <v>138</v>
      </c>
      <c r="BU124" s="323">
        <v>46023</v>
      </c>
      <c r="BV124" s="323">
        <v>46387</v>
      </c>
      <c r="BW124" s="324">
        <v>8760</v>
      </c>
      <c r="BX124" s="325">
        <v>88.1</v>
      </c>
      <c r="BY124" s="274">
        <f t="shared" si="30"/>
        <v>0.94415000000000004</v>
      </c>
      <c r="BZ124" s="326">
        <f t="shared" si="40"/>
        <v>93.311444156119251</v>
      </c>
      <c r="CA124" s="296" t="str">
        <f t="shared" si="41"/>
        <v/>
      </c>
    </row>
    <row r="125" spans="12:79" x14ac:dyDescent="0.25">
      <c r="L125" s="332">
        <v>44168</v>
      </c>
      <c r="M125" s="2" t="s">
        <v>108</v>
      </c>
      <c r="N125" s="2" t="s">
        <v>133</v>
      </c>
      <c r="O125" s="323">
        <v>44562</v>
      </c>
      <c r="P125" s="323">
        <v>44926</v>
      </c>
      <c r="Q125" s="324">
        <v>8760</v>
      </c>
      <c r="R125" s="325">
        <v>46.28</v>
      </c>
      <c r="S125" s="274">
        <f t="shared" si="22"/>
        <v>1.0815600000000001</v>
      </c>
      <c r="T125" s="326">
        <f t="shared" si="31"/>
        <v>42.790044010503344</v>
      </c>
      <c r="U125" s="296" t="str">
        <f t="shared" si="23"/>
        <v/>
      </c>
      <c r="V125" s="296"/>
      <c r="W125" s="332">
        <v>44545</v>
      </c>
      <c r="X125" s="2" t="s">
        <v>108</v>
      </c>
      <c r="Y125" s="2" t="s">
        <v>135</v>
      </c>
      <c r="Z125" s="323">
        <v>45658</v>
      </c>
      <c r="AA125" s="323">
        <v>46022</v>
      </c>
      <c r="AB125" s="324">
        <v>8760</v>
      </c>
      <c r="AC125" s="325">
        <v>84.9</v>
      </c>
      <c r="AD125" s="274">
        <f t="shared" si="24"/>
        <v>1.04078</v>
      </c>
      <c r="AE125" s="326">
        <f t="shared" si="32"/>
        <v>81.573435308134293</v>
      </c>
      <c r="AF125" s="296" t="str">
        <f t="shared" si="33"/>
        <v/>
      </c>
      <c r="AG125" s="296"/>
      <c r="AH125" s="333">
        <v>44910</v>
      </c>
      <c r="AI125" s="328" t="s">
        <v>108</v>
      </c>
      <c r="AJ125" s="328" t="s">
        <v>138</v>
      </c>
      <c r="AK125" s="329">
        <v>46023</v>
      </c>
      <c r="AL125" s="329">
        <v>46387</v>
      </c>
      <c r="AM125" s="330">
        <v>8760</v>
      </c>
      <c r="AN125" s="331">
        <v>135.75</v>
      </c>
      <c r="AO125" s="274">
        <f t="shared" si="25"/>
        <v>0.98653999999999997</v>
      </c>
      <c r="AP125" s="326">
        <f t="shared" si="34"/>
        <v>137.60212459707665</v>
      </c>
      <c r="AQ125" s="296" t="str">
        <f t="shared" si="35"/>
        <v/>
      </c>
      <c r="AR125" s="296"/>
      <c r="AS125" s="333">
        <v>44911</v>
      </c>
      <c r="AT125" s="328" t="s">
        <v>115</v>
      </c>
      <c r="AU125" s="328" t="s">
        <v>111</v>
      </c>
      <c r="AV125" s="329">
        <v>45292</v>
      </c>
      <c r="AW125" s="329">
        <v>45382</v>
      </c>
      <c r="AX125" s="330">
        <v>2183</v>
      </c>
      <c r="AY125" s="331">
        <v>331.6</v>
      </c>
      <c r="AZ125" s="274">
        <f t="shared" si="26"/>
        <v>0.98653999999999997</v>
      </c>
      <c r="BA125" s="326">
        <f t="shared" si="36"/>
        <v>336.12423216494011</v>
      </c>
      <c r="BB125" s="296">
        <f t="shared" si="37"/>
        <v>336.12423216494011</v>
      </c>
      <c r="BC125">
        <f t="shared" si="27"/>
        <v>1</v>
      </c>
      <c r="BD125" s="296"/>
      <c r="BE125" s="296"/>
      <c r="BF125" s="332">
        <v>45274</v>
      </c>
      <c r="BG125" s="2" t="s">
        <v>115</v>
      </c>
      <c r="BH125" s="2" t="s">
        <v>135</v>
      </c>
      <c r="BI125" s="323">
        <v>45658</v>
      </c>
      <c r="BJ125" s="323">
        <v>45747</v>
      </c>
      <c r="BK125" s="324">
        <v>2159</v>
      </c>
      <c r="BL125" s="325">
        <v>107.55</v>
      </c>
      <c r="BM125" s="274">
        <f t="shared" si="28"/>
        <v>0.94415000000000004</v>
      </c>
      <c r="BN125" s="326">
        <f t="shared" si="38"/>
        <v>113.9119843245247</v>
      </c>
      <c r="BO125" s="296" t="str">
        <f t="shared" si="39"/>
        <v/>
      </c>
      <c r="BP125" t="str">
        <f t="shared" si="29"/>
        <v/>
      </c>
      <c r="BQ125" s="296"/>
      <c r="BR125" s="332">
        <v>45273</v>
      </c>
      <c r="BS125" s="2" t="s">
        <v>108</v>
      </c>
      <c r="BT125" s="2" t="s">
        <v>141</v>
      </c>
      <c r="BU125" s="323">
        <v>46388</v>
      </c>
      <c r="BV125" s="323">
        <v>46752</v>
      </c>
      <c r="BW125" s="324">
        <v>8760</v>
      </c>
      <c r="BX125" s="325">
        <v>83.25</v>
      </c>
      <c r="BY125" s="274">
        <f t="shared" si="30"/>
        <v>0.94415000000000004</v>
      </c>
      <c r="BZ125" s="326">
        <f t="shared" si="40"/>
        <v>88.17454853571995</v>
      </c>
      <c r="CA125" s="296" t="str">
        <f t="shared" si="41"/>
        <v/>
      </c>
    </row>
    <row r="126" spans="12:79" x14ac:dyDescent="0.25">
      <c r="L126" s="332">
        <v>44168</v>
      </c>
      <c r="M126" s="2" t="s">
        <v>108</v>
      </c>
      <c r="N126" s="2" t="s">
        <v>110</v>
      </c>
      <c r="O126" s="323">
        <v>44927</v>
      </c>
      <c r="P126" s="323">
        <v>45291</v>
      </c>
      <c r="Q126" s="324">
        <v>8760</v>
      </c>
      <c r="R126" s="325">
        <v>47.27</v>
      </c>
      <c r="S126" s="274">
        <f t="shared" si="22"/>
        <v>1.0815600000000001</v>
      </c>
      <c r="T126" s="326">
        <f t="shared" si="31"/>
        <v>43.705388512888788</v>
      </c>
      <c r="U126" s="296" t="str">
        <f t="shared" si="23"/>
        <v/>
      </c>
      <c r="V126" s="296"/>
      <c r="W126" s="332">
        <v>44545</v>
      </c>
      <c r="X126" s="2" t="s">
        <v>108</v>
      </c>
      <c r="Y126" s="2" t="s">
        <v>138</v>
      </c>
      <c r="Z126" s="323">
        <v>46023</v>
      </c>
      <c r="AA126" s="323">
        <v>46387</v>
      </c>
      <c r="AB126" s="324">
        <v>8760</v>
      </c>
      <c r="AC126" s="325">
        <v>82.2</v>
      </c>
      <c r="AD126" s="274">
        <f t="shared" si="24"/>
        <v>1.04078</v>
      </c>
      <c r="AE126" s="326">
        <f t="shared" si="32"/>
        <v>78.979227118122949</v>
      </c>
      <c r="AF126" s="296" t="str">
        <f t="shared" si="33"/>
        <v/>
      </c>
      <c r="AG126" s="296"/>
      <c r="AH126" s="333">
        <v>44910</v>
      </c>
      <c r="AI126" s="328" t="s">
        <v>108</v>
      </c>
      <c r="AJ126" s="328" t="s">
        <v>141</v>
      </c>
      <c r="AK126" s="329">
        <v>46388</v>
      </c>
      <c r="AL126" s="329">
        <v>46752</v>
      </c>
      <c r="AM126" s="330">
        <v>8760</v>
      </c>
      <c r="AN126" s="331">
        <v>132.75</v>
      </c>
      <c r="AO126" s="274">
        <f t="shared" si="25"/>
        <v>0.98653999999999997</v>
      </c>
      <c r="AP126" s="326">
        <f t="shared" si="34"/>
        <v>134.56119366675452</v>
      </c>
      <c r="AQ126" s="296" t="str">
        <f t="shared" si="35"/>
        <v/>
      </c>
      <c r="AR126" s="296"/>
      <c r="AS126" s="333">
        <v>44911</v>
      </c>
      <c r="AT126" s="328" t="s">
        <v>115</v>
      </c>
      <c r="AU126" s="328" t="s">
        <v>117</v>
      </c>
      <c r="AV126" s="329">
        <v>45383</v>
      </c>
      <c r="AW126" s="329">
        <v>45473</v>
      </c>
      <c r="AX126" s="330">
        <v>2184</v>
      </c>
      <c r="AY126" s="331">
        <v>200.48</v>
      </c>
      <c r="AZ126" s="274">
        <f t="shared" si="26"/>
        <v>0.98653999999999997</v>
      </c>
      <c r="BA126" s="326">
        <f t="shared" si="36"/>
        <v>203.21527763699393</v>
      </c>
      <c r="BB126" s="296">
        <f t="shared" si="37"/>
        <v>203.21527763699393</v>
      </c>
      <c r="BC126">
        <f t="shared" si="27"/>
        <v>1</v>
      </c>
      <c r="BD126" s="296"/>
      <c r="BE126" s="296"/>
      <c r="BF126" s="332">
        <v>45274</v>
      </c>
      <c r="BG126" s="2" t="s">
        <v>115</v>
      </c>
      <c r="BH126" s="2" t="s">
        <v>145</v>
      </c>
      <c r="BI126" s="323">
        <v>45748</v>
      </c>
      <c r="BJ126" s="323">
        <v>45838</v>
      </c>
      <c r="BK126" s="324">
        <v>2184</v>
      </c>
      <c r="BL126" s="325">
        <v>81.03</v>
      </c>
      <c r="BM126" s="274">
        <f t="shared" si="28"/>
        <v>0.94415000000000004</v>
      </c>
      <c r="BN126" s="326">
        <f t="shared" si="38"/>
        <v>85.823227241434097</v>
      </c>
      <c r="BO126" s="296" t="str">
        <f t="shared" si="39"/>
        <v/>
      </c>
      <c r="BP126" t="str">
        <f t="shared" si="29"/>
        <v/>
      </c>
      <c r="BQ126" s="296"/>
      <c r="BR126" s="332">
        <v>45273</v>
      </c>
      <c r="BS126" s="2" t="s">
        <v>108</v>
      </c>
      <c r="BT126" s="2" t="s">
        <v>143</v>
      </c>
      <c r="BU126" s="323">
        <v>46753</v>
      </c>
      <c r="BV126" s="323">
        <v>47118</v>
      </c>
      <c r="BW126" s="324">
        <v>8784</v>
      </c>
      <c r="BX126" s="325">
        <v>74.180000000000007</v>
      </c>
      <c r="BY126" s="274">
        <f t="shared" si="30"/>
        <v>0.94415000000000004</v>
      </c>
      <c r="BZ126" s="326">
        <f t="shared" si="40"/>
        <v>78.568024148705192</v>
      </c>
      <c r="CA126" s="296" t="str">
        <f t="shared" si="41"/>
        <v/>
      </c>
    </row>
    <row r="127" spans="12:79" x14ac:dyDescent="0.25">
      <c r="L127" s="332">
        <v>44168</v>
      </c>
      <c r="M127" s="2" t="s">
        <v>108</v>
      </c>
      <c r="N127" s="2" t="s">
        <v>111</v>
      </c>
      <c r="O127" s="323">
        <v>45292</v>
      </c>
      <c r="P127" s="323">
        <v>45657</v>
      </c>
      <c r="Q127" s="324">
        <v>8784</v>
      </c>
      <c r="R127" s="325">
        <v>47.15</v>
      </c>
      <c r="S127" s="274">
        <f t="shared" si="22"/>
        <v>1.0815600000000001</v>
      </c>
      <c r="T127" s="326">
        <f t="shared" si="31"/>
        <v>43.594437664114793</v>
      </c>
      <c r="U127" s="296">
        <f t="shared" si="23"/>
        <v>43.594437664114793</v>
      </c>
      <c r="V127" s="296"/>
      <c r="W127" s="332">
        <v>44545</v>
      </c>
      <c r="X127" s="2" t="s">
        <v>108</v>
      </c>
      <c r="Y127" s="2" t="s">
        <v>141</v>
      </c>
      <c r="Z127" s="323">
        <v>46388</v>
      </c>
      <c r="AA127" s="323">
        <v>46752</v>
      </c>
      <c r="AB127" s="324">
        <v>8760</v>
      </c>
      <c r="AC127" s="325">
        <v>80.25</v>
      </c>
      <c r="AD127" s="274">
        <f t="shared" si="24"/>
        <v>1.04078</v>
      </c>
      <c r="AE127" s="326">
        <f t="shared" si="32"/>
        <v>77.105632314225872</v>
      </c>
      <c r="AF127" s="296" t="str">
        <f t="shared" si="33"/>
        <v/>
      </c>
      <c r="AG127" s="296"/>
      <c r="AH127" s="333">
        <v>44910</v>
      </c>
      <c r="AI127" s="328" t="s">
        <v>108</v>
      </c>
      <c r="AJ127" s="328" t="s">
        <v>143</v>
      </c>
      <c r="AK127" s="329">
        <v>46753</v>
      </c>
      <c r="AL127" s="329">
        <v>47118</v>
      </c>
      <c r="AM127" s="330">
        <v>8784</v>
      </c>
      <c r="AN127" s="331">
        <v>118.01</v>
      </c>
      <c r="AO127" s="274">
        <f t="shared" si="25"/>
        <v>0.98653999999999997</v>
      </c>
      <c r="AP127" s="326">
        <f t="shared" si="34"/>
        <v>119.62008636243843</v>
      </c>
      <c r="AQ127" s="296" t="str">
        <f t="shared" si="35"/>
        <v/>
      </c>
      <c r="AR127" s="296"/>
      <c r="AS127" s="333">
        <v>44911</v>
      </c>
      <c r="AT127" s="328" t="s">
        <v>115</v>
      </c>
      <c r="AU127" s="328" t="s">
        <v>118</v>
      </c>
      <c r="AV127" s="329">
        <v>45474</v>
      </c>
      <c r="AW127" s="329">
        <v>45565</v>
      </c>
      <c r="AX127" s="330">
        <v>2208</v>
      </c>
      <c r="AY127" s="331">
        <v>194.2</v>
      </c>
      <c r="AZ127" s="274">
        <f t="shared" si="26"/>
        <v>0.98653999999999997</v>
      </c>
      <c r="BA127" s="326">
        <f t="shared" si="36"/>
        <v>196.84959555618627</v>
      </c>
      <c r="BB127" s="296">
        <f t="shared" si="37"/>
        <v>196.84959555618627</v>
      </c>
      <c r="BC127">
        <f t="shared" si="27"/>
        <v>1</v>
      </c>
      <c r="BD127" s="296"/>
      <c r="BE127" s="296"/>
      <c r="BF127" s="332">
        <v>45274</v>
      </c>
      <c r="BG127" s="2" t="s">
        <v>115</v>
      </c>
      <c r="BH127" s="2" t="s">
        <v>148</v>
      </c>
      <c r="BI127" s="323">
        <v>45839</v>
      </c>
      <c r="BJ127" s="323">
        <v>45930</v>
      </c>
      <c r="BK127" s="324">
        <v>2208</v>
      </c>
      <c r="BL127" s="325">
        <v>85.33</v>
      </c>
      <c r="BM127" s="274">
        <f t="shared" si="28"/>
        <v>0.94415000000000004</v>
      </c>
      <c r="BN127" s="326">
        <f t="shared" si="38"/>
        <v>90.377588306942741</v>
      </c>
      <c r="BO127" s="296" t="str">
        <f t="shared" si="39"/>
        <v/>
      </c>
      <c r="BP127" t="str">
        <f t="shared" si="29"/>
        <v/>
      </c>
      <c r="BQ127" s="296"/>
      <c r="BR127" s="332">
        <v>45273</v>
      </c>
      <c r="BS127" s="2" t="s">
        <v>108</v>
      </c>
      <c r="BT127" s="2" t="s">
        <v>146</v>
      </c>
      <c r="BU127" s="323">
        <v>47119</v>
      </c>
      <c r="BV127" s="323">
        <v>47483</v>
      </c>
      <c r="BW127" s="324">
        <v>8760</v>
      </c>
      <c r="BX127" s="325">
        <v>71.02</v>
      </c>
      <c r="BY127" s="274">
        <f t="shared" si="30"/>
        <v>0.94415000000000004</v>
      </c>
      <c r="BZ127" s="326">
        <f t="shared" si="40"/>
        <v>75.221098342424398</v>
      </c>
      <c r="CA127" s="296" t="str">
        <f t="shared" si="41"/>
        <v/>
      </c>
    </row>
    <row r="128" spans="12:79" x14ac:dyDescent="0.25">
      <c r="L128" s="332">
        <v>44168</v>
      </c>
      <c r="M128" s="2" t="s">
        <v>108</v>
      </c>
      <c r="N128" s="2" t="s">
        <v>135</v>
      </c>
      <c r="O128" s="323">
        <v>45658</v>
      </c>
      <c r="P128" s="323">
        <v>46022</v>
      </c>
      <c r="Q128" s="324">
        <v>8760</v>
      </c>
      <c r="R128" s="325">
        <v>47.8</v>
      </c>
      <c r="S128" s="274">
        <f t="shared" si="22"/>
        <v>1.0815600000000001</v>
      </c>
      <c r="T128" s="326">
        <f t="shared" si="31"/>
        <v>44.195421428307256</v>
      </c>
      <c r="U128" s="296" t="str">
        <f t="shared" si="23"/>
        <v/>
      </c>
      <c r="V128" s="296"/>
      <c r="W128" s="332">
        <v>44545</v>
      </c>
      <c r="X128" s="2" t="s">
        <v>108</v>
      </c>
      <c r="Y128" s="2" t="s">
        <v>143</v>
      </c>
      <c r="Z128" s="323">
        <v>46753</v>
      </c>
      <c r="AA128" s="323">
        <v>47118</v>
      </c>
      <c r="AB128" s="324">
        <v>8784</v>
      </c>
      <c r="AC128" s="325">
        <v>81.61</v>
      </c>
      <c r="AD128" s="274">
        <f t="shared" si="24"/>
        <v>1.04078</v>
      </c>
      <c r="AE128" s="326">
        <f t="shared" si="32"/>
        <v>78.412344587713065</v>
      </c>
      <c r="AF128" s="296" t="str">
        <f t="shared" si="33"/>
        <v/>
      </c>
      <c r="AG128" s="296"/>
      <c r="AH128" s="333">
        <v>44910</v>
      </c>
      <c r="AI128" s="328" t="s">
        <v>108</v>
      </c>
      <c r="AJ128" s="328" t="s">
        <v>146</v>
      </c>
      <c r="AK128" s="329">
        <v>47119</v>
      </c>
      <c r="AL128" s="329">
        <v>47483</v>
      </c>
      <c r="AM128" s="330">
        <v>8760</v>
      </c>
      <c r="AN128" s="331">
        <v>116.68</v>
      </c>
      <c r="AO128" s="274">
        <f t="shared" si="25"/>
        <v>0.98653999999999997</v>
      </c>
      <c r="AP128" s="326">
        <f t="shared" si="34"/>
        <v>118.27194031666228</v>
      </c>
      <c r="AQ128" s="296" t="str">
        <f t="shared" si="35"/>
        <v/>
      </c>
      <c r="AR128" s="296"/>
      <c r="AS128" s="333">
        <v>44911</v>
      </c>
      <c r="AT128" s="328" t="s">
        <v>115</v>
      </c>
      <c r="AU128" s="328" t="s">
        <v>140</v>
      </c>
      <c r="AV128" s="329">
        <v>45566</v>
      </c>
      <c r="AW128" s="329">
        <v>45657</v>
      </c>
      <c r="AX128" s="330">
        <v>2209</v>
      </c>
      <c r="AY128" s="331">
        <v>231.98</v>
      </c>
      <c r="AZ128" s="274">
        <f t="shared" si="26"/>
        <v>0.98653999999999997</v>
      </c>
      <c r="BA128" s="326">
        <f t="shared" si="36"/>
        <v>235.14505240537636</v>
      </c>
      <c r="BB128" s="296" t="str">
        <f t="shared" si="37"/>
        <v/>
      </c>
      <c r="BC128" t="str">
        <f t="shared" si="27"/>
        <v/>
      </c>
      <c r="BD128" s="296"/>
      <c r="BE128" s="296"/>
      <c r="BF128" s="332">
        <v>45274</v>
      </c>
      <c r="BG128" s="2" t="s">
        <v>115</v>
      </c>
      <c r="BH128" s="2" t="s">
        <v>152</v>
      </c>
      <c r="BI128" s="323">
        <v>45931</v>
      </c>
      <c r="BJ128" s="323">
        <v>46022</v>
      </c>
      <c r="BK128" s="324">
        <v>2209</v>
      </c>
      <c r="BL128" s="325">
        <v>96.73</v>
      </c>
      <c r="BM128" s="274">
        <f t="shared" si="28"/>
        <v>0.94415000000000004</v>
      </c>
      <c r="BN128" s="326">
        <f t="shared" si="38"/>
        <v>102.45194089922153</v>
      </c>
      <c r="BO128" s="296" t="str">
        <f t="shared" si="39"/>
        <v/>
      </c>
      <c r="BP128" t="str">
        <f t="shared" si="29"/>
        <v/>
      </c>
      <c r="BQ128" s="296"/>
      <c r="BR128" s="332">
        <v>45273</v>
      </c>
      <c r="BS128" s="2" t="s">
        <v>108</v>
      </c>
      <c r="BT128" s="2" t="s">
        <v>149</v>
      </c>
      <c r="BU128" s="323">
        <v>47484</v>
      </c>
      <c r="BV128" s="323">
        <v>47848</v>
      </c>
      <c r="BW128" s="324">
        <v>8760</v>
      </c>
      <c r="BX128" s="325">
        <v>69.38</v>
      </c>
      <c r="BY128" s="274">
        <f t="shared" si="30"/>
        <v>0.94415000000000004</v>
      </c>
      <c r="BZ128" s="326">
        <f t="shared" si="40"/>
        <v>73.484086215114118</v>
      </c>
      <c r="CA128" s="296" t="str">
        <f t="shared" si="41"/>
        <v/>
      </c>
    </row>
    <row r="129" spans="12:79" x14ac:dyDescent="0.25">
      <c r="L129" s="332">
        <v>44168</v>
      </c>
      <c r="M129" s="2" t="s">
        <v>108</v>
      </c>
      <c r="N129" s="2" t="s">
        <v>138</v>
      </c>
      <c r="O129" s="323">
        <v>46023</v>
      </c>
      <c r="P129" s="323">
        <v>46387</v>
      </c>
      <c r="Q129" s="324">
        <v>8760</v>
      </c>
      <c r="R129" s="325">
        <v>48.43</v>
      </c>
      <c r="S129" s="274">
        <f t="shared" si="22"/>
        <v>1.0815600000000001</v>
      </c>
      <c r="T129" s="326">
        <f t="shared" si="31"/>
        <v>44.77791338437072</v>
      </c>
      <c r="U129" s="296" t="str">
        <f t="shared" si="23"/>
        <v/>
      </c>
      <c r="V129" s="296"/>
      <c r="W129" s="332">
        <v>44545</v>
      </c>
      <c r="X129" s="2" t="s">
        <v>108</v>
      </c>
      <c r="Y129" s="2" t="s">
        <v>146</v>
      </c>
      <c r="Z129" s="323">
        <v>47119</v>
      </c>
      <c r="AA129" s="323">
        <v>47483</v>
      </c>
      <c r="AB129" s="324">
        <v>8760</v>
      </c>
      <c r="AC129" s="325">
        <v>80.819999999999993</v>
      </c>
      <c r="AD129" s="274">
        <f t="shared" si="24"/>
        <v>1.04078</v>
      </c>
      <c r="AE129" s="326">
        <f t="shared" si="32"/>
        <v>77.6532984876727</v>
      </c>
      <c r="AF129" s="296" t="str">
        <f t="shared" si="33"/>
        <v/>
      </c>
      <c r="AG129" s="296"/>
      <c r="AH129" s="333">
        <v>44910</v>
      </c>
      <c r="AI129" s="328" t="s">
        <v>108</v>
      </c>
      <c r="AJ129" s="328" t="s">
        <v>149</v>
      </c>
      <c r="AK129" s="329">
        <v>47484</v>
      </c>
      <c r="AL129" s="329">
        <v>47848</v>
      </c>
      <c r="AM129" s="330">
        <v>8760</v>
      </c>
      <c r="AN129" s="331">
        <v>115.18</v>
      </c>
      <c r="AO129" s="274">
        <f t="shared" si="25"/>
        <v>0.98653999999999997</v>
      </c>
      <c r="AP129" s="326">
        <f t="shared" si="34"/>
        <v>116.75147485150121</v>
      </c>
      <c r="AQ129" s="296" t="str">
        <f t="shared" si="35"/>
        <v/>
      </c>
      <c r="AR129" s="296"/>
      <c r="AS129" s="333">
        <v>44911</v>
      </c>
      <c r="AT129" s="328" t="s">
        <v>115</v>
      </c>
      <c r="AU129" s="328" t="s">
        <v>135</v>
      </c>
      <c r="AV129" s="329">
        <v>45658</v>
      </c>
      <c r="AW129" s="329">
        <v>45747</v>
      </c>
      <c r="AX129" s="330">
        <v>2159</v>
      </c>
      <c r="AY129" s="331">
        <v>251</v>
      </c>
      <c r="AZ129" s="274">
        <f t="shared" si="26"/>
        <v>0.98653999999999997</v>
      </c>
      <c r="BA129" s="326">
        <f t="shared" si="36"/>
        <v>254.42455450361871</v>
      </c>
      <c r="BB129" s="296" t="str">
        <f t="shared" si="37"/>
        <v/>
      </c>
      <c r="BC129" t="str">
        <f t="shared" si="27"/>
        <v/>
      </c>
      <c r="BD129" s="296"/>
      <c r="BE129" s="296"/>
      <c r="BF129" s="332">
        <v>45274</v>
      </c>
      <c r="BG129" s="2" t="s">
        <v>115</v>
      </c>
      <c r="BH129" s="2" t="s">
        <v>138</v>
      </c>
      <c r="BI129" s="323">
        <v>46023</v>
      </c>
      <c r="BJ129" s="323">
        <v>46112</v>
      </c>
      <c r="BK129" s="324">
        <v>2159</v>
      </c>
      <c r="BL129" s="325">
        <v>101.33</v>
      </c>
      <c r="BM129" s="274">
        <f t="shared" si="28"/>
        <v>0.94415000000000004</v>
      </c>
      <c r="BN129" s="326">
        <f t="shared" si="38"/>
        <v>107.32404808557962</v>
      </c>
      <c r="BO129" s="296" t="str">
        <f t="shared" si="39"/>
        <v/>
      </c>
      <c r="BP129" t="str">
        <f t="shared" si="29"/>
        <v/>
      </c>
      <c r="BQ129" s="296"/>
      <c r="BR129" s="332">
        <v>45273</v>
      </c>
      <c r="BS129" s="2" t="s">
        <v>108</v>
      </c>
      <c r="BT129" s="2" t="s">
        <v>153</v>
      </c>
      <c r="BU129" s="323">
        <v>47849</v>
      </c>
      <c r="BV129" s="323">
        <v>48213</v>
      </c>
      <c r="BW129" s="324">
        <v>8760</v>
      </c>
      <c r="BX129" s="325">
        <v>68.989999999999995</v>
      </c>
      <c r="BY129" s="274">
        <f t="shared" si="30"/>
        <v>0.94415000000000004</v>
      </c>
      <c r="BZ129" s="326">
        <f t="shared" si="40"/>
        <v>73.071016258009848</v>
      </c>
      <c r="CA129" s="296" t="str">
        <f t="shared" si="41"/>
        <v/>
      </c>
    </row>
    <row r="130" spans="12:79" x14ac:dyDescent="0.25">
      <c r="L130" s="332">
        <v>44167</v>
      </c>
      <c r="M130" s="2" t="s">
        <v>108</v>
      </c>
      <c r="N130" s="2" t="s">
        <v>151</v>
      </c>
      <c r="O130" s="323">
        <v>44197</v>
      </c>
      <c r="P130" s="323">
        <v>44561</v>
      </c>
      <c r="Q130" s="324">
        <v>8760</v>
      </c>
      <c r="R130" s="325">
        <v>42.68</v>
      </c>
      <c r="S130" s="274">
        <f t="shared" si="22"/>
        <v>1.0815600000000001</v>
      </c>
      <c r="T130" s="326">
        <f t="shared" si="31"/>
        <v>39.461518547283553</v>
      </c>
      <c r="U130" s="296" t="str">
        <f t="shared" si="23"/>
        <v/>
      </c>
      <c r="V130" s="296"/>
      <c r="W130" s="332">
        <v>44545</v>
      </c>
      <c r="X130" s="2" t="s">
        <v>108</v>
      </c>
      <c r="Y130" s="2" t="s">
        <v>149</v>
      </c>
      <c r="Z130" s="323">
        <v>47484</v>
      </c>
      <c r="AA130" s="323">
        <v>47848</v>
      </c>
      <c r="AB130" s="324">
        <v>8760</v>
      </c>
      <c r="AC130" s="325">
        <v>79.78</v>
      </c>
      <c r="AD130" s="274">
        <f t="shared" si="24"/>
        <v>1.04078</v>
      </c>
      <c r="AE130" s="326">
        <f t="shared" si="32"/>
        <v>76.65404792559427</v>
      </c>
      <c r="AF130" s="296" t="str">
        <f t="shared" si="33"/>
        <v/>
      </c>
      <c r="AG130" s="296"/>
      <c r="AH130" s="333">
        <v>44910</v>
      </c>
      <c r="AI130" s="328" t="s">
        <v>108</v>
      </c>
      <c r="AJ130" s="328" t="s">
        <v>153</v>
      </c>
      <c r="AK130" s="329">
        <v>47849</v>
      </c>
      <c r="AL130" s="329">
        <v>48213</v>
      </c>
      <c r="AM130" s="330">
        <v>8760</v>
      </c>
      <c r="AN130" s="331">
        <v>114.18</v>
      </c>
      <c r="AO130" s="274">
        <f t="shared" si="25"/>
        <v>0.98653999999999997</v>
      </c>
      <c r="AP130" s="326">
        <f t="shared" si="34"/>
        <v>115.7378312080605</v>
      </c>
      <c r="AQ130" s="296" t="str">
        <f t="shared" si="35"/>
        <v/>
      </c>
      <c r="AR130" s="296"/>
      <c r="AS130" s="333">
        <v>44911</v>
      </c>
      <c r="AT130" s="328" t="s">
        <v>115</v>
      </c>
      <c r="AU130" s="328" t="s">
        <v>145</v>
      </c>
      <c r="AV130" s="329">
        <v>45748</v>
      </c>
      <c r="AW130" s="329">
        <v>45838</v>
      </c>
      <c r="AX130" s="330">
        <v>2184</v>
      </c>
      <c r="AY130" s="331">
        <v>135</v>
      </c>
      <c r="AZ130" s="274">
        <f t="shared" si="26"/>
        <v>0.98653999999999997</v>
      </c>
      <c r="BA130" s="326">
        <f t="shared" si="36"/>
        <v>136.84189186449612</v>
      </c>
      <c r="BB130" s="296" t="str">
        <f t="shared" si="37"/>
        <v/>
      </c>
      <c r="BC130" t="str">
        <f t="shared" si="27"/>
        <v/>
      </c>
      <c r="BD130" s="296"/>
      <c r="BE130" s="296"/>
      <c r="BF130" s="332">
        <v>45274</v>
      </c>
      <c r="BG130" s="2" t="s">
        <v>115</v>
      </c>
      <c r="BH130" s="2" t="s">
        <v>157</v>
      </c>
      <c r="BI130" s="323">
        <v>46113</v>
      </c>
      <c r="BJ130" s="323">
        <v>46203</v>
      </c>
      <c r="BK130" s="324">
        <v>2184</v>
      </c>
      <c r="BL130" s="325">
        <v>77.510000000000005</v>
      </c>
      <c r="BM130" s="274">
        <f t="shared" si="28"/>
        <v>0.94415000000000004</v>
      </c>
      <c r="BN130" s="326">
        <f t="shared" si="38"/>
        <v>82.095006090133978</v>
      </c>
      <c r="BO130" s="296" t="str">
        <f t="shared" si="39"/>
        <v/>
      </c>
      <c r="BP130" t="str">
        <f t="shared" si="29"/>
        <v/>
      </c>
      <c r="BQ130" s="296"/>
      <c r="BR130" s="332">
        <v>45273</v>
      </c>
      <c r="BS130" s="2" t="s">
        <v>108</v>
      </c>
      <c r="BT130" s="2" t="s">
        <v>155</v>
      </c>
      <c r="BU130" s="323">
        <v>48214</v>
      </c>
      <c r="BV130" s="323">
        <v>48579</v>
      </c>
      <c r="BW130" s="324">
        <v>8784</v>
      </c>
      <c r="BX130" s="325">
        <v>67.89</v>
      </c>
      <c r="BY130" s="274">
        <f t="shared" si="30"/>
        <v>0.94415000000000004</v>
      </c>
      <c r="BZ130" s="326">
        <f t="shared" si="40"/>
        <v>71.905947148228563</v>
      </c>
      <c r="CA130" s="296" t="str">
        <f t="shared" si="41"/>
        <v/>
      </c>
    </row>
    <row r="131" spans="12:79" x14ac:dyDescent="0.25">
      <c r="L131" s="332">
        <v>44167</v>
      </c>
      <c r="M131" s="2" t="s">
        <v>108</v>
      </c>
      <c r="N131" s="2" t="s">
        <v>133</v>
      </c>
      <c r="O131" s="323">
        <v>44562</v>
      </c>
      <c r="P131" s="323">
        <v>44926</v>
      </c>
      <c r="Q131" s="324">
        <v>8760</v>
      </c>
      <c r="R131" s="325">
        <v>46.32</v>
      </c>
      <c r="S131" s="274">
        <f t="shared" si="22"/>
        <v>1.0815600000000001</v>
      </c>
      <c r="T131" s="326">
        <f t="shared" si="31"/>
        <v>42.827027626761343</v>
      </c>
      <c r="U131" s="296" t="str">
        <f t="shared" si="23"/>
        <v/>
      </c>
      <c r="V131" s="296"/>
      <c r="W131" s="332">
        <v>44545</v>
      </c>
      <c r="X131" s="2" t="s">
        <v>108</v>
      </c>
      <c r="Y131" s="2" t="s">
        <v>153</v>
      </c>
      <c r="Z131" s="323">
        <v>47849</v>
      </c>
      <c r="AA131" s="323">
        <v>48213</v>
      </c>
      <c r="AB131" s="324">
        <v>8760</v>
      </c>
      <c r="AC131" s="325">
        <v>79</v>
      </c>
      <c r="AD131" s="274">
        <f t="shared" si="24"/>
        <v>1.04078</v>
      </c>
      <c r="AE131" s="326">
        <f t="shared" si="32"/>
        <v>75.904610004035433</v>
      </c>
      <c r="AF131" s="296" t="str">
        <f t="shared" si="33"/>
        <v/>
      </c>
      <c r="AG131" s="296"/>
      <c r="AH131" s="333">
        <v>44910</v>
      </c>
      <c r="AI131" s="328" t="s">
        <v>108</v>
      </c>
      <c r="AJ131" s="328" t="s">
        <v>155</v>
      </c>
      <c r="AK131" s="329">
        <v>48214</v>
      </c>
      <c r="AL131" s="329">
        <v>48579</v>
      </c>
      <c r="AM131" s="330">
        <v>8784</v>
      </c>
      <c r="AN131" s="331">
        <v>113.68</v>
      </c>
      <c r="AO131" s="274">
        <f t="shared" si="25"/>
        <v>0.98653999999999997</v>
      </c>
      <c r="AP131" s="326">
        <f t="shared" si="34"/>
        <v>115.23100938634015</v>
      </c>
      <c r="AQ131" s="296" t="str">
        <f t="shared" si="35"/>
        <v/>
      </c>
      <c r="AR131" s="296"/>
      <c r="AS131" s="333">
        <v>44911</v>
      </c>
      <c r="AT131" s="328" t="s">
        <v>115</v>
      </c>
      <c r="AU131" s="328" t="s">
        <v>148</v>
      </c>
      <c r="AV131" s="329">
        <v>45839</v>
      </c>
      <c r="AW131" s="329">
        <v>45930</v>
      </c>
      <c r="AX131" s="330">
        <v>2208</v>
      </c>
      <c r="AY131" s="331">
        <v>132.5</v>
      </c>
      <c r="AZ131" s="274">
        <f t="shared" si="26"/>
        <v>0.98653999999999997</v>
      </c>
      <c r="BA131" s="326">
        <f t="shared" si="36"/>
        <v>134.30778275589435</v>
      </c>
      <c r="BB131" s="296" t="str">
        <f t="shared" si="37"/>
        <v/>
      </c>
      <c r="BC131" t="str">
        <f t="shared" si="27"/>
        <v/>
      </c>
      <c r="BD131" s="296"/>
      <c r="BE131" s="296"/>
      <c r="BF131" s="332">
        <v>45274</v>
      </c>
      <c r="BG131" s="2" t="s">
        <v>115</v>
      </c>
      <c r="BH131" s="2" t="s">
        <v>160</v>
      </c>
      <c r="BI131" s="323">
        <v>46204</v>
      </c>
      <c r="BJ131" s="323">
        <v>46295</v>
      </c>
      <c r="BK131" s="324">
        <v>2208</v>
      </c>
      <c r="BL131" s="325">
        <v>80.94</v>
      </c>
      <c r="BM131" s="274">
        <f t="shared" si="28"/>
        <v>0.94415000000000004</v>
      </c>
      <c r="BN131" s="326">
        <f t="shared" si="38"/>
        <v>85.727903405179262</v>
      </c>
      <c r="BO131" s="296" t="str">
        <f t="shared" si="39"/>
        <v/>
      </c>
      <c r="BP131" t="str">
        <f t="shared" si="29"/>
        <v/>
      </c>
      <c r="BQ131" s="296"/>
      <c r="BR131" s="332">
        <v>45273</v>
      </c>
      <c r="BS131" s="2" t="s">
        <v>108</v>
      </c>
      <c r="BT131" s="2" t="s">
        <v>158</v>
      </c>
      <c r="BU131" s="323">
        <v>48580</v>
      </c>
      <c r="BV131" s="323">
        <v>48944</v>
      </c>
      <c r="BW131" s="324">
        <v>8760</v>
      </c>
      <c r="BX131" s="325">
        <v>67.09</v>
      </c>
      <c r="BY131" s="274">
        <f t="shared" si="30"/>
        <v>0.94415000000000004</v>
      </c>
      <c r="BZ131" s="326">
        <f t="shared" si="40"/>
        <v>71.058624159296727</v>
      </c>
      <c r="CA131" s="296" t="str">
        <f t="shared" si="41"/>
        <v/>
      </c>
    </row>
    <row r="132" spans="12:79" x14ac:dyDescent="0.25">
      <c r="L132" s="332">
        <v>44167</v>
      </c>
      <c r="M132" s="2" t="s">
        <v>108</v>
      </c>
      <c r="N132" s="2" t="s">
        <v>110</v>
      </c>
      <c r="O132" s="323">
        <v>44927</v>
      </c>
      <c r="P132" s="323">
        <v>45291</v>
      </c>
      <c r="Q132" s="324">
        <v>8760</v>
      </c>
      <c r="R132" s="325">
        <v>47.24</v>
      </c>
      <c r="S132" s="274">
        <f t="shared" si="22"/>
        <v>1.0815600000000001</v>
      </c>
      <c r="T132" s="326">
        <f t="shared" si="31"/>
        <v>43.677650800695289</v>
      </c>
      <c r="U132" s="296" t="str">
        <f t="shared" si="23"/>
        <v/>
      </c>
      <c r="V132" s="296"/>
      <c r="W132" s="332">
        <v>44544</v>
      </c>
      <c r="X132" s="2" t="s">
        <v>108</v>
      </c>
      <c r="Y132" s="2" t="s">
        <v>133</v>
      </c>
      <c r="Z132" s="323">
        <v>44562</v>
      </c>
      <c r="AA132" s="323">
        <v>44926</v>
      </c>
      <c r="AB132" s="324">
        <v>8760</v>
      </c>
      <c r="AC132" s="325">
        <v>206.38</v>
      </c>
      <c r="AD132" s="274">
        <f t="shared" si="24"/>
        <v>1.04078</v>
      </c>
      <c r="AE132" s="326">
        <f t="shared" si="32"/>
        <v>198.29358750168143</v>
      </c>
      <c r="AF132" s="296" t="str">
        <f t="shared" si="33"/>
        <v/>
      </c>
      <c r="AG132" s="296"/>
      <c r="AH132" s="333">
        <v>44909</v>
      </c>
      <c r="AI132" s="328" t="s">
        <v>108</v>
      </c>
      <c r="AJ132" s="328" t="s">
        <v>110</v>
      </c>
      <c r="AK132" s="329">
        <v>44927</v>
      </c>
      <c r="AL132" s="329">
        <v>45291</v>
      </c>
      <c r="AM132" s="330">
        <v>8760</v>
      </c>
      <c r="AN132" s="331">
        <v>324.43</v>
      </c>
      <c r="AO132" s="274">
        <f t="shared" si="25"/>
        <v>0.98653999999999997</v>
      </c>
      <c r="AP132" s="326">
        <f t="shared" si="34"/>
        <v>328.85640724147021</v>
      </c>
      <c r="AQ132" s="296" t="str">
        <f t="shared" si="35"/>
        <v/>
      </c>
      <c r="AR132" s="296"/>
      <c r="AS132" s="333">
        <v>44910</v>
      </c>
      <c r="AT132" s="328" t="s">
        <v>115</v>
      </c>
      <c r="AU132" s="328" t="s">
        <v>110</v>
      </c>
      <c r="AV132" s="329">
        <v>44927</v>
      </c>
      <c r="AW132" s="329">
        <v>45016</v>
      </c>
      <c r="AX132" s="330">
        <v>2159</v>
      </c>
      <c r="AY132" s="331">
        <v>325.94</v>
      </c>
      <c r="AZ132" s="274">
        <f t="shared" si="26"/>
        <v>0.98653999999999997</v>
      </c>
      <c r="BA132" s="326">
        <f t="shared" si="36"/>
        <v>330.38700914306565</v>
      </c>
      <c r="BB132" s="296" t="str">
        <f t="shared" si="37"/>
        <v/>
      </c>
      <c r="BC132" t="str">
        <f t="shared" si="27"/>
        <v/>
      </c>
      <c r="BD132" s="296"/>
      <c r="BE132" s="296"/>
      <c r="BF132" s="332">
        <v>45273</v>
      </c>
      <c r="BG132" s="2" t="s">
        <v>115</v>
      </c>
      <c r="BH132" s="2" t="s">
        <v>111</v>
      </c>
      <c r="BI132" s="323">
        <v>45292</v>
      </c>
      <c r="BJ132" s="323">
        <v>45382</v>
      </c>
      <c r="BK132" s="324">
        <v>2183</v>
      </c>
      <c r="BL132" s="325">
        <v>89.08</v>
      </c>
      <c r="BM132" s="274">
        <f t="shared" si="28"/>
        <v>0.94415000000000004</v>
      </c>
      <c r="BN132" s="326">
        <f t="shared" si="38"/>
        <v>94.349414817560756</v>
      </c>
      <c r="BO132" s="296" t="str">
        <f t="shared" si="39"/>
        <v/>
      </c>
      <c r="BP132">
        <f t="shared" si="29"/>
        <v>1</v>
      </c>
      <c r="BQ132" s="296"/>
      <c r="BR132" s="332">
        <v>45272</v>
      </c>
      <c r="BS132" s="2" t="s">
        <v>108</v>
      </c>
      <c r="BT132" s="2" t="s">
        <v>111</v>
      </c>
      <c r="BU132" s="323">
        <v>45292</v>
      </c>
      <c r="BV132" s="323">
        <v>45657</v>
      </c>
      <c r="BW132" s="324">
        <v>8784</v>
      </c>
      <c r="BX132" s="325">
        <v>90.25</v>
      </c>
      <c r="BY132" s="274">
        <f t="shared" si="30"/>
        <v>0.94415000000000004</v>
      </c>
      <c r="BZ132" s="326">
        <f t="shared" si="40"/>
        <v>95.58862468887358</v>
      </c>
      <c r="CA132" s="296">
        <f t="shared" si="41"/>
        <v>95.58862468887358</v>
      </c>
    </row>
    <row r="133" spans="12:79" x14ac:dyDescent="0.25">
      <c r="L133" s="332">
        <v>44167</v>
      </c>
      <c r="M133" s="2" t="s">
        <v>108</v>
      </c>
      <c r="N133" s="2" t="s">
        <v>111</v>
      </c>
      <c r="O133" s="323">
        <v>45292</v>
      </c>
      <c r="P133" s="323">
        <v>45657</v>
      </c>
      <c r="Q133" s="324">
        <v>8784</v>
      </c>
      <c r="R133" s="325">
        <v>47.67</v>
      </c>
      <c r="S133" s="274">
        <f t="shared" si="22"/>
        <v>1.0815600000000001</v>
      </c>
      <c r="T133" s="326">
        <f t="shared" si="31"/>
        <v>44.075224675468768</v>
      </c>
      <c r="U133" s="296">
        <f t="shared" si="23"/>
        <v>44.075224675468768</v>
      </c>
      <c r="V133" s="296"/>
      <c r="W133" s="332">
        <v>44544</v>
      </c>
      <c r="X133" s="2" t="s">
        <v>108</v>
      </c>
      <c r="Y133" s="2" t="s">
        <v>110</v>
      </c>
      <c r="Z133" s="323">
        <v>44927</v>
      </c>
      <c r="AA133" s="323">
        <v>45291</v>
      </c>
      <c r="AB133" s="324">
        <v>8760</v>
      </c>
      <c r="AC133" s="325">
        <v>117.45</v>
      </c>
      <c r="AD133" s="274">
        <f t="shared" si="24"/>
        <v>1.04078</v>
      </c>
      <c r="AE133" s="326">
        <f t="shared" si="32"/>
        <v>112.84805626549318</v>
      </c>
      <c r="AF133" s="296">
        <f t="shared" si="33"/>
        <v>112.84805626549318</v>
      </c>
      <c r="AG133" s="296"/>
      <c r="AH133" s="333">
        <v>44909</v>
      </c>
      <c r="AI133" s="328" t="s">
        <v>108</v>
      </c>
      <c r="AJ133" s="328" t="s">
        <v>111</v>
      </c>
      <c r="AK133" s="329">
        <v>45292</v>
      </c>
      <c r="AL133" s="329">
        <v>45657</v>
      </c>
      <c r="AM133" s="330">
        <v>8784</v>
      </c>
      <c r="AN133" s="331">
        <v>260.75</v>
      </c>
      <c r="AO133" s="274">
        <f t="shared" si="25"/>
        <v>0.98653999999999997</v>
      </c>
      <c r="AP133" s="326">
        <f t="shared" si="34"/>
        <v>264.30758002716567</v>
      </c>
      <c r="AQ133" s="296" t="str">
        <f t="shared" si="35"/>
        <v/>
      </c>
      <c r="AR133" s="296"/>
      <c r="AS133" s="333">
        <v>44910</v>
      </c>
      <c r="AT133" s="328" t="s">
        <v>115</v>
      </c>
      <c r="AU133" s="328" t="s">
        <v>134</v>
      </c>
      <c r="AV133" s="329">
        <v>45017</v>
      </c>
      <c r="AW133" s="329">
        <v>45107</v>
      </c>
      <c r="AX133" s="330">
        <v>2184</v>
      </c>
      <c r="AY133" s="331">
        <v>290.85000000000002</v>
      </c>
      <c r="AZ133" s="274">
        <f t="shared" si="26"/>
        <v>0.98653999999999997</v>
      </c>
      <c r="BA133" s="326">
        <f t="shared" si="36"/>
        <v>294.81825369473108</v>
      </c>
      <c r="BB133" s="296" t="str">
        <f t="shared" si="37"/>
        <v/>
      </c>
      <c r="BC133" t="str">
        <f t="shared" si="27"/>
        <v/>
      </c>
      <c r="BD133" s="296"/>
      <c r="BE133" s="296"/>
      <c r="BF133" s="332">
        <v>45273</v>
      </c>
      <c r="BG133" s="2" t="s">
        <v>115</v>
      </c>
      <c r="BH133" s="2" t="s">
        <v>117</v>
      </c>
      <c r="BI133" s="323">
        <v>45383</v>
      </c>
      <c r="BJ133" s="323">
        <v>45473</v>
      </c>
      <c r="BK133" s="324">
        <v>2184</v>
      </c>
      <c r="BL133" s="325">
        <v>78.209999999999994</v>
      </c>
      <c r="BM133" s="274">
        <f t="shared" si="28"/>
        <v>0.94415000000000004</v>
      </c>
      <c r="BN133" s="326">
        <f t="shared" si="38"/>
        <v>82.836413705449331</v>
      </c>
      <c r="BO133" s="296" t="str">
        <f t="shared" si="39"/>
        <v/>
      </c>
      <c r="BP133">
        <f t="shared" si="29"/>
        <v>1</v>
      </c>
      <c r="BQ133" s="296"/>
      <c r="BR133" s="332">
        <v>45272</v>
      </c>
      <c r="BS133" s="2" t="s">
        <v>108</v>
      </c>
      <c r="BT133" s="2" t="s">
        <v>135</v>
      </c>
      <c r="BU133" s="323">
        <v>45658</v>
      </c>
      <c r="BV133" s="323">
        <v>46022</v>
      </c>
      <c r="BW133" s="324">
        <v>8760</v>
      </c>
      <c r="BX133" s="325">
        <v>92.99</v>
      </c>
      <c r="BY133" s="274">
        <f t="shared" si="30"/>
        <v>0.94415000000000004</v>
      </c>
      <c r="BZ133" s="326">
        <f t="shared" si="40"/>
        <v>98.490705925965145</v>
      </c>
      <c r="CA133" s="296" t="str">
        <f t="shared" si="41"/>
        <v/>
      </c>
    </row>
    <row r="134" spans="12:79" x14ac:dyDescent="0.25">
      <c r="L134" s="332">
        <v>44167</v>
      </c>
      <c r="M134" s="2" t="s">
        <v>108</v>
      </c>
      <c r="N134" s="2" t="s">
        <v>135</v>
      </c>
      <c r="O134" s="323">
        <v>45658</v>
      </c>
      <c r="P134" s="323">
        <v>46022</v>
      </c>
      <c r="Q134" s="324">
        <v>8760</v>
      </c>
      <c r="R134" s="325">
        <v>48.15</v>
      </c>
      <c r="S134" s="274">
        <f t="shared" si="22"/>
        <v>1.0815600000000001</v>
      </c>
      <c r="T134" s="326">
        <f t="shared" si="31"/>
        <v>44.519028070564737</v>
      </c>
      <c r="U134" s="296" t="str">
        <f t="shared" si="23"/>
        <v/>
      </c>
      <c r="V134" s="296"/>
      <c r="W134" s="332">
        <v>44544</v>
      </c>
      <c r="X134" s="2" t="s">
        <v>108</v>
      </c>
      <c r="Y134" s="2" t="s">
        <v>111</v>
      </c>
      <c r="Z134" s="323">
        <v>45292</v>
      </c>
      <c r="AA134" s="323">
        <v>45657</v>
      </c>
      <c r="AB134" s="324">
        <v>8784</v>
      </c>
      <c r="AC134" s="325">
        <v>91.05</v>
      </c>
      <c r="AD134" s="274">
        <f t="shared" si="24"/>
        <v>1.04078</v>
      </c>
      <c r="AE134" s="326">
        <f t="shared" si="32"/>
        <v>87.482465074271218</v>
      </c>
      <c r="AF134" s="296" t="str">
        <f t="shared" si="33"/>
        <v/>
      </c>
      <c r="AG134" s="296"/>
      <c r="AH134" s="333">
        <v>44909</v>
      </c>
      <c r="AI134" s="328" t="s">
        <v>108</v>
      </c>
      <c r="AJ134" s="328" t="s">
        <v>135</v>
      </c>
      <c r="AK134" s="329">
        <v>45658</v>
      </c>
      <c r="AL134" s="329">
        <v>46022</v>
      </c>
      <c r="AM134" s="330">
        <v>8760</v>
      </c>
      <c r="AN134" s="331">
        <v>182.22</v>
      </c>
      <c r="AO134" s="274">
        <f t="shared" si="25"/>
        <v>0.98653999999999997</v>
      </c>
      <c r="AP134" s="326">
        <f t="shared" si="34"/>
        <v>184.70614470776655</v>
      </c>
      <c r="AQ134" s="296" t="str">
        <f t="shared" si="35"/>
        <v/>
      </c>
      <c r="AR134" s="296"/>
      <c r="AS134" s="333">
        <v>44910</v>
      </c>
      <c r="AT134" s="328" t="s">
        <v>115</v>
      </c>
      <c r="AU134" s="328" t="s">
        <v>137</v>
      </c>
      <c r="AV134" s="329">
        <v>45108</v>
      </c>
      <c r="AW134" s="329">
        <v>45199</v>
      </c>
      <c r="AX134" s="330">
        <v>2208</v>
      </c>
      <c r="AY134" s="331">
        <v>304.62</v>
      </c>
      <c r="AZ134" s="274">
        <f t="shared" si="26"/>
        <v>0.98653999999999997</v>
      </c>
      <c r="BA134" s="326">
        <f t="shared" si="36"/>
        <v>308.77612666490973</v>
      </c>
      <c r="BB134" s="296" t="str">
        <f t="shared" si="37"/>
        <v/>
      </c>
      <c r="BC134" t="str">
        <f t="shared" si="27"/>
        <v/>
      </c>
      <c r="BD134" s="296"/>
      <c r="BE134" s="296"/>
      <c r="BF134" s="332">
        <v>45273</v>
      </c>
      <c r="BG134" s="2" t="s">
        <v>115</v>
      </c>
      <c r="BH134" s="2" t="s">
        <v>118</v>
      </c>
      <c r="BI134" s="323">
        <v>45474</v>
      </c>
      <c r="BJ134" s="323">
        <v>45565</v>
      </c>
      <c r="BK134" s="324">
        <v>2208</v>
      </c>
      <c r="BL134" s="325">
        <v>91.34</v>
      </c>
      <c r="BM134" s="274">
        <f t="shared" si="28"/>
        <v>0.94415000000000004</v>
      </c>
      <c r="BN134" s="326">
        <f t="shared" si="38"/>
        <v>96.743102261293231</v>
      </c>
      <c r="BO134" s="296" t="str">
        <f t="shared" si="39"/>
        <v/>
      </c>
      <c r="BP134">
        <f t="shared" si="29"/>
        <v>1</v>
      </c>
      <c r="BQ134" s="296"/>
      <c r="BR134" s="332">
        <v>45272</v>
      </c>
      <c r="BS134" s="2" t="s">
        <v>108</v>
      </c>
      <c r="BT134" s="2" t="s">
        <v>138</v>
      </c>
      <c r="BU134" s="323">
        <v>46023</v>
      </c>
      <c r="BV134" s="323">
        <v>46387</v>
      </c>
      <c r="BW134" s="324">
        <v>8760</v>
      </c>
      <c r="BX134" s="325">
        <v>88.65</v>
      </c>
      <c r="BY134" s="274">
        <f t="shared" si="30"/>
        <v>0.94415000000000004</v>
      </c>
      <c r="BZ134" s="326">
        <f t="shared" si="40"/>
        <v>93.893978711009908</v>
      </c>
      <c r="CA134" s="296" t="str">
        <f t="shared" si="41"/>
        <v/>
      </c>
    </row>
    <row r="135" spans="12:79" x14ac:dyDescent="0.25">
      <c r="L135" s="332">
        <v>44167</v>
      </c>
      <c r="M135" s="2" t="s">
        <v>108</v>
      </c>
      <c r="N135" s="2" t="s">
        <v>138</v>
      </c>
      <c r="O135" s="323">
        <v>46023</v>
      </c>
      <c r="P135" s="323">
        <v>46387</v>
      </c>
      <c r="Q135" s="324">
        <v>8760</v>
      </c>
      <c r="R135" s="325">
        <v>48.8</v>
      </c>
      <c r="S135" s="274">
        <f t="shared" si="22"/>
        <v>1.0815600000000001</v>
      </c>
      <c r="T135" s="326">
        <f t="shared" si="31"/>
        <v>45.1200118347572</v>
      </c>
      <c r="U135" s="296" t="str">
        <f t="shared" si="23"/>
        <v/>
      </c>
      <c r="V135" s="296"/>
      <c r="W135" s="332">
        <v>44544</v>
      </c>
      <c r="X135" s="2" t="s">
        <v>108</v>
      </c>
      <c r="Y135" s="2" t="s">
        <v>135</v>
      </c>
      <c r="Z135" s="323">
        <v>45658</v>
      </c>
      <c r="AA135" s="323">
        <v>46022</v>
      </c>
      <c r="AB135" s="324">
        <v>8760</v>
      </c>
      <c r="AC135" s="325">
        <v>85.96</v>
      </c>
      <c r="AD135" s="274">
        <f t="shared" si="24"/>
        <v>1.04078</v>
      </c>
      <c r="AE135" s="326">
        <f t="shared" si="32"/>
        <v>82.591902227175765</v>
      </c>
      <c r="AF135" s="296" t="str">
        <f t="shared" si="33"/>
        <v/>
      </c>
      <c r="AG135" s="296"/>
      <c r="AH135" s="333">
        <v>44909</v>
      </c>
      <c r="AI135" s="328" t="s">
        <v>108</v>
      </c>
      <c r="AJ135" s="328" t="s">
        <v>138</v>
      </c>
      <c r="AK135" s="329">
        <v>46023</v>
      </c>
      <c r="AL135" s="329">
        <v>46387</v>
      </c>
      <c r="AM135" s="330">
        <v>8760</v>
      </c>
      <c r="AN135" s="331">
        <v>136.5</v>
      </c>
      <c r="AO135" s="274">
        <f t="shared" si="25"/>
        <v>0.98653999999999997</v>
      </c>
      <c r="AP135" s="326">
        <f t="shared" si="34"/>
        <v>138.36235732965719</v>
      </c>
      <c r="AQ135" s="296" t="str">
        <f t="shared" si="35"/>
        <v/>
      </c>
      <c r="AR135" s="296"/>
      <c r="AS135" s="333">
        <v>44910</v>
      </c>
      <c r="AT135" s="328" t="s">
        <v>115</v>
      </c>
      <c r="AU135" s="328" t="s">
        <v>116</v>
      </c>
      <c r="AV135" s="329">
        <v>45200</v>
      </c>
      <c r="AW135" s="329">
        <v>45291</v>
      </c>
      <c r="AX135" s="330">
        <v>2209</v>
      </c>
      <c r="AY135" s="331">
        <v>377.5</v>
      </c>
      <c r="AZ135" s="274">
        <f t="shared" si="26"/>
        <v>0.98653999999999997</v>
      </c>
      <c r="BA135" s="326">
        <f t="shared" si="36"/>
        <v>382.65047539886876</v>
      </c>
      <c r="BB135" s="296">
        <f t="shared" si="37"/>
        <v>382.65047539886876</v>
      </c>
      <c r="BC135">
        <f t="shared" si="27"/>
        <v>1</v>
      </c>
      <c r="BD135" s="296"/>
      <c r="BE135" s="296"/>
      <c r="BF135" s="332">
        <v>45273</v>
      </c>
      <c r="BG135" s="2" t="s">
        <v>115</v>
      </c>
      <c r="BH135" s="2" t="s">
        <v>140</v>
      </c>
      <c r="BI135" s="323">
        <v>45566</v>
      </c>
      <c r="BJ135" s="323">
        <v>45657</v>
      </c>
      <c r="BK135" s="324">
        <v>2209</v>
      </c>
      <c r="BL135" s="325">
        <v>106.4</v>
      </c>
      <c r="BM135" s="274">
        <f t="shared" si="28"/>
        <v>0.94415000000000004</v>
      </c>
      <c r="BN135" s="326">
        <f t="shared" si="38"/>
        <v>112.69395752793518</v>
      </c>
      <c r="BO135" s="296" t="str">
        <f t="shared" si="39"/>
        <v/>
      </c>
      <c r="BP135" t="str">
        <f t="shared" si="29"/>
        <v/>
      </c>
      <c r="BQ135" s="296"/>
      <c r="BR135" s="332">
        <v>45272</v>
      </c>
      <c r="BS135" s="2" t="s">
        <v>108</v>
      </c>
      <c r="BT135" s="2" t="s">
        <v>141</v>
      </c>
      <c r="BU135" s="323">
        <v>46388</v>
      </c>
      <c r="BV135" s="323">
        <v>46752</v>
      </c>
      <c r="BW135" s="324">
        <v>8760</v>
      </c>
      <c r="BX135" s="325">
        <v>83.39</v>
      </c>
      <c r="BY135" s="274">
        <f t="shared" si="30"/>
        <v>0.94415000000000004</v>
      </c>
      <c r="BZ135" s="326">
        <f t="shared" si="40"/>
        <v>88.322830058783026</v>
      </c>
      <c r="CA135" s="296" t="str">
        <f t="shared" si="41"/>
        <v/>
      </c>
    </row>
    <row r="136" spans="12:79" x14ac:dyDescent="0.25">
      <c r="L136" s="332">
        <v>44166</v>
      </c>
      <c r="M136" s="2" t="s">
        <v>108</v>
      </c>
      <c r="N136" s="2" t="s">
        <v>151</v>
      </c>
      <c r="O136" s="323">
        <v>44197</v>
      </c>
      <c r="P136" s="323">
        <v>44561</v>
      </c>
      <c r="Q136" s="324">
        <v>8760</v>
      </c>
      <c r="R136" s="325">
        <v>42.96</v>
      </c>
      <c r="S136" s="274">
        <f t="shared" si="22"/>
        <v>1.0815600000000001</v>
      </c>
      <c r="T136" s="326">
        <f t="shared" si="31"/>
        <v>39.720403861089537</v>
      </c>
      <c r="U136" s="296" t="str">
        <f t="shared" si="23"/>
        <v/>
      </c>
      <c r="V136" s="296"/>
      <c r="W136" s="332">
        <v>44544</v>
      </c>
      <c r="X136" s="2" t="s">
        <v>108</v>
      </c>
      <c r="Y136" s="2" t="s">
        <v>138</v>
      </c>
      <c r="Z136" s="323">
        <v>46023</v>
      </c>
      <c r="AA136" s="323">
        <v>46387</v>
      </c>
      <c r="AB136" s="324">
        <v>8760</v>
      </c>
      <c r="AC136" s="325">
        <v>83.26</v>
      </c>
      <c r="AD136" s="274">
        <f t="shared" si="24"/>
        <v>1.04078</v>
      </c>
      <c r="AE136" s="326">
        <f t="shared" si="32"/>
        <v>79.997694037164436</v>
      </c>
      <c r="AF136" s="296" t="str">
        <f t="shared" si="33"/>
        <v/>
      </c>
      <c r="AG136" s="296"/>
      <c r="AH136" s="333">
        <v>44909</v>
      </c>
      <c r="AI136" s="328" t="s">
        <v>108</v>
      </c>
      <c r="AJ136" s="328" t="s">
        <v>141</v>
      </c>
      <c r="AK136" s="329">
        <v>46388</v>
      </c>
      <c r="AL136" s="329">
        <v>46752</v>
      </c>
      <c r="AM136" s="330">
        <v>8760</v>
      </c>
      <c r="AN136" s="331">
        <v>131.74</v>
      </c>
      <c r="AO136" s="274">
        <f t="shared" si="25"/>
        <v>0.98653999999999997</v>
      </c>
      <c r="AP136" s="326">
        <f t="shared" si="34"/>
        <v>133.53741358687941</v>
      </c>
      <c r="AQ136" s="296" t="str">
        <f t="shared" si="35"/>
        <v/>
      </c>
      <c r="AR136" s="296"/>
      <c r="AS136" s="333">
        <v>44910</v>
      </c>
      <c r="AT136" s="328" t="s">
        <v>115</v>
      </c>
      <c r="AU136" s="328" t="s">
        <v>111</v>
      </c>
      <c r="AV136" s="329">
        <v>45292</v>
      </c>
      <c r="AW136" s="329">
        <v>45382</v>
      </c>
      <c r="AX136" s="330">
        <v>2183</v>
      </c>
      <c r="AY136" s="331">
        <v>350.54</v>
      </c>
      <c r="AZ136" s="274">
        <f t="shared" si="26"/>
        <v>0.98653999999999997</v>
      </c>
      <c r="BA136" s="326">
        <f t="shared" si="36"/>
        <v>355.32264277170719</v>
      </c>
      <c r="BB136" s="296">
        <f t="shared" si="37"/>
        <v>355.32264277170719</v>
      </c>
      <c r="BC136">
        <f t="shared" si="27"/>
        <v>1</v>
      </c>
      <c r="BD136" s="296"/>
      <c r="BE136" s="296"/>
      <c r="BF136" s="332">
        <v>45273</v>
      </c>
      <c r="BG136" s="2" t="s">
        <v>115</v>
      </c>
      <c r="BH136" s="2" t="s">
        <v>135</v>
      </c>
      <c r="BI136" s="323">
        <v>45658</v>
      </c>
      <c r="BJ136" s="323">
        <v>45747</v>
      </c>
      <c r="BK136" s="324">
        <v>2159</v>
      </c>
      <c r="BL136" s="325">
        <v>109.62</v>
      </c>
      <c r="BM136" s="274">
        <f t="shared" si="28"/>
        <v>0.94415000000000004</v>
      </c>
      <c r="BN136" s="326">
        <f t="shared" si="38"/>
        <v>116.10443255838585</v>
      </c>
      <c r="BO136" s="296" t="str">
        <f t="shared" si="39"/>
        <v/>
      </c>
      <c r="BP136" t="str">
        <f t="shared" si="29"/>
        <v/>
      </c>
      <c r="BQ136" s="296"/>
      <c r="BR136" s="332">
        <v>45272</v>
      </c>
      <c r="BS136" s="2" t="s">
        <v>108</v>
      </c>
      <c r="BT136" s="2" t="s">
        <v>143</v>
      </c>
      <c r="BU136" s="323">
        <v>46753</v>
      </c>
      <c r="BV136" s="323">
        <v>47118</v>
      </c>
      <c r="BW136" s="324">
        <v>8784</v>
      </c>
      <c r="BX136" s="325">
        <v>74.319999999999993</v>
      </c>
      <c r="BY136" s="274">
        <f t="shared" si="30"/>
        <v>0.94415000000000004</v>
      </c>
      <c r="BZ136" s="326">
        <f t="shared" si="40"/>
        <v>78.716305671768239</v>
      </c>
      <c r="CA136" s="296" t="str">
        <f t="shared" si="41"/>
        <v/>
      </c>
    </row>
    <row r="137" spans="12:79" x14ac:dyDescent="0.25">
      <c r="L137" s="332">
        <v>44166</v>
      </c>
      <c r="M137" s="2" t="s">
        <v>108</v>
      </c>
      <c r="N137" s="2" t="s">
        <v>133</v>
      </c>
      <c r="O137" s="323">
        <v>44562</v>
      </c>
      <c r="P137" s="323">
        <v>44926</v>
      </c>
      <c r="Q137" s="324">
        <v>8760</v>
      </c>
      <c r="R137" s="325">
        <v>46.22</v>
      </c>
      <c r="S137" s="274">
        <f t="shared" si="22"/>
        <v>1.0815600000000001</v>
      </c>
      <c r="T137" s="326">
        <f t="shared" si="31"/>
        <v>42.734568586116346</v>
      </c>
      <c r="U137" s="296" t="str">
        <f t="shared" si="23"/>
        <v/>
      </c>
      <c r="V137" s="296"/>
      <c r="W137" s="332">
        <v>44544</v>
      </c>
      <c r="X137" s="2" t="s">
        <v>108</v>
      </c>
      <c r="Y137" s="2" t="s">
        <v>141</v>
      </c>
      <c r="Z137" s="323">
        <v>46388</v>
      </c>
      <c r="AA137" s="323">
        <v>46752</v>
      </c>
      <c r="AB137" s="324">
        <v>8760</v>
      </c>
      <c r="AC137" s="325">
        <v>81.31</v>
      </c>
      <c r="AD137" s="274">
        <f t="shared" si="24"/>
        <v>1.04078</v>
      </c>
      <c r="AE137" s="326">
        <f t="shared" si="32"/>
        <v>78.124099233267358</v>
      </c>
      <c r="AF137" s="296" t="str">
        <f t="shared" si="33"/>
        <v/>
      </c>
      <c r="AG137" s="296"/>
      <c r="AH137" s="333">
        <v>44909</v>
      </c>
      <c r="AI137" s="328" t="s">
        <v>108</v>
      </c>
      <c r="AJ137" s="328" t="s">
        <v>143</v>
      </c>
      <c r="AK137" s="329">
        <v>46753</v>
      </c>
      <c r="AL137" s="329">
        <v>47118</v>
      </c>
      <c r="AM137" s="330">
        <v>8784</v>
      </c>
      <c r="AN137" s="331">
        <v>125.98</v>
      </c>
      <c r="AO137" s="274">
        <f t="shared" si="25"/>
        <v>0.98653999999999997</v>
      </c>
      <c r="AP137" s="326">
        <f t="shared" si="34"/>
        <v>127.6988262006609</v>
      </c>
      <c r="AQ137" s="296" t="str">
        <f t="shared" si="35"/>
        <v/>
      </c>
      <c r="AR137" s="296"/>
      <c r="AS137" s="333">
        <v>44910</v>
      </c>
      <c r="AT137" s="328" t="s">
        <v>115</v>
      </c>
      <c r="AU137" s="328" t="s">
        <v>117</v>
      </c>
      <c r="AV137" s="329">
        <v>45383</v>
      </c>
      <c r="AW137" s="329">
        <v>45473</v>
      </c>
      <c r="AX137" s="330">
        <v>2184</v>
      </c>
      <c r="AY137" s="331">
        <v>213.58</v>
      </c>
      <c r="AZ137" s="274">
        <f t="shared" si="26"/>
        <v>0.98653999999999997</v>
      </c>
      <c r="BA137" s="326">
        <f t="shared" si="36"/>
        <v>216.49400936606727</v>
      </c>
      <c r="BB137" s="296">
        <f t="shared" si="37"/>
        <v>216.49400936606727</v>
      </c>
      <c r="BC137">
        <f t="shared" si="27"/>
        <v>1</v>
      </c>
      <c r="BD137" s="296"/>
      <c r="BE137" s="296"/>
      <c r="BF137" s="332">
        <v>45273</v>
      </c>
      <c r="BG137" s="2" t="s">
        <v>115</v>
      </c>
      <c r="BH137" s="2" t="s">
        <v>145</v>
      </c>
      <c r="BI137" s="323">
        <v>45748</v>
      </c>
      <c r="BJ137" s="323">
        <v>45838</v>
      </c>
      <c r="BK137" s="324">
        <v>2184</v>
      </c>
      <c r="BL137" s="325">
        <v>80.34</v>
      </c>
      <c r="BM137" s="274">
        <f t="shared" si="28"/>
        <v>0.94415000000000004</v>
      </c>
      <c r="BN137" s="326">
        <f t="shared" si="38"/>
        <v>85.092411163480378</v>
      </c>
      <c r="BO137" s="296" t="str">
        <f t="shared" si="39"/>
        <v/>
      </c>
      <c r="BP137" t="str">
        <f t="shared" si="29"/>
        <v/>
      </c>
      <c r="BQ137" s="296"/>
      <c r="BR137" s="332">
        <v>45272</v>
      </c>
      <c r="BS137" s="2" t="s">
        <v>108</v>
      </c>
      <c r="BT137" s="2" t="s">
        <v>146</v>
      </c>
      <c r="BU137" s="323">
        <v>47119</v>
      </c>
      <c r="BV137" s="323">
        <v>47483</v>
      </c>
      <c r="BW137" s="324">
        <v>8760</v>
      </c>
      <c r="BX137" s="325">
        <v>71.16</v>
      </c>
      <c r="BY137" s="274">
        <f t="shared" si="30"/>
        <v>0.94415000000000004</v>
      </c>
      <c r="BZ137" s="326">
        <f t="shared" si="40"/>
        <v>75.369379865487474</v>
      </c>
      <c r="CA137" s="296" t="str">
        <f t="shared" si="41"/>
        <v/>
      </c>
    </row>
    <row r="138" spans="12:79" x14ac:dyDescent="0.25">
      <c r="L138" s="332">
        <v>44166</v>
      </c>
      <c r="M138" s="2" t="s">
        <v>108</v>
      </c>
      <c r="N138" s="2" t="s">
        <v>110</v>
      </c>
      <c r="O138" s="323">
        <v>44927</v>
      </c>
      <c r="P138" s="323">
        <v>45291</v>
      </c>
      <c r="Q138" s="324">
        <v>8760</v>
      </c>
      <c r="R138" s="325">
        <v>47.11</v>
      </c>
      <c r="S138" s="274">
        <f t="shared" si="22"/>
        <v>1.0815600000000001</v>
      </c>
      <c r="T138" s="326">
        <f t="shared" si="31"/>
        <v>43.557454047856794</v>
      </c>
      <c r="U138" s="296" t="str">
        <f t="shared" si="23"/>
        <v/>
      </c>
      <c r="V138" s="296"/>
      <c r="W138" s="332">
        <v>44544</v>
      </c>
      <c r="X138" s="2" t="s">
        <v>108</v>
      </c>
      <c r="Y138" s="2" t="s">
        <v>143</v>
      </c>
      <c r="Z138" s="323">
        <v>46753</v>
      </c>
      <c r="AA138" s="323">
        <v>47118</v>
      </c>
      <c r="AB138" s="324">
        <v>8784</v>
      </c>
      <c r="AC138" s="325">
        <v>82.67</v>
      </c>
      <c r="AD138" s="274">
        <f t="shared" si="24"/>
        <v>1.04078</v>
      </c>
      <c r="AE138" s="326">
        <f t="shared" si="32"/>
        <v>79.430811506754551</v>
      </c>
      <c r="AF138" s="296" t="str">
        <f t="shared" si="33"/>
        <v/>
      </c>
      <c r="AG138" s="296"/>
      <c r="AH138" s="333">
        <v>44909</v>
      </c>
      <c r="AI138" s="328" t="s">
        <v>108</v>
      </c>
      <c r="AJ138" s="328" t="s">
        <v>146</v>
      </c>
      <c r="AK138" s="329">
        <v>47119</v>
      </c>
      <c r="AL138" s="329">
        <v>47483</v>
      </c>
      <c r="AM138" s="330">
        <v>8760</v>
      </c>
      <c r="AN138" s="331">
        <v>124.65</v>
      </c>
      <c r="AO138" s="274">
        <f t="shared" si="25"/>
        <v>0.98653999999999997</v>
      </c>
      <c r="AP138" s="326">
        <f t="shared" si="34"/>
        <v>126.35068015488476</v>
      </c>
      <c r="AQ138" s="296" t="str">
        <f t="shared" si="35"/>
        <v/>
      </c>
      <c r="AR138" s="296"/>
      <c r="AS138" s="333">
        <v>44910</v>
      </c>
      <c r="AT138" s="328" t="s">
        <v>115</v>
      </c>
      <c r="AU138" s="328" t="s">
        <v>118</v>
      </c>
      <c r="AV138" s="329">
        <v>45474</v>
      </c>
      <c r="AW138" s="329">
        <v>45565</v>
      </c>
      <c r="AX138" s="330">
        <v>2208</v>
      </c>
      <c r="AY138" s="331">
        <v>206.11</v>
      </c>
      <c r="AZ138" s="274">
        <f t="shared" si="26"/>
        <v>0.98653999999999997</v>
      </c>
      <c r="BA138" s="326">
        <f t="shared" si="36"/>
        <v>208.92209134956516</v>
      </c>
      <c r="BB138" s="296">
        <f t="shared" si="37"/>
        <v>208.92209134956516</v>
      </c>
      <c r="BC138">
        <f t="shared" si="27"/>
        <v>1</v>
      </c>
      <c r="BD138" s="296"/>
      <c r="BE138" s="296"/>
      <c r="BF138" s="332">
        <v>45273</v>
      </c>
      <c r="BG138" s="2" t="s">
        <v>115</v>
      </c>
      <c r="BH138" s="2" t="s">
        <v>148</v>
      </c>
      <c r="BI138" s="323">
        <v>45839</v>
      </c>
      <c r="BJ138" s="323">
        <v>45930</v>
      </c>
      <c r="BK138" s="324">
        <v>2208</v>
      </c>
      <c r="BL138" s="325">
        <v>85.49</v>
      </c>
      <c r="BM138" s="274">
        <f t="shared" si="28"/>
        <v>0.94415000000000004</v>
      </c>
      <c r="BN138" s="326">
        <f t="shared" si="38"/>
        <v>90.547052904729114</v>
      </c>
      <c r="BO138" s="296" t="str">
        <f t="shared" si="39"/>
        <v/>
      </c>
      <c r="BP138" t="str">
        <f t="shared" si="29"/>
        <v/>
      </c>
      <c r="BQ138" s="296"/>
      <c r="BR138" s="332">
        <v>45272</v>
      </c>
      <c r="BS138" s="2" t="s">
        <v>108</v>
      </c>
      <c r="BT138" s="2" t="s">
        <v>149</v>
      </c>
      <c r="BU138" s="323">
        <v>47484</v>
      </c>
      <c r="BV138" s="323">
        <v>47848</v>
      </c>
      <c r="BW138" s="324">
        <v>8760</v>
      </c>
      <c r="BX138" s="325">
        <v>69.52</v>
      </c>
      <c r="BY138" s="274">
        <f t="shared" si="30"/>
        <v>0.94415000000000004</v>
      </c>
      <c r="BZ138" s="326">
        <f t="shared" si="40"/>
        <v>73.632367738177194</v>
      </c>
      <c r="CA138" s="296" t="str">
        <f t="shared" si="41"/>
        <v/>
      </c>
    </row>
    <row r="139" spans="12:79" x14ac:dyDescent="0.25">
      <c r="L139" s="332">
        <v>44166</v>
      </c>
      <c r="M139" s="2" t="s">
        <v>108</v>
      </c>
      <c r="N139" s="2" t="s">
        <v>111</v>
      </c>
      <c r="O139" s="323">
        <v>45292</v>
      </c>
      <c r="P139" s="323">
        <v>45657</v>
      </c>
      <c r="Q139" s="324">
        <v>8784</v>
      </c>
      <c r="R139" s="325">
        <v>47.45</v>
      </c>
      <c r="S139" s="274">
        <f t="shared" si="22"/>
        <v>1.0815600000000001</v>
      </c>
      <c r="T139" s="326">
        <f t="shared" si="31"/>
        <v>43.871814786049782</v>
      </c>
      <c r="U139" s="296">
        <f t="shared" si="23"/>
        <v>43.871814786049782</v>
      </c>
      <c r="V139" s="296"/>
      <c r="W139" s="332">
        <v>44544</v>
      </c>
      <c r="X139" s="2" t="s">
        <v>108</v>
      </c>
      <c r="Y139" s="2" t="s">
        <v>146</v>
      </c>
      <c r="Z139" s="323">
        <v>47119</v>
      </c>
      <c r="AA139" s="323">
        <v>47483</v>
      </c>
      <c r="AB139" s="324">
        <v>8760</v>
      </c>
      <c r="AC139" s="325">
        <v>81.88</v>
      </c>
      <c r="AD139" s="274">
        <f t="shared" si="24"/>
        <v>1.04078</v>
      </c>
      <c r="AE139" s="326">
        <f t="shared" si="32"/>
        <v>78.671765406714186</v>
      </c>
      <c r="AF139" s="296" t="str">
        <f t="shared" si="33"/>
        <v/>
      </c>
      <c r="AG139" s="296"/>
      <c r="AH139" s="333">
        <v>44909</v>
      </c>
      <c r="AI139" s="328" t="s">
        <v>108</v>
      </c>
      <c r="AJ139" s="328" t="s">
        <v>149</v>
      </c>
      <c r="AK139" s="329">
        <v>47484</v>
      </c>
      <c r="AL139" s="329">
        <v>47848</v>
      </c>
      <c r="AM139" s="330">
        <v>8760</v>
      </c>
      <c r="AN139" s="331">
        <v>123.15</v>
      </c>
      <c r="AO139" s="274">
        <f t="shared" si="25"/>
        <v>0.98653999999999997</v>
      </c>
      <c r="AP139" s="326">
        <f t="shared" si="34"/>
        <v>124.83021468972369</v>
      </c>
      <c r="AQ139" s="296" t="str">
        <f t="shared" si="35"/>
        <v/>
      </c>
      <c r="AR139" s="296"/>
      <c r="AS139" s="333">
        <v>44910</v>
      </c>
      <c r="AT139" s="328" t="s">
        <v>115</v>
      </c>
      <c r="AU139" s="328" t="s">
        <v>140</v>
      </c>
      <c r="AV139" s="329">
        <v>45566</v>
      </c>
      <c r="AW139" s="329">
        <v>45657</v>
      </c>
      <c r="AX139" s="330">
        <v>2209</v>
      </c>
      <c r="AY139" s="331">
        <v>268.85000000000002</v>
      </c>
      <c r="AZ139" s="274">
        <f t="shared" si="26"/>
        <v>0.98653999999999997</v>
      </c>
      <c r="BA139" s="326">
        <f t="shared" si="36"/>
        <v>272.51809353903542</v>
      </c>
      <c r="BB139" s="296" t="str">
        <f t="shared" si="37"/>
        <v/>
      </c>
      <c r="BC139" t="str">
        <f t="shared" si="27"/>
        <v/>
      </c>
      <c r="BD139" s="296"/>
      <c r="BE139" s="296"/>
      <c r="BF139" s="332">
        <v>45273</v>
      </c>
      <c r="BG139" s="2" t="s">
        <v>115</v>
      </c>
      <c r="BH139" s="2" t="s">
        <v>152</v>
      </c>
      <c r="BI139" s="323">
        <v>45931</v>
      </c>
      <c r="BJ139" s="323">
        <v>46022</v>
      </c>
      <c r="BK139" s="324">
        <v>2209</v>
      </c>
      <c r="BL139" s="325">
        <v>97.41</v>
      </c>
      <c r="BM139" s="274">
        <f t="shared" si="28"/>
        <v>0.94415000000000004</v>
      </c>
      <c r="BN139" s="326">
        <f t="shared" si="38"/>
        <v>103.17216543981358</v>
      </c>
      <c r="BO139" s="296" t="str">
        <f t="shared" si="39"/>
        <v/>
      </c>
      <c r="BP139" t="str">
        <f t="shared" si="29"/>
        <v/>
      </c>
      <c r="BQ139" s="296"/>
      <c r="BR139" s="332">
        <v>45272</v>
      </c>
      <c r="BS139" s="2" t="s">
        <v>108</v>
      </c>
      <c r="BT139" s="2" t="s">
        <v>153</v>
      </c>
      <c r="BU139" s="323">
        <v>47849</v>
      </c>
      <c r="BV139" s="323">
        <v>48213</v>
      </c>
      <c r="BW139" s="324">
        <v>8760</v>
      </c>
      <c r="BX139" s="325">
        <v>69.13</v>
      </c>
      <c r="BY139" s="274">
        <f t="shared" si="30"/>
        <v>0.94415000000000004</v>
      </c>
      <c r="BZ139" s="326">
        <f t="shared" si="40"/>
        <v>73.21929778107291</v>
      </c>
      <c r="CA139" s="296" t="str">
        <f t="shared" si="41"/>
        <v/>
      </c>
    </row>
    <row r="140" spans="12:79" x14ac:dyDescent="0.25">
      <c r="L140" s="332">
        <v>44166</v>
      </c>
      <c r="M140" s="2" t="s">
        <v>108</v>
      </c>
      <c r="N140" s="2" t="s">
        <v>135</v>
      </c>
      <c r="O140" s="323">
        <v>45658</v>
      </c>
      <c r="P140" s="323">
        <v>46022</v>
      </c>
      <c r="Q140" s="324">
        <v>8760</v>
      </c>
      <c r="R140" s="325">
        <v>47.95</v>
      </c>
      <c r="S140" s="274">
        <f t="shared" si="22"/>
        <v>1.0815600000000001</v>
      </c>
      <c r="T140" s="326">
        <f t="shared" si="31"/>
        <v>44.334109989274751</v>
      </c>
      <c r="U140" s="296" t="str">
        <f t="shared" si="23"/>
        <v/>
      </c>
      <c r="V140" s="296"/>
      <c r="W140" s="332">
        <v>44544</v>
      </c>
      <c r="X140" s="2" t="s">
        <v>108</v>
      </c>
      <c r="Y140" s="2" t="s">
        <v>149</v>
      </c>
      <c r="Z140" s="323">
        <v>47484</v>
      </c>
      <c r="AA140" s="323">
        <v>47848</v>
      </c>
      <c r="AB140" s="324">
        <v>8760</v>
      </c>
      <c r="AC140" s="325">
        <v>80.84</v>
      </c>
      <c r="AD140" s="274">
        <f t="shared" si="24"/>
        <v>1.04078</v>
      </c>
      <c r="AE140" s="326">
        <f t="shared" si="32"/>
        <v>77.672514844635757</v>
      </c>
      <c r="AF140" s="296" t="str">
        <f t="shared" si="33"/>
        <v/>
      </c>
      <c r="AG140" s="296"/>
      <c r="AH140" s="333">
        <v>44909</v>
      </c>
      <c r="AI140" s="328" t="s">
        <v>108</v>
      </c>
      <c r="AJ140" s="328" t="s">
        <v>153</v>
      </c>
      <c r="AK140" s="329">
        <v>47849</v>
      </c>
      <c r="AL140" s="329">
        <v>48213</v>
      </c>
      <c r="AM140" s="330">
        <v>8760</v>
      </c>
      <c r="AN140" s="331">
        <v>122.15</v>
      </c>
      <c r="AO140" s="274">
        <f t="shared" si="25"/>
        <v>0.98653999999999997</v>
      </c>
      <c r="AP140" s="326">
        <f t="shared" si="34"/>
        <v>123.81657104628297</v>
      </c>
      <c r="AQ140" s="296" t="str">
        <f t="shared" si="35"/>
        <v/>
      </c>
      <c r="AR140" s="296"/>
      <c r="AS140" s="333">
        <v>44910</v>
      </c>
      <c r="AT140" s="328" t="s">
        <v>115</v>
      </c>
      <c r="AU140" s="328" t="s">
        <v>135</v>
      </c>
      <c r="AV140" s="329">
        <v>45658</v>
      </c>
      <c r="AW140" s="329">
        <v>45747</v>
      </c>
      <c r="AX140" s="330">
        <v>2159</v>
      </c>
      <c r="AY140" s="331">
        <v>256</v>
      </c>
      <c r="AZ140" s="274">
        <f t="shared" si="26"/>
        <v>0.98653999999999997</v>
      </c>
      <c r="BA140" s="326">
        <f t="shared" si="36"/>
        <v>259.4927727208223</v>
      </c>
      <c r="BB140" s="296" t="str">
        <f t="shared" si="37"/>
        <v/>
      </c>
      <c r="BC140" t="str">
        <f t="shared" si="27"/>
        <v/>
      </c>
      <c r="BD140" s="296"/>
      <c r="BE140" s="296"/>
      <c r="BF140" s="332">
        <v>45273</v>
      </c>
      <c r="BG140" s="2" t="s">
        <v>115</v>
      </c>
      <c r="BH140" s="2" t="s">
        <v>138</v>
      </c>
      <c r="BI140" s="323">
        <v>46023</v>
      </c>
      <c r="BJ140" s="323">
        <v>46112</v>
      </c>
      <c r="BK140" s="324">
        <v>2159</v>
      </c>
      <c r="BL140" s="325">
        <v>101.26</v>
      </c>
      <c r="BM140" s="274">
        <f t="shared" si="28"/>
        <v>0.94415000000000004</v>
      </c>
      <c r="BN140" s="326">
        <f t="shared" si="38"/>
        <v>107.24990732404808</v>
      </c>
      <c r="BO140" s="296" t="str">
        <f t="shared" si="39"/>
        <v/>
      </c>
      <c r="BP140" t="str">
        <f t="shared" si="29"/>
        <v/>
      </c>
      <c r="BQ140" s="296"/>
      <c r="BR140" s="332">
        <v>45272</v>
      </c>
      <c r="BS140" s="2" t="s">
        <v>108</v>
      </c>
      <c r="BT140" s="2" t="s">
        <v>155</v>
      </c>
      <c r="BU140" s="323">
        <v>48214</v>
      </c>
      <c r="BV140" s="323">
        <v>48579</v>
      </c>
      <c r="BW140" s="324">
        <v>8784</v>
      </c>
      <c r="BX140" s="325">
        <v>68.03</v>
      </c>
      <c r="BY140" s="274">
        <f t="shared" si="30"/>
        <v>0.94415000000000004</v>
      </c>
      <c r="BZ140" s="326">
        <f t="shared" si="40"/>
        <v>72.054228671291639</v>
      </c>
      <c r="CA140" s="296" t="str">
        <f t="shared" si="41"/>
        <v/>
      </c>
    </row>
    <row r="141" spans="12:79" x14ac:dyDescent="0.25">
      <c r="L141" s="332">
        <v>44166</v>
      </c>
      <c r="M141" s="2" t="s">
        <v>108</v>
      </c>
      <c r="N141" s="2" t="s">
        <v>138</v>
      </c>
      <c r="O141" s="323">
        <v>46023</v>
      </c>
      <c r="P141" s="323">
        <v>46387</v>
      </c>
      <c r="Q141" s="324">
        <v>8760</v>
      </c>
      <c r="R141" s="325">
        <v>48.58</v>
      </c>
      <c r="S141" s="274">
        <f t="shared" si="22"/>
        <v>1.0815600000000001</v>
      </c>
      <c r="T141" s="326">
        <f t="shared" si="31"/>
        <v>44.916601945338208</v>
      </c>
      <c r="U141" s="296" t="str">
        <f t="shared" si="23"/>
        <v/>
      </c>
      <c r="V141" s="296"/>
      <c r="W141" s="332">
        <v>44544</v>
      </c>
      <c r="X141" s="2" t="s">
        <v>108</v>
      </c>
      <c r="Y141" s="2" t="s">
        <v>153</v>
      </c>
      <c r="Z141" s="323">
        <v>47849</v>
      </c>
      <c r="AA141" s="323">
        <v>48213</v>
      </c>
      <c r="AB141" s="324">
        <v>8760</v>
      </c>
      <c r="AC141" s="325">
        <v>80.06</v>
      </c>
      <c r="AD141" s="274">
        <f t="shared" si="24"/>
        <v>1.04078</v>
      </c>
      <c r="AE141" s="326">
        <f t="shared" si="32"/>
        <v>76.92307692307692</v>
      </c>
      <c r="AF141" s="296" t="str">
        <f t="shared" si="33"/>
        <v/>
      </c>
      <c r="AG141" s="296"/>
      <c r="AH141" s="333">
        <v>44909</v>
      </c>
      <c r="AI141" s="328" t="s">
        <v>108</v>
      </c>
      <c r="AJ141" s="328" t="s">
        <v>155</v>
      </c>
      <c r="AK141" s="329">
        <v>48214</v>
      </c>
      <c r="AL141" s="329">
        <v>48579</v>
      </c>
      <c r="AM141" s="330">
        <v>8784</v>
      </c>
      <c r="AN141" s="331">
        <v>121.65</v>
      </c>
      <c r="AO141" s="274">
        <f t="shared" si="25"/>
        <v>0.98653999999999997</v>
      </c>
      <c r="AP141" s="326">
        <f t="shared" si="34"/>
        <v>123.30974922456262</v>
      </c>
      <c r="AQ141" s="296" t="str">
        <f t="shared" si="35"/>
        <v/>
      </c>
      <c r="AR141" s="296"/>
      <c r="AS141" s="333">
        <v>44910</v>
      </c>
      <c r="AT141" s="328" t="s">
        <v>115</v>
      </c>
      <c r="AU141" s="328" t="s">
        <v>145</v>
      </c>
      <c r="AV141" s="329">
        <v>45748</v>
      </c>
      <c r="AW141" s="329">
        <v>45838</v>
      </c>
      <c r="AX141" s="330">
        <v>2184</v>
      </c>
      <c r="AY141" s="331">
        <v>137</v>
      </c>
      <c r="AZ141" s="274">
        <f t="shared" si="26"/>
        <v>0.98653999999999997</v>
      </c>
      <c r="BA141" s="326">
        <f t="shared" si="36"/>
        <v>138.86917915137755</v>
      </c>
      <c r="BB141" s="296" t="str">
        <f t="shared" si="37"/>
        <v/>
      </c>
      <c r="BC141" t="str">
        <f t="shared" si="27"/>
        <v/>
      </c>
      <c r="BD141" s="296"/>
      <c r="BE141" s="296"/>
      <c r="BF141" s="332">
        <v>45273</v>
      </c>
      <c r="BG141" s="2" t="s">
        <v>115</v>
      </c>
      <c r="BH141" s="2" t="s">
        <v>157</v>
      </c>
      <c r="BI141" s="323">
        <v>46113</v>
      </c>
      <c r="BJ141" s="323">
        <v>46203</v>
      </c>
      <c r="BK141" s="324">
        <v>2184</v>
      </c>
      <c r="BL141" s="325">
        <v>77.540000000000006</v>
      </c>
      <c r="BM141" s="274">
        <f t="shared" si="28"/>
        <v>0.94415000000000004</v>
      </c>
      <c r="BN141" s="326">
        <f t="shared" si="38"/>
        <v>82.126780702218923</v>
      </c>
      <c r="BO141" s="296" t="str">
        <f t="shared" si="39"/>
        <v/>
      </c>
      <c r="BP141" t="str">
        <f t="shared" si="29"/>
        <v/>
      </c>
      <c r="BQ141" s="296"/>
      <c r="BR141" s="332">
        <v>45272</v>
      </c>
      <c r="BS141" s="2" t="s">
        <v>108</v>
      </c>
      <c r="BT141" s="2" t="s">
        <v>158</v>
      </c>
      <c r="BU141" s="323">
        <v>48580</v>
      </c>
      <c r="BV141" s="323">
        <v>48944</v>
      </c>
      <c r="BW141" s="324">
        <v>8760</v>
      </c>
      <c r="BX141" s="325">
        <v>67.23</v>
      </c>
      <c r="BY141" s="274">
        <f t="shared" si="30"/>
        <v>0.94415000000000004</v>
      </c>
      <c r="BZ141" s="326">
        <f t="shared" si="40"/>
        <v>71.206905682359789</v>
      </c>
      <c r="CA141" s="296" t="str">
        <f t="shared" si="41"/>
        <v/>
      </c>
    </row>
    <row r="142" spans="12:79" x14ac:dyDescent="0.25">
      <c r="L142" s="332">
        <v>44165</v>
      </c>
      <c r="M142" s="2" t="s">
        <v>108</v>
      </c>
      <c r="N142" s="2" t="s">
        <v>151</v>
      </c>
      <c r="O142" s="323">
        <v>44197</v>
      </c>
      <c r="P142" s="323">
        <v>44561</v>
      </c>
      <c r="Q142" s="324">
        <v>8760</v>
      </c>
      <c r="R142" s="325">
        <v>42.69</v>
      </c>
      <c r="S142" s="274">
        <f t="shared" si="22"/>
        <v>1.0779799999999999</v>
      </c>
      <c r="T142" s="326">
        <f t="shared" si="31"/>
        <v>39.60184790070317</v>
      </c>
      <c r="U142" s="296" t="str">
        <f t="shared" si="23"/>
        <v/>
      </c>
      <c r="V142" s="296"/>
      <c r="W142" s="332">
        <v>44543</v>
      </c>
      <c r="X142" s="2" t="s">
        <v>108</v>
      </c>
      <c r="Y142" s="2" t="s">
        <v>133</v>
      </c>
      <c r="Z142" s="323">
        <v>44562</v>
      </c>
      <c r="AA142" s="323">
        <v>44926</v>
      </c>
      <c r="AB142" s="324">
        <v>8760</v>
      </c>
      <c r="AC142" s="325">
        <v>208.19</v>
      </c>
      <c r="AD142" s="274">
        <f t="shared" si="24"/>
        <v>1.04078</v>
      </c>
      <c r="AE142" s="326">
        <f t="shared" si="32"/>
        <v>200.03266780683717</v>
      </c>
      <c r="AF142" s="296" t="str">
        <f t="shared" si="33"/>
        <v/>
      </c>
      <c r="AG142" s="296"/>
      <c r="AH142" s="333">
        <v>44908</v>
      </c>
      <c r="AI142" s="328" t="s">
        <v>108</v>
      </c>
      <c r="AJ142" s="328" t="s">
        <v>110</v>
      </c>
      <c r="AK142" s="329">
        <v>44927</v>
      </c>
      <c r="AL142" s="329">
        <v>45291</v>
      </c>
      <c r="AM142" s="330">
        <v>8760</v>
      </c>
      <c r="AN142" s="331">
        <v>344.5</v>
      </c>
      <c r="AO142" s="274">
        <f t="shared" si="25"/>
        <v>0.98653999999999997</v>
      </c>
      <c r="AP142" s="326">
        <f t="shared" si="34"/>
        <v>349.2002351653253</v>
      </c>
      <c r="AQ142" s="296" t="str">
        <f t="shared" si="35"/>
        <v/>
      </c>
      <c r="AR142" s="296"/>
      <c r="AS142" s="333">
        <v>44910</v>
      </c>
      <c r="AT142" s="328" t="s">
        <v>115</v>
      </c>
      <c r="AU142" s="328" t="s">
        <v>148</v>
      </c>
      <c r="AV142" s="329">
        <v>45839</v>
      </c>
      <c r="AW142" s="329">
        <v>45930</v>
      </c>
      <c r="AX142" s="330">
        <v>2208</v>
      </c>
      <c r="AY142" s="331">
        <v>133</v>
      </c>
      <c r="AZ142" s="274">
        <f t="shared" si="26"/>
        <v>0.98653999999999997</v>
      </c>
      <c r="BA142" s="326">
        <f t="shared" si="36"/>
        <v>134.81460457761469</v>
      </c>
      <c r="BB142" s="296" t="str">
        <f t="shared" si="37"/>
        <v/>
      </c>
      <c r="BC142" t="str">
        <f t="shared" si="27"/>
        <v/>
      </c>
      <c r="BD142" s="296"/>
      <c r="BE142" s="296"/>
      <c r="BF142" s="332">
        <v>45273</v>
      </c>
      <c r="BG142" s="2" t="s">
        <v>115</v>
      </c>
      <c r="BH142" s="2" t="s">
        <v>160</v>
      </c>
      <c r="BI142" s="323">
        <v>46204</v>
      </c>
      <c r="BJ142" s="323">
        <v>46295</v>
      </c>
      <c r="BK142" s="324">
        <v>2208</v>
      </c>
      <c r="BL142" s="325">
        <v>80.900000000000006</v>
      </c>
      <c r="BM142" s="274">
        <f t="shared" si="28"/>
        <v>0.94415000000000004</v>
      </c>
      <c r="BN142" s="326">
        <f t="shared" si="38"/>
        <v>85.685537255732669</v>
      </c>
      <c r="BO142" s="296" t="str">
        <f t="shared" si="39"/>
        <v/>
      </c>
      <c r="BP142" t="str">
        <f t="shared" si="29"/>
        <v/>
      </c>
      <c r="BQ142" s="296"/>
      <c r="BR142" s="332">
        <v>45271</v>
      </c>
      <c r="BS142" s="2" t="s">
        <v>108</v>
      </c>
      <c r="BT142" s="2" t="s">
        <v>111</v>
      </c>
      <c r="BU142" s="323">
        <v>45292</v>
      </c>
      <c r="BV142" s="323">
        <v>45657</v>
      </c>
      <c r="BW142" s="324">
        <v>8784</v>
      </c>
      <c r="BX142" s="325">
        <v>91.52</v>
      </c>
      <c r="BY142" s="274">
        <f t="shared" si="30"/>
        <v>0.94415000000000004</v>
      </c>
      <c r="BZ142" s="326">
        <f t="shared" si="40"/>
        <v>96.933749933802886</v>
      </c>
      <c r="CA142" s="296">
        <f t="shared" si="41"/>
        <v>96.933749933802886</v>
      </c>
    </row>
    <row r="143" spans="12:79" x14ac:dyDescent="0.25">
      <c r="L143" s="332">
        <v>44165</v>
      </c>
      <c r="M143" s="2" t="s">
        <v>108</v>
      </c>
      <c r="N143" s="2" t="s">
        <v>133</v>
      </c>
      <c r="O143" s="323">
        <v>44562</v>
      </c>
      <c r="P143" s="323">
        <v>44926</v>
      </c>
      <c r="Q143" s="324">
        <v>8760</v>
      </c>
      <c r="R143" s="325">
        <v>45.78</v>
      </c>
      <c r="S143" s="274">
        <f t="shared" si="22"/>
        <v>1.0779799999999999</v>
      </c>
      <c r="T143" s="326">
        <f t="shared" si="31"/>
        <v>42.468320377001433</v>
      </c>
      <c r="U143" s="296" t="str">
        <f t="shared" si="23"/>
        <v/>
      </c>
      <c r="V143" s="296"/>
      <c r="W143" s="332">
        <v>44543</v>
      </c>
      <c r="X143" s="2" t="s">
        <v>108</v>
      </c>
      <c r="Y143" s="2" t="s">
        <v>110</v>
      </c>
      <c r="Z143" s="323">
        <v>44927</v>
      </c>
      <c r="AA143" s="323">
        <v>45291</v>
      </c>
      <c r="AB143" s="324">
        <v>8760</v>
      </c>
      <c r="AC143" s="325">
        <v>120.54</v>
      </c>
      <c r="AD143" s="274">
        <f t="shared" si="24"/>
        <v>1.04078</v>
      </c>
      <c r="AE143" s="326">
        <f t="shared" si="32"/>
        <v>115.81698341628395</v>
      </c>
      <c r="AF143" s="296">
        <f t="shared" si="33"/>
        <v>115.81698341628395</v>
      </c>
      <c r="AG143" s="296"/>
      <c r="AH143" s="333">
        <v>44908</v>
      </c>
      <c r="AI143" s="328" t="s">
        <v>108</v>
      </c>
      <c r="AJ143" s="328" t="s">
        <v>111</v>
      </c>
      <c r="AK143" s="329">
        <v>45292</v>
      </c>
      <c r="AL143" s="329">
        <v>45657</v>
      </c>
      <c r="AM143" s="330">
        <v>8784</v>
      </c>
      <c r="AN143" s="331">
        <v>274.33</v>
      </c>
      <c r="AO143" s="274">
        <f t="shared" si="25"/>
        <v>0.98653999999999997</v>
      </c>
      <c r="AP143" s="326">
        <f t="shared" si="34"/>
        <v>278.07286070509053</v>
      </c>
      <c r="AQ143" s="296" t="str">
        <f t="shared" si="35"/>
        <v/>
      </c>
      <c r="AR143" s="296"/>
      <c r="AS143" s="333">
        <v>44909</v>
      </c>
      <c r="AT143" s="328" t="s">
        <v>115</v>
      </c>
      <c r="AU143" s="328" t="s">
        <v>110</v>
      </c>
      <c r="AV143" s="329">
        <v>44927</v>
      </c>
      <c r="AW143" s="329">
        <v>45016</v>
      </c>
      <c r="AX143" s="330">
        <v>2159</v>
      </c>
      <c r="AY143" s="331">
        <v>321.99</v>
      </c>
      <c r="AZ143" s="274">
        <f t="shared" si="26"/>
        <v>0.98653999999999997</v>
      </c>
      <c r="BA143" s="326">
        <f t="shared" si="36"/>
        <v>326.38311675147486</v>
      </c>
      <c r="BB143" s="296" t="str">
        <f t="shared" si="37"/>
        <v/>
      </c>
      <c r="BC143" t="str">
        <f t="shared" si="27"/>
        <v/>
      </c>
      <c r="BD143" s="296"/>
      <c r="BE143" s="296"/>
      <c r="BF143" s="332">
        <v>45272</v>
      </c>
      <c r="BG143" s="2" t="s">
        <v>115</v>
      </c>
      <c r="BH143" s="2" t="s">
        <v>111</v>
      </c>
      <c r="BI143" s="323">
        <v>45292</v>
      </c>
      <c r="BJ143" s="323">
        <v>45382</v>
      </c>
      <c r="BK143" s="324">
        <v>2183</v>
      </c>
      <c r="BL143" s="325">
        <v>87.12</v>
      </c>
      <c r="BM143" s="274">
        <f t="shared" si="28"/>
        <v>0.94415000000000004</v>
      </c>
      <c r="BN143" s="326">
        <f t="shared" si="38"/>
        <v>92.273473494677759</v>
      </c>
      <c r="BO143" s="296" t="str">
        <f t="shared" si="39"/>
        <v/>
      </c>
      <c r="BP143">
        <f t="shared" si="29"/>
        <v>1</v>
      </c>
      <c r="BQ143" s="296"/>
      <c r="BR143" s="332">
        <v>45271</v>
      </c>
      <c r="BS143" s="2" t="s">
        <v>108</v>
      </c>
      <c r="BT143" s="2" t="s">
        <v>135</v>
      </c>
      <c r="BU143" s="323">
        <v>45658</v>
      </c>
      <c r="BV143" s="323">
        <v>46022</v>
      </c>
      <c r="BW143" s="324">
        <v>8760</v>
      </c>
      <c r="BX143" s="325">
        <v>93.61</v>
      </c>
      <c r="BY143" s="274">
        <f t="shared" si="30"/>
        <v>0.94415000000000004</v>
      </c>
      <c r="BZ143" s="326">
        <f t="shared" si="40"/>
        <v>99.147381242387326</v>
      </c>
      <c r="CA143" s="296" t="str">
        <f t="shared" si="41"/>
        <v/>
      </c>
    </row>
    <row r="144" spans="12:79" x14ac:dyDescent="0.25">
      <c r="L144" s="332">
        <v>44165</v>
      </c>
      <c r="M144" s="2" t="s">
        <v>108</v>
      </c>
      <c r="N144" s="2" t="s">
        <v>110</v>
      </c>
      <c r="O144" s="323">
        <v>44927</v>
      </c>
      <c r="P144" s="323">
        <v>45291</v>
      </c>
      <c r="Q144" s="324">
        <v>8760</v>
      </c>
      <c r="R144" s="325">
        <v>46.94</v>
      </c>
      <c r="S144" s="274">
        <f t="shared" si="22"/>
        <v>1.0779799999999999</v>
      </c>
      <c r="T144" s="326">
        <f t="shared" si="31"/>
        <v>43.544407131857731</v>
      </c>
      <c r="U144" s="296" t="str">
        <f t="shared" si="23"/>
        <v/>
      </c>
      <c r="V144" s="296"/>
      <c r="W144" s="332">
        <v>44543</v>
      </c>
      <c r="X144" s="2" t="s">
        <v>108</v>
      </c>
      <c r="Y144" s="2" t="s">
        <v>111</v>
      </c>
      <c r="Z144" s="323">
        <v>45292</v>
      </c>
      <c r="AA144" s="323">
        <v>45657</v>
      </c>
      <c r="AB144" s="324">
        <v>8784</v>
      </c>
      <c r="AC144" s="325">
        <v>93.09</v>
      </c>
      <c r="AD144" s="274">
        <f t="shared" si="24"/>
        <v>1.04078</v>
      </c>
      <c r="AE144" s="326">
        <f t="shared" si="32"/>
        <v>89.442533484502007</v>
      </c>
      <c r="AF144" s="296" t="str">
        <f t="shared" si="33"/>
        <v/>
      </c>
      <c r="AG144" s="296"/>
      <c r="AH144" s="333">
        <v>44908</v>
      </c>
      <c r="AI144" s="328" t="s">
        <v>108</v>
      </c>
      <c r="AJ144" s="328" t="s">
        <v>135</v>
      </c>
      <c r="AK144" s="329">
        <v>45658</v>
      </c>
      <c r="AL144" s="329">
        <v>46022</v>
      </c>
      <c r="AM144" s="330">
        <v>8760</v>
      </c>
      <c r="AN144" s="331">
        <v>184.98</v>
      </c>
      <c r="AO144" s="274">
        <f t="shared" si="25"/>
        <v>0.98653999999999997</v>
      </c>
      <c r="AP144" s="326">
        <f t="shared" si="34"/>
        <v>187.5038011636629</v>
      </c>
      <c r="AQ144" s="296" t="str">
        <f t="shared" si="35"/>
        <v/>
      </c>
      <c r="AR144" s="296"/>
      <c r="AS144" s="333">
        <v>44909</v>
      </c>
      <c r="AT144" s="328" t="s">
        <v>115</v>
      </c>
      <c r="AU144" s="328" t="s">
        <v>134</v>
      </c>
      <c r="AV144" s="329">
        <v>45017</v>
      </c>
      <c r="AW144" s="329">
        <v>45107</v>
      </c>
      <c r="AX144" s="330">
        <v>2184</v>
      </c>
      <c r="AY144" s="331">
        <v>294.99</v>
      </c>
      <c r="AZ144" s="274">
        <f t="shared" si="26"/>
        <v>0.98653999999999997</v>
      </c>
      <c r="BA144" s="326">
        <f t="shared" si="36"/>
        <v>299.01473837857566</v>
      </c>
      <c r="BB144" s="296" t="str">
        <f t="shared" si="37"/>
        <v/>
      </c>
      <c r="BC144" t="str">
        <f t="shared" si="27"/>
        <v/>
      </c>
      <c r="BD144" s="296"/>
      <c r="BE144" s="296"/>
      <c r="BF144" s="332">
        <v>45272</v>
      </c>
      <c r="BG144" s="2" t="s">
        <v>115</v>
      </c>
      <c r="BH144" s="2" t="s">
        <v>117</v>
      </c>
      <c r="BI144" s="323">
        <v>45383</v>
      </c>
      <c r="BJ144" s="323">
        <v>45473</v>
      </c>
      <c r="BK144" s="324">
        <v>2184</v>
      </c>
      <c r="BL144" s="325">
        <v>77.97</v>
      </c>
      <c r="BM144" s="274">
        <f t="shared" si="28"/>
        <v>0.94415000000000004</v>
      </c>
      <c r="BN144" s="326">
        <f t="shared" si="38"/>
        <v>82.582216808769786</v>
      </c>
      <c r="BO144" s="296" t="str">
        <f t="shared" si="39"/>
        <v/>
      </c>
      <c r="BP144">
        <f t="shared" si="29"/>
        <v>1</v>
      </c>
      <c r="BQ144" s="296"/>
      <c r="BR144" s="332">
        <v>45271</v>
      </c>
      <c r="BS144" s="2" t="s">
        <v>108</v>
      </c>
      <c r="BT144" s="2" t="s">
        <v>138</v>
      </c>
      <c r="BU144" s="323">
        <v>46023</v>
      </c>
      <c r="BV144" s="323">
        <v>46387</v>
      </c>
      <c r="BW144" s="324">
        <v>8760</v>
      </c>
      <c r="BX144" s="325">
        <v>89.3</v>
      </c>
      <c r="BY144" s="274">
        <f t="shared" si="30"/>
        <v>0.94415000000000004</v>
      </c>
      <c r="BZ144" s="326">
        <f t="shared" si="40"/>
        <v>94.582428639517019</v>
      </c>
      <c r="CA144" s="296" t="str">
        <f t="shared" si="41"/>
        <v/>
      </c>
    </row>
    <row r="145" spans="12:79" x14ac:dyDescent="0.25">
      <c r="L145" s="332">
        <v>44165</v>
      </c>
      <c r="M145" s="2" t="s">
        <v>108</v>
      </c>
      <c r="N145" s="2" t="s">
        <v>111</v>
      </c>
      <c r="O145" s="323">
        <v>45292</v>
      </c>
      <c r="P145" s="323">
        <v>45657</v>
      </c>
      <c r="Q145" s="324">
        <v>8784</v>
      </c>
      <c r="R145" s="325">
        <v>47.55</v>
      </c>
      <c r="S145" s="274">
        <f t="shared" si="22"/>
        <v>1.0779799999999999</v>
      </c>
      <c r="T145" s="326">
        <f t="shared" si="31"/>
        <v>44.110280339152858</v>
      </c>
      <c r="U145" s="296">
        <f t="shared" si="23"/>
        <v>44.110280339152858</v>
      </c>
      <c r="V145" s="296"/>
      <c r="W145" s="332">
        <v>44543</v>
      </c>
      <c r="X145" s="2" t="s">
        <v>108</v>
      </c>
      <c r="Y145" s="2" t="s">
        <v>135</v>
      </c>
      <c r="Z145" s="323">
        <v>45658</v>
      </c>
      <c r="AA145" s="323">
        <v>46022</v>
      </c>
      <c r="AB145" s="324">
        <v>8760</v>
      </c>
      <c r="AC145" s="325">
        <v>88.25</v>
      </c>
      <c r="AD145" s="274">
        <f t="shared" si="24"/>
        <v>1.04078</v>
      </c>
      <c r="AE145" s="326">
        <f t="shared" si="32"/>
        <v>84.792175099444648</v>
      </c>
      <c r="AF145" s="296" t="str">
        <f t="shared" si="33"/>
        <v/>
      </c>
      <c r="AG145" s="296"/>
      <c r="AH145" s="333">
        <v>44908</v>
      </c>
      <c r="AI145" s="328" t="s">
        <v>108</v>
      </c>
      <c r="AJ145" s="328" t="s">
        <v>138</v>
      </c>
      <c r="AK145" s="329">
        <v>46023</v>
      </c>
      <c r="AL145" s="329">
        <v>46387</v>
      </c>
      <c r="AM145" s="330">
        <v>8760</v>
      </c>
      <c r="AN145" s="331">
        <v>135.18</v>
      </c>
      <c r="AO145" s="274">
        <f t="shared" si="25"/>
        <v>0.98653999999999997</v>
      </c>
      <c r="AP145" s="326">
        <f t="shared" si="34"/>
        <v>137.02434772031546</v>
      </c>
      <c r="AQ145" s="296" t="str">
        <f t="shared" si="35"/>
        <v/>
      </c>
      <c r="AR145" s="296"/>
      <c r="AS145" s="333">
        <v>44909</v>
      </c>
      <c r="AT145" s="328" t="s">
        <v>115</v>
      </c>
      <c r="AU145" s="328" t="s">
        <v>137</v>
      </c>
      <c r="AV145" s="329">
        <v>45108</v>
      </c>
      <c r="AW145" s="329">
        <v>45199</v>
      </c>
      <c r="AX145" s="330">
        <v>2208</v>
      </c>
      <c r="AY145" s="331">
        <v>303.99</v>
      </c>
      <c r="AZ145" s="274">
        <f t="shared" si="26"/>
        <v>0.98653999999999997</v>
      </c>
      <c r="BA145" s="326">
        <f t="shared" si="36"/>
        <v>308.13753116954206</v>
      </c>
      <c r="BB145" s="296" t="str">
        <f t="shared" si="37"/>
        <v/>
      </c>
      <c r="BC145" t="str">
        <f t="shared" si="27"/>
        <v/>
      </c>
      <c r="BD145" s="296"/>
      <c r="BE145" s="296"/>
      <c r="BF145" s="332">
        <v>45272</v>
      </c>
      <c r="BG145" s="2" t="s">
        <v>115</v>
      </c>
      <c r="BH145" s="2" t="s">
        <v>118</v>
      </c>
      <c r="BI145" s="323">
        <v>45474</v>
      </c>
      <c r="BJ145" s="323">
        <v>45565</v>
      </c>
      <c r="BK145" s="324">
        <v>2208</v>
      </c>
      <c r="BL145" s="325">
        <v>90.79</v>
      </c>
      <c r="BM145" s="274">
        <f t="shared" si="28"/>
        <v>0.94415000000000004</v>
      </c>
      <c r="BN145" s="326">
        <f t="shared" si="38"/>
        <v>96.160567706402588</v>
      </c>
      <c r="BO145" s="296" t="str">
        <f t="shared" si="39"/>
        <v/>
      </c>
      <c r="BP145">
        <f t="shared" si="29"/>
        <v>1</v>
      </c>
      <c r="BQ145" s="296"/>
      <c r="BR145" s="332">
        <v>45271</v>
      </c>
      <c r="BS145" s="2" t="s">
        <v>108</v>
      </c>
      <c r="BT145" s="2" t="s">
        <v>141</v>
      </c>
      <c r="BU145" s="323">
        <v>46388</v>
      </c>
      <c r="BV145" s="323">
        <v>46752</v>
      </c>
      <c r="BW145" s="324">
        <v>8760</v>
      </c>
      <c r="BX145" s="325">
        <v>84.25</v>
      </c>
      <c r="BY145" s="274">
        <f t="shared" si="30"/>
        <v>0.94415000000000004</v>
      </c>
      <c r="BZ145" s="326">
        <f t="shared" si="40"/>
        <v>89.233702271884766</v>
      </c>
      <c r="CA145" s="296" t="str">
        <f t="shared" si="41"/>
        <v/>
      </c>
    </row>
    <row r="146" spans="12:79" x14ac:dyDescent="0.25">
      <c r="L146" s="332">
        <v>44165</v>
      </c>
      <c r="M146" s="2" t="s">
        <v>108</v>
      </c>
      <c r="N146" s="2" t="s">
        <v>135</v>
      </c>
      <c r="O146" s="323">
        <v>45658</v>
      </c>
      <c r="P146" s="323">
        <v>46022</v>
      </c>
      <c r="Q146" s="324">
        <v>8760</v>
      </c>
      <c r="R146" s="325">
        <v>48.08</v>
      </c>
      <c r="S146" s="274">
        <f t="shared" si="22"/>
        <v>1.0779799999999999</v>
      </c>
      <c r="T146" s="326">
        <f t="shared" si="31"/>
        <v>44.601940666802726</v>
      </c>
      <c r="U146" s="296" t="str">
        <f t="shared" si="23"/>
        <v/>
      </c>
      <c r="V146" s="296"/>
      <c r="W146" s="332">
        <v>44543</v>
      </c>
      <c r="X146" s="2" t="s">
        <v>108</v>
      </c>
      <c r="Y146" s="2" t="s">
        <v>138</v>
      </c>
      <c r="Z146" s="323">
        <v>46023</v>
      </c>
      <c r="AA146" s="323">
        <v>46387</v>
      </c>
      <c r="AB146" s="324">
        <v>8760</v>
      </c>
      <c r="AC146" s="325">
        <v>85.55</v>
      </c>
      <c r="AD146" s="274">
        <f t="shared" si="24"/>
        <v>1.04078</v>
      </c>
      <c r="AE146" s="326">
        <f t="shared" si="32"/>
        <v>82.197966909433305</v>
      </c>
      <c r="AF146" s="296" t="str">
        <f t="shared" si="33"/>
        <v/>
      </c>
      <c r="AG146" s="296"/>
      <c r="AH146" s="333">
        <v>44908</v>
      </c>
      <c r="AI146" s="328" t="s">
        <v>108</v>
      </c>
      <c r="AJ146" s="328" t="s">
        <v>141</v>
      </c>
      <c r="AK146" s="329">
        <v>46388</v>
      </c>
      <c r="AL146" s="329">
        <v>46752</v>
      </c>
      <c r="AM146" s="330">
        <v>8760</v>
      </c>
      <c r="AN146" s="331">
        <v>133.5</v>
      </c>
      <c r="AO146" s="274">
        <f t="shared" si="25"/>
        <v>0.98653999999999997</v>
      </c>
      <c r="AP146" s="326">
        <f t="shared" si="34"/>
        <v>135.32142639933505</v>
      </c>
      <c r="AQ146" s="296" t="str">
        <f t="shared" si="35"/>
        <v/>
      </c>
      <c r="AR146" s="296"/>
      <c r="AS146" s="333">
        <v>44909</v>
      </c>
      <c r="AT146" s="328" t="s">
        <v>115</v>
      </c>
      <c r="AU146" s="328" t="s">
        <v>116</v>
      </c>
      <c r="AV146" s="329">
        <v>45200</v>
      </c>
      <c r="AW146" s="329">
        <v>45291</v>
      </c>
      <c r="AX146" s="330">
        <v>2209</v>
      </c>
      <c r="AY146" s="331">
        <v>376.35</v>
      </c>
      <c r="AZ146" s="274">
        <f t="shared" si="26"/>
        <v>0.98653999999999997</v>
      </c>
      <c r="BA146" s="326">
        <f t="shared" si="36"/>
        <v>381.484785208912</v>
      </c>
      <c r="BB146" s="296">
        <f t="shared" si="37"/>
        <v>381.484785208912</v>
      </c>
      <c r="BC146">
        <f t="shared" si="27"/>
        <v>1</v>
      </c>
      <c r="BD146" s="296"/>
      <c r="BE146" s="296"/>
      <c r="BF146" s="332">
        <v>45272</v>
      </c>
      <c r="BG146" s="2" t="s">
        <v>115</v>
      </c>
      <c r="BH146" s="2" t="s">
        <v>140</v>
      </c>
      <c r="BI146" s="323">
        <v>45566</v>
      </c>
      <c r="BJ146" s="323">
        <v>45657</v>
      </c>
      <c r="BK146" s="324">
        <v>2209</v>
      </c>
      <c r="BL146" s="325">
        <v>104.96</v>
      </c>
      <c r="BM146" s="274">
        <f t="shared" si="28"/>
        <v>0.94415000000000004</v>
      </c>
      <c r="BN146" s="326">
        <f t="shared" si="38"/>
        <v>111.16877614785786</v>
      </c>
      <c r="BO146" s="296" t="str">
        <f t="shared" si="39"/>
        <v/>
      </c>
      <c r="BP146" t="str">
        <f t="shared" si="29"/>
        <v/>
      </c>
      <c r="BQ146" s="296"/>
      <c r="BR146" s="332">
        <v>45271</v>
      </c>
      <c r="BS146" s="2" t="s">
        <v>108</v>
      </c>
      <c r="BT146" s="2" t="s">
        <v>143</v>
      </c>
      <c r="BU146" s="323">
        <v>46753</v>
      </c>
      <c r="BV146" s="323">
        <v>47118</v>
      </c>
      <c r="BW146" s="324">
        <v>8784</v>
      </c>
      <c r="BX146" s="325">
        <v>75.180000000000007</v>
      </c>
      <c r="BY146" s="274">
        <f t="shared" si="30"/>
        <v>0.94415000000000004</v>
      </c>
      <c r="BZ146" s="326">
        <f t="shared" si="40"/>
        <v>79.627177884869994</v>
      </c>
      <c r="CA146" s="296" t="str">
        <f t="shared" si="41"/>
        <v/>
      </c>
    </row>
    <row r="147" spans="12:79" x14ac:dyDescent="0.25">
      <c r="L147" s="332">
        <v>44165</v>
      </c>
      <c r="M147" s="2" t="s">
        <v>108</v>
      </c>
      <c r="N147" s="2" t="s">
        <v>138</v>
      </c>
      <c r="O147" s="323">
        <v>46023</v>
      </c>
      <c r="P147" s="323">
        <v>46387</v>
      </c>
      <c r="Q147" s="324">
        <v>8760</v>
      </c>
      <c r="R147" s="325">
        <v>48.7</v>
      </c>
      <c r="S147" s="274">
        <f t="shared" si="22"/>
        <v>1.0779799999999999</v>
      </c>
      <c r="T147" s="326">
        <f t="shared" si="31"/>
        <v>45.177090484053515</v>
      </c>
      <c r="U147" s="296" t="str">
        <f t="shared" si="23"/>
        <v/>
      </c>
      <c r="V147" s="296"/>
      <c r="W147" s="332">
        <v>44543</v>
      </c>
      <c r="X147" s="2" t="s">
        <v>108</v>
      </c>
      <c r="Y147" s="2" t="s">
        <v>141</v>
      </c>
      <c r="Z147" s="323">
        <v>46388</v>
      </c>
      <c r="AA147" s="323">
        <v>46752</v>
      </c>
      <c r="AB147" s="324">
        <v>8760</v>
      </c>
      <c r="AC147" s="325">
        <v>83.6</v>
      </c>
      <c r="AD147" s="274">
        <f t="shared" si="24"/>
        <v>1.04078</v>
      </c>
      <c r="AE147" s="326">
        <f t="shared" si="32"/>
        <v>80.324372105536227</v>
      </c>
      <c r="AF147" s="296" t="str">
        <f t="shared" si="33"/>
        <v/>
      </c>
      <c r="AG147" s="296"/>
      <c r="AH147" s="333">
        <v>44908</v>
      </c>
      <c r="AI147" s="328" t="s">
        <v>108</v>
      </c>
      <c r="AJ147" s="328" t="s">
        <v>143</v>
      </c>
      <c r="AK147" s="329">
        <v>46753</v>
      </c>
      <c r="AL147" s="329">
        <v>47118</v>
      </c>
      <c r="AM147" s="330">
        <v>8784</v>
      </c>
      <c r="AN147" s="331">
        <v>128.47999999999999</v>
      </c>
      <c r="AO147" s="274">
        <f t="shared" si="25"/>
        <v>0.98653999999999997</v>
      </c>
      <c r="AP147" s="326">
        <f t="shared" si="34"/>
        <v>130.23293530926267</v>
      </c>
      <c r="AQ147" s="296" t="str">
        <f t="shared" si="35"/>
        <v/>
      </c>
      <c r="AR147" s="296"/>
      <c r="AS147" s="333">
        <v>44909</v>
      </c>
      <c r="AT147" s="328" t="s">
        <v>115</v>
      </c>
      <c r="AU147" s="328" t="s">
        <v>111</v>
      </c>
      <c r="AV147" s="329">
        <v>45292</v>
      </c>
      <c r="AW147" s="329">
        <v>45382</v>
      </c>
      <c r="AX147" s="330">
        <v>2183</v>
      </c>
      <c r="AY147" s="331">
        <v>353.21</v>
      </c>
      <c r="AZ147" s="274">
        <f t="shared" si="26"/>
        <v>0.98653999999999997</v>
      </c>
      <c r="BA147" s="326">
        <f t="shared" si="36"/>
        <v>358.0290712996939</v>
      </c>
      <c r="BB147" s="296">
        <f t="shared" si="37"/>
        <v>358.0290712996939</v>
      </c>
      <c r="BC147">
        <f t="shared" si="27"/>
        <v>1</v>
      </c>
      <c r="BD147" s="296"/>
      <c r="BE147" s="296"/>
      <c r="BF147" s="332">
        <v>45272</v>
      </c>
      <c r="BG147" s="2" t="s">
        <v>115</v>
      </c>
      <c r="BH147" s="2" t="s">
        <v>135</v>
      </c>
      <c r="BI147" s="323">
        <v>45658</v>
      </c>
      <c r="BJ147" s="323">
        <v>45747</v>
      </c>
      <c r="BK147" s="324">
        <v>2159</v>
      </c>
      <c r="BL147" s="325">
        <v>108.45</v>
      </c>
      <c r="BM147" s="274">
        <f t="shared" si="28"/>
        <v>0.94415000000000004</v>
      </c>
      <c r="BN147" s="326">
        <f t="shared" si="38"/>
        <v>114.86522268707303</v>
      </c>
      <c r="BO147" s="296" t="str">
        <f t="shared" si="39"/>
        <v/>
      </c>
      <c r="BP147" t="str">
        <f t="shared" si="29"/>
        <v/>
      </c>
      <c r="BQ147" s="296"/>
      <c r="BR147" s="332">
        <v>45271</v>
      </c>
      <c r="BS147" s="2" t="s">
        <v>108</v>
      </c>
      <c r="BT147" s="2" t="s">
        <v>146</v>
      </c>
      <c r="BU147" s="323">
        <v>47119</v>
      </c>
      <c r="BV147" s="323">
        <v>47483</v>
      </c>
      <c r="BW147" s="324">
        <v>8760</v>
      </c>
      <c r="BX147" s="325">
        <v>72.02</v>
      </c>
      <c r="BY147" s="274">
        <f t="shared" si="30"/>
        <v>0.94415000000000004</v>
      </c>
      <c r="BZ147" s="326">
        <f t="shared" si="40"/>
        <v>76.2802520785892</v>
      </c>
      <c r="CA147" s="296" t="str">
        <f t="shared" si="41"/>
        <v/>
      </c>
    </row>
    <row r="148" spans="12:79" x14ac:dyDescent="0.25">
      <c r="L148" s="332">
        <v>44162</v>
      </c>
      <c r="M148" s="2" t="s">
        <v>108</v>
      </c>
      <c r="N148" s="2" t="s">
        <v>151</v>
      </c>
      <c r="O148" s="323">
        <v>44197</v>
      </c>
      <c r="P148" s="323">
        <v>44561</v>
      </c>
      <c r="Q148" s="324">
        <v>8760</v>
      </c>
      <c r="R148" s="325">
        <v>41.33</v>
      </c>
      <c r="S148" s="274">
        <f t="shared" si="22"/>
        <v>1.0779799999999999</v>
      </c>
      <c r="T148" s="326">
        <f t="shared" si="31"/>
        <v>38.340228946733703</v>
      </c>
      <c r="U148" s="296" t="str">
        <f t="shared" si="23"/>
        <v/>
      </c>
      <c r="V148" s="296"/>
      <c r="W148" s="332">
        <v>44543</v>
      </c>
      <c r="X148" s="2" t="s">
        <v>108</v>
      </c>
      <c r="Y148" s="2" t="s">
        <v>143</v>
      </c>
      <c r="Z148" s="323">
        <v>46753</v>
      </c>
      <c r="AA148" s="323">
        <v>47118</v>
      </c>
      <c r="AB148" s="324">
        <v>8784</v>
      </c>
      <c r="AC148" s="325">
        <v>84.96</v>
      </c>
      <c r="AD148" s="274">
        <f t="shared" si="24"/>
        <v>1.04078</v>
      </c>
      <c r="AE148" s="326">
        <f t="shared" si="32"/>
        <v>81.63108437902342</v>
      </c>
      <c r="AF148" s="296" t="str">
        <f t="shared" si="33"/>
        <v/>
      </c>
      <c r="AG148" s="296"/>
      <c r="AH148" s="333">
        <v>44908</v>
      </c>
      <c r="AI148" s="328" t="s">
        <v>108</v>
      </c>
      <c r="AJ148" s="328" t="s">
        <v>146</v>
      </c>
      <c r="AK148" s="329">
        <v>47119</v>
      </c>
      <c r="AL148" s="329">
        <v>47483</v>
      </c>
      <c r="AM148" s="330">
        <v>8760</v>
      </c>
      <c r="AN148" s="331">
        <v>127.15</v>
      </c>
      <c r="AO148" s="274">
        <f t="shared" si="25"/>
        <v>0.98653999999999997</v>
      </c>
      <c r="AP148" s="326">
        <f t="shared" si="34"/>
        <v>128.88478926348654</v>
      </c>
      <c r="AQ148" s="296" t="str">
        <f t="shared" si="35"/>
        <v/>
      </c>
      <c r="AR148" s="296"/>
      <c r="AS148" s="333">
        <v>44909</v>
      </c>
      <c r="AT148" s="328" t="s">
        <v>115</v>
      </c>
      <c r="AU148" s="328" t="s">
        <v>117</v>
      </c>
      <c r="AV148" s="329">
        <v>45383</v>
      </c>
      <c r="AW148" s="329">
        <v>45473</v>
      </c>
      <c r="AX148" s="330">
        <v>2184</v>
      </c>
      <c r="AY148" s="331">
        <v>213.39</v>
      </c>
      <c r="AZ148" s="274">
        <f t="shared" si="26"/>
        <v>0.98653999999999997</v>
      </c>
      <c r="BA148" s="326">
        <f t="shared" si="36"/>
        <v>216.30141707381352</v>
      </c>
      <c r="BB148" s="296">
        <f t="shared" si="37"/>
        <v>216.30141707381352</v>
      </c>
      <c r="BC148">
        <f t="shared" si="27"/>
        <v>1</v>
      </c>
      <c r="BD148" s="296"/>
      <c r="BE148" s="296"/>
      <c r="BF148" s="332">
        <v>45272</v>
      </c>
      <c r="BG148" s="2" t="s">
        <v>115</v>
      </c>
      <c r="BH148" s="2" t="s">
        <v>145</v>
      </c>
      <c r="BI148" s="323">
        <v>45748</v>
      </c>
      <c r="BJ148" s="323">
        <v>45838</v>
      </c>
      <c r="BK148" s="324">
        <v>2184</v>
      </c>
      <c r="BL148" s="325">
        <v>80.52</v>
      </c>
      <c r="BM148" s="274">
        <f t="shared" si="28"/>
        <v>0.94415000000000004</v>
      </c>
      <c r="BN148" s="326">
        <f t="shared" si="38"/>
        <v>85.283058835990033</v>
      </c>
      <c r="BO148" s="296" t="str">
        <f t="shared" si="39"/>
        <v/>
      </c>
      <c r="BP148" t="str">
        <f t="shared" si="29"/>
        <v/>
      </c>
      <c r="BQ148" s="296"/>
      <c r="BR148" s="332">
        <v>45271</v>
      </c>
      <c r="BS148" s="2" t="s">
        <v>108</v>
      </c>
      <c r="BT148" s="2" t="s">
        <v>149</v>
      </c>
      <c r="BU148" s="323">
        <v>47484</v>
      </c>
      <c r="BV148" s="323">
        <v>47848</v>
      </c>
      <c r="BW148" s="324">
        <v>8760</v>
      </c>
      <c r="BX148" s="325">
        <v>70.38</v>
      </c>
      <c r="BY148" s="274">
        <f t="shared" si="30"/>
        <v>0.94415000000000004</v>
      </c>
      <c r="BZ148" s="326">
        <f t="shared" si="40"/>
        <v>74.54323995127892</v>
      </c>
      <c r="CA148" s="296" t="str">
        <f t="shared" si="41"/>
        <v/>
      </c>
    </row>
    <row r="149" spans="12:79" x14ac:dyDescent="0.25">
      <c r="L149" s="332">
        <v>44162</v>
      </c>
      <c r="M149" s="2" t="s">
        <v>108</v>
      </c>
      <c r="N149" s="2" t="s">
        <v>133</v>
      </c>
      <c r="O149" s="323">
        <v>44562</v>
      </c>
      <c r="P149" s="323">
        <v>44926</v>
      </c>
      <c r="Q149" s="324">
        <v>8760</v>
      </c>
      <c r="R149" s="325">
        <v>44.78</v>
      </c>
      <c r="S149" s="274">
        <f t="shared" si="22"/>
        <v>1.0779799999999999</v>
      </c>
      <c r="T149" s="326">
        <f t="shared" si="31"/>
        <v>41.540659381435653</v>
      </c>
      <c r="U149" s="296" t="str">
        <f t="shared" si="23"/>
        <v/>
      </c>
      <c r="V149" s="296"/>
      <c r="W149" s="332">
        <v>44543</v>
      </c>
      <c r="X149" s="2" t="s">
        <v>108</v>
      </c>
      <c r="Y149" s="2" t="s">
        <v>146</v>
      </c>
      <c r="Z149" s="323">
        <v>47119</v>
      </c>
      <c r="AA149" s="323">
        <v>47483</v>
      </c>
      <c r="AB149" s="324">
        <v>8760</v>
      </c>
      <c r="AC149" s="325">
        <v>84.17</v>
      </c>
      <c r="AD149" s="274">
        <f t="shared" si="24"/>
        <v>1.04078</v>
      </c>
      <c r="AE149" s="326">
        <f t="shared" si="32"/>
        <v>80.872038278983069</v>
      </c>
      <c r="AF149" s="296" t="str">
        <f t="shared" si="33"/>
        <v/>
      </c>
      <c r="AG149" s="296"/>
      <c r="AH149" s="333">
        <v>44908</v>
      </c>
      <c r="AI149" s="328" t="s">
        <v>108</v>
      </c>
      <c r="AJ149" s="328" t="s">
        <v>149</v>
      </c>
      <c r="AK149" s="329">
        <v>47484</v>
      </c>
      <c r="AL149" s="329">
        <v>47848</v>
      </c>
      <c r="AM149" s="330">
        <v>8760</v>
      </c>
      <c r="AN149" s="331">
        <v>125.65</v>
      </c>
      <c r="AO149" s="274">
        <f t="shared" si="25"/>
        <v>0.98653999999999997</v>
      </c>
      <c r="AP149" s="326">
        <f t="shared" si="34"/>
        <v>127.36432379832547</v>
      </c>
      <c r="AQ149" s="296" t="str">
        <f t="shared" si="35"/>
        <v/>
      </c>
      <c r="AR149" s="296"/>
      <c r="AS149" s="333">
        <v>44909</v>
      </c>
      <c r="AT149" s="328" t="s">
        <v>115</v>
      </c>
      <c r="AU149" s="328" t="s">
        <v>118</v>
      </c>
      <c r="AV149" s="329">
        <v>45474</v>
      </c>
      <c r="AW149" s="329">
        <v>45565</v>
      </c>
      <c r="AX149" s="330">
        <v>2208</v>
      </c>
      <c r="AY149" s="331">
        <v>205.21</v>
      </c>
      <c r="AZ149" s="274">
        <f t="shared" si="26"/>
        <v>0.98653999999999997</v>
      </c>
      <c r="BA149" s="326">
        <f t="shared" si="36"/>
        <v>208.00981207046851</v>
      </c>
      <c r="BB149" s="296">
        <f t="shared" si="37"/>
        <v>208.00981207046851</v>
      </c>
      <c r="BC149">
        <f t="shared" si="27"/>
        <v>1</v>
      </c>
      <c r="BD149" s="296"/>
      <c r="BE149" s="296"/>
      <c r="BF149" s="332">
        <v>45272</v>
      </c>
      <c r="BG149" s="2" t="s">
        <v>115</v>
      </c>
      <c r="BH149" s="2" t="s">
        <v>148</v>
      </c>
      <c r="BI149" s="323">
        <v>45839</v>
      </c>
      <c r="BJ149" s="323">
        <v>45930</v>
      </c>
      <c r="BK149" s="324">
        <v>2208</v>
      </c>
      <c r="BL149" s="325">
        <v>85.69</v>
      </c>
      <c r="BM149" s="274">
        <f t="shared" si="28"/>
        <v>0.94415000000000004</v>
      </c>
      <c r="BN149" s="326">
        <f t="shared" si="38"/>
        <v>90.75888365196208</v>
      </c>
      <c r="BO149" s="296" t="str">
        <f t="shared" si="39"/>
        <v/>
      </c>
      <c r="BP149" t="str">
        <f t="shared" si="29"/>
        <v/>
      </c>
      <c r="BQ149" s="296"/>
      <c r="BR149" s="332">
        <v>45271</v>
      </c>
      <c r="BS149" s="2" t="s">
        <v>108</v>
      </c>
      <c r="BT149" s="2" t="s">
        <v>153</v>
      </c>
      <c r="BU149" s="323">
        <v>47849</v>
      </c>
      <c r="BV149" s="323">
        <v>48213</v>
      </c>
      <c r="BW149" s="324">
        <v>8760</v>
      </c>
      <c r="BX149" s="325">
        <v>69.989999999999995</v>
      </c>
      <c r="BY149" s="274">
        <f t="shared" si="30"/>
        <v>0.94415000000000004</v>
      </c>
      <c r="BZ149" s="326">
        <f t="shared" si="40"/>
        <v>74.130169994174651</v>
      </c>
      <c r="CA149" s="296" t="str">
        <f t="shared" si="41"/>
        <v/>
      </c>
    </row>
    <row r="150" spans="12:79" x14ac:dyDescent="0.25">
      <c r="L150" s="332">
        <v>44162</v>
      </c>
      <c r="M150" s="2" t="s">
        <v>108</v>
      </c>
      <c r="N150" s="2" t="s">
        <v>110</v>
      </c>
      <c r="O150" s="323">
        <v>44927</v>
      </c>
      <c r="P150" s="323">
        <v>45291</v>
      </c>
      <c r="Q150" s="324">
        <v>8760</v>
      </c>
      <c r="R150" s="325">
        <v>46.3</v>
      </c>
      <c r="S150" s="274">
        <f t="shared" ref="S150:S213" si="42">VLOOKUP(CONCATENATE(YEAR(L150),"-",MONTH(L150)),$A$22:$B$69,2,0)</f>
        <v>1.0779799999999999</v>
      </c>
      <c r="T150" s="326">
        <f t="shared" si="31"/>
        <v>42.950704094695631</v>
      </c>
      <c r="U150" s="296" t="str">
        <f t="shared" ref="U150:U213" si="43">IF(AND($L150&gt;=N$19,$L150&lt;=O$19,$N150=U$16),T150,"")</f>
        <v/>
      </c>
      <c r="V150" s="296"/>
      <c r="W150" s="332">
        <v>44543</v>
      </c>
      <c r="X150" s="2" t="s">
        <v>108</v>
      </c>
      <c r="Y150" s="2" t="s">
        <v>149</v>
      </c>
      <c r="Z150" s="323">
        <v>47484</v>
      </c>
      <c r="AA150" s="323">
        <v>47848</v>
      </c>
      <c r="AB150" s="324">
        <v>8760</v>
      </c>
      <c r="AC150" s="325">
        <v>83.13</v>
      </c>
      <c r="AD150" s="274">
        <f t="shared" ref="AD150:AD213" si="44">VLOOKUP(CONCATENATE(YEAR(W150),"-",MONTH(W150)),$A$22:$B$69,2,0)</f>
        <v>1.04078</v>
      </c>
      <c r="AE150" s="326">
        <f t="shared" si="32"/>
        <v>79.872787716904625</v>
      </c>
      <c r="AF150" s="296" t="str">
        <f t="shared" si="33"/>
        <v/>
      </c>
      <c r="AG150" s="296"/>
      <c r="AH150" s="333">
        <v>44908</v>
      </c>
      <c r="AI150" s="328" t="s">
        <v>108</v>
      </c>
      <c r="AJ150" s="328" t="s">
        <v>153</v>
      </c>
      <c r="AK150" s="329">
        <v>47849</v>
      </c>
      <c r="AL150" s="329">
        <v>48213</v>
      </c>
      <c r="AM150" s="330">
        <v>8760</v>
      </c>
      <c r="AN150" s="331">
        <v>124.65</v>
      </c>
      <c r="AO150" s="274">
        <f t="shared" ref="AO150:AO213" si="45">VLOOKUP(CONCATENATE(YEAR(AH150),"-",MONTH(AH150)),$A$22:$B$69,2,0)</f>
        <v>0.98653999999999997</v>
      </c>
      <c r="AP150" s="326">
        <f t="shared" si="34"/>
        <v>126.35068015488476</v>
      </c>
      <c r="AQ150" s="296" t="str">
        <f t="shared" si="35"/>
        <v/>
      </c>
      <c r="AR150" s="296"/>
      <c r="AS150" s="333">
        <v>44909</v>
      </c>
      <c r="AT150" s="328" t="s">
        <v>115</v>
      </c>
      <c r="AU150" s="328" t="s">
        <v>140</v>
      </c>
      <c r="AV150" s="329">
        <v>45566</v>
      </c>
      <c r="AW150" s="329">
        <v>45657</v>
      </c>
      <c r="AX150" s="330">
        <v>2209</v>
      </c>
      <c r="AY150" s="331">
        <v>271.70999999999998</v>
      </c>
      <c r="AZ150" s="274">
        <f t="shared" ref="AZ150:AZ213" si="46">VLOOKUP(CONCATENATE(YEAR(AS150),"-",MONTH(AS150)),$A$22:$B$69,2,0)</f>
        <v>0.98653999999999997</v>
      </c>
      <c r="BA150" s="326">
        <f t="shared" si="36"/>
        <v>275.41711435927584</v>
      </c>
      <c r="BB150" s="296" t="str">
        <f t="shared" si="37"/>
        <v/>
      </c>
      <c r="BC150" t="str">
        <f t="shared" ref="BC150:BC213" si="47">IF(OR(AU150=AU$16,AU150=AV$16,AU150=AW$16,AU150=AX$16),1,"")</f>
        <v/>
      </c>
      <c r="BD150" s="296"/>
      <c r="BE150" s="296"/>
      <c r="BF150" s="332">
        <v>45272</v>
      </c>
      <c r="BG150" s="2" t="s">
        <v>115</v>
      </c>
      <c r="BH150" s="2" t="s">
        <v>152</v>
      </c>
      <c r="BI150" s="323">
        <v>45931</v>
      </c>
      <c r="BJ150" s="323">
        <v>46022</v>
      </c>
      <c r="BK150" s="324">
        <v>2209</v>
      </c>
      <c r="BL150" s="325">
        <v>97.5</v>
      </c>
      <c r="BM150" s="274">
        <f t="shared" ref="BM150:BM213" si="48">VLOOKUP(CONCATENATE(YEAR(BF150),"-",MONTH(BF150)),$A$22:$B$69,2,0)</f>
        <v>0.94415000000000004</v>
      </c>
      <c r="BN150" s="326">
        <f t="shared" si="38"/>
        <v>103.26748927606842</v>
      </c>
      <c r="BO150" s="296" t="str">
        <f t="shared" si="39"/>
        <v/>
      </c>
      <c r="BP150" t="str">
        <f t="shared" ref="BP150:BP213" si="49">IF(OR(BH150=BH$16,BH150=BI$16,BH150=BJ$16,BH150=BK$16),1,"")</f>
        <v/>
      </c>
      <c r="BQ150" s="296"/>
      <c r="BR150" s="332">
        <v>45271</v>
      </c>
      <c r="BS150" s="2" t="s">
        <v>108</v>
      </c>
      <c r="BT150" s="2" t="s">
        <v>155</v>
      </c>
      <c r="BU150" s="323">
        <v>48214</v>
      </c>
      <c r="BV150" s="323">
        <v>48579</v>
      </c>
      <c r="BW150" s="324">
        <v>8784</v>
      </c>
      <c r="BX150" s="325">
        <v>68.89</v>
      </c>
      <c r="BY150" s="274">
        <f t="shared" ref="BY150:BY213" si="50">VLOOKUP(CONCATENATE(YEAR(BR150),"-",MONTH(BR150)),$A$22:$B$69,2,0)</f>
        <v>0.94415000000000004</v>
      </c>
      <c r="BZ150" s="326">
        <f t="shared" si="40"/>
        <v>72.965100884393365</v>
      </c>
      <c r="CA150" s="296" t="str">
        <f t="shared" si="41"/>
        <v/>
      </c>
    </row>
    <row r="151" spans="12:79" x14ac:dyDescent="0.25">
      <c r="L151" s="332">
        <v>44162</v>
      </c>
      <c r="M151" s="2" t="s">
        <v>108</v>
      </c>
      <c r="N151" s="2" t="s">
        <v>111</v>
      </c>
      <c r="O151" s="323">
        <v>45292</v>
      </c>
      <c r="P151" s="323">
        <v>45657</v>
      </c>
      <c r="Q151" s="324">
        <v>8784</v>
      </c>
      <c r="R151" s="325">
        <v>47.1</v>
      </c>
      <c r="S151" s="274">
        <f t="shared" si="42"/>
        <v>1.0779799999999999</v>
      </c>
      <c r="T151" s="326">
        <f t="shared" ref="T151:T214" si="51">IF(R151="","",R151/S151)</f>
        <v>43.692832891148264</v>
      </c>
      <c r="U151" s="296">
        <f t="shared" si="43"/>
        <v>43.692832891148264</v>
      </c>
      <c r="V151" s="296"/>
      <c r="W151" s="332">
        <v>44543</v>
      </c>
      <c r="X151" s="2" t="s">
        <v>108</v>
      </c>
      <c r="Y151" s="2" t="s">
        <v>153</v>
      </c>
      <c r="Z151" s="323">
        <v>47849</v>
      </c>
      <c r="AA151" s="323">
        <v>48213</v>
      </c>
      <c r="AB151" s="324">
        <v>8760</v>
      </c>
      <c r="AC151" s="325">
        <v>82.35</v>
      </c>
      <c r="AD151" s="274">
        <f t="shared" si="44"/>
        <v>1.04078</v>
      </c>
      <c r="AE151" s="326">
        <f t="shared" ref="AE151:AE214" si="52">IF(AC151="","",AC151/AD151)</f>
        <v>79.123349795345788</v>
      </c>
      <c r="AF151" s="296" t="str">
        <f t="shared" ref="AF151:AF214" si="53">IF(AND($W151&gt;=Y$13,$W151&lt;=Z$13,$Y151=AF$16),AE151,"")</f>
        <v/>
      </c>
      <c r="AG151" s="296"/>
      <c r="AH151" s="333">
        <v>44908</v>
      </c>
      <c r="AI151" s="328" t="s">
        <v>108</v>
      </c>
      <c r="AJ151" s="328" t="s">
        <v>155</v>
      </c>
      <c r="AK151" s="329">
        <v>48214</v>
      </c>
      <c r="AL151" s="329">
        <v>48579</v>
      </c>
      <c r="AM151" s="330">
        <v>8784</v>
      </c>
      <c r="AN151" s="331">
        <v>124.15</v>
      </c>
      <c r="AO151" s="274">
        <f t="shared" si="45"/>
        <v>0.98653999999999997</v>
      </c>
      <c r="AP151" s="326">
        <f t="shared" ref="AP151:AP214" si="54">IF(AN151="","",AN151/AO151)</f>
        <v>125.84385833316441</v>
      </c>
      <c r="AQ151" s="296" t="str">
        <f t="shared" ref="AQ151:AQ214" si="55">IF(AND(AH151&gt;=AJ$19,AH151&lt;=AK$19,$AJ151=AQ$16),AP151,"")</f>
        <v/>
      </c>
      <c r="AR151" s="296"/>
      <c r="AS151" s="333">
        <v>44909</v>
      </c>
      <c r="AT151" s="328" t="s">
        <v>115</v>
      </c>
      <c r="AU151" s="328" t="s">
        <v>135</v>
      </c>
      <c r="AV151" s="329">
        <v>45658</v>
      </c>
      <c r="AW151" s="329">
        <v>45747</v>
      </c>
      <c r="AX151" s="330">
        <v>2159</v>
      </c>
      <c r="AY151" s="331">
        <v>259</v>
      </c>
      <c r="AZ151" s="274">
        <f t="shared" si="46"/>
        <v>0.98653999999999997</v>
      </c>
      <c r="BA151" s="326">
        <f t="shared" ref="BA151:BA214" si="56">IF(AY151="","",AY151/AZ151)</f>
        <v>262.53370365114444</v>
      </c>
      <c r="BB151" s="296" t="str">
        <f t="shared" ref="BB151:BB214" si="57">IF(AND(AS151&gt;=BA$16,AS151&lt;=BB$16,BC151=1),BA151,"")</f>
        <v/>
      </c>
      <c r="BC151" t="str">
        <f t="shared" si="47"/>
        <v/>
      </c>
      <c r="BD151" s="296"/>
      <c r="BE151" s="296"/>
      <c r="BF151" s="332">
        <v>45272</v>
      </c>
      <c r="BG151" s="2" t="s">
        <v>115</v>
      </c>
      <c r="BH151" s="2" t="s">
        <v>138</v>
      </c>
      <c r="BI151" s="323">
        <v>46023</v>
      </c>
      <c r="BJ151" s="323">
        <v>46112</v>
      </c>
      <c r="BK151" s="324">
        <v>2159</v>
      </c>
      <c r="BL151" s="325">
        <v>101.57</v>
      </c>
      <c r="BM151" s="274">
        <f t="shared" si="48"/>
        <v>0.94415000000000004</v>
      </c>
      <c r="BN151" s="326">
        <f t="shared" ref="BN151:BN214" si="58">IF(BL151="","",BL151/BM151)</f>
        <v>107.57824498225916</v>
      </c>
      <c r="BO151" s="296" t="str">
        <f t="shared" ref="BO151:BO214" si="59">IF(AND(BF151&gt;=BH$19,BF151&lt;=BI$19,BP151=1),BN151,"")</f>
        <v/>
      </c>
      <c r="BP151" t="str">
        <f t="shared" si="49"/>
        <v/>
      </c>
      <c r="BQ151" s="296"/>
      <c r="BR151" s="332">
        <v>45271</v>
      </c>
      <c r="BS151" s="2" t="s">
        <v>108</v>
      </c>
      <c r="BT151" s="2" t="s">
        <v>158</v>
      </c>
      <c r="BU151" s="323">
        <v>48580</v>
      </c>
      <c r="BV151" s="323">
        <v>48944</v>
      </c>
      <c r="BW151" s="324">
        <v>8760</v>
      </c>
      <c r="BX151" s="325">
        <v>68.09</v>
      </c>
      <c r="BY151" s="274">
        <f t="shared" si="50"/>
        <v>0.94415000000000004</v>
      </c>
      <c r="BZ151" s="326">
        <f t="shared" ref="BZ151:BZ214" si="60">IF(BX151="","",BX151/BY151)</f>
        <v>72.117777895461529</v>
      </c>
      <c r="CA151" s="296" t="str">
        <f t="shared" ref="CA151:CA214" si="61">IF(AND(BR151&gt;=BZ$16,BR151&lt;=CA$16,BT151=BT$16),BZ151,"")</f>
        <v/>
      </c>
    </row>
    <row r="152" spans="12:79" x14ac:dyDescent="0.25">
      <c r="L152" s="332">
        <v>44162</v>
      </c>
      <c r="M152" s="2" t="s">
        <v>108</v>
      </c>
      <c r="N152" s="2" t="s">
        <v>135</v>
      </c>
      <c r="O152" s="323">
        <v>45658</v>
      </c>
      <c r="P152" s="323">
        <v>46022</v>
      </c>
      <c r="Q152" s="324">
        <v>8760</v>
      </c>
      <c r="R152" s="325">
        <v>47.6</v>
      </c>
      <c r="S152" s="274">
        <f t="shared" si="42"/>
        <v>1.0779799999999999</v>
      </c>
      <c r="T152" s="326">
        <f t="shared" si="51"/>
        <v>44.15666338893115</v>
      </c>
      <c r="U152" s="296" t="str">
        <f t="shared" si="43"/>
        <v/>
      </c>
      <c r="V152" s="296"/>
      <c r="W152" s="332">
        <v>44540</v>
      </c>
      <c r="X152" s="2" t="s">
        <v>108</v>
      </c>
      <c r="Y152" s="2" t="s">
        <v>133</v>
      </c>
      <c r="Z152" s="323">
        <v>44562</v>
      </c>
      <c r="AA152" s="323">
        <v>44926</v>
      </c>
      <c r="AB152" s="324">
        <v>8760</v>
      </c>
      <c r="AC152" s="325">
        <v>186.85</v>
      </c>
      <c r="AD152" s="274">
        <f t="shared" si="44"/>
        <v>1.04078</v>
      </c>
      <c r="AE152" s="326">
        <f t="shared" si="52"/>
        <v>179.52881492726607</v>
      </c>
      <c r="AF152" s="296" t="str">
        <f t="shared" si="53"/>
        <v/>
      </c>
      <c r="AG152" s="296"/>
      <c r="AH152" s="333">
        <v>44907</v>
      </c>
      <c r="AI152" s="328" t="s">
        <v>108</v>
      </c>
      <c r="AJ152" s="328" t="s">
        <v>110</v>
      </c>
      <c r="AK152" s="329">
        <v>44927</v>
      </c>
      <c r="AL152" s="329">
        <v>45291</v>
      </c>
      <c r="AM152" s="330">
        <v>8760</v>
      </c>
      <c r="AN152" s="331">
        <v>350.9</v>
      </c>
      <c r="AO152" s="274">
        <f t="shared" si="45"/>
        <v>0.98653999999999997</v>
      </c>
      <c r="AP152" s="326">
        <f t="shared" si="54"/>
        <v>355.68755448334582</v>
      </c>
      <c r="AQ152" s="296" t="str">
        <f t="shared" si="55"/>
        <v/>
      </c>
      <c r="AR152" s="296"/>
      <c r="AS152" s="333">
        <v>44909</v>
      </c>
      <c r="AT152" s="328" t="s">
        <v>115</v>
      </c>
      <c r="AU152" s="328" t="s">
        <v>145</v>
      </c>
      <c r="AV152" s="329">
        <v>45748</v>
      </c>
      <c r="AW152" s="329">
        <v>45838</v>
      </c>
      <c r="AX152" s="330">
        <v>2184</v>
      </c>
      <c r="AY152" s="331">
        <v>137.34</v>
      </c>
      <c r="AZ152" s="274">
        <f t="shared" si="46"/>
        <v>0.98653999999999997</v>
      </c>
      <c r="BA152" s="326">
        <f t="shared" si="56"/>
        <v>139.21381799014739</v>
      </c>
      <c r="BB152" s="296" t="str">
        <f t="shared" si="57"/>
        <v/>
      </c>
      <c r="BC152" t="str">
        <f t="shared" si="47"/>
        <v/>
      </c>
      <c r="BD152" s="296"/>
      <c r="BE152" s="296"/>
      <c r="BF152" s="332">
        <v>45272</v>
      </c>
      <c r="BG152" s="2" t="s">
        <v>115</v>
      </c>
      <c r="BH152" s="2" t="s">
        <v>157</v>
      </c>
      <c r="BI152" s="323">
        <v>46113</v>
      </c>
      <c r="BJ152" s="323">
        <v>46203</v>
      </c>
      <c r="BK152" s="324">
        <v>2184</v>
      </c>
      <c r="BL152" s="325">
        <v>78.22</v>
      </c>
      <c r="BM152" s="274">
        <f t="shared" si="48"/>
        <v>0.94415000000000004</v>
      </c>
      <c r="BN152" s="326">
        <f t="shared" si="58"/>
        <v>82.847005242810994</v>
      </c>
      <c r="BO152" s="296" t="str">
        <f t="shared" si="59"/>
        <v/>
      </c>
      <c r="BP152" t="str">
        <f t="shared" si="49"/>
        <v/>
      </c>
      <c r="BQ152" s="296"/>
      <c r="BR152" s="332">
        <v>45268</v>
      </c>
      <c r="BS152" s="2" t="s">
        <v>108</v>
      </c>
      <c r="BT152" s="2" t="s">
        <v>111</v>
      </c>
      <c r="BU152" s="323">
        <v>45292</v>
      </c>
      <c r="BV152" s="323">
        <v>45657</v>
      </c>
      <c r="BW152" s="324">
        <v>8784</v>
      </c>
      <c r="BX152" s="325">
        <v>96.66</v>
      </c>
      <c r="BY152" s="274">
        <f t="shared" si="50"/>
        <v>0.94415000000000004</v>
      </c>
      <c r="BZ152" s="326">
        <f t="shared" si="60"/>
        <v>102.37780013768997</v>
      </c>
      <c r="CA152" s="296">
        <f t="shared" si="61"/>
        <v>102.37780013768997</v>
      </c>
    </row>
    <row r="153" spans="12:79" x14ac:dyDescent="0.25">
      <c r="L153" s="332">
        <v>44162</v>
      </c>
      <c r="M153" s="2" t="s">
        <v>108</v>
      </c>
      <c r="N153" s="2" t="s">
        <v>138</v>
      </c>
      <c r="O153" s="323">
        <v>46023</v>
      </c>
      <c r="P153" s="323">
        <v>46387</v>
      </c>
      <c r="Q153" s="324">
        <v>8760</v>
      </c>
      <c r="R153" s="325">
        <v>48.23</v>
      </c>
      <c r="S153" s="274">
        <f t="shared" si="42"/>
        <v>1.0779799999999999</v>
      </c>
      <c r="T153" s="326">
        <f t="shared" si="51"/>
        <v>44.741089816137588</v>
      </c>
      <c r="U153" s="296" t="str">
        <f t="shared" si="43"/>
        <v/>
      </c>
      <c r="V153" s="296"/>
      <c r="W153" s="332">
        <v>44540</v>
      </c>
      <c r="X153" s="2" t="s">
        <v>108</v>
      </c>
      <c r="Y153" s="2" t="s">
        <v>110</v>
      </c>
      <c r="Z153" s="323">
        <v>44927</v>
      </c>
      <c r="AA153" s="323">
        <v>45291</v>
      </c>
      <c r="AB153" s="324">
        <v>8760</v>
      </c>
      <c r="AC153" s="325">
        <v>114.93</v>
      </c>
      <c r="AD153" s="274">
        <f t="shared" si="44"/>
        <v>1.04078</v>
      </c>
      <c r="AE153" s="326">
        <f t="shared" si="52"/>
        <v>110.42679528814928</v>
      </c>
      <c r="AF153" s="296">
        <f t="shared" si="53"/>
        <v>110.42679528814928</v>
      </c>
      <c r="AG153" s="296"/>
      <c r="AH153" s="333">
        <v>44907</v>
      </c>
      <c r="AI153" s="328" t="s">
        <v>108</v>
      </c>
      <c r="AJ153" s="328" t="s">
        <v>111</v>
      </c>
      <c r="AK153" s="329">
        <v>45292</v>
      </c>
      <c r="AL153" s="329">
        <v>45657</v>
      </c>
      <c r="AM153" s="330">
        <v>8784</v>
      </c>
      <c r="AN153" s="331">
        <v>278.89999999999998</v>
      </c>
      <c r="AO153" s="274">
        <f t="shared" si="45"/>
        <v>0.98653999999999997</v>
      </c>
      <c r="AP153" s="326">
        <f t="shared" si="54"/>
        <v>282.70521215561456</v>
      </c>
      <c r="AQ153" s="296" t="str">
        <f t="shared" si="55"/>
        <v/>
      </c>
      <c r="AR153" s="296"/>
      <c r="AS153" s="333">
        <v>44909</v>
      </c>
      <c r="AT153" s="328" t="s">
        <v>115</v>
      </c>
      <c r="AU153" s="328" t="s">
        <v>148</v>
      </c>
      <c r="AV153" s="329">
        <v>45839</v>
      </c>
      <c r="AW153" s="329">
        <v>45930</v>
      </c>
      <c r="AX153" s="330">
        <v>2208</v>
      </c>
      <c r="AY153" s="331">
        <v>136</v>
      </c>
      <c r="AZ153" s="274">
        <f t="shared" si="46"/>
        <v>0.98653999999999997</v>
      </c>
      <c r="BA153" s="326">
        <f t="shared" si="56"/>
        <v>137.85553550793682</v>
      </c>
      <c r="BB153" s="296" t="str">
        <f t="shared" si="57"/>
        <v/>
      </c>
      <c r="BC153" t="str">
        <f t="shared" si="47"/>
        <v/>
      </c>
      <c r="BD153" s="296"/>
      <c r="BE153" s="296"/>
      <c r="BF153" s="332">
        <v>45272</v>
      </c>
      <c r="BG153" s="2" t="s">
        <v>115</v>
      </c>
      <c r="BH153" s="2" t="s">
        <v>160</v>
      </c>
      <c r="BI153" s="323">
        <v>46204</v>
      </c>
      <c r="BJ153" s="323">
        <v>46295</v>
      </c>
      <c r="BK153" s="324">
        <v>2208</v>
      </c>
      <c r="BL153" s="325">
        <v>81.540000000000006</v>
      </c>
      <c r="BM153" s="274">
        <f t="shared" si="48"/>
        <v>0.94415000000000004</v>
      </c>
      <c r="BN153" s="326">
        <f t="shared" si="58"/>
        <v>86.363395646878146</v>
      </c>
      <c r="BO153" s="296" t="str">
        <f t="shared" si="59"/>
        <v/>
      </c>
      <c r="BP153" t="str">
        <f t="shared" si="49"/>
        <v/>
      </c>
      <c r="BQ153" s="296"/>
      <c r="BR153" s="332">
        <v>45268</v>
      </c>
      <c r="BS153" s="2" t="s">
        <v>108</v>
      </c>
      <c r="BT153" s="2" t="s">
        <v>135</v>
      </c>
      <c r="BU153" s="323">
        <v>45658</v>
      </c>
      <c r="BV153" s="323">
        <v>46022</v>
      </c>
      <c r="BW153" s="324">
        <v>8760</v>
      </c>
      <c r="BX153" s="325">
        <v>97.07</v>
      </c>
      <c r="BY153" s="274">
        <f t="shared" si="50"/>
        <v>0.94415000000000004</v>
      </c>
      <c r="BZ153" s="326">
        <f t="shared" si="60"/>
        <v>102.81205316951754</v>
      </c>
      <c r="CA153" s="296" t="str">
        <f t="shared" si="61"/>
        <v/>
      </c>
    </row>
    <row r="154" spans="12:79" x14ac:dyDescent="0.25">
      <c r="L154" s="332">
        <v>44161</v>
      </c>
      <c r="M154" s="2" t="s">
        <v>108</v>
      </c>
      <c r="N154" s="2" t="s">
        <v>151</v>
      </c>
      <c r="O154" s="323">
        <v>44197</v>
      </c>
      <c r="P154" s="323">
        <v>44561</v>
      </c>
      <c r="Q154" s="324">
        <v>8760</v>
      </c>
      <c r="R154" s="325">
        <v>40.950000000000003</v>
      </c>
      <c r="S154" s="274">
        <f t="shared" si="42"/>
        <v>1.0779799999999999</v>
      </c>
      <c r="T154" s="326">
        <f t="shared" si="51"/>
        <v>37.987717768418712</v>
      </c>
      <c r="U154" s="296" t="str">
        <f t="shared" si="43"/>
        <v/>
      </c>
      <c r="V154" s="296"/>
      <c r="W154" s="332">
        <v>44540</v>
      </c>
      <c r="X154" s="2" t="s">
        <v>108</v>
      </c>
      <c r="Y154" s="2" t="s">
        <v>111</v>
      </c>
      <c r="Z154" s="323">
        <v>45292</v>
      </c>
      <c r="AA154" s="323">
        <v>45657</v>
      </c>
      <c r="AB154" s="324">
        <v>8784</v>
      </c>
      <c r="AC154" s="325">
        <v>91.3</v>
      </c>
      <c r="AD154" s="274">
        <f t="shared" si="44"/>
        <v>1.04078</v>
      </c>
      <c r="AE154" s="326">
        <f t="shared" si="52"/>
        <v>87.722669536309297</v>
      </c>
      <c r="AF154" s="296" t="str">
        <f t="shared" si="53"/>
        <v/>
      </c>
      <c r="AG154" s="296"/>
      <c r="AH154" s="333">
        <v>44907</v>
      </c>
      <c r="AI154" s="328" t="s">
        <v>108</v>
      </c>
      <c r="AJ154" s="328" t="s">
        <v>135</v>
      </c>
      <c r="AK154" s="329">
        <v>45658</v>
      </c>
      <c r="AL154" s="329">
        <v>46022</v>
      </c>
      <c r="AM154" s="330">
        <v>8760</v>
      </c>
      <c r="AN154" s="331">
        <v>184.25</v>
      </c>
      <c r="AO154" s="274">
        <f t="shared" si="45"/>
        <v>0.98653999999999997</v>
      </c>
      <c r="AP154" s="326">
        <f t="shared" si="54"/>
        <v>186.76384130395118</v>
      </c>
      <c r="AQ154" s="296" t="str">
        <f t="shared" si="55"/>
        <v/>
      </c>
      <c r="AR154" s="296"/>
      <c r="AS154" s="333">
        <v>44908</v>
      </c>
      <c r="AT154" s="328" t="s">
        <v>115</v>
      </c>
      <c r="AU154" s="328" t="s">
        <v>110</v>
      </c>
      <c r="AV154" s="329">
        <v>44927</v>
      </c>
      <c r="AW154" s="329">
        <v>45016</v>
      </c>
      <c r="AX154" s="330">
        <v>2159</v>
      </c>
      <c r="AY154" s="331">
        <v>344.18</v>
      </c>
      <c r="AZ154" s="274">
        <f t="shared" si="46"/>
        <v>0.98653999999999997</v>
      </c>
      <c r="BA154" s="326">
        <f t="shared" si="56"/>
        <v>348.87586919942424</v>
      </c>
      <c r="BB154" s="296" t="str">
        <f t="shared" si="57"/>
        <v/>
      </c>
      <c r="BC154" t="str">
        <f t="shared" si="47"/>
        <v/>
      </c>
      <c r="BD154" s="296"/>
      <c r="BE154" s="296"/>
      <c r="BF154" s="332">
        <v>45271</v>
      </c>
      <c r="BG154" s="2" t="s">
        <v>115</v>
      </c>
      <c r="BH154" s="2" t="s">
        <v>111</v>
      </c>
      <c r="BI154" s="323">
        <v>45292</v>
      </c>
      <c r="BJ154" s="323">
        <v>45382</v>
      </c>
      <c r="BK154" s="324">
        <v>2183</v>
      </c>
      <c r="BL154" s="325">
        <v>87.42</v>
      </c>
      <c r="BM154" s="274">
        <f t="shared" si="48"/>
        <v>0.94415000000000004</v>
      </c>
      <c r="BN154" s="326">
        <f t="shared" si="58"/>
        <v>92.591219615527194</v>
      </c>
      <c r="BO154" s="296" t="str">
        <f t="shared" si="59"/>
        <v/>
      </c>
      <c r="BP154">
        <f t="shared" si="49"/>
        <v>1</v>
      </c>
      <c r="BQ154" s="296"/>
      <c r="BR154" s="332">
        <v>45268</v>
      </c>
      <c r="BS154" s="2" t="s">
        <v>108</v>
      </c>
      <c r="BT154" s="2" t="s">
        <v>138</v>
      </c>
      <c r="BU154" s="323">
        <v>46023</v>
      </c>
      <c r="BV154" s="323">
        <v>46387</v>
      </c>
      <c r="BW154" s="324">
        <v>8760</v>
      </c>
      <c r="BX154" s="325">
        <v>91.06</v>
      </c>
      <c r="BY154" s="274">
        <f t="shared" si="50"/>
        <v>0.94415000000000004</v>
      </c>
      <c r="BZ154" s="326">
        <f t="shared" si="60"/>
        <v>96.446539215167078</v>
      </c>
      <c r="CA154" s="296" t="str">
        <f t="shared" si="61"/>
        <v/>
      </c>
    </row>
    <row r="155" spans="12:79" x14ac:dyDescent="0.25">
      <c r="L155" s="332">
        <v>44161</v>
      </c>
      <c r="M155" s="2" t="s">
        <v>108</v>
      </c>
      <c r="N155" s="2" t="s">
        <v>133</v>
      </c>
      <c r="O155" s="323">
        <v>44562</v>
      </c>
      <c r="P155" s="323">
        <v>44926</v>
      </c>
      <c r="Q155" s="324">
        <v>8760</v>
      </c>
      <c r="R155" s="325">
        <v>44.5</v>
      </c>
      <c r="S155" s="274">
        <f t="shared" si="42"/>
        <v>1.0779799999999999</v>
      </c>
      <c r="T155" s="326">
        <f t="shared" si="51"/>
        <v>41.280914302677232</v>
      </c>
      <c r="U155" s="296" t="str">
        <f t="shared" si="43"/>
        <v/>
      </c>
      <c r="V155" s="296"/>
      <c r="W155" s="332">
        <v>44540</v>
      </c>
      <c r="X155" s="2" t="s">
        <v>108</v>
      </c>
      <c r="Y155" s="2" t="s">
        <v>135</v>
      </c>
      <c r="Z155" s="323">
        <v>45658</v>
      </c>
      <c r="AA155" s="323">
        <v>46022</v>
      </c>
      <c r="AB155" s="324">
        <v>8760</v>
      </c>
      <c r="AC155" s="325">
        <v>87</v>
      </c>
      <c r="AD155" s="274">
        <f t="shared" si="44"/>
        <v>1.04078</v>
      </c>
      <c r="AE155" s="326">
        <f t="shared" si="52"/>
        <v>83.59115278925421</v>
      </c>
      <c r="AF155" s="296" t="str">
        <f t="shared" si="53"/>
        <v/>
      </c>
      <c r="AG155" s="296"/>
      <c r="AH155" s="333">
        <v>44907</v>
      </c>
      <c r="AI155" s="328" t="s">
        <v>108</v>
      </c>
      <c r="AJ155" s="328" t="s">
        <v>138</v>
      </c>
      <c r="AK155" s="329">
        <v>46023</v>
      </c>
      <c r="AL155" s="329">
        <v>46387</v>
      </c>
      <c r="AM155" s="330">
        <v>8760</v>
      </c>
      <c r="AN155" s="331">
        <v>138.44999999999999</v>
      </c>
      <c r="AO155" s="274">
        <f t="shared" si="45"/>
        <v>0.98653999999999997</v>
      </c>
      <c r="AP155" s="326">
        <f t="shared" si="54"/>
        <v>140.33896243436658</v>
      </c>
      <c r="AQ155" s="296" t="str">
        <f t="shared" si="55"/>
        <v/>
      </c>
      <c r="AR155" s="296"/>
      <c r="AS155" s="333">
        <v>44908</v>
      </c>
      <c r="AT155" s="328" t="s">
        <v>115</v>
      </c>
      <c r="AU155" s="328" t="s">
        <v>134</v>
      </c>
      <c r="AV155" s="329">
        <v>45017</v>
      </c>
      <c r="AW155" s="329">
        <v>45107</v>
      </c>
      <c r="AX155" s="330">
        <v>2184</v>
      </c>
      <c r="AY155" s="331">
        <v>314.23</v>
      </c>
      <c r="AZ155" s="274">
        <f t="shared" si="46"/>
        <v>0.98653999999999997</v>
      </c>
      <c r="BA155" s="326">
        <f t="shared" si="56"/>
        <v>318.51724207837498</v>
      </c>
      <c r="BB155" s="296" t="str">
        <f t="shared" si="57"/>
        <v/>
      </c>
      <c r="BC155" t="str">
        <f t="shared" si="47"/>
        <v/>
      </c>
      <c r="BD155" s="296"/>
      <c r="BE155" s="296"/>
      <c r="BF155" s="332">
        <v>45271</v>
      </c>
      <c r="BG155" s="2" t="s">
        <v>115</v>
      </c>
      <c r="BH155" s="2" t="s">
        <v>117</v>
      </c>
      <c r="BI155" s="323">
        <v>45383</v>
      </c>
      <c r="BJ155" s="323">
        <v>45473</v>
      </c>
      <c r="BK155" s="324">
        <v>2184</v>
      </c>
      <c r="BL155" s="325">
        <v>79.92</v>
      </c>
      <c r="BM155" s="274">
        <f t="shared" si="48"/>
        <v>0.94415000000000004</v>
      </c>
      <c r="BN155" s="326">
        <f t="shared" si="58"/>
        <v>84.647566594291163</v>
      </c>
      <c r="BO155" s="296" t="str">
        <f t="shared" si="59"/>
        <v/>
      </c>
      <c r="BP155">
        <f t="shared" si="49"/>
        <v>1</v>
      </c>
      <c r="BQ155" s="296"/>
      <c r="BR155" s="332">
        <v>45268</v>
      </c>
      <c r="BS155" s="2" t="s">
        <v>108</v>
      </c>
      <c r="BT155" s="2" t="s">
        <v>141</v>
      </c>
      <c r="BU155" s="323">
        <v>46388</v>
      </c>
      <c r="BV155" s="323">
        <v>46752</v>
      </c>
      <c r="BW155" s="324">
        <v>8760</v>
      </c>
      <c r="BX155" s="325">
        <v>85.85</v>
      </c>
      <c r="BY155" s="274">
        <f t="shared" si="50"/>
        <v>0.94415000000000004</v>
      </c>
      <c r="BZ155" s="326">
        <f t="shared" si="60"/>
        <v>90.928348249748439</v>
      </c>
      <c r="CA155" s="296" t="str">
        <f t="shared" si="61"/>
        <v/>
      </c>
    </row>
    <row r="156" spans="12:79" x14ac:dyDescent="0.25">
      <c r="L156" s="332">
        <v>44161</v>
      </c>
      <c r="M156" s="2" t="s">
        <v>108</v>
      </c>
      <c r="N156" s="2" t="s">
        <v>110</v>
      </c>
      <c r="O156" s="323">
        <v>44927</v>
      </c>
      <c r="P156" s="323">
        <v>45291</v>
      </c>
      <c r="Q156" s="324">
        <v>8760</v>
      </c>
      <c r="R156" s="325">
        <v>46.21</v>
      </c>
      <c r="S156" s="274">
        <f t="shared" si="42"/>
        <v>1.0779799999999999</v>
      </c>
      <c r="T156" s="326">
        <f t="shared" si="51"/>
        <v>42.867214605094716</v>
      </c>
      <c r="U156" s="296" t="str">
        <f t="shared" si="43"/>
        <v/>
      </c>
      <c r="V156" s="296"/>
      <c r="W156" s="332">
        <v>44540</v>
      </c>
      <c r="X156" s="2" t="s">
        <v>108</v>
      </c>
      <c r="Y156" s="2" t="s">
        <v>138</v>
      </c>
      <c r="Z156" s="323">
        <v>46023</v>
      </c>
      <c r="AA156" s="323">
        <v>46387</v>
      </c>
      <c r="AB156" s="324">
        <v>8760</v>
      </c>
      <c r="AC156" s="325">
        <v>84.3</v>
      </c>
      <c r="AD156" s="274">
        <f t="shared" si="44"/>
        <v>1.04078</v>
      </c>
      <c r="AE156" s="326">
        <f t="shared" si="52"/>
        <v>80.996944599242866</v>
      </c>
      <c r="AF156" s="296" t="str">
        <f t="shared" si="53"/>
        <v/>
      </c>
      <c r="AG156" s="296"/>
      <c r="AH156" s="333">
        <v>44907</v>
      </c>
      <c r="AI156" s="328" t="s">
        <v>108</v>
      </c>
      <c r="AJ156" s="328" t="s">
        <v>141</v>
      </c>
      <c r="AK156" s="329">
        <v>46388</v>
      </c>
      <c r="AL156" s="329">
        <v>46752</v>
      </c>
      <c r="AM156" s="330">
        <v>8760</v>
      </c>
      <c r="AN156" s="331">
        <v>134.85</v>
      </c>
      <c r="AO156" s="274">
        <f t="shared" si="45"/>
        <v>0.98653999999999997</v>
      </c>
      <c r="AP156" s="326">
        <f t="shared" si="54"/>
        <v>136.68984531798</v>
      </c>
      <c r="AQ156" s="296" t="str">
        <f t="shared" si="55"/>
        <v/>
      </c>
      <c r="AR156" s="296"/>
      <c r="AS156" s="333">
        <v>44908</v>
      </c>
      <c r="AT156" s="328" t="s">
        <v>115</v>
      </c>
      <c r="AU156" s="328" t="s">
        <v>137</v>
      </c>
      <c r="AV156" s="329">
        <v>45108</v>
      </c>
      <c r="AW156" s="329">
        <v>45199</v>
      </c>
      <c r="AX156" s="330">
        <v>2208</v>
      </c>
      <c r="AY156" s="331">
        <v>323.39999999999998</v>
      </c>
      <c r="AZ156" s="274">
        <f t="shared" si="46"/>
        <v>0.98653999999999997</v>
      </c>
      <c r="BA156" s="326">
        <f t="shared" si="56"/>
        <v>327.81235428872623</v>
      </c>
      <c r="BB156" s="296" t="str">
        <f t="shared" si="57"/>
        <v/>
      </c>
      <c r="BC156" t="str">
        <f t="shared" si="47"/>
        <v/>
      </c>
      <c r="BD156" s="296"/>
      <c r="BE156" s="296"/>
      <c r="BF156" s="332">
        <v>45271</v>
      </c>
      <c r="BG156" s="2" t="s">
        <v>115</v>
      </c>
      <c r="BH156" s="2" t="s">
        <v>118</v>
      </c>
      <c r="BI156" s="323">
        <v>45474</v>
      </c>
      <c r="BJ156" s="323">
        <v>45565</v>
      </c>
      <c r="BK156" s="324">
        <v>2208</v>
      </c>
      <c r="BL156" s="325">
        <v>92.53</v>
      </c>
      <c r="BM156" s="274">
        <f t="shared" si="48"/>
        <v>0.94415000000000004</v>
      </c>
      <c r="BN156" s="326">
        <f t="shared" si="58"/>
        <v>98.003495207329337</v>
      </c>
      <c r="BO156" s="296" t="str">
        <f t="shared" si="59"/>
        <v/>
      </c>
      <c r="BP156">
        <f t="shared" si="49"/>
        <v>1</v>
      </c>
      <c r="BQ156" s="296"/>
      <c r="BR156" s="332">
        <v>45268</v>
      </c>
      <c r="BS156" s="2" t="s">
        <v>108</v>
      </c>
      <c r="BT156" s="2" t="s">
        <v>143</v>
      </c>
      <c r="BU156" s="323">
        <v>46753</v>
      </c>
      <c r="BV156" s="323">
        <v>47118</v>
      </c>
      <c r="BW156" s="324">
        <v>8784</v>
      </c>
      <c r="BX156" s="325">
        <v>76.78</v>
      </c>
      <c r="BY156" s="274">
        <f t="shared" si="50"/>
        <v>0.94415000000000004</v>
      </c>
      <c r="BZ156" s="326">
        <f t="shared" si="60"/>
        <v>81.32182386273368</v>
      </c>
      <c r="CA156" s="296" t="str">
        <f t="shared" si="61"/>
        <v/>
      </c>
    </row>
    <row r="157" spans="12:79" x14ac:dyDescent="0.25">
      <c r="L157" s="332">
        <v>44161</v>
      </c>
      <c r="M157" s="2" t="s">
        <v>108</v>
      </c>
      <c r="N157" s="2" t="s">
        <v>111</v>
      </c>
      <c r="O157" s="323">
        <v>45292</v>
      </c>
      <c r="P157" s="323">
        <v>45657</v>
      </c>
      <c r="Q157" s="324">
        <v>8784</v>
      </c>
      <c r="R157" s="325">
        <v>47</v>
      </c>
      <c r="S157" s="274">
        <f t="shared" si="42"/>
        <v>1.0779799999999999</v>
      </c>
      <c r="T157" s="326">
        <f t="shared" si="51"/>
        <v>43.600066791591686</v>
      </c>
      <c r="U157" s="296">
        <f t="shared" si="43"/>
        <v>43.600066791591686</v>
      </c>
      <c r="V157" s="296"/>
      <c r="W157" s="332">
        <v>44540</v>
      </c>
      <c r="X157" s="2" t="s">
        <v>108</v>
      </c>
      <c r="Y157" s="2" t="s">
        <v>141</v>
      </c>
      <c r="Z157" s="323">
        <v>46388</v>
      </c>
      <c r="AA157" s="323">
        <v>46752</v>
      </c>
      <c r="AB157" s="324">
        <v>8760</v>
      </c>
      <c r="AC157" s="325">
        <v>82.35</v>
      </c>
      <c r="AD157" s="274">
        <f t="shared" si="44"/>
        <v>1.04078</v>
      </c>
      <c r="AE157" s="326">
        <f t="shared" si="52"/>
        <v>79.123349795345788</v>
      </c>
      <c r="AF157" s="296" t="str">
        <f t="shared" si="53"/>
        <v/>
      </c>
      <c r="AG157" s="296"/>
      <c r="AH157" s="333">
        <v>44907</v>
      </c>
      <c r="AI157" s="328" t="s">
        <v>108</v>
      </c>
      <c r="AJ157" s="328" t="s">
        <v>143</v>
      </c>
      <c r="AK157" s="329">
        <v>46753</v>
      </c>
      <c r="AL157" s="329">
        <v>47118</v>
      </c>
      <c r="AM157" s="330">
        <v>8784</v>
      </c>
      <c r="AN157" s="331">
        <v>127.23</v>
      </c>
      <c r="AO157" s="274">
        <f t="shared" si="45"/>
        <v>0.98653999999999997</v>
      </c>
      <c r="AP157" s="326">
        <f t="shared" si="54"/>
        <v>128.9658807549618</v>
      </c>
      <c r="AQ157" s="296" t="str">
        <f t="shared" si="55"/>
        <v/>
      </c>
      <c r="AR157" s="296"/>
      <c r="AS157" s="333">
        <v>44908</v>
      </c>
      <c r="AT157" s="328" t="s">
        <v>115</v>
      </c>
      <c r="AU157" s="328" t="s">
        <v>116</v>
      </c>
      <c r="AV157" s="329">
        <v>45200</v>
      </c>
      <c r="AW157" s="329">
        <v>45291</v>
      </c>
      <c r="AX157" s="330">
        <v>2209</v>
      </c>
      <c r="AY157" s="331">
        <v>395.82</v>
      </c>
      <c r="AZ157" s="274">
        <f t="shared" si="46"/>
        <v>0.98653999999999997</v>
      </c>
      <c r="BA157" s="326">
        <f t="shared" si="56"/>
        <v>401.22042694670262</v>
      </c>
      <c r="BB157" s="296">
        <f t="shared" si="57"/>
        <v>401.22042694670262</v>
      </c>
      <c r="BC157">
        <f t="shared" si="47"/>
        <v>1</v>
      </c>
      <c r="BD157" s="296"/>
      <c r="BE157" s="296"/>
      <c r="BF157" s="332">
        <v>45271</v>
      </c>
      <c r="BG157" s="2" t="s">
        <v>115</v>
      </c>
      <c r="BH157" s="2" t="s">
        <v>140</v>
      </c>
      <c r="BI157" s="323">
        <v>45566</v>
      </c>
      <c r="BJ157" s="323">
        <v>45657</v>
      </c>
      <c r="BK157" s="324">
        <v>2209</v>
      </c>
      <c r="BL157" s="325">
        <v>106.04</v>
      </c>
      <c r="BM157" s="274">
        <f t="shared" si="48"/>
        <v>0.94415000000000004</v>
      </c>
      <c r="BN157" s="326">
        <f t="shared" si="58"/>
        <v>112.31266218291586</v>
      </c>
      <c r="BO157" s="296" t="str">
        <f t="shared" si="59"/>
        <v/>
      </c>
      <c r="BP157" t="str">
        <f t="shared" si="49"/>
        <v/>
      </c>
      <c r="BQ157" s="296"/>
      <c r="BR157" s="332">
        <v>45268</v>
      </c>
      <c r="BS157" s="2" t="s">
        <v>108</v>
      </c>
      <c r="BT157" s="2" t="s">
        <v>146</v>
      </c>
      <c r="BU157" s="323">
        <v>47119</v>
      </c>
      <c r="BV157" s="323">
        <v>47483</v>
      </c>
      <c r="BW157" s="324">
        <v>8760</v>
      </c>
      <c r="BX157" s="325">
        <v>73.62</v>
      </c>
      <c r="BY157" s="274">
        <f t="shared" si="50"/>
        <v>0.94415000000000004</v>
      </c>
      <c r="BZ157" s="326">
        <f t="shared" si="60"/>
        <v>77.974898056452901</v>
      </c>
      <c r="CA157" s="296" t="str">
        <f t="shared" si="61"/>
        <v/>
      </c>
    </row>
    <row r="158" spans="12:79" x14ac:dyDescent="0.25">
      <c r="L158" s="332">
        <v>44161</v>
      </c>
      <c r="M158" s="2" t="s">
        <v>108</v>
      </c>
      <c r="N158" s="2" t="s">
        <v>135</v>
      </c>
      <c r="O158" s="323">
        <v>45658</v>
      </c>
      <c r="P158" s="323">
        <v>46022</v>
      </c>
      <c r="Q158" s="324">
        <v>8760</v>
      </c>
      <c r="R158" s="325">
        <v>47.5</v>
      </c>
      <c r="S158" s="274">
        <f t="shared" si="42"/>
        <v>1.0779799999999999</v>
      </c>
      <c r="T158" s="326">
        <f t="shared" si="51"/>
        <v>44.063897289374573</v>
      </c>
      <c r="U158" s="296" t="str">
        <f t="shared" si="43"/>
        <v/>
      </c>
      <c r="V158" s="296"/>
      <c r="W158" s="332">
        <v>44540</v>
      </c>
      <c r="X158" s="2" t="s">
        <v>108</v>
      </c>
      <c r="Y158" s="2" t="s">
        <v>143</v>
      </c>
      <c r="Z158" s="323">
        <v>46753</v>
      </c>
      <c r="AA158" s="323">
        <v>47118</v>
      </c>
      <c r="AB158" s="324">
        <v>8784</v>
      </c>
      <c r="AC158" s="325">
        <v>83.71</v>
      </c>
      <c r="AD158" s="274">
        <f t="shared" si="44"/>
        <v>1.04078</v>
      </c>
      <c r="AE158" s="326">
        <f t="shared" si="52"/>
        <v>80.430062068832981</v>
      </c>
      <c r="AF158" s="296" t="str">
        <f t="shared" si="53"/>
        <v/>
      </c>
      <c r="AG158" s="296"/>
      <c r="AH158" s="333">
        <v>44907</v>
      </c>
      <c r="AI158" s="328" t="s">
        <v>108</v>
      </c>
      <c r="AJ158" s="328" t="s">
        <v>146</v>
      </c>
      <c r="AK158" s="329">
        <v>47119</v>
      </c>
      <c r="AL158" s="329">
        <v>47483</v>
      </c>
      <c r="AM158" s="330">
        <v>8760</v>
      </c>
      <c r="AN158" s="331">
        <v>125.9</v>
      </c>
      <c r="AO158" s="274">
        <f t="shared" si="45"/>
        <v>0.98653999999999997</v>
      </c>
      <c r="AP158" s="326">
        <f t="shared" si="54"/>
        <v>127.61773470918565</v>
      </c>
      <c r="AQ158" s="296" t="str">
        <f t="shared" si="55"/>
        <v/>
      </c>
      <c r="AR158" s="296"/>
      <c r="AS158" s="333">
        <v>44908</v>
      </c>
      <c r="AT158" s="328" t="s">
        <v>115</v>
      </c>
      <c r="AU158" s="328" t="s">
        <v>111</v>
      </c>
      <c r="AV158" s="329">
        <v>45292</v>
      </c>
      <c r="AW158" s="329">
        <v>45382</v>
      </c>
      <c r="AX158" s="330">
        <v>2183</v>
      </c>
      <c r="AY158" s="331">
        <v>369.05</v>
      </c>
      <c r="AZ158" s="274">
        <f t="shared" si="46"/>
        <v>0.98653999999999997</v>
      </c>
      <c r="BA158" s="326">
        <f t="shared" si="56"/>
        <v>374.08518661179477</v>
      </c>
      <c r="BB158" s="296">
        <f t="shared" si="57"/>
        <v>374.08518661179477</v>
      </c>
      <c r="BC158">
        <f t="shared" si="47"/>
        <v>1</v>
      </c>
      <c r="BD158" s="296"/>
      <c r="BE158" s="296"/>
      <c r="BF158" s="332">
        <v>45271</v>
      </c>
      <c r="BG158" s="2" t="s">
        <v>115</v>
      </c>
      <c r="BH158" s="2" t="s">
        <v>135</v>
      </c>
      <c r="BI158" s="323">
        <v>45658</v>
      </c>
      <c r="BJ158" s="323">
        <v>45747</v>
      </c>
      <c r="BK158" s="324">
        <v>2159</v>
      </c>
      <c r="BL158" s="325">
        <v>109.75</v>
      </c>
      <c r="BM158" s="274">
        <f t="shared" si="48"/>
        <v>0.94415000000000004</v>
      </c>
      <c r="BN158" s="326">
        <f t="shared" si="58"/>
        <v>116.24212254408727</v>
      </c>
      <c r="BO158" s="296" t="str">
        <f t="shared" si="59"/>
        <v/>
      </c>
      <c r="BP158" t="str">
        <f t="shared" si="49"/>
        <v/>
      </c>
      <c r="BQ158" s="296"/>
      <c r="BR158" s="332">
        <v>45268</v>
      </c>
      <c r="BS158" s="2" t="s">
        <v>108</v>
      </c>
      <c r="BT158" s="2" t="s">
        <v>149</v>
      </c>
      <c r="BU158" s="323">
        <v>47484</v>
      </c>
      <c r="BV158" s="323">
        <v>47848</v>
      </c>
      <c r="BW158" s="324">
        <v>8760</v>
      </c>
      <c r="BX158" s="325">
        <v>71.98</v>
      </c>
      <c r="BY158" s="274">
        <f t="shared" si="50"/>
        <v>0.94415000000000004</v>
      </c>
      <c r="BZ158" s="326">
        <f t="shared" si="60"/>
        <v>76.237885929142621</v>
      </c>
      <c r="CA158" s="296" t="str">
        <f t="shared" si="61"/>
        <v/>
      </c>
    </row>
    <row r="159" spans="12:79" x14ac:dyDescent="0.25">
      <c r="L159" s="332">
        <v>44161</v>
      </c>
      <c r="M159" s="2" t="s">
        <v>108</v>
      </c>
      <c r="N159" s="2" t="s">
        <v>138</v>
      </c>
      <c r="O159" s="323">
        <v>46023</v>
      </c>
      <c r="P159" s="323">
        <v>46387</v>
      </c>
      <c r="Q159" s="324">
        <v>8760</v>
      </c>
      <c r="R159" s="325">
        <v>48.13</v>
      </c>
      <c r="S159" s="274">
        <f t="shared" si="42"/>
        <v>1.0779799999999999</v>
      </c>
      <c r="T159" s="326">
        <f t="shared" si="51"/>
        <v>44.648323716581018</v>
      </c>
      <c r="U159" s="296" t="str">
        <f t="shared" si="43"/>
        <v/>
      </c>
      <c r="V159" s="296"/>
      <c r="W159" s="332">
        <v>44540</v>
      </c>
      <c r="X159" s="2" t="s">
        <v>108</v>
      </c>
      <c r="Y159" s="2" t="s">
        <v>146</v>
      </c>
      <c r="Z159" s="323">
        <v>47119</v>
      </c>
      <c r="AA159" s="323">
        <v>47483</v>
      </c>
      <c r="AB159" s="324">
        <v>8760</v>
      </c>
      <c r="AC159" s="325">
        <v>82.92</v>
      </c>
      <c r="AD159" s="274">
        <f t="shared" si="44"/>
        <v>1.04078</v>
      </c>
      <c r="AE159" s="326">
        <f t="shared" si="52"/>
        <v>79.671015968792631</v>
      </c>
      <c r="AF159" s="296" t="str">
        <f t="shared" si="53"/>
        <v/>
      </c>
      <c r="AG159" s="296"/>
      <c r="AH159" s="333">
        <v>44907</v>
      </c>
      <c r="AI159" s="328" t="s">
        <v>108</v>
      </c>
      <c r="AJ159" s="328" t="s">
        <v>149</v>
      </c>
      <c r="AK159" s="329">
        <v>47484</v>
      </c>
      <c r="AL159" s="329">
        <v>47848</v>
      </c>
      <c r="AM159" s="330">
        <v>8760</v>
      </c>
      <c r="AN159" s="331">
        <v>124.4</v>
      </c>
      <c r="AO159" s="274">
        <f t="shared" si="45"/>
        <v>0.98653999999999997</v>
      </c>
      <c r="AP159" s="326">
        <f t="shared" si="54"/>
        <v>126.09726924402457</v>
      </c>
      <c r="AQ159" s="296" t="str">
        <f t="shared" si="55"/>
        <v/>
      </c>
      <c r="AR159" s="296"/>
      <c r="AS159" s="333">
        <v>44908</v>
      </c>
      <c r="AT159" s="328" t="s">
        <v>115</v>
      </c>
      <c r="AU159" s="328" t="s">
        <v>117</v>
      </c>
      <c r="AV159" s="329">
        <v>45383</v>
      </c>
      <c r="AW159" s="329">
        <v>45473</v>
      </c>
      <c r="AX159" s="330">
        <v>2184</v>
      </c>
      <c r="AY159" s="331">
        <v>227.28</v>
      </c>
      <c r="AZ159" s="274">
        <f t="shared" si="46"/>
        <v>0.98653999999999997</v>
      </c>
      <c r="BA159" s="326">
        <f t="shared" si="56"/>
        <v>230.38092728120503</v>
      </c>
      <c r="BB159" s="296">
        <f t="shared" si="57"/>
        <v>230.38092728120503</v>
      </c>
      <c r="BC159">
        <f t="shared" si="47"/>
        <v>1</v>
      </c>
      <c r="BD159" s="296"/>
      <c r="BE159" s="296"/>
      <c r="BF159" s="332">
        <v>45271</v>
      </c>
      <c r="BG159" s="2" t="s">
        <v>115</v>
      </c>
      <c r="BH159" s="2" t="s">
        <v>145</v>
      </c>
      <c r="BI159" s="323">
        <v>45748</v>
      </c>
      <c r="BJ159" s="323">
        <v>45838</v>
      </c>
      <c r="BK159" s="324">
        <v>2184</v>
      </c>
      <c r="BL159" s="325">
        <v>80.58</v>
      </c>
      <c r="BM159" s="274">
        <f t="shared" si="48"/>
        <v>0.94415000000000004</v>
      </c>
      <c r="BN159" s="326">
        <f t="shared" si="58"/>
        <v>85.346608060159923</v>
      </c>
      <c r="BO159" s="296" t="str">
        <f t="shared" si="59"/>
        <v/>
      </c>
      <c r="BP159" t="str">
        <f t="shared" si="49"/>
        <v/>
      </c>
      <c r="BQ159" s="296"/>
      <c r="BR159" s="332">
        <v>45268</v>
      </c>
      <c r="BS159" s="2" t="s">
        <v>108</v>
      </c>
      <c r="BT159" s="2" t="s">
        <v>153</v>
      </c>
      <c r="BU159" s="323">
        <v>47849</v>
      </c>
      <c r="BV159" s="323">
        <v>48213</v>
      </c>
      <c r="BW159" s="324">
        <v>8760</v>
      </c>
      <c r="BX159" s="325">
        <v>71.59</v>
      </c>
      <c r="BY159" s="274">
        <f t="shared" si="50"/>
        <v>0.94415000000000004</v>
      </c>
      <c r="BZ159" s="326">
        <f t="shared" si="60"/>
        <v>75.824815972038337</v>
      </c>
      <c r="CA159" s="296" t="str">
        <f t="shared" si="61"/>
        <v/>
      </c>
    </row>
    <row r="160" spans="12:79" x14ac:dyDescent="0.25">
      <c r="L160" s="332">
        <v>44160</v>
      </c>
      <c r="M160" s="2" t="s">
        <v>108</v>
      </c>
      <c r="N160" s="2" t="s">
        <v>151</v>
      </c>
      <c r="O160" s="323">
        <v>44197</v>
      </c>
      <c r="P160" s="323">
        <v>44561</v>
      </c>
      <c r="Q160" s="324">
        <v>8760</v>
      </c>
      <c r="R160" s="325">
        <v>40.799999999999997</v>
      </c>
      <c r="S160" s="274">
        <f t="shared" si="42"/>
        <v>1.0779799999999999</v>
      </c>
      <c r="T160" s="326">
        <f t="shared" si="51"/>
        <v>37.848568619083842</v>
      </c>
      <c r="U160" s="296" t="str">
        <f t="shared" si="43"/>
        <v/>
      </c>
      <c r="V160" s="296"/>
      <c r="W160" s="332">
        <v>44540</v>
      </c>
      <c r="X160" s="2" t="s">
        <v>108</v>
      </c>
      <c r="Y160" s="2" t="s">
        <v>149</v>
      </c>
      <c r="Z160" s="323">
        <v>47484</v>
      </c>
      <c r="AA160" s="323">
        <v>47848</v>
      </c>
      <c r="AB160" s="324">
        <v>8760</v>
      </c>
      <c r="AC160" s="325">
        <v>81.88</v>
      </c>
      <c r="AD160" s="274">
        <f t="shared" si="44"/>
        <v>1.04078</v>
      </c>
      <c r="AE160" s="326">
        <f t="shared" si="52"/>
        <v>78.671765406714186</v>
      </c>
      <c r="AF160" s="296" t="str">
        <f t="shared" si="53"/>
        <v/>
      </c>
      <c r="AG160" s="296"/>
      <c r="AH160" s="333">
        <v>44907</v>
      </c>
      <c r="AI160" s="328" t="s">
        <v>108</v>
      </c>
      <c r="AJ160" s="328" t="s">
        <v>153</v>
      </c>
      <c r="AK160" s="329">
        <v>47849</v>
      </c>
      <c r="AL160" s="329">
        <v>48213</v>
      </c>
      <c r="AM160" s="330">
        <v>8760</v>
      </c>
      <c r="AN160" s="331">
        <v>123.4</v>
      </c>
      <c r="AO160" s="274">
        <f t="shared" si="45"/>
        <v>0.98653999999999997</v>
      </c>
      <c r="AP160" s="326">
        <f t="shared" si="54"/>
        <v>125.08362560058387</v>
      </c>
      <c r="AQ160" s="296" t="str">
        <f t="shared" si="55"/>
        <v/>
      </c>
      <c r="AR160" s="296"/>
      <c r="AS160" s="333">
        <v>44908</v>
      </c>
      <c r="AT160" s="328" t="s">
        <v>115</v>
      </c>
      <c r="AU160" s="328" t="s">
        <v>118</v>
      </c>
      <c r="AV160" s="329">
        <v>45474</v>
      </c>
      <c r="AW160" s="329">
        <v>45565</v>
      </c>
      <c r="AX160" s="330">
        <v>2208</v>
      </c>
      <c r="AY160" s="331">
        <v>216.11</v>
      </c>
      <c r="AZ160" s="274">
        <f t="shared" si="46"/>
        <v>0.98653999999999997</v>
      </c>
      <c r="BA160" s="326">
        <f t="shared" si="56"/>
        <v>219.05852778397229</v>
      </c>
      <c r="BB160" s="296">
        <f t="shared" si="57"/>
        <v>219.05852778397229</v>
      </c>
      <c r="BC160">
        <f t="shared" si="47"/>
        <v>1</v>
      </c>
      <c r="BD160" s="296"/>
      <c r="BE160" s="296"/>
      <c r="BF160" s="332">
        <v>45271</v>
      </c>
      <c r="BG160" s="2" t="s">
        <v>115</v>
      </c>
      <c r="BH160" s="2" t="s">
        <v>148</v>
      </c>
      <c r="BI160" s="323">
        <v>45839</v>
      </c>
      <c r="BJ160" s="323">
        <v>45930</v>
      </c>
      <c r="BK160" s="324">
        <v>2208</v>
      </c>
      <c r="BL160" s="325">
        <v>86.26</v>
      </c>
      <c r="BM160" s="274">
        <f t="shared" si="48"/>
        <v>0.94415000000000004</v>
      </c>
      <c r="BN160" s="326">
        <f t="shared" si="58"/>
        <v>91.362601281576019</v>
      </c>
      <c r="BO160" s="296" t="str">
        <f t="shared" si="59"/>
        <v/>
      </c>
      <c r="BP160" t="str">
        <f t="shared" si="49"/>
        <v/>
      </c>
      <c r="BQ160" s="296"/>
      <c r="BR160" s="332">
        <v>45268</v>
      </c>
      <c r="BS160" s="2" t="s">
        <v>108</v>
      </c>
      <c r="BT160" s="2" t="s">
        <v>155</v>
      </c>
      <c r="BU160" s="323">
        <v>48214</v>
      </c>
      <c r="BV160" s="323">
        <v>48579</v>
      </c>
      <c r="BW160" s="324">
        <v>8784</v>
      </c>
      <c r="BX160" s="325">
        <v>70.489999999999995</v>
      </c>
      <c r="BY160" s="274">
        <f t="shared" si="50"/>
        <v>0.94415000000000004</v>
      </c>
      <c r="BZ160" s="326">
        <f t="shared" si="60"/>
        <v>74.659746862257052</v>
      </c>
      <c r="CA160" s="296" t="str">
        <f t="shared" si="61"/>
        <v/>
      </c>
    </row>
    <row r="161" spans="12:79" x14ac:dyDescent="0.25">
      <c r="L161" s="332">
        <v>44160</v>
      </c>
      <c r="M161" s="2" t="s">
        <v>108</v>
      </c>
      <c r="N161" s="2" t="s">
        <v>133</v>
      </c>
      <c r="O161" s="323">
        <v>44562</v>
      </c>
      <c r="P161" s="323">
        <v>44926</v>
      </c>
      <c r="Q161" s="324">
        <v>8760</v>
      </c>
      <c r="R161" s="325">
        <v>44.3</v>
      </c>
      <c r="S161" s="274">
        <f t="shared" si="42"/>
        <v>1.0779799999999999</v>
      </c>
      <c r="T161" s="326">
        <f t="shared" si="51"/>
        <v>41.09538210356407</v>
      </c>
      <c r="U161" s="296" t="str">
        <f t="shared" si="43"/>
        <v/>
      </c>
      <c r="V161" s="296"/>
      <c r="W161" s="332">
        <v>44540</v>
      </c>
      <c r="X161" s="2" t="s">
        <v>108</v>
      </c>
      <c r="Y161" s="2" t="s">
        <v>153</v>
      </c>
      <c r="Z161" s="323">
        <v>47849</v>
      </c>
      <c r="AA161" s="323">
        <v>48213</v>
      </c>
      <c r="AB161" s="324">
        <v>8760</v>
      </c>
      <c r="AC161" s="325">
        <v>81.099999999999994</v>
      </c>
      <c r="AD161" s="274">
        <f t="shared" si="44"/>
        <v>1.04078</v>
      </c>
      <c r="AE161" s="326">
        <f t="shared" si="52"/>
        <v>77.92232748515535</v>
      </c>
      <c r="AF161" s="296" t="str">
        <f t="shared" si="53"/>
        <v/>
      </c>
      <c r="AG161" s="296"/>
      <c r="AH161" s="333">
        <v>44907</v>
      </c>
      <c r="AI161" s="328" t="s">
        <v>108</v>
      </c>
      <c r="AJ161" s="328" t="s">
        <v>155</v>
      </c>
      <c r="AK161" s="329">
        <v>48214</v>
      </c>
      <c r="AL161" s="329">
        <v>48579</v>
      </c>
      <c r="AM161" s="330">
        <v>8784</v>
      </c>
      <c r="AN161" s="331">
        <v>122.9</v>
      </c>
      <c r="AO161" s="274">
        <f t="shared" si="45"/>
        <v>0.98653999999999997</v>
      </c>
      <c r="AP161" s="326">
        <f t="shared" si="54"/>
        <v>124.57680377886351</v>
      </c>
      <c r="AQ161" s="296" t="str">
        <f t="shared" si="55"/>
        <v/>
      </c>
      <c r="AR161" s="296"/>
      <c r="AS161" s="333">
        <v>44908</v>
      </c>
      <c r="AT161" s="328" t="s">
        <v>115</v>
      </c>
      <c r="AU161" s="328" t="s">
        <v>140</v>
      </c>
      <c r="AV161" s="329">
        <v>45566</v>
      </c>
      <c r="AW161" s="329">
        <v>45657</v>
      </c>
      <c r="AX161" s="330">
        <v>2209</v>
      </c>
      <c r="AY161" s="331">
        <v>285.43</v>
      </c>
      <c r="AZ161" s="274">
        <f t="shared" si="46"/>
        <v>0.98653999999999997</v>
      </c>
      <c r="BA161" s="326">
        <f t="shared" si="56"/>
        <v>289.32430514728242</v>
      </c>
      <c r="BB161" s="296" t="str">
        <f t="shared" si="57"/>
        <v/>
      </c>
      <c r="BC161" t="str">
        <f t="shared" si="47"/>
        <v/>
      </c>
      <c r="BD161" s="296"/>
      <c r="BE161" s="296"/>
      <c r="BF161" s="332">
        <v>45271</v>
      </c>
      <c r="BG161" s="2" t="s">
        <v>115</v>
      </c>
      <c r="BH161" s="2" t="s">
        <v>152</v>
      </c>
      <c r="BI161" s="323">
        <v>45931</v>
      </c>
      <c r="BJ161" s="323">
        <v>46022</v>
      </c>
      <c r="BK161" s="324">
        <v>2209</v>
      </c>
      <c r="BL161" s="325">
        <v>98.07</v>
      </c>
      <c r="BM161" s="274">
        <f t="shared" si="48"/>
        <v>0.94415000000000004</v>
      </c>
      <c r="BN161" s="326">
        <f t="shared" si="58"/>
        <v>103.87120690568234</v>
      </c>
      <c r="BO161" s="296" t="str">
        <f t="shared" si="59"/>
        <v/>
      </c>
      <c r="BP161" t="str">
        <f t="shared" si="49"/>
        <v/>
      </c>
      <c r="BQ161" s="296"/>
      <c r="BR161" s="332">
        <v>45268</v>
      </c>
      <c r="BS161" s="2" t="s">
        <v>108</v>
      </c>
      <c r="BT161" s="2" t="s">
        <v>158</v>
      </c>
      <c r="BU161" s="323">
        <v>48580</v>
      </c>
      <c r="BV161" s="323">
        <v>48944</v>
      </c>
      <c r="BW161" s="324">
        <v>8760</v>
      </c>
      <c r="BX161" s="325">
        <v>69.69</v>
      </c>
      <c r="BY161" s="274">
        <f t="shared" si="50"/>
        <v>0.94415000000000004</v>
      </c>
      <c r="BZ161" s="326">
        <f t="shared" si="60"/>
        <v>73.812423873325201</v>
      </c>
      <c r="CA161" s="296" t="str">
        <f t="shared" si="61"/>
        <v/>
      </c>
    </row>
    <row r="162" spans="12:79" x14ac:dyDescent="0.25">
      <c r="L162" s="332">
        <v>44160</v>
      </c>
      <c r="M162" s="2" t="s">
        <v>108</v>
      </c>
      <c r="N162" s="2" t="s">
        <v>110</v>
      </c>
      <c r="O162" s="323">
        <v>44927</v>
      </c>
      <c r="P162" s="323">
        <v>45291</v>
      </c>
      <c r="Q162" s="324">
        <v>8760</v>
      </c>
      <c r="R162" s="325">
        <v>46.13</v>
      </c>
      <c r="S162" s="274">
        <f t="shared" si="42"/>
        <v>1.0779799999999999</v>
      </c>
      <c r="T162" s="326">
        <f t="shared" si="51"/>
        <v>42.793001725449457</v>
      </c>
      <c r="U162" s="296" t="str">
        <f t="shared" si="43"/>
        <v/>
      </c>
      <c r="V162" s="296"/>
      <c r="W162" s="332">
        <v>44539</v>
      </c>
      <c r="X162" s="2" t="s">
        <v>108</v>
      </c>
      <c r="Y162" s="2" t="s">
        <v>133</v>
      </c>
      <c r="Z162" s="323">
        <v>44562</v>
      </c>
      <c r="AA162" s="323">
        <v>44926</v>
      </c>
      <c r="AB162" s="324">
        <v>8760</v>
      </c>
      <c r="AC162" s="325">
        <v>184.66</v>
      </c>
      <c r="AD162" s="274">
        <f t="shared" si="44"/>
        <v>1.04078</v>
      </c>
      <c r="AE162" s="326">
        <f t="shared" si="52"/>
        <v>177.42462383981243</v>
      </c>
      <c r="AF162" s="296" t="str">
        <f t="shared" si="53"/>
        <v/>
      </c>
      <c r="AG162" s="296"/>
      <c r="AH162" s="333">
        <v>44904</v>
      </c>
      <c r="AI162" s="328" t="s">
        <v>108</v>
      </c>
      <c r="AJ162" s="328" t="s">
        <v>110</v>
      </c>
      <c r="AK162" s="329">
        <v>44927</v>
      </c>
      <c r="AL162" s="329">
        <v>45291</v>
      </c>
      <c r="AM162" s="330">
        <v>8760</v>
      </c>
      <c r="AN162" s="331">
        <v>372</v>
      </c>
      <c r="AO162" s="274">
        <f t="shared" si="45"/>
        <v>0.98653999999999997</v>
      </c>
      <c r="AP162" s="326">
        <f t="shared" si="54"/>
        <v>377.07543535994489</v>
      </c>
      <c r="AQ162" s="296" t="str">
        <f t="shared" si="55"/>
        <v/>
      </c>
      <c r="AR162" s="296"/>
      <c r="AS162" s="333">
        <v>44908</v>
      </c>
      <c r="AT162" s="328" t="s">
        <v>115</v>
      </c>
      <c r="AU162" s="328" t="s">
        <v>135</v>
      </c>
      <c r="AV162" s="329">
        <v>45658</v>
      </c>
      <c r="AW162" s="329">
        <v>45747</v>
      </c>
      <c r="AX162" s="330">
        <v>2159</v>
      </c>
      <c r="AY162" s="331">
        <v>263</v>
      </c>
      <c r="AZ162" s="274">
        <f t="shared" si="46"/>
        <v>0.98653999999999997</v>
      </c>
      <c r="BA162" s="326">
        <f t="shared" si="56"/>
        <v>266.58827822490724</v>
      </c>
      <c r="BB162" s="296" t="str">
        <f t="shared" si="57"/>
        <v/>
      </c>
      <c r="BC162" t="str">
        <f t="shared" si="47"/>
        <v/>
      </c>
      <c r="BD162" s="296"/>
      <c r="BE162" s="296"/>
      <c r="BF162" s="332">
        <v>45271</v>
      </c>
      <c r="BG162" s="2" t="s">
        <v>115</v>
      </c>
      <c r="BH162" s="2" t="s">
        <v>138</v>
      </c>
      <c r="BI162" s="323">
        <v>46023</v>
      </c>
      <c r="BJ162" s="323">
        <v>46112</v>
      </c>
      <c r="BK162" s="324">
        <v>2159</v>
      </c>
      <c r="BL162" s="325">
        <v>102.36</v>
      </c>
      <c r="BM162" s="274">
        <f t="shared" si="48"/>
        <v>0.94415000000000004</v>
      </c>
      <c r="BN162" s="326">
        <f t="shared" si="58"/>
        <v>108.41497643382937</v>
      </c>
      <c r="BO162" s="296" t="str">
        <f t="shared" si="59"/>
        <v/>
      </c>
      <c r="BP162" t="str">
        <f t="shared" si="49"/>
        <v/>
      </c>
      <c r="BQ162" s="296"/>
      <c r="BR162" s="332">
        <v>45267</v>
      </c>
      <c r="BS162" s="2" t="s">
        <v>108</v>
      </c>
      <c r="BT162" s="2" t="s">
        <v>111</v>
      </c>
      <c r="BU162" s="323">
        <v>45292</v>
      </c>
      <c r="BV162" s="323">
        <v>45657</v>
      </c>
      <c r="BW162" s="324">
        <v>8784</v>
      </c>
      <c r="BX162" s="325">
        <v>99.61</v>
      </c>
      <c r="BY162" s="274">
        <f t="shared" si="50"/>
        <v>0.94415000000000004</v>
      </c>
      <c r="BZ162" s="326">
        <f t="shared" si="60"/>
        <v>105.50230365937615</v>
      </c>
      <c r="CA162" s="296">
        <f t="shared" si="61"/>
        <v>105.50230365937615</v>
      </c>
    </row>
    <row r="163" spans="12:79" x14ac:dyDescent="0.25">
      <c r="L163" s="332">
        <v>44160</v>
      </c>
      <c r="M163" s="2" t="s">
        <v>108</v>
      </c>
      <c r="N163" s="2" t="s">
        <v>111</v>
      </c>
      <c r="O163" s="323">
        <v>45292</v>
      </c>
      <c r="P163" s="323">
        <v>45657</v>
      </c>
      <c r="Q163" s="324">
        <v>8784</v>
      </c>
      <c r="R163" s="325">
        <v>47</v>
      </c>
      <c r="S163" s="274">
        <f t="shared" si="42"/>
        <v>1.0779799999999999</v>
      </c>
      <c r="T163" s="326">
        <f t="shared" si="51"/>
        <v>43.600066791591686</v>
      </c>
      <c r="U163" s="296">
        <f t="shared" si="43"/>
        <v>43.600066791591686</v>
      </c>
      <c r="V163" s="296"/>
      <c r="W163" s="332">
        <v>44539</v>
      </c>
      <c r="X163" s="2" t="s">
        <v>108</v>
      </c>
      <c r="Y163" s="2" t="s">
        <v>110</v>
      </c>
      <c r="Z163" s="323">
        <v>44927</v>
      </c>
      <c r="AA163" s="323">
        <v>45291</v>
      </c>
      <c r="AB163" s="324">
        <v>8760</v>
      </c>
      <c r="AC163" s="325">
        <v>116.66</v>
      </c>
      <c r="AD163" s="274">
        <f t="shared" si="44"/>
        <v>1.04078</v>
      </c>
      <c r="AE163" s="326">
        <f t="shared" si="52"/>
        <v>112.08901016545282</v>
      </c>
      <c r="AF163" s="296">
        <f t="shared" si="53"/>
        <v>112.08901016545282</v>
      </c>
      <c r="AG163" s="296"/>
      <c r="AH163" s="333">
        <v>44904</v>
      </c>
      <c r="AI163" s="328" t="s">
        <v>108</v>
      </c>
      <c r="AJ163" s="328" t="s">
        <v>111</v>
      </c>
      <c r="AK163" s="329">
        <v>45292</v>
      </c>
      <c r="AL163" s="329">
        <v>45657</v>
      </c>
      <c r="AM163" s="330">
        <v>8784</v>
      </c>
      <c r="AN163" s="331">
        <v>282.25</v>
      </c>
      <c r="AO163" s="274">
        <f t="shared" si="45"/>
        <v>0.98653999999999997</v>
      </c>
      <c r="AP163" s="326">
        <f t="shared" si="54"/>
        <v>286.10091836114094</v>
      </c>
      <c r="AQ163" s="296" t="str">
        <f t="shared" si="55"/>
        <v/>
      </c>
      <c r="AR163" s="296"/>
      <c r="AS163" s="333">
        <v>44908</v>
      </c>
      <c r="AT163" s="328" t="s">
        <v>115</v>
      </c>
      <c r="AU163" s="328" t="s">
        <v>145</v>
      </c>
      <c r="AV163" s="329">
        <v>45748</v>
      </c>
      <c r="AW163" s="329">
        <v>45838</v>
      </c>
      <c r="AX163" s="330">
        <v>2184</v>
      </c>
      <c r="AY163" s="331">
        <v>136.97999999999999</v>
      </c>
      <c r="AZ163" s="274">
        <f t="shared" si="46"/>
        <v>0.98653999999999997</v>
      </c>
      <c r="BA163" s="326">
        <f t="shared" si="56"/>
        <v>138.84890627850871</v>
      </c>
      <c r="BB163" s="296" t="str">
        <f t="shared" si="57"/>
        <v/>
      </c>
      <c r="BC163" t="str">
        <f t="shared" si="47"/>
        <v/>
      </c>
      <c r="BD163" s="296"/>
      <c r="BE163" s="296"/>
      <c r="BF163" s="332">
        <v>45271</v>
      </c>
      <c r="BG163" s="2" t="s">
        <v>115</v>
      </c>
      <c r="BH163" s="2" t="s">
        <v>157</v>
      </c>
      <c r="BI163" s="323">
        <v>46113</v>
      </c>
      <c r="BJ163" s="323">
        <v>46203</v>
      </c>
      <c r="BK163" s="324">
        <v>2184</v>
      </c>
      <c r="BL163" s="325">
        <v>78.680000000000007</v>
      </c>
      <c r="BM163" s="274">
        <f t="shared" si="48"/>
        <v>0.94415000000000004</v>
      </c>
      <c r="BN163" s="326">
        <f t="shared" si="58"/>
        <v>83.334215961446802</v>
      </c>
      <c r="BO163" s="296" t="str">
        <f t="shared" si="59"/>
        <v/>
      </c>
      <c r="BP163" t="str">
        <f t="shared" si="49"/>
        <v/>
      </c>
      <c r="BQ163" s="296"/>
      <c r="BR163" s="332">
        <v>45267</v>
      </c>
      <c r="BS163" s="2" t="s">
        <v>108</v>
      </c>
      <c r="BT163" s="2" t="s">
        <v>135</v>
      </c>
      <c r="BU163" s="323">
        <v>45658</v>
      </c>
      <c r="BV163" s="323">
        <v>46022</v>
      </c>
      <c r="BW163" s="324">
        <v>8760</v>
      </c>
      <c r="BX163" s="325">
        <v>99.3</v>
      </c>
      <c r="BY163" s="274">
        <f t="shared" si="50"/>
        <v>0.94415000000000004</v>
      </c>
      <c r="BZ163" s="326">
        <f t="shared" si="60"/>
        <v>105.17396600116506</v>
      </c>
      <c r="CA163" s="296" t="str">
        <f t="shared" si="61"/>
        <v/>
      </c>
    </row>
    <row r="164" spans="12:79" x14ac:dyDescent="0.25">
      <c r="L164" s="332">
        <v>44160</v>
      </c>
      <c r="M164" s="2" t="s">
        <v>108</v>
      </c>
      <c r="N164" s="2" t="s">
        <v>135</v>
      </c>
      <c r="O164" s="323">
        <v>45658</v>
      </c>
      <c r="P164" s="323">
        <v>46022</v>
      </c>
      <c r="Q164" s="324">
        <v>8760</v>
      </c>
      <c r="R164" s="325">
        <v>47.65</v>
      </c>
      <c r="S164" s="274">
        <f t="shared" si="42"/>
        <v>1.0779799999999999</v>
      </c>
      <c r="T164" s="326">
        <f t="shared" si="51"/>
        <v>44.203046438709443</v>
      </c>
      <c r="U164" s="296" t="str">
        <f t="shared" si="43"/>
        <v/>
      </c>
      <c r="V164" s="296"/>
      <c r="W164" s="332">
        <v>44539</v>
      </c>
      <c r="X164" s="2" t="s">
        <v>108</v>
      </c>
      <c r="Y164" s="2" t="s">
        <v>111</v>
      </c>
      <c r="Z164" s="323">
        <v>45292</v>
      </c>
      <c r="AA164" s="323">
        <v>45657</v>
      </c>
      <c r="AB164" s="324">
        <v>8784</v>
      </c>
      <c r="AC164" s="325">
        <v>93.5</v>
      </c>
      <c r="AD164" s="274">
        <f t="shared" si="44"/>
        <v>1.04078</v>
      </c>
      <c r="AE164" s="326">
        <f t="shared" si="52"/>
        <v>89.836468802244468</v>
      </c>
      <c r="AF164" s="296" t="str">
        <f t="shared" si="53"/>
        <v/>
      </c>
      <c r="AG164" s="296"/>
      <c r="AH164" s="333">
        <v>44904</v>
      </c>
      <c r="AI164" s="328" t="s">
        <v>108</v>
      </c>
      <c r="AJ164" s="328" t="s">
        <v>135</v>
      </c>
      <c r="AK164" s="329">
        <v>45658</v>
      </c>
      <c r="AL164" s="329">
        <v>46022</v>
      </c>
      <c r="AM164" s="330">
        <v>8760</v>
      </c>
      <c r="AN164" s="331">
        <v>182.55</v>
      </c>
      <c r="AO164" s="274">
        <f t="shared" si="45"/>
        <v>0.98653999999999997</v>
      </c>
      <c r="AP164" s="326">
        <f t="shared" si="54"/>
        <v>185.04064711010199</v>
      </c>
      <c r="AQ164" s="296" t="str">
        <f t="shared" si="55"/>
        <v/>
      </c>
      <c r="AR164" s="296"/>
      <c r="AS164" s="333">
        <v>44908</v>
      </c>
      <c r="AT164" s="328" t="s">
        <v>115</v>
      </c>
      <c r="AU164" s="328" t="s">
        <v>148</v>
      </c>
      <c r="AV164" s="329">
        <v>45839</v>
      </c>
      <c r="AW164" s="329">
        <v>45930</v>
      </c>
      <c r="AX164" s="330">
        <v>2208</v>
      </c>
      <c r="AY164" s="331">
        <v>136.16999999999999</v>
      </c>
      <c r="AZ164" s="274">
        <f t="shared" si="46"/>
        <v>0.98653999999999997</v>
      </c>
      <c r="BA164" s="326">
        <f t="shared" si="56"/>
        <v>138.02785492732175</v>
      </c>
      <c r="BB164" s="296" t="str">
        <f t="shared" si="57"/>
        <v/>
      </c>
      <c r="BC164" t="str">
        <f t="shared" si="47"/>
        <v/>
      </c>
      <c r="BD164" s="296"/>
      <c r="BE164" s="296"/>
      <c r="BF164" s="332">
        <v>45271</v>
      </c>
      <c r="BG164" s="2" t="s">
        <v>115</v>
      </c>
      <c r="BH164" s="2" t="s">
        <v>160</v>
      </c>
      <c r="BI164" s="323">
        <v>46204</v>
      </c>
      <c r="BJ164" s="323">
        <v>46295</v>
      </c>
      <c r="BK164" s="324">
        <v>2208</v>
      </c>
      <c r="BL164" s="325">
        <v>81.95</v>
      </c>
      <c r="BM164" s="274">
        <f t="shared" si="48"/>
        <v>0.94415000000000004</v>
      </c>
      <c r="BN164" s="326">
        <f t="shared" si="58"/>
        <v>86.797648678705713</v>
      </c>
      <c r="BO164" s="296" t="str">
        <f t="shared" si="59"/>
        <v/>
      </c>
      <c r="BP164" t="str">
        <f t="shared" si="49"/>
        <v/>
      </c>
      <c r="BQ164" s="296"/>
      <c r="BR164" s="332">
        <v>45267</v>
      </c>
      <c r="BS164" s="2" t="s">
        <v>108</v>
      </c>
      <c r="BT164" s="2" t="s">
        <v>138</v>
      </c>
      <c r="BU164" s="323">
        <v>46023</v>
      </c>
      <c r="BV164" s="323">
        <v>46387</v>
      </c>
      <c r="BW164" s="324">
        <v>8760</v>
      </c>
      <c r="BX164" s="325">
        <v>92.23</v>
      </c>
      <c r="BY164" s="274">
        <f t="shared" si="50"/>
        <v>0.94415000000000004</v>
      </c>
      <c r="BZ164" s="326">
        <f t="shared" si="60"/>
        <v>97.685749086479902</v>
      </c>
      <c r="CA164" s="296" t="str">
        <f t="shared" si="61"/>
        <v/>
      </c>
    </row>
    <row r="165" spans="12:79" x14ac:dyDescent="0.25">
      <c r="L165" s="332">
        <v>44160</v>
      </c>
      <c r="M165" s="2" t="s">
        <v>108</v>
      </c>
      <c r="N165" s="2" t="s">
        <v>138</v>
      </c>
      <c r="O165" s="323">
        <v>46023</v>
      </c>
      <c r="P165" s="323">
        <v>46387</v>
      </c>
      <c r="Q165" s="324">
        <v>8760</v>
      </c>
      <c r="R165" s="325">
        <v>48.28</v>
      </c>
      <c r="S165" s="274">
        <f t="shared" si="42"/>
        <v>1.0779799999999999</v>
      </c>
      <c r="T165" s="326">
        <f t="shared" si="51"/>
        <v>44.787472865915881</v>
      </c>
      <c r="U165" s="296" t="str">
        <f t="shared" si="43"/>
        <v/>
      </c>
      <c r="V165" s="296"/>
      <c r="W165" s="332">
        <v>44539</v>
      </c>
      <c r="X165" s="2" t="s">
        <v>108</v>
      </c>
      <c r="Y165" s="2" t="s">
        <v>135</v>
      </c>
      <c r="Z165" s="323">
        <v>45658</v>
      </c>
      <c r="AA165" s="323">
        <v>46022</v>
      </c>
      <c r="AB165" s="324">
        <v>8760</v>
      </c>
      <c r="AC165" s="325">
        <v>88.9</v>
      </c>
      <c r="AD165" s="274">
        <f t="shared" si="44"/>
        <v>1.04078</v>
      </c>
      <c r="AE165" s="326">
        <f t="shared" si="52"/>
        <v>85.416706700743674</v>
      </c>
      <c r="AF165" s="296" t="str">
        <f t="shared" si="53"/>
        <v/>
      </c>
      <c r="AG165" s="296"/>
      <c r="AH165" s="333">
        <v>44904</v>
      </c>
      <c r="AI165" s="328" t="s">
        <v>108</v>
      </c>
      <c r="AJ165" s="328" t="s">
        <v>138</v>
      </c>
      <c r="AK165" s="329">
        <v>46023</v>
      </c>
      <c r="AL165" s="329">
        <v>46387</v>
      </c>
      <c r="AM165" s="330">
        <v>8760</v>
      </c>
      <c r="AN165" s="331">
        <v>136.75</v>
      </c>
      <c r="AO165" s="274">
        <f t="shared" si="45"/>
        <v>0.98653999999999997</v>
      </c>
      <c r="AP165" s="326">
        <f t="shared" si="54"/>
        <v>138.61576824051735</v>
      </c>
      <c r="AQ165" s="296" t="str">
        <f t="shared" si="55"/>
        <v/>
      </c>
      <c r="AR165" s="296"/>
      <c r="AS165" s="333">
        <v>44907</v>
      </c>
      <c r="AT165" s="328" t="s">
        <v>115</v>
      </c>
      <c r="AU165" s="328" t="s">
        <v>110</v>
      </c>
      <c r="AV165" s="329">
        <v>44927</v>
      </c>
      <c r="AW165" s="329">
        <v>45016</v>
      </c>
      <c r="AX165" s="330">
        <v>2159</v>
      </c>
      <c r="AY165" s="331">
        <v>349.27</v>
      </c>
      <c r="AZ165" s="274">
        <f t="shared" si="46"/>
        <v>0.98653999999999997</v>
      </c>
      <c r="BA165" s="326">
        <f t="shared" si="56"/>
        <v>354.03531534453748</v>
      </c>
      <c r="BB165" s="296" t="str">
        <f t="shared" si="57"/>
        <v/>
      </c>
      <c r="BC165" t="str">
        <f t="shared" si="47"/>
        <v/>
      </c>
      <c r="BD165" s="296"/>
      <c r="BE165" s="296"/>
      <c r="BF165" s="332">
        <v>45268</v>
      </c>
      <c r="BG165" s="2" t="s">
        <v>115</v>
      </c>
      <c r="BH165" s="2" t="s">
        <v>111</v>
      </c>
      <c r="BI165" s="323">
        <v>45292</v>
      </c>
      <c r="BJ165" s="323">
        <v>45382</v>
      </c>
      <c r="BK165" s="324">
        <v>2183</v>
      </c>
      <c r="BL165" s="325">
        <v>94.69</v>
      </c>
      <c r="BM165" s="274">
        <f t="shared" si="48"/>
        <v>0.94415000000000004</v>
      </c>
      <c r="BN165" s="326">
        <f t="shared" si="58"/>
        <v>100.29126727744531</v>
      </c>
      <c r="BO165" s="296" t="str">
        <f t="shared" si="59"/>
        <v/>
      </c>
      <c r="BP165">
        <f t="shared" si="49"/>
        <v>1</v>
      </c>
      <c r="BQ165" s="296"/>
      <c r="BR165" s="332">
        <v>45267</v>
      </c>
      <c r="BS165" s="2" t="s">
        <v>108</v>
      </c>
      <c r="BT165" s="2" t="s">
        <v>141</v>
      </c>
      <c r="BU165" s="323">
        <v>46388</v>
      </c>
      <c r="BV165" s="323">
        <v>46752</v>
      </c>
      <c r="BW165" s="324">
        <v>8760</v>
      </c>
      <c r="BX165" s="325">
        <v>86.7</v>
      </c>
      <c r="BY165" s="274">
        <f t="shared" si="50"/>
        <v>0.94415000000000004</v>
      </c>
      <c r="BZ165" s="326">
        <f t="shared" si="60"/>
        <v>91.82862892548853</v>
      </c>
      <c r="CA165" s="296" t="str">
        <f t="shared" si="61"/>
        <v/>
      </c>
    </row>
    <row r="166" spans="12:79" x14ac:dyDescent="0.25">
      <c r="L166" s="332">
        <v>44159</v>
      </c>
      <c r="M166" s="2" t="s">
        <v>108</v>
      </c>
      <c r="N166" s="2" t="s">
        <v>151</v>
      </c>
      <c r="O166" s="323">
        <v>44197</v>
      </c>
      <c r="P166" s="323">
        <v>44561</v>
      </c>
      <c r="Q166" s="324">
        <v>8760</v>
      </c>
      <c r="R166" s="325">
        <v>39.71</v>
      </c>
      <c r="S166" s="274">
        <f t="shared" si="42"/>
        <v>1.0779799999999999</v>
      </c>
      <c r="T166" s="326">
        <f t="shared" si="51"/>
        <v>36.837418133917147</v>
      </c>
      <c r="U166" s="296" t="str">
        <f t="shared" si="43"/>
        <v/>
      </c>
      <c r="V166" s="296"/>
      <c r="W166" s="332">
        <v>44539</v>
      </c>
      <c r="X166" s="2" t="s">
        <v>108</v>
      </c>
      <c r="Y166" s="2" t="s">
        <v>138</v>
      </c>
      <c r="Z166" s="323">
        <v>46023</v>
      </c>
      <c r="AA166" s="323">
        <v>46387</v>
      </c>
      <c r="AB166" s="324">
        <v>8760</v>
      </c>
      <c r="AC166" s="325">
        <v>86.2</v>
      </c>
      <c r="AD166" s="274">
        <f t="shared" si="44"/>
        <v>1.04078</v>
      </c>
      <c r="AE166" s="326">
        <f t="shared" si="52"/>
        <v>82.822498510732331</v>
      </c>
      <c r="AF166" s="296" t="str">
        <f t="shared" si="53"/>
        <v/>
      </c>
      <c r="AG166" s="296"/>
      <c r="AH166" s="333">
        <v>44904</v>
      </c>
      <c r="AI166" s="328" t="s">
        <v>108</v>
      </c>
      <c r="AJ166" s="328" t="s">
        <v>141</v>
      </c>
      <c r="AK166" s="329">
        <v>46388</v>
      </c>
      <c r="AL166" s="329">
        <v>46752</v>
      </c>
      <c r="AM166" s="330">
        <v>8760</v>
      </c>
      <c r="AN166" s="331">
        <v>136.25</v>
      </c>
      <c r="AO166" s="274">
        <f t="shared" si="45"/>
        <v>0.98653999999999997</v>
      </c>
      <c r="AP166" s="326">
        <f t="shared" si="54"/>
        <v>138.10894641879702</v>
      </c>
      <c r="AQ166" s="296" t="str">
        <f t="shared" si="55"/>
        <v/>
      </c>
      <c r="AR166" s="296"/>
      <c r="AS166" s="333">
        <v>44907</v>
      </c>
      <c r="AT166" s="328" t="s">
        <v>115</v>
      </c>
      <c r="AU166" s="328" t="s">
        <v>134</v>
      </c>
      <c r="AV166" s="329">
        <v>45017</v>
      </c>
      <c r="AW166" s="329">
        <v>45107</v>
      </c>
      <c r="AX166" s="330">
        <v>2184</v>
      </c>
      <c r="AY166" s="331">
        <v>318.47000000000003</v>
      </c>
      <c r="AZ166" s="274">
        <f t="shared" si="46"/>
        <v>0.98653999999999997</v>
      </c>
      <c r="BA166" s="326">
        <f t="shared" si="56"/>
        <v>322.81509112656357</v>
      </c>
      <c r="BB166" s="296" t="str">
        <f t="shared" si="57"/>
        <v/>
      </c>
      <c r="BC166" t="str">
        <f t="shared" si="47"/>
        <v/>
      </c>
      <c r="BD166" s="296"/>
      <c r="BE166" s="296"/>
      <c r="BF166" s="332">
        <v>45268</v>
      </c>
      <c r="BG166" s="2" t="s">
        <v>115</v>
      </c>
      <c r="BH166" s="2" t="s">
        <v>117</v>
      </c>
      <c r="BI166" s="323">
        <v>45383</v>
      </c>
      <c r="BJ166" s="323">
        <v>45473</v>
      </c>
      <c r="BK166" s="324">
        <v>2184</v>
      </c>
      <c r="BL166" s="325">
        <v>84.5</v>
      </c>
      <c r="BM166" s="274">
        <f t="shared" si="48"/>
        <v>0.94415000000000004</v>
      </c>
      <c r="BN166" s="326">
        <f t="shared" si="58"/>
        <v>89.49849070592596</v>
      </c>
      <c r="BO166" s="296" t="str">
        <f t="shared" si="59"/>
        <v/>
      </c>
      <c r="BP166">
        <f t="shared" si="49"/>
        <v>1</v>
      </c>
      <c r="BQ166" s="296"/>
      <c r="BR166" s="332">
        <v>45267</v>
      </c>
      <c r="BS166" s="2" t="s">
        <v>108</v>
      </c>
      <c r="BT166" s="2" t="s">
        <v>143</v>
      </c>
      <c r="BU166" s="323">
        <v>46753</v>
      </c>
      <c r="BV166" s="323">
        <v>47118</v>
      </c>
      <c r="BW166" s="324">
        <v>8784</v>
      </c>
      <c r="BX166" s="325">
        <v>77.63</v>
      </c>
      <c r="BY166" s="274">
        <f t="shared" si="50"/>
        <v>0.94415000000000004</v>
      </c>
      <c r="BZ166" s="326">
        <f t="shared" si="60"/>
        <v>82.222104538473744</v>
      </c>
      <c r="CA166" s="296" t="str">
        <f t="shared" si="61"/>
        <v/>
      </c>
    </row>
    <row r="167" spans="12:79" x14ac:dyDescent="0.25">
      <c r="L167" s="332">
        <v>44159</v>
      </c>
      <c r="M167" s="2" t="s">
        <v>108</v>
      </c>
      <c r="N167" s="2" t="s">
        <v>133</v>
      </c>
      <c r="O167" s="323">
        <v>44562</v>
      </c>
      <c r="P167" s="323">
        <v>44926</v>
      </c>
      <c r="Q167" s="324">
        <v>8760</v>
      </c>
      <c r="R167" s="325">
        <v>43.58</v>
      </c>
      <c r="S167" s="274">
        <f t="shared" si="42"/>
        <v>1.0779799999999999</v>
      </c>
      <c r="T167" s="326">
        <f t="shared" si="51"/>
        <v>40.42746618675671</v>
      </c>
      <c r="U167" s="296" t="str">
        <f t="shared" si="43"/>
        <v/>
      </c>
      <c r="V167" s="296"/>
      <c r="W167" s="332">
        <v>44539</v>
      </c>
      <c r="X167" s="2" t="s">
        <v>108</v>
      </c>
      <c r="Y167" s="2" t="s">
        <v>141</v>
      </c>
      <c r="Z167" s="323">
        <v>46388</v>
      </c>
      <c r="AA167" s="323">
        <v>46752</v>
      </c>
      <c r="AB167" s="324">
        <v>8760</v>
      </c>
      <c r="AC167" s="325">
        <v>84.25</v>
      </c>
      <c r="AD167" s="274">
        <f t="shared" si="44"/>
        <v>1.04078</v>
      </c>
      <c r="AE167" s="326">
        <f t="shared" si="52"/>
        <v>80.948903706835253</v>
      </c>
      <c r="AF167" s="296" t="str">
        <f t="shared" si="53"/>
        <v/>
      </c>
      <c r="AG167" s="296"/>
      <c r="AH167" s="333">
        <v>44904</v>
      </c>
      <c r="AI167" s="328" t="s">
        <v>108</v>
      </c>
      <c r="AJ167" s="328" t="s">
        <v>143</v>
      </c>
      <c r="AK167" s="329">
        <v>46753</v>
      </c>
      <c r="AL167" s="329">
        <v>47118</v>
      </c>
      <c r="AM167" s="330">
        <v>8784</v>
      </c>
      <c r="AN167" s="331">
        <v>127.5</v>
      </c>
      <c r="AO167" s="274">
        <f t="shared" si="45"/>
        <v>0.98653999999999997</v>
      </c>
      <c r="AP167" s="326">
        <f t="shared" si="54"/>
        <v>129.23956453869079</v>
      </c>
      <c r="AQ167" s="296" t="str">
        <f t="shared" si="55"/>
        <v/>
      </c>
      <c r="AR167" s="296"/>
      <c r="AS167" s="333">
        <v>44907</v>
      </c>
      <c r="AT167" s="328" t="s">
        <v>115</v>
      </c>
      <c r="AU167" s="328" t="s">
        <v>137</v>
      </c>
      <c r="AV167" s="329">
        <v>45108</v>
      </c>
      <c r="AW167" s="329">
        <v>45199</v>
      </c>
      <c r="AX167" s="330">
        <v>2208</v>
      </c>
      <c r="AY167" s="331">
        <v>324.54000000000002</v>
      </c>
      <c r="AZ167" s="274">
        <f t="shared" si="46"/>
        <v>0.98653999999999997</v>
      </c>
      <c r="BA167" s="326">
        <f t="shared" si="56"/>
        <v>328.96790804224872</v>
      </c>
      <c r="BB167" s="296" t="str">
        <f t="shared" si="57"/>
        <v/>
      </c>
      <c r="BC167" t="str">
        <f t="shared" si="47"/>
        <v/>
      </c>
      <c r="BD167" s="296"/>
      <c r="BE167" s="296"/>
      <c r="BF167" s="332">
        <v>45268</v>
      </c>
      <c r="BG167" s="2" t="s">
        <v>115</v>
      </c>
      <c r="BH167" s="2" t="s">
        <v>118</v>
      </c>
      <c r="BI167" s="323">
        <v>45474</v>
      </c>
      <c r="BJ167" s="323">
        <v>45565</v>
      </c>
      <c r="BK167" s="324">
        <v>2208</v>
      </c>
      <c r="BL167" s="325">
        <v>96.7</v>
      </c>
      <c r="BM167" s="274">
        <f t="shared" si="48"/>
        <v>0.94415000000000004</v>
      </c>
      <c r="BN167" s="326">
        <f t="shared" si="58"/>
        <v>102.42016628713658</v>
      </c>
      <c r="BO167" s="296" t="str">
        <f t="shared" si="59"/>
        <v/>
      </c>
      <c r="BP167">
        <f t="shared" si="49"/>
        <v>1</v>
      </c>
      <c r="BQ167" s="296"/>
      <c r="BR167" s="332">
        <v>45267</v>
      </c>
      <c r="BS167" s="2" t="s">
        <v>108</v>
      </c>
      <c r="BT167" s="2" t="s">
        <v>146</v>
      </c>
      <c r="BU167" s="323">
        <v>47119</v>
      </c>
      <c r="BV167" s="323">
        <v>47483</v>
      </c>
      <c r="BW167" s="324">
        <v>8760</v>
      </c>
      <c r="BX167" s="325">
        <v>74.47</v>
      </c>
      <c r="BY167" s="274">
        <f t="shared" si="50"/>
        <v>0.94415000000000004</v>
      </c>
      <c r="BZ167" s="326">
        <f t="shared" si="60"/>
        <v>78.875178732192978</v>
      </c>
      <c r="CA167" s="296" t="str">
        <f t="shared" si="61"/>
        <v/>
      </c>
    </row>
    <row r="168" spans="12:79" x14ac:dyDescent="0.25">
      <c r="L168" s="332">
        <v>44159</v>
      </c>
      <c r="M168" s="2" t="s">
        <v>108</v>
      </c>
      <c r="N168" s="2" t="s">
        <v>110</v>
      </c>
      <c r="O168" s="323">
        <v>44927</v>
      </c>
      <c r="P168" s="323">
        <v>45291</v>
      </c>
      <c r="Q168" s="324">
        <v>8760</v>
      </c>
      <c r="R168" s="325">
        <v>45.64</v>
      </c>
      <c r="S168" s="274">
        <f t="shared" si="42"/>
        <v>1.0779799999999999</v>
      </c>
      <c r="T168" s="326">
        <f t="shared" si="51"/>
        <v>42.338447837622219</v>
      </c>
      <c r="U168" s="296" t="str">
        <f t="shared" si="43"/>
        <v/>
      </c>
      <c r="V168" s="296"/>
      <c r="W168" s="332">
        <v>44539</v>
      </c>
      <c r="X168" s="2" t="s">
        <v>108</v>
      </c>
      <c r="Y168" s="2" t="s">
        <v>143</v>
      </c>
      <c r="Z168" s="323">
        <v>46753</v>
      </c>
      <c r="AA168" s="323">
        <v>47118</v>
      </c>
      <c r="AB168" s="324">
        <v>8784</v>
      </c>
      <c r="AC168" s="325">
        <v>85.61</v>
      </c>
      <c r="AD168" s="274">
        <f t="shared" si="44"/>
        <v>1.04078</v>
      </c>
      <c r="AE168" s="326">
        <f t="shared" si="52"/>
        <v>82.255615980322446</v>
      </c>
      <c r="AF168" s="296" t="str">
        <f t="shared" si="53"/>
        <v/>
      </c>
      <c r="AG168" s="296"/>
      <c r="AH168" s="333">
        <v>44904</v>
      </c>
      <c r="AI168" s="328" t="s">
        <v>108</v>
      </c>
      <c r="AJ168" s="328" t="s">
        <v>146</v>
      </c>
      <c r="AK168" s="329">
        <v>47119</v>
      </c>
      <c r="AL168" s="329">
        <v>47483</v>
      </c>
      <c r="AM168" s="330">
        <v>8760</v>
      </c>
      <c r="AN168" s="331">
        <v>126.17</v>
      </c>
      <c r="AO168" s="274">
        <f t="shared" si="45"/>
        <v>0.98653999999999997</v>
      </c>
      <c r="AP168" s="326">
        <f t="shared" si="54"/>
        <v>127.89141849291464</v>
      </c>
      <c r="AQ168" s="296" t="str">
        <f t="shared" si="55"/>
        <v/>
      </c>
      <c r="AR168" s="296"/>
      <c r="AS168" s="333">
        <v>44907</v>
      </c>
      <c r="AT168" s="328" t="s">
        <v>115</v>
      </c>
      <c r="AU168" s="328" t="s">
        <v>116</v>
      </c>
      <c r="AV168" s="329">
        <v>45200</v>
      </c>
      <c r="AW168" s="329">
        <v>45291</v>
      </c>
      <c r="AX168" s="330">
        <v>2209</v>
      </c>
      <c r="AY168" s="331">
        <v>410.9</v>
      </c>
      <c r="AZ168" s="274">
        <f t="shared" si="46"/>
        <v>0.98653999999999997</v>
      </c>
      <c r="BA168" s="326">
        <f t="shared" si="56"/>
        <v>416.50617308978855</v>
      </c>
      <c r="BB168" s="296">
        <f t="shared" si="57"/>
        <v>416.50617308978855</v>
      </c>
      <c r="BC168">
        <f t="shared" si="47"/>
        <v>1</v>
      </c>
      <c r="BD168" s="296"/>
      <c r="BE168" s="296"/>
      <c r="BF168" s="332">
        <v>45268</v>
      </c>
      <c r="BG168" s="2" t="s">
        <v>115</v>
      </c>
      <c r="BH168" s="2" t="s">
        <v>140</v>
      </c>
      <c r="BI168" s="323">
        <v>45566</v>
      </c>
      <c r="BJ168" s="323">
        <v>45657</v>
      </c>
      <c r="BK168" s="324">
        <v>2209</v>
      </c>
      <c r="BL168" s="325">
        <v>110.59</v>
      </c>
      <c r="BM168" s="274">
        <f t="shared" si="48"/>
        <v>0.94415000000000004</v>
      </c>
      <c r="BN168" s="326">
        <f t="shared" si="58"/>
        <v>117.13181168246571</v>
      </c>
      <c r="BO168" s="296" t="str">
        <f t="shared" si="59"/>
        <v/>
      </c>
      <c r="BP168" t="str">
        <f t="shared" si="49"/>
        <v/>
      </c>
      <c r="BQ168" s="296"/>
      <c r="BR168" s="332">
        <v>45267</v>
      </c>
      <c r="BS168" s="2" t="s">
        <v>108</v>
      </c>
      <c r="BT168" s="2" t="s">
        <v>149</v>
      </c>
      <c r="BU168" s="323">
        <v>47484</v>
      </c>
      <c r="BV168" s="323">
        <v>47848</v>
      </c>
      <c r="BW168" s="324">
        <v>8760</v>
      </c>
      <c r="BX168" s="325">
        <v>72.83</v>
      </c>
      <c r="BY168" s="274">
        <f t="shared" si="50"/>
        <v>0.94415000000000004</v>
      </c>
      <c r="BZ168" s="326">
        <f t="shared" si="60"/>
        <v>77.138166604882699</v>
      </c>
      <c r="CA168" s="296" t="str">
        <f t="shared" si="61"/>
        <v/>
      </c>
    </row>
    <row r="169" spans="12:79" x14ac:dyDescent="0.25">
      <c r="L169" s="332">
        <v>44159</v>
      </c>
      <c r="M169" s="2" t="s">
        <v>108</v>
      </c>
      <c r="N169" s="2" t="s">
        <v>111</v>
      </c>
      <c r="O169" s="323">
        <v>45292</v>
      </c>
      <c r="P169" s="323">
        <v>45657</v>
      </c>
      <c r="Q169" s="324">
        <v>8784</v>
      </c>
      <c r="R169" s="325">
        <v>46.95</v>
      </c>
      <c r="S169" s="274">
        <f t="shared" si="42"/>
        <v>1.0779799999999999</v>
      </c>
      <c r="T169" s="326">
        <f t="shared" si="51"/>
        <v>43.553683741813394</v>
      </c>
      <c r="U169" s="296">
        <f t="shared" si="43"/>
        <v>43.553683741813394</v>
      </c>
      <c r="V169" s="296"/>
      <c r="W169" s="332">
        <v>44539</v>
      </c>
      <c r="X169" s="2" t="s">
        <v>108</v>
      </c>
      <c r="Y169" s="2" t="s">
        <v>146</v>
      </c>
      <c r="Z169" s="323">
        <v>47119</v>
      </c>
      <c r="AA169" s="323">
        <v>47483</v>
      </c>
      <c r="AB169" s="324">
        <v>8760</v>
      </c>
      <c r="AC169" s="325">
        <v>84.82</v>
      </c>
      <c r="AD169" s="274">
        <f t="shared" si="44"/>
        <v>1.04078</v>
      </c>
      <c r="AE169" s="326">
        <f t="shared" si="52"/>
        <v>81.496569880282081</v>
      </c>
      <c r="AF169" s="296" t="str">
        <f t="shared" si="53"/>
        <v/>
      </c>
      <c r="AG169" s="296"/>
      <c r="AH169" s="333">
        <v>44904</v>
      </c>
      <c r="AI169" s="328" t="s">
        <v>108</v>
      </c>
      <c r="AJ169" s="328" t="s">
        <v>149</v>
      </c>
      <c r="AK169" s="329">
        <v>47484</v>
      </c>
      <c r="AL169" s="329">
        <v>47848</v>
      </c>
      <c r="AM169" s="330">
        <v>8760</v>
      </c>
      <c r="AN169" s="331">
        <v>124.67</v>
      </c>
      <c r="AO169" s="274">
        <f t="shared" si="45"/>
        <v>0.98653999999999997</v>
      </c>
      <c r="AP169" s="326">
        <f t="shared" si="54"/>
        <v>126.37095302775357</v>
      </c>
      <c r="AQ169" s="296" t="str">
        <f t="shared" si="55"/>
        <v/>
      </c>
      <c r="AR169" s="296"/>
      <c r="AS169" s="333">
        <v>44907</v>
      </c>
      <c r="AT169" s="328" t="s">
        <v>115</v>
      </c>
      <c r="AU169" s="328" t="s">
        <v>111</v>
      </c>
      <c r="AV169" s="329">
        <v>45292</v>
      </c>
      <c r="AW169" s="329">
        <v>45382</v>
      </c>
      <c r="AX169" s="330">
        <v>2183</v>
      </c>
      <c r="AY169" s="331">
        <v>381.96</v>
      </c>
      <c r="AZ169" s="274">
        <f t="shared" si="46"/>
        <v>0.98653999999999997</v>
      </c>
      <c r="BA169" s="326">
        <f t="shared" si="56"/>
        <v>387.17132604861433</v>
      </c>
      <c r="BB169" s="296">
        <f t="shared" si="57"/>
        <v>387.17132604861433</v>
      </c>
      <c r="BC169">
        <f t="shared" si="47"/>
        <v>1</v>
      </c>
      <c r="BD169" s="296"/>
      <c r="BE169" s="296"/>
      <c r="BF169" s="332">
        <v>45268</v>
      </c>
      <c r="BG169" s="2" t="s">
        <v>115</v>
      </c>
      <c r="BH169" s="2" t="s">
        <v>135</v>
      </c>
      <c r="BI169" s="323">
        <v>45658</v>
      </c>
      <c r="BJ169" s="323">
        <v>45747</v>
      </c>
      <c r="BK169" s="324">
        <v>2159</v>
      </c>
      <c r="BL169" s="325">
        <v>114.08</v>
      </c>
      <c r="BM169" s="274">
        <f t="shared" si="48"/>
        <v>0.94415000000000004</v>
      </c>
      <c r="BN169" s="326">
        <f t="shared" si="58"/>
        <v>120.82825822168087</v>
      </c>
      <c r="BO169" s="296" t="str">
        <f t="shared" si="59"/>
        <v/>
      </c>
      <c r="BP169" t="str">
        <f t="shared" si="49"/>
        <v/>
      </c>
      <c r="BQ169" s="296"/>
      <c r="BR169" s="332">
        <v>45267</v>
      </c>
      <c r="BS169" s="2" t="s">
        <v>108</v>
      </c>
      <c r="BT169" s="2" t="s">
        <v>153</v>
      </c>
      <c r="BU169" s="323">
        <v>47849</v>
      </c>
      <c r="BV169" s="323">
        <v>48213</v>
      </c>
      <c r="BW169" s="324">
        <v>8760</v>
      </c>
      <c r="BX169" s="325">
        <v>72.44</v>
      </c>
      <c r="BY169" s="274">
        <f t="shared" si="50"/>
        <v>0.94415000000000004</v>
      </c>
      <c r="BZ169" s="326">
        <f t="shared" si="60"/>
        <v>76.725096647778415</v>
      </c>
      <c r="CA169" s="296" t="str">
        <f t="shared" si="61"/>
        <v/>
      </c>
    </row>
    <row r="170" spans="12:79" x14ac:dyDescent="0.25">
      <c r="L170" s="332">
        <v>44159</v>
      </c>
      <c r="M170" s="2" t="s">
        <v>108</v>
      </c>
      <c r="N170" s="2" t="s">
        <v>135</v>
      </c>
      <c r="O170" s="323">
        <v>45658</v>
      </c>
      <c r="P170" s="323">
        <v>46022</v>
      </c>
      <c r="Q170" s="324">
        <v>8760</v>
      </c>
      <c r="R170" s="325">
        <v>47.45</v>
      </c>
      <c r="S170" s="274">
        <f t="shared" si="42"/>
        <v>1.0779799999999999</v>
      </c>
      <c r="T170" s="326">
        <f t="shared" si="51"/>
        <v>44.017514239596288</v>
      </c>
      <c r="U170" s="296" t="str">
        <f t="shared" si="43"/>
        <v/>
      </c>
      <c r="V170" s="296"/>
      <c r="W170" s="332">
        <v>44539</v>
      </c>
      <c r="X170" s="2" t="s">
        <v>108</v>
      </c>
      <c r="Y170" s="2" t="s">
        <v>149</v>
      </c>
      <c r="Z170" s="323">
        <v>47484</v>
      </c>
      <c r="AA170" s="323">
        <v>47848</v>
      </c>
      <c r="AB170" s="324">
        <v>8760</v>
      </c>
      <c r="AC170" s="325">
        <v>83.78</v>
      </c>
      <c r="AD170" s="274">
        <f t="shared" si="44"/>
        <v>1.04078</v>
      </c>
      <c r="AE170" s="326">
        <f t="shared" si="52"/>
        <v>80.497319318203651</v>
      </c>
      <c r="AF170" s="296" t="str">
        <f t="shared" si="53"/>
        <v/>
      </c>
      <c r="AG170" s="296"/>
      <c r="AH170" s="333">
        <v>44904</v>
      </c>
      <c r="AI170" s="328" t="s">
        <v>108</v>
      </c>
      <c r="AJ170" s="328" t="s">
        <v>153</v>
      </c>
      <c r="AK170" s="329">
        <v>47849</v>
      </c>
      <c r="AL170" s="329">
        <v>48213</v>
      </c>
      <c r="AM170" s="330">
        <v>8760</v>
      </c>
      <c r="AN170" s="331">
        <v>123.67</v>
      </c>
      <c r="AO170" s="274">
        <f t="shared" si="45"/>
        <v>0.98653999999999997</v>
      </c>
      <c r="AP170" s="326">
        <f t="shared" si="54"/>
        <v>125.35730938431286</v>
      </c>
      <c r="AQ170" s="296" t="str">
        <f t="shared" si="55"/>
        <v/>
      </c>
      <c r="AR170" s="296"/>
      <c r="AS170" s="333">
        <v>44907</v>
      </c>
      <c r="AT170" s="328" t="s">
        <v>115</v>
      </c>
      <c r="AU170" s="328" t="s">
        <v>117</v>
      </c>
      <c r="AV170" s="329">
        <v>45383</v>
      </c>
      <c r="AW170" s="329">
        <v>45473</v>
      </c>
      <c r="AX170" s="330">
        <v>2184</v>
      </c>
      <c r="AY170" s="331">
        <v>228.64</v>
      </c>
      <c r="AZ170" s="274">
        <f t="shared" si="46"/>
        <v>0.98653999999999997</v>
      </c>
      <c r="BA170" s="326">
        <f t="shared" si="56"/>
        <v>231.75948263628439</v>
      </c>
      <c r="BB170" s="296">
        <f t="shared" si="57"/>
        <v>231.75948263628439</v>
      </c>
      <c r="BC170">
        <f t="shared" si="47"/>
        <v>1</v>
      </c>
      <c r="BD170" s="296"/>
      <c r="BE170" s="296"/>
      <c r="BF170" s="332">
        <v>45268</v>
      </c>
      <c r="BG170" s="2" t="s">
        <v>115</v>
      </c>
      <c r="BH170" s="2" t="s">
        <v>145</v>
      </c>
      <c r="BI170" s="323">
        <v>45748</v>
      </c>
      <c r="BJ170" s="323">
        <v>45838</v>
      </c>
      <c r="BK170" s="324">
        <v>2184</v>
      </c>
      <c r="BL170" s="325">
        <v>83.5</v>
      </c>
      <c r="BM170" s="274">
        <f t="shared" si="48"/>
        <v>0.94415000000000004</v>
      </c>
      <c r="BN170" s="326">
        <f t="shared" si="58"/>
        <v>88.439336969761158</v>
      </c>
      <c r="BO170" s="296" t="str">
        <f t="shared" si="59"/>
        <v/>
      </c>
      <c r="BP170" t="str">
        <f t="shared" si="49"/>
        <v/>
      </c>
      <c r="BQ170" s="296"/>
      <c r="BR170" s="332">
        <v>45267</v>
      </c>
      <c r="BS170" s="2" t="s">
        <v>108</v>
      </c>
      <c r="BT170" s="2" t="s">
        <v>155</v>
      </c>
      <c r="BU170" s="323">
        <v>48214</v>
      </c>
      <c r="BV170" s="323">
        <v>48579</v>
      </c>
      <c r="BW170" s="324">
        <v>8784</v>
      </c>
      <c r="BX170" s="325">
        <v>71.34</v>
      </c>
      <c r="BY170" s="274">
        <f t="shared" si="50"/>
        <v>0.94415000000000004</v>
      </c>
      <c r="BZ170" s="326">
        <f t="shared" si="60"/>
        <v>75.560027537997144</v>
      </c>
      <c r="CA170" s="296" t="str">
        <f t="shared" si="61"/>
        <v/>
      </c>
    </row>
    <row r="171" spans="12:79" x14ac:dyDescent="0.25">
      <c r="L171" s="332">
        <v>44159</v>
      </c>
      <c r="M171" s="2" t="s">
        <v>108</v>
      </c>
      <c r="N171" s="2" t="s">
        <v>138</v>
      </c>
      <c r="O171" s="323">
        <v>46023</v>
      </c>
      <c r="P171" s="323">
        <v>46387</v>
      </c>
      <c r="Q171" s="324">
        <v>8760</v>
      </c>
      <c r="R171" s="325">
        <v>48.08</v>
      </c>
      <c r="S171" s="274">
        <f t="shared" si="42"/>
        <v>1.0779799999999999</v>
      </c>
      <c r="T171" s="326">
        <f t="shared" si="51"/>
        <v>44.601940666802726</v>
      </c>
      <c r="U171" s="296" t="str">
        <f t="shared" si="43"/>
        <v/>
      </c>
      <c r="V171" s="296"/>
      <c r="W171" s="332">
        <v>44539</v>
      </c>
      <c r="X171" s="2" t="s">
        <v>108</v>
      </c>
      <c r="Y171" s="2" t="s">
        <v>153</v>
      </c>
      <c r="Z171" s="323">
        <v>47849</v>
      </c>
      <c r="AA171" s="323">
        <v>48213</v>
      </c>
      <c r="AB171" s="324">
        <v>8760</v>
      </c>
      <c r="AC171" s="325">
        <v>83</v>
      </c>
      <c r="AD171" s="274">
        <f t="shared" si="44"/>
        <v>1.04078</v>
      </c>
      <c r="AE171" s="326">
        <f t="shared" si="52"/>
        <v>79.747881396644814</v>
      </c>
      <c r="AF171" s="296" t="str">
        <f t="shared" si="53"/>
        <v/>
      </c>
      <c r="AG171" s="296"/>
      <c r="AH171" s="333">
        <v>44904</v>
      </c>
      <c r="AI171" s="328" t="s">
        <v>108</v>
      </c>
      <c r="AJ171" s="328" t="s">
        <v>155</v>
      </c>
      <c r="AK171" s="329">
        <v>48214</v>
      </c>
      <c r="AL171" s="329">
        <v>48579</v>
      </c>
      <c r="AM171" s="330">
        <v>8784</v>
      </c>
      <c r="AN171" s="331">
        <v>123.17</v>
      </c>
      <c r="AO171" s="274">
        <f t="shared" si="45"/>
        <v>0.98653999999999997</v>
      </c>
      <c r="AP171" s="326">
        <f t="shared" si="54"/>
        <v>124.85048756259251</v>
      </c>
      <c r="AQ171" s="296" t="str">
        <f t="shared" si="55"/>
        <v/>
      </c>
      <c r="AR171" s="296"/>
      <c r="AS171" s="333">
        <v>44907</v>
      </c>
      <c r="AT171" s="328" t="s">
        <v>115</v>
      </c>
      <c r="AU171" s="328" t="s">
        <v>118</v>
      </c>
      <c r="AV171" s="329">
        <v>45474</v>
      </c>
      <c r="AW171" s="329">
        <v>45565</v>
      </c>
      <c r="AX171" s="330">
        <v>2208</v>
      </c>
      <c r="AY171" s="331">
        <v>219.1</v>
      </c>
      <c r="AZ171" s="274">
        <f t="shared" si="46"/>
        <v>0.98653999999999997</v>
      </c>
      <c r="BA171" s="326">
        <f t="shared" si="56"/>
        <v>222.08932227785999</v>
      </c>
      <c r="BB171" s="296">
        <f t="shared" si="57"/>
        <v>222.08932227785999</v>
      </c>
      <c r="BC171">
        <f t="shared" si="47"/>
        <v>1</v>
      </c>
      <c r="BD171" s="296"/>
      <c r="BE171" s="296"/>
      <c r="BF171" s="332">
        <v>45268</v>
      </c>
      <c r="BG171" s="2" t="s">
        <v>115</v>
      </c>
      <c r="BH171" s="2" t="s">
        <v>148</v>
      </c>
      <c r="BI171" s="323">
        <v>45839</v>
      </c>
      <c r="BJ171" s="323">
        <v>45930</v>
      </c>
      <c r="BK171" s="324">
        <v>2208</v>
      </c>
      <c r="BL171" s="325">
        <v>89.03</v>
      </c>
      <c r="BM171" s="274">
        <f t="shared" si="48"/>
        <v>0.94415000000000004</v>
      </c>
      <c r="BN171" s="326">
        <f t="shared" si="58"/>
        <v>94.296457130752529</v>
      </c>
      <c r="BO171" s="296" t="str">
        <f t="shared" si="59"/>
        <v/>
      </c>
      <c r="BP171" t="str">
        <f t="shared" si="49"/>
        <v/>
      </c>
      <c r="BQ171" s="296"/>
      <c r="BR171" s="332">
        <v>45267</v>
      </c>
      <c r="BS171" s="2" t="s">
        <v>108</v>
      </c>
      <c r="BT171" s="2" t="s">
        <v>158</v>
      </c>
      <c r="BU171" s="323">
        <v>48580</v>
      </c>
      <c r="BV171" s="323">
        <v>48944</v>
      </c>
      <c r="BW171" s="324">
        <v>8760</v>
      </c>
      <c r="BX171" s="325">
        <v>70.540000000000006</v>
      </c>
      <c r="BY171" s="274">
        <f t="shared" si="50"/>
        <v>0.94415000000000004</v>
      </c>
      <c r="BZ171" s="326">
        <f t="shared" si="60"/>
        <v>74.712704549065293</v>
      </c>
      <c r="CA171" s="296" t="str">
        <f t="shared" si="61"/>
        <v/>
      </c>
    </row>
    <row r="172" spans="12:79" x14ac:dyDescent="0.25">
      <c r="L172" s="332">
        <v>44158</v>
      </c>
      <c r="M172" s="2" t="s">
        <v>108</v>
      </c>
      <c r="N172" s="2" t="s">
        <v>151</v>
      </c>
      <c r="O172" s="323">
        <v>44197</v>
      </c>
      <c r="P172" s="323">
        <v>44561</v>
      </c>
      <c r="Q172" s="324">
        <v>8760</v>
      </c>
      <c r="R172" s="325">
        <v>39.31</v>
      </c>
      <c r="S172" s="274">
        <f t="shared" si="42"/>
        <v>1.0779799999999999</v>
      </c>
      <c r="T172" s="326">
        <f t="shared" si="51"/>
        <v>36.466353735690831</v>
      </c>
      <c r="U172" s="296" t="str">
        <f t="shared" si="43"/>
        <v/>
      </c>
      <c r="V172" s="296"/>
      <c r="W172" s="332">
        <v>44538</v>
      </c>
      <c r="X172" s="2" t="s">
        <v>108</v>
      </c>
      <c r="Y172" s="2" t="s">
        <v>133</v>
      </c>
      <c r="Z172" s="323">
        <v>44562</v>
      </c>
      <c r="AA172" s="323">
        <v>44926</v>
      </c>
      <c r="AB172" s="324">
        <v>8760</v>
      </c>
      <c r="AC172" s="325">
        <v>190.45</v>
      </c>
      <c r="AD172" s="274">
        <f t="shared" si="44"/>
        <v>1.04078</v>
      </c>
      <c r="AE172" s="326">
        <f t="shared" si="52"/>
        <v>182.98775918061452</v>
      </c>
      <c r="AF172" s="296" t="str">
        <f t="shared" si="53"/>
        <v/>
      </c>
      <c r="AG172" s="296"/>
      <c r="AH172" s="333">
        <v>44903</v>
      </c>
      <c r="AI172" s="328" t="s">
        <v>108</v>
      </c>
      <c r="AJ172" s="328" t="s">
        <v>110</v>
      </c>
      <c r="AK172" s="329">
        <v>44927</v>
      </c>
      <c r="AL172" s="329">
        <v>45291</v>
      </c>
      <c r="AM172" s="330">
        <v>8760</v>
      </c>
      <c r="AN172" s="331">
        <v>372.2</v>
      </c>
      <c r="AO172" s="274">
        <f t="shared" si="45"/>
        <v>0.98653999999999997</v>
      </c>
      <c r="AP172" s="326">
        <f t="shared" si="54"/>
        <v>377.27816408863299</v>
      </c>
      <c r="AQ172" s="296" t="str">
        <f t="shared" si="55"/>
        <v/>
      </c>
      <c r="AR172" s="296"/>
      <c r="AS172" s="333">
        <v>44907</v>
      </c>
      <c r="AT172" s="328" t="s">
        <v>115</v>
      </c>
      <c r="AU172" s="328" t="s">
        <v>140</v>
      </c>
      <c r="AV172" s="329">
        <v>45566</v>
      </c>
      <c r="AW172" s="329">
        <v>45657</v>
      </c>
      <c r="AX172" s="330">
        <v>2209</v>
      </c>
      <c r="AY172" s="331">
        <v>286.5</v>
      </c>
      <c r="AZ172" s="274">
        <f t="shared" si="46"/>
        <v>0.98653999999999997</v>
      </c>
      <c r="BA172" s="326">
        <f t="shared" si="56"/>
        <v>290.40890384576397</v>
      </c>
      <c r="BB172" s="296" t="str">
        <f t="shared" si="57"/>
        <v/>
      </c>
      <c r="BC172" t="str">
        <f t="shared" si="47"/>
        <v/>
      </c>
      <c r="BD172" s="296"/>
      <c r="BE172" s="296"/>
      <c r="BF172" s="332">
        <v>45268</v>
      </c>
      <c r="BG172" s="2" t="s">
        <v>115</v>
      </c>
      <c r="BH172" s="2" t="s">
        <v>152</v>
      </c>
      <c r="BI172" s="323">
        <v>45931</v>
      </c>
      <c r="BJ172" s="323">
        <v>46022</v>
      </c>
      <c r="BK172" s="324">
        <v>2209</v>
      </c>
      <c r="BL172" s="325">
        <v>101.9</v>
      </c>
      <c r="BM172" s="274">
        <f t="shared" si="48"/>
        <v>0.94415000000000004</v>
      </c>
      <c r="BN172" s="326">
        <f t="shared" si="58"/>
        <v>107.92776571519356</v>
      </c>
      <c r="BO172" s="296" t="str">
        <f t="shared" si="59"/>
        <v/>
      </c>
      <c r="BP172" t="str">
        <f t="shared" si="49"/>
        <v/>
      </c>
      <c r="BQ172" s="296"/>
      <c r="BR172" s="332">
        <v>45266</v>
      </c>
      <c r="BS172" s="2" t="s">
        <v>108</v>
      </c>
      <c r="BT172" s="2" t="s">
        <v>111</v>
      </c>
      <c r="BU172" s="323">
        <v>45292</v>
      </c>
      <c r="BV172" s="323">
        <v>45657</v>
      </c>
      <c r="BW172" s="324">
        <v>8784</v>
      </c>
      <c r="BX172" s="325">
        <v>97.87</v>
      </c>
      <c r="BY172" s="274">
        <f t="shared" si="50"/>
        <v>0.94415000000000004</v>
      </c>
      <c r="BZ172" s="326">
        <f t="shared" si="60"/>
        <v>103.6593761584494</v>
      </c>
      <c r="CA172" s="296">
        <f t="shared" si="61"/>
        <v>103.6593761584494</v>
      </c>
    </row>
    <row r="173" spans="12:79" x14ac:dyDescent="0.25">
      <c r="L173" s="332">
        <v>44158</v>
      </c>
      <c r="M173" s="2" t="s">
        <v>108</v>
      </c>
      <c r="N173" s="2" t="s">
        <v>133</v>
      </c>
      <c r="O173" s="323">
        <v>44562</v>
      </c>
      <c r="P173" s="323">
        <v>44926</v>
      </c>
      <c r="Q173" s="324">
        <v>8760</v>
      </c>
      <c r="R173" s="325">
        <v>43.31</v>
      </c>
      <c r="S173" s="274">
        <f t="shared" si="42"/>
        <v>1.0779799999999999</v>
      </c>
      <c r="T173" s="326">
        <f t="shared" si="51"/>
        <v>40.176997717953952</v>
      </c>
      <c r="U173" s="296" t="str">
        <f t="shared" si="43"/>
        <v/>
      </c>
      <c r="V173" s="296"/>
      <c r="W173" s="332">
        <v>44538</v>
      </c>
      <c r="X173" s="2" t="s">
        <v>108</v>
      </c>
      <c r="Y173" s="2" t="s">
        <v>110</v>
      </c>
      <c r="Z173" s="323">
        <v>44927</v>
      </c>
      <c r="AA173" s="323">
        <v>45291</v>
      </c>
      <c r="AB173" s="324">
        <v>8760</v>
      </c>
      <c r="AC173" s="325">
        <v>123.56</v>
      </c>
      <c r="AD173" s="274">
        <f t="shared" si="44"/>
        <v>1.04078</v>
      </c>
      <c r="AE173" s="326">
        <f t="shared" si="52"/>
        <v>118.71865331770402</v>
      </c>
      <c r="AF173" s="296">
        <f t="shared" si="53"/>
        <v>118.71865331770402</v>
      </c>
      <c r="AG173" s="296"/>
      <c r="AH173" s="333">
        <v>44903</v>
      </c>
      <c r="AI173" s="328" t="s">
        <v>108</v>
      </c>
      <c r="AJ173" s="328" t="s">
        <v>111</v>
      </c>
      <c r="AK173" s="329">
        <v>45292</v>
      </c>
      <c r="AL173" s="329">
        <v>45657</v>
      </c>
      <c r="AM173" s="330">
        <v>8784</v>
      </c>
      <c r="AN173" s="331">
        <v>282</v>
      </c>
      <c r="AO173" s="274">
        <f t="shared" si="45"/>
        <v>0.98653999999999997</v>
      </c>
      <c r="AP173" s="326">
        <f t="shared" si="54"/>
        <v>285.84750745028077</v>
      </c>
      <c r="AQ173" s="296" t="str">
        <f t="shared" si="55"/>
        <v/>
      </c>
      <c r="AR173" s="296"/>
      <c r="AS173" s="333">
        <v>44907</v>
      </c>
      <c r="AT173" s="328" t="s">
        <v>115</v>
      </c>
      <c r="AU173" s="328" t="s">
        <v>135</v>
      </c>
      <c r="AV173" s="329">
        <v>45658</v>
      </c>
      <c r="AW173" s="329">
        <v>45747</v>
      </c>
      <c r="AX173" s="330">
        <v>2159</v>
      </c>
      <c r="AY173" s="331">
        <v>262</v>
      </c>
      <c r="AZ173" s="274">
        <f t="shared" si="46"/>
        <v>0.98653999999999997</v>
      </c>
      <c r="BA173" s="326">
        <f t="shared" si="56"/>
        <v>265.57463458146657</v>
      </c>
      <c r="BB173" s="296" t="str">
        <f t="shared" si="57"/>
        <v/>
      </c>
      <c r="BC173" t="str">
        <f t="shared" si="47"/>
        <v/>
      </c>
      <c r="BD173" s="296"/>
      <c r="BE173" s="296"/>
      <c r="BF173" s="332">
        <v>45268</v>
      </c>
      <c r="BG173" s="2" t="s">
        <v>115</v>
      </c>
      <c r="BH173" s="2" t="s">
        <v>138</v>
      </c>
      <c r="BI173" s="323">
        <v>46023</v>
      </c>
      <c r="BJ173" s="323">
        <v>46112</v>
      </c>
      <c r="BK173" s="324">
        <v>2159</v>
      </c>
      <c r="BL173" s="325">
        <v>105.21</v>
      </c>
      <c r="BM173" s="274">
        <f t="shared" si="48"/>
        <v>0.94415000000000004</v>
      </c>
      <c r="BN173" s="326">
        <f t="shared" si="58"/>
        <v>111.43356458189905</v>
      </c>
      <c r="BO173" s="296" t="str">
        <f t="shared" si="59"/>
        <v/>
      </c>
      <c r="BP173" t="str">
        <f t="shared" si="49"/>
        <v/>
      </c>
      <c r="BQ173" s="296"/>
      <c r="BR173" s="332">
        <v>45266</v>
      </c>
      <c r="BS173" s="2" t="s">
        <v>108</v>
      </c>
      <c r="BT173" s="2" t="s">
        <v>135</v>
      </c>
      <c r="BU173" s="323">
        <v>45658</v>
      </c>
      <c r="BV173" s="323">
        <v>46022</v>
      </c>
      <c r="BW173" s="324">
        <v>8760</v>
      </c>
      <c r="BX173" s="325">
        <v>97.51</v>
      </c>
      <c r="BY173" s="274">
        <f t="shared" si="50"/>
        <v>0.94415000000000004</v>
      </c>
      <c r="BZ173" s="326">
        <f t="shared" si="60"/>
        <v>103.27808081343007</v>
      </c>
      <c r="CA173" s="296" t="str">
        <f t="shared" si="61"/>
        <v/>
      </c>
    </row>
    <row r="174" spans="12:79" x14ac:dyDescent="0.25">
      <c r="L174" s="332">
        <v>44158</v>
      </c>
      <c r="M174" s="2" t="s">
        <v>108</v>
      </c>
      <c r="N174" s="2" t="s">
        <v>110</v>
      </c>
      <c r="O174" s="323">
        <v>44927</v>
      </c>
      <c r="P174" s="323">
        <v>45291</v>
      </c>
      <c r="Q174" s="324">
        <v>8760</v>
      </c>
      <c r="R174" s="325">
        <v>45.47</v>
      </c>
      <c r="S174" s="274">
        <f t="shared" si="42"/>
        <v>1.0779799999999999</v>
      </c>
      <c r="T174" s="326">
        <f t="shared" si="51"/>
        <v>42.180745468376038</v>
      </c>
      <c r="U174" s="296" t="str">
        <f t="shared" si="43"/>
        <v/>
      </c>
      <c r="V174" s="296"/>
      <c r="W174" s="332">
        <v>44538</v>
      </c>
      <c r="X174" s="2" t="s">
        <v>108</v>
      </c>
      <c r="Y174" s="2" t="s">
        <v>111</v>
      </c>
      <c r="Z174" s="323">
        <v>45292</v>
      </c>
      <c r="AA174" s="323">
        <v>45657</v>
      </c>
      <c r="AB174" s="324">
        <v>8784</v>
      </c>
      <c r="AC174" s="325">
        <v>97.13</v>
      </c>
      <c r="AD174" s="274">
        <f t="shared" si="44"/>
        <v>1.04078</v>
      </c>
      <c r="AE174" s="326">
        <f t="shared" si="52"/>
        <v>93.324237591037488</v>
      </c>
      <c r="AF174" s="296" t="str">
        <f t="shared" si="53"/>
        <v/>
      </c>
      <c r="AG174" s="296"/>
      <c r="AH174" s="333">
        <v>44903</v>
      </c>
      <c r="AI174" s="328" t="s">
        <v>108</v>
      </c>
      <c r="AJ174" s="328" t="s">
        <v>135</v>
      </c>
      <c r="AK174" s="329">
        <v>45658</v>
      </c>
      <c r="AL174" s="329">
        <v>46022</v>
      </c>
      <c r="AM174" s="330">
        <v>8760</v>
      </c>
      <c r="AN174" s="331">
        <v>186.46</v>
      </c>
      <c r="AO174" s="274">
        <f t="shared" si="45"/>
        <v>0.98653999999999997</v>
      </c>
      <c r="AP174" s="326">
        <f t="shared" si="54"/>
        <v>189.00399375595518</v>
      </c>
      <c r="AQ174" s="296" t="str">
        <f t="shared" si="55"/>
        <v/>
      </c>
      <c r="AR174" s="296"/>
      <c r="AS174" s="333">
        <v>44907</v>
      </c>
      <c r="AT174" s="328" t="s">
        <v>115</v>
      </c>
      <c r="AU174" s="328" t="s">
        <v>145</v>
      </c>
      <c r="AV174" s="329">
        <v>45748</v>
      </c>
      <c r="AW174" s="329">
        <v>45838</v>
      </c>
      <c r="AX174" s="330">
        <v>2184</v>
      </c>
      <c r="AY174" s="331">
        <v>134.5</v>
      </c>
      <c r="AZ174" s="274">
        <f t="shared" si="46"/>
        <v>0.98653999999999997</v>
      </c>
      <c r="BA174" s="326">
        <f t="shared" si="56"/>
        <v>136.33507004277575</v>
      </c>
      <c r="BB174" s="296" t="str">
        <f t="shared" si="57"/>
        <v/>
      </c>
      <c r="BC174" t="str">
        <f t="shared" si="47"/>
        <v/>
      </c>
      <c r="BD174" s="296"/>
      <c r="BE174" s="296"/>
      <c r="BF174" s="332">
        <v>45268</v>
      </c>
      <c r="BG174" s="2" t="s">
        <v>115</v>
      </c>
      <c r="BH174" s="2" t="s">
        <v>157</v>
      </c>
      <c r="BI174" s="323">
        <v>46113</v>
      </c>
      <c r="BJ174" s="323">
        <v>46203</v>
      </c>
      <c r="BK174" s="324">
        <v>2184</v>
      </c>
      <c r="BL174" s="325">
        <v>80.33</v>
      </c>
      <c r="BM174" s="274">
        <f t="shared" si="48"/>
        <v>0.94415000000000004</v>
      </c>
      <c r="BN174" s="326">
        <f t="shared" si="58"/>
        <v>85.08181962611873</v>
      </c>
      <c r="BO174" s="296" t="str">
        <f t="shared" si="59"/>
        <v/>
      </c>
      <c r="BP174" t="str">
        <f t="shared" si="49"/>
        <v/>
      </c>
      <c r="BQ174" s="296"/>
      <c r="BR174" s="332">
        <v>45266</v>
      </c>
      <c r="BS174" s="2" t="s">
        <v>108</v>
      </c>
      <c r="BT174" s="2" t="s">
        <v>138</v>
      </c>
      <c r="BU174" s="323">
        <v>46023</v>
      </c>
      <c r="BV174" s="323">
        <v>46387</v>
      </c>
      <c r="BW174" s="324">
        <v>8760</v>
      </c>
      <c r="BX174" s="325">
        <v>90.96</v>
      </c>
      <c r="BY174" s="274">
        <f t="shared" si="50"/>
        <v>0.94415000000000004</v>
      </c>
      <c r="BZ174" s="326">
        <f t="shared" si="60"/>
        <v>96.340623841550595</v>
      </c>
      <c r="CA174" s="296" t="str">
        <f t="shared" si="61"/>
        <v/>
      </c>
    </row>
    <row r="175" spans="12:79" x14ac:dyDescent="0.25">
      <c r="L175" s="332">
        <v>44158</v>
      </c>
      <c r="M175" s="2" t="s">
        <v>108</v>
      </c>
      <c r="N175" s="2" t="s">
        <v>111</v>
      </c>
      <c r="O175" s="323">
        <v>45292</v>
      </c>
      <c r="P175" s="323">
        <v>45657</v>
      </c>
      <c r="Q175" s="324">
        <v>8784</v>
      </c>
      <c r="R175" s="325">
        <v>46.8</v>
      </c>
      <c r="S175" s="274">
        <f t="shared" si="42"/>
        <v>1.0779799999999999</v>
      </c>
      <c r="T175" s="326">
        <f t="shared" si="51"/>
        <v>43.414534592478525</v>
      </c>
      <c r="U175" s="296">
        <f t="shared" si="43"/>
        <v>43.414534592478525</v>
      </c>
      <c r="V175" s="296"/>
      <c r="W175" s="332">
        <v>44538</v>
      </c>
      <c r="X175" s="2" t="s">
        <v>108</v>
      </c>
      <c r="Y175" s="2" t="s">
        <v>135</v>
      </c>
      <c r="Z175" s="323">
        <v>45658</v>
      </c>
      <c r="AA175" s="323">
        <v>46022</v>
      </c>
      <c r="AB175" s="324">
        <v>8760</v>
      </c>
      <c r="AC175" s="325">
        <v>90.2</v>
      </c>
      <c r="AD175" s="274">
        <f t="shared" si="44"/>
        <v>1.04078</v>
      </c>
      <c r="AE175" s="326">
        <f t="shared" si="52"/>
        <v>86.665769903341726</v>
      </c>
      <c r="AF175" s="296" t="str">
        <f t="shared" si="53"/>
        <v/>
      </c>
      <c r="AG175" s="296"/>
      <c r="AH175" s="333">
        <v>44903</v>
      </c>
      <c r="AI175" s="328" t="s">
        <v>108</v>
      </c>
      <c r="AJ175" s="328" t="s">
        <v>138</v>
      </c>
      <c r="AK175" s="329">
        <v>46023</v>
      </c>
      <c r="AL175" s="329">
        <v>46387</v>
      </c>
      <c r="AM175" s="330">
        <v>8760</v>
      </c>
      <c r="AN175" s="331">
        <v>137.5</v>
      </c>
      <c r="AO175" s="274">
        <f t="shared" si="45"/>
        <v>0.98653999999999997</v>
      </c>
      <c r="AP175" s="326">
        <f t="shared" si="54"/>
        <v>139.37600097309789</v>
      </c>
      <c r="AQ175" s="296" t="str">
        <f t="shared" si="55"/>
        <v/>
      </c>
      <c r="AR175" s="296"/>
      <c r="AS175" s="333">
        <v>44907</v>
      </c>
      <c r="AT175" s="328" t="s">
        <v>115</v>
      </c>
      <c r="AU175" s="328" t="s">
        <v>148</v>
      </c>
      <c r="AV175" s="329">
        <v>45839</v>
      </c>
      <c r="AW175" s="329">
        <v>45930</v>
      </c>
      <c r="AX175" s="330">
        <v>2208</v>
      </c>
      <c r="AY175" s="331">
        <v>135.72999999999999</v>
      </c>
      <c r="AZ175" s="274">
        <f t="shared" si="46"/>
        <v>0.98653999999999997</v>
      </c>
      <c r="BA175" s="326">
        <f t="shared" si="56"/>
        <v>137.58185172420784</v>
      </c>
      <c r="BB175" s="296" t="str">
        <f t="shared" si="57"/>
        <v/>
      </c>
      <c r="BC175" t="str">
        <f t="shared" si="47"/>
        <v/>
      </c>
      <c r="BD175" s="296"/>
      <c r="BE175" s="296"/>
      <c r="BF175" s="332">
        <v>45268</v>
      </c>
      <c r="BG175" s="2" t="s">
        <v>115</v>
      </c>
      <c r="BH175" s="2" t="s">
        <v>160</v>
      </c>
      <c r="BI175" s="323">
        <v>46204</v>
      </c>
      <c r="BJ175" s="323">
        <v>46295</v>
      </c>
      <c r="BK175" s="324">
        <v>2208</v>
      </c>
      <c r="BL175" s="325">
        <v>83.61</v>
      </c>
      <c r="BM175" s="274">
        <f t="shared" si="48"/>
        <v>0.94415000000000004</v>
      </c>
      <c r="BN175" s="326">
        <f t="shared" si="58"/>
        <v>88.555843880739289</v>
      </c>
      <c r="BO175" s="296" t="str">
        <f t="shared" si="59"/>
        <v/>
      </c>
      <c r="BP175" t="str">
        <f t="shared" si="49"/>
        <v/>
      </c>
      <c r="BQ175" s="296"/>
      <c r="BR175" s="332">
        <v>45266</v>
      </c>
      <c r="BS175" s="2" t="s">
        <v>108</v>
      </c>
      <c r="BT175" s="2" t="s">
        <v>141</v>
      </c>
      <c r="BU175" s="323">
        <v>46388</v>
      </c>
      <c r="BV175" s="323">
        <v>46752</v>
      </c>
      <c r="BW175" s="324">
        <v>8760</v>
      </c>
      <c r="BX175" s="325">
        <v>86.12</v>
      </c>
      <c r="BY175" s="274">
        <f t="shared" si="50"/>
        <v>0.94415000000000004</v>
      </c>
      <c r="BZ175" s="326">
        <f t="shared" si="60"/>
        <v>91.214319758512943</v>
      </c>
      <c r="CA175" s="296" t="str">
        <f t="shared" si="61"/>
        <v/>
      </c>
    </row>
    <row r="176" spans="12:79" x14ac:dyDescent="0.25">
      <c r="L176" s="332">
        <v>44158</v>
      </c>
      <c r="M176" s="2" t="s">
        <v>108</v>
      </c>
      <c r="N176" s="2" t="s">
        <v>135</v>
      </c>
      <c r="O176" s="323">
        <v>45658</v>
      </c>
      <c r="P176" s="323">
        <v>46022</v>
      </c>
      <c r="Q176" s="324">
        <v>8760</v>
      </c>
      <c r="R176" s="325">
        <v>47.3</v>
      </c>
      <c r="S176" s="274">
        <f t="shared" si="42"/>
        <v>1.0779799999999999</v>
      </c>
      <c r="T176" s="326">
        <f t="shared" si="51"/>
        <v>43.878365090261411</v>
      </c>
      <c r="U176" s="296" t="str">
        <f t="shared" si="43"/>
        <v/>
      </c>
      <c r="V176" s="296"/>
      <c r="W176" s="332">
        <v>44538</v>
      </c>
      <c r="X176" s="2" t="s">
        <v>108</v>
      </c>
      <c r="Y176" s="2" t="s">
        <v>138</v>
      </c>
      <c r="Z176" s="323">
        <v>46023</v>
      </c>
      <c r="AA176" s="323">
        <v>46387</v>
      </c>
      <c r="AB176" s="324">
        <v>8760</v>
      </c>
      <c r="AC176" s="325">
        <v>87.5</v>
      </c>
      <c r="AD176" s="274">
        <f t="shared" si="44"/>
        <v>1.04078</v>
      </c>
      <c r="AE176" s="326">
        <f t="shared" si="52"/>
        <v>84.071561713330382</v>
      </c>
      <c r="AF176" s="296" t="str">
        <f t="shared" si="53"/>
        <v/>
      </c>
      <c r="AG176" s="296"/>
      <c r="AH176" s="333">
        <v>44903</v>
      </c>
      <c r="AI176" s="328" t="s">
        <v>108</v>
      </c>
      <c r="AJ176" s="328" t="s">
        <v>141</v>
      </c>
      <c r="AK176" s="329">
        <v>46388</v>
      </c>
      <c r="AL176" s="329">
        <v>46752</v>
      </c>
      <c r="AM176" s="330">
        <v>8760</v>
      </c>
      <c r="AN176" s="331">
        <v>139.59</v>
      </c>
      <c r="AO176" s="274">
        <f t="shared" si="45"/>
        <v>0.98653999999999997</v>
      </c>
      <c r="AP176" s="326">
        <f t="shared" si="54"/>
        <v>141.49451618788899</v>
      </c>
      <c r="AQ176" s="296" t="str">
        <f t="shared" si="55"/>
        <v/>
      </c>
      <c r="AR176" s="296"/>
      <c r="AS176" s="333">
        <v>44904</v>
      </c>
      <c r="AT176" s="328" t="s">
        <v>115</v>
      </c>
      <c r="AU176" s="328" t="s">
        <v>110</v>
      </c>
      <c r="AV176" s="329">
        <v>44927</v>
      </c>
      <c r="AW176" s="329">
        <v>45016</v>
      </c>
      <c r="AX176" s="330">
        <v>2159</v>
      </c>
      <c r="AY176" s="331">
        <v>369.99</v>
      </c>
      <c r="AZ176" s="274">
        <f t="shared" si="46"/>
        <v>0.98653999999999997</v>
      </c>
      <c r="BA176" s="326">
        <f t="shared" si="56"/>
        <v>375.03801163662905</v>
      </c>
      <c r="BB176" s="296" t="str">
        <f t="shared" si="57"/>
        <v/>
      </c>
      <c r="BC176" t="str">
        <f t="shared" si="47"/>
        <v/>
      </c>
      <c r="BD176" s="296"/>
      <c r="BE176" s="296"/>
      <c r="BF176" s="332">
        <v>45267</v>
      </c>
      <c r="BG176" s="2" t="s">
        <v>115</v>
      </c>
      <c r="BH176" s="2" t="s">
        <v>111</v>
      </c>
      <c r="BI176" s="323">
        <v>45292</v>
      </c>
      <c r="BJ176" s="323">
        <v>45382</v>
      </c>
      <c r="BK176" s="324">
        <v>2183</v>
      </c>
      <c r="BL176" s="325">
        <v>99.56</v>
      </c>
      <c r="BM176" s="274">
        <f t="shared" si="48"/>
        <v>0.94415000000000004</v>
      </c>
      <c r="BN176" s="326">
        <f t="shared" si="58"/>
        <v>105.44934597256791</v>
      </c>
      <c r="BO176" s="296" t="str">
        <f t="shared" si="59"/>
        <v/>
      </c>
      <c r="BP176">
        <f t="shared" si="49"/>
        <v>1</v>
      </c>
      <c r="BQ176" s="296"/>
      <c r="BR176" s="332">
        <v>45266</v>
      </c>
      <c r="BS176" s="2" t="s">
        <v>108</v>
      </c>
      <c r="BT176" s="2" t="s">
        <v>143</v>
      </c>
      <c r="BU176" s="323">
        <v>46753</v>
      </c>
      <c r="BV176" s="323">
        <v>47118</v>
      </c>
      <c r="BW176" s="324">
        <v>8784</v>
      </c>
      <c r="BX176" s="325">
        <v>77.75</v>
      </c>
      <c r="BY176" s="274">
        <f t="shared" si="50"/>
        <v>0.94415000000000004</v>
      </c>
      <c r="BZ176" s="326">
        <f t="shared" si="60"/>
        <v>82.349202986813538</v>
      </c>
      <c r="CA176" s="296" t="str">
        <f t="shared" si="61"/>
        <v/>
      </c>
    </row>
    <row r="177" spans="12:79" x14ac:dyDescent="0.25">
      <c r="L177" s="332">
        <v>44158</v>
      </c>
      <c r="M177" s="2" t="s">
        <v>108</v>
      </c>
      <c r="N177" s="2" t="s">
        <v>138</v>
      </c>
      <c r="O177" s="323">
        <v>46023</v>
      </c>
      <c r="P177" s="323">
        <v>46387</v>
      </c>
      <c r="Q177" s="324">
        <v>8760</v>
      </c>
      <c r="R177" s="325">
        <v>47.93</v>
      </c>
      <c r="S177" s="274">
        <f t="shared" si="42"/>
        <v>1.0779799999999999</v>
      </c>
      <c r="T177" s="326">
        <f t="shared" si="51"/>
        <v>44.462791517467856</v>
      </c>
      <c r="U177" s="296" t="str">
        <f t="shared" si="43"/>
        <v/>
      </c>
      <c r="V177" s="296"/>
      <c r="W177" s="332">
        <v>44538</v>
      </c>
      <c r="X177" s="2" t="s">
        <v>108</v>
      </c>
      <c r="Y177" s="2" t="s">
        <v>141</v>
      </c>
      <c r="Z177" s="323">
        <v>46388</v>
      </c>
      <c r="AA177" s="323">
        <v>46752</v>
      </c>
      <c r="AB177" s="324">
        <v>8760</v>
      </c>
      <c r="AC177" s="325">
        <v>85.55</v>
      </c>
      <c r="AD177" s="274">
        <f t="shared" si="44"/>
        <v>1.04078</v>
      </c>
      <c r="AE177" s="326">
        <f t="shared" si="52"/>
        <v>82.197966909433305</v>
      </c>
      <c r="AF177" s="296" t="str">
        <f t="shared" si="53"/>
        <v/>
      </c>
      <c r="AG177" s="296"/>
      <c r="AH177" s="333">
        <v>44903</v>
      </c>
      <c r="AI177" s="328" t="s">
        <v>108</v>
      </c>
      <c r="AJ177" s="328" t="s">
        <v>143</v>
      </c>
      <c r="AK177" s="329">
        <v>46753</v>
      </c>
      <c r="AL177" s="329">
        <v>47118</v>
      </c>
      <c r="AM177" s="330">
        <v>8784</v>
      </c>
      <c r="AN177" s="331">
        <v>128.59</v>
      </c>
      <c r="AO177" s="274">
        <f t="shared" si="45"/>
        <v>0.98653999999999997</v>
      </c>
      <c r="AP177" s="326">
        <f t="shared" si="54"/>
        <v>130.34443611004116</v>
      </c>
      <c r="AQ177" s="296" t="str">
        <f t="shared" si="55"/>
        <v/>
      </c>
      <c r="AR177" s="296"/>
      <c r="AS177" s="333">
        <v>44904</v>
      </c>
      <c r="AT177" s="328" t="s">
        <v>115</v>
      </c>
      <c r="AU177" s="328" t="s">
        <v>134</v>
      </c>
      <c r="AV177" s="329">
        <v>45017</v>
      </c>
      <c r="AW177" s="329">
        <v>45107</v>
      </c>
      <c r="AX177" s="330">
        <v>2184</v>
      </c>
      <c r="AY177" s="331">
        <v>331.25</v>
      </c>
      <c r="AZ177" s="274">
        <f t="shared" si="46"/>
        <v>0.98653999999999997</v>
      </c>
      <c r="BA177" s="326">
        <f t="shared" si="56"/>
        <v>335.76945688973586</v>
      </c>
      <c r="BB177" s="296" t="str">
        <f t="shared" si="57"/>
        <v/>
      </c>
      <c r="BC177" t="str">
        <f t="shared" si="47"/>
        <v/>
      </c>
      <c r="BD177" s="296"/>
      <c r="BE177" s="296"/>
      <c r="BF177" s="332">
        <v>45267</v>
      </c>
      <c r="BG177" s="2" t="s">
        <v>115</v>
      </c>
      <c r="BH177" s="2" t="s">
        <v>117</v>
      </c>
      <c r="BI177" s="323">
        <v>45383</v>
      </c>
      <c r="BJ177" s="323">
        <v>45473</v>
      </c>
      <c r="BK177" s="324">
        <v>2184</v>
      </c>
      <c r="BL177" s="325">
        <v>87.14</v>
      </c>
      <c r="BM177" s="274">
        <f t="shared" si="48"/>
        <v>0.94415000000000004</v>
      </c>
      <c r="BN177" s="326">
        <f t="shared" si="58"/>
        <v>92.294656569401042</v>
      </c>
      <c r="BO177" s="296" t="str">
        <f t="shared" si="59"/>
        <v/>
      </c>
      <c r="BP177">
        <f t="shared" si="49"/>
        <v>1</v>
      </c>
      <c r="BQ177" s="296"/>
      <c r="BR177" s="332">
        <v>45266</v>
      </c>
      <c r="BS177" s="2" t="s">
        <v>108</v>
      </c>
      <c r="BT177" s="2" t="s">
        <v>146</v>
      </c>
      <c r="BU177" s="323">
        <v>47119</v>
      </c>
      <c r="BV177" s="323">
        <v>47483</v>
      </c>
      <c r="BW177" s="324">
        <v>8760</v>
      </c>
      <c r="BX177" s="325">
        <v>74.59</v>
      </c>
      <c r="BY177" s="274">
        <f t="shared" si="50"/>
        <v>0.94415000000000004</v>
      </c>
      <c r="BZ177" s="326">
        <f t="shared" si="60"/>
        <v>79.002277180532758</v>
      </c>
      <c r="CA177" s="296" t="str">
        <f t="shared" si="61"/>
        <v/>
      </c>
    </row>
    <row r="178" spans="12:79" x14ac:dyDescent="0.25">
      <c r="L178" s="332">
        <v>44155</v>
      </c>
      <c r="M178" s="2" t="s">
        <v>108</v>
      </c>
      <c r="N178" s="2" t="s">
        <v>151</v>
      </c>
      <c r="O178" s="323">
        <v>44197</v>
      </c>
      <c r="P178" s="323">
        <v>44561</v>
      </c>
      <c r="Q178" s="324">
        <v>8760</v>
      </c>
      <c r="R178" s="325">
        <v>38.299999999999997</v>
      </c>
      <c r="S178" s="274">
        <f t="shared" si="42"/>
        <v>1.0779799999999999</v>
      </c>
      <c r="T178" s="326">
        <f t="shared" si="51"/>
        <v>35.529416130169388</v>
      </c>
      <c r="U178" s="296" t="str">
        <f t="shared" si="43"/>
        <v/>
      </c>
      <c r="V178" s="296"/>
      <c r="W178" s="332">
        <v>44538</v>
      </c>
      <c r="X178" s="2" t="s">
        <v>108</v>
      </c>
      <c r="Y178" s="2" t="s">
        <v>143</v>
      </c>
      <c r="Z178" s="323">
        <v>46753</v>
      </c>
      <c r="AA178" s="323">
        <v>47118</v>
      </c>
      <c r="AB178" s="324">
        <v>8784</v>
      </c>
      <c r="AC178" s="325">
        <v>86.91</v>
      </c>
      <c r="AD178" s="274">
        <f t="shared" si="44"/>
        <v>1.04078</v>
      </c>
      <c r="AE178" s="326">
        <f t="shared" si="52"/>
        <v>83.504679182920498</v>
      </c>
      <c r="AF178" s="296" t="str">
        <f t="shared" si="53"/>
        <v/>
      </c>
      <c r="AG178" s="296"/>
      <c r="AH178" s="333">
        <v>44903</v>
      </c>
      <c r="AI178" s="328" t="s">
        <v>108</v>
      </c>
      <c r="AJ178" s="328" t="s">
        <v>146</v>
      </c>
      <c r="AK178" s="329">
        <v>47119</v>
      </c>
      <c r="AL178" s="329">
        <v>47483</v>
      </c>
      <c r="AM178" s="330">
        <v>8760</v>
      </c>
      <c r="AN178" s="331">
        <v>127.26</v>
      </c>
      <c r="AO178" s="274">
        <f t="shared" si="45"/>
        <v>0.98653999999999997</v>
      </c>
      <c r="AP178" s="326">
        <f t="shared" si="54"/>
        <v>128.99629006426503</v>
      </c>
      <c r="AQ178" s="296" t="str">
        <f t="shared" si="55"/>
        <v/>
      </c>
      <c r="AR178" s="296"/>
      <c r="AS178" s="333">
        <v>44904</v>
      </c>
      <c r="AT178" s="328" t="s">
        <v>115</v>
      </c>
      <c r="AU178" s="328" t="s">
        <v>137</v>
      </c>
      <c r="AV178" s="329">
        <v>45108</v>
      </c>
      <c r="AW178" s="329">
        <v>45199</v>
      </c>
      <c r="AX178" s="330">
        <v>2208</v>
      </c>
      <c r="AY178" s="331">
        <v>342.23</v>
      </c>
      <c r="AZ178" s="274">
        <f t="shared" si="46"/>
        <v>0.98653999999999997</v>
      </c>
      <c r="BA178" s="326">
        <f t="shared" si="56"/>
        <v>346.89926409471491</v>
      </c>
      <c r="BB178" s="296" t="str">
        <f t="shared" si="57"/>
        <v/>
      </c>
      <c r="BC178" t="str">
        <f t="shared" si="47"/>
        <v/>
      </c>
      <c r="BD178" s="296"/>
      <c r="BE178" s="296"/>
      <c r="BF178" s="332">
        <v>45267</v>
      </c>
      <c r="BG178" s="2" t="s">
        <v>115</v>
      </c>
      <c r="BH178" s="2" t="s">
        <v>118</v>
      </c>
      <c r="BI178" s="323">
        <v>45474</v>
      </c>
      <c r="BJ178" s="323">
        <v>45565</v>
      </c>
      <c r="BK178" s="324">
        <v>2208</v>
      </c>
      <c r="BL178" s="325">
        <v>99.09</v>
      </c>
      <c r="BM178" s="274">
        <f t="shared" si="48"/>
        <v>0.94415000000000004</v>
      </c>
      <c r="BN178" s="326">
        <f t="shared" si="58"/>
        <v>104.95154371657046</v>
      </c>
      <c r="BO178" s="296" t="str">
        <f t="shared" si="59"/>
        <v/>
      </c>
      <c r="BP178">
        <f t="shared" si="49"/>
        <v>1</v>
      </c>
      <c r="BQ178" s="296"/>
      <c r="BR178" s="332">
        <v>45266</v>
      </c>
      <c r="BS178" s="2" t="s">
        <v>108</v>
      </c>
      <c r="BT178" s="2" t="s">
        <v>149</v>
      </c>
      <c r="BU178" s="323">
        <v>47484</v>
      </c>
      <c r="BV178" s="323">
        <v>47848</v>
      </c>
      <c r="BW178" s="324">
        <v>8760</v>
      </c>
      <c r="BX178" s="325">
        <v>72.95</v>
      </c>
      <c r="BY178" s="274">
        <f t="shared" si="50"/>
        <v>0.94415000000000004</v>
      </c>
      <c r="BZ178" s="326">
        <f t="shared" si="60"/>
        <v>77.265265053222478</v>
      </c>
      <c r="CA178" s="296" t="str">
        <f t="shared" si="61"/>
        <v/>
      </c>
    </row>
    <row r="179" spans="12:79" x14ac:dyDescent="0.25">
      <c r="L179" s="332">
        <v>44155</v>
      </c>
      <c r="M179" s="2" t="s">
        <v>108</v>
      </c>
      <c r="N179" s="2" t="s">
        <v>133</v>
      </c>
      <c r="O179" s="323">
        <v>44562</v>
      </c>
      <c r="P179" s="323">
        <v>44926</v>
      </c>
      <c r="Q179" s="324">
        <v>8760</v>
      </c>
      <c r="R179" s="325">
        <v>42.56</v>
      </c>
      <c r="S179" s="274">
        <f t="shared" si="42"/>
        <v>1.0779799999999999</v>
      </c>
      <c r="T179" s="326">
        <f t="shared" si="51"/>
        <v>39.481251971279619</v>
      </c>
      <c r="U179" s="296" t="str">
        <f t="shared" si="43"/>
        <v/>
      </c>
      <c r="V179" s="296"/>
      <c r="W179" s="332">
        <v>44538</v>
      </c>
      <c r="X179" s="2" t="s">
        <v>108</v>
      </c>
      <c r="Y179" s="2" t="s">
        <v>146</v>
      </c>
      <c r="Z179" s="323">
        <v>47119</v>
      </c>
      <c r="AA179" s="323">
        <v>47483</v>
      </c>
      <c r="AB179" s="324">
        <v>8760</v>
      </c>
      <c r="AC179" s="325">
        <v>86.12</v>
      </c>
      <c r="AD179" s="274">
        <f t="shared" si="44"/>
        <v>1.04078</v>
      </c>
      <c r="AE179" s="326">
        <f t="shared" si="52"/>
        <v>82.745633082880147</v>
      </c>
      <c r="AF179" s="296" t="str">
        <f t="shared" si="53"/>
        <v/>
      </c>
      <c r="AG179" s="296"/>
      <c r="AH179" s="333">
        <v>44903</v>
      </c>
      <c r="AI179" s="328" t="s">
        <v>108</v>
      </c>
      <c r="AJ179" s="328" t="s">
        <v>149</v>
      </c>
      <c r="AK179" s="329">
        <v>47484</v>
      </c>
      <c r="AL179" s="329">
        <v>47848</v>
      </c>
      <c r="AM179" s="330">
        <v>8760</v>
      </c>
      <c r="AN179" s="331">
        <v>125.76</v>
      </c>
      <c r="AO179" s="274">
        <f t="shared" si="45"/>
        <v>0.98653999999999997</v>
      </c>
      <c r="AP179" s="326">
        <f t="shared" si="54"/>
        <v>127.47582459910394</v>
      </c>
      <c r="AQ179" s="296" t="str">
        <f t="shared" si="55"/>
        <v/>
      </c>
      <c r="AR179" s="296"/>
      <c r="AS179" s="333">
        <v>44904</v>
      </c>
      <c r="AT179" s="328" t="s">
        <v>115</v>
      </c>
      <c r="AU179" s="328" t="s">
        <v>116</v>
      </c>
      <c r="AV179" s="329">
        <v>45200</v>
      </c>
      <c r="AW179" s="329">
        <v>45291</v>
      </c>
      <c r="AX179" s="330">
        <v>2209</v>
      </c>
      <c r="AY179" s="331">
        <v>444.01</v>
      </c>
      <c r="AZ179" s="274">
        <f t="shared" si="46"/>
        <v>0.98653999999999997</v>
      </c>
      <c r="BA179" s="326">
        <f t="shared" si="56"/>
        <v>450.06791412411053</v>
      </c>
      <c r="BB179" s="296">
        <f t="shared" si="57"/>
        <v>450.06791412411053</v>
      </c>
      <c r="BC179">
        <f t="shared" si="47"/>
        <v>1</v>
      </c>
      <c r="BD179" s="296"/>
      <c r="BE179" s="296"/>
      <c r="BF179" s="332">
        <v>45267</v>
      </c>
      <c r="BG179" s="2" t="s">
        <v>115</v>
      </c>
      <c r="BH179" s="2" t="s">
        <v>140</v>
      </c>
      <c r="BI179" s="323">
        <v>45566</v>
      </c>
      <c r="BJ179" s="323">
        <v>45657</v>
      </c>
      <c r="BK179" s="324">
        <v>2209</v>
      </c>
      <c r="BL179" s="325">
        <v>112.52</v>
      </c>
      <c r="BM179" s="274">
        <f t="shared" si="48"/>
        <v>0.94415000000000004</v>
      </c>
      <c r="BN179" s="326">
        <f t="shared" si="58"/>
        <v>119.17597839326378</v>
      </c>
      <c r="BO179" s="296" t="str">
        <f t="shared" si="59"/>
        <v/>
      </c>
      <c r="BP179" t="str">
        <f t="shared" si="49"/>
        <v/>
      </c>
      <c r="BQ179" s="296"/>
      <c r="BR179" s="332">
        <v>45266</v>
      </c>
      <c r="BS179" s="2" t="s">
        <v>108</v>
      </c>
      <c r="BT179" s="2" t="s">
        <v>153</v>
      </c>
      <c r="BU179" s="323">
        <v>47849</v>
      </c>
      <c r="BV179" s="323">
        <v>48213</v>
      </c>
      <c r="BW179" s="324">
        <v>8760</v>
      </c>
      <c r="BX179" s="325">
        <v>72.56</v>
      </c>
      <c r="BY179" s="274">
        <f t="shared" si="50"/>
        <v>0.94415000000000004</v>
      </c>
      <c r="BZ179" s="326">
        <f t="shared" si="60"/>
        <v>76.852195096118194</v>
      </c>
      <c r="CA179" s="296" t="str">
        <f t="shared" si="61"/>
        <v/>
      </c>
    </row>
    <row r="180" spans="12:79" x14ac:dyDescent="0.25">
      <c r="L180" s="332">
        <v>44155</v>
      </c>
      <c r="M180" s="2" t="s">
        <v>108</v>
      </c>
      <c r="N180" s="2" t="s">
        <v>110</v>
      </c>
      <c r="O180" s="323">
        <v>44927</v>
      </c>
      <c r="P180" s="323">
        <v>45291</v>
      </c>
      <c r="Q180" s="324">
        <v>8760</v>
      </c>
      <c r="R180" s="325">
        <v>44.85</v>
      </c>
      <c r="S180" s="274">
        <f t="shared" si="42"/>
        <v>1.0779799999999999</v>
      </c>
      <c r="T180" s="326">
        <f t="shared" si="51"/>
        <v>41.605595651125256</v>
      </c>
      <c r="U180" s="296" t="str">
        <f t="shared" si="43"/>
        <v/>
      </c>
      <c r="V180" s="296"/>
      <c r="W180" s="332">
        <v>44538</v>
      </c>
      <c r="X180" s="2" t="s">
        <v>108</v>
      </c>
      <c r="Y180" s="2" t="s">
        <v>149</v>
      </c>
      <c r="Z180" s="323">
        <v>47484</v>
      </c>
      <c r="AA180" s="323">
        <v>47848</v>
      </c>
      <c r="AB180" s="324">
        <v>8760</v>
      </c>
      <c r="AC180" s="325">
        <v>85.08</v>
      </c>
      <c r="AD180" s="274">
        <f t="shared" si="44"/>
        <v>1.04078</v>
      </c>
      <c r="AE180" s="326">
        <f t="shared" si="52"/>
        <v>81.746382520801703</v>
      </c>
      <c r="AF180" s="296" t="str">
        <f t="shared" si="53"/>
        <v/>
      </c>
      <c r="AG180" s="296"/>
      <c r="AH180" s="333">
        <v>44903</v>
      </c>
      <c r="AI180" s="328" t="s">
        <v>108</v>
      </c>
      <c r="AJ180" s="328" t="s">
        <v>153</v>
      </c>
      <c r="AK180" s="329">
        <v>47849</v>
      </c>
      <c r="AL180" s="329">
        <v>48213</v>
      </c>
      <c r="AM180" s="330">
        <v>8760</v>
      </c>
      <c r="AN180" s="331">
        <v>124.76</v>
      </c>
      <c r="AO180" s="274">
        <f t="shared" si="45"/>
        <v>0.98653999999999997</v>
      </c>
      <c r="AP180" s="326">
        <f t="shared" si="54"/>
        <v>126.46218095566324</v>
      </c>
      <c r="AQ180" s="296" t="str">
        <f t="shared" si="55"/>
        <v/>
      </c>
      <c r="AR180" s="296"/>
      <c r="AS180" s="333">
        <v>44904</v>
      </c>
      <c r="AT180" s="328" t="s">
        <v>115</v>
      </c>
      <c r="AU180" s="328" t="s">
        <v>111</v>
      </c>
      <c r="AV180" s="329">
        <v>45292</v>
      </c>
      <c r="AW180" s="329">
        <v>45382</v>
      </c>
      <c r="AX180" s="330">
        <v>2183</v>
      </c>
      <c r="AY180" s="331">
        <v>403.31</v>
      </c>
      <c r="AZ180" s="274">
        <f t="shared" si="46"/>
        <v>0.98653999999999997</v>
      </c>
      <c r="BA180" s="326">
        <f t="shared" si="56"/>
        <v>408.81261783607357</v>
      </c>
      <c r="BB180" s="296">
        <f t="shared" si="57"/>
        <v>408.81261783607357</v>
      </c>
      <c r="BC180">
        <f t="shared" si="47"/>
        <v>1</v>
      </c>
      <c r="BD180" s="296"/>
      <c r="BE180" s="296"/>
      <c r="BF180" s="332">
        <v>45267</v>
      </c>
      <c r="BG180" s="2" t="s">
        <v>115</v>
      </c>
      <c r="BH180" s="2" t="s">
        <v>135</v>
      </c>
      <c r="BI180" s="323">
        <v>45658</v>
      </c>
      <c r="BJ180" s="323">
        <v>45747</v>
      </c>
      <c r="BK180" s="324">
        <v>2159</v>
      </c>
      <c r="BL180" s="325">
        <v>115.54</v>
      </c>
      <c r="BM180" s="274">
        <f t="shared" si="48"/>
        <v>0.94415000000000004</v>
      </c>
      <c r="BN180" s="326">
        <f t="shared" si="58"/>
        <v>122.37462267648149</v>
      </c>
      <c r="BO180" s="296" t="str">
        <f t="shared" si="59"/>
        <v/>
      </c>
      <c r="BP180" t="str">
        <f t="shared" si="49"/>
        <v/>
      </c>
      <c r="BQ180" s="296"/>
      <c r="BR180" s="332">
        <v>45266</v>
      </c>
      <c r="BS180" s="2" t="s">
        <v>108</v>
      </c>
      <c r="BT180" s="2" t="s">
        <v>155</v>
      </c>
      <c r="BU180" s="323">
        <v>48214</v>
      </c>
      <c r="BV180" s="323">
        <v>48579</v>
      </c>
      <c r="BW180" s="324">
        <v>8784</v>
      </c>
      <c r="BX180" s="325">
        <v>71.459999999999994</v>
      </c>
      <c r="BY180" s="274">
        <f t="shared" si="50"/>
        <v>0.94415000000000004</v>
      </c>
      <c r="BZ180" s="326">
        <f t="shared" si="60"/>
        <v>75.687125986336909</v>
      </c>
      <c r="CA180" s="296" t="str">
        <f t="shared" si="61"/>
        <v/>
      </c>
    </row>
    <row r="181" spans="12:79" x14ac:dyDescent="0.25">
      <c r="L181" s="332">
        <v>44155</v>
      </c>
      <c r="M181" s="2" t="s">
        <v>108</v>
      </c>
      <c r="N181" s="2" t="s">
        <v>111</v>
      </c>
      <c r="O181" s="323">
        <v>45292</v>
      </c>
      <c r="P181" s="323">
        <v>45657</v>
      </c>
      <c r="Q181" s="324">
        <v>8784</v>
      </c>
      <c r="R181" s="325">
        <v>46.28</v>
      </c>
      <c r="S181" s="274">
        <f t="shared" si="42"/>
        <v>1.0779799999999999</v>
      </c>
      <c r="T181" s="326">
        <f t="shared" si="51"/>
        <v>42.93215087478432</v>
      </c>
      <c r="U181" s="296">
        <f t="shared" si="43"/>
        <v>42.93215087478432</v>
      </c>
      <c r="V181" s="296"/>
      <c r="W181" s="332">
        <v>44538</v>
      </c>
      <c r="X181" s="2" t="s">
        <v>108</v>
      </c>
      <c r="Y181" s="2" t="s">
        <v>153</v>
      </c>
      <c r="Z181" s="323">
        <v>47849</v>
      </c>
      <c r="AA181" s="323">
        <v>48213</v>
      </c>
      <c r="AB181" s="324">
        <v>8760</v>
      </c>
      <c r="AC181" s="325">
        <v>84.3</v>
      </c>
      <c r="AD181" s="274">
        <f t="shared" si="44"/>
        <v>1.04078</v>
      </c>
      <c r="AE181" s="326">
        <f t="shared" si="52"/>
        <v>80.996944599242866</v>
      </c>
      <c r="AF181" s="296" t="str">
        <f t="shared" si="53"/>
        <v/>
      </c>
      <c r="AG181" s="296"/>
      <c r="AH181" s="333">
        <v>44903</v>
      </c>
      <c r="AI181" s="328" t="s">
        <v>108</v>
      </c>
      <c r="AJ181" s="328" t="s">
        <v>155</v>
      </c>
      <c r="AK181" s="329">
        <v>48214</v>
      </c>
      <c r="AL181" s="329">
        <v>48579</v>
      </c>
      <c r="AM181" s="330">
        <v>8784</v>
      </c>
      <c r="AN181" s="331">
        <v>124.26</v>
      </c>
      <c r="AO181" s="274">
        <f t="shared" si="45"/>
        <v>0.98653999999999997</v>
      </c>
      <c r="AP181" s="326">
        <f t="shared" si="54"/>
        <v>125.95535913394288</v>
      </c>
      <c r="AQ181" s="296" t="str">
        <f t="shared" si="55"/>
        <v/>
      </c>
      <c r="AR181" s="296"/>
      <c r="AS181" s="333">
        <v>44904</v>
      </c>
      <c r="AT181" s="328" t="s">
        <v>115</v>
      </c>
      <c r="AU181" s="328" t="s">
        <v>117</v>
      </c>
      <c r="AV181" s="329">
        <v>45383</v>
      </c>
      <c r="AW181" s="329">
        <v>45473</v>
      </c>
      <c r="AX181" s="330">
        <v>2184</v>
      </c>
      <c r="AY181" s="331">
        <v>229.51</v>
      </c>
      <c r="AZ181" s="274">
        <f t="shared" si="46"/>
        <v>0.98653999999999997</v>
      </c>
      <c r="BA181" s="326">
        <f t="shared" si="56"/>
        <v>232.64135260607782</v>
      </c>
      <c r="BB181" s="296">
        <f t="shared" si="57"/>
        <v>232.64135260607782</v>
      </c>
      <c r="BC181">
        <f t="shared" si="47"/>
        <v>1</v>
      </c>
      <c r="BD181" s="296"/>
      <c r="BE181" s="296"/>
      <c r="BF181" s="332">
        <v>45267</v>
      </c>
      <c r="BG181" s="2" t="s">
        <v>115</v>
      </c>
      <c r="BH181" s="2" t="s">
        <v>145</v>
      </c>
      <c r="BI181" s="323">
        <v>45748</v>
      </c>
      <c r="BJ181" s="323">
        <v>45838</v>
      </c>
      <c r="BK181" s="324">
        <v>2184</v>
      </c>
      <c r="BL181" s="325">
        <v>85.44</v>
      </c>
      <c r="BM181" s="274">
        <f t="shared" si="48"/>
        <v>0.94415000000000004</v>
      </c>
      <c r="BN181" s="326">
        <f t="shared" si="58"/>
        <v>90.494095217920872</v>
      </c>
      <c r="BO181" s="296" t="str">
        <f t="shared" si="59"/>
        <v/>
      </c>
      <c r="BP181" t="str">
        <f t="shared" si="49"/>
        <v/>
      </c>
      <c r="BQ181" s="296"/>
      <c r="BR181" s="332">
        <v>45266</v>
      </c>
      <c r="BS181" s="2" t="s">
        <v>108</v>
      </c>
      <c r="BT181" s="2" t="s">
        <v>158</v>
      </c>
      <c r="BU181" s="323">
        <v>48580</v>
      </c>
      <c r="BV181" s="323">
        <v>48944</v>
      </c>
      <c r="BW181" s="324">
        <v>8760</v>
      </c>
      <c r="BX181" s="325">
        <v>70.66</v>
      </c>
      <c r="BY181" s="274">
        <f t="shared" si="50"/>
        <v>0.94415000000000004</v>
      </c>
      <c r="BZ181" s="326">
        <f t="shared" si="60"/>
        <v>74.839802997405073</v>
      </c>
      <c r="CA181" s="296" t="str">
        <f t="shared" si="61"/>
        <v/>
      </c>
    </row>
    <row r="182" spans="12:79" x14ac:dyDescent="0.25">
      <c r="L182" s="332">
        <v>44155</v>
      </c>
      <c r="M182" s="2" t="s">
        <v>108</v>
      </c>
      <c r="N182" s="2" t="s">
        <v>135</v>
      </c>
      <c r="O182" s="323">
        <v>45658</v>
      </c>
      <c r="P182" s="323">
        <v>46022</v>
      </c>
      <c r="Q182" s="324">
        <v>8760</v>
      </c>
      <c r="R182" s="325">
        <v>46.78</v>
      </c>
      <c r="S182" s="274">
        <f t="shared" si="42"/>
        <v>1.0779799999999999</v>
      </c>
      <c r="T182" s="326">
        <f t="shared" si="51"/>
        <v>43.395981372567213</v>
      </c>
      <c r="U182" s="296" t="str">
        <f t="shared" si="43"/>
        <v/>
      </c>
      <c r="V182" s="296"/>
      <c r="W182" s="332">
        <v>44537</v>
      </c>
      <c r="X182" s="2" t="s">
        <v>108</v>
      </c>
      <c r="Y182" s="2" t="s">
        <v>133</v>
      </c>
      <c r="Z182" s="323">
        <v>44562</v>
      </c>
      <c r="AA182" s="323">
        <v>44926</v>
      </c>
      <c r="AB182" s="324">
        <v>8760</v>
      </c>
      <c r="AC182" s="325">
        <v>166.43</v>
      </c>
      <c r="AD182" s="274">
        <f t="shared" si="44"/>
        <v>1.04078</v>
      </c>
      <c r="AE182" s="326">
        <f t="shared" si="52"/>
        <v>159.90891446799515</v>
      </c>
      <c r="AF182" s="296" t="str">
        <f t="shared" si="53"/>
        <v/>
      </c>
      <c r="AG182" s="296"/>
      <c r="AH182" s="333">
        <v>44902</v>
      </c>
      <c r="AI182" s="328" t="s">
        <v>108</v>
      </c>
      <c r="AJ182" s="328" t="s">
        <v>110</v>
      </c>
      <c r="AK182" s="329">
        <v>44927</v>
      </c>
      <c r="AL182" s="329">
        <v>45291</v>
      </c>
      <c r="AM182" s="330">
        <v>8760</v>
      </c>
      <c r="AN182" s="331">
        <v>393.5</v>
      </c>
      <c r="AO182" s="274">
        <f t="shared" si="45"/>
        <v>0.98653999999999997</v>
      </c>
      <c r="AP182" s="326">
        <f t="shared" si="54"/>
        <v>398.86877369392016</v>
      </c>
      <c r="AQ182" s="296" t="str">
        <f t="shared" si="55"/>
        <v/>
      </c>
      <c r="AR182" s="296"/>
      <c r="AS182" s="333">
        <v>44904</v>
      </c>
      <c r="AT182" s="328" t="s">
        <v>115</v>
      </c>
      <c r="AU182" s="328" t="s">
        <v>118</v>
      </c>
      <c r="AV182" s="329">
        <v>45474</v>
      </c>
      <c r="AW182" s="329">
        <v>45565</v>
      </c>
      <c r="AX182" s="330">
        <v>2208</v>
      </c>
      <c r="AY182" s="331">
        <v>219.11</v>
      </c>
      <c r="AZ182" s="274">
        <f t="shared" si="46"/>
        <v>0.98653999999999997</v>
      </c>
      <c r="BA182" s="326">
        <f t="shared" si="56"/>
        <v>222.09945871429443</v>
      </c>
      <c r="BB182" s="296">
        <f t="shared" si="57"/>
        <v>222.09945871429443</v>
      </c>
      <c r="BC182">
        <f t="shared" si="47"/>
        <v>1</v>
      </c>
      <c r="BD182" s="296"/>
      <c r="BE182" s="296"/>
      <c r="BF182" s="332">
        <v>45267</v>
      </c>
      <c r="BG182" s="2" t="s">
        <v>115</v>
      </c>
      <c r="BH182" s="2" t="s">
        <v>148</v>
      </c>
      <c r="BI182" s="323">
        <v>45839</v>
      </c>
      <c r="BJ182" s="323">
        <v>45930</v>
      </c>
      <c r="BK182" s="324">
        <v>2208</v>
      </c>
      <c r="BL182" s="325">
        <v>91.49</v>
      </c>
      <c r="BM182" s="274">
        <f t="shared" si="48"/>
        <v>0.94415000000000004</v>
      </c>
      <c r="BN182" s="326">
        <f t="shared" si="58"/>
        <v>96.901975321717941</v>
      </c>
      <c r="BO182" s="296" t="str">
        <f t="shared" si="59"/>
        <v/>
      </c>
      <c r="BP182" t="str">
        <f t="shared" si="49"/>
        <v/>
      </c>
      <c r="BQ182" s="296"/>
      <c r="BR182" s="332">
        <v>45265</v>
      </c>
      <c r="BS182" s="2" t="s">
        <v>108</v>
      </c>
      <c r="BT182" s="2" t="s">
        <v>111</v>
      </c>
      <c r="BU182" s="323">
        <v>45292</v>
      </c>
      <c r="BV182" s="323">
        <v>45657</v>
      </c>
      <c r="BW182" s="324">
        <v>8784</v>
      </c>
      <c r="BX182" s="325">
        <v>96.26</v>
      </c>
      <c r="BY182" s="274">
        <f t="shared" si="50"/>
        <v>0.94415000000000004</v>
      </c>
      <c r="BZ182" s="326">
        <f t="shared" si="60"/>
        <v>101.95413864322407</v>
      </c>
      <c r="CA182" s="296">
        <f t="shared" si="61"/>
        <v>101.95413864322407</v>
      </c>
    </row>
    <row r="183" spans="12:79" x14ac:dyDescent="0.25">
      <c r="L183" s="332">
        <v>44155</v>
      </c>
      <c r="M183" s="2" t="s">
        <v>108</v>
      </c>
      <c r="N183" s="2" t="s">
        <v>138</v>
      </c>
      <c r="O183" s="323">
        <v>46023</v>
      </c>
      <c r="P183" s="323">
        <v>46387</v>
      </c>
      <c r="Q183" s="324">
        <v>8760</v>
      </c>
      <c r="R183" s="325">
        <v>47.4</v>
      </c>
      <c r="S183" s="274">
        <f t="shared" si="42"/>
        <v>1.0779799999999999</v>
      </c>
      <c r="T183" s="326">
        <f t="shared" si="51"/>
        <v>43.971131189817996</v>
      </c>
      <c r="U183" s="296" t="str">
        <f t="shared" si="43"/>
        <v/>
      </c>
      <c r="V183" s="296"/>
      <c r="W183" s="332">
        <v>44537</v>
      </c>
      <c r="X183" s="2" t="s">
        <v>108</v>
      </c>
      <c r="Y183" s="2" t="s">
        <v>110</v>
      </c>
      <c r="Z183" s="323">
        <v>44927</v>
      </c>
      <c r="AA183" s="323">
        <v>45291</v>
      </c>
      <c r="AB183" s="324">
        <v>8760</v>
      </c>
      <c r="AC183" s="325">
        <v>112.32</v>
      </c>
      <c r="AD183" s="274">
        <f t="shared" si="44"/>
        <v>1.04078</v>
      </c>
      <c r="AE183" s="326">
        <f t="shared" si="52"/>
        <v>107.91906070447163</v>
      </c>
      <c r="AF183" s="296">
        <f t="shared" si="53"/>
        <v>107.91906070447163</v>
      </c>
      <c r="AG183" s="296"/>
      <c r="AH183" s="333">
        <v>44902</v>
      </c>
      <c r="AI183" s="328" t="s">
        <v>108</v>
      </c>
      <c r="AJ183" s="328" t="s">
        <v>111</v>
      </c>
      <c r="AK183" s="329">
        <v>45292</v>
      </c>
      <c r="AL183" s="329">
        <v>45657</v>
      </c>
      <c r="AM183" s="330">
        <v>8784</v>
      </c>
      <c r="AN183" s="331">
        <v>290</v>
      </c>
      <c r="AO183" s="274">
        <f t="shared" si="45"/>
        <v>0.98653999999999997</v>
      </c>
      <c r="AP183" s="326">
        <f t="shared" si="54"/>
        <v>293.9566565978065</v>
      </c>
      <c r="AQ183" s="296" t="str">
        <f t="shared" si="55"/>
        <v/>
      </c>
      <c r="AR183" s="296"/>
      <c r="AS183" s="333">
        <v>44904</v>
      </c>
      <c r="AT183" s="328" t="s">
        <v>115</v>
      </c>
      <c r="AU183" s="328" t="s">
        <v>140</v>
      </c>
      <c r="AV183" s="329">
        <v>45566</v>
      </c>
      <c r="AW183" s="329">
        <v>45657</v>
      </c>
      <c r="AX183" s="330">
        <v>2209</v>
      </c>
      <c r="AY183" s="331">
        <v>277.86</v>
      </c>
      <c r="AZ183" s="274">
        <f t="shared" si="46"/>
        <v>0.98653999999999997</v>
      </c>
      <c r="BA183" s="326">
        <f t="shared" si="56"/>
        <v>281.65102276643626</v>
      </c>
      <c r="BB183" s="296" t="str">
        <f t="shared" si="57"/>
        <v/>
      </c>
      <c r="BC183" t="str">
        <f t="shared" si="47"/>
        <v/>
      </c>
      <c r="BD183" s="296"/>
      <c r="BE183" s="296"/>
      <c r="BF183" s="332">
        <v>45267</v>
      </c>
      <c r="BG183" s="2" t="s">
        <v>115</v>
      </c>
      <c r="BH183" s="2" t="s">
        <v>152</v>
      </c>
      <c r="BI183" s="323">
        <v>45931</v>
      </c>
      <c r="BJ183" s="323">
        <v>46022</v>
      </c>
      <c r="BK183" s="324">
        <v>2209</v>
      </c>
      <c r="BL183" s="325">
        <v>104.94</v>
      </c>
      <c r="BM183" s="274">
        <f t="shared" si="48"/>
        <v>0.94415000000000004</v>
      </c>
      <c r="BN183" s="326">
        <f t="shared" si="58"/>
        <v>111.14759307313456</v>
      </c>
      <c r="BO183" s="296" t="str">
        <f t="shared" si="59"/>
        <v/>
      </c>
      <c r="BP183" t="str">
        <f t="shared" si="49"/>
        <v/>
      </c>
      <c r="BQ183" s="296"/>
      <c r="BR183" s="332">
        <v>45265</v>
      </c>
      <c r="BS183" s="2" t="s">
        <v>108</v>
      </c>
      <c r="BT183" s="2" t="s">
        <v>135</v>
      </c>
      <c r="BU183" s="323">
        <v>45658</v>
      </c>
      <c r="BV183" s="323">
        <v>46022</v>
      </c>
      <c r="BW183" s="324">
        <v>8760</v>
      </c>
      <c r="BX183" s="325">
        <v>96.71</v>
      </c>
      <c r="BY183" s="274">
        <f t="shared" si="50"/>
        <v>0.94415000000000004</v>
      </c>
      <c r="BZ183" s="326">
        <f t="shared" si="60"/>
        <v>102.43075782449822</v>
      </c>
      <c r="CA183" s="296" t="str">
        <f t="shared" si="61"/>
        <v/>
      </c>
    </row>
    <row r="184" spans="12:79" x14ac:dyDescent="0.25">
      <c r="L184" s="332">
        <v>44154</v>
      </c>
      <c r="M184" s="2" t="s">
        <v>108</v>
      </c>
      <c r="N184" s="2" t="s">
        <v>151</v>
      </c>
      <c r="O184" s="323">
        <v>44197</v>
      </c>
      <c r="P184" s="323">
        <v>44561</v>
      </c>
      <c r="Q184" s="324">
        <v>8760</v>
      </c>
      <c r="R184" s="325">
        <v>38.840000000000003</v>
      </c>
      <c r="S184" s="274">
        <f t="shared" si="42"/>
        <v>1.0779799999999999</v>
      </c>
      <c r="T184" s="326">
        <f t="shared" si="51"/>
        <v>36.030353067774918</v>
      </c>
      <c r="U184" s="296" t="str">
        <f t="shared" si="43"/>
        <v/>
      </c>
      <c r="V184" s="296"/>
      <c r="W184" s="332">
        <v>44537</v>
      </c>
      <c r="X184" s="2" t="s">
        <v>108</v>
      </c>
      <c r="Y184" s="2" t="s">
        <v>111</v>
      </c>
      <c r="Z184" s="323">
        <v>45292</v>
      </c>
      <c r="AA184" s="323">
        <v>45657</v>
      </c>
      <c r="AB184" s="324">
        <v>8784</v>
      </c>
      <c r="AC184" s="325">
        <v>92.47</v>
      </c>
      <c r="AD184" s="274">
        <f t="shared" si="44"/>
        <v>1.04078</v>
      </c>
      <c r="AE184" s="326">
        <f t="shared" si="52"/>
        <v>88.846826418647552</v>
      </c>
      <c r="AF184" s="296" t="str">
        <f t="shared" si="53"/>
        <v/>
      </c>
      <c r="AG184" s="296"/>
      <c r="AH184" s="333">
        <v>44902</v>
      </c>
      <c r="AI184" s="328" t="s">
        <v>108</v>
      </c>
      <c r="AJ184" s="328" t="s">
        <v>135</v>
      </c>
      <c r="AK184" s="329">
        <v>45658</v>
      </c>
      <c r="AL184" s="329">
        <v>46022</v>
      </c>
      <c r="AM184" s="330">
        <v>8760</v>
      </c>
      <c r="AN184" s="331">
        <v>191.13</v>
      </c>
      <c r="AO184" s="274">
        <f t="shared" si="45"/>
        <v>0.98653999999999997</v>
      </c>
      <c r="AP184" s="326">
        <f t="shared" si="54"/>
        <v>193.73770957082328</v>
      </c>
      <c r="AQ184" s="296" t="str">
        <f t="shared" si="55"/>
        <v/>
      </c>
      <c r="AR184" s="296"/>
      <c r="AS184" s="333">
        <v>44904</v>
      </c>
      <c r="AT184" s="328" t="s">
        <v>115</v>
      </c>
      <c r="AU184" s="328" t="s">
        <v>135</v>
      </c>
      <c r="AV184" s="329">
        <v>45658</v>
      </c>
      <c r="AW184" s="329">
        <v>45747</v>
      </c>
      <c r="AX184" s="330">
        <v>2159</v>
      </c>
      <c r="AY184" s="331">
        <v>265</v>
      </c>
      <c r="AZ184" s="274">
        <f t="shared" si="46"/>
        <v>0.98653999999999997</v>
      </c>
      <c r="BA184" s="326">
        <f t="shared" si="56"/>
        <v>268.6155655117887</v>
      </c>
      <c r="BB184" s="296" t="str">
        <f t="shared" si="57"/>
        <v/>
      </c>
      <c r="BC184" t="str">
        <f t="shared" si="47"/>
        <v/>
      </c>
      <c r="BD184" s="296"/>
      <c r="BE184" s="296"/>
      <c r="BF184" s="332">
        <v>45267</v>
      </c>
      <c r="BG184" s="2" t="s">
        <v>115</v>
      </c>
      <c r="BH184" s="2" t="s">
        <v>138</v>
      </c>
      <c r="BI184" s="323">
        <v>46023</v>
      </c>
      <c r="BJ184" s="323">
        <v>46112</v>
      </c>
      <c r="BK184" s="324">
        <v>2159</v>
      </c>
      <c r="BL184" s="325">
        <v>106.18</v>
      </c>
      <c r="BM184" s="274">
        <f t="shared" si="48"/>
        <v>0.94415000000000004</v>
      </c>
      <c r="BN184" s="326">
        <f t="shared" si="58"/>
        <v>112.46094370597892</v>
      </c>
      <c r="BO184" s="296" t="str">
        <f t="shared" si="59"/>
        <v/>
      </c>
      <c r="BP184" t="str">
        <f t="shared" si="49"/>
        <v/>
      </c>
      <c r="BQ184" s="296"/>
      <c r="BR184" s="332">
        <v>45265</v>
      </c>
      <c r="BS184" s="2" t="s">
        <v>108</v>
      </c>
      <c r="BT184" s="2" t="s">
        <v>138</v>
      </c>
      <c r="BU184" s="323">
        <v>46023</v>
      </c>
      <c r="BV184" s="323">
        <v>46387</v>
      </c>
      <c r="BW184" s="324">
        <v>8760</v>
      </c>
      <c r="BX184" s="325">
        <v>90.7</v>
      </c>
      <c r="BY184" s="274">
        <f t="shared" si="50"/>
        <v>0.94415000000000004</v>
      </c>
      <c r="BZ184" s="326">
        <f t="shared" si="60"/>
        <v>96.065243870147754</v>
      </c>
      <c r="CA184" s="296" t="str">
        <f t="shared" si="61"/>
        <v/>
      </c>
    </row>
    <row r="185" spans="12:79" x14ac:dyDescent="0.25">
      <c r="L185" s="332">
        <v>44154</v>
      </c>
      <c r="M185" s="2" t="s">
        <v>108</v>
      </c>
      <c r="N185" s="2" t="s">
        <v>133</v>
      </c>
      <c r="O185" s="323">
        <v>44562</v>
      </c>
      <c r="P185" s="323">
        <v>44926</v>
      </c>
      <c r="Q185" s="324">
        <v>8760</v>
      </c>
      <c r="R185" s="325">
        <v>42.98</v>
      </c>
      <c r="S185" s="274">
        <f t="shared" si="42"/>
        <v>1.0779799999999999</v>
      </c>
      <c r="T185" s="326">
        <f t="shared" si="51"/>
        <v>39.870869589417239</v>
      </c>
      <c r="U185" s="296" t="str">
        <f t="shared" si="43"/>
        <v/>
      </c>
      <c r="V185" s="296"/>
      <c r="W185" s="332">
        <v>44537</v>
      </c>
      <c r="X185" s="2" t="s">
        <v>108</v>
      </c>
      <c r="Y185" s="2" t="s">
        <v>135</v>
      </c>
      <c r="Z185" s="323">
        <v>45658</v>
      </c>
      <c r="AA185" s="323">
        <v>46022</v>
      </c>
      <c r="AB185" s="324">
        <v>8760</v>
      </c>
      <c r="AC185" s="325">
        <v>85</v>
      </c>
      <c r="AD185" s="274">
        <f t="shared" si="44"/>
        <v>1.04078</v>
      </c>
      <c r="AE185" s="326">
        <f t="shared" si="52"/>
        <v>81.669517092949519</v>
      </c>
      <c r="AF185" s="296" t="str">
        <f t="shared" si="53"/>
        <v/>
      </c>
      <c r="AG185" s="296"/>
      <c r="AH185" s="333">
        <v>44902</v>
      </c>
      <c r="AI185" s="328" t="s">
        <v>108</v>
      </c>
      <c r="AJ185" s="328" t="s">
        <v>138</v>
      </c>
      <c r="AK185" s="329">
        <v>46023</v>
      </c>
      <c r="AL185" s="329">
        <v>46387</v>
      </c>
      <c r="AM185" s="330">
        <v>8760</v>
      </c>
      <c r="AN185" s="331">
        <v>138</v>
      </c>
      <c r="AO185" s="274">
        <f t="shared" si="45"/>
        <v>0.98653999999999997</v>
      </c>
      <c r="AP185" s="326">
        <f t="shared" si="54"/>
        <v>139.88282279481825</v>
      </c>
      <c r="AQ185" s="296" t="str">
        <f t="shared" si="55"/>
        <v/>
      </c>
      <c r="AR185" s="296"/>
      <c r="AS185" s="333">
        <v>44904</v>
      </c>
      <c r="AT185" s="328" t="s">
        <v>115</v>
      </c>
      <c r="AU185" s="328" t="s">
        <v>145</v>
      </c>
      <c r="AV185" s="329">
        <v>45748</v>
      </c>
      <c r="AW185" s="329">
        <v>45838</v>
      </c>
      <c r="AX185" s="330">
        <v>2184</v>
      </c>
      <c r="AY185" s="331">
        <v>134.9</v>
      </c>
      <c r="AZ185" s="274">
        <f t="shared" si="46"/>
        <v>0.98653999999999997</v>
      </c>
      <c r="BA185" s="326">
        <f t="shared" si="56"/>
        <v>136.74052750015207</v>
      </c>
      <c r="BB185" s="296" t="str">
        <f t="shared" si="57"/>
        <v/>
      </c>
      <c r="BC185" t="str">
        <f t="shared" si="47"/>
        <v/>
      </c>
      <c r="BD185" s="296"/>
      <c r="BE185" s="296"/>
      <c r="BF185" s="332">
        <v>45267</v>
      </c>
      <c r="BG185" s="2" t="s">
        <v>115</v>
      </c>
      <c r="BH185" s="2" t="s">
        <v>157</v>
      </c>
      <c r="BI185" s="323">
        <v>46113</v>
      </c>
      <c r="BJ185" s="323">
        <v>46203</v>
      </c>
      <c r="BK185" s="324">
        <v>2184</v>
      </c>
      <c r="BL185" s="325">
        <v>81.36</v>
      </c>
      <c r="BM185" s="274">
        <f t="shared" si="48"/>
        <v>0.94415000000000004</v>
      </c>
      <c r="BN185" s="326">
        <f t="shared" si="58"/>
        <v>86.172747974368477</v>
      </c>
      <c r="BO185" s="296" t="str">
        <f t="shared" si="59"/>
        <v/>
      </c>
      <c r="BP185" t="str">
        <f t="shared" si="49"/>
        <v/>
      </c>
      <c r="BQ185" s="296"/>
      <c r="BR185" s="332">
        <v>45265</v>
      </c>
      <c r="BS185" s="2" t="s">
        <v>108</v>
      </c>
      <c r="BT185" s="2" t="s">
        <v>141</v>
      </c>
      <c r="BU185" s="323">
        <v>46388</v>
      </c>
      <c r="BV185" s="323">
        <v>46752</v>
      </c>
      <c r="BW185" s="324">
        <v>8760</v>
      </c>
      <c r="BX185" s="325">
        <v>85.56</v>
      </c>
      <c r="BY185" s="274">
        <f t="shared" si="50"/>
        <v>0.94415000000000004</v>
      </c>
      <c r="BZ185" s="326">
        <f t="shared" si="60"/>
        <v>90.621193666260652</v>
      </c>
      <c r="CA185" s="296" t="str">
        <f t="shared" si="61"/>
        <v/>
      </c>
    </row>
    <row r="186" spans="12:79" x14ac:dyDescent="0.25">
      <c r="L186" s="332">
        <v>44154</v>
      </c>
      <c r="M186" s="2" t="s">
        <v>108</v>
      </c>
      <c r="N186" s="2" t="s">
        <v>110</v>
      </c>
      <c r="O186" s="323">
        <v>44927</v>
      </c>
      <c r="P186" s="323">
        <v>45291</v>
      </c>
      <c r="Q186" s="324">
        <v>8760</v>
      </c>
      <c r="R186" s="325">
        <v>45.15</v>
      </c>
      <c r="S186" s="274">
        <f t="shared" si="42"/>
        <v>1.0779799999999999</v>
      </c>
      <c r="T186" s="326">
        <f t="shared" si="51"/>
        <v>41.883893949794988</v>
      </c>
      <c r="U186" s="296" t="str">
        <f t="shared" si="43"/>
        <v/>
      </c>
      <c r="V186" s="296"/>
      <c r="W186" s="332">
        <v>44537</v>
      </c>
      <c r="X186" s="2" t="s">
        <v>108</v>
      </c>
      <c r="Y186" s="2" t="s">
        <v>138</v>
      </c>
      <c r="Z186" s="323">
        <v>46023</v>
      </c>
      <c r="AA186" s="323">
        <v>46387</v>
      </c>
      <c r="AB186" s="324">
        <v>8760</v>
      </c>
      <c r="AC186" s="325">
        <v>82.45</v>
      </c>
      <c r="AD186" s="274">
        <f t="shared" si="44"/>
        <v>1.04078</v>
      </c>
      <c r="AE186" s="326">
        <f t="shared" si="52"/>
        <v>79.219431580161029</v>
      </c>
      <c r="AF186" s="296" t="str">
        <f t="shared" si="53"/>
        <v/>
      </c>
      <c r="AG186" s="296"/>
      <c r="AH186" s="333">
        <v>44902</v>
      </c>
      <c r="AI186" s="328" t="s">
        <v>108</v>
      </c>
      <c r="AJ186" s="328" t="s">
        <v>141</v>
      </c>
      <c r="AK186" s="329">
        <v>46388</v>
      </c>
      <c r="AL186" s="329">
        <v>46752</v>
      </c>
      <c r="AM186" s="330">
        <v>8760</v>
      </c>
      <c r="AN186" s="331">
        <v>144.72</v>
      </c>
      <c r="AO186" s="274">
        <f t="shared" si="45"/>
        <v>0.98653999999999997</v>
      </c>
      <c r="AP186" s="326">
        <f t="shared" si="54"/>
        <v>146.69450807873983</v>
      </c>
      <c r="AQ186" s="296" t="str">
        <f t="shared" si="55"/>
        <v/>
      </c>
      <c r="AR186" s="296"/>
      <c r="AS186" s="333">
        <v>44904</v>
      </c>
      <c r="AT186" s="328" t="s">
        <v>115</v>
      </c>
      <c r="AU186" s="328" t="s">
        <v>148</v>
      </c>
      <c r="AV186" s="329">
        <v>45839</v>
      </c>
      <c r="AW186" s="329">
        <v>45930</v>
      </c>
      <c r="AX186" s="330">
        <v>2208</v>
      </c>
      <c r="AY186" s="331">
        <v>134.47999999999999</v>
      </c>
      <c r="AZ186" s="274">
        <f t="shared" si="46"/>
        <v>0.98653999999999997</v>
      </c>
      <c r="BA186" s="326">
        <f t="shared" si="56"/>
        <v>136.31479716990694</v>
      </c>
      <c r="BB186" s="296" t="str">
        <f t="shared" si="57"/>
        <v/>
      </c>
      <c r="BC186" t="str">
        <f t="shared" si="47"/>
        <v/>
      </c>
      <c r="BD186" s="296"/>
      <c r="BE186" s="296"/>
      <c r="BF186" s="332">
        <v>45267</v>
      </c>
      <c r="BG186" s="2" t="s">
        <v>115</v>
      </c>
      <c r="BH186" s="2" t="s">
        <v>160</v>
      </c>
      <c r="BI186" s="323">
        <v>46204</v>
      </c>
      <c r="BJ186" s="323">
        <v>46295</v>
      </c>
      <c r="BK186" s="324">
        <v>2208</v>
      </c>
      <c r="BL186" s="325">
        <v>84.62</v>
      </c>
      <c r="BM186" s="274">
        <f t="shared" si="48"/>
        <v>0.94415000000000004</v>
      </c>
      <c r="BN186" s="326">
        <f t="shared" si="58"/>
        <v>89.625589154265739</v>
      </c>
      <c r="BO186" s="296" t="str">
        <f t="shared" si="59"/>
        <v/>
      </c>
      <c r="BP186" t="str">
        <f t="shared" si="49"/>
        <v/>
      </c>
      <c r="BQ186" s="296"/>
      <c r="BR186" s="332">
        <v>45265</v>
      </c>
      <c r="BS186" s="2" t="s">
        <v>108</v>
      </c>
      <c r="BT186" s="2" t="s">
        <v>143</v>
      </c>
      <c r="BU186" s="323">
        <v>46753</v>
      </c>
      <c r="BV186" s="323">
        <v>47118</v>
      </c>
      <c r="BW186" s="324">
        <v>8784</v>
      </c>
      <c r="BX186" s="325">
        <v>78.64</v>
      </c>
      <c r="BY186" s="274">
        <f t="shared" si="50"/>
        <v>0.94415000000000004</v>
      </c>
      <c r="BZ186" s="326">
        <f t="shared" si="60"/>
        <v>83.291849812000208</v>
      </c>
      <c r="CA186" s="296" t="str">
        <f t="shared" si="61"/>
        <v/>
      </c>
    </row>
    <row r="187" spans="12:79" x14ac:dyDescent="0.25">
      <c r="L187" s="332">
        <v>44154</v>
      </c>
      <c r="M187" s="2" t="s">
        <v>108</v>
      </c>
      <c r="N187" s="2" t="s">
        <v>111</v>
      </c>
      <c r="O187" s="323">
        <v>45292</v>
      </c>
      <c r="P187" s="323">
        <v>45657</v>
      </c>
      <c r="Q187" s="324">
        <v>8784</v>
      </c>
      <c r="R187" s="325">
        <v>46.63</v>
      </c>
      <c r="S187" s="274">
        <f t="shared" si="42"/>
        <v>1.0779799999999999</v>
      </c>
      <c r="T187" s="326">
        <f t="shared" si="51"/>
        <v>43.256832223232344</v>
      </c>
      <c r="U187" s="296">
        <f t="shared" si="43"/>
        <v>43.256832223232344</v>
      </c>
      <c r="V187" s="296"/>
      <c r="W187" s="332">
        <v>44537</v>
      </c>
      <c r="X187" s="2" t="s">
        <v>108</v>
      </c>
      <c r="Y187" s="2" t="s">
        <v>141</v>
      </c>
      <c r="Z187" s="323">
        <v>46388</v>
      </c>
      <c r="AA187" s="323">
        <v>46752</v>
      </c>
      <c r="AB187" s="324">
        <v>8760</v>
      </c>
      <c r="AC187" s="325">
        <v>80.5</v>
      </c>
      <c r="AD187" s="274">
        <f t="shared" si="44"/>
        <v>1.04078</v>
      </c>
      <c r="AE187" s="326">
        <f t="shared" si="52"/>
        <v>77.345836776263951</v>
      </c>
      <c r="AF187" s="296" t="str">
        <f t="shared" si="53"/>
        <v/>
      </c>
      <c r="AG187" s="296"/>
      <c r="AH187" s="333">
        <v>44902</v>
      </c>
      <c r="AI187" s="328" t="s">
        <v>108</v>
      </c>
      <c r="AJ187" s="328" t="s">
        <v>143</v>
      </c>
      <c r="AK187" s="329">
        <v>46753</v>
      </c>
      <c r="AL187" s="329">
        <v>47118</v>
      </c>
      <c r="AM187" s="330">
        <v>8784</v>
      </c>
      <c r="AN187" s="331">
        <v>133.72</v>
      </c>
      <c r="AO187" s="274">
        <f t="shared" si="45"/>
        <v>0.98653999999999997</v>
      </c>
      <c r="AP187" s="326">
        <f t="shared" si="54"/>
        <v>135.544428000892</v>
      </c>
      <c r="AQ187" s="296" t="str">
        <f t="shared" si="55"/>
        <v/>
      </c>
      <c r="AR187" s="296"/>
      <c r="AS187" s="333">
        <v>44903</v>
      </c>
      <c r="AT187" s="328" t="s">
        <v>115</v>
      </c>
      <c r="AU187" s="328" t="s">
        <v>110</v>
      </c>
      <c r="AV187" s="329">
        <v>44927</v>
      </c>
      <c r="AW187" s="329">
        <v>45016</v>
      </c>
      <c r="AX187" s="330">
        <v>2159</v>
      </c>
      <c r="AY187" s="331">
        <v>376.17</v>
      </c>
      <c r="AZ187" s="274">
        <f t="shared" si="46"/>
        <v>0.98653999999999997</v>
      </c>
      <c r="BA187" s="326">
        <f t="shared" si="56"/>
        <v>381.30232935309266</v>
      </c>
      <c r="BB187" s="296" t="str">
        <f t="shared" si="57"/>
        <v/>
      </c>
      <c r="BC187" t="str">
        <f t="shared" si="47"/>
        <v/>
      </c>
      <c r="BD187" s="296"/>
      <c r="BE187" s="296"/>
      <c r="BF187" s="332">
        <v>45266</v>
      </c>
      <c r="BG187" s="2" t="s">
        <v>115</v>
      </c>
      <c r="BH187" s="2" t="s">
        <v>111</v>
      </c>
      <c r="BI187" s="323">
        <v>45292</v>
      </c>
      <c r="BJ187" s="323">
        <v>45382</v>
      </c>
      <c r="BK187" s="324">
        <v>2183</v>
      </c>
      <c r="BL187" s="325">
        <v>96.34</v>
      </c>
      <c r="BM187" s="274">
        <f t="shared" si="48"/>
        <v>0.94415000000000004</v>
      </c>
      <c r="BN187" s="326">
        <f t="shared" si="58"/>
        <v>102.03887094211724</v>
      </c>
      <c r="BO187" s="296" t="str">
        <f t="shared" si="59"/>
        <v/>
      </c>
      <c r="BP187">
        <f t="shared" si="49"/>
        <v>1</v>
      </c>
      <c r="BQ187" s="296"/>
      <c r="BR187" s="332">
        <v>45265</v>
      </c>
      <c r="BS187" s="2" t="s">
        <v>108</v>
      </c>
      <c r="BT187" s="2" t="s">
        <v>146</v>
      </c>
      <c r="BU187" s="323">
        <v>47119</v>
      </c>
      <c r="BV187" s="323">
        <v>47483</v>
      </c>
      <c r="BW187" s="324">
        <v>8760</v>
      </c>
      <c r="BX187" s="325">
        <v>75.48</v>
      </c>
      <c r="BY187" s="274">
        <f t="shared" si="50"/>
        <v>0.94415000000000004</v>
      </c>
      <c r="BZ187" s="326">
        <f t="shared" si="60"/>
        <v>79.944924005719429</v>
      </c>
      <c r="CA187" s="296" t="str">
        <f t="shared" si="61"/>
        <v/>
      </c>
    </row>
    <row r="188" spans="12:79" x14ac:dyDescent="0.25">
      <c r="L188" s="332">
        <v>44154</v>
      </c>
      <c r="M188" s="2" t="s">
        <v>108</v>
      </c>
      <c r="N188" s="2" t="s">
        <v>135</v>
      </c>
      <c r="O188" s="323">
        <v>45658</v>
      </c>
      <c r="P188" s="323">
        <v>46022</v>
      </c>
      <c r="Q188" s="324">
        <v>8760</v>
      </c>
      <c r="R188" s="325">
        <v>47.08</v>
      </c>
      <c r="S188" s="274">
        <f t="shared" si="42"/>
        <v>1.0779799999999999</v>
      </c>
      <c r="T188" s="326">
        <f t="shared" si="51"/>
        <v>43.674279671236945</v>
      </c>
      <c r="U188" s="296" t="str">
        <f t="shared" si="43"/>
        <v/>
      </c>
      <c r="V188" s="296"/>
      <c r="W188" s="332">
        <v>44537</v>
      </c>
      <c r="X188" s="2" t="s">
        <v>108</v>
      </c>
      <c r="Y188" s="2" t="s">
        <v>143</v>
      </c>
      <c r="Z188" s="323">
        <v>46753</v>
      </c>
      <c r="AA188" s="323">
        <v>47118</v>
      </c>
      <c r="AB188" s="324">
        <v>8784</v>
      </c>
      <c r="AC188" s="325">
        <v>81.86</v>
      </c>
      <c r="AD188" s="274">
        <f t="shared" si="44"/>
        <v>1.04078</v>
      </c>
      <c r="AE188" s="326">
        <f t="shared" si="52"/>
        <v>78.652549049751144</v>
      </c>
      <c r="AF188" s="296" t="str">
        <f t="shared" si="53"/>
        <v/>
      </c>
      <c r="AG188" s="296"/>
      <c r="AH188" s="333">
        <v>44902</v>
      </c>
      <c r="AI188" s="328" t="s">
        <v>108</v>
      </c>
      <c r="AJ188" s="328" t="s">
        <v>146</v>
      </c>
      <c r="AK188" s="329">
        <v>47119</v>
      </c>
      <c r="AL188" s="329">
        <v>47483</v>
      </c>
      <c r="AM188" s="330">
        <v>8760</v>
      </c>
      <c r="AN188" s="331">
        <v>132.38999999999999</v>
      </c>
      <c r="AO188" s="274">
        <f t="shared" si="45"/>
        <v>0.98653999999999997</v>
      </c>
      <c r="AP188" s="326">
        <f t="shared" si="54"/>
        <v>134.19628195511584</v>
      </c>
      <c r="AQ188" s="296" t="str">
        <f t="shared" si="55"/>
        <v/>
      </c>
      <c r="AR188" s="296"/>
      <c r="AS188" s="333">
        <v>44903</v>
      </c>
      <c r="AT188" s="328" t="s">
        <v>115</v>
      </c>
      <c r="AU188" s="328" t="s">
        <v>134</v>
      </c>
      <c r="AV188" s="329">
        <v>45017</v>
      </c>
      <c r="AW188" s="329">
        <v>45107</v>
      </c>
      <c r="AX188" s="330">
        <v>2184</v>
      </c>
      <c r="AY188" s="331">
        <v>333</v>
      </c>
      <c r="AZ188" s="274">
        <f t="shared" si="46"/>
        <v>0.98653999999999997</v>
      </c>
      <c r="BA188" s="326">
        <f t="shared" si="56"/>
        <v>337.5433332657571</v>
      </c>
      <c r="BB188" s="296" t="str">
        <f t="shared" si="57"/>
        <v/>
      </c>
      <c r="BC188" t="str">
        <f t="shared" si="47"/>
        <v/>
      </c>
      <c r="BD188" s="296"/>
      <c r="BE188" s="296"/>
      <c r="BF188" s="332">
        <v>45266</v>
      </c>
      <c r="BG188" s="2" t="s">
        <v>115</v>
      </c>
      <c r="BH188" s="2" t="s">
        <v>117</v>
      </c>
      <c r="BI188" s="323">
        <v>45383</v>
      </c>
      <c r="BJ188" s="323">
        <v>45473</v>
      </c>
      <c r="BK188" s="324">
        <v>2184</v>
      </c>
      <c r="BL188" s="325">
        <v>85.53</v>
      </c>
      <c r="BM188" s="274">
        <f t="shared" si="48"/>
        <v>0.94415000000000004</v>
      </c>
      <c r="BN188" s="326">
        <f t="shared" si="58"/>
        <v>90.589419054175707</v>
      </c>
      <c r="BO188" s="296" t="str">
        <f t="shared" si="59"/>
        <v/>
      </c>
      <c r="BP188">
        <f t="shared" si="49"/>
        <v>1</v>
      </c>
      <c r="BQ188" s="296"/>
      <c r="BR188" s="332">
        <v>45265</v>
      </c>
      <c r="BS188" s="2" t="s">
        <v>108</v>
      </c>
      <c r="BT188" s="2" t="s">
        <v>149</v>
      </c>
      <c r="BU188" s="323">
        <v>47484</v>
      </c>
      <c r="BV188" s="323">
        <v>47848</v>
      </c>
      <c r="BW188" s="324">
        <v>8760</v>
      </c>
      <c r="BX188" s="325">
        <v>73.84</v>
      </c>
      <c r="BY188" s="274">
        <f t="shared" si="50"/>
        <v>0.94415000000000004</v>
      </c>
      <c r="BZ188" s="326">
        <f t="shared" si="60"/>
        <v>78.207911878409149</v>
      </c>
      <c r="CA188" s="296" t="str">
        <f t="shared" si="61"/>
        <v/>
      </c>
    </row>
    <row r="189" spans="12:79" x14ac:dyDescent="0.25">
      <c r="L189" s="332">
        <v>44154</v>
      </c>
      <c r="M189" s="2" t="s">
        <v>108</v>
      </c>
      <c r="N189" s="2" t="s">
        <v>138</v>
      </c>
      <c r="O189" s="323">
        <v>46023</v>
      </c>
      <c r="P189" s="323">
        <v>46387</v>
      </c>
      <c r="Q189" s="324">
        <v>8760</v>
      </c>
      <c r="R189" s="325">
        <v>47.7</v>
      </c>
      <c r="S189" s="274">
        <f t="shared" si="42"/>
        <v>1.0779799999999999</v>
      </c>
      <c r="T189" s="326">
        <f t="shared" si="51"/>
        <v>44.249429488487735</v>
      </c>
      <c r="U189" s="296" t="str">
        <f t="shared" si="43"/>
        <v/>
      </c>
      <c r="V189" s="296"/>
      <c r="W189" s="332">
        <v>44537</v>
      </c>
      <c r="X189" s="2" t="s">
        <v>108</v>
      </c>
      <c r="Y189" s="2" t="s">
        <v>146</v>
      </c>
      <c r="Z189" s="323">
        <v>47119</v>
      </c>
      <c r="AA189" s="323">
        <v>47483</v>
      </c>
      <c r="AB189" s="324">
        <v>8760</v>
      </c>
      <c r="AC189" s="325">
        <v>81.069999999999993</v>
      </c>
      <c r="AD189" s="274">
        <f t="shared" si="44"/>
        <v>1.04078</v>
      </c>
      <c r="AE189" s="326">
        <f t="shared" si="52"/>
        <v>77.893502949710779</v>
      </c>
      <c r="AF189" s="296" t="str">
        <f t="shared" si="53"/>
        <v/>
      </c>
      <c r="AG189" s="296"/>
      <c r="AH189" s="333">
        <v>44902</v>
      </c>
      <c r="AI189" s="328" t="s">
        <v>108</v>
      </c>
      <c r="AJ189" s="328" t="s">
        <v>149</v>
      </c>
      <c r="AK189" s="329">
        <v>47484</v>
      </c>
      <c r="AL189" s="329">
        <v>47848</v>
      </c>
      <c r="AM189" s="330">
        <v>8760</v>
      </c>
      <c r="AN189" s="331">
        <v>130.88999999999999</v>
      </c>
      <c r="AO189" s="274">
        <f t="shared" si="45"/>
        <v>0.98653999999999997</v>
      </c>
      <c r="AP189" s="326">
        <f t="shared" si="54"/>
        <v>132.67581648995477</v>
      </c>
      <c r="AQ189" s="296" t="str">
        <f t="shared" si="55"/>
        <v/>
      </c>
      <c r="AR189" s="296"/>
      <c r="AS189" s="333">
        <v>44903</v>
      </c>
      <c r="AT189" s="328" t="s">
        <v>115</v>
      </c>
      <c r="AU189" s="328" t="s">
        <v>137</v>
      </c>
      <c r="AV189" s="329">
        <v>45108</v>
      </c>
      <c r="AW189" s="329">
        <v>45199</v>
      </c>
      <c r="AX189" s="330">
        <v>2208</v>
      </c>
      <c r="AY189" s="331">
        <v>340.26</v>
      </c>
      <c r="AZ189" s="274">
        <f t="shared" si="46"/>
        <v>0.98653999999999997</v>
      </c>
      <c r="BA189" s="326">
        <f t="shared" si="56"/>
        <v>344.90238611713664</v>
      </c>
      <c r="BB189" s="296" t="str">
        <f t="shared" si="57"/>
        <v/>
      </c>
      <c r="BC189" t="str">
        <f t="shared" si="47"/>
        <v/>
      </c>
      <c r="BD189" s="296"/>
      <c r="BE189" s="296"/>
      <c r="BF189" s="332">
        <v>45266</v>
      </c>
      <c r="BG189" s="2" t="s">
        <v>115</v>
      </c>
      <c r="BH189" s="2" t="s">
        <v>118</v>
      </c>
      <c r="BI189" s="323">
        <v>45474</v>
      </c>
      <c r="BJ189" s="323">
        <v>45565</v>
      </c>
      <c r="BK189" s="324">
        <v>2208</v>
      </c>
      <c r="BL189" s="325">
        <v>97.72</v>
      </c>
      <c r="BM189" s="274">
        <f t="shared" si="48"/>
        <v>0.94415000000000004</v>
      </c>
      <c r="BN189" s="326">
        <f t="shared" si="58"/>
        <v>103.50050309802467</v>
      </c>
      <c r="BO189" s="296" t="str">
        <f t="shared" si="59"/>
        <v/>
      </c>
      <c r="BP189">
        <f t="shared" si="49"/>
        <v>1</v>
      </c>
      <c r="BQ189" s="296"/>
      <c r="BR189" s="332">
        <v>45265</v>
      </c>
      <c r="BS189" s="2" t="s">
        <v>108</v>
      </c>
      <c r="BT189" s="2" t="s">
        <v>153</v>
      </c>
      <c r="BU189" s="323">
        <v>47849</v>
      </c>
      <c r="BV189" s="323">
        <v>48213</v>
      </c>
      <c r="BW189" s="324">
        <v>8760</v>
      </c>
      <c r="BX189" s="325">
        <v>73.45</v>
      </c>
      <c r="BY189" s="274">
        <f t="shared" si="50"/>
        <v>0.94415000000000004</v>
      </c>
      <c r="BZ189" s="326">
        <f t="shared" si="60"/>
        <v>77.794841921304879</v>
      </c>
      <c r="CA189" s="296" t="str">
        <f t="shared" si="61"/>
        <v/>
      </c>
    </row>
    <row r="190" spans="12:79" x14ac:dyDescent="0.25">
      <c r="L190" s="332">
        <v>44153</v>
      </c>
      <c r="M190" s="2" t="s">
        <v>108</v>
      </c>
      <c r="N190" s="2" t="s">
        <v>151</v>
      </c>
      <c r="O190" s="323">
        <v>44197</v>
      </c>
      <c r="P190" s="323">
        <v>44561</v>
      </c>
      <c r="Q190" s="324">
        <v>8760</v>
      </c>
      <c r="R190" s="325">
        <v>39.65</v>
      </c>
      <c r="S190" s="274">
        <f t="shared" si="42"/>
        <v>1.0779799999999999</v>
      </c>
      <c r="T190" s="326">
        <f t="shared" si="51"/>
        <v>36.781758474183192</v>
      </c>
      <c r="U190" s="296" t="str">
        <f t="shared" si="43"/>
        <v/>
      </c>
      <c r="V190" s="296"/>
      <c r="W190" s="332">
        <v>44537</v>
      </c>
      <c r="X190" s="2" t="s">
        <v>108</v>
      </c>
      <c r="Y190" s="2" t="s">
        <v>149</v>
      </c>
      <c r="Z190" s="323">
        <v>47484</v>
      </c>
      <c r="AA190" s="323">
        <v>47848</v>
      </c>
      <c r="AB190" s="324">
        <v>8760</v>
      </c>
      <c r="AC190" s="325">
        <v>80.03</v>
      </c>
      <c r="AD190" s="274">
        <f t="shared" si="44"/>
        <v>1.04078</v>
      </c>
      <c r="AE190" s="326">
        <f t="shared" si="52"/>
        <v>76.894252387632349</v>
      </c>
      <c r="AF190" s="296" t="str">
        <f t="shared" si="53"/>
        <v/>
      </c>
      <c r="AG190" s="296"/>
      <c r="AH190" s="333">
        <v>44902</v>
      </c>
      <c r="AI190" s="328" t="s">
        <v>108</v>
      </c>
      <c r="AJ190" s="328" t="s">
        <v>153</v>
      </c>
      <c r="AK190" s="329">
        <v>47849</v>
      </c>
      <c r="AL190" s="329">
        <v>48213</v>
      </c>
      <c r="AM190" s="330">
        <v>8760</v>
      </c>
      <c r="AN190" s="331">
        <v>129.88999999999999</v>
      </c>
      <c r="AO190" s="274">
        <f t="shared" si="45"/>
        <v>0.98653999999999997</v>
      </c>
      <c r="AP190" s="326">
        <f t="shared" si="54"/>
        <v>131.66217284651407</v>
      </c>
      <c r="AQ190" s="296" t="str">
        <f t="shared" si="55"/>
        <v/>
      </c>
      <c r="AR190" s="296"/>
      <c r="AS190" s="333">
        <v>44903</v>
      </c>
      <c r="AT190" s="328" t="s">
        <v>115</v>
      </c>
      <c r="AU190" s="328" t="s">
        <v>116</v>
      </c>
      <c r="AV190" s="329">
        <v>45200</v>
      </c>
      <c r="AW190" s="329">
        <v>45291</v>
      </c>
      <c r="AX190" s="330">
        <v>2209</v>
      </c>
      <c r="AY190" s="331">
        <v>439</v>
      </c>
      <c r="AZ190" s="274">
        <f t="shared" si="46"/>
        <v>0.98653999999999997</v>
      </c>
      <c r="BA190" s="326">
        <f t="shared" si="56"/>
        <v>444.98955947047256</v>
      </c>
      <c r="BB190" s="296">
        <f t="shared" si="57"/>
        <v>444.98955947047256</v>
      </c>
      <c r="BC190">
        <f t="shared" si="47"/>
        <v>1</v>
      </c>
      <c r="BD190" s="296"/>
      <c r="BE190" s="296"/>
      <c r="BF190" s="332">
        <v>45266</v>
      </c>
      <c r="BG190" s="2" t="s">
        <v>115</v>
      </c>
      <c r="BH190" s="2" t="s">
        <v>140</v>
      </c>
      <c r="BI190" s="323">
        <v>45566</v>
      </c>
      <c r="BJ190" s="323">
        <v>45657</v>
      </c>
      <c r="BK190" s="324">
        <v>2209</v>
      </c>
      <c r="BL190" s="325">
        <v>111.73</v>
      </c>
      <c r="BM190" s="274">
        <f t="shared" si="48"/>
        <v>0.94415000000000004</v>
      </c>
      <c r="BN190" s="326">
        <f t="shared" si="58"/>
        <v>118.33924694169359</v>
      </c>
      <c r="BO190" s="296" t="str">
        <f t="shared" si="59"/>
        <v/>
      </c>
      <c r="BP190" t="str">
        <f t="shared" si="49"/>
        <v/>
      </c>
      <c r="BQ190" s="296"/>
      <c r="BR190" s="332">
        <v>45265</v>
      </c>
      <c r="BS190" s="2" t="s">
        <v>108</v>
      </c>
      <c r="BT190" s="2" t="s">
        <v>155</v>
      </c>
      <c r="BU190" s="323">
        <v>48214</v>
      </c>
      <c r="BV190" s="323">
        <v>48579</v>
      </c>
      <c r="BW190" s="324">
        <v>8784</v>
      </c>
      <c r="BX190" s="325">
        <v>72.349999999999994</v>
      </c>
      <c r="BY190" s="274">
        <f t="shared" si="50"/>
        <v>0.94415000000000004</v>
      </c>
      <c r="BZ190" s="326">
        <f t="shared" si="60"/>
        <v>76.62977281152358</v>
      </c>
      <c r="CA190" s="296" t="str">
        <f t="shared" si="61"/>
        <v/>
      </c>
    </row>
    <row r="191" spans="12:79" x14ac:dyDescent="0.25">
      <c r="L191" s="332">
        <v>44153</v>
      </c>
      <c r="M191" s="2" t="s">
        <v>108</v>
      </c>
      <c r="N191" s="2" t="s">
        <v>133</v>
      </c>
      <c r="O191" s="323">
        <v>44562</v>
      </c>
      <c r="P191" s="323">
        <v>44926</v>
      </c>
      <c r="Q191" s="324">
        <v>8760</v>
      </c>
      <c r="R191" s="325">
        <v>43.75</v>
      </c>
      <c r="S191" s="274">
        <f t="shared" si="42"/>
        <v>1.0779799999999999</v>
      </c>
      <c r="T191" s="326">
        <f t="shared" si="51"/>
        <v>40.585168556002898</v>
      </c>
      <c r="U191" s="296" t="str">
        <f t="shared" si="43"/>
        <v/>
      </c>
      <c r="V191" s="296"/>
      <c r="W191" s="332">
        <v>44537</v>
      </c>
      <c r="X191" s="2" t="s">
        <v>108</v>
      </c>
      <c r="Y191" s="2" t="s">
        <v>153</v>
      </c>
      <c r="Z191" s="323">
        <v>47849</v>
      </c>
      <c r="AA191" s="323">
        <v>48213</v>
      </c>
      <c r="AB191" s="324">
        <v>8760</v>
      </c>
      <c r="AC191" s="325">
        <v>79.25</v>
      </c>
      <c r="AD191" s="274">
        <f t="shared" si="44"/>
        <v>1.04078</v>
      </c>
      <c r="AE191" s="326">
        <f t="shared" si="52"/>
        <v>76.144814466073512</v>
      </c>
      <c r="AF191" s="296" t="str">
        <f t="shared" si="53"/>
        <v/>
      </c>
      <c r="AG191" s="296"/>
      <c r="AH191" s="333">
        <v>44902</v>
      </c>
      <c r="AI191" s="328" t="s">
        <v>108</v>
      </c>
      <c r="AJ191" s="328" t="s">
        <v>155</v>
      </c>
      <c r="AK191" s="329">
        <v>48214</v>
      </c>
      <c r="AL191" s="329">
        <v>48579</v>
      </c>
      <c r="AM191" s="330">
        <v>8784</v>
      </c>
      <c r="AN191" s="331">
        <v>129.38999999999999</v>
      </c>
      <c r="AO191" s="274">
        <f t="shared" si="45"/>
        <v>0.98653999999999997</v>
      </c>
      <c r="AP191" s="326">
        <f t="shared" si="54"/>
        <v>131.1553510247937</v>
      </c>
      <c r="AQ191" s="296" t="str">
        <f t="shared" si="55"/>
        <v/>
      </c>
      <c r="AR191" s="296"/>
      <c r="AS191" s="333">
        <v>44903</v>
      </c>
      <c r="AT191" s="328" t="s">
        <v>115</v>
      </c>
      <c r="AU191" s="328" t="s">
        <v>111</v>
      </c>
      <c r="AV191" s="329">
        <v>45292</v>
      </c>
      <c r="AW191" s="329">
        <v>45382</v>
      </c>
      <c r="AX191" s="330">
        <v>2183</v>
      </c>
      <c r="AY191" s="331">
        <v>406.38</v>
      </c>
      <c r="AZ191" s="274">
        <f t="shared" si="46"/>
        <v>0.98653999999999997</v>
      </c>
      <c r="BA191" s="326">
        <f t="shared" si="56"/>
        <v>411.92450382143653</v>
      </c>
      <c r="BB191" s="296">
        <f t="shared" si="57"/>
        <v>411.92450382143653</v>
      </c>
      <c r="BC191">
        <f t="shared" si="47"/>
        <v>1</v>
      </c>
      <c r="BD191" s="296"/>
      <c r="BE191" s="296"/>
      <c r="BF191" s="332">
        <v>45266</v>
      </c>
      <c r="BG191" s="2" t="s">
        <v>115</v>
      </c>
      <c r="BH191" s="2" t="s">
        <v>135</v>
      </c>
      <c r="BI191" s="323">
        <v>45658</v>
      </c>
      <c r="BJ191" s="323">
        <v>45747</v>
      </c>
      <c r="BK191" s="324">
        <v>2159</v>
      </c>
      <c r="BL191" s="325">
        <v>114.28</v>
      </c>
      <c r="BM191" s="274">
        <f t="shared" si="48"/>
        <v>0.94415000000000004</v>
      </c>
      <c r="BN191" s="326">
        <f t="shared" si="58"/>
        <v>121.04008896891384</v>
      </c>
      <c r="BO191" s="296" t="str">
        <f t="shared" si="59"/>
        <v/>
      </c>
      <c r="BP191" t="str">
        <f t="shared" si="49"/>
        <v/>
      </c>
      <c r="BQ191" s="296"/>
      <c r="BR191" s="332">
        <v>45265</v>
      </c>
      <c r="BS191" s="2" t="s">
        <v>108</v>
      </c>
      <c r="BT191" s="2" t="s">
        <v>158</v>
      </c>
      <c r="BU191" s="323">
        <v>48580</v>
      </c>
      <c r="BV191" s="323">
        <v>48944</v>
      </c>
      <c r="BW191" s="324">
        <v>8760</v>
      </c>
      <c r="BX191" s="325">
        <v>71.55</v>
      </c>
      <c r="BY191" s="274">
        <f t="shared" si="50"/>
        <v>0.94415000000000004</v>
      </c>
      <c r="BZ191" s="326">
        <f t="shared" si="60"/>
        <v>75.782449822591744</v>
      </c>
      <c r="CA191" s="296" t="str">
        <f t="shared" si="61"/>
        <v/>
      </c>
    </row>
    <row r="192" spans="12:79" x14ac:dyDescent="0.25">
      <c r="L192" s="332">
        <v>44153</v>
      </c>
      <c r="M192" s="2" t="s">
        <v>108</v>
      </c>
      <c r="N192" s="2" t="s">
        <v>110</v>
      </c>
      <c r="O192" s="323">
        <v>44927</v>
      </c>
      <c r="P192" s="323">
        <v>45291</v>
      </c>
      <c r="Q192" s="324">
        <v>8760</v>
      </c>
      <c r="R192" s="325">
        <v>45.93</v>
      </c>
      <c r="S192" s="274">
        <f t="shared" si="42"/>
        <v>1.0779799999999999</v>
      </c>
      <c r="T192" s="326">
        <f t="shared" si="51"/>
        <v>42.607469526336295</v>
      </c>
      <c r="U192" s="296" t="str">
        <f t="shared" si="43"/>
        <v/>
      </c>
      <c r="V192" s="296"/>
      <c r="W192" s="332">
        <v>44536</v>
      </c>
      <c r="X192" s="2" t="s">
        <v>108</v>
      </c>
      <c r="Y192" s="2" t="s">
        <v>133</v>
      </c>
      <c r="Z192" s="323">
        <v>44562</v>
      </c>
      <c r="AA192" s="323">
        <v>44926</v>
      </c>
      <c r="AB192" s="324">
        <v>8760</v>
      </c>
      <c r="AC192" s="325">
        <v>152.35</v>
      </c>
      <c r="AD192" s="274">
        <f t="shared" si="44"/>
        <v>1.04078</v>
      </c>
      <c r="AE192" s="326">
        <f t="shared" si="52"/>
        <v>146.38059916601009</v>
      </c>
      <c r="AF192" s="296" t="str">
        <f t="shared" si="53"/>
        <v/>
      </c>
      <c r="AG192" s="296"/>
      <c r="AH192" s="333">
        <v>44901</v>
      </c>
      <c r="AI192" s="328" t="s">
        <v>108</v>
      </c>
      <c r="AJ192" s="328" t="s">
        <v>110</v>
      </c>
      <c r="AK192" s="329">
        <v>44927</v>
      </c>
      <c r="AL192" s="329">
        <v>45291</v>
      </c>
      <c r="AM192" s="330">
        <v>8760</v>
      </c>
      <c r="AN192" s="331">
        <v>368.97</v>
      </c>
      <c r="AO192" s="274">
        <f t="shared" si="45"/>
        <v>0.98653999999999997</v>
      </c>
      <c r="AP192" s="326">
        <f t="shared" si="54"/>
        <v>374.00409512031956</v>
      </c>
      <c r="AQ192" s="296" t="str">
        <f t="shared" si="55"/>
        <v/>
      </c>
      <c r="AR192" s="296"/>
      <c r="AS192" s="333">
        <v>44903</v>
      </c>
      <c r="AT192" s="328" t="s">
        <v>115</v>
      </c>
      <c r="AU192" s="328" t="s">
        <v>117</v>
      </c>
      <c r="AV192" s="329">
        <v>45383</v>
      </c>
      <c r="AW192" s="329">
        <v>45473</v>
      </c>
      <c r="AX192" s="330">
        <v>2184</v>
      </c>
      <c r="AY192" s="331">
        <v>228.31</v>
      </c>
      <c r="AZ192" s="274">
        <f t="shared" si="46"/>
        <v>0.98653999999999997</v>
      </c>
      <c r="BA192" s="326">
        <f t="shared" si="56"/>
        <v>231.42498023394896</v>
      </c>
      <c r="BB192" s="296">
        <f t="shared" si="57"/>
        <v>231.42498023394896</v>
      </c>
      <c r="BC192">
        <f t="shared" si="47"/>
        <v>1</v>
      </c>
      <c r="BD192" s="296"/>
      <c r="BE192" s="296"/>
      <c r="BF192" s="332">
        <v>45266</v>
      </c>
      <c r="BG192" s="2" t="s">
        <v>115</v>
      </c>
      <c r="BH192" s="2" t="s">
        <v>145</v>
      </c>
      <c r="BI192" s="323">
        <v>45748</v>
      </c>
      <c r="BJ192" s="323">
        <v>45838</v>
      </c>
      <c r="BK192" s="324">
        <v>2184</v>
      </c>
      <c r="BL192" s="325">
        <v>83.22</v>
      </c>
      <c r="BM192" s="274">
        <f t="shared" si="48"/>
        <v>0.94415000000000004</v>
      </c>
      <c r="BN192" s="326">
        <f t="shared" si="58"/>
        <v>88.142773923635005</v>
      </c>
      <c r="BO192" s="296" t="str">
        <f t="shared" si="59"/>
        <v/>
      </c>
      <c r="BP192" t="str">
        <f t="shared" si="49"/>
        <v/>
      </c>
      <c r="BQ192" s="296"/>
      <c r="BR192" s="332">
        <v>45264</v>
      </c>
      <c r="BS192" s="2" t="s">
        <v>108</v>
      </c>
      <c r="BT192" s="2" t="s">
        <v>111</v>
      </c>
      <c r="BU192" s="323">
        <v>45292</v>
      </c>
      <c r="BV192" s="323">
        <v>45657</v>
      </c>
      <c r="BW192" s="324">
        <v>8784</v>
      </c>
      <c r="BX192" s="325">
        <v>100.13</v>
      </c>
      <c r="BY192" s="274">
        <f t="shared" si="50"/>
        <v>0.94415000000000004</v>
      </c>
      <c r="BZ192" s="326">
        <f t="shared" si="60"/>
        <v>106.05306360218185</v>
      </c>
      <c r="CA192" s="296">
        <f t="shared" si="61"/>
        <v>106.05306360218185</v>
      </c>
    </row>
    <row r="193" spans="12:79" x14ac:dyDescent="0.25">
      <c r="L193" s="332">
        <v>44153</v>
      </c>
      <c r="M193" s="2" t="s">
        <v>108</v>
      </c>
      <c r="N193" s="2" t="s">
        <v>111</v>
      </c>
      <c r="O193" s="323">
        <v>45292</v>
      </c>
      <c r="P193" s="323">
        <v>45657</v>
      </c>
      <c r="Q193" s="324">
        <v>8784</v>
      </c>
      <c r="R193" s="325">
        <v>47.2</v>
      </c>
      <c r="S193" s="274">
        <f t="shared" si="42"/>
        <v>1.0779799999999999</v>
      </c>
      <c r="T193" s="326">
        <f t="shared" si="51"/>
        <v>43.785598990704841</v>
      </c>
      <c r="U193" s="296">
        <f t="shared" si="43"/>
        <v>43.785598990704841</v>
      </c>
      <c r="V193" s="296"/>
      <c r="W193" s="332">
        <v>44536</v>
      </c>
      <c r="X193" s="2" t="s">
        <v>108</v>
      </c>
      <c r="Y193" s="2" t="s">
        <v>110</v>
      </c>
      <c r="Z193" s="323">
        <v>44927</v>
      </c>
      <c r="AA193" s="323">
        <v>45291</v>
      </c>
      <c r="AB193" s="324">
        <v>8760</v>
      </c>
      <c r="AC193" s="325">
        <v>107.06</v>
      </c>
      <c r="AD193" s="274">
        <f t="shared" si="44"/>
        <v>1.04078</v>
      </c>
      <c r="AE193" s="326">
        <f t="shared" si="52"/>
        <v>102.8651588231903</v>
      </c>
      <c r="AF193" s="296">
        <f t="shared" si="53"/>
        <v>102.8651588231903</v>
      </c>
      <c r="AG193" s="296"/>
      <c r="AH193" s="333">
        <v>44901</v>
      </c>
      <c r="AI193" s="328" t="s">
        <v>108</v>
      </c>
      <c r="AJ193" s="328" t="s">
        <v>111</v>
      </c>
      <c r="AK193" s="329">
        <v>45292</v>
      </c>
      <c r="AL193" s="329">
        <v>45657</v>
      </c>
      <c r="AM193" s="330">
        <v>8784</v>
      </c>
      <c r="AN193" s="331">
        <v>278.83999999999997</v>
      </c>
      <c r="AO193" s="274">
        <f t="shared" si="45"/>
        <v>0.98653999999999997</v>
      </c>
      <c r="AP193" s="326">
        <f t="shared" si="54"/>
        <v>282.64439353700811</v>
      </c>
      <c r="AQ193" s="296" t="str">
        <f t="shared" si="55"/>
        <v/>
      </c>
      <c r="AR193" s="296"/>
      <c r="AS193" s="333">
        <v>44903</v>
      </c>
      <c r="AT193" s="328" t="s">
        <v>115</v>
      </c>
      <c r="AU193" s="328" t="s">
        <v>118</v>
      </c>
      <c r="AV193" s="329">
        <v>45474</v>
      </c>
      <c r="AW193" s="329">
        <v>45565</v>
      </c>
      <c r="AX193" s="330">
        <v>2208</v>
      </c>
      <c r="AY193" s="331">
        <v>220.38</v>
      </c>
      <c r="AZ193" s="274">
        <f t="shared" si="46"/>
        <v>0.98653999999999997</v>
      </c>
      <c r="BA193" s="326">
        <f t="shared" si="56"/>
        <v>223.38678614146411</v>
      </c>
      <c r="BB193" s="296">
        <f t="shared" si="57"/>
        <v>223.38678614146411</v>
      </c>
      <c r="BC193">
        <f t="shared" si="47"/>
        <v>1</v>
      </c>
      <c r="BD193" s="296"/>
      <c r="BE193" s="296"/>
      <c r="BF193" s="332">
        <v>45266</v>
      </c>
      <c r="BG193" s="2" t="s">
        <v>115</v>
      </c>
      <c r="BH193" s="2" t="s">
        <v>148</v>
      </c>
      <c r="BI193" s="323">
        <v>45839</v>
      </c>
      <c r="BJ193" s="323">
        <v>45930</v>
      </c>
      <c r="BK193" s="324">
        <v>2208</v>
      </c>
      <c r="BL193" s="325">
        <v>89.59</v>
      </c>
      <c r="BM193" s="274">
        <f t="shared" si="48"/>
        <v>0.94415000000000004</v>
      </c>
      <c r="BN193" s="326">
        <f t="shared" si="58"/>
        <v>94.88958322300482</v>
      </c>
      <c r="BO193" s="296" t="str">
        <f t="shared" si="59"/>
        <v/>
      </c>
      <c r="BP193" t="str">
        <f t="shared" si="49"/>
        <v/>
      </c>
      <c r="BQ193" s="296"/>
      <c r="BR193" s="332">
        <v>45264</v>
      </c>
      <c r="BS193" s="2" t="s">
        <v>108</v>
      </c>
      <c r="BT193" s="2" t="s">
        <v>135</v>
      </c>
      <c r="BU193" s="323">
        <v>45658</v>
      </c>
      <c r="BV193" s="323">
        <v>46022</v>
      </c>
      <c r="BW193" s="324">
        <v>8760</v>
      </c>
      <c r="BX193" s="325">
        <v>100.82</v>
      </c>
      <c r="BY193" s="274">
        <f t="shared" si="50"/>
        <v>0.94415000000000004</v>
      </c>
      <c r="BZ193" s="326">
        <f t="shared" si="60"/>
        <v>106.78387968013556</v>
      </c>
      <c r="CA193" s="296" t="str">
        <f t="shared" si="61"/>
        <v/>
      </c>
    </row>
    <row r="194" spans="12:79" x14ac:dyDescent="0.25">
      <c r="L194" s="332">
        <v>44153</v>
      </c>
      <c r="M194" s="2" t="s">
        <v>108</v>
      </c>
      <c r="N194" s="2" t="s">
        <v>135</v>
      </c>
      <c r="O194" s="323">
        <v>45658</v>
      </c>
      <c r="P194" s="323">
        <v>46022</v>
      </c>
      <c r="Q194" s="324">
        <v>8760</v>
      </c>
      <c r="R194" s="325">
        <v>47.78</v>
      </c>
      <c r="S194" s="274">
        <f t="shared" si="42"/>
        <v>1.0779799999999999</v>
      </c>
      <c r="T194" s="326">
        <f t="shared" si="51"/>
        <v>44.323642368132994</v>
      </c>
      <c r="U194" s="296" t="str">
        <f t="shared" si="43"/>
        <v/>
      </c>
      <c r="V194" s="296"/>
      <c r="W194" s="332">
        <v>44536</v>
      </c>
      <c r="X194" s="2" t="s">
        <v>108</v>
      </c>
      <c r="Y194" s="2" t="s">
        <v>111</v>
      </c>
      <c r="Z194" s="323">
        <v>45292</v>
      </c>
      <c r="AA194" s="323">
        <v>45657</v>
      </c>
      <c r="AB194" s="324">
        <v>8784</v>
      </c>
      <c r="AC194" s="325">
        <v>87.72</v>
      </c>
      <c r="AD194" s="274">
        <f t="shared" si="44"/>
        <v>1.04078</v>
      </c>
      <c r="AE194" s="326">
        <f t="shared" si="52"/>
        <v>84.282941639923905</v>
      </c>
      <c r="AF194" s="296" t="str">
        <f t="shared" si="53"/>
        <v/>
      </c>
      <c r="AG194" s="296"/>
      <c r="AH194" s="333">
        <v>44901</v>
      </c>
      <c r="AI194" s="328" t="s">
        <v>108</v>
      </c>
      <c r="AJ194" s="328" t="s">
        <v>135</v>
      </c>
      <c r="AK194" s="329">
        <v>45658</v>
      </c>
      <c r="AL194" s="329">
        <v>46022</v>
      </c>
      <c r="AM194" s="330">
        <v>8760</v>
      </c>
      <c r="AN194" s="331">
        <v>181.1</v>
      </c>
      <c r="AO194" s="274">
        <f t="shared" si="45"/>
        <v>0.98653999999999997</v>
      </c>
      <c r="AP194" s="326">
        <f t="shared" si="54"/>
        <v>183.57086382711293</v>
      </c>
      <c r="AQ194" s="296" t="str">
        <f t="shared" si="55"/>
        <v/>
      </c>
      <c r="AR194" s="296"/>
      <c r="AS194" s="333">
        <v>44903</v>
      </c>
      <c r="AT194" s="328" t="s">
        <v>115</v>
      </c>
      <c r="AU194" s="328" t="s">
        <v>140</v>
      </c>
      <c r="AV194" s="329">
        <v>45566</v>
      </c>
      <c r="AW194" s="329">
        <v>45657</v>
      </c>
      <c r="AX194" s="330">
        <v>2209</v>
      </c>
      <c r="AY194" s="331">
        <v>273.76</v>
      </c>
      <c r="AZ194" s="274">
        <f t="shared" si="46"/>
        <v>0.98653999999999997</v>
      </c>
      <c r="BA194" s="326">
        <f t="shared" si="56"/>
        <v>277.49508382832931</v>
      </c>
      <c r="BB194" s="296" t="str">
        <f t="shared" si="57"/>
        <v/>
      </c>
      <c r="BC194" t="str">
        <f t="shared" si="47"/>
        <v/>
      </c>
      <c r="BD194" s="296"/>
      <c r="BE194" s="296"/>
      <c r="BF194" s="332">
        <v>45266</v>
      </c>
      <c r="BG194" s="2" t="s">
        <v>115</v>
      </c>
      <c r="BH194" s="2" t="s">
        <v>152</v>
      </c>
      <c r="BI194" s="323">
        <v>45931</v>
      </c>
      <c r="BJ194" s="323">
        <v>46022</v>
      </c>
      <c r="BK194" s="324">
        <v>2209</v>
      </c>
      <c r="BL194" s="325">
        <v>103.16</v>
      </c>
      <c r="BM194" s="274">
        <f t="shared" si="48"/>
        <v>0.94415000000000004</v>
      </c>
      <c r="BN194" s="326">
        <f t="shared" si="58"/>
        <v>109.2622994227612</v>
      </c>
      <c r="BO194" s="296" t="str">
        <f t="shared" si="59"/>
        <v/>
      </c>
      <c r="BP194" t="str">
        <f t="shared" si="49"/>
        <v/>
      </c>
      <c r="BQ194" s="296"/>
      <c r="BR194" s="332">
        <v>45264</v>
      </c>
      <c r="BS194" s="2" t="s">
        <v>108</v>
      </c>
      <c r="BT194" s="2" t="s">
        <v>138</v>
      </c>
      <c r="BU194" s="323">
        <v>46023</v>
      </c>
      <c r="BV194" s="323">
        <v>46387</v>
      </c>
      <c r="BW194" s="324">
        <v>8760</v>
      </c>
      <c r="BX194" s="325">
        <v>93.87</v>
      </c>
      <c r="BY194" s="274">
        <f t="shared" si="50"/>
        <v>0.94415000000000004</v>
      </c>
      <c r="BZ194" s="326">
        <f t="shared" si="60"/>
        <v>99.422761213790182</v>
      </c>
      <c r="CA194" s="296" t="str">
        <f t="shared" si="61"/>
        <v/>
      </c>
    </row>
    <row r="195" spans="12:79" x14ac:dyDescent="0.25">
      <c r="L195" s="332">
        <v>44153</v>
      </c>
      <c r="M195" s="2" t="s">
        <v>108</v>
      </c>
      <c r="N195" s="2" t="s">
        <v>138</v>
      </c>
      <c r="O195" s="323">
        <v>46023</v>
      </c>
      <c r="P195" s="323">
        <v>46387</v>
      </c>
      <c r="Q195" s="324">
        <v>8760</v>
      </c>
      <c r="R195" s="325">
        <v>48.4</v>
      </c>
      <c r="S195" s="274">
        <f t="shared" si="42"/>
        <v>1.0779799999999999</v>
      </c>
      <c r="T195" s="326">
        <f t="shared" si="51"/>
        <v>44.898792185383776</v>
      </c>
      <c r="U195" s="296" t="str">
        <f t="shared" si="43"/>
        <v/>
      </c>
      <c r="V195" s="296"/>
      <c r="W195" s="332">
        <v>44536</v>
      </c>
      <c r="X195" s="2" t="s">
        <v>108</v>
      </c>
      <c r="Y195" s="2" t="s">
        <v>135</v>
      </c>
      <c r="Z195" s="323">
        <v>45658</v>
      </c>
      <c r="AA195" s="323">
        <v>46022</v>
      </c>
      <c r="AB195" s="324">
        <v>8760</v>
      </c>
      <c r="AC195" s="325">
        <v>81.900000000000006</v>
      </c>
      <c r="AD195" s="274">
        <f t="shared" si="44"/>
        <v>1.04078</v>
      </c>
      <c r="AE195" s="326">
        <f t="shared" si="52"/>
        <v>78.690981763677243</v>
      </c>
      <c r="AF195" s="296" t="str">
        <f t="shared" si="53"/>
        <v/>
      </c>
      <c r="AG195" s="296"/>
      <c r="AH195" s="333">
        <v>44901</v>
      </c>
      <c r="AI195" s="328" t="s">
        <v>108</v>
      </c>
      <c r="AJ195" s="328" t="s">
        <v>138</v>
      </c>
      <c r="AK195" s="329">
        <v>46023</v>
      </c>
      <c r="AL195" s="329">
        <v>46387</v>
      </c>
      <c r="AM195" s="330">
        <v>8760</v>
      </c>
      <c r="AN195" s="331">
        <v>137</v>
      </c>
      <c r="AO195" s="274">
        <f t="shared" si="45"/>
        <v>0.98653999999999997</v>
      </c>
      <c r="AP195" s="326">
        <f t="shared" si="54"/>
        <v>138.86917915137755</v>
      </c>
      <c r="AQ195" s="296" t="str">
        <f t="shared" si="55"/>
        <v/>
      </c>
      <c r="AR195" s="296"/>
      <c r="AS195" s="333">
        <v>44903</v>
      </c>
      <c r="AT195" s="328" t="s">
        <v>115</v>
      </c>
      <c r="AU195" s="328" t="s">
        <v>135</v>
      </c>
      <c r="AV195" s="329">
        <v>45658</v>
      </c>
      <c r="AW195" s="329">
        <v>45747</v>
      </c>
      <c r="AX195" s="330">
        <v>2159</v>
      </c>
      <c r="AY195" s="331">
        <v>263.41000000000003</v>
      </c>
      <c r="AZ195" s="274">
        <f t="shared" si="46"/>
        <v>0.98653999999999997</v>
      </c>
      <c r="BA195" s="326">
        <f t="shared" si="56"/>
        <v>267.00387211871799</v>
      </c>
      <c r="BB195" s="296" t="str">
        <f t="shared" si="57"/>
        <v/>
      </c>
      <c r="BC195" t="str">
        <f t="shared" si="47"/>
        <v/>
      </c>
      <c r="BD195" s="296"/>
      <c r="BE195" s="296"/>
      <c r="BF195" s="332">
        <v>45266</v>
      </c>
      <c r="BG195" s="2" t="s">
        <v>115</v>
      </c>
      <c r="BH195" s="2" t="s">
        <v>138</v>
      </c>
      <c r="BI195" s="323">
        <v>46023</v>
      </c>
      <c r="BJ195" s="323">
        <v>46112</v>
      </c>
      <c r="BK195" s="324">
        <v>2159</v>
      </c>
      <c r="BL195" s="325">
        <v>104.93</v>
      </c>
      <c r="BM195" s="274">
        <f t="shared" si="48"/>
        <v>0.94415000000000004</v>
      </c>
      <c r="BN195" s="326">
        <f t="shared" si="58"/>
        <v>111.13700153577292</v>
      </c>
      <c r="BO195" s="296" t="str">
        <f t="shared" si="59"/>
        <v/>
      </c>
      <c r="BP195" t="str">
        <f t="shared" si="49"/>
        <v/>
      </c>
      <c r="BQ195" s="296"/>
      <c r="BR195" s="332">
        <v>45264</v>
      </c>
      <c r="BS195" s="2" t="s">
        <v>108</v>
      </c>
      <c r="BT195" s="2" t="s">
        <v>141</v>
      </c>
      <c r="BU195" s="323">
        <v>46388</v>
      </c>
      <c r="BV195" s="323">
        <v>46752</v>
      </c>
      <c r="BW195" s="324">
        <v>8760</v>
      </c>
      <c r="BX195" s="325">
        <v>86.88</v>
      </c>
      <c r="BY195" s="274">
        <f t="shared" si="50"/>
        <v>0.94415000000000004</v>
      </c>
      <c r="BZ195" s="326">
        <f t="shared" si="60"/>
        <v>92.019276597998186</v>
      </c>
      <c r="CA195" s="296" t="str">
        <f t="shared" si="61"/>
        <v/>
      </c>
    </row>
    <row r="196" spans="12:79" x14ac:dyDescent="0.25">
      <c r="L196" s="332">
        <v>44152</v>
      </c>
      <c r="M196" s="2" t="s">
        <v>108</v>
      </c>
      <c r="N196" s="2" t="s">
        <v>151</v>
      </c>
      <c r="O196" s="323">
        <v>44197</v>
      </c>
      <c r="P196" s="323">
        <v>44561</v>
      </c>
      <c r="Q196" s="324">
        <v>8760</v>
      </c>
      <c r="R196" s="325">
        <v>39.71</v>
      </c>
      <c r="S196" s="274">
        <f t="shared" si="42"/>
        <v>1.0779799999999999</v>
      </c>
      <c r="T196" s="326">
        <f t="shared" si="51"/>
        <v>36.837418133917147</v>
      </c>
      <c r="U196" s="296" t="str">
        <f t="shared" si="43"/>
        <v/>
      </c>
      <c r="V196" s="296"/>
      <c r="W196" s="332">
        <v>44536</v>
      </c>
      <c r="X196" s="2" t="s">
        <v>108</v>
      </c>
      <c r="Y196" s="2" t="s">
        <v>138</v>
      </c>
      <c r="Z196" s="323">
        <v>46023</v>
      </c>
      <c r="AA196" s="323">
        <v>46387</v>
      </c>
      <c r="AB196" s="324">
        <v>8760</v>
      </c>
      <c r="AC196" s="325">
        <v>79.930000000000007</v>
      </c>
      <c r="AD196" s="274">
        <f t="shared" si="44"/>
        <v>1.04078</v>
      </c>
      <c r="AE196" s="326">
        <f t="shared" si="52"/>
        <v>76.798170602817123</v>
      </c>
      <c r="AF196" s="296" t="str">
        <f t="shared" si="53"/>
        <v/>
      </c>
      <c r="AG196" s="296"/>
      <c r="AH196" s="333">
        <v>44901</v>
      </c>
      <c r="AI196" s="328" t="s">
        <v>108</v>
      </c>
      <c r="AJ196" s="328" t="s">
        <v>141</v>
      </c>
      <c r="AK196" s="329">
        <v>46388</v>
      </c>
      <c r="AL196" s="329">
        <v>46752</v>
      </c>
      <c r="AM196" s="330">
        <v>8760</v>
      </c>
      <c r="AN196" s="331">
        <v>135.32</v>
      </c>
      <c r="AO196" s="274">
        <f t="shared" si="45"/>
        <v>0.98653999999999997</v>
      </c>
      <c r="AP196" s="326">
        <f t="shared" si="54"/>
        <v>137.16625783039714</v>
      </c>
      <c r="AQ196" s="296" t="str">
        <f t="shared" si="55"/>
        <v/>
      </c>
      <c r="AR196" s="296"/>
      <c r="AS196" s="333">
        <v>44903</v>
      </c>
      <c r="AT196" s="328" t="s">
        <v>115</v>
      </c>
      <c r="AU196" s="328" t="s">
        <v>145</v>
      </c>
      <c r="AV196" s="329">
        <v>45748</v>
      </c>
      <c r="AW196" s="329">
        <v>45838</v>
      </c>
      <c r="AX196" s="330">
        <v>2184</v>
      </c>
      <c r="AY196" s="331">
        <v>137.79</v>
      </c>
      <c r="AZ196" s="274">
        <f t="shared" si="46"/>
        <v>0.98653999999999997</v>
      </c>
      <c r="BA196" s="326">
        <f t="shared" si="56"/>
        <v>139.66995762969569</v>
      </c>
      <c r="BB196" s="296" t="str">
        <f t="shared" si="57"/>
        <v/>
      </c>
      <c r="BC196" t="str">
        <f t="shared" si="47"/>
        <v/>
      </c>
      <c r="BD196" s="296"/>
      <c r="BE196" s="296"/>
      <c r="BF196" s="332">
        <v>45266</v>
      </c>
      <c r="BG196" s="2" t="s">
        <v>115</v>
      </c>
      <c r="BH196" s="2" t="s">
        <v>157</v>
      </c>
      <c r="BI196" s="323">
        <v>46113</v>
      </c>
      <c r="BJ196" s="323">
        <v>46203</v>
      </c>
      <c r="BK196" s="324">
        <v>2184</v>
      </c>
      <c r="BL196" s="325">
        <v>80.14</v>
      </c>
      <c r="BM196" s="274">
        <f t="shared" si="48"/>
        <v>0.94415000000000004</v>
      </c>
      <c r="BN196" s="326">
        <f t="shared" si="58"/>
        <v>84.880580416247412</v>
      </c>
      <c r="BO196" s="296" t="str">
        <f t="shared" si="59"/>
        <v/>
      </c>
      <c r="BP196" t="str">
        <f t="shared" si="49"/>
        <v/>
      </c>
      <c r="BQ196" s="296"/>
      <c r="BR196" s="332">
        <v>45264</v>
      </c>
      <c r="BS196" s="2" t="s">
        <v>108</v>
      </c>
      <c r="BT196" s="2" t="s">
        <v>143</v>
      </c>
      <c r="BU196" s="323">
        <v>46753</v>
      </c>
      <c r="BV196" s="323">
        <v>47118</v>
      </c>
      <c r="BW196" s="324">
        <v>8784</v>
      </c>
      <c r="BX196" s="325">
        <v>78.95</v>
      </c>
      <c r="BY196" s="274">
        <f t="shared" si="50"/>
        <v>0.94415000000000004</v>
      </c>
      <c r="BZ196" s="326">
        <f t="shared" si="60"/>
        <v>83.620187470211306</v>
      </c>
      <c r="CA196" s="296" t="str">
        <f t="shared" si="61"/>
        <v/>
      </c>
    </row>
    <row r="197" spans="12:79" x14ac:dyDescent="0.25">
      <c r="L197" s="332">
        <v>44152</v>
      </c>
      <c r="M197" s="2" t="s">
        <v>108</v>
      </c>
      <c r="N197" s="2" t="s">
        <v>133</v>
      </c>
      <c r="O197" s="323">
        <v>44562</v>
      </c>
      <c r="P197" s="323">
        <v>44926</v>
      </c>
      <c r="Q197" s="324">
        <v>8760</v>
      </c>
      <c r="R197" s="325">
        <v>43.8</v>
      </c>
      <c r="S197" s="274">
        <f t="shared" si="42"/>
        <v>1.0779799999999999</v>
      </c>
      <c r="T197" s="326">
        <f t="shared" si="51"/>
        <v>40.631551605781183</v>
      </c>
      <c r="U197" s="296" t="str">
        <f t="shared" si="43"/>
        <v/>
      </c>
      <c r="V197" s="296"/>
      <c r="W197" s="332">
        <v>44536</v>
      </c>
      <c r="X197" s="2" t="s">
        <v>108</v>
      </c>
      <c r="Y197" s="2" t="s">
        <v>141</v>
      </c>
      <c r="Z197" s="323">
        <v>46388</v>
      </c>
      <c r="AA197" s="323">
        <v>46752</v>
      </c>
      <c r="AB197" s="324">
        <v>8760</v>
      </c>
      <c r="AC197" s="325">
        <v>77.5</v>
      </c>
      <c r="AD197" s="274">
        <f t="shared" si="44"/>
        <v>1.04078</v>
      </c>
      <c r="AE197" s="326">
        <f t="shared" si="52"/>
        <v>74.463383231806915</v>
      </c>
      <c r="AF197" s="296" t="str">
        <f t="shared" si="53"/>
        <v/>
      </c>
      <c r="AG197" s="296"/>
      <c r="AH197" s="333">
        <v>44901</v>
      </c>
      <c r="AI197" s="328" t="s">
        <v>108</v>
      </c>
      <c r="AJ197" s="328" t="s">
        <v>143</v>
      </c>
      <c r="AK197" s="329">
        <v>46753</v>
      </c>
      <c r="AL197" s="329">
        <v>47118</v>
      </c>
      <c r="AM197" s="330">
        <v>8784</v>
      </c>
      <c r="AN197" s="331">
        <v>124.32</v>
      </c>
      <c r="AO197" s="274">
        <f t="shared" si="45"/>
        <v>0.98653999999999997</v>
      </c>
      <c r="AP197" s="326">
        <f t="shared" si="54"/>
        <v>126.01617775254931</v>
      </c>
      <c r="AQ197" s="296" t="str">
        <f t="shared" si="55"/>
        <v/>
      </c>
      <c r="AR197" s="296"/>
      <c r="AS197" s="333">
        <v>44903</v>
      </c>
      <c r="AT197" s="328" t="s">
        <v>115</v>
      </c>
      <c r="AU197" s="328" t="s">
        <v>148</v>
      </c>
      <c r="AV197" s="329">
        <v>45839</v>
      </c>
      <c r="AW197" s="329">
        <v>45930</v>
      </c>
      <c r="AX197" s="330">
        <v>2208</v>
      </c>
      <c r="AY197" s="331">
        <v>137.36000000000001</v>
      </c>
      <c r="AZ197" s="274">
        <f t="shared" si="46"/>
        <v>0.98653999999999997</v>
      </c>
      <c r="BA197" s="326">
        <f t="shared" si="56"/>
        <v>139.23409086301621</v>
      </c>
      <c r="BB197" s="296" t="str">
        <f t="shared" si="57"/>
        <v/>
      </c>
      <c r="BC197" t="str">
        <f t="shared" si="47"/>
        <v/>
      </c>
      <c r="BD197" s="296"/>
      <c r="BE197" s="296"/>
      <c r="BF197" s="332">
        <v>45266</v>
      </c>
      <c r="BG197" s="2" t="s">
        <v>115</v>
      </c>
      <c r="BH197" s="2" t="s">
        <v>160</v>
      </c>
      <c r="BI197" s="323">
        <v>46204</v>
      </c>
      <c r="BJ197" s="323">
        <v>46295</v>
      </c>
      <c r="BK197" s="324">
        <v>2208</v>
      </c>
      <c r="BL197" s="325">
        <v>83.43</v>
      </c>
      <c r="BM197" s="274">
        <f t="shared" si="48"/>
        <v>0.94415000000000004</v>
      </c>
      <c r="BN197" s="326">
        <f t="shared" si="58"/>
        <v>88.365196208229634</v>
      </c>
      <c r="BO197" s="296" t="str">
        <f t="shared" si="59"/>
        <v/>
      </c>
      <c r="BP197" t="str">
        <f t="shared" si="49"/>
        <v/>
      </c>
      <c r="BQ197" s="296"/>
      <c r="BR197" s="332">
        <v>45264</v>
      </c>
      <c r="BS197" s="2" t="s">
        <v>108</v>
      </c>
      <c r="BT197" s="2" t="s">
        <v>146</v>
      </c>
      <c r="BU197" s="323">
        <v>47119</v>
      </c>
      <c r="BV197" s="323">
        <v>47483</v>
      </c>
      <c r="BW197" s="324">
        <v>8760</v>
      </c>
      <c r="BX197" s="325">
        <v>75.790000000000006</v>
      </c>
      <c r="BY197" s="274">
        <f t="shared" si="50"/>
        <v>0.94415000000000004</v>
      </c>
      <c r="BZ197" s="326">
        <f t="shared" si="60"/>
        <v>80.273261663930526</v>
      </c>
      <c r="CA197" s="296" t="str">
        <f t="shared" si="61"/>
        <v/>
      </c>
    </row>
    <row r="198" spans="12:79" x14ac:dyDescent="0.25">
      <c r="L198" s="332">
        <v>44152</v>
      </c>
      <c r="M198" s="2" t="s">
        <v>108</v>
      </c>
      <c r="N198" s="2" t="s">
        <v>110</v>
      </c>
      <c r="O198" s="323">
        <v>44927</v>
      </c>
      <c r="P198" s="323">
        <v>45291</v>
      </c>
      <c r="Q198" s="324">
        <v>8760</v>
      </c>
      <c r="R198" s="325">
        <v>46</v>
      </c>
      <c r="S198" s="274">
        <f t="shared" si="42"/>
        <v>1.0779799999999999</v>
      </c>
      <c r="T198" s="326">
        <f t="shared" si="51"/>
        <v>42.672405796025906</v>
      </c>
      <c r="U198" s="296" t="str">
        <f t="shared" si="43"/>
        <v/>
      </c>
      <c r="V198" s="296"/>
      <c r="W198" s="332">
        <v>44536</v>
      </c>
      <c r="X198" s="2" t="s">
        <v>108</v>
      </c>
      <c r="Y198" s="2" t="s">
        <v>143</v>
      </c>
      <c r="Z198" s="323">
        <v>46753</v>
      </c>
      <c r="AA198" s="323">
        <v>47118</v>
      </c>
      <c r="AB198" s="324">
        <v>8784</v>
      </c>
      <c r="AC198" s="325">
        <v>79.64</v>
      </c>
      <c r="AD198" s="274">
        <f t="shared" si="44"/>
        <v>1.04078</v>
      </c>
      <c r="AE198" s="326">
        <f t="shared" si="52"/>
        <v>76.519533426852931</v>
      </c>
      <c r="AF198" s="296" t="str">
        <f t="shared" si="53"/>
        <v/>
      </c>
      <c r="AG198" s="296"/>
      <c r="AH198" s="333">
        <v>44901</v>
      </c>
      <c r="AI198" s="328" t="s">
        <v>108</v>
      </c>
      <c r="AJ198" s="328" t="s">
        <v>146</v>
      </c>
      <c r="AK198" s="329">
        <v>47119</v>
      </c>
      <c r="AL198" s="329">
        <v>47483</v>
      </c>
      <c r="AM198" s="330">
        <v>8760</v>
      </c>
      <c r="AN198" s="331">
        <v>122.99</v>
      </c>
      <c r="AO198" s="274">
        <f t="shared" si="45"/>
        <v>0.98653999999999997</v>
      </c>
      <c r="AP198" s="326">
        <f t="shared" si="54"/>
        <v>124.66803170677316</v>
      </c>
      <c r="AQ198" s="296" t="str">
        <f t="shared" si="55"/>
        <v/>
      </c>
      <c r="AR198" s="296"/>
      <c r="AS198" s="333">
        <v>44902</v>
      </c>
      <c r="AT198" s="328" t="s">
        <v>115</v>
      </c>
      <c r="AU198" s="328" t="s">
        <v>110</v>
      </c>
      <c r="AV198" s="329">
        <v>44927</v>
      </c>
      <c r="AW198" s="329">
        <v>45016</v>
      </c>
      <c r="AX198" s="330">
        <v>2159</v>
      </c>
      <c r="AY198" s="331">
        <v>399.61</v>
      </c>
      <c r="AZ198" s="274">
        <f t="shared" si="46"/>
        <v>0.98653999999999997</v>
      </c>
      <c r="BA198" s="326">
        <f t="shared" si="56"/>
        <v>405.06213635534294</v>
      </c>
      <c r="BB198" s="296" t="str">
        <f t="shared" si="57"/>
        <v/>
      </c>
      <c r="BC198" t="str">
        <f t="shared" si="47"/>
        <v/>
      </c>
      <c r="BD198" s="296"/>
      <c r="BE198" s="296"/>
      <c r="BF198" s="332">
        <v>45265</v>
      </c>
      <c r="BG198" s="2" t="s">
        <v>115</v>
      </c>
      <c r="BH198" s="2" t="s">
        <v>111</v>
      </c>
      <c r="BI198" s="323">
        <v>45292</v>
      </c>
      <c r="BJ198" s="323">
        <v>45382</v>
      </c>
      <c r="BK198" s="324">
        <v>2183</v>
      </c>
      <c r="BL198" s="325">
        <v>94.97</v>
      </c>
      <c r="BM198" s="274">
        <f t="shared" si="48"/>
        <v>0.94415000000000004</v>
      </c>
      <c r="BN198" s="326">
        <f t="shared" si="58"/>
        <v>100.58783032357147</v>
      </c>
      <c r="BO198" s="296" t="str">
        <f t="shared" si="59"/>
        <v/>
      </c>
      <c r="BP198">
        <f t="shared" si="49"/>
        <v>1</v>
      </c>
      <c r="BQ198" s="296"/>
      <c r="BR198" s="332">
        <v>45264</v>
      </c>
      <c r="BS198" s="2" t="s">
        <v>108</v>
      </c>
      <c r="BT198" s="2" t="s">
        <v>149</v>
      </c>
      <c r="BU198" s="323">
        <v>47484</v>
      </c>
      <c r="BV198" s="323">
        <v>47848</v>
      </c>
      <c r="BW198" s="324">
        <v>8760</v>
      </c>
      <c r="BX198" s="325">
        <v>74.150000000000006</v>
      </c>
      <c r="BY198" s="274">
        <f t="shared" si="50"/>
        <v>0.94415000000000004</v>
      </c>
      <c r="BZ198" s="326">
        <f t="shared" si="60"/>
        <v>78.536249536620247</v>
      </c>
      <c r="CA198" s="296" t="str">
        <f t="shared" si="61"/>
        <v/>
      </c>
    </row>
    <row r="199" spans="12:79" x14ac:dyDescent="0.25">
      <c r="L199" s="332">
        <v>44152</v>
      </c>
      <c r="M199" s="2" t="s">
        <v>108</v>
      </c>
      <c r="N199" s="2" t="s">
        <v>111</v>
      </c>
      <c r="O199" s="323">
        <v>45292</v>
      </c>
      <c r="P199" s="323">
        <v>45657</v>
      </c>
      <c r="Q199" s="324">
        <v>8784</v>
      </c>
      <c r="R199" s="325">
        <v>47.23</v>
      </c>
      <c r="S199" s="274">
        <f t="shared" si="42"/>
        <v>1.0779799999999999</v>
      </c>
      <c r="T199" s="326">
        <f t="shared" si="51"/>
        <v>43.813428820571808</v>
      </c>
      <c r="U199" s="296">
        <f t="shared" si="43"/>
        <v>43.813428820571808</v>
      </c>
      <c r="V199" s="296"/>
      <c r="W199" s="332">
        <v>44536</v>
      </c>
      <c r="X199" s="2" t="s">
        <v>108</v>
      </c>
      <c r="Y199" s="2" t="s">
        <v>146</v>
      </c>
      <c r="Z199" s="323">
        <v>47119</v>
      </c>
      <c r="AA199" s="323">
        <v>47483</v>
      </c>
      <c r="AB199" s="324">
        <v>8760</v>
      </c>
      <c r="AC199" s="325">
        <v>79.06</v>
      </c>
      <c r="AD199" s="274">
        <f t="shared" si="44"/>
        <v>1.04078</v>
      </c>
      <c r="AE199" s="326">
        <f t="shared" si="52"/>
        <v>75.962259074924575</v>
      </c>
      <c r="AF199" s="296" t="str">
        <f t="shared" si="53"/>
        <v/>
      </c>
      <c r="AG199" s="296"/>
      <c r="AH199" s="333">
        <v>44901</v>
      </c>
      <c r="AI199" s="328" t="s">
        <v>108</v>
      </c>
      <c r="AJ199" s="328" t="s">
        <v>149</v>
      </c>
      <c r="AK199" s="329">
        <v>47484</v>
      </c>
      <c r="AL199" s="329">
        <v>47848</v>
      </c>
      <c r="AM199" s="330">
        <v>8760</v>
      </c>
      <c r="AN199" s="331">
        <v>121.49</v>
      </c>
      <c r="AO199" s="274">
        <f t="shared" si="45"/>
        <v>0.98653999999999997</v>
      </c>
      <c r="AP199" s="326">
        <f t="shared" si="54"/>
        <v>123.1475662416121</v>
      </c>
      <c r="AQ199" s="296" t="str">
        <f t="shared" si="55"/>
        <v/>
      </c>
      <c r="AR199" s="296"/>
      <c r="AS199" s="333">
        <v>44902</v>
      </c>
      <c r="AT199" s="328" t="s">
        <v>115</v>
      </c>
      <c r="AU199" s="328" t="s">
        <v>134</v>
      </c>
      <c r="AV199" s="329">
        <v>45017</v>
      </c>
      <c r="AW199" s="329">
        <v>45107</v>
      </c>
      <c r="AX199" s="330">
        <v>2184</v>
      </c>
      <c r="AY199" s="331">
        <v>347.46</v>
      </c>
      <c r="AZ199" s="274">
        <f t="shared" si="46"/>
        <v>0.98653999999999997</v>
      </c>
      <c r="BA199" s="326">
        <f t="shared" si="56"/>
        <v>352.2006203499098</v>
      </c>
      <c r="BB199" s="296" t="str">
        <f t="shared" si="57"/>
        <v/>
      </c>
      <c r="BC199" t="str">
        <f t="shared" si="47"/>
        <v/>
      </c>
      <c r="BD199" s="296"/>
      <c r="BE199" s="296"/>
      <c r="BF199" s="332">
        <v>45265</v>
      </c>
      <c r="BG199" s="2" t="s">
        <v>115</v>
      </c>
      <c r="BH199" s="2" t="s">
        <v>117</v>
      </c>
      <c r="BI199" s="323">
        <v>45383</v>
      </c>
      <c r="BJ199" s="323">
        <v>45473</v>
      </c>
      <c r="BK199" s="324">
        <v>2184</v>
      </c>
      <c r="BL199" s="325">
        <v>84.2</v>
      </c>
      <c r="BM199" s="274">
        <f t="shared" si="48"/>
        <v>0.94415000000000004</v>
      </c>
      <c r="BN199" s="326">
        <f t="shared" si="58"/>
        <v>89.180744585076525</v>
      </c>
      <c r="BO199" s="296" t="str">
        <f t="shared" si="59"/>
        <v/>
      </c>
      <c r="BP199">
        <f t="shared" si="49"/>
        <v>1</v>
      </c>
      <c r="BQ199" s="296"/>
      <c r="BR199" s="332">
        <v>45264</v>
      </c>
      <c r="BS199" s="2" t="s">
        <v>108</v>
      </c>
      <c r="BT199" s="2" t="s">
        <v>153</v>
      </c>
      <c r="BU199" s="323">
        <v>47849</v>
      </c>
      <c r="BV199" s="323">
        <v>48213</v>
      </c>
      <c r="BW199" s="324">
        <v>8760</v>
      </c>
      <c r="BX199" s="325">
        <v>73.760000000000005</v>
      </c>
      <c r="BY199" s="274">
        <f t="shared" si="50"/>
        <v>0.94415000000000004</v>
      </c>
      <c r="BZ199" s="326">
        <f t="shared" si="60"/>
        <v>78.123179579515963</v>
      </c>
      <c r="CA199" s="296" t="str">
        <f t="shared" si="61"/>
        <v/>
      </c>
    </row>
    <row r="200" spans="12:79" x14ac:dyDescent="0.25">
      <c r="L200" s="332">
        <v>44152</v>
      </c>
      <c r="M200" s="2" t="s">
        <v>108</v>
      </c>
      <c r="N200" s="2" t="s">
        <v>135</v>
      </c>
      <c r="O200" s="323">
        <v>45658</v>
      </c>
      <c r="P200" s="323">
        <v>46022</v>
      </c>
      <c r="Q200" s="324">
        <v>8760</v>
      </c>
      <c r="R200" s="325">
        <v>47.73</v>
      </c>
      <c r="S200" s="274">
        <f t="shared" si="42"/>
        <v>1.0779799999999999</v>
      </c>
      <c r="T200" s="326">
        <f t="shared" si="51"/>
        <v>44.277259318354702</v>
      </c>
      <c r="U200" s="296" t="str">
        <f t="shared" si="43"/>
        <v/>
      </c>
      <c r="V200" s="296"/>
      <c r="W200" s="332">
        <v>44536</v>
      </c>
      <c r="X200" s="2" t="s">
        <v>108</v>
      </c>
      <c r="Y200" s="2" t="s">
        <v>149</v>
      </c>
      <c r="Z200" s="323">
        <v>47484</v>
      </c>
      <c r="AA200" s="323">
        <v>47848</v>
      </c>
      <c r="AB200" s="324">
        <v>8760</v>
      </c>
      <c r="AC200" s="325">
        <v>78.48</v>
      </c>
      <c r="AD200" s="274">
        <f t="shared" si="44"/>
        <v>1.04078</v>
      </c>
      <c r="AE200" s="326">
        <f t="shared" si="52"/>
        <v>75.404984722996218</v>
      </c>
      <c r="AF200" s="296" t="str">
        <f t="shared" si="53"/>
        <v/>
      </c>
      <c r="AG200" s="296"/>
      <c r="AH200" s="333">
        <v>44901</v>
      </c>
      <c r="AI200" s="328" t="s">
        <v>108</v>
      </c>
      <c r="AJ200" s="328" t="s">
        <v>153</v>
      </c>
      <c r="AK200" s="329">
        <v>47849</v>
      </c>
      <c r="AL200" s="329">
        <v>48213</v>
      </c>
      <c r="AM200" s="330">
        <v>8760</v>
      </c>
      <c r="AN200" s="331">
        <v>120.49</v>
      </c>
      <c r="AO200" s="274">
        <f t="shared" si="45"/>
        <v>0.98653999999999997</v>
      </c>
      <c r="AP200" s="326">
        <f t="shared" si="54"/>
        <v>122.13392259817138</v>
      </c>
      <c r="AQ200" s="296" t="str">
        <f t="shared" si="55"/>
        <v/>
      </c>
      <c r="AR200" s="296"/>
      <c r="AS200" s="333">
        <v>44902</v>
      </c>
      <c r="AT200" s="328" t="s">
        <v>115</v>
      </c>
      <c r="AU200" s="328" t="s">
        <v>137</v>
      </c>
      <c r="AV200" s="329">
        <v>45108</v>
      </c>
      <c r="AW200" s="329">
        <v>45199</v>
      </c>
      <c r="AX200" s="330">
        <v>2208</v>
      </c>
      <c r="AY200" s="331">
        <v>358.46</v>
      </c>
      <c r="AZ200" s="274">
        <f t="shared" si="46"/>
        <v>0.98653999999999997</v>
      </c>
      <c r="BA200" s="326">
        <f t="shared" si="56"/>
        <v>363.3507004277576</v>
      </c>
      <c r="BB200" s="296" t="str">
        <f t="shared" si="57"/>
        <v/>
      </c>
      <c r="BC200" t="str">
        <f t="shared" si="47"/>
        <v/>
      </c>
      <c r="BD200" s="296"/>
      <c r="BE200" s="296"/>
      <c r="BF200" s="332">
        <v>45265</v>
      </c>
      <c r="BG200" s="2" t="s">
        <v>115</v>
      </c>
      <c r="BH200" s="2" t="s">
        <v>118</v>
      </c>
      <c r="BI200" s="323">
        <v>45474</v>
      </c>
      <c r="BJ200" s="323">
        <v>45565</v>
      </c>
      <c r="BK200" s="324">
        <v>2208</v>
      </c>
      <c r="BL200" s="325">
        <v>95.59</v>
      </c>
      <c r="BM200" s="274">
        <f t="shared" si="48"/>
        <v>0.94415000000000004</v>
      </c>
      <c r="BN200" s="326">
        <f t="shared" si="58"/>
        <v>101.24450563999365</v>
      </c>
      <c r="BO200" s="296" t="str">
        <f t="shared" si="59"/>
        <v/>
      </c>
      <c r="BP200">
        <f t="shared" si="49"/>
        <v>1</v>
      </c>
      <c r="BQ200" s="296"/>
      <c r="BR200" s="332">
        <v>45264</v>
      </c>
      <c r="BS200" s="2" t="s">
        <v>108</v>
      </c>
      <c r="BT200" s="2" t="s">
        <v>155</v>
      </c>
      <c r="BU200" s="323">
        <v>48214</v>
      </c>
      <c r="BV200" s="323">
        <v>48579</v>
      </c>
      <c r="BW200" s="324">
        <v>8784</v>
      </c>
      <c r="BX200" s="325">
        <v>72.66</v>
      </c>
      <c r="BY200" s="274">
        <f t="shared" si="50"/>
        <v>0.94415000000000004</v>
      </c>
      <c r="BZ200" s="326">
        <f t="shared" si="60"/>
        <v>76.958110469734677</v>
      </c>
      <c r="CA200" s="296" t="str">
        <f t="shared" si="61"/>
        <v/>
      </c>
    </row>
    <row r="201" spans="12:79" x14ac:dyDescent="0.25">
      <c r="L201" s="332">
        <v>44152</v>
      </c>
      <c r="M201" s="2" t="s">
        <v>108</v>
      </c>
      <c r="N201" s="2" t="s">
        <v>138</v>
      </c>
      <c r="O201" s="323">
        <v>46023</v>
      </c>
      <c r="P201" s="323">
        <v>46387</v>
      </c>
      <c r="Q201" s="324">
        <v>8760</v>
      </c>
      <c r="R201" s="325">
        <v>48.35</v>
      </c>
      <c r="S201" s="274">
        <f t="shared" si="42"/>
        <v>1.0779799999999999</v>
      </c>
      <c r="T201" s="326">
        <f t="shared" si="51"/>
        <v>44.852409135605491</v>
      </c>
      <c r="U201" s="296" t="str">
        <f t="shared" si="43"/>
        <v/>
      </c>
      <c r="V201" s="296"/>
      <c r="W201" s="332">
        <v>44536</v>
      </c>
      <c r="X201" s="2" t="s">
        <v>108</v>
      </c>
      <c r="Y201" s="2" t="s">
        <v>153</v>
      </c>
      <c r="Z201" s="323">
        <v>47849</v>
      </c>
      <c r="AA201" s="323">
        <v>48213</v>
      </c>
      <c r="AB201" s="324">
        <v>8760</v>
      </c>
      <c r="AC201" s="325">
        <v>77.86</v>
      </c>
      <c r="AD201" s="274">
        <f t="shared" si="44"/>
        <v>1.04078</v>
      </c>
      <c r="AE201" s="326">
        <f t="shared" si="52"/>
        <v>74.809277657141749</v>
      </c>
      <c r="AF201" s="296" t="str">
        <f t="shared" si="53"/>
        <v/>
      </c>
      <c r="AG201" s="296"/>
      <c r="AH201" s="333">
        <v>44901</v>
      </c>
      <c r="AI201" s="328" t="s">
        <v>108</v>
      </c>
      <c r="AJ201" s="328" t="s">
        <v>155</v>
      </c>
      <c r="AK201" s="329">
        <v>48214</v>
      </c>
      <c r="AL201" s="329">
        <v>48579</v>
      </c>
      <c r="AM201" s="330">
        <v>8784</v>
      </c>
      <c r="AN201" s="331">
        <v>119.99</v>
      </c>
      <c r="AO201" s="274">
        <f t="shared" si="45"/>
        <v>0.98653999999999997</v>
      </c>
      <c r="AP201" s="326">
        <f t="shared" si="54"/>
        <v>121.62710077645103</v>
      </c>
      <c r="AQ201" s="296" t="str">
        <f t="shared" si="55"/>
        <v/>
      </c>
      <c r="AR201" s="296"/>
      <c r="AS201" s="333">
        <v>44902</v>
      </c>
      <c r="AT201" s="328" t="s">
        <v>115</v>
      </c>
      <c r="AU201" s="328" t="s">
        <v>116</v>
      </c>
      <c r="AV201" s="329">
        <v>45200</v>
      </c>
      <c r="AW201" s="329">
        <v>45291</v>
      </c>
      <c r="AX201" s="330">
        <v>2209</v>
      </c>
      <c r="AY201" s="331">
        <v>468.06</v>
      </c>
      <c r="AZ201" s="274">
        <f t="shared" si="46"/>
        <v>0.98653999999999997</v>
      </c>
      <c r="BA201" s="326">
        <f t="shared" si="56"/>
        <v>474.44604374885967</v>
      </c>
      <c r="BB201" s="296">
        <f t="shared" si="57"/>
        <v>474.44604374885967</v>
      </c>
      <c r="BC201">
        <f t="shared" si="47"/>
        <v>1</v>
      </c>
      <c r="BD201" s="296"/>
      <c r="BE201" s="296"/>
      <c r="BF201" s="332">
        <v>45265</v>
      </c>
      <c r="BG201" s="2" t="s">
        <v>115</v>
      </c>
      <c r="BH201" s="2" t="s">
        <v>140</v>
      </c>
      <c r="BI201" s="323">
        <v>45566</v>
      </c>
      <c r="BJ201" s="323">
        <v>45657</v>
      </c>
      <c r="BK201" s="324">
        <v>2209</v>
      </c>
      <c r="BL201" s="325">
        <v>110.13</v>
      </c>
      <c r="BM201" s="274">
        <f t="shared" si="48"/>
        <v>0.94415000000000004</v>
      </c>
      <c r="BN201" s="326">
        <f t="shared" si="58"/>
        <v>116.64460096382989</v>
      </c>
      <c r="BO201" s="296" t="str">
        <f t="shared" si="59"/>
        <v/>
      </c>
      <c r="BP201" t="str">
        <f t="shared" si="49"/>
        <v/>
      </c>
      <c r="BQ201" s="296"/>
      <c r="BR201" s="332">
        <v>45264</v>
      </c>
      <c r="BS201" s="2" t="s">
        <v>108</v>
      </c>
      <c r="BT201" s="2" t="s">
        <v>158</v>
      </c>
      <c r="BU201" s="323">
        <v>48580</v>
      </c>
      <c r="BV201" s="323">
        <v>48944</v>
      </c>
      <c r="BW201" s="324">
        <v>8760</v>
      </c>
      <c r="BX201" s="325">
        <v>71.86</v>
      </c>
      <c r="BY201" s="274">
        <f t="shared" si="50"/>
        <v>0.94415000000000004</v>
      </c>
      <c r="BZ201" s="326">
        <f t="shared" si="60"/>
        <v>76.110787480802841</v>
      </c>
      <c r="CA201" s="296" t="str">
        <f t="shared" si="61"/>
        <v/>
      </c>
    </row>
    <row r="202" spans="12:79" x14ac:dyDescent="0.25">
      <c r="L202" s="332">
        <v>44151</v>
      </c>
      <c r="M202" s="2" t="s">
        <v>108</v>
      </c>
      <c r="N202" s="2" t="s">
        <v>151</v>
      </c>
      <c r="O202" s="323">
        <v>44197</v>
      </c>
      <c r="P202" s="323">
        <v>44561</v>
      </c>
      <c r="Q202" s="324">
        <v>8760</v>
      </c>
      <c r="R202" s="325">
        <v>40.04</v>
      </c>
      <c r="S202" s="274">
        <f t="shared" si="42"/>
        <v>1.0779799999999999</v>
      </c>
      <c r="T202" s="326">
        <f t="shared" si="51"/>
        <v>37.143546262453853</v>
      </c>
      <c r="U202" s="296" t="str">
        <f t="shared" si="43"/>
        <v/>
      </c>
      <c r="V202" s="296"/>
      <c r="W202" s="332">
        <v>44533</v>
      </c>
      <c r="X202" s="2" t="s">
        <v>108</v>
      </c>
      <c r="Y202" s="2" t="s">
        <v>133</v>
      </c>
      <c r="Z202" s="323">
        <v>44562</v>
      </c>
      <c r="AA202" s="323">
        <v>44926</v>
      </c>
      <c r="AB202" s="324">
        <v>8760</v>
      </c>
      <c r="AC202" s="325">
        <v>150.05000000000001</v>
      </c>
      <c r="AD202" s="274">
        <f t="shared" si="44"/>
        <v>1.04078</v>
      </c>
      <c r="AE202" s="326">
        <f t="shared" si="52"/>
        <v>144.17071811525972</v>
      </c>
      <c r="AF202" s="296" t="str">
        <f t="shared" si="53"/>
        <v/>
      </c>
      <c r="AG202" s="296"/>
      <c r="AH202" s="333">
        <v>44900</v>
      </c>
      <c r="AI202" s="328" t="s">
        <v>108</v>
      </c>
      <c r="AJ202" s="328" t="s">
        <v>110</v>
      </c>
      <c r="AK202" s="329">
        <v>44927</v>
      </c>
      <c r="AL202" s="329">
        <v>45291</v>
      </c>
      <c r="AM202" s="330">
        <v>8760</v>
      </c>
      <c r="AN202" s="331">
        <v>360.73</v>
      </c>
      <c r="AO202" s="274">
        <f t="shared" si="45"/>
        <v>0.98653999999999997</v>
      </c>
      <c r="AP202" s="326">
        <f t="shared" si="54"/>
        <v>365.65167149836805</v>
      </c>
      <c r="AQ202" s="296" t="str">
        <f t="shared" si="55"/>
        <v/>
      </c>
      <c r="AR202" s="296"/>
      <c r="AS202" s="333">
        <v>44902</v>
      </c>
      <c r="AT202" s="328" t="s">
        <v>115</v>
      </c>
      <c r="AU202" s="328" t="s">
        <v>111</v>
      </c>
      <c r="AV202" s="329">
        <v>45292</v>
      </c>
      <c r="AW202" s="329">
        <v>45382</v>
      </c>
      <c r="AX202" s="330">
        <v>2183</v>
      </c>
      <c r="AY202" s="331">
        <v>419.77</v>
      </c>
      <c r="AZ202" s="274">
        <f t="shared" si="46"/>
        <v>0.98653999999999997</v>
      </c>
      <c r="BA202" s="326">
        <f t="shared" si="56"/>
        <v>425.49719220710767</v>
      </c>
      <c r="BB202" s="296">
        <f t="shared" si="57"/>
        <v>425.49719220710767</v>
      </c>
      <c r="BC202">
        <f t="shared" si="47"/>
        <v>1</v>
      </c>
      <c r="BD202" s="296"/>
      <c r="BE202" s="296"/>
      <c r="BF202" s="332">
        <v>45265</v>
      </c>
      <c r="BG202" s="2" t="s">
        <v>115</v>
      </c>
      <c r="BH202" s="2" t="s">
        <v>135</v>
      </c>
      <c r="BI202" s="323">
        <v>45658</v>
      </c>
      <c r="BJ202" s="323">
        <v>45747</v>
      </c>
      <c r="BK202" s="324">
        <v>2159</v>
      </c>
      <c r="BL202" s="325">
        <v>113.15</v>
      </c>
      <c r="BM202" s="274">
        <f t="shared" si="48"/>
        <v>0.94415000000000004</v>
      </c>
      <c r="BN202" s="326">
        <f t="shared" si="58"/>
        <v>119.84324524704761</v>
      </c>
      <c r="BO202" s="296" t="str">
        <f t="shared" si="59"/>
        <v/>
      </c>
      <c r="BP202" t="str">
        <f t="shared" si="49"/>
        <v/>
      </c>
      <c r="BQ202" s="296"/>
      <c r="BR202" s="332">
        <v>45261</v>
      </c>
      <c r="BS202" s="2" t="s">
        <v>108</v>
      </c>
      <c r="BT202" s="2" t="s">
        <v>111</v>
      </c>
      <c r="BU202" s="323">
        <v>45292</v>
      </c>
      <c r="BV202" s="323">
        <v>45657</v>
      </c>
      <c r="BW202" s="324">
        <v>8784</v>
      </c>
      <c r="BX202" s="325">
        <v>104.4</v>
      </c>
      <c r="BY202" s="274">
        <f t="shared" si="50"/>
        <v>0.94415000000000004</v>
      </c>
      <c r="BZ202" s="326">
        <f t="shared" si="60"/>
        <v>110.57565005560558</v>
      </c>
      <c r="CA202" s="296">
        <f t="shared" si="61"/>
        <v>110.57565005560558</v>
      </c>
    </row>
    <row r="203" spans="12:79" x14ac:dyDescent="0.25">
      <c r="L203" s="332">
        <v>44151</v>
      </c>
      <c r="M203" s="2" t="s">
        <v>108</v>
      </c>
      <c r="N203" s="2" t="s">
        <v>133</v>
      </c>
      <c r="O203" s="323">
        <v>44562</v>
      </c>
      <c r="P203" s="323">
        <v>44926</v>
      </c>
      <c r="Q203" s="324">
        <v>8760</v>
      </c>
      <c r="R203" s="325">
        <v>44.05</v>
      </c>
      <c r="S203" s="274">
        <f t="shared" si="42"/>
        <v>1.0779799999999999</v>
      </c>
      <c r="T203" s="326">
        <f t="shared" si="51"/>
        <v>40.86346685467263</v>
      </c>
      <c r="U203" s="296" t="str">
        <f t="shared" si="43"/>
        <v/>
      </c>
      <c r="V203" s="296"/>
      <c r="W203" s="332">
        <v>44533</v>
      </c>
      <c r="X203" s="2" t="s">
        <v>108</v>
      </c>
      <c r="Y203" s="2" t="s">
        <v>110</v>
      </c>
      <c r="Z203" s="323">
        <v>44927</v>
      </c>
      <c r="AA203" s="323">
        <v>45291</v>
      </c>
      <c r="AB203" s="324">
        <v>8760</v>
      </c>
      <c r="AC203" s="325">
        <v>104.17</v>
      </c>
      <c r="AD203" s="274">
        <f t="shared" si="44"/>
        <v>1.04078</v>
      </c>
      <c r="AE203" s="326">
        <f t="shared" si="52"/>
        <v>100.08839524203002</v>
      </c>
      <c r="AF203" s="296">
        <f t="shared" si="53"/>
        <v>100.08839524203002</v>
      </c>
      <c r="AG203" s="296"/>
      <c r="AH203" s="333">
        <v>44900</v>
      </c>
      <c r="AI203" s="328" t="s">
        <v>108</v>
      </c>
      <c r="AJ203" s="328" t="s">
        <v>111</v>
      </c>
      <c r="AK203" s="329">
        <v>45292</v>
      </c>
      <c r="AL203" s="329">
        <v>45657</v>
      </c>
      <c r="AM203" s="330">
        <v>8784</v>
      </c>
      <c r="AN203" s="331">
        <v>270.89999999999998</v>
      </c>
      <c r="AO203" s="274">
        <f t="shared" si="45"/>
        <v>0.98653999999999997</v>
      </c>
      <c r="AP203" s="326">
        <f t="shared" si="54"/>
        <v>274.59606300808883</v>
      </c>
      <c r="AQ203" s="296" t="str">
        <f t="shared" si="55"/>
        <v/>
      </c>
      <c r="AR203" s="296"/>
      <c r="AS203" s="333">
        <v>44902</v>
      </c>
      <c r="AT203" s="328" t="s">
        <v>115</v>
      </c>
      <c r="AU203" s="328" t="s">
        <v>117</v>
      </c>
      <c r="AV203" s="329">
        <v>45383</v>
      </c>
      <c r="AW203" s="329">
        <v>45473</v>
      </c>
      <c r="AX203" s="330">
        <v>2184</v>
      </c>
      <c r="AY203" s="331">
        <v>231.81</v>
      </c>
      <c r="AZ203" s="274">
        <f t="shared" si="46"/>
        <v>0.98653999999999997</v>
      </c>
      <c r="BA203" s="326">
        <f t="shared" si="56"/>
        <v>234.97273298599146</v>
      </c>
      <c r="BB203" s="296">
        <f t="shared" si="57"/>
        <v>234.97273298599146</v>
      </c>
      <c r="BC203">
        <f t="shared" si="47"/>
        <v>1</v>
      </c>
      <c r="BD203" s="296"/>
      <c r="BE203" s="296"/>
      <c r="BF203" s="332">
        <v>45265</v>
      </c>
      <c r="BG203" s="2" t="s">
        <v>115</v>
      </c>
      <c r="BH203" s="2" t="s">
        <v>145</v>
      </c>
      <c r="BI203" s="323">
        <v>45748</v>
      </c>
      <c r="BJ203" s="323">
        <v>45838</v>
      </c>
      <c r="BK203" s="324">
        <v>2184</v>
      </c>
      <c r="BL203" s="325">
        <v>82.41</v>
      </c>
      <c r="BM203" s="274">
        <f t="shared" si="48"/>
        <v>0.94415000000000004</v>
      </c>
      <c r="BN203" s="326">
        <f t="shared" si="58"/>
        <v>87.284859397341521</v>
      </c>
      <c r="BO203" s="296" t="str">
        <f t="shared" si="59"/>
        <v/>
      </c>
      <c r="BP203" t="str">
        <f t="shared" si="49"/>
        <v/>
      </c>
      <c r="BQ203" s="296"/>
      <c r="BR203" s="332">
        <v>45261</v>
      </c>
      <c r="BS203" s="2" t="s">
        <v>108</v>
      </c>
      <c r="BT203" s="2" t="s">
        <v>135</v>
      </c>
      <c r="BU203" s="323">
        <v>45658</v>
      </c>
      <c r="BV203" s="323">
        <v>46022</v>
      </c>
      <c r="BW203" s="324">
        <v>8760</v>
      </c>
      <c r="BX203" s="325">
        <v>104.47</v>
      </c>
      <c r="BY203" s="274">
        <f t="shared" si="50"/>
        <v>0.94415000000000004</v>
      </c>
      <c r="BZ203" s="326">
        <f t="shared" si="60"/>
        <v>110.6497908171371</v>
      </c>
      <c r="CA203" s="296" t="str">
        <f t="shared" si="61"/>
        <v/>
      </c>
    </row>
    <row r="204" spans="12:79" x14ac:dyDescent="0.25">
      <c r="L204" s="332">
        <v>44151</v>
      </c>
      <c r="M204" s="2" t="s">
        <v>108</v>
      </c>
      <c r="N204" s="2" t="s">
        <v>110</v>
      </c>
      <c r="O204" s="323">
        <v>44927</v>
      </c>
      <c r="P204" s="323">
        <v>45291</v>
      </c>
      <c r="Q204" s="324">
        <v>8760</v>
      </c>
      <c r="R204" s="325">
        <v>46.18</v>
      </c>
      <c r="S204" s="274">
        <f t="shared" si="42"/>
        <v>1.0779799999999999</v>
      </c>
      <c r="T204" s="326">
        <f t="shared" si="51"/>
        <v>42.839384775227742</v>
      </c>
      <c r="U204" s="296" t="str">
        <f t="shared" si="43"/>
        <v/>
      </c>
      <c r="V204" s="296"/>
      <c r="W204" s="332">
        <v>44533</v>
      </c>
      <c r="X204" s="2" t="s">
        <v>108</v>
      </c>
      <c r="Y204" s="2" t="s">
        <v>111</v>
      </c>
      <c r="Z204" s="323">
        <v>45292</v>
      </c>
      <c r="AA204" s="323">
        <v>45657</v>
      </c>
      <c r="AB204" s="324">
        <v>8784</v>
      </c>
      <c r="AC204" s="325">
        <v>86.28</v>
      </c>
      <c r="AD204" s="274">
        <f t="shared" si="44"/>
        <v>1.04078</v>
      </c>
      <c r="AE204" s="326">
        <f t="shared" si="52"/>
        <v>82.899363938584514</v>
      </c>
      <c r="AF204" s="296" t="str">
        <f t="shared" si="53"/>
        <v/>
      </c>
      <c r="AG204" s="296"/>
      <c r="AH204" s="333">
        <v>44900</v>
      </c>
      <c r="AI204" s="328" t="s">
        <v>108</v>
      </c>
      <c r="AJ204" s="328" t="s">
        <v>135</v>
      </c>
      <c r="AK204" s="329">
        <v>45658</v>
      </c>
      <c r="AL204" s="329">
        <v>46022</v>
      </c>
      <c r="AM204" s="330">
        <v>8760</v>
      </c>
      <c r="AN204" s="331">
        <v>178.5</v>
      </c>
      <c r="AO204" s="274">
        <f t="shared" si="45"/>
        <v>0.98653999999999997</v>
      </c>
      <c r="AP204" s="326">
        <f t="shared" si="54"/>
        <v>180.93539035416708</v>
      </c>
      <c r="AQ204" s="296" t="str">
        <f t="shared" si="55"/>
        <v/>
      </c>
      <c r="AR204" s="296"/>
      <c r="AS204" s="333">
        <v>44902</v>
      </c>
      <c r="AT204" s="328" t="s">
        <v>115</v>
      </c>
      <c r="AU204" s="328" t="s">
        <v>118</v>
      </c>
      <c r="AV204" s="329">
        <v>45474</v>
      </c>
      <c r="AW204" s="329">
        <v>45565</v>
      </c>
      <c r="AX204" s="330">
        <v>2208</v>
      </c>
      <c r="AY204" s="331">
        <v>224.26</v>
      </c>
      <c r="AZ204" s="274">
        <f t="shared" si="46"/>
        <v>0.98653999999999997</v>
      </c>
      <c r="BA204" s="326">
        <f t="shared" si="56"/>
        <v>227.31972347801405</v>
      </c>
      <c r="BB204" s="296">
        <f t="shared" si="57"/>
        <v>227.31972347801405</v>
      </c>
      <c r="BC204">
        <f t="shared" si="47"/>
        <v>1</v>
      </c>
      <c r="BD204" s="296"/>
      <c r="BE204" s="296"/>
      <c r="BF204" s="332">
        <v>45265</v>
      </c>
      <c r="BG204" s="2" t="s">
        <v>115</v>
      </c>
      <c r="BH204" s="2" t="s">
        <v>148</v>
      </c>
      <c r="BI204" s="323">
        <v>45839</v>
      </c>
      <c r="BJ204" s="323">
        <v>45930</v>
      </c>
      <c r="BK204" s="324">
        <v>2208</v>
      </c>
      <c r="BL204" s="325">
        <v>87.48</v>
      </c>
      <c r="BM204" s="274">
        <f t="shared" si="48"/>
        <v>0.94415000000000004</v>
      </c>
      <c r="BN204" s="326">
        <f t="shared" si="58"/>
        <v>92.654768839697084</v>
      </c>
      <c r="BO204" s="296" t="str">
        <f t="shared" si="59"/>
        <v/>
      </c>
      <c r="BP204" t="str">
        <f t="shared" si="49"/>
        <v/>
      </c>
      <c r="BQ204" s="296"/>
      <c r="BR204" s="332">
        <v>45261</v>
      </c>
      <c r="BS204" s="2" t="s">
        <v>108</v>
      </c>
      <c r="BT204" s="2" t="s">
        <v>138</v>
      </c>
      <c r="BU204" s="323">
        <v>46023</v>
      </c>
      <c r="BV204" s="323">
        <v>46387</v>
      </c>
      <c r="BW204" s="324">
        <v>8760</v>
      </c>
      <c r="BX204" s="325">
        <v>97.44</v>
      </c>
      <c r="BY204" s="274">
        <f t="shared" si="50"/>
        <v>0.94415000000000004</v>
      </c>
      <c r="BZ204" s="326">
        <f t="shared" si="60"/>
        <v>103.20394005189853</v>
      </c>
      <c r="CA204" s="296" t="str">
        <f t="shared" si="61"/>
        <v/>
      </c>
    </row>
    <row r="205" spans="12:79" x14ac:dyDescent="0.25">
      <c r="L205" s="332">
        <v>44151</v>
      </c>
      <c r="M205" s="2" t="s">
        <v>108</v>
      </c>
      <c r="N205" s="2" t="s">
        <v>111</v>
      </c>
      <c r="O205" s="323">
        <v>45292</v>
      </c>
      <c r="P205" s="323">
        <v>45657</v>
      </c>
      <c r="Q205" s="324">
        <v>8784</v>
      </c>
      <c r="R205" s="325">
        <v>47.63</v>
      </c>
      <c r="S205" s="274">
        <f t="shared" si="42"/>
        <v>1.0779799999999999</v>
      </c>
      <c r="T205" s="326">
        <f t="shared" si="51"/>
        <v>44.184493218798124</v>
      </c>
      <c r="U205" s="296">
        <f t="shared" si="43"/>
        <v>44.184493218798124</v>
      </c>
      <c r="V205" s="296"/>
      <c r="W205" s="332">
        <v>44533</v>
      </c>
      <c r="X205" s="2" t="s">
        <v>108</v>
      </c>
      <c r="Y205" s="2" t="s">
        <v>135</v>
      </c>
      <c r="Z205" s="323">
        <v>45658</v>
      </c>
      <c r="AA205" s="323">
        <v>46022</v>
      </c>
      <c r="AB205" s="324">
        <v>8760</v>
      </c>
      <c r="AC205" s="325">
        <v>80.91</v>
      </c>
      <c r="AD205" s="274">
        <f t="shared" si="44"/>
        <v>1.04078</v>
      </c>
      <c r="AE205" s="326">
        <f t="shared" si="52"/>
        <v>77.739772094006412</v>
      </c>
      <c r="AF205" s="296" t="str">
        <f t="shared" si="53"/>
        <v/>
      </c>
      <c r="AG205" s="296"/>
      <c r="AH205" s="333">
        <v>44900</v>
      </c>
      <c r="AI205" s="328" t="s">
        <v>108</v>
      </c>
      <c r="AJ205" s="328" t="s">
        <v>138</v>
      </c>
      <c r="AK205" s="329">
        <v>46023</v>
      </c>
      <c r="AL205" s="329">
        <v>46387</v>
      </c>
      <c r="AM205" s="330">
        <v>8760</v>
      </c>
      <c r="AN205" s="331">
        <v>138.13</v>
      </c>
      <c r="AO205" s="274">
        <f t="shared" si="45"/>
        <v>0.98653999999999997</v>
      </c>
      <c r="AP205" s="326">
        <f t="shared" si="54"/>
        <v>140.01459646846556</v>
      </c>
      <c r="AQ205" s="296" t="str">
        <f t="shared" si="55"/>
        <v/>
      </c>
      <c r="AR205" s="296"/>
      <c r="AS205" s="333">
        <v>44902</v>
      </c>
      <c r="AT205" s="328" t="s">
        <v>115</v>
      </c>
      <c r="AU205" s="328" t="s">
        <v>140</v>
      </c>
      <c r="AV205" s="329">
        <v>45566</v>
      </c>
      <c r="AW205" s="329">
        <v>45657</v>
      </c>
      <c r="AX205" s="330">
        <v>2209</v>
      </c>
      <c r="AY205" s="331">
        <v>285</v>
      </c>
      <c r="AZ205" s="274">
        <f t="shared" si="46"/>
        <v>0.98653999999999997</v>
      </c>
      <c r="BA205" s="326">
        <f t="shared" si="56"/>
        <v>288.88843838060291</v>
      </c>
      <c r="BB205" s="296" t="str">
        <f t="shared" si="57"/>
        <v/>
      </c>
      <c r="BC205" t="str">
        <f t="shared" si="47"/>
        <v/>
      </c>
      <c r="BD205" s="296"/>
      <c r="BE205" s="296"/>
      <c r="BF205" s="332">
        <v>45265</v>
      </c>
      <c r="BG205" s="2" t="s">
        <v>115</v>
      </c>
      <c r="BH205" s="2" t="s">
        <v>152</v>
      </c>
      <c r="BI205" s="323">
        <v>45931</v>
      </c>
      <c r="BJ205" s="323">
        <v>46022</v>
      </c>
      <c r="BK205" s="324">
        <v>2209</v>
      </c>
      <c r="BL205" s="325">
        <v>104</v>
      </c>
      <c r="BM205" s="274">
        <f t="shared" si="48"/>
        <v>0.94415000000000004</v>
      </c>
      <c r="BN205" s="326">
        <f t="shared" si="58"/>
        <v>110.15198856113965</v>
      </c>
      <c r="BO205" s="296" t="str">
        <f t="shared" si="59"/>
        <v/>
      </c>
      <c r="BP205" t="str">
        <f t="shared" si="49"/>
        <v/>
      </c>
      <c r="BQ205" s="296"/>
      <c r="BR205" s="332">
        <v>45261</v>
      </c>
      <c r="BS205" s="2" t="s">
        <v>108</v>
      </c>
      <c r="BT205" s="2" t="s">
        <v>141</v>
      </c>
      <c r="BU205" s="323">
        <v>46388</v>
      </c>
      <c r="BV205" s="323">
        <v>46752</v>
      </c>
      <c r="BW205" s="324">
        <v>8760</v>
      </c>
      <c r="BX205" s="325">
        <v>89.45</v>
      </c>
      <c r="BY205" s="274">
        <f t="shared" si="50"/>
        <v>0.94415000000000004</v>
      </c>
      <c r="BZ205" s="326">
        <f t="shared" si="60"/>
        <v>94.741301699941744</v>
      </c>
      <c r="CA205" s="296" t="str">
        <f t="shared" si="61"/>
        <v/>
      </c>
    </row>
    <row r="206" spans="12:79" x14ac:dyDescent="0.25">
      <c r="L206" s="332">
        <v>44151</v>
      </c>
      <c r="M206" s="2" t="s">
        <v>108</v>
      </c>
      <c r="N206" s="2" t="s">
        <v>135</v>
      </c>
      <c r="O206" s="323">
        <v>45658</v>
      </c>
      <c r="P206" s="323">
        <v>46022</v>
      </c>
      <c r="Q206" s="324">
        <v>8760</v>
      </c>
      <c r="R206" s="325">
        <v>48.1</v>
      </c>
      <c r="S206" s="274">
        <f t="shared" si="42"/>
        <v>1.0779799999999999</v>
      </c>
      <c r="T206" s="326">
        <f t="shared" si="51"/>
        <v>44.620493886714044</v>
      </c>
      <c r="U206" s="296" t="str">
        <f t="shared" si="43"/>
        <v/>
      </c>
      <c r="V206" s="296"/>
      <c r="W206" s="332">
        <v>44533</v>
      </c>
      <c r="X206" s="2" t="s">
        <v>108</v>
      </c>
      <c r="Y206" s="2" t="s">
        <v>138</v>
      </c>
      <c r="Z206" s="323">
        <v>46023</v>
      </c>
      <c r="AA206" s="323">
        <v>46387</v>
      </c>
      <c r="AB206" s="324">
        <v>8760</v>
      </c>
      <c r="AC206" s="325">
        <v>78.94</v>
      </c>
      <c r="AD206" s="274">
        <f t="shared" si="44"/>
        <v>1.04078</v>
      </c>
      <c r="AE206" s="326">
        <f t="shared" si="52"/>
        <v>75.846960933146292</v>
      </c>
      <c r="AF206" s="296" t="str">
        <f t="shared" si="53"/>
        <v/>
      </c>
      <c r="AG206" s="296"/>
      <c r="AH206" s="333">
        <v>44900</v>
      </c>
      <c r="AI206" s="328" t="s">
        <v>108</v>
      </c>
      <c r="AJ206" s="328" t="s">
        <v>141</v>
      </c>
      <c r="AK206" s="329">
        <v>46388</v>
      </c>
      <c r="AL206" s="329">
        <v>46752</v>
      </c>
      <c r="AM206" s="330">
        <v>8760</v>
      </c>
      <c r="AN206" s="331">
        <v>132.41999999999999</v>
      </c>
      <c r="AO206" s="274">
        <f t="shared" si="45"/>
        <v>0.98653999999999997</v>
      </c>
      <c r="AP206" s="326">
        <f t="shared" si="54"/>
        <v>134.22669126441906</v>
      </c>
      <c r="AQ206" s="296" t="str">
        <f t="shared" si="55"/>
        <v/>
      </c>
      <c r="AR206" s="296"/>
      <c r="AS206" s="333">
        <v>44902</v>
      </c>
      <c r="AT206" s="328" t="s">
        <v>115</v>
      </c>
      <c r="AU206" s="328" t="s">
        <v>135</v>
      </c>
      <c r="AV206" s="329">
        <v>45658</v>
      </c>
      <c r="AW206" s="329">
        <v>45747</v>
      </c>
      <c r="AX206" s="330">
        <v>2159</v>
      </c>
      <c r="AY206" s="331">
        <v>270</v>
      </c>
      <c r="AZ206" s="274">
        <f t="shared" si="46"/>
        <v>0.98653999999999997</v>
      </c>
      <c r="BA206" s="326">
        <f t="shared" si="56"/>
        <v>273.68378372899224</v>
      </c>
      <c r="BB206" s="296" t="str">
        <f t="shared" si="57"/>
        <v/>
      </c>
      <c r="BC206" t="str">
        <f t="shared" si="47"/>
        <v/>
      </c>
      <c r="BD206" s="296"/>
      <c r="BE206" s="296"/>
      <c r="BF206" s="332">
        <v>45265</v>
      </c>
      <c r="BG206" s="2" t="s">
        <v>115</v>
      </c>
      <c r="BH206" s="2" t="s">
        <v>138</v>
      </c>
      <c r="BI206" s="323">
        <v>46023</v>
      </c>
      <c r="BJ206" s="323">
        <v>46112</v>
      </c>
      <c r="BK206" s="324">
        <v>2159</v>
      </c>
      <c r="BL206" s="325">
        <v>104.84</v>
      </c>
      <c r="BM206" s="274">
        <f t="shared" si="48"/>
        <v>0.94415000000000004</v>
      </c>
      <c r="BN206" s="326">
        <f t="shared" si="58"/>
        <v>111.04167769951809</v>
      </c>
      <c r="BO206" s="296" t="str">
        <f t="shared" si="59"/>
        <v/>
      </c>
      <c r="BP206" t="str">
        <f t="shared" si="49"/>
        <v/>
      </c>
      <c r="BQ206" s="296"/>
      <c r="BR206" s="332">
        <v>45261</v>
      </c>
      <c r="BS206" s="2" t="s">
        <v>108</v>
      </c>
      <c r="BT206" s="2" t="s">
        <v>143</v>
      </c>
      <c r="BU206" s="323">
        <v>46753</v>
      </c>
      <c r="BV206" s="323">
        <v>47118</v>
      </c>
      <c r="BW206" s="324">
        <v>8784</v>
      </c>
      <c r="BX206" s="325">
        <v>79.25</v>
      </c>
      <c r="BY206" s="274">
        <f t="shared" si="50"/>
        <v>0.94415000000000004</v>
      </c>
      <c r="BZ206" s="326">
        <f t="shared" si="60"/>
        <v>83.937933591060741</v>
      </c>
      <c r="CA206" s="296" t="str">
        <f t="shared" si="61"/>
        <v/>
      </c>
    </row>
    <row r="207" spans="12:79" x14ac:dyDescent="0.25">
      <c r="L207" s="332">
        <v>44151</v>
      </c>
      <c r="M207" s="2" t="s">
        <v>108</v>
      </c>
      <c r="N207" s="2" t="s">
        <v>138</v>
      </c>
      <c r="O207" s="323">
        <v>46023</v>
      </c>
      <c r="P207" s="323">
        <v>46387</v>
      </c>
      <c r="Q207" s="324">
        <v>8760</v>
      </c>
      <c r="R207" s="325">
        <v>48.73</v>
      </c>
      <c r="S207" s="274">
        <f t="shared" si="42"/>
        <v>1.0779799999999999</v>
      </c>
      <c r="T207" s="326">
        <f t="shared" si="51"/>
        <v>45.204920313920482</v>
      </c>
      <c r="U207" s="296" t="str">
        <f t="shared" si="43"/>
        <v/>
      </c>
      <c r="V207" s="296"/>
      <c r="W207" s="332">
        <v>44533</v>
      </c>
      <c r="X207" s="2" t="s">
        <v>108</v>
      </c>
      <c r="Y207" s="2" t="s">
        <v>141</v>
      </c>
      <c r="Z207" s="323">
        <v>46388</v>
      </c>
      <c r="AA207" s="323">
        <v>46752</v>
      </c>
      <c r="AB207" s="324">
        <v>8760</v>
      </c>
      <c r="AC207" s="325">
        <v>76.510000000000005</v>
      </c>
      <c r="AD207" s="274">
        <f t="shared" si="44"/>
        <v>1.04078</v>
      </c>
      <c r="AE207" s="326">
        <f t="shared" si="52"/>
        <v>73.512173562136098</v>
      </c>
      <c r="AF207" s="296" t="str">
        <f t="shared" si="53"/>
        <v/>
      </c>
      <c r="AG207" s="296"/>
      <c r="AH207" s="333">
        <v>44900</v>
      </c>
      <c r="AI207" s="328" t="s">
        <v>108</v>
      </c>
      <c r="AJ207" s="328" t="s">
        <v>143</v>
      </c>
      <c r="AK207" s="329">
        <v>46753</v>
      </c>
      <c r="AL207" s="329">
        <v>47118</v>
      </c>
      <c r="AM207" s="330">
        <v>8784</v>
      </c>
      <c r="AN207" s="331">
        <v>121.42</v>
      </c>
      <c r="AO207" s="274">
        <f t="shared" si="45"/>
        <v>0.98653999999999997</v>
      </c>
      <c r="AP207" s="326">
        <f t="shared" si="54"/>
        <v>123.07661118657126</v>
      </c>
      <c r="AQ207" s="296" t="str">
        <f t="shared" si="55"/>
        <v/>
      </c>
      <c r="AR207" s="296"/>
      <c r="AS207" s="333">
        <v>44902</v>
      </c>
      <c r="AT207" s="328" t="s">
        <v>115</v>
      </c>
      <c r="AU207" s="328" t="s">
        <v>145</v>
      </c>
      <c r="AV207" s="329">
        <v>45748</v>
      </c>
      <c r="AW207" s="329">
        <v>45838</v>
      </c>
      <c r="AX207" s="330">
        <v>2184</v>
      </c>
      <c r="AY207" s="331">
        <v>141.24</v>
      </c>
      <c r="AZ207" s="274">
        <f t="shared" si="46"/>
        <v>0.98653999999999997</v>
      </c>
      <c r="BA207" s="326">
        <f t="shared" si="56"/>
        <v>143.16702819956618</v>
      </c>
      <c r="BB207" s="296" t="str">
        <f t="shared" si="57"/>
        <v/>
      </c>
      <c r="BC207" t="str">
        <f t="shared" si="47"/>
        <v/>
      </c>
      <c r="BD207" s="296"/>
      <c r="BE207" s="296"/>
      <c r="BF207" s="332">
        <v>45265</v>
      </c>
      <c r="BG207" s="2" t="s">
        <v>115</v>
      </c>
      <c r="BH207" s="2" t="s">
        <v>157</v>
      </c>
      <c r="BI207" s="323">
        <v>46113</v>
      </c>
      <c r="BJ207" s="323">
        <v>46203</v>
      </c>
      <c r="BK207" s="324">
        <v>2184</v>
      </c>
      <c r="BL207" s="325">
        <v>81.91</v>
      </c>
      <c r="BM207" s="274">
        <f t="shared" si="48"/>
        <v>0.94415000000000004</v>
      </c>
      <c r="BN207" s="326">
        <f t="shared" si="58"/>
        <v>86.755282529259119</v>
      </c>
      <c r="BO207" s="296" t="str">
        <f t="shared" si="59"/>
        <v/>
      </c>
      <c r="BP207" t="str">
        <f t="shared" si="49"/>
        <v/>
      </c>
      <c r="BQ207" s="296"/>
      <c r="BR207" s="332">
        <v>45261</v>
      </c>
      <c r="BS207" s="2" t="s">
        <v>108</v>
      </c>
      <c r="BT207" s="2" t="s">
        <v>146</v>
      </c>
      <c r="BU207" s="323">
        <v>47119</v>
      </c>
      <c r="BV207" s="323">
        <v>47483</v>
      </c>
      <c r="BW207" s="324">
        <v>8760</v>
      </c>
      <c r="BX207" s="325">
        <v>76.09</v>
      </c>
      <c r="BY207" s="274">
        <f t="shared" si="50"/>
        <v>0.94415000000000004</v>
      </c>
      <c r="BZ207" s="326">
        <f t="shared" si="60"/>
        <v>80.591007784779961</v>
      </c>
      <c r="CA207" s="296" t="str">
        <f t="shared" si="61"/>
        <v/>
      </c>
    </row>
    <row r="208" spans="12:79" x14ac:dyDescent="0.25">
      <c r="L208" s="332">
        <v>44148</v>
      </c>
      <c r="M208" s="2" t="s">
        <v>108</v>
      </c>
      <c r="N208" s="2" t="s">
        <v>151</v>
      </c>
      <c r="O208" s="323">
        <v>44197</v>
      </c>
      <c r="P208" s="323">
        <v>44561</v>
      </c>
      <c r="Q208" s="324">
        <v>8760</v>
      </c>
      <c r="R208" s="325">
        <v>39.299999999999997</v>
      </c>
      <c r="S208" s="274">
        <f t="shared" si="42"/>
        <v>1.0779799999999999</v>
      </c>
      <c r="T208" s="326">
        <f t="shared" si="51"/>
        <v>36.457077125735168</v>
      </c>
      <c r="U208" s="296" t="str">
        <f t="shared" si="43"/>
        <v/>
      </c>
      <c r="V208" s="296"/>
      <c r="W208" s="332">
        <v>44533</v>
      </c>
      <c r="X208" s="2" t="s">
        <v>108</v>
      </c>
      <c r="Y208" s="2" t="s">
        <v>143</v>
      </c>
      <c r="Z208" s="323">
        <v>46753</v>
      </c>
      <c r="AA208" s="323">
        <v>47118</v>
      </c>
      <c r="AB208" s="324">
        <v>8784</v>
      </c>
      <c r="AC208" s="325">
        <v>78.650000000000006</v>
      </c>
      <c r="AD208" s="274">
        <f t="shared" si="44"/>
        <v>1.04078</v>
      </c>
      <c r="AE208" s="326">
        <f t="shared" si="52"/>
        <v>75.568323757182114</v>
      </c>
      <c r="AF208" s="296" t="str">
        <f t="shared" si="53"/>
        <v/>
      </c>
      <c r="AG208" s="296"/>
      <c r="AH208" s="333">
        <v>44900</v>
      </c>
      <c r="AI208" s="328" t="s">
        <v>108</v>
      </c>
      <c r="AJ208" s="328" t="s">
        <v>146</v>
      </c>
      <c r="AK208" s="329">
        <v>47119</v>
      </c>
      <c r="AL208" s="329">
        <v>47483</v>
      </c>
      <c r="AM208" s="330">
        <v>8760</v>
      </c>
      <c r="AN208" s="331">
        <v>120.09</v>
      </c>
      <c r="AO208" s="274">
        <f t="shared" si="45"/>
        <v>0.98653999999999997</v>
      </c>
      <c r="AP208" s="326">
        <f t="shared" si="54"/>
        <v>121.72846514079511</v>
      </c>
      <c r="AQ208" s="296" t="str">
        <f t="shared" si="55"/>
        <v/>
      </c>
      <c r="AR208" s="296"/>
      <c r="AS208" s="333">
        <v>44902</v>
      </c>
      <c r="AT208" s="328" t="s">
        <v>115</v>
      </c>
      <c r="AU208" s="328" t="s">
        <v>148</v>
      </c>
      <c r="AV208" s="329">
        <v>45839</v>
      </c>
      <c r="AW208" s="329">
        <v>45930</v>
      </c>
      <c r="AX208" s="330">
        <v>2208</v>
      </c>
      <c r="AY208" s="331">
        <v>140.80000000000001</v>
      </c>
      <c r="AZ208" s="274">
        <f t="shared" si="46"/>
        <v>0.98653999999999997</v>
      </c>
      <c r="BA208" s="326">
        <f t="shared" si="56"/>
        <v>142.72102499645226</v>
      </c>
      <c r="BB208" s="296" t="str">
        <f t="shared" si="57"/>
        <v/>
      </c>
      <c r="BC208" t="str">
        <f t="shared" si="47"/>
        <v/>
      </c>
      <c r="BD208" s="296"/>
      <c r="BE208" s="296"/>
      <c r="BF208" s="332">
        <v>45265</v>
      </c>
      <c r="BG208" s="2" t="s">
        <v>115</v>
      </c>
      <c r="BH208" s="2" t="s">
        <v>160</v>
      </c>
      <c r="BI208" s="323">
        <v>46204</v>
      </c>
      <c r="BJ208" s="323">
        <v>46295</v>
      </c>
      <c r="BK208" s="324">
        <v>2208</v>
      </c>
      <c r="BL208" s="325">
        <v>84.83</v>
      </c>
      <c r="BM208" s="274">
        <f t="shared" si="48"/>
        <v>0.94415000000000004</v>
      </c>
      <c r="BN208" s="326">
        <f t="shared" si="58"/>
        <v>89.84801143886034</v>
      </c>
      <c r="BO208" s="296" t="str">
        <f t="shared" si="59"/>
        <v/>
      </c>
      <c r="BP208" t="str">
        <f t="shared" si="49"/>
        <v/>
      </c>
      <c r="BQ208" s="296"/>
      <c r="BR208" s="332">
        <v>45261</v>
      </c>
      <c r="BS208" s="2" t="s">
        <v>108</v>
      </c>
      <c r="BT208" s="2" t="s">
        <v>149</v>
      </c>
      <c r="BU208" s="323">
        <v>47484</v>
      </c>
      <c r="BV208" s="323">
        <v>47848</v>
      </c>
      <c r="BW208" s="324">
        <v>8760</v>
      </c>
      <c r="BX208" s="325">
        <v>74.45</v>
      </c>
      <c r="BY208" s="274">
        <f t="shared" si="50"/>
        <v>0.94415000000000004</v>
      </c>
      <c r="BZ208" s="326">
        <f t="shared" si="60"/>
        <v>78.853995657469682</v>
      </c>
      <c r="CA208" s="296" t="str">
        <f t="shared" si="61"/>
        <v/>
      </c>
    </row>
    <row r="209" spans="12:79" x14ac:dyDescent="0.25">
      <c r="L209" s="332">
        <v>44148</v>
      </c>
      <c r="M209" s="2" t="s">
        <v>108</v>
      </c>
      <c r="N209" s="2" t="s">
        <v>133</v>
      </c>
      <c r="O209" s="323">
        <v>44562</v>
      </c>
      <c r="P209" s="323">
        <v>44926</v>
      </c>
      <c r="Q209" s="324">
        <v>8760</v>
      </c>
      <c r="R209" s="325">
        <v>43.38</v>
      </c>
      <c r="S209" s="274">
        <f t="shared" si="42"/>
        <v>1.0779799999999999</v>
      </c>
      <c r="T209" s="326">
        <f t="shared" si="51"/>
        <v>40.241933987643563</v>
      </c>
      <c r="U209" s="296" t="str">
        <f t="shared" si="43"/>
        <v/>
      </c>
      <c r="V209" s="296"/>
      <c r="W209" s="332">
        <v>44533</v>
      </c>
      <c r="X209" s="2" t="s">
        <v>108</v>
      </c>
      <c r="Y209" s="2" t="s">
        <v>146</v>
      </c>
      <c r="Z209" s="323">
        <v>47119</v>
      </c>
      <c r="AA209" s="323">
        <v>47483</v>
      </c>
      <c r="AB209" s="324">
        <v>8760</v>
      </c>
      <c r="AC209" s="325">
        <v>78.069999999999993</v>
      </c>
      <c r="AD209" s="274">
        <f t="shared" si="44"/>
        <v>1.04078</v>
      </c>
      <c r="AE209" s="326">
        <f t="shared" si="52"/>
        <v>75.011049405253743</v>
      </c>
      <c r="AF209" s="296" t="str">
        <f t="shared" si="53"/>
        <v/>
      </c>
      <c r="AG209" s="296"/>
      <c r="AH209" s="333">
        <v>44900</v>
      </c>
      <c r="AI209" s="328" t="s">
        <v>108</v>
      </c>
      <c r="AJ209" s="328" t="s">
        <v>149</v>
      </c>
      <c r="AK209" s="329">
        <v>47484</v>
      </c>
      <c r="AL209" s="329">
        <v>47848</v>
      </c>
      <c r="AM209" s="330">
        <v>8760</v>
      </c>
      <c r="AN209" s="331">
        <v>118.59</v>
      </c>
      <c r="AO209" s="274">
        <f t="shared" si="45"/>
        <v>0.98653999999999997</v>
      </c>
      <c r="AP209" s="326">
        <f t="shared" si="54"/>
        <v>120.20799967563404</v>
      </c>
      <c r="AQ209" s="296" t="str">
        <f t="shared" si="55"/>
        <v/>
      </c>
      <c r="AR209" s="296"/>
      <c r="AS209" s="333">
        <v>44901</v>
      </c>
      <c r="AT209" s="328" t="s">
        <v>115</v>
      </c>
      <c r="AU209" s="328" t="s">
        <v>110</v>
      </c>
      <c r="AV209" s="329">
        <v>44927</v>
      </c>
      <c r="AW209" s="329">
        <v>45016</v>
      </c>
      <c r="AX209" s="330">
        <v>2159</v>
      </c>
      <c r="AY209" s="331">
        <v>368.75</v>
      </c>
      <c r="AZ209" s="274">
        <f t="shared" si="46"/>
        <v>0.98653999999999997</v>
      </c>
      <c r="BA209" s="326">
        <f t="shared" si="56"/>
        <v>373.78109351876253</v>
      </c>
      <c r="BB209" s="296" t="str">
        <f t="shared" si="57"/>
        <v/>
      </c>
      <c r="BC209" t="str">
        <f t="shared" si="47"/>
        <v/>
      </c>
      <c r="BD209" s="296"/>
      <c r="BE209" s="296"/>
      <c r="BF209" s="332">
        <v>45264</v>
      </c>
      <c r="BG209" s="2" t="s">
        <v>115</v>
      </c>
      <c r="BH209" s="2" t="s">
        <v>111</v>
      </c>
      <c r="BI209" s="323">
        <v>45292</v>
      </c>
      <c r="BJ209" s="323">
        <v>45382</v>
      </c>
      <c r="BK209" s="324">
        <v>2183</v>
      </c>
      <c r="BL209" s="325">
        <v>98.49</v>
      </c>
      <c r="BM209" s="274">
        <f t="shared" si="48"/>
        <v>0.94415000000000004</v>
      </c>
      <c r="BN209" s="326">
        <f t="shared" si="58"/>
        <v>104.31605147487157</v>
      </c>
      <c r="BO209" s="296" t="str">
        <f t="shared" si="59"/>
        <v/>
      </c>
      <c r="BP209">
        <f t="shared" si="49"/>
        <v>1</v>
      </c>
      <c r="BQ209" s="296"/>
      <c r="BR209" s="332">
        <v>45261</v>
      </c>
      <c r="BS209" s="2" t="s">
        <v>108</v>
      </c>
      <c r="BT209" s="2" t="s">
        <v>153</v>
      </c>
      <c r="BU209" s="323">
        <v>47849</v>
      </c>
      <c r="BV209" s="323">
        <v>48213</v>
      </c>
      <c r="BW209" s="324">
        <v>8760</v>
      </c>
      <c r="BX209" s="325">
        <v>74.06</v>
      </c>
      <c r="BY209" s="274">
        <f t="shared" si="50"/>
        <v>0.94415000000000004</v>
      </c>
      <c r="BZ209" s="326">
        <f t="shared" si="60"/>
        <v>78.440925700365412</v>
      </c>
      <c r="CA209" s="296" t="str">
        <f t="shared" si="61"/>
        <v/>
      </c>
    </row>
    <row r="210" spans="12:79" x14ac:dyDescent="0.25">
      <c r="L210" s="332">
        <v>44148</v>
      </c>
      <c r="M210" s="2" t="s">
        <v>108</v>
      </c>
      <c r="N210" s="2" t="s">
        <v>110</v>
      </c>
      <c r="O210" s="323">
        <v>44927</v>
      </c>
      <c r="P210" s="323">
        <v>45291</v>
      </c>
      <c r="Q210" s="324">
        <v>8760</v>
      </c>
      <c r="R210" s="325">
        <v>45.58</v>
      </c>
      <c r="S210" s="274">
        <f t="shared" si="42"/>
        <v>1.0779799999999999</v>
      </c>
      <c r="T210" s="326">
        <f t="shared" si="51"/>
        <v>42.282788177888271</v>
      </c>
      <c r="U210" s="296" t="str">
        <f t="shared" si="43"/>
        <v/>
      </c>
      <c r="V210" s="296"/>
      <c r="W210" s="332">
        <v>44533</v>
      </c>
      <c r="X210" s="2" t="s">
        <v>108</v>
      </c>
      <c r="Y210" s="2" t="s">
        <v>149</v>
      </c>
      <c r="Z210" s="323">
        <v>47484</v>
      </c>
      <c r="AA210" s="323">
        <v>47848</v>
      </c>
      <c r="AB210" s="324">
        <v>8760</v>
      </c>
      <c r="AC210" s="325">
        <v>77.489999999999995</v>
      </c>
      <c r="AD210" s="274">
        <f t="shared" si="44"/>
        <v>1.04078</v>
      </c>
      <c r="AE210" s="326">
        <f t="shared" si="52"/>
        <v>74.453775053325387</v>
      </c>
      <c r="AF210" s="296" t="str">
        <f t="shared" si="53"/>
        <v/>
      </c>
      <c r="AG210" s="296"/>
      <c r="AH210" s="333">
        <v>44900</v>
      </c>
      <c r="AI210" s="328" t="s">
        <v>108</v>
      </c>
      <c r="AJ210" s="328" t="s">
        <v>153</v>
      </c>
      <c r="AK210" s="329">
        <v>47849</v>
      </c>
      <c r="AL210" s="329">
        <v>48213</v>
      </c>
      <c r="AM210" s="330">
        <v>8760</v>
      </c>
      <c r="AN210" s="331">
        <v>117.59</v>
      </c>
      <c r="AO210" s="274">
        <f t="shared" si="45"/>
        <v>0.98653999999999997</v>
      </c>
      <c r="AP210" s="326">
        <f t="shared" si="54"/>
        <v>119.19435603219333</v>
      </c>
      <c r="AQ210" s="296" t="str">
        <f t="shared" si="55"/>
        <v/>
      </c>
      <c r="AR210" s="296"/>
      <c r="AS210" s="333">
        <v>44901</v>
      </c>
      <c r="AT210" s="328" t="s">
        <v>115</v>
      </c>
      <c r="AU210" s="328" t="s">
        <v>134</v>
      </c>
      <c r="AV210" s="329">
        <v>45017</v>
      </c>
      <c r="AW210" s="329">
        <v>45107</v>
      </c>
      <c r="AX210" s="330">
        <v>2184</v>
      </c>
      <c r="AY210" s="331">
        <v>328.27</v>
      </c>
      <c r="AZ210" s="274">
        <f t="shared" si="46"/>
        <v>0.98653999999999997</v>
      </c>
      <c r="BA210" s="326">
        <f t="shared" si="56"/>
        <v>332.74879883228249</v>
      </c>
      <c r="BB210" s="296" t="str">
        <f t="shared" si="57"/>
        <v/>
      </c>
      <c r="BC210" t="str">
        <f t="shared" si="47"/>
        <v/>
      </c>
      <c r="BD210" s="296"/>
      <c r="BE210" s="296"/>
      <c r="BF210" s="332">
        <v>45264</v>
      </c>
      <c r="BG210" s="2" t="s">
        <v>115</v>
      </c>
      <c r="BH210" s="2" t="s">
        <v>117</v>
      </c>
      <c r="BI210" s="323">
        <v>45383</v>
      </c>
      <c r="BJ210" s="323">
        <v>45473</v>
      </c>
      <c r="BK210" s="324">
        <v>2184</v>
      </c>
      <c r="BL210" s="325">
        <v>88.2</v>
      </c>
      <c r="BM210" s="274">
        <f t="shared" si="48"/>
        <v>0.94415000000000004</v>
      </c>
      <c r="BN210" s="326">
        <f t="shared" si="58"/>
        <v>93.417359529735734</v>
      </c>
      <c r="BO210" s="296" t="str">
        <f t="shared" si="59"/>
        <v/>
      </c>
      <c r="BP210">
        <f t="shared" si="49"/>
        <v>1</v>
      </c>
      <c r="BQ210" s="296"/>
      <c r="BR210" s="332">
        <v>45261</v>
      </c>
      <c r="BS210" s="2" t="s">
        <v>108</v>
      </c>
      <c r="BT210" s="2" t="s">
        <v>155</v>
      </c>
      <c r="BU210" s="323">
        <v>48214</v>
      </c>
      <c r="BV210" s="323">
        <v>48579</v>
      </c>
      <c r="BW210" s="324">
        <v>8784</v>
      </c>
      <c r="BX210" s="325">
        <v>72.959999999999994</v>
      </c>
      <c r="BY210" s="274">
        <f t="shared" si="50"/>
        <v>0.94415000000000004</v>
      </c>
      <c r="BZ210" s="326">
        <f t="shared" si="60"/>
        <v>77.275856590584112</v>
      </c>
      <c r="CA210" s="296" t="str">
        <f t="shared" si="61"/>
        <v/>
      </c>
    </row>
    <row r="211" spans="12:79" x14ac:dyDescent="0.25">
      <c r="L211" s="332">
        <v>44148</v>
      </c>
      <c r="M211" s="2" t="s">
        <v>108</v>
      </c>
      <c r="N211" s="2" t="s">
        <v>111</v>
      </c>
      <c r="O211" s="323">
        <v>45292</v>
      </c>
      <c r="P211" s="323">
        <v>45657</v>
      </c>
      <c r="Q211" s="324">
        <v>8784</v>
      </c>
      <c r="R211" s="325">
        <v>47.01</v>
      </c>
      <c r="S211" s="274">
        <f t="shared" si="42"/>
        <v>1.0779799999999999</v>
      </c>
      <c r="T211" s="326">
        <f t="shared" si="51"/>
        <v>43.609343401547342</v>
      </c>
      <c r="U211" s="296">
        <f t="shared" si="43"/>
        <v>43.609343401547342</v>
      </c>
      <c r="V211" s="296"/>
      <c r="W211" s="332">
        <v>44533</v>
      </c>
      <c r="X211" s="2" t="s">
        <v>108</v>
      </c>
      <c r="Y211" s="2" t="s">
        <v>153</v>
      </c>
      <c r="Z211" s="323">
        <v>47849</v>
      </c>
      <c r="AA211" s="323">
        <v>48213</v>
      </c>
      <c r="AB211" s="324">
        <v>8760</v>
      </c>
      <c r="AC211" s="325">
        <v>76.87</v>
      </c>
      <c r="AD211" s="274">
        <f t="shared" si="44"/>
        <v>1.04078</v>
      </c>
      <c r="AE211" s="326">
        <f t="shared" si="52"/>
        <v>73.858067987470932</v>
      </c>
      <c r="AF211" s="296" t="str">
        <f t="shared" si="53"/>
        <v/>
      </c>
      <c r="AG211" s="296"/>
      <c r="AH211" s="333">
        <v>44900</v>
      </c>
      <c r="AI211" s="328" t="s">
        <v>108</v>
      </c>
      <c r="AJ211" s="328" t="s">
        <v>155</v>
      </c>
      <c r="AK211" s="329">
        <v>48214</v>
      </c>
      <c r="AL211" s="329">
        <v>48579</v>
      </c>
      <c r="AM211" s="330">
        <v>8784</v>
      </c>
      <c r="AN211" s="331">
        <v>117.09</v>
      </c>
      <c r="AO211" s="274">
        <f t="shared" si="45"/>
        <v>0.98653999999999997</v>
      </c>
      <c r="AP211" s="326">
        <f t="shared" si="54"/>
        <v>118.68753421047298</v>
      </c>
      <c r="AQ211" s="296" t="str">
        <f t="shared" si="55"/>
        <v/>
      </c>
      <c r="AR211" s="296"/>
      <c r="AS211" s="333">
        <v>44901</v>
      </c>
      <c r="AT211" s="328" t="s">
        <v>115</v>
      </c>
      <c r="AU211" s="328" t="s">
        <v>137</v>
      </c>
      <c r="AV211" s="329">
        <v>45108</v>
      </c>
      <c r="AW211" s="329">
        <v>45199</v>
      </c>
      <c r="AX211" s="330">
        <v>2208</v>
      </c>
      <c r="AY211" s="331">
        <v>336.27</v>
      </c>
      <c r="AZ211" s="274">
        <f t="shared" si="46"/>
        <v>0.98653999999999997</v>
      </c>
      <c r="BA211" s="326">
        <f t="shared" si="56"/>
        <v>340.85794797980822</v>
      </c>
      <c r="BB211" s="296" t="str">
        <f t="shared" si="57"/>
        <v/>
      </c>
      <c r="BC211" t="str">
        <f t="shared" si="47"/>
        <v/>
      </c>
      <c r="BD211" s="296"/>
      <c r="BE211" s="296"/>
      <c r="BF211" s="332">
        <v>45264</v>
      </c>
      <c r="BG211" s="2" t="s">
        <v>115</v>
      </c>
      <c r="BH211" s="2" t="s">
        <v>118</v>
      </c>
      <c r="BI211" s="323">
        <v>45474</v>
      </c>
      <c r="BJ211" s="323">
        <v>45565</v>
      </c>
      <c r="BK211" s="324">
        <v>2208</v>
      </c>
      <c r="BL211" s="325">
        <v>99.34</v>
      </c>
      <c r="BM211" s="274">
        <f t="shared" si="48"/>
        <v>0.94415000000000004</v>
      </c>
      <c r="BN211" s="326">
        <f t="shared" si="58"/>
        <v>105.21633215061166</v>
      </c>
      <c r="BO211" s="296" t="str">
        <f t="shared" si="59"/>
        <v/>
      </c>
      <c r="BP211">
        <f t="shared" si="49"/>
        <v>1</v>
      </c>
      <c r="BQ211" s="296"/>
      <c r="BR211" s="332">
        <v>45261</v>
      </c>
      <c r="BS211" s="2" t="s">
        <v>108</v>
      </c>
      <c r="BT211" s="2" t="s">
        <v>158</v>
      </c>
      <c r="BU211" s="323">
        <v>48580</v>
      </c>
      <c r="BV211" s="323">
        <v>48944</v>
      </c>
      <c r="BW211" s="324">
        <v>8760</v>
      </c>
      <c r="BX211" s="325">
        <v>72.16</v>
      </c>
      <c r="BY211" s="274">
        <f t="shared" si="50"/>
        <v>0.94415000000000004</v>
      </c>
      <c r="BZ211" s="326">
        <f t="shared" si="60"/>
        <v>76.428533601652276</v>
      </c>
      <c r="CA211" s="296" t="str">
        <f t="shared" si="61"/>
        <v/>
      </c>
    </row>
    <row r="212" spans="12:79" x14ac:dyDescent="0.25">
      <c r="L212" s="332">
        <v>44148</v>
      </c>
      <c r="M212" s="2" t="s">
        <v>108</v>
      </c>
      <c r="N212" s="2" t="s">
        <v>135</v>
      </c>
      <c r="O212" s="323">
        <v>45658</v>
      </c>
      <c r="P212" s="323">
        <v>46022</v>
      </c>
      <c r="Q212" s="324">
        <v>8760</v>
      </c>
      <c r="R212" s="325">
        <v>47.5</v>
      </c>
      <c r="S212" s="274">
        <f t="shared" si="42"/>
        <v>1.0779799999999999</v>
      </c>
      <c r="T212" s="326">
        <f t="shared" si="51"/>
        <v>44.063897289374573</v>
      </c>
      <c r="U212" s="296" t="str">
        <f t="shared" si="43"/>
        <v/>
      </c>
      <c r="V212" s="296"/>
      <c r="W212" s="332">
        <v>44532</v>
      </c>
      <c r="X212" s="2" t="s">
        <v>108</v>
      </c>
      <c r="Y212" s="2" t="s">
        <v>133</v>
      </c>
      <c r="Z212" s="323">
        <v>44562</v>
      </c>
      <c r="AA212" s="323">
        <v>44926</v>
      </c>
      <c r="AB212" s="324">
        <v>8760</v>
      </c>
      <c r="AC212" s="325">
        <v>146.16</v>
      </c>
      <c r="AD212" s="274">
        <f t="shared" si="44"/>
        <v>1.04078</v>
      </c>
      <c r="AE212" s="326">
        <f t="shared" si="52"/>
        <v>140.43313668594706</v>
      </c>
      <c r="AF212" s="296" t="str">
        <f t="shared" si="53"/>
        <v/>
      </c>
      <c r="AG212" s="296"/>
      <c r="AH212" s="333">
        <v>44897</v>
      </c>
      <c r="AI212" s="328" t="s">
        <v>108</v>
      </c>
      <c r="AJ212" s="328" t="s">
        <v>110</v>
      </c>
      <c r="AK212" s="329">
        <v>44927</v>
      </c>
      <c r="AL212" s="329">
        <v>45291</v>
      </c>
      <c r="AM212" s="330">
        <v>8760</v>
      </c>
      <c r="AN212" s="331">
        <v>369</v>
      </c>
      <c r="AO212" s="274">
        <f t="shared" si="45"/>
        <v>0.98653999999999997</v>
      </c>
      <c r="AP212" s="326">
        <f t="shared" si="54"/>
        <v>374.03450442962276</v>
      </c>
      <c r="AQ212" s="296" t="str">
        <f t="shared" si="55"/>
        <v/>
      </c>
      <c r="AR212" s="296"/>
      <c r="AS212" s="333">
        <v>44901</v>
      </c>
      <c r="AT212" s="328" t="s">
        <v>115</v>
      </c>
      <c r="AU212" s="328" t="s">
        <v>116</v>
      </c>
      <c r="AV212" s="329">
        <v>45200</v>
      </c>
      <c r="AW212" s="329">
        <v>45291</v>
      </c>
      <c r="AX212" s="330">
        <v>2209</v>
      </c>
      <c r="AY212" s="331">
        <v>442.11</v>
      </c>
      <c r="AZ212" s="274">
        <f t="shared" si="46"/>
        <v>0.98653999999999997</v>
      </c>
      <c r="BA212" s="326">
        <f t="shared" si="56"/>
        <v>448.14199120157321</v>
      </c>
      <c r="BB212" s="296">
        <f t="shared" si="57"/>
        <v>448.14199120157321</v>
      </c>
      <c r="BC212">
        <f t="shared" si="47"/>
        <v>1</v>
      </c>
      <c r="BD212" s="296"/>
      <c r="BE212" s="296"/>
      <c r="BF212" s="332">
        <v>45264</v>
      </c>
      <c r="BG212" s="2" t="s">
        <v>115</v>
      </c>
      <c r="BH212" s="2" t="s">
        <v>140</v>
      </c>
      <c r="BI212" s="323">
        <v>45566</v>
      </c>
      <c r="BJ212" s="323">
        <v>45657</v>
      </c>
      <c r="BK212" s="324">
        <v>2209</v>
      </c>
      <c r="BL212" s="325">
        <v>114.33</v>
      </c>
      <c r="BM212" s="274">
        <f t="shared" si="48"/>
        <v>0.94415000000000004</v>
      </c>
      <c r="BN212" s="326">
        <f t="shared" si="58"/>
        <v>121.09304665572208</v>
      </c>
      <c r="BO212" s="296" t="str">
        <f t="shared" si="59"/>
        <v/>
      </c>
      <c r="BP212" t="str">
        <f t="shared" si="49"/>
        <v/>
      </c>
      <c r="BQ212" s="296"/>
      <c r="BR212" s="332">
        <v>45260</v>
      </c>
      <c r="BS212" s="2" t="s">
        <v>108</v>
      </c>
      <c r="BT212" s="2" t="s">
        <v>111</v>
      </c>
      <c r="BU212" s="323">
        <v>45292</v>
      </c>
      <c r="BV212" s="323">
        <v>45657</v>
      </c>
      <c r="BW212" s="324">
        <v>8784</v>
      </c>
      <c r="BX212" s="325">
        <v>102.47</v>
      </c>
      <c r="BY212" s="274">
        <f t="shared" si="50"/>
        <v>0.96323999999999999</v>
      </c>
      <c r="BZ212" s="326">
        <f t="shared" si="60"/>
        <v>106.38054898052407</v>
      </c>
      <c r="CA212" s="296">
        <f t="shared" si="61"/>
        <v>106.38054898052407</v>
      </c>
    </row>
    <row r="213" spans="12:79" x14ac:dyDescent="0.25">
      <c r="L213" s="332">
        <v>44148</v>
      </c>
      <c r="M213" s="2" t="s">
        <v>108</v>
      </c>
      <c r="N213" s="2" t="s">
        <v>138</v>
      </c>
      <c r="O213" s="323">
        <v>46023</v>
      </c>
      <c r="P213" s="323">
        <v>46387</v>
      </c>
      <c r="Q213" s="324">
        <v>8760</v>
      </c>
      <c r="R213" s="325">
        <v>48.13</v>
      </c>
      <c r="S213" s="274">
        <f t="shared" si="42"/>
        <v>1.0779799999999999</v>
      </c>
      <c r="T213" s="326">
        <f t="shared" si="51"/>
        <v>44.648323716581018</v>
      </c>
      <c r="U213" s="296" t="str">
        <f t="shared" si="43"/>
        <v/>
      </c>
      <c r="V213" s="296"/>
      <c r="W213" s="332">
        <v>44532</v>
      </c>
      <c r="X213" s="2" t="s">
        <v>108</v>
      </c>
      <c r="Y213" s="2" t="s">
        <v>110</v>
      </c>
      <c r="Z213" s="323">
        <v>44927</v>
      </c>
      <c r="AA213" s="323">
        <v>45291</v>
      </c>
      <c r="AB213" s="324">
        <v>8760</v>
      </c>
      <c r="AC213" s="325">
        <v>102.24</v>
      </c>
      <c r="AD213" s="274">
        <f t="shared" si="44"/>
        <v>1.04078</v>
      </c>
      <c r="AE213" s="326">
        <f t="shared" si="52"/>
        <v>98.234016795095982</v>
      </c>
      <c r="AF213" s="296">
        <f t="shared" si="53"/>
        <v>98.234016795095982</v>
      </c>
      <c r="AG213" s="296"/>
      <c r="AH213" s="333">
        <v>44897</v>
      </c>
      <c r="AI213" s="328" t="s">
        <v>108</v>
      </c>
      <c r="AJ213" s="328" t="s">
        <v>111</v>
      </c>
      <c r="AK213" s="329">
        <v>45292</v>
      </c>
      <c r="AL213" s="329">
        <v>45657</v>
      </c>
      <c r="AM213" s="330">
        <v>8784</v>
      </c>
      <c r="AN213" s="331">
        <v>270.73</v>
      </c>
      <c r="AO213" s="274">
        <f t="shared" si="45"/>
        <v>0.98653999999999997</v>
      </c>
      <c r="AP213" s="326">
        <f t="shared" si="54"/>
        <v>274.42374358870399</v>
      </c>
      <c r="AQ213" s="296" t="str">
        <f t="shared" si="55"/>
        <v/>
      </c>
      <c r="AR213" s="296"/>
      <c r="AS213" s="333">
        <v>44901</v>
      </c>
      <c r="AT213" s="328" t="s">
        <v>115</v>
      </c>
      <c r="AU213" s="328" t="s">
        <v>111</v>
      </c>
      <c r="AV213" s="329">
        <v>45292</v>
      </c>
      <c r="AW213" s="329">
        <v>45382</v>
      </c>
      <c r="AX213" s="330">
        <v>2183</v>
      </c>
      <c r="AY213" s="331">
        <v>408.45</v>
      </c>
      <c r="AZ213" s="274">
        <f t="shared" si="46"/>
        <v>0.98653999999999997</v>
      </c>
      <c r="BA213" s="326">
        <f t="shared" si="56"/>
        <v>414.02274616335882</v>
      </c>
      <c r="BB213" s="296">
        <f t="shared" si="57"/>
        <v>414.02274616335882</v>
      </c>
      <c r="BC213">
        <f t="shared" si="47"/>
        <v>1</v>
      </c>
      <c r="BD213" s="296"/>
      <c r="BE213" s="296"/>
      <c r="BF213" s="332">
        <v>45264</v>
      </c>
      <c r="BG213" s="2" t="s">
        <v>115</v>
      </c>
      <c r="BH213" s="2" t="s">
        <v>135</v>
      </c>
      <c r="BI213" s="323">
        <v>45658</v>
      </c>
      <c r="BJ213" s="323">
        <v>45747</v>
      </c>
      <c r="BK213" s="324">
        <v>2159</v>
      </c>
      <c r="BL213" s="325">
        <v>117.67</v>
      </c>
      <c r="BM213" s="274">
        <f t="shared" si="48"/>
        <v>0.94415000000000004</v>
      </c>
      <c r="BN213" s="326">
        <f t="shared" si="58"/>
        <v>124.63062013451253</v>
      </c>
      <c r="BO213" s="296" t="str">
        <f t="shared" si="59"/>
        <v/>
      </c>
      <c r="BP213" t="str">
        <f t="shared" si="49"/>
        <v/>
      </c>
      <c r="BQ213" s="296"/>
      <c r="BR213" s="332">
        <v>45260</v>
      </c>
      <c r="BS213" s="2" t="s">
        <v>108</v>
      </c>
      <c r="BT213" s="2" t="s">
        <v>135</v>
      </c>
      <c r="BU213" s="323">
        <v>45658</v>
      </c>
      <c r="BV213" s="323">
        <v>46022</v>
      </c>
      <c r="BW213" s="324">
        <v>8760</v>
      </c>
      <c r="BX213" s="325">
        <v>102.86</v>
      </c>
      <c r="BY213" s="274">
        <f t="shared" si="50"/>
        <v>0.96323999999999999</v>
      </c>
      <c r="BZ213" s="326">
        <f t="shared" si="60"/>
        <v>106.78543249865039</v>
      </c>
      <c r="CA213" s="296" t="str">
        <f t="shared" si="61"/>
        <v/>
      </c>
    </row>
    <row r="214" spans="12:79" x14ac:dyDescent="0.25">
      <c r="L214" s="332">
        <v>44147</v>
      </c>
      <c r="M214" s="2" t="s">
        <v>108</v>
      </c>
      <c r="N214" s="2" t="s">
        <v>151</v>
      </c>
      <c r="O214" s="323">
        <v>44197</v>
      </c>
      <c r="P214" s="323">
        <v>44561</v>
      </c>
      <c r="Q214" s="324">
        <v>8760</v>
      </c>
      <c r="R214" s="325">
        <v>38.950000000000003</v>
      </c>
      <c r="S214" s="274">
        <f t="shared" ref="S214:S277" si="62">VLOOKUP(CONCATENATE(YEAR(L214),"-",MONTH(L214)),$A$22:$B$69,2,0)</f>
        <v>1.0779799999999999</v>
      </c>
      <c r="T214" s="326">
        <f t="shared" si="51"/>
        <v>36.132395777287151</v>
      </c>
      <c r="U214" s="296" t="str">
        <f t="shared" ref="U214:U277" si="63">IF(AND($L214&gt;=N$19,$L214&lt;=O$19,$N214=U$16),T214,"")</f>
        <v/>
      </c>
      <c r="V214" s="296"/>
      <c r="W214" s="332">
        <v>44532</v>
      </c>
      <c r="X214" s="2" t="s">
        <v>108</v>
      </c>
      <c r="Y214" s="2" t="s">
        <v>111</v>
      </c>
      <c r="Z214" s="323">
        <v>45292</v>
      </c>
      <c r="AA214" s="323">
        <v>45657</v>
      </c>
      <c r="AB214" s="324">
        <v>8784</v>
      </c>
      <c r="AC214" s="325">
        <v>85.3</v>
      </c>
      <c r="AD214" s="274">
        <f t="shared" ref="AD214:AD277" si="64">VLOOKUP(CONCATENATE(YEAR(W214),"-",MONTH(W214)),$A$22:$B$69,2,0)</f>
        <v>1.04078</v>
      </c>
      <c r="AE214" s="326">
        <f t="shared" si="52"/>
        <v>81.957762447395211</v>
      </c>
      <c r="AF214" s="296" t="str">
        <f t="shared" si="53"/>
        <v/>
      </c>
      <c r="AG214" s="296"/>
      <c r="AH214" s="333">
        <v>44897</v>
      </c>
      <c r="AI214" s="328" t="s">
        <v>108</v>
      </c>
      <c r="AJ214" s="328" t="s">
        <v>135</v>
      </c>
      <c r="AK214" s="329">
        <v>45658</v>
      </c>
      <c r="AL214" s="329">
        <v>46022</v>
      </c>
      <c r="AM214" s="330">
        <v>8760</v>
      </c>
      <c r="AN214" s="331">
        <v>180.91</v>
      </c>
      <c r="AO214" s="274">
        <f t="shared" ref="AO214:AO277" si="65">VLOOKUP(CONCATENATE(YEAR(AH214),"-",MONTH(AH214)),$A$22:$B$69,2,0)</f>
        <v>0.98653999999999997</v>
      </c>
      <c r="AP214" s="326">
        <f t="shared" si="54"/>
        <v>183.37827153485921</v>
      </c>
      <c r="AQ214" s="296" t="str">
        <f t="shared" si="55"/>
        <v/>
      </c>
      <c r="AR214" s="296"/>
      <c r="AS214" s="333">
        <v>44901</v>
      </c>
      <c r="AT214" s="328" t="s">
        <v>115</v>
      </c>
      <c r="AU214" s="328" t="s">
        <v>117</v>
      </c>
      <c r="AV214" s="329">
        <v>45383</v>
      </c>
      <c r="AW214" s="329">
        <v>45473</v>
      </c>
      <c r="AX214" s="330">
        <v>2184</v>
      </c>
      <c r="AY214" s="331">
        <v>220.32</v>
      </c>
      <c r="AZ214" s="274">
        <f t="shared" ref="AZ214:AZ277" si="66">VLOOKUP(CONCATENATE(YEAR(AS214),"-",MONTH(AS214)),$A$22:$B$69,2,0)</f>
        <v>0.98653999999999997</v>
      </c>
      <c r="BA214" s="326">
        <f t="shared" si="56"/>
        <v>223.32596752285767</v>
      </c>
      <c r="BB214" s="296">
        <f t="shared" si="57"/>
        <v>223.32596752285767</v>
      </c>
      <c r="BC214">
        <f t="shared" ref="BC214:BC277" si="67">IF(OR(AU214=AU$16,AU214=AV$16,AU214=AW$16,AU214=AX$16),1,"")</f>
        <v>1</v>
      </c>
      <c r="BD214" s="296"/>
      <c r="BE214" s="296"/>
      <c r="BF214" s="332">
        <v>45264</v>
      </c>
      <c r="BG214" s="2" t="s">
        <v>115</v>
      </c>
      <c r="BH214" s="2" t="s">
        <v>145</v>
      </c>
      <c r="BI214" s="323">
        <v>45748</v>
      </c>
      <c r="BJ214" s="323">
        <v>45838</v>
      </c>
      <c r="BK214" s="324">
        <v>2184</v>
      </c>
      <c r="BL214" s="325">
        <v>86.22</v>
      </c>
      <c r="BM214" s="274">
        <f t="shared" ref="BM214:BM277" si="68">VLOOKUP(CONCATENATE(YEAR(BF214),"-",MONTH(BF214)),$A$22:$B$69,2,0)</f>
        <v>0.94415000000000004</v>
      </c>
      <c r="BN214" s="326">
        <f t="shared" si="58"/>
        <v>91.320235132129426</v>
      </c>
      <c r="BO214" s="296" t="str">
        <f t="shared" si="59"/>
        <v/>
      </c>
      <c r="BP214" t="str">
        <f t="shared" ref="BP214:BP277" si="69">IF(OR(BH214=BH$16,BH214=BI$16,BH214=BJ$16,BH214=BK$16),1,"")</f>
        <v/>
      </c>
      <c r="BQ214" s="296"/>
      <c r="BR214" s="332">
        <v>45260</v>
      </c>
      <c r="BS214" s="2" t="s">
        <v>108</v>
      </c>
      <c r="BT214" s="2" t="s">
        <v>138</v>
      </c>
      <c r="BU214" s="323">
        <v>46023</v>
      </c>
      <c r="BV214" s="323">
        <v>46387</v>
      </c>
      <c r="BW214" s="324">
        <v>8760</v>
      </c>
      <c r="BX214" s="325">
        <v>95.89</v>
      </c>
      <c r="BY214" s="274">
        <f t="shared" ref="BY214:BY277" si="70">VLOOKUP(CONCATENATE(YEAR(BR214),"-",MONTH(BR214)),$A$22:$B$69,2,0)</f>
        <v>0.96323999999999999</v>
      </c>
      <c r="BZ214" s="326">
        <f t="shared" si="60"/>
        <v>99.549437315726095</v>
      </c>
      <c r="CA214" s="296" t="str">
        <f t="shared" si="61"/>
        <v/>
      </c>
    </row>
    <row r="215" spans="12:79" x14ac:dyDescent="0.25">
      <c r="L215" s="332">
        <v>44147</v>
      </c>
      <c r="M215" s="2" t="s">
        <v>108</v>
      </c>
      <c r="N215" s="2" t="s">
        <v>133</v>
      </c>
      <c r="O215" s="323">
        <v>44562</v>
      </c>
      <c r="P215" s="323">
        <v>44926</v>
      </c>
      <c r="Q215" s="324">
        <v>8760</v>
      </c>
      <c r="R215" s="325">
        <v>43.13</v>
      </c>
      <c r="S215" s="274">
        <f t="shared" si="62"/>
        <v>1.0779799999999999</v>
      </c>
      <c r="T215" s="326">
        <f t="shared" ref="T215:T278" si="71">IF(R215="","",R215/S215)</f>
        <v>40.010018738752116</v>
      </c>
      <c r="U215" s="296" t="str">
        <f t="shared" si="63"/>
        <v/>
      </c>
      <c r="V215" s="296"/>
      <c r="W215" s="332">
        <v>44532</v>
      </c>
      <c r="X215" s="2" t="s">
        <v>108</v>
      </c>
      <c r="Y215" s="2" t="s">
        <v>135</v>
      </c>
      <c r="Z215" s="323">
        <v>45658</v>
      </c>
      <c r="AA215" s="323">
        <v>46022</v>
      </c>
      <c r="AB215" s="324">
        <v>8760</v>
      </c>
      <c r="AC215" s="325">
        <v>80.319999999999993</v>
      </c>
      <c r="AD215" s="274">
        <f t="shared" si="64"/>
        <v>1.04078</v>
      </c>
      <c r="AE215" s="326">
        <f t="shared" ref="AE215:AE278" si="72">IF(AC215="","",AC215/AD215)</f>
        <v>77.172889563596527</v>
      </c>
      <c r="AF215" s="296" t="str">
        <f t="shared" ref="AF215:AF278" si="73">IF(AND($W215&gt;=Y$13,$W215&lt;=Z$13,$Y215=AF$16),AE215,"")</f>
        <v/>
      </c>
      <c r="AG215" s="296"/>
      <c r="AH215" s="333">
        <v>44897</v>
      </c>
      <c r="AI215" s="328" t="s">
        <v>108</v>
      </c>
      <c r="AJ215" s="328" t="s">
        <v>138</v>
      </c>
      <c r="AK215" s="329">
        <v>46023</v>
      </c>
      <c r="AL215" s="329">
        <v>46387</v>
      </c>
      <c r="AM215" s="330">
        <v>8760</v>
      </c>
      <c r="AN215" s="331">
        <v>138.25</v>
      </c>
      <c r="AO215" s="274">
        <f t="shared" si="65"/>
        <v>0.98653999999999997</v>
      </c>
      <c r="AP215" s="326">
        <f t="shared" ref="AP215:AP278" si="74">IF(AN215="","",AN215/AO215)</f>
        <v>140.13623370567845</v>
      </c>
      <c r="AQ215" s="296" t="str">
        <f t="shared" ref="AQ215:AQ278" si="75">IF(AND(AH215&gt;=AJ$19,AH215&lt;=AK$19,$AJ215=AQ$16),AP215,"")</f>
        <v/>
      </c>
      <c r="AR215" s="296"/>
      <c r="AS215" s="333">
        <v>44901</v>
      </c>
      <c r="AT215" s="328" t="s">
        <v>115</v>
      </c>
      <c r="AU215" s="328" t="s">
        <v>118</v>
      </c>
      <c r="AV215" s="329">
        <v>45474</v>
      </c>
      <c r="AW215" s="329">
        <v>45565</v>
      </c>
      <c r="AX215" s="330">
        <v>2208</v>
      </c>
      <c r="AY215" s="331">
        <v>213.42</v>
      </c>
      <c r="AZ215" s="274">
        <f t="shared" si="66"/>
        <v>0.98653999999999997</v>
      </c>
      <c r="BA215" s="326">
        <f t="shared" ref="BA215:BA278" si="76">IF(AY215="","",AY215/AZ215)</f>
        <v>216.33182638311675</v>
      </c>
      <c r="BB215" s="296">
        <f t="shared" ref="BB215:BB278" si="77">IF(AND(AS215&gt;=BA$16,AS215&lt;=BB$16,BC215=1),BA215,"")</f>
        <v>216.33182638311675</v>
      </c>
      <c r="BC215">
        <f t="shared" si="67"/>
        <v>1</v>
      </c>
      <c r="BD215" s="296"/>
      <c r="BE215" s="296"/>
      <c r="BF215" s="332">
        <v>45264</v>
      </c>
      <c r="BG215" s="2" t="s">
        <v>115</v>
      </c>
      <c r="BH215" s="2" t="s">
        <v>148</v>
      </c>
      <c r="BI215" s="323">
        <v>45839</v>
      </c>
      <c r="BJ215" s="323">
        <v>45930</v>
      </c>
      <c r="BK215" s="324">
        <v>2208</v>
      </c>
      <c r="BL215" s="325">
        <v>91.6</v>
      </c>
      <c r="BM215" s="274">
        <f t="shared" si="68"/>
        <v>0.94415000000000004</v>
      </c>
      <c r="BN215" s="326">
        <f t="shared" ref="BN215:BN278" si="78">IF(BL215="","",BL215/BM215)</f>
        <v>97.018482232696059</v>
      </c>
      <c r="BO215" s="296" t="str">
        <f t="shared" ref="BO215:BO278" si="79">IF(AND(BF215&gt;=BH$19,BF215&lt;=BI$19,BP215=1),BN215,"")</f>
        <v/>
      </c>
      <c r="BP215" t="str">
        <f t="shared" si="69"/>
        <v/>
      </c>
      <c r="BQ215" s="296"/>
      <c r="BR215" s="332">
        <v>45260</v>
      </c>
      <c r="BS215" s="2" t="s">
        <v>108</v>
      </c>
      <c r="BT215" s="2" t="s">
        <v>141</v>
      </c>
      <c r="BU215" s="323">
        <v>46388</v>
      </c>
      <c r="BV215" s="323">
        <v>46752</v>
      </c>
      <c r="BW215" s="324">
        <v>8760</v>
      </c>
      <c r="BX215" s="325">
        <v>87.27</v>
      </c>
      <c r="BY215" s="274">
        <f t="shared" si="70"/>
        <v>0.96323999999999999</v>
      </c>
      <c r="BZ215" s="326">
        <f t="shared" ref="BZ215:BZ278" si="80">IF(BX215="","",BX215/BY215)</f>
        <v>90.60047340226734</v>
      </c>
      <c r="CA215" s="296" t="str">
        <f t="shared" ref="CA215:CA278" si="81">IF(AND(BR215&gt;=BZ$16,BR215&lt;=CA$16,BT215=BT$16),BZ215,"")</f>
        <v/>
      </c>
    </row>
    <row r="216" spans="12:79" x14ac:dyDescent="0.25">
      <c r="L216" s="332">
        <v>44147</v>
      </c>
      <c r="M216" s="2" t="s">
        <v>108</v>
      </c>
      <c r="N216" s="2" t="s">
        <v>110</v>
      </c>
      <c r="O216" s="323">
        <v>44927</v>
      </c>
      <c r="P216" s="323">
        <v>45291</v>
      </c>
      <c r="Q216" s="324">
        <v>8760</v>
      </c>
      <c r="R216" s="325">
        <v>45.37</v>
      </c>
      <c r="S216" s="274">
        <f t="shared" si="62"/>
        <v>1.0779799999999999</v>
      </c>
      <c r="T216" s="326">
        <f t="shared" si="71"/>
        <v>42.087979368819461</v>
      </c>
      <c r="U216" s="296" t="str">
        <f t="shared" si="63"/>
        <v/>
      </c>
      <c r="V216" s="296"/>
      <c r="W216" s="332">
        <v>44532</v>
      </c>
      <c r="X216" s="2" t="s">
        <v>108</v>
      </c>
      <c r="Y216" s="2" t="s">
        <v>138</v>
      </c>
      <c r="Z216" s="323">
        <v>46023</v>
      </c>
      <c r="AA216" s="323">
        <v>46387</v>
      </c>
      <c r="AB216" s="324">
        <v>8760</v>
      </c>
      <c r="AC216" s="325">
        <v>78.349999999999994</v>
      </c>
      <c r="AD216" s="274">
        <f t="shared" si="64"/>
        <v>1.04078</v>
      </c>
      <c r="AE216" s="326">
        <f t="shared" si="72"/>
        <v>75.280078402736407</v>
      </c>
      <c r="AF216" s="296" t="str">
        <f t="shared" si="73"/>
        <v/>
      </c>
      <c r="AG216" s="296"/>
      <c r="AH216" s="333">
        <v>44897</v>
      </c>
      <c r="AI216" s="328" t="s">
        <v>108</v>
      </c>
      <c r="AJ216" s="328" t="s">
        <v>141</v>
      </c>
      <c r="AK216" s="329">
        <v>46388</v>
      </c>
      <c r="AL216" s="329">
        <v>46752</v>
      </c>
      <c r="AM216" s="330">
        <v>8760</v>
      </c>
      <c r="AN216" s="331">
        <v>133.74</v>
      </c>
      <c r="AO216" s="274">
        <f t="shared" si="65"/>
        <v>0.98653999999999997</v>
      </c>
      <c r="AP216" s="326">
        <f t="shared" si="74"/>
        <v>135.56470087376084</v>
      </c>
      <c r="AQ216" s="296" t="str">
        <f t="shared" si="75"/>
        <v/>
      </c>
      <c r="AR216" s="296"/>
      <c r="AS216" s="333">
        <v>44901</v>
      </c>
      <c r="AT216" s="328" t="s">
        <v>115</v>
      </c>
      <c r="AU216" s="328" t="s">
        <v>140</v>
      </c>
      <c r="AV216" s="329">
        <v>45566</v>
      </c>
      <c r="AW216" s="329">
        <v>45657</v>
      </c>
      <c r="AX216" s="330">
        <v>2209</v>
      </c>
      <c r="AY216" s="331">
        <v>274</v>
      </c>
      <c r="AZ216" s="274">
        <f t="shared" si="66"/>
        <v>0.98653999999999997</v>
      </c>
      <c r="BA216" s="326">
        <f t="shared" si="76"/>
        <v>277.7383583027551</v>
      </c>
      <c r="BB216" s="296" t="str">
        <f t="shared" si="77"/>
        <v/>
      </c>
      <c r="BC216" t="str">
        <f t="shared" si="67"/>
        <v/>
      </c>
      <c r="BD216" s="296"/>
      <c r="BE216" s="296"/>
      <c r="BF216" s="332">
        <v>45264</v>
      </c>
      <c r="BG216" s="2" t="s">
        <v>115</v>
      </c>
      <c r="BH216" s="2" t="s">
        <v>152</v>
      </c>
      <c r="BI216" s="323">
        <v>45931</v>
      </c>
      <c r="BJ216" s="323">
        <v>46022</v>
      </c>
      <c r="BK216" s="324">
        <v>2209</v>
      </c>
      <c r="BL216" s="325">
        <v>108</v>
      </c>
      <c r="BM216" s="274">
        <f t="shared" si="68"/>
        <v>0.94415000000000004</v>
      </c>
      <c r="BN216" s="326">
        <f t="shared" si="78"/>
        <v>114.38860350579886</v>
      </c>
      <c r="BO216" s="296" t="str">
        <f t="shared" si="79"/>
        <v/>
      </c>
      <c r="BP216" t="str">
        <f t="shared" si="69"/>
        <v/>
      </c>
      <c r="BQ216" s="296"/>
      <c r="BR216" s="332">
        <v>45260</v>
      </c>
      <c r="BS216" s="2" t="s">
        <v>108</v>
      </c>
      <c r="BT216" s="2" t="s">
        <v>143</v>
      </c>
      <c r="BU216" s="323">
        <v>46753</v>
      </c>
      <c r="BV216" s="323">
        <v>47118</v>
      </c>
      <c r="BW216" s="324">
        <v>8784</v>
      </c>
      <c r="BX216" s="325">
        <v>77.349999999999994</v>
      </c>
      <c r="BY216" s="274">
        <f t="shared" si="70"/>
        <v>0.96323999999999999</v>
      </c>
      <c r="BZ216" s="326">
        <f t="shared" si="80"/>
        <v>80.301897761720852</v>
      </c>
      <c r="CA216" s="296" t="str">
        <f t="shared" si="81"/>
        <v/>
      </c>
    </row>
    <row r="217" spans="12:79" x14ac:dyDescent="0.25">
      <c r="L217" s="332">
        <v>44147</v>
      </c>
      <c r="M217" s="2" t="s">
        <v>108</v>
      </c>
      <c r="N217" s="2" t="s">
        <v>111</v>
      </c>
      <c r="O217" s="323">
        <v>45292</v>
      </c>
      <c r="P217" s="323">
        <v>45657</v>
      </c>
      <c r="Q217" s="324">
        <v>8784</v>
      </c>
      <c r="R217" s="325">
        <v>46.82</v>
      </c>
      <c r="S217" s="274">
        <f t="shared" si="62"/>
        <v>1.0779799999999999</v>
      </c>
      <c r="T217" s="326">
        <f t="shared" si="71"/>
        <v>43.433087812389843</v>
      </c>
      <c r="U217" s="296">
        <f t="shared" si="63"/>
        <v>43.433087812389843</v>
      </c>
      <c r="V217" s="296"/>
      <c r="W217" s="332">
        <v>44532</v>
      </c>
      <c r="X217" s="2" t="s">
        <v>108</v>
      </c>
      <c r="Y217" s="2" t="s">
        <v>141</v>
      </c>
      <c r="Z217" s="323">
        <v>46388</v>
      </c>
      <c r="AA217" s="323">
        <v>46752</v>
      </c>
      <c r="AB217" s="324">
        <v>8760</v>
      </c>
      <c r="AC217" s="325">
        <v>75.92</v>
      </c>
      <c r="AD217" s="274">
        <f t="shared" si="64"/>
        <v>1.04078</v>
      </c>
      <c r="AE217" s="326">
        <f t="shared" si="72"/>
        <v>72.9452910317262</v>
      </c>
      <c r="AF217" s="296" t="str">
        <f t="shared" si="73"/>
        <v/>
      </c>
      <c r="AG217" s="296"/>
      <c r="AH217" s="333">
        <v>44897</v>
      </c>
      <c r="AI217" s="328" t="s">
        <v>108</v>
      </c>
      <c r="AJ217" s="328" t="s">
        <v>143</v>
      </c>
      <c r="AK217" s="329">
        <v>46753</v>
      </c>
      <c r="AL217" s="329">
        <v>47118</v>
      </c>
      <c r="AM217" s="330">
        <v>8784</v>
      </c>
      <c r="AN217" s="331">
        <v>122.74</v>
      </c>
      <c r="AO217" s="274">
        <f t="shared" si="65"/>
        <v>0.98653999999999997</v>
      </c>
      <c r="AP217" s="326">
        <f t="shared" si="74"/>
        <v>124.41462079591298</v>
      </c>
      <c r="AQ217" s="296" t="str">
        <f t="shared" si="75"/>
        <v/>
      </c>
      <c r="AR217" s="296"/>
      <c r="AS217" s="333">
        <v>44901</v>
      </c>
      <c r="AT217" s="328" t="s">
        <v>115</v>
      </c>
      <c r="AU217" s="328" t="s">
        <v>135</v>
      </c>
      <c r="AV217" s="329">
        <v>45658</v>
      </c>
      <c r="AW217" s="329">
        <v>45747</v>
      </c>
      <c r="AX217" s="330">
        <v>2159</v>
      </c>
      <c r="AY217" s="331">
        <v>259.99</v>
      </c>
      <c r="AZ217" s="274">
        <f t="shared" si="66"/>
        <v>0.98653999999999997</v>
      </c>
      <c r="BA217" s="326">
        <f t="shared" si="76"/>
        <v>263.53721085815073</v>
      </c>
      <c r="BB217" s="296" t="str">
        <f t="shared" si="77"/>
        <v/>
      </c>
      <c r="BC217" t="str">
        <f t="shared" si="67"/>
        <v/>
      </c>
      <c r="BD217" s="296"/>
      <c r="BE217" s="296"/>
      <c r="BF217" s="332">
        <v>45264</v>
      </c>
      <c r="BG217" s="2" t="s">
        <v>115</v>
      </c>
      <c r="BH217" s="2" t="s">
        <v>138</v>
      </c>
      <c r="BI217" s="323">
        <v>46023</v>
      </c>
      <c r="BJ217" s="323">
        <v>46112</v>
      </c>
      <c r="BK217" s="324">
        <v>2159</v>
      </c>
      <c r="BL217" s="325">
        <v>110.55</v>
      </c>
      <c r="BM217" s="274">
        <f t="shared" si="68"/>
        <v>0.94415000000000004</v>
      </c>
      <c r="BN217" s="326">
        <f t="shared" si="78"/>
        <v>117.0894455330191</v>
      </c>
      <c r="BO217" s="296" t="str">
        <f t="shared" si="79"/>
        <v/>
      </c>
      <c r="BP217" t="str">
        <f t="shared" si="69"/>
        <v/>
      </c>
      <c r="BQ217" s="296"/>
      <c r="BR217" s="332">
        <v>45260</v>
      </c>
      <c r="BS217" s="2" t="s">
        <v>108</v>
      </c>
      <c r="BT217" s="2" t="s">
        <v>146</v>
      </c>
      <c r="BU217" s="323">
        <v>47119</v>
      </c>
      <c r="BV217" s="323">
        <v>47483</v>
      </c>
      <c r="BW217" s="324">
        <v>8760</v>
      </c>
      <c r="BX217" s="325">
        <v>74.19</v>
      </c>
      <c r="BY217" s="274">
        <f t="shared" si="70"/>
        <v>0.96323999999999999</v>
      </c>
      <c r="BZ217" s="326">
        <f t="shared" si="80"/>
        <v>77.021303102030643</v>
      </c>
      <c r="CA217" s="296" t="str">
        <f t="shared" si="81"/>
        <v/>
      </c>
    </row>
    <row r="218" spans="12:79" x14ac:dyDescent="0.25">
      <c r="L218" s="332">
        <v>44147</v>
      </c>
      <c r="M218" s="2" t="s">
        <v>108</v>
      </c>
      <c r="N218" s="2" t="s">
        <v>135</v>
      </c>
      <c r="O218" s="323">
        <v>45658</v>
      </c>
      <c r="P218" s="323">
        <v>46022</v>
      </c>
      <c r="Q218" s="324">
        <v>8760</v>
      </c>
      <c r="R218" s="325">
        <v>47.28</v>
      </c>
      <c r="S218" s="274">
        <f t="shared" si="62"/>
        <v>1.0779799999999999</v>
      </c>
      <c r="T218" s="326">
        <f t="shared" si="71"/>
        <v>43.8598118703501</v>
      </c>
      <c r="U218" s="296" t="str">
        <f t="shared" si="63"/>
        <v/>
      </c>
      <c r="V218" s="296"/>
      <c r="W218" s="332">
        <v>44532</v>
      </c>
      <c r="X218" s="2" t="s">
        <v>108</v>
      </c>
      <c r="Y218" s="2" t="s">
        <v>143</v>
      </c>
      <c r="Z218" s="323">
        <v>46753</v>
      </c>
      <c r="AA218" s="323">
        <v>47118</v>
      </c>
      <c r="AB218" s="324">
        <v>8784</v>
      </c>
      <c r="AC218" s="325">
        <v>78.06</v>
      </c>
      <c r="AD218" s="274">
        <f t="shared" si="64"/>
        <v>1.04078</v>
      </c>
      <c r="AE218" s="326">
        <f t="shared" si="72"/>
        <v>75.001441226772229</v>
      </c>
      <c r="AF218" s="296" t="str">
        <f t="shared" si="73"/>
        <v/>
      </c>
      <c r="AG218" s="296"/>
      <c r="AH218" s="333">
        <v>44897</v>
      </c>
      <c r="AI218" s="328" t="s">
        <v>108</v>
      </c>
      <c r="AJ218" s="328" t="s">
        <v>146</v>
      </c>
      <c r="AK218" s="329">
        <v>47119</v>
      </c>
      <c r="AL218" s="329">
        <v>47483</v>
      </c>
      <c r="AM218" s="330">
        <v>8760</v>
      </c>
      <c r="AN218" s="331">
        <v>121.41</v>
      </c>
      <c r="AO218" s="274">
        <f t="shared" si="65"/>
        <v>0.98653999999999997</v>
      </c>
      <c r="AP218" s="326">
        <f t="shared" si="74"/>
        <v>123.06647475013685</v>
      </c>
      <c r="AQ218" s="296" t="str">
        <f t="shared" si="75"/>
        <v/>
      </c>
      <c r="AR218" s="296"/>
      <c r="AS218" s="333">
        <v>44901</v>
      </c>
      <c r="AT218" s="328" t="s">
        <v>115</v>
      </c>
      <c r="AU218" s="328" t="s">
        <v>145</v>
      </c>
      <c r="AV218" s="329">
        <v>45748</v>
      </c>
      <c r="AW218" s="329">
        <v>45838</v>
      </c>
      <c r="AX218" s="330">
        <v>2184</v>
      </c>
      <c r="AY218" s="331">
        <v>131.21</v>
      </c>
      <c r="AZ218" s="274">
        <f t="shared" si="66"/>
        <v>0.98653999999999997</v>
      </c>
      <c r="BA218" s="326">
        <f t="shared" si="76"/>
        <v>133.00018245585582</v>
      </c>
      <c r="BB218" s="296" t="str">
        <f t="shared" si="77"/>
        <v/>
      </c>
      <c r="BC218" t="str">
        <f t="shared" si="67"/>
        <v/>
      </c>
      <c r="BD218" s="296"/>
      <c r="BE218" s="296"/>
      <c r="BF218" s="332">
        <v>45264</v>
      </c>
      <c r="BG218" s="2" t="s">
        <v>115</v>
      </c>
      <c r="BH218" s="2" t="s">
        <v>157</v>
      </c>
      <c r="BI218" s="323">
        <v>46113</v>
      </c>
      <c r="BJ218" s="323">
        <v>46203</v>
      </c>
      <c r="BK218" s="324">
        <v>2184</v>
      </c>
      <c r="BL218" s="325">
        <v>83.77</v>
      </c>
      <c r="BM218" s="274">
        <f t="shared" si="68"/>
        <v>0.94415000000000004</v>
      </c>
      <c r="BN218" s="326">
        <f t="shared" si="78"/>
        <v>88.725308478525648</v>
      </c>
      <c r="BO218" s="296" t="str">
        <f t="shared" si="79"/>
        <v/>
      </c>
      <c r="BP218" t="str">
        <f t="shared" si="69"/>
        <v/>
      </c>
      <c r="BQ218" s="296"/>
      <c r="BR218" s="332">
        <v>45260</v>
      </c>
      <c r="BS218" s="2" t="s">
        <v>108</v>
      </c>
      <c r="BT218" s="2" t="s">
        <v>149</v>
      </c>
      <c r="BU218" s="323">
        <v>47484</v>
      </c>
      <c r="BV218" s="323">
        <v>47848</v>
      </c>
      <c r="BW218" s="324">
        <v>8760</v>
      </c>
      <c r="BX218" s="325">
        <v>72.55</v>
      </c>
      <c r="BY218" s="274">
        <f t="shared" si="70"/>
        <v>0.96323999999999999</v>
      </c>
      <c r="BZ218" s="326">
        <f t="shared" si="80"/>
        <v>75.318716000166106</v>
      </c>
      <c r="CA218" s="296" t="str">
        <f t="shared" si="81"/>
        <v/>
      </c>
    </row>
    <row r="219" spans="12:79" x14ac:dyDescent="0.25">
      <c r="L219" s="332">
        <v>44147</v>
      </c>
      <c r="M219" s="2" t="s">
        <v>108</v>
      </c>
      <c r="N219" s="2" t="s">
        <v>138</v>
      </c>
      <c r="O219" s="323">
        <v>46023</v>
      </c>
      <c r="P219" s="323">
        <v>46387</v>
      </c>
      <c r="Q219" s="324">
        <v>8760</v>
      </c>
      <c r="R219" s="325">
        <v>47.9</v>
      </c>
      <c r="S219" s="274">
        <f t="shared" si="62"/>
        <v>1.0779799999999999</v>
      </c>
      <c r="T219" s="326">
        <f t="shared" si="71"/>
        <v>44.434961687600882</v>
      </c>
      <c r="U219" s="296" t="str">
        <f t="shared" si="63"/>
        <v/>
      </c>
      <c r="V219" s="296"/>
      <c r="W219" s="332">
        <v>44532</v>
      </c>
      <c r="X219" s="2" t="s">
        <v>108</v>
      </c>
      <c r="Y219" s="2" t="s">
        <v>146</v>
      </c>
      <c r="Z219" s="323">
        <v>47119</v>
      </c>
      <c r="AA219" s="323">
        <v>47483</v>
      </c>
      <c r="AB219" s="324">
        <v>8760</v>
      </c>
      <c r="AC219" s="325">
        <v>77.48</v>
      </c>
      <c r="AD219" s="274">
        <f t="shared" si="64"/>
        <v>1.04078</v>
      </c>
      <c r="AE219" s="326">
        <f t="shared" si="72"/>
        <v>74.444166874843873</v>
      </c>
      <c r="AF219" s="296" t="str">
        <f t="shared" si="73"/>
        <v/>
      </c>
      <c r="AG219" s="296"/>
      <c r="AH219" s="333">
        <v>44897</v>
      </c>
      <c r="AI219" s="328" t="s">
        <v>108</v>
      </c>
      <c r="AJ219" s="328" t="s">
        <v>149</v>
      </c>
      <c r="AK219" s="329">
        <v>47484</v>
      </c>
      <c r="AL219" s="329">
        <v>47848</v>
      </c>
      <c r="AM219" s="330">
        <v>8760</v>
      </c>
      <c r="AN219" s="331">
        <v>119.91</v>
      </c>
      <c r="AO219" s="274">
        <f t="shared" si="65"/>
        <v>0.98653999999999997</v>
      </c>
      <c r="AP219" s="326">
        <f t="shared" si="74"/>
        <v>121.54600928497577</v>
      </c>
      <c r="AQ219" s="296" t="str">
        <f t="shared" si="75"/>
        <v/>
      </c>
      <c r="AR219" s="296"/>
      <c r="AS219" s="333">
        <v>44901</v>
      </c>
      <c r="AT219" s="328" t="s">
        <v>115</v>
      </c>
      <c r="AU219" s="328" t="s">
        <v>148</v>
      </c>
      <c r="AV219" s="329">
        <v>45839</v>
      </c>
      <c r="AW219" s="329">
        <v>45930</v>
      </c>
      <c r="AX219" s="330">
        <v>2208</v>
      </c>
      <c r="AY219" s="331">
        <v>130.77000000000001</v>
      </c>
      <c r="AZ219" s="274">
        <f t="shared" si="66"/>
        <v>0.98653999999999997</v>
      </c>
      <c r="BA219" s="326">
        <f t="shared" si="76"/>
        <v>132.55417925274193</v>
      </c>
      <c r="BB219" s="296" t="str">
        <f t="shared" si="77"/>
        <v/>
      </c>
      <c r="BC219" t="str">
        <f t="shared" si="67"/>
        <v/>
      </c>
      <c r="BD219" s="296"/>
      <c r="BE219" s="296"/>
      <c r="BF219" s="332">
        <v>45264</v>
      </c>
      <c r="BG219" s="2" t="s">
        <v>115</v>
      </c>
      <c r="BH219" s="2" t="s">
        <v>160</v>
      </c>
      <c r="BI219" s="323">
        <v>46204</v>
      </c>
      <c r="BJ219" s="323">
        <v>46295</v>
      </c>
      <c r="BK219" s="324">
        <v>2208</v>
      </c>
      <c r="BL219" s="325">
        <v>86.58</v>
      </c>
      <c r="BM219" s="274">
        <f t="shared" si="68"/>
        <v>0.94415000000000004</v>
      </c>
      <c r="BN219" s="326">
        <f t="shared" si="78"/>
        <v>91.701530477148751</v>
      </c>
      <c r="BO219" s="296" t="str">
        <f t="shared" si="79"/>
        <v/>
      </c>
      <c r="BP219" t="str">
        <f t="shared" si="69"/>
        <v/>
      </c>
      <c r="BQ219" s="296"/>
      <c r="BR219" s="332">
        <v>45260</v>
      </c>
      <c r="BS219" s="2" t="s">
        <v>108</v>
      </c>
      <c r="BT219" s="2" t="s">
        <v>153</v>
      </c>
      <c r="BU219" s="323">
        <v>47849</v>
      </c>
      <c r="BV219" s="323">
        <v>48213</v>
      </c>
      <c r="BW219" s="324">
        <v>8760</v>
      </c>
      <c r="BX219" s="325">
        <v>72.16</v>
      </c>
      <c r="BY219" s="274">
        <f t="shared" si="70"/>
        <v>0.96323999999999999</v>
      </c>
      <c r="BZ219" s="326">
        <f t="shared" si="80"/>
        <v>74.91383248203978</v>
      </c>
      <c r="CA219" s="296" t="str">
        <f t="shared" si="81"/>
        <v/>
      </c>
    </row>
    <row r="220" spans="12:79" x14ac:dyDescent="0.25">
      <c r="L220" s="332">
        <v>44146</v>
      </c>
      <c r="M220" s="2" t="s">
        <v>108</v>
      </c>
      <c r="N220" s="2" t="s">
        <v>151</v>
      </c>
      <c r="O220" s="323">
        <v>44197</v>
      </c>
      <c r="P220" s="323">
        <v>44561</v>
      </c>
      <c r="Q220" s="324">
        <v>8760</v>
      </c>
      <c r="R220" s="325">
        <v>39.79</v>
      </c>
      <c r="S220" s="274">
        <f t="shared" si="62"/>
        <v>1.0779799999999999</v>
      </c>
      <c r="T220" s="326">
        <f t="shared" si="71"/>
        <v>36.911631013562406</v>
      </c>
      <c r="U220" s="296" t="str">
        <f t="shared" si="63"/>
        <v/>
      </c>
      <c r="V220" s="296"/>
      <c r="W220" s="332">
        <v>44532</v>
      </c>
      <c r="X220" s="2" t="s">
        <v>108</v>
      </c>
      <c r="Y220" s="2" t="s">
        <v>149</v>
      </c>
      <c r="Z220" s="323">
        <v>47484</v>
      </c>
      <c r="AA220" s="323">
        <v>47848</v>
      </c>
      <c r="AB220" s="324">
        <v>8760</v>
      </c>
      <c r="AC220" s="325">
        <v>76.900000000000006</v>
      </c>
      <c r="AD220" s="274">
        <f t="shared" si="64"/>
        <v>1.04078</v>
      </c>
      <c r="AE220" s="326">
        <f t="shared" si="72"/>
        <v>73.886892522915502</v>
      </c>
      <c r="AF220" s="296" t="str">
        <f t="shared" si="73"/>
        <v/>
      </c>
      <c r="AG220" s="296"/>
      <c r="AH220" s="333">
        <v>44897</v>
      </c>
      <c r="AI220" s="328" t="s">
        <v>108</v>
      </c>
      <c r="AJ220" s="328" t="s">
        <v>153</v>
      </c>
      <c r="AK220" s="329">
        <v>47849</v>
      </c>
      <c r="AL220" s="329">
        <v>48213</v>
      </c>
      <c r="AM220" s="330">
        <v>8760</v>
      </c>
      <c r="AN220" s="331">
        <v>118.91</v>
      </c>
      <c r="AO220" s="274">
        <f t="shared" si="65"/>
        <v>0.98653999999999997</v>
      </c>
      <c r="AP220" s="326">
        <f t="shared" si="74"/>
        <v>120.53236564153507</v>
      </c>
      <c r="AQ220" s="296" t="str">
        <f t="shared" si="75"/>
        <v/>
      </c>
      <c r="AR220" s="296"/>
      <c r="AS220" s="333">
        <v>44900</v>
      </c>
      <c r="AT220" s="328" t="s">
        <v>115</v>
      </c>
      <c r="AU220" s="328" t="s">
        <v>110</v>
      </c>
      <c r="AV220" s="329">
        <v>44927</v>
      </c>
      <c r="AW220" s="329">
        <v>45016</v>
      </c>
      <c r="AX220" s="330">
        <v>2159</v>
      </c>
      <c r="AY220" s="331">
        <v>360.25</v>
      </c>
      <c r="AZ220" s="274">
        <f t="shared" si="66"/>
        <v>0.98653999999999997</v>
      </c>
      <c r="BA220" s="326">
        <f t="shared" si="76"/>
        <v>365.16512254951652</v>
      </c>
      <c r="BB220" s="296" t="str">
        <f t="shared" si="77"/>
        <v/>
      </c>
      <c r="BC220" t="str">
        <f t="shared" si="67"/>
        <v/>
      </c>
      <c r="BD220" s="296"/>
      <c r="BE220" s="296"/>
      <c r="BF220" s="332">
        <v>45261</v>
      </c>
      <c r="BG220" s="2" t="s">
        <v>115</v>
      </c>
      <c r="BH220" s="2" t="s">
        <v>111</v>
      </c>
      <c r="BI220" s="323">
        <v>45292</v>
      </c>
      <c r="BJ220" s="323">
        <v>45382</v>
      </c>
      <c r="BK220" s="324">
        <v>2183</v>
      </c>
      <c r="BL220" s="325">
        <v>104.2</v>
      </c>
      <c r="BM220" s="274">
        <f t="shared" si="68"/>
        <v>0.94415000000000004</v>
      </c>
      <c r="BN220" s="326">
        <f t="shared" si="78"/>
        <v>110.36381930837261</v>
      </c>
      <c r="BO220" s="296" t="str">
        <f t="shared" si="79"/>
        <v/>
      </c>
      <c r="BP220">
        <f t="shared" si="69"/>
        <v>1</v>
      </c>
      <c r="BQ220" s="296"/>
      <c r="BR220" s="332">
        <v>45260</v>
      </c>
      <c r="BS220" s="2" t="s">
        <v>108</v>
      </c>
      <c r="BT220" s="2" t="s">
        <v>155</v>
      </c>
      <c r="BU220" s="323">
        <v>48214</v>
      </c>
      <c r="BV220" s="323">
        <v>48579</v>
      </c>
      <c r="BW220" s="324">
        <v>8784</v>
      </c>
      <c r="BX220" s="325">
        <v>71.06</v>
      </c>
      <c r="BY220" s="274">
        <f t="shared" si="70"/>
        <v>0.96323999999999999</v>
      </c>
      <c r="BZ220" s="326">
        <f t="shared" si="80"/>
        <v>73.771853328350161</v>
      </c>
      <c r="CA220" s="296" t="str">
        <f t="shared" si="81"/>
        <v/>
      </c>
    </row>
    <row r="221" spans="12:79" x14ac:dyDescent="0.25">
      <c r="L221" s="332">
        <v>44146</v>
      </c>
      <c r="M221" s="2" t="s">
        <v>108</v>
      </c>
      <c r="N221" s="2" t="s">
        <v>133</v>
      </c>
      <c r="O221" s="323">
        <v>44562</v>
      </c>
      <c r="P221" s="323">
        <v>44926</v>
      </c>
      <c r="Q221" s="324">
        <v>8760</v>
      </c>
      <c r="R221" s="325">
        <v>43.85</v>
      </c>
      <c r="S221" s="274">
        <f t="shared" si="62"/>
        <v>1.0779799999999999</v>
      </c>
      <c r="T221" s="326">
        <f t="shared" si="71"/>
        <v>40.677934655559476</v>
      </c>
      <c r="U221" s="296" t="str">
        <f t="shared" si="63"/>
        <v/>
      </c>
      <c r="V221" s="296"/>
      <c r="W221" s="332">
        <v>44532</v>
      </c>
      <c r="X221" s="2" t="s">
        <v>108</v>
      </c>
      <c r="Y221" s="2" t="s">
        <v>153</v>
      </c>
      <c r="Z221" s="323">
        <v>47849</v>
      </c>
      <c r="AA221" s="323">
        <v>48213</v>
      </c>
      <c r="AB221" s="324">
        <v>8760</v>
      </c>
      <c r="AC221" s="325">
        <v>76.28</v>
      </c>
      <c r="AD221" s="274">
        <f t="shared" si="64"/>
        <v>1.04078</v>
      </c>
      <c r="AE221" s="326">
        <f t="shared" si="72"/>
        <v>73.291185457061047</v>
      </c>
      <c r="AF221" s="296" t="str">
        <f t="shared" si="73"/>
        <v/>
      </c>
      <c r="AG221" s="296"/>
      <c r="AH221" s="333">
        <v>44897</v>
      </c>
      <c r="AI221" s="328" t="s">
        <v>108</v>
      </c>
      <c r="AJ221" s="328" t="s">
        <v>155</v>
      </c>
      <c r="AK221" s="329">
        <v>48214</v>
      </c>
      <c r="AL221" s="329">
        <v>48579</v>
      </c>
      <c r="AM221" s="330">
        <v>8784</v>
      </c>
      <c r="AN221" s="331">
        <v>118.41</v>
      </c>
      <c r="AO221" s="274">
        <f t="shared" si="65"/>
        <v>0.98653999999999997</v>
      </c>
      <c r="AP221" s="326">
        <f t="shared" si="74"/>
        <v>120.0255438198147</v>
      </c>
      <c r="AQ221" s="296" t="str">
        <f t="shared" si="75"/>
        <v/>
      </c>
      <c r="AR221" s="296"/>
      <c r="AS221" s="333">
        <v>44900</v>
      </c>
      <c r="AT221" s="328" t="s">
        <v>115</v>
      </c>
      <c r="AU221" s="328" t="s">
        <v>134</v>
      </c>
      <c r="AV221" s="329">
        <v>45017</v>
      </c>
      <c r="AW221" s="329">
        <v>45107</v>
      </c>
      <c r="AX221" s="330">
        <v>2184</v>
      </c>
      <c r="AY221" s="331">
        <v>319.99</v>
      </c>
      <c r="AZ221" s="274">
        <f t="shared" si="66"/>
        <v>0.98653999999999997</v>
      </c>
      <c r="BA221" s="326">
        <f t="shared" si="76"/>
        <v>324.35582946459346</v>
      </c>
      <c r="BB221" s="296" t="str">
        <f t="shared" si="77"/>
        <v/>
      </c>
      <c r="BC221" t="str">
        <f t="shared" si="67"/>
        <v/>
      </c>
      <c r="BD221" s="296"/>
      <c r="BE221" s="296"/>
      <c r="BF221" s="332">
        <v>45261</v>
      </c>
      <c r="BG221" s="2" t="s">
        <v>115</v>
      </c>
      <c r="BH221" s="2" t="s">
        <v>117</v>
      </c>
      <c r="BI221" s="323">
        <v>45383</v>
      </c>
      <c r="BJ221" s="323">
        <v>45473</v>
      </c>
      <c r="BK221" s="324">
        <v>2184</v>
      </c>
      <c r="BL221" s="325">
        <v>91.72</v>
      </c>
      <c r="BM221" s="274">
        <f t="shared" si="68"/>
        <v>0.94415000000000004</v>
      </c>
      <c r="BN221" s="326">
        <f t="shared" si="78"/>
        <v>97.145580681035852</v>
      </c>
      <c r="BO221" s="296" t="str">
        <f t="shared" si="79"/>
        <v/>
      </c>
      <c r="BP221">
        <f t="shared" si="69"/>
        <v>1</v>
      </c>
      <c r="BQ221" s="296"/>
      <c r="BR221" s="332">
        <v>45260</v>
      </c>
      <c r="BS221" s="2" t="s">
        <v>108</v>
      </c>
      <c r="BT221" s="2" t="s">
        <v>158</v>
      </c>
      <c r="BU221" s="323">
        <v>48580</v>
      </c>
      <c r="BV221" s="323">
        <v>48944</v>
      </c>
      <c r="BW221" s="324">
        <v>8760</v>
      </c>
      <c r="BX221" s="325">
        <v>70.260000000000005</v>
      </c>
      <c r="BY221" s="274">
        <f t="shared" si="70"/>
        <v>0.96323999999999999</v>
      </c>
      <c r="BZ221" s="326">
        <f t="shared" si="80"/>
        <v>72.941323034757701</v>
      </c>
      <c r="CA221" s="296" t="str">
        <f t="shared" si="81"/>
        <v/>
      </c>
    </row>
    <row r="222" spans="12:79" x14ac:dyDescent="0.25">
      <c r="L222" s="332">
        <v>44146</v>
      </c>
      <c r="M222" s="2" t="s">
        <v>108</v>
      </c>
      <c r="N222" s="2" t="s">
        <v>110</v>
      </c>
      <c r="O222" s="323">
        <v>44927</v>
      </c>
      <c r="P222" s="323">
        <v>45291</v>
      </c>
      <c r="Q222" s="324">
        <v>8760</v>
      </c>
      <c r="R222" s="325">
        <v>45.98</v>
      </c>
      <c r="S222" s="274">
        <f t="shared" si="62"/>
        <v>1.0779799999999999</v>
      </c>
      <c r="T222" s="326">
        <f t="shared" si="71"/>
        <v>42.653852576114588</v>
      </c>
      <c r="U222" s="296" t="str">
        <f t="shared" si="63"/>
        <v/>
      </c>
      <c r="V222" s="296"/>
      <c r="W222" s="332">
        <v>44531</v>
      </c>
      <c r="X222" s="2" t="s">
        <v>108</v>
      </c>
      <c r="Y222" s="2" t="s">
        <v>133</v>
      </c>
      <c r="Z222" s="323">
        <v>44562</v>
      </c>
      <c r="AA222" s="323">
        <v>44926</v>
      </c>
      <c r="AB222" s="324">
        <v>8760</v>
      </c>
      <c r="AC222" s="325">
        <v>142.96</v>
      </c>
      <c r="AD222" s="274">
        <f t="shared" si="64"/>
        <v>1.04078</v>
      </c>
      <c r="AE222" s="326">
        <f t="shared" si="72"/>
        <v>137.35851957185957</v>
      </c>
      <c r="AF222" s="296" t="str">
        <f t="shared" si="73"/>
        <v/>
      </c>
      <c r="AG222" s="296"/>
      <c r="AH222" s="333">
        <v>44896</v>
      </c>
      <c r="AI222" s="328" t="s">
        <v>108</v>
      </c>
      <c r="AJ222" s="328" t="s">
        <v>110</v>
      </c>
      <c r="AK222" s="329">
        <v>44927</v>
      </c>
      <c r="AL222" s="329">
        <v>45291</v>
      </c>
      <c r="AM222" s="330">
        <v>8760</v>
      </c>
      <c r="AN222" s="331">
        <v>364.11</v>
      </c>
      <c r="AO222" s="274">
        <f t="shared" si="65"/>
        <v>0.98653999999999997</v>
      </c>
      <c r="AP222" s="326">
        <f t="shared" si="74"/>
        <v>369.07778701319768</v>
      </c>
      <c r="AQ222" s="296" t="str">
        <f t="shared" si="75"/>
        <v/>
      </c>
      <c r="AR222" s="296"/>
      <c r="AS222" s="333">
        <v>44900</v>
      </c>
      <c r="AT222" s="328" t="s">
        <v>115</v>
      </c>
      <c r="AU222" s="328" t="s">
        <v>137</v>
      </c>
      <c r="AV222" s="329">
        <v>45108</v>
      </c>
      <c r="AW222" s="329">
        <v>45199</v>
      </c>
      <c r="AX222" s="330">
        <v>2208</v>
      </c>
      <c r="AY222" s="331">
        <v>327.44</v>
      </c>
      <c r="AZ222" s="274">
        <f t="shared" si="66"/>
        <v>0.98653999999999997</v>
      </c>
      <c r="BA222" s="326">
        <f t="shared" si="76"/>
        <v>331.90747460822672</v>
      </c>
      <c r="BB222" s="296" t="str">
        <f t="shared" si="77"/>
        <v/>
      </c>
      <c r="BC222" t="str">
        <f t="shared" si="67"/>
        <v/>
      </c>
      <c r="BD222" s="296"/>
      <c r="BE222" s="296"/>
      <c r="BF222" s="332">
        <v>45261</v>
      </c>
      <c r="BG222" s="2" t="s">
        <v>115</v>
      </c>
      <c r="BH222" s="2" t="s">
        <v>118</v>
      </c>
      <c r="BI222" s="323">
        <v>45474</v>
      </c>
      <c r="BJ222" s="323">
        <v>45565</v>
      </c>
      <c r="BK222" s="324">
        <v>2208</v>
      </c>
      <c r="BL222" s="325">
        <v>102.97</v>
      </c>
      <c r="BM222" s="274">
        <f t="shared" si="68"/>
        <v>0.94415000000000004</v>
      </c>
      <c r="BN222" s="326">
        <f t="shared" si="78"/>
        <v>109.0610602128899</v>
      </c>
      <c r="BO222" s="296" t="str">
        <f t="shared" si="79"/>
        <v/>
      </c>
      <c r="BP222">
        <f t="shared" si="69"/>
        <v>1</v>
      </c>
      <c r="BQ222" s="296"/>
      <c r="BR222" s="332">
        <v>45259</v>
      </c>
      <c r="BS222" s="2" t="s">
        <v>108</v>
      </c>
      <c r="BT222" s="2" t="s">
        <v>111</v>
      </c>
      <c r="BU222" s="323">
        <v>45292</v>
      </c>
      <c r="BV222" s="323">
        <v>45657</v>
      </c>
      <c r="BW222" s="324">
        <v>8784</v>
      </c>
      <c r="BX222" s="325">
        <v>101.77</v>
      </c>
      <c r="BY222" s="274">
        <f t="shared" si="70"/>
        <v>0.96323999999999999</v>
      </c>
      <c r="BZ222" s="326">
        <f t="shared" si="80"/>
        <v>105.65383497363067</v>
      </c>
      <c r="CA222" s="296">
        <f t="shared" si="81"/>
        <v>105.65383497363067</v>
      </c>
    </row>
    <row r="223" spans="12:79" x14ac:dyDescent="0.25">
      <c r="L223" s="332">
        <v>44146</v>
      </c>
      <c r="M223" s="2" t="s">
        <v>108</v>
      </c>
      <c r="N223" s="2" t="s">
        <v>111</v>
      </c>
      <c r="O223" s="323">
        <v>45292</v>
      </c>
      <c r="P223" s="323">
        <v>45657</v>
      </c>
      <c r="Q223" s="324">
        <v>8784</v>
      </c>
      <c r="R223" s="325">
        <v>47.48</v>
      </c>
      <c r="S223" s="274">
        <f t="shared" si="62"/>
        <v>1.0779799999999999</v>
      </c>
      <c r="T223" s="326">
        <f t="shared" si="71"/>
        <v>44.045344069463255</v>
      </c>
      <c r="U223" s="296">
        <f t="shared" si="63"/>
        <v>44.045344069463255</v>
      </c>
      <c r="V223" s="296"/>
      <c r="W223" s="332">
        <v>44531</v>
      </c>
      <c r="X223" s="2" t="s">
        <v>108</v>
      </c>
      <c r="Y223" s="2" t="s">
        <v>110</v>
      </c>
      <c r="Z223" s="323">
        <v>44927</v>
      </c>
      <c r="AA223" s="323">
        <v>45291</v>
      </c>
      <c r="AB223" s="324">
        <v>8760</v>
      </c>
      <c r="AC223" s="325">
        <v>100.49</v>
      </c>
      <c r="AD223" s="274">
        <f t="shared" si="64"/>
        <v>1.04078</v>
      </c>
      <c r="AE223" s="326">
        <f t="shared" si="72"/>
        <v>96.552585560829371</v>
      </c>
      <c r="AF223" s="296">
        <f t="shared" si="73"/>
        <v>96.552585560829371</v>
      </c>
      <c r="AG223" s="296"/>
      <c r="AH223" s="333">
        <v>44896</v>
      </c>
      <c r="AI223" s="328" t="s">
        <v>108</v>
      </c>
      <c r="AJ223" s="328" t="s">
        <v>111</v>
      </c>
      <c r="AK223" s="329">
        <v>45292</v>
      </c>
      <c r="AL223" s="329">
        <v>45657</v>
      </c>
      <c r="AM223" s="330">
        <v>8784</v>
      </c>
      <c r="AN223" s="331">
        <v>268.88</v>
      </c>
      <c r="AO223" s="274">
        <f t="shared" si="65"/>
        <v>0.98653999999999997</v>
      </c>
      <c r="AP223" s="326">
        <f t="shared" si="74"/>
        <v>272.54850284833861</v>
      </c>
      <c r="AQ223" s="296" t="str">
        <f t="shared" si="75"/>
        <v/>
      </c>
      <c r="AR223" s="296"/>
      <c r="AS223" s="333">
        <v>44900</v>
      </c>
      <c r="AT223" s="328" t="s">
        <v>115</v>
      </c>
      <c r="AU223" s="328" t="s">
        <v>116</v>
      </c>
      <c r="AV223" s="329">
        <v>45200</v>
      </c>
      <c r="AW223" s="329">
        <v>45291</v>
      </c>
      <c r="AX223" s="330">
        <v>2209</v>
      </c>
      <c r="AY223" s="331">
        <v>434.75</v>
      </c>
      <c r="AZ223" s="274">
        <f t="shared" si="66"/>
        <v>0.98653999999999997</v>
      </c>
      <c r="BA223" s="326">
        <f t="shared" si="76"/>
        <v>440.68157398584952</v>
      </c>
      <c r="BB223" s="296">
        <f t="shared" si="77"/>
        <v>440.68157398584952</v>
      </c>
      <c r="BC223">
        <f t="shared" si="67"/>
        <v>1</v>
      </c>
      <c r="BD223" s="296"/>
      <c r="BE223" s="296"/>
      <c r="BF223" s="332">
        <v>45261</v>
      </c>
      <c r="BG223" s="2" t="s">
        <v>115</v>
      </c>
      <c r="BH223" s="2" t="s">
        <v>140</v>
      </c>
      <c r="BI223" s="323">
        <v>45566</v>
      </c>
      <c r="BJ223" s="323">
        <v>45657</v>
      </c>
      <c r="BK223" s="324">
        <v>2209</v>
      </c>
      <c r="BL223" s="325">
        <v>118.57</v>
      </c>
      <c r="BM223" s="274">
        <f t="shared" si="68"/>
        <v>0.94415000000000004</v>
      </c>
      <c r="BN223" s="326">
        <f t="shared" si="78"/>
        <v>125.58385849706083</v>
      </c>
      <c r="BO223" s="296" t="str">
        <f t="shared" si="79"/>
        <v/>
      </c>
      <c r="BP223" t="str">
        <f t="shared" si="69"/>
        <v/>
      </c>
      <c r="BQ223" s="296"/>
      <c r="BR223" s="332">
        <v>45259</v>
      </c>
      <c r="BS223" s="2" t="s">
        <v>108</v>
      </c>
      <c r="BT223" s="2" t="s">
        <v>135</v>
      </c>
      <c r="BU223" s="323">
        <v>45658</v>
      </c>
      <c r="BV223" s="323">
        <v>46022</v>
      </c>
      <c r="BW223" s="324">
        <v>8760</v>
      </c>
      <c r="BX223" s="325">
        <v>101.61</v>
      </c>
      <c r="BY223" s="274">
        <f t="shared" si="70"/>
        <v>0.96323999999999999</v>
      </c>
      <c r="BZ223" s="326">
        <f t="shared" si="80"/>
        <v>105.48772891491217</v>
      </c>
      <c r="CA223" s="296" t="str">
        <f t="shared" si="81"/>
        <v/>
      </c>
    </row>
    <row r="224" spans="12:79" x14ac:dyDescent="0.25">
      <c r="L224" s="332">
        <v>44146</v>
      </c>
      <c r="M224" s="2" t="s">
        <v>108</v>
      </c>
      <c r="N224" s="2" t="s">
        <v>135</v>
      </c>
      <c r="O224" s="323">
        <v>45658</v>
      </c>
      <c r="P224" s="323">
        <v>46022</v>
      </c>
      <c r="Q224" s="324">
        <v>8760</v>
      </c>
      <c r="R224" s="325">
        <v>47.95</v>
      </c>
      <c r="S224" s="274">
        <f t="shared" si="62"/>
        <v>1.0779799999999999</v>
      </c>
      <c r="T224" s="326">
        <f t="shared" si="71"/>
        <v>44.481344737379175</v>
      </c>
      <c r="U224" s="296" t="str">
        <f t="shared" si="63"/>
        <v/>
      </c>
      <c r="V224" s="296"/>
      <c r="W224" s="332">
        <v>44531</v>
      </c>
      <c r="X224" s="2" t="s">
        <v>108</v>
      </c>
      <c r="Y224" s="2" t="s">
        <v>111</v>
      </c>
      <c r="Z224" s="323">
        <v>45292</v>
      </c>
      <c r="AA224" s="323">
        <v>45657</v>
      </c>
      <c r="AB224" s="324">
        <v>8784</v>
      </c>
      <c r="AC224" s="325">
        <v>84.86</v>
      </c>
      <c r="AD224" s="274">
        <f t="shared" si="64"/>
        <v>1.04078</v>
      </c>
      <c r="AE224" s="326">
        <f t="shared" si="72"/>
        <v>81.53500259420818</v>
      </c>
      <c r="AF224" s="296" t="str">
        <f t="shared" si="73"/>
        <v/>
      </c>
      <c r="AG224" s="296"/>
      <c r="AH224" s="333">
        <v>44896</v>
      </c>
      <c r="AI224" s="328" t="s">
        <v>108</v>
      </c>
      <c r="AJ224" s="328" t="s">
        <v>135</v>
      </c>
      <c r="AK224" s="329">
        <v>45658</v>
      </c>
      <c r="AL224" s="329">
        <v>46022</v>
      </c>
      <c r="AM224" s="330">
        <v>8760</v>
      </c>
      <c r="AN224" s="331">
        <v>178.18</v>
      </c>
      <c r="AO224" s="274">
        <f t="shared" si="65"/>
        <v>0.98653999999999997</v>
      </c>
      <c r="AP224" s="326">
        <f t="shared" si="74"/>
        <v>180.61102438826606</v>
      </c>
      <c r="AQ224" s="296" t="str">
        <f t="shared" si="75"/>
        <v/>
      </c>
      <c r="AR224" s="296"/>
      <c r="AS224" s="333">
        <v>44900</v>
      </c>
      <c r="AT224" s="328" t="s">
        <v>115</v>
      </c>
      <c r="AU224" s="328" t="s">
        <v>111</v>
      </c>
      <c r="AV224" s="329">
        <v>45292</v>
      </c>
      <c r="AW224" s="329">
        <v>45382</v>
      </c>
      <c r="AX224" s="330">
        <v>2183</v>
      </c>
      <c r="AY224" s="331">
        <v>399.9</v>
      </c>
      <c r="AZ224" s="274">
        <f t="shared" si="66"/>
        <v>0.98653999999999997</v>
      </c>
      <c r="BA224" s="326">
        <f t="shared" si="76"/>
        <v>405.35609301194069</v>
      </c>
      <c r="BB224" s="296">
        <f t="shared" si="77"/>
        <v>405.35609301194069</v>
      </c>
      <c r="BC224">
        <f t="shared" si="67"/>
        <v>1</v>
      </c>
      <c r="BD224" s="296"/>
      <c r="BE224" s="296"/>
      <c r="BF224" s="332">
        <v>45261</v>
      </c>
      <c r="BG224" s="2" t="s">
        <v>115</v>
      </c>
      <c r="BH224" s="2" t="s">
        <v>135</v>
      </c>
      <c r="BI224" s="323">
        <v>45658</v>
      </c>
      <c r="BJ224" s="323">
        <v>45747</v>
      </c>
      <c r="BK224" s="324">
        <v>2159</v>
      </c>
      <c r="BL224" s="325">
        <v>121.54</v>
      </c>
      <c r="BM224" s="274">
        <f t="shared" si="68"/>
        <v>0.94415000000000004</v>
      </c>
      <c r="BN224" s="326">
        <f t="shared" si="78"/>
        <v>128.72954509347031</v>
      </c>
      <c r="BO224" s="296" t="str">
        <f t="shared" si="79"/>
        <v/>
      </c>
      <c r="BP224" t="str">
        <f t="shared" si="69"/>
        <v/>
      </c>
      <c r="BQ224" s="296"/>
      <c r="BR224" s="332">
        <v>45259</v>
      </c>
      <c r="BS224" s="2" t="s">
        <v>108</v>
      </c>
      <c r="BT224" s="2" t="s">
        <v>138</v>
      </c>
      <c r="BU224" s="323">
        <v>46023</v>
      </c>
      <c r="BV224" s="323">
        <v>46387</v>
      </c>
      <c r="BW224" s="324">
        <v>8760</v>
      </c>
      <c r="BX224" s="325">
        <v>94.4</v>
      </c>
      <c r="BY224" s="274">
        <f t="shared" si="70"/>
        <v>0.96323999999999999</v>
      </c>
      <c r="BZ224" s="326">
        <f t="shared" si="80"/>
        <v>98.002574643910151</v>
      </c>
      <c r="CA224" s="296" t="str">
        <f t="shared" si="81"/>
        <v/>
      </c>
    </row>
    <row r="225" spans="12:79" x14ac:dyDescent="0.25">
      <c r="L225" s="332">
        <v>44146</v>
      </c>
      <c r="M225" s="2" t="s">
        <v>108</v>
      </c>
      <c r="N225" s="2" t="s">
        <v>138</v>
      </c>
      <c r="O225" s="323">
        <v>46023</v>
      </c>
      <c r="P225" s="323">
        <v>46387</v>
      </c>
      <c r="Q225" s="324">
        <v>8760</v>
      </c>
      <c r="R225" s="325">
        <v>48.58</v>
      </c>
      <c r="S225" s="274">
        <f t="shared" si="62"/>
        <v>1.0779799999999999</v>
      </c>
      <c r="T225" s="326">
        <f t="shared" si="71"/>
        <v>45.065771164585612</v>
      </c>
      <c r="U225" s="296" t="str">
        <f t="shared" si="63"/>
        <v/>
      </c>
      <c r="V225" s="296"/>
      <c r="W225" s="332">
        <v>44531</v>
      </c>
      <c r="X225" s="2" t="s">
        <v>108</v>
      </c>
      <c r="Y225" s="2" t="s">
        <v>135</v>
      </c>
      <c r="Z225" s="323">
        <v>45658</v>
      </c>
      <c r="AA225" s="323">
        <v>46022</v>
      </c>
      <c r="AB225" s="324">
        <v>8760</v>
      </c>
      <c r="AC225" s="325">
        <v>79.900000000000006</v>
      </c>
      <c r="AD225" s="274">
        <f t="shared" si="64"/>
        <v>1.04078</v>
      </c>
      <c r="AE225" s="326">
        <f t="shared" si="72"/>
        <v>76.769346067372553</v>
      </c>
      <c r="AF225" s="296" t="str">
        <f t="shared" si="73"/>
        <v/>
      </c>
      <c r="AG225" s="296"/>
      <c r="AH225" s="333">
        <v>44896</v>
      </c>
      <c r="AI225" s="328" t="s">
        <v>108</v>
      </c>
      <c r="AJ225" s="328" t="s">
        <v>138</v>
      </c>
      <c r="AK225" s="329">
        <v>46023</v>
      </c>
      <c r="AL225" s="329">
        <v>46387</v>
      </c>
      <c r="AM225" s="330">
        <v>8760</v>
      </c>
      <c r="AN225" s="331">
        <v>139.25</v>
      </c>
      <c r="AO225" s="274">
        <f t="shared" si="65"/>
        <v>0.98653999999999997</v>
      </c>
      <c r="AP225" s="326">
        <f t="shared" si="74"/>
        <v>141.14987734911915</v>
      </c>
      <c r="AQ225" s="296" t="str">
        <f t="shared" si="75"/>
        <v/>
      </c>
      <c r="AR225" s="296"/>
      <c r="AS225" s="333">
        <v>44900</v>
      </c>
      <c r="AT225" s="328" t="s">
        <v>115</v>
      </c>
      <c r="AU225" s="328" t="s">
        <v>117</v>
      </c>
      <c r="AV225" s="329">
        <v>45383</v>
      </c>
      <c r="AW225" s="329">
        <v>45473</v>
      </c>
      <c r="AX225" s="330">
        <v>2184</v>
      </c>
      <c r="AY225" s="331">
        <v>212.64</v>
      </c>
      <c r="AZ225" s="274">
        <f t="shared" si="66"/>
        <v>0.98653999999999997</v>
      </c>
      <c r="BA225" s="326">
        <f t="shared" si="76"/>
        <v>215.54118434123299</v>
      </c>
      <c r="BB225" s="296">
        <f t="shared" si="77"/>
        <v>215.54118434123299</v>
      </c>
      <c r="BC225">
        <f t="shared" si="67"/>
        <v>1</v>
      </c>
      <c r="BD225" s="296"/>
      <c r="BE225" s="296"/>
      <c r="BF225" s="332">
        <v>45261</v>
      </c>
      <c r="BG225" s="2" t="s">
        <v>115</v>
      </c>
      <c r="BH225" s="2" t="s">
        <v>145</v>
      </c>
      <c r="BI225" s="323">
        <v>45748</v>
      </c>
      <c r="BJ225" s="323">
        <v>45838</v>
      </c>
      <c r="BK225" s="324">
        <v>2184</v>
      </c>
      <c r="BL225" s="325">
        <v>89.92</v>
      </c>
      <c r="BM225" s="274">
        <f t="shared" si="68"/>
        <v>0.94415000000000004</v>
      </c>
      <c r="BN225" s="326">
        <f t="shared" si="78"/>
        <v>95.2391039559392</v>
      </c>
      <c r="BO225" s="296" t="str">
        <f t="shared" si="79"/>
        <v/>
      </c>
      <c r="BP225" t="str">
        <f t="shared" si="69"/>
        <v/>
      </c>
      <c r="BQ225" s="296"/>
      <c r="BR225" s="332">
        <v>45259</v>
      </c>
      <c r="BS225" s="2" t="s">
        <v>108</v>
      </c>
      <c r="BT225" s="2" t="s">
        <v>141</v>
      </c>
      <c r="BU225" s="323">
        <v>46388</v>
      </c>
      <c r="BV225" s="323">
        <v>46752</v>
      </c>
      <c r="BW225" s="324">
        <v>8760</v>
      </c>
      <c r="BX225" s="325">
        <v>86.95</v>
      </c>
      <c r="BY225" s="274">
        <f t="shared" si="70"/>
        <v>0.96323999999999999</v>
      </c>
      <c r="BZ225" s="326">
        <f t="shared" si="80"/>
        <v>90.268261284830373</v>
      </c>
      <c r="CA225" s="296" t="str">
        <f t="shared" si="81"/>
        <v/>
      </c>
    </row>
    <row r="226" spans="12:79" x14ac:dyDescent="0.25">
      <c r="L226" s="332">
        <v>44145</v>
      </c>
      <c r="M226" s="2" t="s">
        <v>108</v>
      </c>
      <c r="N226" s="2" t="s">
        <v>151</v>
      </c>
      <c r="O226" s="323">
        <v>44197</v>
      </c>
      <c r="P226" s="323">
        <v>44561</v>
      </c>
      <c r="Q226" s="324">
        <v>8760</v>
      </c>
      <c r="R226" s="325">
        <v>39.200000000000003</v>
      </c>
      <c r="S226" s="274">
        <f t="shared" si="62"/>
        <v>1.0779799999999999</v>
      </c>
      <c r="T226" s="326">
        <f t="shared" si="71"/>
        <v>36.364311026178598</v>
      </c>
      <c r="U226" s="296" t="str">
        <f t="shared" si="63"/>
        <v/>
      </c>
      <c r="V226" s="296"/>
      <c r="W226" s="332">
        <v>44531</v>
      </c>
      <c r="X226" s="2" t="s">
        <v>108</v>
      </c>
      <c r="Y226" s="2" t="s">
        <v>138</v>
      </c>
      <c r="Z226" s="323">
        <v>46023</v>
      </c>
      <c r="AA226" s="323">
        <v>46387</v>
      </c>
      <c r="AB226" s="324">
        <v>8760</v>
      </c>
      <c r="AC226" s="325">
        <v>78.150000000000006</v>
      </c>
      <c r="AD226" s="274">
        <f t="shared" si="64"/>
        <v>1.04078</v>
      </c>
      <c r="AE226" s="326">
        <f t="shared" si="72"/>
        <v>75.087914833105941</v>
      </c>
      <c r="AF226" s="296" t="str">
        <f t="shared" si="73"/>
        <v/>
      </c>
      <c r="AG226" s="296"/>
      <c r="AH226" s="333">
        <v>44896</v>
      </c>
      <c r="AI226" s="328" t="s">
        <v>108</v>
      </c>
      <c r="AJ226" s="328" t="s">
        <v>141</v>
      </c>
      <c r="AK226" s="329">
        <v>46388</v>
      </c>
      <c r="AL226" s="329">
        <v>46752</v>
      </c>
      <c r="AM226" s="330">
        <v>8760</v>
      </c>
      <c r="AN226" s="331">
        <v>132.15</v>
      </c>
      <c r="AO226" s="274">
        <f t="shared" si="65"/>
        <v>0.98653999999999997</v>
      </c>
      <c r="AP226" s="326">
        <f t="shared" si="74"/>
        <v>133.9530074806901</v>
      </c>
      <c r="AQ226" s="296" t="str">
        <f t="shared" si="75"/>
        <v/>
      </c>
      <c r="AR226" s="296"/>
      <c r="AS226" s="333">
        <v>44900</v>
      </c>
      <c r="AT226" s="328" t="s">
        <v>115</v>
      </c>
      <c r="AU226" s="328" t="s">
        <v>118</v>
      </c>
      <c r="AV226" s="329">
        <v>45474</v>
      </c>
      <c r="AW226" s="329">
        <v>45565</v>
      </c>
      <c r="AX226" s="330">
        <v>2208</v>
      </c>
      <c r="AY226" s="331">
        <v>204.52</v>
      </c>
      <c r="AZ226" s="274">
        <f t="shared" si="66"/>
        <v>0.98653999999999997</v>
      </c>
      <c r="BA226" s="326">
        <f t="shared" si="76"/>
        <v>207.31039795649443</v>
      </c>
      <c r="BB226" s="296">
        <f t="shared" si="77"/>
        <v>207.31039795649443</v>
      </c>
      <c r="BC226">
        <f t="shared" si="67"/>
        <v>1</v>
      </c>
      <c r="BD226" s="296"/>
      <c r="BE226" s="296"/>
      <c r="BF226" s="332">
        <v>45261</v>
      </c>
      <c r="BG226" s="2" t="s">
        <v>115</v>
      </c>
      <c r="BH226" s="2" t="s">
        <v>148</v>
      </c>
      <c r="BI226" s="323">
        <v>45839</v>
      </c>
      <c r="BJ226" s="323">
        <v>45930</v>
      </c>
      <c r="BK226" s="324">
        <v>2208</v>
      </c>
      <c r="BL226" s="325">
        <v>94.78</v>
      </c>
      <c r="BM226" s="274">
        <f t="shared" si="68"/>
        <v>0.94415000000000004</v>
      </c>
      <c r="BN226" s="326">
        <f t="shared" si="78"/>
        <v>100.38659111370015</v>
      </c>
      <c r="BO226" s="296" t="str">
        <f t="shared" si="79"/>
        <v/>
      </c>
      <c r="BP226" t="str">
        <f t="shared" si="69"/>
        <v/>
      </c>
      <c r="BQ226" s="296"/>
      <c r="BR226" s="332">
        <v>45259</v>
      </c>
      <c r="BS226" s="2" t="s">
        <v>108</v>
      </c>
      <c r="BT226" s="2" t="s">
        <v>143</v>
      </c>
      <c r="BU226" s="323">
        <v>46753</v>
      </c>
      <c r="BV226" s="323">
        <v>47118</v>
      </c>
      <c r="BW226" s="324">
        <v>8784</v>
      </c>
      <c r="BX226" s="325">
        <v>77.03</v>
      </c>
      <c r="BY226" s="274">
        <f t="shared" si="70"/>
        <v>0.96323999999999999</v>
      </c>
      <c r="BZ226" s="326">
        <f t="shared" si="80"/>
        <v>79.969685644283871</v>
      </c>
      <c r="CA226" s="296" t="str">
        <f t="shared" si="81"/>
        <v/>
      </c>
    </row>
    <row r="227" spans="12:79" x14ac:dyDescent="0.25">
      <c r="L227" s="332">
        <v>44145</v>
      </c>
      <c r="M227" s="2" t="s">
        <v>108</v>
      </c>
      <c r="N227" s="2" t="s">
        <v>133</v>
      </c>
      <c r="O227" s="323">
        <v>44562</v>
      </c>
      <c r="P227" s="323">
        <v>44926</v>
      </c>
      <c r="Q227" s="324">
        <v>8760</v>
      </c>
      <c r="R227" s="325">
        <v>43.15</v>
      </c>
      <c r="S227" s="274">
        <f t="shared" si="62"/>
        <v>1.0779799999999999</v>
      </c>
      <c r="T227" s="326">
        <f t="shared" si="71"/>
        <v>40.028571958663427</v>
      </c>
      <c r="U227" s="296" t="str">
        <f t="shared" si="63"/>
        <v/>
      </c>
      <c r="V227" s="296"/>
      <c r="W227" s="332">
        <v>44531</v>
      </c>
      <c r="X227" s="2" t="s">
        <v>108</v>
      </c>
      <c r="Y227" s="2" t="s">
        <v>141</v>
      </c>
      <c r="Z227" s="323">
        <v>46388</v>
      </c>
      <c r="AA227" s="323">
        <v>46752</v>
      </c>
      <c r="AB227" s="324">
        <v>8760</v>
      </c>
      <c r="AC227" s="325">
        <v>75.72</v>
      </c>
      <c r="AD227" s="274">
        <f t="shared" si="64"/>
        <v>1.04078</v>
      </c>
      <c r="AE227" s="326">
        <f t="shared" si="72"/>
        <v>72.753127462095733</v>
      </c>
      <c r="AF227" s="296" t="str">
        <f t="shared" si="73"/>
        <v/>
      </c>
      <c r="AG227" s="296"/>
      <c r="AH227" s="333">
        <v>44896</v>
      </c>
      <c r="AI227" s="328" t="s">
        <v>108</v>
      </c>
      <c r="AJ227" s="328" t="s">
        <v>143</v>
      </c>
      <c r="AK227" s="329">
        <v>46753</v>
      </c>
      <c r="AL227" s="329">
        <v>47118</v>
      </c>
      <c r="AM227" s="330">
        <v>8784</v>
      </c>
      <c r="AN227" s="331">
        <v>121.15</v>
      </c>
      <c r="AO227" s="274">
        <f t="shared" si="65"/>
        <v>0.98653999999999997</v>
      </c>
      <c r="AP227" s="326">
        <f t="shared" si="74"/>
        <v>122.80292740284227</v>
      </c>
      <c r="AQ227" s="296" t="str">
        <f t="shared" si="75"/>
        <v/>
      </c>
      <c r="AR227" s="296"/>
      <c r="AS227" s="333">
        <v>44900</v>
      </c>
      <c r="AT227" s="328" t="s">
        <v>115</v>
      </c>
      <c r="AU227" s="328" t="s">
        <v>140</v>
      </c>
      <c r="AV227" s="329">
        <v>45566</v>
      </c>
      <c r="AW227" s="329">
        <v>45657</v>
      </c>
      <c r="AX227" s="330">
        <v>2209</v>
      </c>
      <c r="AY227" s="331">
        <v>267.36</v>
      </c>
      <c r="AZ227" s="274">
        <f t="shared" si="66"/>
        <v>0.98653999999999997</v>
      </c>
      <c r="BA227" s="326">
        <f t="shared" si="76"/>
        <v>271.00776451030879</v>
      </c>
      <c r="BB227" s="296" t="str">
        <f t="shared" si="77"/>
        <v/>
      </c>
      <c r="BC227" t="str">
        <f t="shared" si="67"/>
        <v/>
      </c>
      <c r="BD227" s="296"/>
      <c r="BE227" s="296"/>
      <c r="BF227" s="332">
        <v>45261</v>
      </c>
      <c r="BG227" s="2" t="s">
        <v>115</v>
      </c>
      <c r="BH227" s="2" t="s">
        <v>152</v>
      </c>
      <c r="BI227" s="323">
        <v>45931</v>
      </c>
      <c r="BJ227" s="323">
        <v>46022</v>
      </c>
      <c r="BK227" s="324">
        <v>2209</v>
      </c>
      <c r="BL227" s="325">
        <v>111.87</v>
      </c>
      <c r="BM227" s="274">
        <f t="shared" si="68"/>
        <v>0.94415000000000004</v>
      </c>
      <c r="BN227" s="326">
        <f t="shared" si="78"/>
        <v>118.48752846475666</v>
      </c>
      <c r="BO227" s="296" t="str">
        <f t="shared" si="79"/>
        <v/>
      </c>
      <c r="BP227" t="str">
        <f t="shared" si="69"/>
        <v/>
      </c>
      <c r="BQ227" s="296"/>
      <c r="BR227" s="332">
        <v>45259</v>
      </c>
      <c r="BS227" s="2" t="s">
        <v>108</v>
      </c>
      <c r="BT227" s="2" t="s">
        <v>146</v>
      </c>
      <c r="BU227" s="323">
        <v>47119</v>
      </c>
      <c r="BV227" s="323">
        <v>47483</v>
      </c>
      <c r="BW227" s="324">
        <v>8760</v>
      </c>
      <c r="BX227" s="325">
        <v>73.87</v>
      </c>
      <c r="BY227" s="274">
        <f t="shared" si="70"/>
        <v>0.96323999999999999</v>
      </c>
      <c r="BZ227" s="326">
        <f t="shared" si="80"/>
        <v>76.689090984593662</v>
      </c>
      <c r="CA227" s="296" t="str">
        <f t="shared" si="81"/>
        <v/>
      </c>
    </row>
    <row r="228" spans="12:79" x14ac:dyDescent="0.25">
      <c r="L228" s="332">
        <v>44145</v>
      </c>
      <c r="M228" s="2" t="s">
        <v>108</v>
      </c>
      <c r="N228" s="2" t="s">
        <v>110</v>
      </c>
      <c r="O228" s="323">
        <v>44927</v>
      </c>
      <c r="P228" s="323">
        <v>45291</v>
      </c>
      <c r="Q228" s="324">
        <v>8760</v>
      </c>
      <c r="R228" s="325">
        <v>45.33</v>
      </c>
      <c r="S228" s="274">
        <f t="shared" si="62"/>
        <v>1.0779799999999999</v>
      </c>
      <c r="T228" s="326">
        <f t="shared" si="71"/>
        <v>42.050872928996831</v>
      </c>
      <c r="U228" s="296" t="str">
        <f t="shared" si="63"/>
        <v/>
      </c>
      <c r="V228" s="296"/>
      <c r="W228" s="332">
        <v>44531</v>
      </c>
      <c r="X228" s="2" t="s">
        <v>108</v>
      </c>
      <c r="Y228" s="2" t="s">
        <v>143</v>
      </c>
      <c r="Z228" s="323">
        <v>46753</v>
      </c>
      <c r="AA228" s="323">
        <v>47118</v>
      </c>
      <c r="AB228" s="324">
        <v>8784</v>
      </c>
      <c r="AC228" s="325">
        <v>77.86</v>
      </c>
      <c r="AD228" s="274">
        <f t="shared" si="64"/>
        <v>1.04078</v>
      </c>
      <c r="AE228" s="326">
        <f t="shared" si="72"/>
        <v>74.809277657141749</v>
      </c>
      <c r="AF228" s="296" t="str">
        <f t="shared" si="73"/>
        <v/>
      </c>
      <c r="AG228" s="296"/>
      <c r="AH228" s="333">
        <v>44896</v>
      </c>
      <c r="AI228" s="328" t="s">
        <v>108</v>
      </c>
      <c r="AJ228" s="328" t="s">
        <v>146</v>
      </c>
      <c r="AK228" s="329">
        <v>47119</v>
      </c>
      <c r="AL228" s="329">
        <v>47483</v>
      </c>
      <c r="AM228" s="330">
        <v>8760</v>
      </c>
      <c r="AN228" s="331">
        <v>119.82</v>
      </c>
      <c r="AO228" s="274">
        <f t="shared" si="65"/>
        <v>0.98653999999999997</v>
      </c>
      <c r="AP228" s="326">
        <f t="shared" si="74"/>
        <v>121.45478135706611</v>
      </c>
      <c r="AQ228" s="296" t="str">
        <f t="shared" si="75"/>
        <v/>
      </c>
      <c r="AR228" s="296"/>
      <c r="AS228" s="333">
        <v>44900</v>
      </c>
      <c r="AT228" s="328" t="s">
        <v>115</v>
      </c>
      <c r="AU228" s="328" t="s">
        <v>135</v>
      </c>
      <c r="AV228" s="329">
        <v>45658</v>
      </c>
      <c r="AW228" s="329">
        <v>45747</v>
      </c>
      <c r="AX228" s="330">
        <v>2159</v>
      </c>
      <c r="AY228" s="331">
        <v>255.41</v>
      </c>
      <c r="AZ228" s="274">
        <f t="shared" si="66"/>
        <v>0.98653999999999997</v>
      </c>
      <c r="BA228" s="326">
        <f t="shared" si="76"/>
        <v>258.89472297119227</v>
      </c>
      <c r="BB228" s="296" t="str">
        <f t="shared" si="77"/>
        <v/>
      </c>
      <c r="BC228" t="str">
        <f t="shared" si="67"/>
        <v/>
      </c>
      <c r="BD228" s="296"/>
      <c r="BE228" s="296"/>
      <c r="BF228" s="332">
        <v>45261</v>
      </c>
      <c r="BG228" s="2" t="s">
        <v>115</v>
      </c>
      <c r="BH228" s="2" t="s">
        <v>138</v>
      </c>
      <c r="BI228" s="323">
        <v>46023</v>
      </c>
      <c r="BJ228" s="323">
        <v>46112</v>
      </c>
      <c r="BK228" s="324">
        <v>2159</v>
      </c>
      <c r="BL228" s="325">
        <v>113.2</v>
      </c>
      <c r="BM228" s="274">
        <f t="shared" si="68"/>
        <v>0.94415000000000004</v>
      </c>
      <c r="BN228" s="326">
        <f t="shared" si="78"/>
        <v>119.89620293385585</v>
      </c>
      <c r="BO228" s="296" t="str">
        <f t="shared" si="79"/>
        <v/>
      </c>
      <c r="BP228" t="str">
        <f t="shared" si="69"/>
        <v/>
      </c>
      <c r="BQ228" s="296"/>
      <c r="BR228" s="332">
        <v>45259</v>
      </c>
      <c r="BS228" s="2" t="s">
        <v>108</v>
      </c>
      <c r="BT228" s="2" t="s">
        <v>149</v>
      </c>
      <c r="BU228" s="323">
        <v>47484</v>
      </c>
      <c r="BV228" s="323">
        <v>47848</v>
      </c>
      <c r="BW228" s="324">
        <v>8760</v>
      </c>
      <c r="BX228" s="325">
        <v>72.23</v>
      </c>
      <c r="BY228" s="274">
        <f t="shared" si="70"/>
        <v>0.96323999999999999</v>
      </c>
      <c r="BZ228" s="326">
        <f t="shared" si="80"/>
        <v>74.986503882729124</v>
      </c>
      <c r="CA228" s="296" t="str">
        <f t="shared" si="81"/>
        <v/>
      </c>
    </row>
    <row r="229" spans="12:79" x14ac:dyDescent="0.25">
      <c r="L229" s="332">
        <v>44145</v>
      </c>
      <c r="M229" s="2" t="s">
        <v>108</v>
      </c>
      <c r="N229" s="2" t="s">
        <v>111</v>
      </c>
      <c r="O229" s="323">
        <v>45292</v>
      </c>
      <c r="P229" s="323">
        <v>45657</v>
      </c>
      <c r="Q229" s="324">
        <v>8784</v>
      </c>
      <c r="R229" s="325">
        <v>46.95</v>
      </c>
      <c r="S229" s="274">
        <f t="shared" si="62"/>
        <v>1.0779799999999999</v>
      </c>
      <c r="T229" s="326">
        <f t="shared" si="71"/>
        <v>43.553683741813394</v>
      </c>
      <c r="U229" s="296">
        <f t="shared" si="63"/>
        <v>43.553683741813394</v>
      </c>
      <c r="V229" s="296"/>
      <c r="W229" s="332">
        <v>44531</v>
      </c>
      <c r="X229" s="2" t="s">
        <v>108</v>
      </c>
      <c r="Y229" s="2" t="s">
        <v>146</v>
      </c>
      <c r="Z229" s="323">
        <v>47119</v>
      </c>
      <c r="AA229" s="323">
        <v>47483</v>
      </c>
      <c r="AB229" s="324">
        <v>8760</v>
      </c>
      <c r="AC229" s="325">
        <v>77.28</v>
      </c>
      <c r="AD229" s="274">
        <f t="shared" si="64"/>
        <v>1.04078</v>
      </c>
      <c r="AE229" s="326">
        <f t="shared" si="72"/>
        <v>74.252003305213393</v>
      </c>
      <c r="AF229" s="296" t="str">
        <f t="shared" si="73"/>
        <v/>
      </c>
      <c r="AG229" s="296"/>
      <c r="AH229" s="333">
        <v>44896</v>
      </c>
      <c r="AI229" s="328" t="s">
        <v>108</v>
      </c>
      <c r="AJ229" s="328" t="s">
        <v>149</v>
      </c>
      <c r="AK229" s="329">
        <v>47484</v>
      </c>
      <c r="AL229" s="329">
        <v>47848</v>
      </c>
      <c r="AM229" s="330">
        <v>8760</v>
      </c>
      <c r="AN229" s="331">
        <v>118.32</v>
      </c>
      <c r="AO229" s="274">
        <f t="shared" si="65"/>
        <v>0.98653999999999997</v>
      </c>
      <c r="AP229" s="326">
        <f t="shared" si="74"/>
        <v>119.93431589190504</v>
      </c>
      <c r="AQ229" s="296" t="str">
        <f t="shared" si="75"/>
        <v/>
      </c>
      <c r="AR229" s="296"/>
      <c r="AS229" s="333">
        <v>44900</v>
      </c>
      <c r="AT229" s="328" t="s">
        <v>115</v>
      </c>
      <c r="AU229" s="328" t="s">
        <v>145</v>
      </c>
      <c r="AV229" s="329">
        <v>45748</v>
      </c>
      <c r="AW229" s="329">
        <v>45838</v>
      </c>
      <c r="AX229" s="330">
        <v>2184</v>
      </c>
      <c r="AY229" s="331">
        <v>129.41</v>
      </c>
      <c r="AZ229" s="274">
        <f t="shared" si="66"/>
        <v>0.98653999999999997</v>
      </c>
      <c r="BA229" s="326">
        <f t="shared" si="76"/>
        <v>131.17562389766255</v>
      </c>
      <c r="BB229" s="296" t="str">
        <f t="shared" si="77"/>
        <v/>
      </c>
      <c r="BC229" t="str">
        <f t="shared" si="67"/>
        <v/>
      </c>
      <c r="BD229" s="296"/>
      <c r="BE229" s="296"/>
      <c r="BF229" s="332">
        <v>45261</v>
      </c>
      <c r="BG229" s="2" t="s">
        <v>115</v>
      </c>
      <c r="BH229" s="2" t="s">
        <v>157</v>
      </c>
      <c r="BI229" s="323">
        <v>46113</v>
      </c>
      <c r="BJ229" s="323">
        <v>46203</v>
      </c>
      <c r="BK229" s="324">
        <v>2184</v>
      </c>
      <c r="BL229" s="325">
        <v>85.97</v>
      </c>
      <c r="BM229" s="274">
        <f t="shared" si="68"/>
        <v>0.94415000000000004</v>
      </c>
      <c r="BN229" s="326">
        <f t="shared" si="78"/>
        <v>91.055446698088218</v>
      </c>
      <c r="BO229" s="296" t="str">
        <f t="shared" si="79"/>
        <v/>
      </c>
      <c r="BP229" t="str">
        <f t="shared" si="69"/>
        <v/>
      </c>
      <c r="BQ229" s="296"/>
      <c r="BR229" s="332">
        <v>45259</v>
      </c>
      <c r="BS229" s="2" t="s">
        <v>108</v>
      </c>
      <c r="BT229" s="2" t="s">
        <v>153</v>
      </c>
      <c r="BU229" s="323">
        <v>47849</v>
      </c>
      <c r="BV229" s="323">
        <v>48213</v>
      </c>
      <c r="BW229" s="324">
        <v>8760</v>
      </c>
      <c r="BX229" s="325">
        <v>71.84</v>
      </c>
      <c r="BY229" s="274">
        <f t="shared" si="70"/>
        <v>0.96323999999999999</v>
      </c>
      <c r="BZ229" s="326">
        <f t="shared" si="80"/>
        <v>74.581620364602799</v>
      </c>
      <c r="CA229" s="296" t="str">
        <f t="shared" si="81"/>
        <v/>
      </c>
    </row>
    <row r="230" spans="12:79" x14ac:dyDescent="0.25">
      <c r="L230" s="332">
        <v>44145</v>
      </c>
      <c r="M230" s="2" t="s">
        <v>108</v>
      </c>
      <c r="N230" s="2" t="s">
        <v>135</v>
      </c>
      <c r="O230" s="323">
        <v>45658</v>
      </c>
      <c r="P230" s="323">
        <v>46022</v>
      </c>
      <c r="Q230" s="324">
        <v>8760</v>
      </c>
      <c r="R230" s="325">
        <v>47.45</v>
      </c>
      <c r="S230" s="274">
        <f t="shared" si="62"/>
        <v>1.0779799999999999</v>
      </c>
      <c r="T230" s="326">
        <f t="shared" si="71"/>
        <v>44.017514239596288</v>
      </c>
      <c r="U230" s="296" t="str">
        <f t="shared" si="63"/>
        <v/>
      </c>
      <c r="V230" s="296"/>
      <c r="W230" s="332">
        <v>44531</v>
      </c>
      <c r="X230" s="2" t="s">
        <v>108</v>
      </c>
      <c r="Y230" s="2" t="s">
        <v>149</v>
      </c>
      <c r="Z230" s="323">
        <v>47484</v>
      </c>
      <c r="AA230" s="323">
        <v>47848</v>
      </c>
      <c r="AB230" s="324">
        <v>8760</v>
      </c>
      <c r="AC230" s="325">
        <v>76.7</v>
      </c>
      <c r="AD230" s="274">
        <f t="shared" si="64"/>
        <v>1.04078</v>
      </c>
      <c r="AE230" s="326">
        <f t="shared" si="72"/>
        <v>73.694728953285036</v>
      </c>
      <c r="AF230" s="296" t="str">
        <f t="shared" si="73"/>
        <v/>
      </c>
      <c r="AG230" s="296"/>
      <c r="AH230" s="333">
        <v>44896</v>
      </c>
      <c r="AI230" s="328" t="s">
        <v>108</v>
      </c>
      <c r="AJ230" s="328" t="s">
        <v>153</v>
      </c>
      <c r="AK230" s="329">
        <v>47849</v>
      </c>
      <c r="AL230" s="329">
        <v>48213</v>
      </c>
      <c r="AM230" s="330">
        <v>8760</v>
      </c>
      <c r="AN230" s="331">
        <v>117.32</v>
      </c>
      <c r="AO230" s="274">
        <f t="shared" si="65"/>
        <v>0.98653999999999997</v>
      </c>
      <c r="AP230" s="326">
        <f t="shared" si="74"/>
        <v>118.92067224846433</v>
      </c>
      <c r="AQ230" s="296" t="str">
        <f t="shared" si="75"/>
        <v/>
      </c>
      <c r="AR230" s="296"/>
      <c r="AS230" s="333">
        <v>44900</v>
      </c>
      <c r="AT230" s="328" t="s">
        <v>115</v>
      </c>
      <c r="AU230" s="328" t="s">
        <v>148</v>
      </c>
      <c r="AV230" s="329">
        <v>45839</v>
      </c>
      <c r="AW230" s="329">
        <v>45930</v>
      </c>
      <c r="AX230" s="330">
        <v>2208</v>
      </c>
      <c r="AY230" s="331">
        <v>128.82</v>
      </c>
      <c r="AZ230" s="274">
        <f t="shared" si="66"/>
        <v>0.98653999999999997</v>
      </c>
      <c r="BA230" s="326">
        <f t="shared" si="76"/>
        <v>130.57757414803251</v>
      </c>
      <c r="BB230" s="296" t="str">
        <f t="shared" si="77"/>
        <v/>
      </c>
      <c r="BC230" t="str">
        <f t="shared" si="67"/>
        <v/>
      </c>
      <c r="BD230" s="296"/>
      <c r="BE230" s="296"/>
      <c r="BF230" s="332">
        <v>45261</v>
      </c>
      <c r="BG230" s="2" t="s">
        <v>115</v>
      </c>
      <c r="BH230" s="2" t="s">
        <v>160</v>
      </c>
      <c r="BI230" s="323">
        <v>46204</v>
      </c>
      <c r="BJ230" s="323">
        <v>46295</v>
      </c>
      <c r="BK230" s="324">
        <v>2208</v>
      </c>
      <c r="BL230" s="325">
        <v>89.17</v>
      </c>
      <c r="BM230" s="274">
        <f t="shared" si="68"/>
        <v>0.94415000000000004</v>
      </c>
      <c r="BN230" s="326">
        <f t="shared" si="78"/>
        <v>94.444738653815605</v>
      </c>
      <c r="BO230" s="296" t="str">
        <f t="shared" si="79"/>
        <v/>
      </c>
      <c r="BP230" t="str">
        <f t="shared" si="69"/>
        <v/>
      </c>
      <c r="BQ230" s="296"/>
      <c r="BR230" s="332">
        <v>45259</v>
      </c>
      <c r="BS230" s="2" t="s">
        <v>108</v>
      </c>
      <c r="BT230" s="2" t="s">
        <v>155</v>
      </c>
      <c r="BU230" s="323">
        <v>48214</v>
      </c>
      <c r="BV230" s="323">
        <v>48579</v>
      </c>
      <c r="BW230" s="324">
        <v>8784</v>
      </c>
      <c r="BX230" s="325">
        <v>70.739999999999995</v>
      </c>
      <c r="BY230" s="274">
        <f t="shared" si="70"/>
        <v>0.96323999999999999</v>
      </c>
      <c r="BZ230" s="326">
        <f t="shared" si="80"/>
        <v>73.439641210913166</v>
      </c>
      <c r="CA230" s="296" t="str">
        <f t="shared" si="81"/>
        <v/>
      </c>
    </row>
    <row r="231" spans="12:79" x14ac:dyDescent="0.25">
      <c r="L231" s="332">
        <v>44145</v>
      </c>
      <c r="M231" s="2" t="s">
        <v>108</v>
      </c>
      <c r="N231" s="2" t="s">
        <v>138</v>
      </c>
      <c r="O231" s="323">
        <v>46023</v>
      </c>
      <c r="P231" s="323">
        <v>46387</v>
      </c>
      <c r="Q231" s="324">
        <v>8760</v>
      </c>
      <c r="R231" s="325">
        <v>48.08</v>
      </c>
      <c r="S231" s="274">
        <f t="shared" si="62"/>
        <v>1.0779799999999999</v>
      </c>
      <c r="T231" s="326">
        <f t="shared" si="71"/>
        <v>44.601940666802726</v>
      </c>
      <c r="U231" s="296" t="str">
        <f t="shared" si="63"/>
        <v/>
      </c>
      <c r="V231" s="296"/>
      <c r="W231" s="332">
        <v>44531</v>
      </c>
      <c r="X231" s="2" t="s">
        <v>108</v>
      </c>
      <c r="Y231" s="2" t="s">
        <v>153</v>
      </c>
      <c r="Z231" s="323">
        <v>47849</v>
      </c>
      <c r="AA231" s="323">
        <v>48213</v>
      </c>
      <c r="AB231" s="324">
        <v>8760</v>
      </c>
      <c r="AC231" s="325">
        <v>76.08</v>
      </c>
      <c r="AD231" s="274">
        <f t="shared" si="64"/>
        <v>1.04078</v>
      </c>
      <c r="AE231" s="326">
        <f t="shared" si="72"/>
        <v>73.099021887430581</v>
      </c>
      <c r="AF231" s="296" t="str">
        <f t="shared" si="73"/>
        <v/>
      </c>
      <c r="AG231" s="296"/>
      <c r="AH231" s="333">
        <v>44896</v>
      </c>
      <c r="AI231" s="328" t="s">
        <v>108</v>
      </c>
      <c r="AJ231" s="328" t="s">
        <v>155</v>
      </c>
      <c r="AK231" s="329">
        <v>48214</v>
      </c>
      <c r="AL231" s="329">
        <v>48579</v>
      </c>
      <c r="AM231" s="330">
        <v>8784</v>
      </c>
      <c r="AN231" s="331">
        <v>116.82</v>
      </c>
      <c r="AO231" s="274">
        <f t="shared" si="65"/>
        <v>0.98653999999999997</v>
      </c>
      <c r="AP231" s="326">
        <f t="shared" si="74"/>
        <v>118.41385042674398</v>
      </c>
      <c r="AQ231" s="296" t="str">
        <f t="shared" si="75"/>
        <v/>
      </c>
      <c r="AR231" s="296"/>
      <c r="AS231" s="333">
        <v>44897</v>
      </c>
      <c r="AT231" s="328" t="s">
        <v>115</v>
      </c>
      <c r="AU231" s="328" t="s">
        <v>110</v>
      </c>
      <c r="AV231" s="329">
        <v>44927</v>
      </c>
      <c r="AW231" s="329">
        <v>45016</v>
      </c>
      <c r="AX231" s="330">
        <v>2159</v>
      </c>
      <c r="AY231" s="331">
        <v>370.5</v>
      </c>
      <c r="AZ231" s="274">
        <f t="shared" si="66"/>
        <v>0.98653999999999997</v>
      </c>
      <c r="BA231" s="326">
        <f t="shared" si="76"/>
        <v>375.55496989478382</v>
      </c>
      <c r="BB231" s="296" t="str">
        <f t="shared" si="77"/>
        <v/>
      </c>
      <c r="BC231" t="str">
        <f t="shared" si="67"/>
        <v/>
      </c>
      <c r="BD231" s="296"/>
      <c r="BE231" s="296"/>
      <c r="BF231" s="332">
        <v>45260</v>
      </c>
      <c r="BG231" s="2" t="s">
        <v>115</v>
      </c>
      <c r="BH231" s="2" t="s">
        <v>111</v>
      </c>
      <c r="BI231" s="323">
        <v>45292</v>
      </c>
      <c r="BJ231" s="323">
        <v>45382</v>
      </c>
      <c r="BK231" s="324">
        <v>2183</v>
      </c>
      <c r="BL231" s="325">
        <v>101.57</v>
      </c>
      <c r="BM231" s="274">
        <f t="shared" si="68"/>
        <v>0.96323999999999999</v>
      </c>
      <c r="BN231" s="326">
        <f t="shared" si="78"/>
        <v>105.44620240023254</v>
      </c>
      <c r="BO231" s="296" t="str">
        <f t="shared" si="79"/>
        <v/>
      </c>
      <c r="BP231">
        <f t="shared" si="69"/>
        <v>1</v>
      </c>
      <c r="BQ231" s="296"/>
      <c r="BR231" s="332">
        <v>45259</v>
      </c>
      <c r="BS231" s="2" t="s">
        <v>108</v>
      </c>
      <c r="BT231" s="2" t="s">
        <v>158</v>
      </c>
      <c r="BU231" s="323">
        <v>48580</v>
      </c>
      <c r="BV231" s="323">
        <v>48944</v>
      </c>
      <c r="BW231" s="324">
        <v>8760</v>
      </c>
      <c r="BX231" s="325">
        <v>69.94</v>
      </c>
      <c r="BY231" s="274">
        <f t="shared" si="70"/>
        <v>0.96323999999999999</v>
      </c>
      <c r="BZ231" s="326">
        <f t="shared" si="80"/>
        <v>72.609110917320706</v>
      </c>
      <c r="CA231" s="296" t="str">
        <f t="shared" si="81"/>
        <v/>
      </c>
    </row>
    <row r="232" spans="12:79" x14ac:dyDescent="0.25">
      <c r="L232" s="332">
        <v>44144</v>
      </c>
      <c r="M232" s="2" t="s">
        <v>108</v>
      </c>
      <c r="N232" s="2" t="s">
        <v>151</v>
      </c>
      <c r="O232" s="323">
        <v>44197</v>
      </c>
      <c r="P232" s="323">
        <v>44561</v>
      </c>
      <c r="Q232" s="324">
        <v>8760</v>
      </c>
      <c r="R232" s="325">
        <v>39.57</v>
      </c>
      <c r="S232" s="274">
        <f t="shared" si="62"/>
        <v>1.0779799999999999</v>
      </c>
      <c r="T232" s="326">
        <f t="shared" si="71"/>
        <v>36.707545594537933</v>
      </c>
      <c r="U232" s="296" t="str">
        <f t="shared" si="63"/>
        <v/>
      </c>
      <c r="V232" s="296"/>
      <c r="W232" s="332">
        <v>44530</v>
      </c>
      <c r="X232" s="2" t="s">
        <v>108</v>
      </c>
      <c r="Y232" s="2" t="s">
        <v>133</v>
      </c>
      <c r="Z232" s="323">
        <v>44562</v>
      </c>
      <c r="AA232" s="323">
        <v>44926</v>
      </c>
      <c r="AB232" s="324">
        <v>8760</v>
      </c>
      <c r="AC232" s="325">
        <v>141.18</v>
      </c>
      <c r="AD232" s="274">
        <f t="shared" si="64"/>
        <v>1.05217</v>
      </c>
      <c r="AE232" s="326">
        <f t="shared" si="72"/>
        <v>134.17983785890112</v>
      </c>
      <c r="AF232" s="296" t="str">
        <f t="shared" si="73"/>
        <v/>
      </c>
      <c r="AG232" s="296"/>
      <c r="AH232" s="333">
        <v>44895</v>
      </c>
      <c r="AI232" s="328" t="s">
        <v>108</v>
      </c>
      <c r="AJ232" s="328" t="s">
        <v>110</v>
      </c>
      <c r="AK232" s="329">
        <v>44927</v>
      </c>
      <c r="AL232" s="329">
        <v>45291</v>
      </c>
      <c r="AM232" s="330">
        <v>8760</v>
      </c>
      <c r="AN232" s="331">
        <v>370.71</v>
      </c>
      <c r="AO232" s="274">
        <f t="shared" si="65"/>
        <v>0.98429999999999995</v>
      </c>
      <c r="AP232" s="326">
        <f t="shared" si="74"/>
        <v>376.62298079853701</v>
      </c>
      <c r="AQ232" s="296" t="str">
        <f t="shared" si="75"/>
        <v/>
      </c>
      <c r="AR232" s="296"/>
      <c r="AS232" s="333">
        <v>44897</v>
      </c>
      <c r="AT232" s="328" t="s">
        <v>115</v>
      </c>
      <c r="AU232" s="328" t="s">
        <v>134</v>
      </c>
      <c r="AV232" s="329">
        <v>45017</v>
      </c>
      <c r="AW232" s="329">
        <v>45107</v>
      </c>
      <c r="AX232" s="330">
        <v>2184</v>
      </c>
      <c r="AY232" s="331">
        <v>323.86</v>
      </c>
      <c r="AZ232" s="274">
        <f t="shared" si="66"/>
        <v>0.98653999999999997</v>
      </c>
      <c r="BA232" s="326">
        <f t="shared" si="76"/>
        <v>328.27863036470899</v>
      </c>
      <c r="BB232" s="296" t="str">
        <f t="shared" si="77"/>
        <v/>
      </c>
      <c r="BC232" t="str">
        <f t="shared" si="67"/>
        <v/>
      </c>
      <c r="BD232" s="296"/>
      <c r="BE232" s="296"/>
      <c r="BF232" s="332">
        <v>45260</v>
      </c>
      <c r="BG232" s="2" t="s">
        <v>115</v>
      </c>
      <c r="BH232" s="2" t="s">
        <v>117</v>
      </c>
      <c r="BI232" s="323">
        <v>45383</v>
      </c>
      <c r="BJ232" s="323">
        <v>45473</v>
      </c>
      <c r="BK232" s="324">
        <v>2184</v>
      </c>
      <c r="BL232" s="325">
        <v>89.55</v>
      </c>
      <c r="BM232" s="274">
        <f t="shared" si="68"/>
        <v>0.96323999999999999</v>
      </c>
      <c r="BN232" s="326">
        <f t="shared" si="78"/>
        <v>92.967484739005855</v>
      </c>
      <c r="BO232" s="296" t="str">
        <f t="shared" si="79"/>
        <v/>
      </c>
      <c r="BP232">
        <f t="shared" si="69"/>
        <v>1</v>
      </c>
      <c r="BQ232" s="296"/>
      <c r="BR232" s="332">
        <v>45258</v>
      </c>
      <c r="BS232" s="2" t="s">
        <v>108</v>
      </c>
      <c r="BT232" s="2" t="s">
        <v>111</v>
      </c>
      <c r="BU232" s="323">
        <v>45292</v>
      </c>
      <c r="BV232" s="323">
        <v>45657</v>
      </c>
      <c r="BW232" s="324">
        <v>8784</v>
      </c>
      <c r="BX232" s="325">
        <v>105.18</v>
      </c>
      <c r="BY232" s="274">
        <f t="shared" si="70"/>
        <v>0.96323999999999999</v>
      </c>
      <c r="BZ232" s="326">
        <f t="shared" si="80"/>
        <v>109.19397035006853</v>
      </c>
      <c r="CA232" s="296">
        <f t="shared" si="81"/>
        <v>109.19397035006853</v>
      </c>
    </row>
    <row r="233" spans="12:79" x14ac:dyDescent="0.25">
      <c r="L233" s="332">
        <v>44144</v>
      </c>
      <c r="M233" s="2" t="s">
        <v>108</v>
      </c>
      <c r="N233" s="2" t="s">
        <v>133</v>
      </c>
      <c r="O233" s="323">
        <v>44562</v>
      </c>
      <c r="P233" s="323">
        <v>44926</v>
      </c>
      <c r="Q233" s="324">
        <v>8760</v>
      </c>
      <c r="R233" s="325">
        <v>43.1</v>
      </c>
      <c r="S233" s="274">
        <f t="shared" si="62"/>
        <v>1.0779799999999999</v>
      </c>
      <c r="T233" s="326">
        <f t="shared" si="71"/>
        <v>39.982188908885142</v>
      </c>
      <c r="U233" s="296" t="str">
        <f t="shared" si="63"/>
        <v/>
      </c>
      <c r="V233" s="296"/>
      <c r="W233" s="332">
        <v>44530</v>
      </c>
      <c r="X233" s="2" t="s">
        <v>108</v>
      </c>
      <c r="Y233" s="2" t="s">
        <v>110</v>
      </c>
      <c r="Z233" s="323">
        <v>44927</v>
      </c>
      <c r="AA233" s="323">
        <v>45291</v>
      </c>
      <c r="AB233" s="324">
        <v>8760</v>
      </c>
      <c r="AC233" s="325">
        <v>99.62</v>
      </c>
      <c r="AD233" s="274">
        <f t="shared" si="64"/>
        <v>1.05217</v>
      </c>
      <c r="AE233" s="326">
        <f t="shared" si="72"/>
        <v>94.680517406882913</v>
      </c>
      <c r="AF233" s="296">
        <f t="shared" si="73"/>
        <v>94.680517406882913</v>
      </c>
      <c r="AG233" s="296"/>
      <c r="AH233" s="333">
        <v>44895</v>
      </c>
      <c r="AI233" s="328" t="s">
        <v>108</v>
      </c>
      <c r="AJ233" s="328" t="s">
        <v>111</v>
      </c>
      <c r="AK233" s="329">
        <v>45292</v>
      </c>
      <c r="AL233" s="329">
        <v>45657</v>
      </c>
      <c r="AM233" s="330">
        <v>8784</v>
      </c>
      <c r="AN233" s="331">
        <v>260.75</v>
      </c>
      <c r="AO233" s="274">
        <f t="shared" si="65"/>
        <v>0.98429999999999995</v>
      </c>
      <c r="AP233" s="326">
        <f t="shared" si="74"/>
        <v>264.90907243726508</v>
      </c>
      <c r="AQ233" s="296" t="str">
        <f t="shared" si="75"/>
        <v/>
      </c>
      <c r="AR233" s="296"/>
      <c r="AS233" s="333">
        <v>44897</v>
      </c>
      <c r="AT233" s="328" t="s">
        <v>115</v>
      </c>
      <c r="AU233" s="328" t="s">
        <v>137</v>
      </c>
      <c r="AV233" s="329">
        <v>45108</v>
      </c>
      <c r="AW233" s="329">
        <v>45199</v>
      </c>
      <c r="AX233" s="330">
        <v>2208</v>
      </c>
      <c r="AY233" s="331">
        <v>339.05</v>
      </c>
      <c r="AZ233" s="274">
        <f t="shared" si="66"/>
        <v>0.98653999999999997</v>
      </c>
      <c r="BA233" s="326">
        <f t="shared" si="76"/>
        <v>343.67587730857343</v>
      </c>
      <c r="BB233" s="296" t="str">
        <f t="shared" si="77"/>
        <v/>
      </c>
      <c r="BC233" t="str">
        <f t="shared" si="67"/>
        <v/>
      </c>
      <c r="BD233" s="296"/>
      <c r="BE233" s="296"/>
      <c r="BF233" s="332">
        <v>45260</v>
      </c>
      <c r="BG233" s="2" t="s">
        <v>115</v>
      </c>
      <c r="BH233" s="2" t="s">
        <v>118</v>
      </c>
      <c r="BI233" s="323">
        <v>45474</v>
      </c>
      <c r="BJ233" s="323">
        <v>45565</v>
      </c>
      <c r="BK233" s="324">
        <v>2208</v>
      </c>
      <c r="BL233" s="325">
        <v>101.25</v>
      </c>
      <c r="BM233" s="274">
        <f t="shared" si="68"/>
        <v>0.96323999999999999</v>
      </c>
      <c r="BN233" s="326">
        <f t="shared" si="78"/>
        <v>105.11399028279557</v>
      </c>
      <c r="BO233" s="296" t="str">
        <f t="shared" si="79"/>
        <v/>
      </c>
      <c r="BP233">
        <f t="shared" si="69"/>
        <v>1</v>
      </c>
      <c r="BQ233" s="296"/>
      <c r="BR233" s="332">
        <v>45258</v>
      </c>
      <c r="BS233" s="2" t="s">
        <v>108</v>
      </c>
      <c r="BT233" s="2" t="s">
        <v>135</v>
      </c>
      <c r="BU233" s="323">
        <v>45658</v>
      </c>
      <c r="BV233" s="323">
        <v>46022</v>
      </c>
      <c r="BW233" s="324">
        <v>8760</v>
      </c>
      <c r="BX233" s="325">
        <v>104.69</v>
      </c>
      <c r="BY233" s="274">
        <f t="shared" si="70"/>
        <v>0.96323999999999999</v>
      </c>
      <c r="BZ233" s="326">
        <f t="shared" si="80"/>
        <v>108.68527054524314</v>
      </c>
      <c r="CA233" s="296" t="str">
        <f t="shared" si="81"/>
        <v/>
      </c>
    </row>
    <row r="234" spans="12:79" x14ac:dyDescent="0.25">
      <c r="L234" s="332">
        <v>44144</v>
      </c>
      <c r="M234" s="2" t="s">
        <v>108</v>
      </c>
      <c r="N234" s="2" t="s">
        <v>110</v>
      </c>
      <c r="O234" s="323">
        <v>44927</v>
      </c>
      <c r="P234" s="323">
        <v>45291</v>
      </c>
      <c r="Q234" s="324">
        <v>8760</v>
      </c>
      <c r="R234" s="325">
        <v>45.23</v>
      </c>
      <c r="S234" s="274">
        <f t="shared" si="62"/>
        <v>1.0779799999999999</v>
      </c>
      <c r="T234" s="326">
        <f t="shared" si="71"/>
        <v>41.958106829440247</v>
      </c>
      <c r="U234" s="296" t="str">
        <f t="shared" si="63"/>
        <v/>
      </c>
      <c r="V234" s="296"/>
      <c r="W234" s="332">
        <v>44530</v>
      </c>
      <c r="X234" s="2" t="s">
        <v>108</v>
      </c>
      <c r="Y234" s="2" t="s">
        <v>111</v>
      </c>
      <c r="Z234" s="323">
        <v>45292</v>
      </c>
      <c r="AA234" s="323">
        <v>45657</v>
      </c>
      <c r="AB234" s="324">
        <v>8784</v>
      </c>
      <c r="AC234" s="325">
        <v>84.17</v>
      </c>
      <c r="AD234" s="274">
        <f t="shared" si="64"/>
        <v>1.05217</v>
      </c>
      <c r="AE234" s="326">
        <f t="shared" si="72"/>
        <v>79.996578499672097</v>
      </c>
      <c r="AF234" s="296" t="str">
        <f t="shared" si="73"/>
        <v/>
      </c>
      <c r="AG234" s="296"/>
      <c r="AH234" s="333">
        <v>44895</v>
      </c>
      <c r="AI234" s="328" t="s">
        <v>108</v>
      </c>
      <c r="AJ234" s="328" t="s">
        <v>135</v>
      </c>
      <c r="AK234" s="329">
        <v>45658</v>
      </c>
      <c r="AL234" s="329">
        <v>46022</v>
      </c>
      <c r="AM234" s="330">
        <v>8760</v>
      </c>
      <c r="AN234" s="331">
        <v>177.34</v>
      </c>
      <c r="AO234" s="274">
        <f t="shared" si="65"/>
        <v>0.98429999999999995</v>
      </c>
      <c r="AP234" s="326">
        <f t="shared" si="74"/>
        <v>180.16864776998884</v>
      </c>
      <c r="AQ234" s="296" t="str">
        <f t="shared" si="75"/>
        <v/>
      </c>
      <c r="AR234" s="296"/>
      <c r="AS234" s="333">
        <v>44897</v>
      </c>
      <c r="AT234" s="328" t="s">
        <v>115</v>
      </c>
      <c r="AU234" s="328" t="s">
        <v>116</v>
      </c>
      <c r="AV234" s="329">
        <v>45200</v>
      </c>
      <c r="AW234" s="329">
        <v>45291</v>
      </c>
      <c r="AX234" s="330">
        <v>2209</v>
      </c>
      <c r="AY234" s="331">
        <v>442.1</v>
      </c>
      <c r="AZ234" s="274">
        <f t="shared" si="66"/>
        <v>0.98653999999999997</v>
      </c>
      <c r="BA234" s="326">
        <f t="shared" si="76"/>
        <v>448.13185476513883</v>
      </c>
      <c r="BB234" s="296">
        <f t="shared" si="77"/>
        <v>448.13185476513883</v>
      </c>
      <c r="BC234">
        <f t="shared" si="67"/>
        <v>1</v>
      </c>
      <c r="BD234" s="296"/>
      <c r="BE234" s="296"/>
      <c r="BF234" s="332">
        <v>45260</v>
      </c>
      <c r="BG234" s="2" t="s">
        <v>115</v>
      </c>
      <c r="BH234" s="2" t="s">
        <v>140</v>
      </c>
      <c r="BI234" s="323">
        <v>45566</v>
      </c>
      <c r="BJ234" s="323">
        <v>45657</v>
      </c>
      <c r="BK234" s="324">
        <v>2209</v>
      </c>
      <c r="BL234" s="325">
        <v>117.35</v>
      </c>
      <c r="BM234" s="274">
        <f t="shared" si="68"/>
        <v>0.96323999999999999</v>
      </c>
      <c r="BN234" s="326">
        <f t="shared" si="78"/>
        <v>121.8284124413438</v>
      </c>
      <c r="BO234" s="296" t="str">
        <f t="shared" si="79"/>
        <v/>
      </c>
      <c r="BP234" t="str">
        <f t="shared" si="69"/>
        <v/>
      </c>
      <c r="BQ234" s="296"/>
      <c r="BR234" s="332">
        <v>45258</v>
      </c>
      <c r="BS234" s="2" t="s">
        <v>108</v>
      </c>
      <c r="BT234" s="2" t="s">
        <v>138</v>
      </c>
      <c r="BU234" s="323">
        <v>46023</v>
      </c>
      <c r="BV234" s="323">
        <v>46387</v>
      </c>
      <c r="BW234" s="324">
        <v>8760</v>
      </c>
      <c r="BX234" s="325">
        <v>94.61</v>
      </c>
      <c r="BY234" s="274">
        <f t="shared" si="70"/>
        <v>0.96323999999999999</v>
      </c>
      <c r="BZ234" s="326">
        <f t="shared" si="80"/>
        <v>98.220588845978156</v>
      </c>
      <c r="CA234" s="296" t="str">
        <f t="shared" si="81"/>
        <v/>
      </c>
    </row>
    <row r="235" spans="12:79" x14ac:dyDescent="0.25">
      <c r="L235" s="332">
        <v>44144</v>
      </c>
      <c r="M235" s="2" t="s">
        <v>108</v>
      </c>
      <c r="N235" s="2" t="s">
        <v>111</v>
      </c>
      <c r="O235" s="323">
        <v>45292</v>
      </c>
      <c r="P235" s="323">
        <v>45657</v>
      </c>
      <c r="Q235" s="324">
        <v>8784</v>
      </c>
      <c r="R235" s="325">
        <v>47</v>
      </c>
      <c r="S235" s="274">
        <f t="shared" si="62"/>
        <v>1.0779799999999999</v>
      </c>
      <c r="T235" s="326">
        <f t="shared" si="71"/>
        <v>43.600066791591686</v>
      </c>
      <c r="U235" s="296">
        <f t="shared" si="63"/>
        <v>43.600066791591686</v>
      </c>
      <c r="V235" s="296"/>
      <c r="W235" s="332">
        <v>44530</v>
      </c>
      <c r="X235" s="2" t="s">
        <v>108</v>
      </c>
      <c r="Y235" s="2" t="s">
        <v>135</v>
      </c>
      <c r="Z235" s="323">
        <v>45658</v>
      </c>
      <c r="AA235" s="323">
        <v>46022</v>
      </c>
      <c r="AB235" s="324">
        <v>8760</v>
      </c>
      <c r="AC235" s="325">
        <v>79.42</v>
      </c>
      <c r="AD235" s="274">
        <f t="shared" si="64"/>
        <v>1.05217</v>
      </c>
      <c r="AE235" s="326">
        <f t="shared" si="72"/>
        <v>75.482098900367816</v>
      </c>
      <c r="AF235" s="296" t="str">
        <f t="shared" si="73"/>
        <v/>
      </c>
      <c r="AG235" s="296"/>
      <c r="AH235" s="333">
        <v>44895</v>
      </c>
      <c r="AI235" s="328" t="s">
        <v>108</v>
      </c>
      <c r="AJ235" s="328" t="s">
        <v>138</v>
      </c>
      <c r="AK235" s="329">
        <v>46023</v>
      </c>
      <c r="AL235" s="329">
        <v>46387</v>
      </c>
      <c r="AM235" s="330">
        <v>8760</v>
      </c>
      <c r="AN235" s="331">
        <v>138.25</v>
      </c>
      <c r="AO235" s="274">
        <f t="shared" si="65"/>
        <v>0.98429999999999995</v>
      </c>
      <c r="AP235" s="326">
        <f t="shared" si="74"/>
        <v>140.45514578888552</v>
      </c>
      <c r="AQ235" s="296" t="str">
        <f t="shared" si="75"/>
        <v/>
      </c>
      <c r="AR235" s="296"/>
      <c r="AS235" s="333">
        <v>44897</v>
      </c>
      <c r="AT235" s="328" t="s">
        <v>115</v>
      </c>
      <c r="AU235" s="328" t="s">
        <v>111</v>
      </c>
      <c r="AV235" s="329">
        <v>45292</v>
      </c>
      <c r="AW235" s="329">
        <v>45382</v>
      </c>
      <c r="AX235" s="330">
        <v>2183</v>
      </c>
      <c r="AY235" s="331">
        <v>402.84</v>
      </c>
      <c r="AZ235" s="274">
        <f t="shared" si="66"/>
        <v>0.98653999999999997</v>
      </c>
      <c r="BA235" s="326">
        <f t="shared" si="76"/>
        <v>408.33620532365643</v>
      </c>
      <c r="BB235" s="296">
        <f t="shared" si="77"/>
        <v>408.33620532365643</v>
      </c>
      <c r="BC235">
        <f t="shared" si="67"/>
        <v>1</v>
      </c>
      <c r="BD235" s="296"/>
      <c r="BE235" s="296"/>
      <c r="BF235" s="332">
        <v>45260</v>
      </c>
      <c r="BG235" s="2" t="s">
        <v>115</v>
      </c>
      <c r="BH235" s="2" t="s">
        <v>135</v>
      </c>
      <c r="BI235" s="323">
        <v>45658</v>
      </c>
      <c r="BJ235" s="323">
        <v>45747</v>
      </c>
      <c r="BK235" s="324">
        <v>2159</v>
      </c>
      <c r="BL235" s="325">
        <v>120.22</v>
      </c>
      <c r="BM235" s="274">
        <f t="shared" si="68"/>
        <v>0.96323999999999999</v>
      </c>
      <c r="BN235" s="326">
        <f t="shared" si="78"/>
        <v>124.80793986960674</v>
      </c>
      <c r="BO235" s="296" t="str">
        <f t="shared" si="79"/>
        <v/>
      </c>
      <c r="BP235" t="str">
        <f t="shared" si="69"/>
        <v/>
      </c>
      <c r="BQ235" s="296"/>
      <c r="BR235" s="332">
        <v>45258</v>
      </c>
      <c r="BS235" s="2" t="s">
        <v>108</v>
      </c>
      <c r="BT235" s="2" t="s">
        <v>141</v>
      </c>
      <c r="BU235" s="323">
        <v>46388</v>
      </c>
      <c r="BV235" s="323">
        <v>46752</v>
      </c>
      <c r="BW235" s="324">
        <v>8760</v>
      </c>
      <c r="BX235" s="325">
        <v>88.05</v>
      </c>
      <c r="BY235" s="274">
        <f t="shared" si="70"/>
        <v>0.96323999999999999</v>
      </c>
      <c r="BZ235" s="326">
        <f t="shared" si="80"/>
        <v>91.410240438519992</v>
      </c>
      <c r="CA235" s="296" t="str">
        <f t="shared" si="81"/>
        <v/>
      </c>
    </row>
    <row r="236" spans="12:79" x14ac:dyDescent="0.25">
      <c r="L236" s="332">
        <v>44144</v>
      </c>
      <c r="M236" s="2" t="s">
        <v>108</v>
      </c>
      <c r="N236" s="2" t="s">
        <v>135</v>
      </c>
      <c r="O236" s="323">
        <v>45658</v>
      </c>
      <c r="P236" s="323">
        <v>46022</v>
      </c>
      <c r="Q236" s="324">
        <v>8760</v>
      </c>
      <c r="R236" s="325">
        <v>47.55</v>
      </c>
      <c r="S236" s="274">
        <f t="shared" si="62"/>
        <v>1.0779799999999999</v>
      </c>
      <c r="T236" s="326">
        <f t="shared" si="71"/>
        <v>44.110280339152858</v>
      </c>
      <c r="U236" s="296" t="str">
        <f t="shared" si="63"/>
        <v/>
      </c>
      <c r="V236" s="296"/>
      <c r="W236" s="332">
        <v>44530</v>
      </c>
      <c r="X236" s="2" t="s">
        <v>108</v>
      </c>
      <c r="Y236" s="2" t="s">
        <v>138</v>
      </c>
      <c r="Z236" s="323">
        <v>46023</v>
      </c>
      <c r="AA236" s="323">
        <v>46387</v>
      </c>
      <c r="AB236" s="324">
        <v>8760</v>
      </c>
      <c r="AC236" s="325">
        <v>77.67</v>
      </c>
      <c r="AD236" s="274">
        <f t="shared" si="64"/>
        <v>1.05217</v>
      </c>
      <c r="AE236" s="326">
        <f t="shared" si="72"/>
        <v>73.818869574308337</v>
      </c>
      <c r="AF236" s="296" t="str">
        <f t="shared" si="73"/>
        <v/>
      </c>
      <c r="AG236" s="296"/>
      <c r="AH236" s="333">
        <v>44895</v>
      </c>
      <c r="AI236" s="328" t="s">
        <v>108</v>
      </c>
      <c r="AJ236" s="328" t="s">
        <v>141</v>
      </c>
      <c r="AK236" s="329">
        <v>46388</v>
      </c>
      <c r="AL236" s="329">
        <v>46752</v>
      </c>
      <c r="AM236" s="330">
        <v>8760</v>
      </c>
      <c r="AN236" s="331">
        <v>131.13</v>
      </c>
      <c r="AO236" s="274">
        <f t="shared" si="65"/>
        <v>0.98429999999999995</v>
      </c>
      <c r="AP236" s="326">
        <f t="shared" si="74"/>
        <v>133.22157878695521</v>
      </c>
      <c r="AQ236" s="296" t="str">
        <f t="shared" si="75"/>
        <v/>
      </c>
      <c r="AR236" s="296"/>
      <c r="AS236" s="333">
        <v>44897</v>
      </c>
      <c r="AT236" s="328" t="s">
        <v>115</v>
      </c>
      <c r="AU236" s="328" t="s">
        <v>117</v>
      </c>
      <c r="AV236" s="329">
        <v>45383</v>
      </c>
      <c r="AW236" s="329">
        <v>45473</v>
      </c>
      <c r="AX236" s="330">
        <v>2184</v>
      </c>
      <c r="AY236" s="331">
        <v>209.09</v>
      </c>
      <c r="AZ236" s="274">
        <f t="shared" si="66"/>
        <v>0.98653999999999997</v>
      </c>
      <c r="BA236" s="326">
        <f t="shared" si="76"/>
        <v>211.94274940701848</v>
      </c>
      <c r="BB236" s="296">
        <f t="shared" si="77"/>
        <v>211.94274940701848</v>
      </c>
      <c r="BC236">
        <f t="shared" si="67"/>
        <v>1</v>
      </c>
      <c r="BD236" s="296"/>
      <c r="BE236" s="296"/>
      <c r="BF236" s="332">
        <v>45260</v>
      </c>
      <c r="BG236" s="2" t="s">
        <v>115</v>
      </c>
      <c r="BH236" s="2" t="s">
        <v>145</v>
      </c>
      <c r="BI236" s="323">
        <v>45748</v>
      </c>
      <c r="BJ236" s="323">
        <v>45838</v>
      </c>
      <c r="BK236" s="324">
        <v>2184</v>
      </c>
      <c r="BL236" s="325">
        <v>88.11</v>
      </c>
      <c r="BM236" s="274">
        <f t="shared" si="68"/>
        <v>0.96323999999999999</v>
      </c>
      <c r="BN236" s="326">
        <f t="shared" si="78"/>
        <v>91.472530210539432</v>
      </c>
      <c r="BO236" s="296" t="str">
        <f t="shared" si="79"/>
        <v/>
      </c>
      <c r="BP236" t="str">
        <f t="shared" si="69"/>
        <v/>
      </c>
      <c r="BQ236" s="296"/>
      <c r="BR236" s="332">
        <v>45258</v>
      </c>
      <c r="BS236" s="2" t="s">
        <v>108</v>
      </c>
      <c r="BT236" s="2" t="s">
        <v>143</v>
      </c>
      <c r="BU236" s="323">
        <v>46753</v>
      </c>
      <c r="BV236" s="323">
        <v>47118</v>
      </c>
      <c r="BW236" s="324">
        <v>8784</v>
      </c>
      <c r="BX236" s="325">
        <v>78.13</v>
      </c>
      <c r="BY236" s="274">
        <f t="shared" si="70"/>
        <v>0.96323999999999999</v>
      </c>
      <c r="BZ236" s="326">
        <f t="shared" si="80"/>
        <v>81.111664797973503</v>
      </c>
      <c r="CA236" s="296" t="str">
        <f t="shared" si="81"/>
        <v/>
      </c>
    </row>
    <row r="237" spans="12:79" x14ac:dyDescent="0.25">
      <c r="L237" s="332">
        <v>44144</v>
      </c>
      <c r="M237" s="2" t="s">
        <v>108</v>
      </c>
      <c r="N237" s="2" t="s">
        <v>138</v>
      </c>
      <c r="O237" s="323">
        <v>46023</v>
      </c>
      <c r="P237" s="323">
        <v>46387</v>
      </c>
      <c r="Q237" s="324">
        <v>8760</v>
      </c>
      <c r="R237" s="325">
        <v>48.18</v>
      </c>
      <c r="S237" s="274">
        <f t="shared" si="62"/>
        <v>1.0779799999999999</v>
      </c>
      <c r="T237" s="326">
        <f t="shared" si="71"/>
        <v>44.694706766359303</v>
      </c>
      <c r="U237" s="296" t="str">
        <f t="shared" si="63"/>
        <v/>
      </c>
      <c r="V237" s="296"/>
      <c r="W237" s="332">
        <v>44530</v>
      </c>
      <c r="X237" s="2" t="s">
        <v>108</v>
      </c>
      <c r="Y237" s="2" t="s">
        <v>141</v>
      </c>
      <c r="Z237" s="323">
        <v>46388</v>
      </c>
      <c r="AA237" s="323">
        <v>46752</v>
      </c>
      <c r="AB237" s="324">
        <v>8760</v>
      </c>
      <c r="AC237" s="325">
        <v>75.239999999999995</v>
      </c>
      <c r="AD237" s="274">
        <f t="shared" si="64"/>
        <v>1.05217</v>
      </c>
      <c r="AE237" s="326">
        <f t="shared" si="72"/>
        <v>71.509356852980019</v>
      </c>
      <c r="AF237" s="296" t="str">
        <f t="shared" si="73"/>
        <v/>
      </c>
      <c r="AG237" s="296"/>
      <c r="AH237" s="333">
        <v>44895</v>
      </c>
      <c r="AI237" s="328" t="s">
        <v>108</v>
      </c>
      <c r="AJ237" s="328" t="s">
        <v>143</v>
      </c>
      <c r="AK237" s="329">
        <v>46753</v>
      </c>
      <c r="AL237" s="329">
        <v>47118</v>
      </c>
      <c r="AM237" s="330">
        <v>8784</v>
      </c>
      <c r="AN237" s="331">
        <v>120.13</v>
      </c>
      <c r="AO237" s="274">
        <f t="shared" si="65"/>
        <v>0.98429999999999995</v>
      </c>
      <c r="AP237" s="326">
        <f t="shared" si="74"/>
        <v>122.04612414914152</v>
      </c>
      <c r="AQ237" s="296" t="str">
        <f t="shared" si="75"/>
        <v/>
      </c>
      <c r="AR237" s="296"/>
      <c r="AS237" s="333">
        <v>44897</v>
      </c>
      <c r="AT237" s="328" t="s">
        <v>115</v>
      </c>
      <c r="AU237" s="328" t="s">
        <v>118</v>
      </c>
      <c r="AV237" s="329">
        <v>45474</v>
      </c>
      <c r="AW237" s="329">
        <v>45565</v>
      </c>
      <c r="AX237" s="330">
        <v>2208</v>
      </c>
      <c r="AY237" s="331">
        <v>199.98</v>
      </c>
      <c r="AZ237" s="274">
        <f t="shared" si="66"/>
        <v>0.98653999999999997</v>
      </c>
      <c r="BA237" s="326">
        <f t="shared" si="76"/>
        <v>202.70845581527357</v>
      </c>
      <c r="BB237" s="296">
        <f t="shared" si="77"/>
        <v>202.70845581527357</v>
      </c>
      <c r="BC237">
        <f t="shared" si="67"/>
        <v>1</v>
      </c>
      <c r="BD237" s="296"/>
      <c r="BE237" s="296"/>
      <c r="BF237" s="332">
        <v>45260</v>
      </c>
      <c r="BG237" s="2" t="s">
        <v>115</v>
      </c>
      <c r="BH237" s="2" t="s">
        <v>148</v>
      </c>
      <c r="BI237" s="323">
        <v>45839</v>
      </c>
      <c r="BJ237" s="323">
        <v>45930</v>
      </c>
      <c r="BK237" s="324">
        <v>2208</v>
      </c>
      <c r="BL237" s="325">
        <v>92.87</v>
      </c>
      <c r="BM237" s="274">
        <f t="shared" si="68"/>
        <v>0.96323999999999999</v>
      </c>
      <c r="BN237" s="326">
        <f t="shared" si="78"/>
        <v>96.414185457414561</v>
      </c>
      <c r="BO237" s="296" t="str">
        <f t="shared" si="79"/>
        <v/>
      </c>
      <c r="BP237" t="str">
        <f t="shared" si="69"/>
        <v/>
      </c>
      <c r="BQ237" s="296"/>
      <c r="BR237" s="332">
        <v>45258</v>
      </c>
      <c r="BS237" s="2" t="s">
        <v>108</v>
      </c>
      <c r="BT237" s="2" t="s">
        <v>146</v>
      </c>
      <c r="BU237" s="323">
        <v>47119</v>
      </c>
      <c r="BV237" s="323">
        <v>47483</v>
      </c>
      <c r="BW237" s="324">
        <v>8760</v>
      </c>
      <c r="BX237" s="325">
        <v>74.97</v>
      </c>
      <c r="BY237" s="274">
        <f t="shared" si="70"/>
        <v>0.96323999999999999</v>
      </c>
      <c r="BZ237" s="326">
        <f t="shared" si="80"/>
        <v>77.831070138283295</v>
      </c>
      <c r="CA237" s="296" t="str">
        <f t="shared" si="81"/>
        <v/>
      </c>
    </row>
    <row r="238" spans="12:79" x14ac:dyDescent="0.25">
      <c r="L238" s="332">
        <v>44141</v>
      </c>
      <c r="M238" s="2" t="s">
        <v>108</v>
      </c>
      <c r="N238" s="2" t="s">
        <v>151</v>
      </c>
      <c r="O238" s="323">
        <v>44197</v>
      </c>
      <c r="P238" s="323">
        <v>44561</v>
      </c>
      <c r="Q238" s="324">
        <v>8760</v>
      </c>
      <c r="R238" s="325">
        <v>38.880000000000003</v>
      </c>
      <c r="S238" s="274">
        <f t="shared" si="62"/>
        <v>1.0779799999999999</v>
      </c>
      <c r="T238" s="326">
        <f t="shared" si="71"/>
        <v>36.067459507597547</v>
      </c>
      <c r="U238" s="296" t="str">
        <f t="shared" si="63"/>
        <v/>
      </c>
      <c r="V238" s="296"/>
      <c r="W238" s="332">
        <v>44530</v>
      </c>
      <c r="X238" s="2" t="s">
        <v>108</v>
      </c>
      <c r="Y238" s="2" t="s">
        <v>143</v>
      </c>
      <c r="Z238" s="323">
        <v>46753</v>
      </c>
      <c r="AA238" s="323">
        <v>47118</v>
      </c>
      <c r="AB238" s="324">
        <v>8784</v>
      </c>
      <c r="AC238" s="325">
        <v>77.38</v>
      </c>
      <c r="AD238" s="274">
        <f t="shared" si="64"/>
        <v>1.05217</v>
      </c>
      <c r="AE238" s="326">
        <f t="shared" si="72"/>
        <v>73.543248714561329</v>
      </c>
      <c r="AF238" s="296" t="str">
        <f t="shared" si="73"/>
        <v/>
      </c>
      <c r="AG238" s="296"/>
      <c r="AH238" s="333">
        <v>44895</v>
      </c>
      <c r="AI238" s="328" t="s">
        <v>108</v>
      </c>
      <c r="AJ238" s="328" t="s">
        <v>146</v>
      </c>
      <c r="AK238" s="329">
        <v>47119</v>
      </c>
      <c r="AL238" s="329">
        <v>47483</v>
      </c>
      <c r="AM238" s="330">
        <v>8760</v>
      </c>
      <c r="AN238" s="331">
        <v>118.8</v>
      </c>
      <c r="AO238" s="274">
        <f t="shared" si="65"/>
        <v>0.98429999999999995</v>
      </c>
      <c r="AP238" s="326">
        <f t="shared" si="74"/>
        <v>120.69491008838769</v>
      </c>
      <c r="AQ238" s="296" t="str">
        <f t="shared" si="75"/>
        <v/>
      </c>
      <c r="AR238" s="296"/>
      <c r="AS238" s="333">
        <v>44897</v>
      </c>
      <c r="AT238" s="328" t="s">
        <v>115</v>
      </c>
      <c r="AU238" s="328" t="s">
        <v>140</v>
      </c>
      <c r="AV238" s="329">
        <v>45566</v>
      </c>
      <c r="AW238" s="329">
        <v>45657</v>
      </c>
      <c r="AX238" s="330">
        <v>2209</v>
      </c>
      <c r="AY238" s="331">
        <v>271.83</v>
      </c>
      <c r="AZ238" s="274">
        <f t="shared" si="66"/>
        <v>0.98653999999999997</v>
      </c>
      <c r="BA238" s="326">
        <f t="shared" si="76"/>
        <v>275.53875159648874</v>
      </c>
      <c r="BB238" s="296" t="str">
        <f t="shared" si="77"/>
        <v/>
      </c>
      <c r="BC238" t="str">
        <f t="shared" si="67"/>
        <v/>
      </c>
      <c r="BD238" s="296"/>
      <c r="BE238" s="296"/>
      <c r="BF238" s="332">
        <v>45260</v>
      </c>
      <c r="BG238" s="2" t="s">
        <v>115</v>
      </c>
      <c r="BH238" s="2" t="s">
        <v>152</v>
      </c>
      <c r="BI238" s="323">
        <v>45931</v>
      </c>
      <c r="BJ238" s="323">
        <v>46022</v>
      </c>
      <c r="BK238" s="324">
        <v>2209</v>
      </c>
      <c r="BL238" s="325">
        <v>110.46</v>
      </c>
      <c r="BM238" s="274">
        <f t="shared" si="68"/>
        <v>0.96323999999999999</v>
      </c>
      <c r="BN238" s="326">
        <f t="shared" si="78"/>
        <v>114.67547028777874</v>
      </c>
      <c r="BO238" s="296" t="str">
        <f t="shared" si="79"/>
        <v/>
      </c>
      <c r="BP238" t="str">
        <f t="shared" si="69"/>
        <v/>
      </c>
      <c r="BQ238" s="296"/>
      <c r="BR238" s="332">
        <v>45258</v>
      </c>
      <c r="BS238" s="2" t="s">
        <v>108</v>
      </c>
      <c r="BT238" s="2" t="s">
        <v>149</v>
      </c>
      <c r="BU238" s="323">
        <v>47484</v>
      </c>
      <c r="BV238" s="323">
        <v>47848</v>
      </c>
      <c r="BW238" s="324">
        <v>8760</v>
      </c>
      <c r="BX238" s="325">
        <v>73.33</v>
      </c>
      <c r="BY238" s="274">
        <f t="shared" si="70"/>
        <v>0.96323999999999999</v>
      </c>
      <c r="BZ238" s="326">
        <f t="shared" si="80"/>
        <v>76.128483036418757</v>
      </c>
      <c r="CA238" s="296" t="str">
        <f t="shared" si="81"/>
        <v/>
      </c>
    </row>
    <row r="239" spans="12:79" x14ac:dyDescent="0.25">
      <c r="L239" s="332">
        <v>44141</v>
      </c>
      <c r="M239" s="2" t="s">
        <v>108</v>
      </c>
      <c r="N239" s="2" t="s">
        <v>133</v>
      </c>
      <c r="O239" s="323">
        <v>44562</v>
      </c>
      <c r="P239" s="323">
        <v>44926</v>
      </c>
      <c r="Q239" s="324">
        <v>8760</v>
      </c>
      <c r="R239" s="325">
        <v>42.43</v>
      </c>
      <c r="S239" s="274">
        <f t="shared" si="62"/>
        <v>1.0779799999999999</v>
      </c>
      <c r="T239" s="326">
        <f t="shared" si="71"/>
        <v>39.360656041856068</v>
      </c>
      <c r="U239" s="296" t="str">
        <f t="shared" si="63"/>
        <v/>
      </c>
      <c r="V239" s="296"/>
      <c r="W239" s="332">
        <v>44530</v>
      </c>
      <c r="X239" s="2" t="s">
        <v>108</v>
      </c>
      <c r="Y239" s="2" t="s">
        <v>146</v>
      </c>
      <c r="Z239" s="323">
        <v>47119</v>
      </c>
      <c r="AA239" s="323">
        <v>47483</v>
      </c>
      <c r="AB239" s="324">
        <v>8760</v>
      </c>
      <c r="AC239" s="325">
        <v>76.8</v>
      </c>
      <c r="AD239" s="274">
        <f t="shared" si="64"/>
        <v>1.05217</v>
      </c>
      <c r="AE239" s="326">
        <f t="shared" si="72"/>
        <v>72.992006995067328</v>
      </c>
      <c r="AF239" s="296" t="str">
        <f t="shared" si="73"/>
        <v/>
      </c>
      <c r="AG239" s="296"/>
      <c r="AH239" s="333">
        <v>44895</v>
      </c>
      <c r="AI239" s="328" t="s">
        <v>108</v>
      </c>
      <c r="AJ239" s="328" t="s">
        <v>149</v>
      </c>
      <c r="AK239" s="329">
        <v>47484</v>
      </c>
      <c r="AL239" s="329">
        <v>47848</v>
      </c>
      <c r="AM239" s="330">
        <v>8760</v>
      </c>
      <c r="AN239" s="331">
        <v>117.3</v>
      </c>
      <c r="AO239" s="274">
        <f t="shared" si="65"/>
        <v>0.98429999999999995</v>
      </c>
      <c r="AP239" s="326">
        <f t="shared" si="74"/>
        <v>119.17098445595855</v>
      </c>
      <c r="AQ239" s="296" t="str">
        <f t="shared" si="75"/>
        <v/>
      </c>
      <c r="AR239" s="296"/>
      <c r="AS239" s="333">
        <v>44897</v>
      </c>
      <c r="AT239" s="328" t="s">
        <v>115</v>
      </c>
      <c r="AU239" s="328" t="s">
        <v>135</v>
      </c>
      <c r="AV239" s="329">
        <v>45658</v>
      </c>
      <c r="AW239" s="329">
        <v>45747</v>
      </c>
      <c r="AX239" s="330">
        <v>2159</v>
      </c>
      <c r="AY239" s="331">
        <v>254.86</v>
      </c>
      <c r="AZ239" s="274">
        <f t="shared" si="66"/>
        <v>0.98653999999999997</v>
      </c>
      <c r="BA239" s="326">
        <f t="shared" si="76"/>
        <v>258.33721896729986</v>
      </c>
      <c r="BB239" s="296" t="str">
        <f t="shared" si="77"/>
        <v/>
      </c>
      <c r="BC239" t="str">
        <f t="shared" si="67"/>
        <v/>
      </c>
      <c r="BD239" s="296"/>
      <c r="BE239" s="296"/>
      <c r="BF239" s="332">
        <v>45260</v>
      </c>
      <c r="BG239" s="2" t="s">
        <v>115</v>
      </c>
      <c r="BH239" s="2" t="s">
        <v>138</v>
      </c>
      <c r="BI239" s="323">
        <v>46023</v>
      </c>
      <c r="BJ239" s="323">
        <v>46112</v>
      </c>
      <c r="BK239" s="324">
        <v>2159</v>
      </c>
      <c r="BL239" s="325">
        <v>112.52</v>
      </c>
      <c r="BM239" s="274">
        <f t="shared" si="68"/>
        <v>0.96323999999999999</v>
      </c>
      <c r="BN239" s="326">
        <f t="shared" si="78"/>
        <v>116.81408579377933</v>
      </c>
      <c r="BO239" s="296" t="str">
        <f t="shared" si="79"/>
        <v/>
      </c>
      <c r="BP239" t="str">
        <f t="shared" si="69"/>
        <v/>
      </c>
      <c r="BQ239" s="296"/>
      <c r="BR239" s="332">
        <v>45258</v>
      </c>
      <c r="BS239" s="2" t="s">
        <v>108</v>
      </c>
      <c r="BT239" s="2" t="s">
        <v>153</v>
      </c>
      <c r="BU239" s="323">
        <v>47849</v>
      </c>
      <c r="BV239" s="323">
        <v>48213</v>
      </c>
      <c r="BW239" s="324">
        <v>8760</v>
      </c>
      <c r="BX239" s="325">
        <v>72.94</v>
      </c>
      <c r="BY239" s="274">
        <f t="shared" si="70"/>
        <v>0.96323999999999999</v>
      </c>
      <c r="BZ239" s="326">
        <f t="shared" si="80"/>
        <v>75.723599518292431</v>
      </c>
      <c r="CA239" s="296" t="str">
        <f t="shared" si="81"/>
        <v/>
      </c>
    </row>
    <row r="240" spans="12:79" x14ac:dyDescent="0.25">
      <c r="L240" s="332">
        <v>44141</v>
      </c>
      <c r="M240" s="2" t="s">
        <v>108</v>
      </c>
      <c r="N240" s="2" t="s">
        <v>110</v>
      </c>
      <c r="O240" s="323">
        <v>44927</v>
      </c>
      <c r="P240" s="323">
        <v>45291</v>
      </c>
      <c r="Q240" s="324">
        <v>8760</v>
      </c>
      <c r="R240" s="325">
        <v>44.58</v>
      </c>
      <c r="S240" s="274">
        <f t="shared" si="62"/>
        <v>1.0779799999999999</v>
      </c>
      <c r="T240" s="326">
        <f t="shared" si="71"/>
        <v>41.355127182322491</v>
      </c>
      <c r="U240" s="296" t="str">
        <f t="shared" si="63"/>
        <v/>
      </c>
      <c r="V240" s="296"/>
      <c r="W240" s="332">
        <v>44530</v>
      </c>
      <c r="X240" s="2" t="s">
        <v>108</v>
      </c>
      <c r="Y240" s="2" t="s">
        <v>149</v>
      </c>
      <c r="Z240" s="323">
        <v>47484</v>
      </c>
      <c r="AA240" s="323">
        <v>47848</v>
      </c>
      <c r="AB240" s="324">
        <v>8760</v>
      </c>
      <c r="AC240" s="325">
        <v>76.22</v>
      </c>
      <c r="AD240" s="274">
        <f t="shared" si="64"/>
        <v>1.05217</v>
      </c>
      <c r="AE240" s="326">
        <f t="shared" si="72"/>
        <v>72.440765275573341</v>
      </c>
      <c r="AF240" s="296" t="str">
        <f t="shared" si="73"/>
        <v/>
      </c>
      <c r="AG240" s="296"/>
      <c r="AH240" s="333">
        <v>44895</v>
      </c>
      <c r="AI240" s="328" t="s">
        <v>108</v>
      </c>
      <c r="AJ240" s="328" t="s">
        <v>153</v>
      </c>
      <c r="AK240" s="329">
        <v>47849</v>
      </c>
      <c r="AL240" s="329">
        <v>48213</v>
      </c>
      <c r="AM240" s="330">
        <v>8760</v>
      </c>
      <c r="AN240" s="331">
        <v>116.3</v>
      </c>
      <c r="AO240" s="274">
        <f t="shared" si="65"/>
        <v>0.98429999999999995</v>
      </c>
      <c r="AP240" s="326">
        <f t="shared" si="74"/>
        <v>118.15503403433912</v>
      </c>
      <c r="AQ240" s="296" t="str">
        <f t="shared" si="75"/>
        <v/>
      </c>
      <c r="AR240" s="296"/>
      <c r="AS240" s="333">
        <v>44897</v>
      </c>
      <c r="AT240" s="328" t="s">
        <v>115</v>
      </c>
      <c r="AU240" s="328" t="s">
        <v>145</v>
      </c>
      <c r="AV240" s="329">
        <v>45748</v>
      </c>
      <c r="AW240" s="329">
        <v>45838</v>
      </c>
      <c r="AX240" s="330">
        <v>2184</v>
      </c>
      <c r="AY240" s="331">
        <v>130.93</v>
      </c>
      <c r="AZ240" s="274">
        <f t="shared" si="66"/>
        <v>0.98653999999999997</v>
      </c>
      <c r="BA240" s="326">
        <f t="shared" si="76"/>
        <v>132.71636223569243</v>
      </c>
      <c r="BB240" s="296" t="str">
        <f t="shared" si="77"/>
        <v/>
      </c>
      <c r="BC240" t="str">
        <f t="shared" si="67"/>
        <v/>
      </c>
      <c r="BD240" s="296"/>
      <c r="BE240" s="296"/>
      <c r="BF240" s="332">
        <v>45260</v>
      </c>
      <c r="BG240" s="2" t="s">
        <v>115</v>
      </c>
      <c r="BH240" s="2" t="s">
        <v>157</v>
      </c>
      <c r="BI240" s="323">
        <v>46113</v>
      </c>
      <c r="BJ240" s="323">
        <v>46203</v>
      </c>
      <c r="BK240" s="324">
        <v>2184</v>
      </c>
      <c r="BL240" s="325">
        <v>84.53</v>
      </c>
      <c r="BM240" s="274">
        <f t="shared" si="68"/>
        <v>0.96323999999999999</v>
      </c>
      <c r="BN240" s="326">
        <f t="shared" si="78"/>
        <v>87.755907146713184</v>
      </c>
      <c r="BO240" s="296" t="str">
        <f t="shared" si="79"/>
        <v/>
      </c>
      <c r="BP240" t="str">
        <f t="shared" si="69"/>
        <v/>
      </c>
      <c r="BQ240" s="296"/>
      <c r="BR240" s="332">
        <v>45258</v>
      </c>
      <c r="BS240" s="2" t="s">
        <v>108</v>
      </c>
      <c r="BT240" s="2" t="s">
        <v>155</v>
      </c>
      <c r="BU240" s="323">
        <v>48214</v>
      </c>
      <c r="BV240" s="323">
        <v>48579</v>
      </c>
      <c r="BW240" s="324">
        <v>8784</v>
      </c>
      <c r="BX240" s="325">
        <v>71.84</v>
      </c>
      <c r="BY240" s="274">
        <f t="shared" si="70"/>
        <v>0.96323999999999999</v>
      </c>
      <c r="BZ240" s="326">
        <f t="shared" si="80"/>
        <v>74.581620364602799</v>
      </c>
      <c r="CA240" s="296" t="str">
        <f t="shared" si="81"/>
        <v/>
      </c>
    </row>
    <row r="241" spans="12:79" x14ac:dyDescent="0.25">
      <c r="L241" s="332">
        <v>44141</v>
      </c>
      <c r="M241" s="2" t="s">
        <v>108</v>
      </c>
      <c r="N241" s="2" t="s">
        <v>111</v>
      </c>
      <c r="O241" s="323">
        <v>45292</v>
      </c>
      <c r="P241" s="323">
        <v>45657</v>
      </c>
      <c r="Q241" s="324">
        <v>8784</v>
      </c>
      <c r="R241" s="325">
        <v>46.41</v>
      </c>
      <c r="S241" s="274">
        <f t="shared" si="62"/>
        <v>1.0779799999999999</v>
      </c>
      <c r="T241" s="326">
        <f t="shared" si="71"/>
        <v>43.052746804207871</v>
      </c>
      <c r="U241" s="296">
        <f t="shared" si="63"/>
        <v>43.052746804207871</v>
      </c>
      <c r="V241" s="296"/>
      <c r="W241" s="332">
        <v>44530</v>
      </c>
      <c r="X241" s="2" t="s">
        <v>108</v>
      </c>
      <c r="Y241" s="2" t="s">
        <v>153</v>
      </c>
      <c r="Z241" s="323">
        <v>47849</v>
      </c>
      <c r="AA241" s="323">
        <v>48213</v>
      </c>
      <c r="AB241" s="324">
        <v>8760</v>
      </c>
      <c r="AC241" s="325">
        <v>75.599999999999994</v>
      </c>
      <c r="AD241" s="274">
        <f t="shared" si="64"/>
        <v>1.05217</v>
      </c>
      <c r="AE241" s="326">
        <f t="shared" si="72"/>
        <v>71.851506885769396</v>
      </c>
      <c r="AF241" s="296" t="str">
        <f t="shared" si="73"/>
        <v/>
      </c>
      <c r="AG241" s="296"/>
      <c r="AH241" s="333">
        <v>44895</v>
      </c>
      <c r="AI241" s="328" t="s">
        <v>108</v>
      </c>
      <c r="AJ241" s="328" t="s">
        <v>155</v>
      </c>
      <c r="AK241" s="329">
        <v>48214</v>
      </c>
      <c r="AL241" s="329">
        <v>48579</v>
      </c>
      <c r="AM241" s="330">
        <v>8784</v>
      </c>
      <c r="AN241" s="331">
        <v>115.8</v>
      </c>
      <c r="AO241" s="274">
        <f t="shared" si="65"/>
        <v>0.98429999999999995</v>
      </c>
      <c r="AP241" s="326">
        <f t="shared" si="74"/>
        <v>117.64705882352942</v>
      </c>
      <c r="AQ241" s="296" t="str">
        <f t="shared" si="75"/>
        <v/>
      </c>
      <c r="AR241" s="296"/>
      <c r="AS241" s="333">
        <v>44897</v>
      </c>
      <c r="AT241" s="328" t="s">
        <v>115</v>
      </c>
      <c r="AU241" s="328" t="s">
        <v>148</v>
      </c>
      <c r="AV241" s="329">
        <v>45839</v>
      </c>
      <c r="AW241" s="329">
        <v>45930</v>
      </c>
      <c r="AX241" s="330">
        <v>2208</v>
      </c>
      <c r="AY241" s="331">
        <v>130.96</v>
      </c>
      <c r="AZ241" s="274">
        <f t="shared" si="66"/>
        <v>0.98653999999999997</v>
      </c>
      <c r="BA241" s="326">
        <f t="shared" si="76"/>
        <v>132.74677154499565</v>
      </c>
      <c r="BB241" s="296" t="str">
        <f t="shared" si="77"/>
        <v/>
      </c>
      <c r="BC241" t="str">
        <f t="shared" si="67"/>
        <v/>
      </c>
      <c r="BD241" s="296"/>
      <c r="BE241" s="296"/>
      <c r="BF241" s="332">
        <v>45260</v>
      </c>
      <c r="BG241" s="2" t="s">
        <v>115</v>
      </c>
      <c r="BH241" s="2" t="s">
        <v>160</v>
      </c>
      <c r="BI241" s="323">
        <v>46204</v>
      </c>
      <c r="BJ241" s="323">
        <v>46295</v>
      </c>
      <c r="BK241" s="324">
        <v>2208</v>
      </c>
      <c r="BL241" s="325">
        <v>87.62</v>
      </c>
      <c r="BM241" s="274">
        <f t="shared" si="68"/>
        <v>0.96323999999999999</v>
      </c>
      <c r="BN241" s="326">
        <f t="shared" si="78"/>
        <v>90.963830405714049</v>
      </c>
      <c r="BO241" s="296" t="str">
        <f t="shared" si="79"/>
        <v/>
      </c>
      <c r="BP241" t="str">
        <f t="shared" si="69"/>
        <v/>
      </c>
      <c r="BQ241" s="296"/>
      <c r="BR241" s="332">
        <v>45258</v>
      </c>
      <c r="BS241" s="2" t="s">
        <v>108</v>
      </c>
      <c r="BT241" s="2" t="s">
        <v>158</v>
      </c>
      <c r="BU241" s="323">
        <v>48580</v>
      </c>
      <c r="BV241" s="323">
        <v>48944</v>
      </c>
      <c r="BW241" s="324">
        <v>8760</v>
      </c>
      <c r="BX241" s="325">
        <v>71.040000000000006</v>
      </c>
      <c r="BY241" s="274">
        <f t="shared" si="70"/>
        <v>0.96323999999999999</v>
      </c>
      <c r="BZ241" s="326">
        <f t="shared" si="80"/>
        <v>73.751090071010353</v>
      </c>
      <c r="CA241" s="296" t="str">
        <f t="shared" si="81"/>
        <v/>
      </c>
    </row>
    <row r="242" spans="12:79" x14ac:dyDescent="0.25">
      <c r="L242" s="332">
        <v>44141</v>
      </c>
      <c r="M242" s="2" t="s">
        <v>108</v>
      </c>
      <c r="N242" s="2" t="s">
        <v>135</v>
      </c>
      <c r="O242" s="323">
        <v>45658</v>
      </c>
      <c r="P242" s="323">
        <v>46022</v>
      </c>
      <c r="Q242" s="324">
        <v>8760</v>
      </c>
      <c r="R242" s="325">
        <v>46.98</v>
      </c>
      <c r="S242" s="274">
        <f t="shared" si="62"/>
        <v>1.0779799999999999</v>
      </c>
      <c r="T242" s="326">
        <f t="shared" si="71"/>
        <v>43.581513571680368</v>
      </c>
      <c r="U242" s="296" t="str">
        <f t="shared" si="63"/>
        <v/>
      </c>
      <c r="V242" s="296"/>
      <c r="W242" s="332">
        <v>44529</v>
      </c>
      <c r="X242" s="2" t="s">
        <v>108</v>
      </c>
      <c r="Y242" s="2" t="s">
        <v>133</v>
      </c>
      <c r="Z242" s="323">
        <v>44562</v>
      </c>
      <c r="AA242" s="323">
        <v>44926</v>
      </c>
      <c r="AB242" s="324">
        <v>8760</v>
      </c>
      <c r="AC242" s="325">
        <v>138</v>
      </c>
      <c r="AD242" s="274">
        <f t="shared" si="64"/>
        <v>1.05217</v>
      </c>
      <c r="AE242" s="326">
        <f t="shared" si="72"/>
        <v>131.15751256926163</v>
      </c>
      <c r="AF242" s="296" t="str">
        <f t="shared" si="73"/>
        <v/>
      </c>
      <c r="AG242" s="296"/>
      <c r="AH242" s="333">
        <v>44894</v>
      </c>
      <c r="AI242" s="328" t="s">
        <v>108</v>
      </c>
      <c r="AJ242" s="328" t="s">
        <v>110</v>
      </c>
      <c r="AK242" s="329">
        <v>44927</v>
      </c>
      <c r="AL242" s="329">
        <v>45291</v>
      </c>
      <c r="AM242" s="330">
        <v>8760</v>
      </c>
      <c r="AN242" s="331">
        <v>353.84</v>
      </c>
      <c r="AO242" s="274">
        <f t="shared" si="65"/>
        <v>0.98429999999999995</v>
      </c>
      <c r="AP242" s="326">
        <f t="shared" si="74"/>
        <v>359.48389718581734</v>
      </c>
      <c r="AQ242" s="296" t="str">
        <f t="shared" si="75"/>
        <v/>
      </c>
      <c r="AR242" s="296"/>
      <c r="AS242" s="333">
        <v>44896</v>
      </c>
      <c r="AT242" s="328" t="s">
        <v>115</v>
      </c>
      <c r="AU242" s="328" t="s">
        <v>110</v>
      </c>
      <c r="AV242" s="329">
        <v>44927</v>
      </c>
      <c r="AW242" s="329">
        <v>45016</v>
      </c>
      <c r="AX242" s="330">
        <v>2159</v>
      </c>
      <c r="AY242" s="331">
        <v>375.34</v>
      </c>
      <c r="AZ242" s="274">
        <f t="shared" si="66"/>
        <v>0.98653999999999997</v>
      </c>
      <c r="BA242" s="326">
        <f t="shared" si="76"/>
        <v>380.46100512903683</v>
      </c>
      <c r="BB242" s="296" t="str">
        <f t="shared" si="77"/>
        <v/>
      </c>
      <c r="BC242" t="str">
        <f t="shared" si="67"/>
        <v/>
      </c>
      <c r="BD242" s="296"/>
      <c r="BE242" s="296"/>
      <c r="BF242" s="332">
        <v>45259</v>
      </c>
      <c r="BG242" s="2" t="s">
        <v>115</v>
      </c>
      <c r="BH242" s="2" t="s">
        <v>111</v>
      </c>
      <c r="BI242" s="323">
        <v>45292</v>
      </c>
      <c r="BJ242" s="323">
        <v>45382</v>
      </c>
      <c r="BK242" s="324">
        <v>2183</v>
      </c>
      <c r="BL242" s="325">
        <v>100.55</v>
      </c>
      <c r="BM242" s="274">
        <f t="shared" si="68"/>
        <v>0.96323999999999999</v>
      </c>
      <c r="BN242" s="326">
        <f t="shared" si="78"/>
        <v>104.38727627590217</v>
      </c>
      <c r="BO242" s="296" t="str">
        <f t="shared" si="79"/>
        <v/>
      </c>
      <c r="BP242">
        <f t="shared" si="69"/>
        <v>1</v>
      </c>
      <c r="BQ242" s="296"/>
      <c r="BR242" s="332">
        <v>45257</v>
      </c>
      <c r="BS242" s="2" t="s">
        <v>108</v>
      </c>
      <c r="BT242" s="2" t="s">
        <v>111</v>
      </c>
      <c r="BU242" s="323">
        <v>45292</v>
      </c>
      <c r="BV242" s="323">
        <v>45657</v>
      </c>
      <c r="BW242" s="324">
        <v>8784</v>
      </c>
      <c r="BX242" s="325">
        <v>107.39</v>
      </c>
      <c r="BY242" s="274">
        <f t="shared" si="70"/>
        <v>0.96323999999999999</v>
      </c>
      <c r="BZ242" s="326">
        <f t="shared" si="80"/>
        <v>111.4883102861177</v>
      </c>
      <c r="CA242" s="296">
        <f t="shared" si="81"/>
        <v>111.4883102861177</v>
      </c>
    </row>
    <row r="243" spans="12:79" x14ac:dyDescent="0.25">
      <c r="L243" s="332">
        <v>44141</v>
      </c>
      <c r="M243" s="2" t="s">
        <v>108</v>
      </c>
      <c r="N243" s="2" t="s">
        <v>138</v>
      </c>
      <c r="O243" s="323">
        <v>46023</v>
      </c>
      <c r="P243" s="323">
        <v>46387</v>
      </c>
      <c r="Q243" s="324">
        <v>8760</v>
      </c>
      <c r="R243" s="325">
        <v>47.6</v>
      </c>
      <c r="S243" s="274">
        <f t="shared" si="62"/>
        <v>1.0779799999999999</v>
      </c>
      <c r="T243" s="326">
        <f t="shared" si="71"/>
        <v>44.15666338893115</v>
      </c>
      <c r="U243" s="296" t="str">
        <f t="shared" si="63"/>
        <v/>
      </c>
      <c r="V243" s="296"/>
      <c r="W243" s="332">
        <v>44529</v>
      </c>
      <c r="X243" s="2" t="s">
        <v>108</v>
      </c>
      <c r="Y243" s="2" t="s">
        <v>110</v>
      </c>
      <c r="Z243" s="323">
        <v>44927</v>
      </c>
      <c r="AA243" s="323">
        <v>45291</v>
      </c>
      <c r="AB243" s="324">
        <v>8760</v>
      </c>
      <c r="AC243" s="325">
        <v>98.8</v>
      </c>
      <c r="AD243" s="274">
        <f t="shared" si="64"/>
        <v>1.05217</v>
      </c>
      <c r="AE243" s="326">
        <f t="shared" si="72"/>
        <v>93.901175665529323</v>
      </c>
      <c r="AF243" s="296">
        <f t="shared" si="73"/>
        <v>93.901175665529323</v>
      </c>
      <c r="AG243" s="296"/>
      <c r="AH243" s="333">
        <v>44894</v>
      </c>
      <c r="AI243" s="328" t="s">
        <v>108</v>
      </c>
      <c r="AJ243" s="328" t="s">
        <v>111</v>
      </c>
      <c r="AK243" s="329">
        <v>45292</v>
      </c>
      <c r="AL243" s="329">
        <v>45657</v>
      </c>
      <c r="AM243" s="330">
        <v>8784</v>
      </c>
      <c r="AN243" s="331">
        <v>251.29</v>
      </c>
      <c r="AO243" s="274">
        <f t="shared" si="65"/>
        <v>0.98429999999999995</v>
      </c>
      <c r="AP243" s="326">
        <f t="shared" si="74"/>
        <v>255.29818144874531</v>
      </c>
      <c r="AQ243" s="296" t="str">
        <f t="shared" si="75"/>
        <v/>
      </c>
      <c r="AR243" s="296"/>
      <c r="AS243" s="333">
        <v>44896</v>
      </c>
      <c r="AT243" s="328" t="s">
        <v>115</v>
      </c>
      <c r="AU243" s="328" t="s">
        <v>134</v>
      </c>
      <c r="AV243" s="329">
        <v>45017</v>
      </c>
      <c r="AW243" s="329">
        <v>45107</v>
      </c>
      <c r="AX243" s="330">
        <v>2184</v>
      </c>
      <c r="AY243" s="331">
        <v>322.72000000000003</v>
      </c>
      <c r="AZ243" s="274">
        <f t="shared" si="66"/>
        <v>0.98653999999999997</v>
      </c>
      <c r="BA243" s="326">
        <f t="shared" si="76"/>
        <v>327.1230766111866</v>
      </c>
      <c r="BB243" s="296" t="str">
        <f t="shared" si="77"/>
        <v/>
      </c>
      <c r="BC243" t="str">
        <f t="shared" si="67"/>
        <v/>
      </c>
      <c r="BD243" s="296"/>
      <c r="BE243" s="296"/>
      <c r="BF243" s="332">
        <v>45259</v>
      </c>
      <c r="BG243" s="2" t="s">
        <v>115</v>
      </c>
      <c r="BH243" s="2" t="s">
        <v>117</v>
      </c>
      <c r="BI243" s="323">
        <v>45383</v>
      </c>
      <c r="BJ243" s="323">
        <v>45473</v>
      </c>
      <c r="BK243" s="324">
        <v>2184</v>
      </c>
      <c r="BL243" s="325">
        <v>89.07</v>
      </c>
      <c r="BM243" s="274">
        <f t="shared" si="68"/>
        <v>0.96323999999999999</v>
      </c>
      <c r="BN243" s="326">
        <f t="shared" si="78"/>
        <v>92.469166562850376</v>
      </c>
      <c r="BO243" s="296" t="str">
        <f t="shared" si="79"/>
        <v/>
      </c>
      <c r="BP243">
        <f t="shared" si="69"/>
        <v>1</v>
      </c>
      <c r="BQ243" s="296"/>
      <c r="BR243" s="332">
        <v>45257</v>
      </c>
      <c r="BS243" s="2" t="s">
        <v>108</v>
      </c>
      <c r="BT243" s="2" t="s">
        <v>135</v>
      </c>
      <c r="BU243" s="323">
        <v>45658</v>
      </c>
      <c r="BV243" s="323">
        <v>46022</v>
      </c>
      <c r="BW243" s="324">
        <v>8760</v>
      </c>
      <c r="BX243" s="325">
        <v>106.18</v>
      </c>
      <c r="BY243" s="274">
        <f t="shared" si="70"/>
        <v>0.96323999999999999</v>
      </c>
      <c r="BZ243" s="326">
        <f t="shared" si="80"/>
        <v>110.2321332170591</v>
      </c>
      <c r="CA243" s="296" t="str">
        <f t="shared" si="81"/>
        <v/>
      </c>
    </row>
    <row r="244" spans="12:79" x14ac:dyDescent="0.25">
      <c r="L244" s="332">
        <v>44140</v>
      </c>
      <c r="M244" s="2" t="s">
        <v>108</v>
      </c>
      <c r="N244" s="2" t="s">
        <v>151</v>
      </c>
      <c r="O244" s="323">
        <v>44197</v>
      </c>
      <c r="P244" s="323">
        <v>44561</v>
      </c>
      <c r="Q244" s="324">
        <v>8760</v>
      </c>
      <c r="R244" s="325">
        <v>38.979999999999997</v>
      </c>
      <c r="S244" s="274">
        <f t="shared" si="62"/>
        <v>1.0779799999999999</v>
      </c>
      <c r="T244" s="326">
        <f t="shared" si="71"/>
        <v>36.160225607154118</v>
      </c>
      <c r="U244" s="296" t="str">
        <f t="shared" si="63"/>
        <v/>
      </c>
      <c r="V244" s="296"/>
      <c r="W244" s="332">
        <v>44529</v>
      </c>
      <c r="X244" s="2" t="s">
        <v>108</v>
      </c>
      <c r="Y244" s="2" t="s">
        <v>111</v>
      </c>
      <c r="Z244" s="323">
        <v>45292</v>
      </c>
      <c r="AA244" s="323">
        <v>45657</v>
      </c>
      <c r="AB244" s="324">
        <v>8784</v>
      </c>
      <c r="AC244" s="325">
        <v>83.25</v>
      </c>
      <c r="AD244" s="274">
        <f t="shared" si="64"/>
        <v>1.05217</v>
      </c>
      <c r="AE244" s="326">
        <f t="shared" si="72"/>
        <v>79.122195082543698</v>
      </c>
      <c r="AF244" s="296" t="str">
        <f t="shared" si="73"/>
        <v/>
      </c>
      <c r="AG244" s="296"/>
      <c r="AH244" s="333">
        <v>44894</v>
      </c>
      <c r="AI244" s="328" t="s">
        <v>108</v>
      </c>
      <c r="AJ244" s="328" t="s">
        <v>135</v>
      </c>
      <c r="AK244" s="329">
        <v>45658</v>
      </c>
      <c r="AL244" s="329">
        <v>46022</v>
      </c>
      <c r="AM244" s="330">
        <v>8760</v>
      </c>
      <c r="AN244" s="331">
        <v>177.33</v>
      </c>
      <c r="AO244" s="274">
        <f t="shared" si="65"/>
        <v>0.98429999999999995</v>
      </c>
      <c r="AP244" s="326">
        <f t="shared" si="74"/>
        <v>180.15848826577266</v>
      </c>
      <c r="AQ244" s="296" t="str">
        <f t="shared" si="75"/>
        <v/>
      </c>
      <c r="AR244" s="296"/>
      <c r="AS244" s="333">
        <v>44896</v>
      </c>
      <c r="AT244" s="328" t="s">
        <v>115</v>
      </c>
      <c r="AU244" s="328" t="s">
        <v>137</v>
      </c>
      <c r="AV244" s="329">
        <v>45108</v>
      </c>
      <c r="AW244" s="329">
        <v>45199</v>
      </c>
      <c r="AX244" s="330">
        <v>2208</v>
      </c>
      <c r="AY244" s="331">
        <v>333.16</v>
      </c>
      <c r="AZ244" s="274">
        <f t="shared" si="66"/>
        <v>0.98653999999999997</v>
      </c>
      <c r="BA244" s="326">
        <f t="shared" si="76"/>
        <v>337.70551624870762</v>
      </c>
      <c r="BB244" s="296" t="str">
        <f t="shared" si="77"/>
        <v/>
      </c>
      <c r="BC244" t="str">
        <f t="shared" si="67"/>
        <v/>
      </c>
      <c r="BD244" s="296"/>
      <c r="BE244" s="296"/>
      <c r="BF244" s="332">
        <v>45259</v>
      </c>
      <c r="BG244" s="2" t="s">
        <v>115</v>
      </c>
      <c r="BH244" s="2" t="s">
        <v>118</v>
      </c>
      <c r="BI244" s="323">
        <v>45474</v>
      </c>
      <c r="BJ244" s="323">
        <v>45565</v>
      </c>
      <c r="BK244" s="324">
        <v>2208</v>
      </c>
      <c r="BL244" s="325">
        <v>100.57</v>
      </c>
      <c r="BM244" s="274">
        <f t="shared" si="68"/>
        <v>0.96323999999999999</v>
      </c>
      <c r="BN244" s="326">
        <f t="shared" si="78"/>
        <v>104.40803953324198</v>
      </c>
      <c r="BO244" s="296" t="str">
        <f t="shared" si="79"/>
        <v/>
      </c>
      <c r="BP244">
        <f t="shared" si="69"/>
        <v>1</v>
      </c>
      <c r="BQ244" s="296"/>
      <c r="BR244" s="332">
        <v>45257</v>
      </c>
      <c r="BS244" s="2" t="s">
        <v>108</v>
      </c>
      <c r="BT244" s="2" t="s">
        <v>138</v>
      </c>
      <c r="BU244" s="323">
        <v>46023</v>
      </c>
      <c r="BV244" s="323">
        <v>46387</v>
      </c>
      <c r="BW244" s="324">
        <v>8760</v>
      </c>
      <c r="BX244" s="325">
        <v>95.47</v>
      </c>
      <c r="BY244" s="274">
        <f t="shared" si="70"/>
        <v>0.96323999999999999</v>
      </c>
      <c r="BZ244" s="326">
        <f t="shared" si="80"/>
        <v>99.113408911590057</v>
      </c>
      <c r="CA244" s="296" t="str">
        <f t="shared" si="81"/>
        <v/>
      </c>
    </row>
    <row r="245" spans="12:79" x14ac:dyDescent="0.25">
      <c r="L245" s="332">
        <v>44140</v>
      </c>
      <c r="M245" s="2" t="s">
        <v>108</v>
      </c>
      <c r="N245" s="2" t="s">
        <v>133</v>
      </c>
      <c r="O245" s="323">
        <v>44562</v>
      </c>
      <c r="P245" s="323">
        <v>44926</v>
      </c>
      <c r="Q245" s="324">
        <v>8760</v>
      </c>
      <c r="R245" s="325">
        <v>42.43</v>
      </c>
      <c r="S245" s="274">
        <f t="shared" si="62"/>
        <v>1.0779799999999999</v>
      </c>
      <c r="T245" s="326">
        <f t="shared" si="71"/>
        <v>39.360656041856068</v>
      </c>
      <c r="U245" s="296" t="str">
        <f t="shared" si="63"/>
        <v/>
      </c>
      <c r="V245" s="296"/>
      <c r="W245" s="332">
        <v>44529</v>
      </c>
      <c r="X245" s="2" t="s">
        <v>108</v>
      </c>
      <c r="Y245" s="2" t="s">
        <v>135</v>
      </c>
      <c r="Z245" s="323">
        <v>45658</v>
      </c>
      <c r="AA245" s="323">
        <v>46022</v>
      </c>
      <c r="AB245" s="324">
        <v>8760</v>
      </c>
      <c r="AC245" s="325">
        <v>78.680000000000007</v>
      </c>
      <c r="AD245" s="274">
        <f t="shared" si="64"/>
        <v>1.05217</v>
      </c>
      <c r="AE245" s="326">
        <f t="shared" si="72"/>
        <v>74.778790499634098</v>
      </c>
      <c r="AF245" s="296" t="str">
        <f t="shared" si="73"/>
        <v/>
      </c>
      <c r="AG245" s="296"/>
      <c r="AH245" s="333">
        <v>44894</v>
      </c>
      <c r="AI245" s="328" t="s">
        <v>108</v>
      </c>
      <c r="AJ245" s="328" t="s">
        <v>138</v>
      </c>
      <c r="AK245" s="329">
        <v>46023</v>
      </c>
      <c r="AL245" s="329">
        <v>46387</v>
      </c>
      <c r="AM245" s="330">
        <v>8760</v>
      </c>
      <c r="AN245" s="331">
        <v>139</v>
      </c>
      <c r="AO245" s="274">
        <f t="shared" si="65"/>
        <v>0.98429999999999995</v>
      </c>
      <c r="AP245" s="326">
        <f t="shared" si="74"/>
        <v>141.21710860510007</v>
      </c>
      <c r="AQ245" s="296" t="str">
        <f t="shared" si="75"/>
        <v/>
      </c>
      <c r="AR245" s="296"/>
      <c r="AS245" s="333">
        <v>44896</v>
      </c>
      <c r="AT245" s="328" t="s">
        <v>115</v>
      </c>
      <c r="AU245" s="328" t="s">
        <v>116</v>
      </c>
      <c r="AV245" s="329">
        <v>45200</v>
      </c>
      <c r="AW245" s="329">
        <v>45291</v>
      </c>
      <c r="AX245" s="330">
        <v>2209</v>
      </c>
      <c r="AY245" s="331">
        <v>424.99</v>
      </c>
      <c r="AZ245" s="274">
        <f t="shared" si="66"/>
        <v>0.98653999999999997</v>
      </c>
      <c r="BA245" s="326">
        <f t="shared" si="76"/>
        <v>430.78841202586818</v>
      </c>
      <c r="BB245" s="296">
        <f t="shared" si="77"/>
        <v>430.78841202586818</v>
      </c>
      <c r="BC245">
        <f t="shared" si="67"/>
        <v>1</v>
      </c>
      <c r="BD245" s="296"/>
      <c r="BE245" s="296"/>
      <c r="BF245" s="332">
        <v>45259</v>
      </c>
      <c r="BG245" s="2" t="s">
        <v>115</v>
      </c>
      <c r="BH245" s="2" t="s">
        <v>140</v>
      </c>
      <c r="BI245" s="323">
        <v>45566</v>
      </c>
      <c r="BJ245" s="323">
        <v>45657</v>
      </c>
      <c r="BK245" s="324">
        <v>2209</v>
      </c>
      <c r="BL245" s="325">
        <v>116.73</v>
      </c>
      <c r="BM245" s="274">
        <f t="shared" si="68"/>
        <v>0.96323999999999999</v>
      </c>
      <c r="BN245" s="326">
        <f t="shared" si="78"/>
        <v>121.18475146380965</v>
      </c>
      <c r="BO245" s="296" t="str">
        <f t="shared" si="79"/>
        <v/>
      </c>
      <c r="BP245" t="str">
        <f t="shared" si="69"/>
        <v/>
      </c>
      <c r="BQ245" s="296"/>
      <c r="BR245" s="332">
        <v>45257</v>
      </c>
      <c r="BS245" s="2" t="s">
        <v>108</v>
      </c>
      <c r="BT245" s="2" t="s">
        <v>141</v>
      </c>
      <c r="BU245" s="323">
        <v>46388</v>
      </c>
      <c r="BV245" s="323">
        <v>46752</v>
      </c>
      <c r="BW245" s="324">
        <v>8760</v>
      </c>
      <c r="BX245" s="325">
        <v>88</v>
      </c>
      <c r="BY245" s="274">
        <f t="shared" si="70"/>
        <v>0.96323999999999999</v>
      </c>
      <c r="BZ245" s="326">
        <f t="shared" si="80"/>
        <v>91.35833229517047</v>
      </c>
      <c r="CA245" s="296" t="str">
        <f t="shared" si="81"/>
        <v/>
      </c>
    </row>
    <row r="246" spans="12:79" x14ac:dyDescent="0.25">
      <c r="L246" s="332">
        <v>44140</v>
      </c>
      <c r="M246" s="2" t="s">
        <v>108</v>
      </c>
      <c r="N246" s="2" t="s">
        <v>110</v>
      </c>
      <c r="O246" s="323">
        <v>44927</v>
      </c>
      <c r="P246" s="323">
        <v>45291</v>
      </c>
      <c r="Q246" s="324">
        <v>8760</v>
      </c>
      <c r="R246" s="325">
        <v>44.4</v>
      </c>
      <c r="S246" s="274">
        <f t="shared" si="62"/>
        <v>1.0779799999999999</v>
      </c>
      <c r="T246" s="326">
        <f t="shared" si="71"/>
        <v>41.188148203120655</v>
      </c>
      <c r="U246" s="296" t="str">
        <f t="shared" si="63"/>
        <v/>
      </c>
      <c r="V246" s="296"/>
      <c r="W246" s="332">
        <v>44529</v>
      </c>
      <c r="X246" s="2" t="s">
        <v>108</v>
      </c>
      <c r="Y246" s="2" t="s">
        <v>138</v>
      </c>
      <c r="Z246" s="323">
        <v>46023</v>
      </c>
      <c r="AA246" s="323">
        <v>46387</v>
      </c>
      <c r="AB246" s="324">
        <v>8760</v>
      </c>
      <c r="AC246" s="325">
        <v>76.930000000000007</v>
      </c>
      <c r="AD246" s="274">
        <f t="shared" si="64"/>
        <v>1.05217</v>
      </c>
      <c r="AE246" s="326">
        <f t="shared" si="72"/>
        <v>73.115561173574619</v>
      </c>
      <c r="AF246" s="296" t="str">
        <f t="shared" si="73"/>
        <v/>
      </c>
      <c r="AG246" s="296"/>
      <c r="AH246" s="333">
        <v>44894</v>
      </c>
      <c r="AI246" s="328" t="s">
        <v>108</v>
      </c>
      <c r="AJ246" s="328" t="s">
        <v>141</v>
      </c>
      <c r="AK246" s="329">
        <v>46388</v>
      </c>
      <c r="AL246" s="329">
        <v>46752</v>
      </c>
      <c r="AM246" s="330">
        <v>8760</v>
      </c>
      <c r="AN246" s="331">
        <v>131</v>
      </c>
      <c r="AO246" s="274">
        <f t="shared" si="65"/>
        <v>0.98429999999999995</v>
      </c>
      <c r="AP246" s="326">
        <f t="shared" si="74"/>
        <v>133.08950523214469</v>
      </c>
      <c r="AQ246" s="296" t="str">
        <f t="shared" si="75"/>
        <v/>
      </c>
      <c r="AR246" s="296"/>
      <c r="AS246" s="333">
        <v>44896</v>
      </c>
      <c r="AT246" s="328" t="s">
        <v>115</v>
      </c>
      <c r="AU246" s="328" t="s">
        <v>111</v>
      </c>
      <c r="AV246" s="329">
        <v>45292</v>
      </c>
      <c r="AW246" s="329">
        <v>45382</v>
      </c>
      <c r="AX246" s="330">
        <v>2183</v>
      </c>
      <c r="AY246" s="331">
        <v>388.77</v>
      </c>
      <c r="AZ246" s="274">
        <f t="shared" si="66"/>
        <v>0.98653999999999997</v>
      </c>
      <c r="BA246" s="326">
        <f t="shared" si="76"/>
        <v>394.07423926044561</v>
      </c>
      <c r="BB246" s="296">
        <f t="shared" si="77"/>
        <v>394.07423926044561</v>
      </c>
      <c r="BC246">
        <f t="shared" si="67"/>
        <v>1</v>
      </c>
      <c r="BD246" s="296"/>
      <c r="BE246" s="296"/>
      <c r="BF246" s="332">
        <v>45259</v>
      </c>
      <c r="BG246" s="2" t="s">
        <v>115</v>
      </c>
      <c r="BH246" s="2" t="s">
        <v>135</v>
      </c>
      <c r="BI246" s="323">
        <v>45658</v>
      </c>
      <c r="BJ246" s="323">
        <v>45747</v>
      </c>
      <c r="BK246" s="324">
        <v>2159</v>
      </c>
      <c r="BL246" s="325">
        <v>119.55</v>
      </c>
      <c r="BM246" s="274">
        <f t="shared" si="68"/>
        <v>0.96323999999999999</v>
      </c>
      <c r="BN246" s="326">
        <f t="shared" si="78"/>
        <v>124.11237074872305</v>
      </c>
      <c r="BO246" s="296" t="str">
        <f t="shared" si="79"/>
        <v/>
      </c>
      <c r="BP246" t="str">
        <f t="shared" si="69"/>
        <v/>
      </c>
      <c r="BQ246" s="296"/>
      <c r="BR246" s="332">
        <v>45257</v>
      </c>
      <c r="BS246" s="2" t="s">
        <v>108</v>
      </c>
      <c r="BT246" s="2" t="s">
        <v>143</v>
      </c>
      <c r="BU246" s="323">
        <v>46753</v>
      </c>
      <c r="BV246" s="323">
        <v>47118</v>
      </c>
      <c r="BW246" s="324">
        <v>8784</v>
      </c>
      <c r="BX246" s="325">
        <v>78.08</v>
      </c>
      <c r="BY246" s="274">
        <f t="shared" si="70"/>
        <v>0.96323999999999999</v>
      </c>
      <c r="BZ246" s="326">
        <f t="shared" si="80"/>
        <v>81.059756654623982</v>
      </c>
      <c r="CA246" s="296" t="str">
        <f t="shared" si="81"/>
        <v/>
      </c>
    </row>
    <row r="247" spans="12:79" x14ac:dyDescent="0.25">
      <c r="L247" s="332">
        <v>44140</v>
      </c>
      <c r="M247" s="2" t="s">
        <v>108</v>
      </c>
      <c r="N247" s="2" t="s">
        <v>111</v>
      </c>
      <c r="O247" s="323">
        <v>45292</v>
      </c>
      <c r="P247" s="323">
        <v>45657</v>
      </c>
      <c r="Q247" s="324">
        <v>8784</v>
      </c>
      <c r="R247" s="325">
        <v>46.12</v>
      </c>
      <c r="S247" s="274">
        <f t="shared" si="62"/>
        <v>1.0779799999999999</v>
      </c>
      <c r="T247" s="326">
        <f t="shared" si="71"/>
        <v>42.783725115493795</v>
      </c>
      <c r="U247" s="296">
        <f t="shared" si="63"/>
        <v>42.783725115493795</v>
      </c>
      <c r="V247" s="296"/>
      <c r="W247" s="332">
        <v>44529</v>
      </c>
      <c r="X247" s="2" t="s">
        <v>108</v>
      </c>
      <c r="Y247" s="2" t="s">
        <v>141</v>
      </c>
      <c r="Z247" s="323">
        <v>46388</v>
      </c>
      <c r="AA247" s="323">
        <v>46752</v>
      </c>
      <c r="AB247" s="324">
        <v>8760</v>
      </c>
      <c r="AC247" s="325">
        <v>74.5</v>
      </c>
      <c r="AD247" s="274">
        <f t="shared" si="64"/>
        <v>1.05217</v>
      </c>
      <c r="AE247" s="326">
        <f t="shared" si="72"/>
        <v>70.806048452246301</v>
      </c>
      <c r="AF247" s="296" t="str">
        <f t="shared" si="73"/>
        <v/>
      </c>
      <c r="AG247" s="296"/>
      <c r="AH247" s="333">
        <v>44894</v>
      </c>
      <c r="AI247" s="328" t="s">
        <v>108</v>
      </c>
      <c r="AJ247" s="328" t="s">
        <v>143</v>
      </c>
      <c r="AK247" s="329">
        <v>46753</v>
      </c>
      <c r="AL247" s="329">
        <v>47118</v>
      </c>
      <c r="AM247" s="330">
        <v>8784</v>
      </c>
      <c r="AN247" s="331">
        <v>120</v>
      </c>
      <c r="AO247" s="274">
        <f t="shared" si="65"/>
        <v>0.98429999999999995</v>
      </c>
      <c r="AP247" s="326">
        <f t="shared" si="74"/>
        <v>121.914050594331</v>
      </c>
      <c r="AQ247" s="296" t="str">
        <f t="shared" si="75"/>
        <v/>
      </c>
      <c r="AR247" s="296"/>
      <c r="AS247" s="333">
        <v>44896</v>
      </c>
      <c r="AT247" s="328" t="s">
        <v>115</v>
      </c>
      <c r="AU247" s="328" t="s">
        <v>117</v>
      </c>
      <c r="AV247" s="329">
        <v>45383</v>
      </c>
      <c r="AW247" s="329">
        <v>45473</v>
      </c>
      <c r="AX247" s="330">
        <v>2184</v>
      </c>
      <c r="AY247" s="331">
        <v>209.38</v>
      </c>
      <c r="AZ247" s="274">
        <f t="shared" si="66"/>
        <v>0.98653999999999997</v>
      </c>
      <c r="BA247" s="326">
        <f t="shared" si="76"/>
        <v>212.23670606361628</v>
      </c>
      <c r="BB247" s="296">
        <f t="shared" si="77"/>
        <v>212.23670606361628</v>
      </c>
      <c r="BC247">
        <f t="shared" si="67"/>
        <v>1</v>
      </c>
      <c r="BD247" s="296"/>
      <c r="BE247" s="296"/>
      <c r="BF247" s="332">
        <v>45259</v>
      </c>
      <c r="BG247" s="2" t="s">
        <v>115</v>
      </c>
      <c r="BH247" s="2" t="s">
        <v>145</v>
      </c>
      <c r="BI247" s="323">
        <v>45748</v>
      </c>
      <c r="BJ247" s="323">
        <v>45838</v>
      </c>
      <c r="BK247" s="324">
        <v>2184</v>
      </c>
      <c r="BL247" s="325">
        <v>86.76</v>
      </c>
      <c r="BM247" s="274">
        <f t="shared" si="68"/>
        <v>0.96323999999999999</v>
      </c>
      <c r="BN247" s="326">
        <f t="shared" si="78"/>
        <v>90.071010340102163</v>
      </c>
      <c r="BO247" s="296" t="str">
        <f t="shared" si="79"/>
        <v/>
      </c>
      <c r="BP247" t="str">
        <f t="shared" si="69"/>
        <v/>
      </c>
      <c r="BQ247" s="296"/>
      <c r="BR247" s="332">
        <v>45257</v>
      </c>
      <c r="BS247" s="2" t="s">
        <v>108</v>
      </c>
      <c r="BT247" s="2" t="s">
        <v>146</v>
      </c>
      <c r="BU247" s="323">
        <v>47119</v>
      </c>
      <c r="BV247" s="323">
        <v>47483</v>
      </c>
      <c r="BW247" s="324">
        <v>8760</v>
      </c>
      <c r="BX247" s="325">
        <v>74.92</v>
      </c>
      <c r="BY247" s="274">
        <f t="shared" si="70"/>
        <v>0.96323999999999999</v>
      </c>
      <c r="BZ247" s="326">
        <f t="shared" si="80"/>
        <v>77.779161994933773</v>
      </c>
      <c r="CA247" s="296" t="str">
        <f t="shared" si="81"/>
        <v/>
      </c>
    </row>
    <row r="248" spans="12:79" x14ac:dyDescent="0.25">
      <c r="L248" s="332">
        <v>44140</v>
      </c>
      <c r="M248" s="2" t="s">
        <v>108</v>
      </c>
      <c r="N248" s="2" t="s">
        <v>135</v>
      </c>
      <c r="O248" s="323">
        <v>45658</v>
      </c>
      <c r="P248" s="323">
        <v>46022</v>
      </c>
      <c r="Q248" s="324">
        <v>8760</v>
      </c>
      <c r="R248" s="325">
        <v>46.78</v>
      </c>
      <c r="S248" s="274">
        <f t="shared" si="62"/>
        <v>1.0779799999999999</v>
      </c>
      <c r="T248" s="326">
        <f t="shared" si="71"/>
        <v>43.395981372567213</v>
      </c>
      <c r="U248" s="296" t="str">
        <f t="shared" si="63"/>
        <v/>
      </c>
      <c r="V248" s="296"/>
      <c r="W248" s="332">
        <v>44529</v>
      </c>
      <c r="X248" s="2" t="s">
        <v>108</v>
      </c>
      <c r="Y248" s="2" t="s">
        <v>143</v>
      </c>
      <c r="Z248" s="323">
        <v>46753</v>
      </c>
      <c r="AA248" s="323">
        <v>47118</v>
      </c>
      <c r="AB248" s="324">
        <v>8784</v>
      </c>
      <c r="AC248" s="325">
        <v>76.64</v>
      </c>
      <c r="AD248" s="274">
        <f t="shared" si="64"/>
        <v>1.05217</v>
      </c>
      <c r="AE248" s="326">
        <f t="shared" si="72"/>
        <v>72.839940313827611</v>
      </c>
      <c r="AF248" s="296" t="str">
        <f t="shared" si="73"/>
        <v/>
      </c>
      <c r="AG248" s="296"/>
      <c r="AH248" s="333">
        <v>44894</v>
      </c>
      <c r="AI248" s="328" t="s">
        <v>108</v>
      </c>
      <c r="AJ248" s="328" t="s">
        <v>146</v>
      </c>
      <c r="AK248" s="329">
        <v>47119</v>
      </c>
      <c r="AL248" s="329">
        <v>47483</v>
      </c>
      <c r="AM248" s="330">
        <v>8760</v>
      </c>
      <c r="AN248" s="331">
        <v>118.67</v>
      </c>
      <c r="AO248" s="274">
        <f t="shared" si="65"/>
        <v>0.98429999999999995</v>
      </c>
      <c r="AP248" s="326">
        <f t="shared" si="74"/>
        <v>120.56283653357717</v>
      </c>
      <c r="AQ248" s="296" t="str">
        <f t="shared" si="75"/>
        <v/>
      </c>
      <c r="AR248" s="296"/>
      <c r="AS248" s="333">
        <v>44896</v>
      </c>
      <c r="AT248" s="328" t="s">
        <v>115</v>
      </c>
      <c r="AU248" s="328" t="s">
        <v>118</v>
      </c>
      <c r="AV248" s="329">
        <v>45474</v>
      </c>
      <c r="AW248" s="329">
        <v>45565</v>
      </c>
      <c r="AX248" s="330">
        <v>2208</v>
      </c>
      <c r="AY248" s="331">
        <v>200.33</v>
      </c>
      <c r="AZ248" s="274">
        <f t="shared" si="66"/>
        <v>0.98653999999999997</v>
      </c>
      <c r="BA248" s="326">
        <f t="shared" si="76"/>
        <v>203.06323109047784</v>
      </c>
      <c r="BB248" s="296">
        <f t="shared" si="77"/>
        <v>203.06323109047784</v>
      </c>
      <c r="BC248">
        <f t="shared" si="67"/>
        <v>1</v>
      </c>
      <c r="BD248" s="296"/>
      <c r="BE248" s="296"/>
      <c r="BF248" s="332">
        <v>45259</v>
      </c>
      <c r="BG248" s="2" t="s">
        <v>115</v>
      </c>
      <c r="BH248" s="2" t="s">
        <v>148</v>
      </c>
      <c r="BI248" s="323">
        <v>45839</v>
      </c>
      <c r="BJ248" s="323">
        <v>45930</v>
      </c>
      <c r="BK248" s="324">
        <v>2208</v>
      </c>
      <c r="BL248" s="325">
        <v>91.36</v>
      </c>
      <c r="BM248" s="274">
        <f t="shared" si="68"/>
        <v>0.96323999999999999</v>
      </c>
      <c r="BN248" s="326">
        <f t="shared" si="78"/>
        <v>94.846559528258794</v>
      </c>
      <c r="BO248" s="296" t="str">
        <f t="shared" si="79"/>
        <v/>
      </c>
      <c r="BP248" t="str">
        <f t="shared" si="69"/>
        <v/>
      </c>
      <c r="BQ248" s="296"/>
      <c r="BR248" s="332">
        <v>45257</v>
      </c>
      <c r="BS248" s="2" t="s">
        <v>108</v>
      </c>
      <c r="BT248" s="2" t="s">
        <v>149</v>
      </c>
      <c r="BU248" s="323">
        <v>47484</v>
      </c>
      <c r="BV248" s="323">
        <v>47848</v>
      </c>
      <c r="BW248" s="324">
        <v>8760</v>
      </c>
      <c r="BX248" s="325">
        <v>73.28</v>
      </c>
      <c r="BY248" s="274">
        <f t="shared" si="70"/>
        <v>0.96323999999999999</v>
      </c>
      <c r="BZ248" s="326">
        <f t="shared" si="80"/>
        <v>76.076574893069221</v>
      </c>
      <c r="CA248" s="296" t="str">
        <f t="shared" si="81"/>
        <v/>
      </c>
    </row>
    <row r="249" spans="12:79" x14ac:dyDescent="0.25">
      <c r="L249" s="332">
        <v>44140</v>
      </c>
      <c r="M249" s="2" t="s">
        <v>108</v>
      </c>
      <c r="N249" s="2" t="s">
        <v>138</v>
      </c>
      <c r="O249" s="323">
        <v>46023</v>
      </c>
      <c r="P249" s="323">
        <v>46387</v>
      </c>
      <c r="Q249" s="324">
        <v>8760</v>
      </c>
      <c r="R249" s="325">
        <v>47.4</v>
      </c>
      <c r="S249" s="274">
        <f t="shared" si="62"/>
        <v>1.0779799999999999</v>
      </c>
      <c r="T249" s="326">
        <f t="shared" si="71"/>
        <v>43.971131189817996</v>
      </c>
      <c r="U249" s="296" t="str">
        <f t="shared" si="63"/>
        <v/>
      </c>
      <c r="V249" s="296"/>
      <c r="W249" s="332">
        <v>44529</v>
      </c>
      <c r="X249" s="2" t="s">
        <v>108</v>
      </c>
      <c r="Y249" s="2" t="s">
        <v>146</v>
      </c>
      <c r="Z249" s="323">
        <v>47119</v>
      </c>
      <c r="AA249" s="323">
        <v>47483</v>
      </c>
      <c r="AB249" s="324">
        <v>8760</v>
      </c>
      <c r="AC249" s="325">
        <v>76.06</v>
      </c>
      <c r="AD249" s="274">
        <f t="shared" si="64"/>
        <v>1.05217</v>
      </c>
      <c r="AE249" s="326">
        <f t="shared" si="72"/>
        <v>72.28869859433361</v>
      </c>
      <c r="AF249" s="296" t="str">
        <f t="shared" si="73"/>
        <v/>
      </c>
      <c r="AG249" s="296"/>
      <c r="AH249" s="333">
        <v>44894</v>
      </c>
      <c r="AI249" s="328" t="s">
        <v>108</v>
      </c>
      <c r="AJ249" s="328" t="s">
        <v>149</v>
      </c>
      <c r="AK249" s="329">
        <v>47484</v>
      </c>
      <c r="AL249" s="329">
        <v>47848</v>
      </c>
      <c r="AM249" s="330">
        <v>8760</v>
      </c>
      <c r="AN249" s="331">
        <v>117.17</v>
      </c>
      <c r="AO249" s="274">
        <f t="shared" si="65"/>
        <v>0.98429999999999995</v>
      </c>
      <c r="AP249" s="326">
        <f t="shared" si="74"/>
        <v>119.03891090114803</v>
      </c>
      <c r="AQ249" s="296" t="str">
        <f t="shared" si="75"/>
        <v/>
      </c>
      <c r="AR249" s="296"/>
      <c r="AS249" s="333">
        <v>44896</v>
      </c>
      <c r="AT249" s="328" t="s">
        <v>115</v>
      </c>
      <c r="AU249" s="328" t="s">
        <v>140</v>
      </c>
      <c r="AV249" s="329">
        <v>45566</v>
      </c>
      <c r="AW249" s="329">
        <v>45657</v>
      </c>
      <c r="AX249" s="330">
        <v>2209</v>
      </c>
      <c r="AY249" s="331">
        <v>277.76</v>
      </c>
      <c r="AZ249" s="274">
        <f t="shared" si="66"/>
        <v>0.98653999999999997</v>
      </c>
      <c r="BA249" s="326">
        <f t="shared" si="76"/>
        <v>281.54965840209218</v>
      </c>
      <c r="BB249" s="296" t="str">
        <f t="shared" si="77"/>
        <v/>
      </c>
      <c r="BC249" t="str">
        <f t="shared" si="67"/>
        <v/>
      </c>
      <c r="BD249" s="296"/>
      <c r="BE249" s="296"/>
      <c r="BF249" s="332">
        <v>45259</v>
      </c>
      <c r="BG249" s="2" t="s">
        <v>115</v>
      </c>
      <c r="BH249" s="2" t="s">
        <v>152</v>
      </c>
      <c r="BI249" s="323">
        <v>45931</v>
      </c>
      <c r="BJ249" s="323">
        <v>46022</v>
      </c>
      <c r="BK249" s="324">
        <v>2209</v>
      </c>
      <c r="BL249" s="325">
        <v>109</v>
      </c>
      <c r="BM249" s="274">
        <f t="shared" si="68"/>
        <v>0.96323999999999999</v>
      </c>
      <c r="BN249" s="326">
        <f t="shared" si="78"/>
        <v>113.15975250197251</v>
      </c>
      <c r="BO249" s="296" t="str">
        <f t="shared" si="79"/>
        <v/>
      </c>
      <c r="BP249" t="str">
        <f t="shared" si="69"/>
        <v/>
      </c>
      <c r="BQ249" s="296"/>
      <c r="BR249" s="332">
        <v>45257</v>
      </c>
      <c r="BS249" s="2" t="s">
        <v>108</v>
      </c>
      <c r="BT249" s="2" t="s">
        <v>153</v>
      </c>
      <c r="BU249" s="323">
        <v>47849</v>
      </c>
      <c r="BV249" s="323">
        <v>48213</v>
      </c>
      <c r="BW249" s="324">
        <v>8760</v>
      </c>
      <c r="BX249" s="325">
        <v>72.89</v>
      </c>
      <c r="BY249" s="274">
        <f t="shared" si="70"/>
        <v>0.96323999999999999</v>
      </c>
      <c r="BZ249" s="326">
        <f t="shared" si="80"/>
        <v>75.67169137494291</v>
      </c>
      <c r="CA249" s="296" t="str">
        <f t="shared" si="81"/>
        <v/>
      </c>
    </row>
    <row r="250" spans="12:79" x14ac:dyDescent="0.25">
      <c r="L250" s="332">
        <v>44139</v>
      </c>
      <c r="M250" s="2" t="s">
        <v>108</v>
      </c>
      <c r="N250" s="2" t="s">
        <v>151</v>
      </c>
      <c r="O250" s="323">
        <v>44197</v>
      </c>
      <c r="P250" s="323">
        <v>44561</v>
      </c>
      <c r="Q250" s="324">
        <v>8760</v>
      </c>
      <c r="R250" s="325">
        <v>37.79</v>
      </c>
      <c r="S250" s="274">
        <f t="shared" si="62"/>
        <v>1.0779799999999999</v>
      </c>
      <c r="T250" s="326">
        <f t="shared" si="71"/>
        <v>35.056309022430845</v>
      </c>
      <c r="U250" s="296" t="str">
        <f t="shared" si="63"/>
        <v/>
      </c>
      <c r="V250" s="296"/>
      <c r="W250" s="332">
        <v>44529</v>
      </c>
      <c r="X250" s="2" t="s">
        <v>108</v>
      </c>
      <c r="Y250" s="2" t="s">
        <v>149</v>
      </c>
      <c r="Z250" s="323">
        <v>47484</v>
      </c>
      <c r="AA250" s="323">
        <v>47848</v>
      </c>
      <c r="AB250" s="324">
        <v>8760</v>
      </c>
      <c r="AC250" s="325">
        <v>75.48</v>
      </c>
      <c r="AD250" s="274">
        <f t="shared" si="64"/>
        <v>1.05217</v>
      </c>
      <c r="AE250" s="326">
        <f t="shared" si="72"/>
        <v>71.737456874839623</v>
      </c>
      <c r="AF250" s="296" t="str">
        <f t="shared" si="73"/>
        <v/>
      </c>
      <c r="AG250" s="296"/>
      <c r="AH250" s="333">
        <v>44894</v>
      </c>
      <c r="AI250" s="328" t="s">
        <v>108</v>
      </c>
      <c r="AJ250" s="328" t="s">
        <v>153</v>
      </c>
      <c r="AK250" s="329">
        <v>47849</v>
      </c>
      <c r="AL250" s="329">
        <v>48213</v>
      </c>
      <c r="AM250" s="330">
        <v>8760</v>
      </c>
      <c r="AN250" s="331">
        <v>116.17</v>
      </c>
      <c r="AO250" s="274">
        <f t="shared" si="65"/>
        <v>0.98429999999999995</v>
      </c>
      <c r="AP250" s="326">
        <f t="shared" si="74"/>
        <v>118.02296047952861</v>
      </c>
      <c r="AQ250" s="296" t="str">
        <f t="shared" si="75"/>
        <v/>
      </c>
      <c r="AR250" s="296"/>
      <c r="AS250" s="333">
        <v>44896</v>
      </c>
      <c r="AT250" s="328" t="s">
        <v>115</v>
      </c>
      <c r="AU250" s="328" t="s">
        <v>135</v>
      </c>
      <c r="AV250" s="329">
        <v>45658</v>
      </c>
      <c r="AW250" s="329">
        <v>45747</v>
      </c>
      <c r="AX250" s="330">
        <v>2159</v>
      </c>
      <c r="AY250" s="331">
        <v>256.5</v>
      </c>
      <c r="AZ250" s="274">
        <f t="shared" si="66"/>
        <v>0.98653999999999997</v>
      </c>
      <c r="BA250" s="326">
        <f t="shared" si="76"/>
        <v>259.99959454254264</v>
      </c>
      <c r="BB250" s="296" t="str">
        <f t="shared" si="77"/>
        <v/>
      </c>
      <c r="BC250" t="str">
        <f t="shared" si="67"/>
        <v/>
      </c>
      <c r="BD250" s="296"/>
      <c r="BE250" s="296"/>
      <c r="BF250" s="332">
        <v>45259</v>
      </c>
      <c r="BG250" s="2" t="s">
        <v>115</v>
      </c>
      <c r="BH250" s="2" t="s">
        <v>138</v>
      </c>
      <c r="BI250" s="323">
        <v>46023</v>
      </c>
      <c r="BJ250" s="323">
        <v>46112</v>
      </c>
      <c r="BK250" s="324">
        <v>2159</v>
      </c>
      <c r="BL250" s="325">
        <v>110.68</v>
      </c>
      <c r="BM250" s="274">
        <f t="shared" si="68"/>
        <v>0.96323999999999999</v>
      </c>
      <c r="BN250" s="326">
        <f t="shared" si="78"/>
        <v>114.90386611851669</v>
      </c>
      <c r="BO250" s="296" t="str">
        <f t="shared" si="79"/>
        <v/>
      </c>
      <c r="BP250" t="str">
        <f t="shared" si="69"/>
        <v/>
      </c>
      <c r="BQ250" s="296"/>
      <c r="BR250" s="332">
        <v>45257</v>
      </c>
      <c r="BS250" s="2" t="s">
        <v>108</v>
      </c>
      <c r="BT250" s="2" t="s">
        <v>155</v>
      </c>
      <c r="BU250" s="323">
        <v>48214</v>
      </c>
      <c r="BV250" s="323">
        <v>48579</v>
      </c>
      <c r="BW250" s="324">
        <v>8784</v>
      </c>
      <c r="BX250" s="325">
        <v>71.790000000000006</v>
      </c>
      <c r="BY250" s="274">
        <f t="shared" si="70"/>
        <v>0.96323999999999999</v>
      </c>
      <c r="BZ250" s="326">
        <f t="shared" si="80"/>
        <v>74.529712221253277</v>
      </c>
      <c r="CA250" s="296" t="str">
        <f t="shared" si="81"/>
        <v/>
      </c>
    </row>
    <row r="251" spans="12:79" x14ac:dyDescent="0.25">
      <c r="L251" s="332">
        <v>44139</v>
      </c>
      <c r="M251" s="2" t="s">
        <v>108</v>
      </c>
      <c r="N251" s="2" t="s">
        <v>133</v>
      </c>
      <c r="O251" s="323">
        <v>44562</v>
      </c>
      <c r="P251" s="323">
        <v>44926</v>
      </c>
      <c r="Q251" s="324">
        <v>8760</v>
      </c>
      <c r="R251" s="325">
        <v>41.14</v>
      </c>
      <c r="S251" s="274">
        <f t="shared" si="62"/>
        <v>1.0779799999999999</v>
      </c>
      <c r="T251" s="326">
        <f t="shared" si="71"/>
        <v>38.163973357576211</v>
      </c>
      <c r="U251" s="296" t="str">
        <f t="shared" si="63"/>
        <v/>
      </c>
      <c r="V251" s="296"/>
      <c r="W251" s="332">
        <v>44529</v>
      </c>
      <c r="X251" s="2" t="s">
        <v>108</v>
      </c>
      <c r="Y251" s="2" t="s">
        <v>153</v>
      </c>
      <c r="Z251" s="323">
        <v>47849</v>
      </c>
      <c r="AA251" s="323">
        <v>48213</v>
      </c>
      <c r="AB251" s="324">
        <v>8760</v>
      </c>
      <c r="AC251" s="325">
        <v>74.86</v>
      </c>
      <c r="AD251" s="274">
        <f t="shared" si="64"/>
        <v>1.05217</v>
      </c>
      <c r="AE251" s="326">
        <f t="shared" si="72"/>
        <v>71.148198485035678</v>
      </c>
      <c r="AF251" s="296" t="str">
        <f t="shared" si="73"/>
        <v/>
      </c>
      <c r="AG251" s="296"/>
      <c r="AH251" s="333">
        <v>44894</v>
      </c>
      <c r="AI251" s="328" t="s">
        <v>108</v>
      </c>
      <c r="AJ251" s="328" t="s">
        <v>155</v>
      </c>
      <c r="AK251" s="329">
        <v>48214</v>
      </c>
      <c r="AL251" s="329">
        <v>48579</v>
      </c>
      <c r="AM251" s="330">
        <v>8784</v>
      </c>
      <c r="AN251" s="331">
        <v>115.67</v>
      </c>
      <c r="AO251" s="274">
        <f t="shared" si="65"/>
        <v>0.98429999999999995</v>
      </c>
      <c r="AP251" s="326">
        <f t="shared" si="74"/>
        <v>117.51498526871889</v>
      </c>
      <c r="AQ251" s="296" t="str">
        <f t="shared" si="75"/>
        <v/>
      </c>
      <c r="AR251" s="296"/>
      <c r="AS251" s="333">
        <v>44896</v>
      </c>
      <c r="AT251" s="328" t="s">
        <v>115</v>
      </c>
      <c r="AU251" s="328" t="s">
        <v>145</v>
      </c>
      <c r="AV251" s="329">
        <v>45748</v>
      </c>
      <c r="AW251" s="329">
        <v>45838</v>
      </c>
      <c r="AX251" s="330">
        <v>2184</v>
      </c>
      <c r="AY251" s="331">
        <v>130.85</v>
      </c>
      <c r="AZ251" s="274">
        <f t="shared" si="66"/>
        <v>0.98653999999999997</v>
      </c>
      <c r="BA251" s="326">
        <f t="shared" si="76"/>
        <v>132.63527074421717</v>
      </c>
      <c r="BB251" s="296" t="str">
        <f t="shared" si="77"/>
        <v/>
      </c>
      <c r="BC251" t="str">
        <f t="shared" si="67"/>
        <v/>
      </c>
      <c r="BD251" s="296"/>
      <c r="BE251" s="296"/>
      <c r="BF251" s="332">
        <v>45259</v>
      </c>
      <c r="BG251" s="2" t="s">
        <v>115</v>
      </c>
      <c r="BH251" s="2" t="s">
        <v>157</v>
      </c>
      <c r="BI251" s="323">
        <v>46113</v>
      </c>
      <c r="BJ251" s="323">
        <v>46203</v>
      </c>
      <c r="BK251" s="324">
        <v>2184</v>
      </c>
      <c r="BL251" s="325">
        <v>83.23</v>
      </c>
      <c r="BM251" s="274">
        <f t="shared" si="68"/>
        <v>0.96323999999999999</v>
      </c>
      <c r="BN251" s="326">
        <f t="shared" si="78"/>
        <v>86.406295419625437</v>
      </c>
      <c r="BO251" s="296" t="str">
        <f t="shared" si="79"/>
        <v/>
      </c>
      <c r="BP251" t="str">
        <f t="shared" si="69"/>
        <v/>
      </c>
      <c r="BQ251" s="296"/>
      <c r="BR251" s="332">
        <v>45257</v>
      </c>
      <c r="BS251" s="2" t="s">
        <v>108</v>
      </c>
      <c r="BT251" s="2" t="s">
        <v>158</v>
      </c>
      <c r="BU251" s="323">
        <v>48580</v>
      </c>
      <c r="BV251" s="323">
        <v>48944</v>
      </c>
      <c r="BW251" s="324">
        <v>8760</v>
      </c>
      <c r="BX251" s="325">
        <v>70.989999999999995</v>
      </c>
      <c r="BY251" s="274">
        <f t="shared" si="70"/>
        <v>0.96323999999999999</v>
      </c>
      <c r="BZ251" s="326">
        <f t="shared" si="80"/>
        <v>73.699181927660803</v>
      </c>
      <c r="CA251" s="296" t="str">
        <f t="shared" si="81"/>
        <v/>
      </c>
    </row>
    <row r="252" spans="12:79" x14ac:dyDescent="0.25">
      <c r="L252" s="332">
        <v>44139</v>
      </c>
      <c r="M252" s="2" t="s">
        <v>108</v>
      </c>
      <c r="N252" s="2" t="s">
        <v>110</v>
      </c>
      <c r="O252" s="323">
        <v>44927</v>
      </c>
      <c r="P252" s="323">
        <v>45291</v>
      </c>
      <c r="Q252" s="324">
        <v>8760</v>
      </c>
      <c r="R252" s="325">
        <v>43.4</v>
      </c>
      <c r="S252" s="274">
        <f t="shared" si="62"/>
        <v>1.0779799999999999</v>
      </c>
      <c r="T252" s="326">
        <f t="shared" si="71"/>
        <v>40.260487207554874</v>
      </c>
      <c r="U252" s="296" t="str">
        <f t="shared" si="63"/>
        <v/>
      </c>
      <c r="V252" s="296"/>
      <c r="W252" s="332">
        <v>44526</v>
      </c>
      <c r="X252" s="2" t="s">
        <v>108</v>
      </c>
      <c r="Y252" s="2" t="s">
        <v>133</v>
      </c>
      <c r="Z252" s="323">
        <v>44562</v>
      </c>
      <c r="AA252" s="323">
        <v>44926</v>
      </c>
      <c r="AB252" s="324">
        <v>8760</v>
      </c>
      <c r="AC252" s="325">
        <v>134.44999999999999</v>
      </c>
      <c r="AD252" s="274">
        <f t="shared" si="64"/>
        <v>1.05217</v>
      </c>
      <c r="AE252" s="326">
        <f t="shared" si="72"/>
        <v>127.78353307925524</v>
      </c>
      <c r="AF252" s="296" t="str">
        <f t="shared" si="73"/>
        <v/>
      </c>
      <c r="AG252" s="296"/>
      <c r="AH252" s="333">
        <v>44893</v>
      </c>
      <c r="AI252" s="328" t="s">
        <v>108</v>
      </c>
      <c r="AJ252" s="328" t="s">
        <v>110</v>
      </c>
      <c r="AK252" s="329">
        <v>44927</v>
      </c>
      <c r="AL252" s="329">
        <v>45291</v>
      </c>
      <c r="AM252" s="330">
        <v>8760</v>
      </c>
      <c r="AN252" s="331">
        <v>338.19</v>
      </c>
      <c r="AO252" s="274">
        <f t="shared" si="65"/>
        <v>0.98429999999999995</v>
      </c>
      <c r="AP252" s="326">
        <f t="shared" si="74"/>
        <v>343.58427308747332</v>
      </c>
      <c r="AQ252" s="296" t="str">
        <f t="shared" si="75"/>
        <v/>
      </c>
      <c r="AR252" s="296"/>
      <c r="AS252" s="333">
        <v>44896</v>
      </c>
      <c r="AT252" s="328" t="s">
        <v>115</v>
      </c>
      <c r="AU252" s="328" t="s">
        <v>148</v>
      </c>
      <c r="AV252" s="329">
        <v>45839</v>
      </c>
      <c r="AW252" s="329">
        <v>45930</v>
      </c>
      <c r="AX252" s="330">
        <v>2208</v>
      </c>
      <c r="AY252" s="331">
        <v>130.86000000000001</v>
      </c>
      <c r="AZ252" s="274">
        <f t="shared" si="66"/>
        <v>0.98653999999999997</v>
      </c>
      <c r="BA252" s="326">
        <f t="shared" si="76"/>
        <v>132.64540718065157</v>
      </c>
      <c r="BB252" s="296" t="str">
        <f t="shared" si="77"/>
        <v/>
      </c>
      <c r="BC252" t="str">
        <f t="shared" si="67"/>
        <v/>
      </c>
      <c r="BD252" s="296"/>
      <c r="BE252" s="296"/>
      <c r="BF252" s="332">
        <v>45259</v>
      </c>
      <c r="BG252" s="2" t="s">
        <v>115</v>
      </c>
      <c r="BH252" s="2" t="s">
        <v>160</v>
      </c>
      <c r="BI252" s="323">
        <v>46204</v>
      </c>
      <c r="BJ252" s="323">
        <v>46295</v>
      </c>
      <c r="BK252" s="324">
        <v>2208</v>
      </c>
      <c r="BL252" s="325">
        <v>86.2</v>
      </c>
      <c r="BM252" s="274">
        <f t="shared" si="68"/>
        <v>0.96323999999999999</v>
      </c>
      <c r="BN252" s="326">
        <f t="shared" si="78"/>
        <v>89.489639134587435</v>
      </c>
      <c r="BO252" s="296" t="str">
        <f t="shared" si="79"/>
        <v/>
      </c>
      <c r="BP252" t="str">
        <f t="shared" si="69"/>
        <v/>
      </c>
      <c r="BQ252" s="296"/>
      <c r="BR252" s="332">
        <v>45254</v>
      </c>
      <c r="BS252" s="2" t="s">
        <v>108</v>
      </c>
      <c r="BT252" s="2" t="s">
        <v>111</v>
      </c>
      <c r="BU252" s="323">
        <v>45292</v>
      </c>
      <c r="BV252" s="323">
        <v>45657</v>
      </c>
      <c r="BW252" s="324">
        <v>8784</v>
      </c>
      <c r="BX252" s="325">
        <v>112.05</v>
      </c>
      <c r="BY252" s="274">
        <f t="shared" si="70"/>
        <v>0.96323999999999999</v>
      </c>
      <c r="BZ252" s="326">
        <f t="shared" si="80"/>
        <v>116.32614924629375</v>
      </c>
      <c r="CA252" s="296">
        <f t="shared" si="81"/>
        <v>116.32614924629375</v>
      </c>
    </row>
    <row r="253" spans="12:79" x14ac:dyDescent="0.25">
      <c r="L253" s="332">
        <v>44139</v>
      </c>
      <c r="M253" s="2" t="s">
        <v>108</v>
      </c>
      <c r="N253" s="2" t="s">
        <v>111</v>
      </c>
      <c r="O253" s="323">
        <v>45292</v>
      </c>
      <c r="P253" s="323">
        <v>45657</v>
      </c>
      <c r="Q253" s="324">
        <v>8784</v>
      </c>
      <c r="R253" s="325">
        <v>45.17</v>
      </c>
      <c r="S253" s="274">
        <f t="shared" si="62"/>
        <v>1.0779799999999999</v>
      </c>
      <c r="T253" s="326">
        <f t="shared" si="71"/>
        <v>41.902447169706306</v>
      </c>
      <c r="U253" s="296">
        <f t="shared" si="63"/>
        <v>41.902447169706306</v>
      </c>
      <c r="V253" s="296"/>
      <c r="W253" s="332">
        <v>44526</v>
      </c>
      <c r="X253" s="2" t="s">
        <v>108</v>
      </c>
      <c r="Y253" s="2" t="s">
        <v>110</v>
      </c>
      <c r="Z253" s="323">
        <v>44927</v>
      </c>
      <c r="AA253" s="323">
        <v>45291</v>
      </c>
      <c r="AB253" s="324">
        <v>8760</v>
      </c>
      <c r="AC253" s="325">
        <v>97.35</v>
      </c>
      <c r="AD253" s="274">
        <f t="shared" si="64"/>
        <v>1.05217</v>
      </c>
      <c r="AE253" s="326">
        <f t="shared" si="72"/>
        <v>92.523071366794326</v>
      </c>
      <c r="AF253" s="296">
        <f t="shared" si="73"/>
        <v>92.523071366794326</v>
      </c>
      <c r="AG253" s="296"/>
      <c r="AH253" s="333">
        <v>44893</v>
      </c>
      <c r="AI253" s="328" t="s">
        <v>108</v>
      </c>
      <c r="AJ253" s="328" t="s">
        <v>111</v>
      </c>
      <c r="AK253" s="329">
        <v>45292</v>
      </c>
      <c r="AL253" s="329">
        <v>45657</v>
      </c>
      <c r="AM253" s="330">
        <v>8784</v>
      </c>
      <c r="AN253" s="331">
        <v>248.91</v>
      </c>
      <c r="AO253" s="274">
        <f t="shared" si="65"/>
        <v>0.98429999999999995</v>
      </c>
      <c r="AP253" s="326">
        <f t="shared" si="74"/>
        <v>252.88021944529109</v>
      </c>
      <c r="AQ253" s="296" t="str">
        <f t="shared" si="75"/>
        <v/>
      </c>
      <c r="AR253" s="296"/>
      <c r="AS253" s="333">
        <v>44895</v>
      </c>
      <c r="AT253" s="328" t="s">
        <v>115</v>
      </c>
      <c r="AU253" s="328" t="s">
        <v>110</v>
      </c>
      <c r="AV253" s="329">
        <v>44927</v>
      </c>
      <c r="AW253" s="329">
        <v>45016</v>
      </c>
      <c r="AX253" s="330">
        <v>2159</v>
      </c>
      <c r="AY253" s="331">
        <v>380.46</v>
      </c>
      <c r="AZ253" s="274">
        <f t="shared" si="66"/>
        <v>0.98429999999999995</v>
      </c>
      <c r="BA253" s="326">
        <f t="shared" si="76"/>
        <v>386.52849740932641</v>
      </c>
      <c r="BB253" s="296" t="str">
        <f t="shared" si="77"/>
        <v/>
      </c>
      <c r="BC253" t="str">
        <f t="shared" si="67"/>
        <v/>
      </c>
      <c r="BD253" s="296"/>
      <c r="BE253" s="296"/>
      <c r="BF253" s="332">
        <v>45258</v>
      </c>
      <c r="BG253" s="2" t="s">
        <v>115</v>
      </c>
      <c r="BH253" s="2" t="s">
        <v>111</v>
      </c>
      <c r="BI253" s="323">
        <v>45292</v>
      </c>
      <c r="BJ253" s="323">
        <v>45382</v>
      </c>
      <c r="BK253" s="324">
        <v>2183</v>
      </c>
      <c r="BL253" s="325">
        <v>103.12</v>
      </c>
      <c r="BM253" s="274">
        <f t="shared" si="68"/>
        <v>0.96323999999999999</v>
      </c>
      <c r="BN253" s="326">
        <f t="shared" si="78"/>
        <v>107.05535484406795</v>
      </c>
      <c r="BO253" s="296" t="str">
        <f t="shared" si="79"/>
        <v/>
      </c>
      <c r="BP253">
        <f t="shared" si="69"/>
        <v>1</v>
      </c>
      <c r="BQ253" s="296"/>
      <c r="BR253" s="332">
        <v>45254</v>
      </c>
      <c r="BS253" s="2" t="s">
        <v>108</v>
      </c>
      <c r="BT253" s="2" t="s">
        <v>135</v>
      </c>
      <c r="BU253" s="323">
        <v>45658</v>
      </c>
      <c r="BV253" s="323">
        <v>46022</v>
      </c>
      <c r="BW253" s="324">
        <v>8760</v>
      </c>
      <c r="BX253" s="325">
        <v>109.89</v>
      </c>
      <c r="BY253" s="274">
        <f t="shared" si="70"/>
        <v>0.96323999999999999</v>
      </c>
      <c r="BZ253" s="326">
        <f t="shared" si="80"/>
        <v>114.08371745359412</v>
      </c>
      <c r="CA253" s="296" t="str">
        <f t="shared" si="81"/>
        <v/>
      </c>
    </row>
    <row r="254" spans="12:79" x14ac:dyDescent="0.25">
      <c r="L254" s="332">
        <v>44139</v>
      </c>
      <c r="M254" s="2" t="s">
        <v>108</v>
      </c>
      <c r="N254" s="2" t="s">
        <v>135</v>
      </c>
      <c r="O254" s="323">
        <v>45658</v>
      </c>
      <c r="P254" s="323">
        <v>46022</v>
      </c>
      <c r="Q254" s="324">
        <v>8760</v>
      </c>
      <c r="R254" s="325">
        <v>45.95</v>
      </c>
      <c r="S254" s="274">
        <f t="shared" si="62"/>
        <v>1.0779799999999999</v>
      </c>
      <c r="T254" s="326">
        <f t="shared" si="71"/>
        <v>42.626022746247614</v>
      </c>
      <c r="U254" s="296" t="str">
        <f t="shared" si="63"/>
        <v/>
      </c>
      <c r="V254" s="296"/>
      <c r="W254" s="332">
        <v>44526</v>
      </c>
      <c r="X254" s="2" t="s">
        <v>108</v>
      </c>
      <c r="Y254" s="2" t="s">
        <v>111</v>
      </c>
      <c r="Z254" s="323">
        <v>45292</v>
      </c>
      <c r="AA254" s="323">
        <v>45657</v>
      </c>
      <c r="AB254" s="324">
        <v>8784</v>
      </c>
      <c r="AC254" s="325">
        <v>81.95</v>
      </c>
      <c r="AD254" s="274">
        <f t="shared" si="64"/>
        <v>1.05217</v>
      </c>
      <c r="AE254" s="326">
        <f t="shared" si="72"/>
        <v>77.886653297470943</v>
      </c>
      <c r="AF254" s="296" t="str">
        <f t="shared" si="73"/>
        <v/>
      </c>
      <c r="AG254" s="296"/>
      <c r="AH254" s="333">
        <v>44893</v>
      </c>
      <c r="AI254" s="328" t="s">
        <v>108</v>
      </c>
      <c r="AJ254" s="328" t="s">
        <v>135</v>
      </c>
      <c r="AK254" s="329">
        <v>45658</v>
      </c>
      <c r="AL254" s="329">
        <v>46022</v>
      </c>
      <c r="AM254" s="330">
        <v>8760</v>
      </c>
      <c r="AN254" s="331">
        <v>178.25</v>
      </c>
      <c r="AO254" s="274">
        <f t="shared" si="65"/>
        <v>0.98429999999999995</v>
      </c>
      <c r="AP254" s="326">
        <f t="shared" si="74"/>
        <v>181.09316265366252</v>
      </c>
      <c r="AQ254" s="296" t="str">
        <f t="shared" si="75"/>
        <v/>
      </c>
      <c r="AR254" s="296"/>
      <c r="AS254" s="333">
        <v>44895</v>
      </c>
      <c r="AT254" s="328" t="s">
        <v>115</v>
      </c>
      <c r="AU254" s="328" t="s">
        <v>134</v>
      </c>
      <c r="AV254" s="329">
        <v>45017</v>
      </c>
      <c r="AW254" s="329">
        <v>45107</v>
      </c>
      <c r="AX254" s="330">
        <v>2184</v>
      </c>
      <c r="AY254" s="331">
        <v>330.67</v>
      </c>
      <c r="AZ254" s="274">
        <f t="shared" si="66"/>
        <v>0.98429999999999995</v>
      </c>
      <c r="BA254" s="326">
        <f t="shared" si="76"/>
        <v>335.94432591689531</v>
      </c>
      <c r="BB254" s="296" t="str">
        <f t="shared" si="77"/>
        <v/>
      </c>
      <c r="BC254" t="str">
        <f t="shared" si="67"/>
        <v/>
      </c>
      <c r="BD254" s="296"/>
      <c r="BE254" s="296"/>
      <c r="BF254" s="332">
        <v>45258</v>
      </c>
      <c r="BG254" s="2" t="s">
        <v>115</v>
      </c>
      <c r="BH254" s="2" t="s">
        <v>117</v>
      </c>
      <c r="BI254" s="323">
        <v>45383</v>
      </c>
      <c r="BJ254" s="323">
        <v>45473</v>
      </c>
      <c r="BK254" s="324">
        <v>2184</v>
      </c>
      <c r="BL254" s="325">
        <v>93.12</v>
      </c>
      <c r="BM254" s="274">
        <f t="shared" si="68"/>
        <v>0.96323999999999999</v>
      </c>
      <c r="BN254" s="326">
        <f t="shared" si="78"/>
        <v>96.673726174162212</v>
      </c>
      <c r="BO254" s="296" t="str">
        <f t="shared" si="79"/>
        <v/>
      </c>
      <c r="BP254">
        <f t="shared" si="69"/>
        <v>1</v>
      </c>
      <c r="BQ254" s="296"/>
      <c r="BR254" s="332">
        <v>45254</v>
      </c>
      <c r="BS254" s="2" t="s">
        <v>108</v>
      </c>
      <c r="BT254" s="2" t="s">
        <v>138</v>
      </c>
      <c r="BU254" s="323">
        <v>46023</v>
      </c>
      <c r="BV254" s="323">
        <v>46387</v>
      </c>
      <c r="BW254" s="324">
        <v>8760</v>
      </c>
      <c r="BX254" s="325">
        <v>100.75</v>
      </c>
      <c r="BY254" s="274">
        <f t="shared" si="70"/>
        <v>0.96323999999999999</v>
      </c>
      <c r="BZ254" s="326">
        <f t="shared" si="80"/>
        <v>104.59490884930028</v>
      </c>
      <c r="CA254" s="296" t="str">
        <f t="shared" si="81"/>
        <v/>
      </c>
    </row>
    <row r="255" spans="12:79" x14ac:dyDescent="0.25">
      <c r="L255" s="332">
        <v>44139</v>
      </c>
      <c r="M255" s="2" t="s">
        <v>108</v>
      </c>
      <c r="N255" s="2" t="s">
        <v>138</v>
      </c>
      <c r="O255" s="323">
        <v>46023</v>
      </c>
      <c r="P255" s="323">
        <v>46387</v>
      </c>
      <c r="Q255" s="324">
        <v>8760</v>
      </c>
      <c r="R255" s="325">
        <v>46.58</v>
      </c>
      <c r="S255" s="274">
        <f t="shared" si="62"/>
        <v>1.0779799999999999</v>
      </c>
      <c r="T255" s="326">
        <f t="shared" si="71"/>
        <v>43.210449173454052</v>
      </c>
      <c r="U255" s="296" t="str">
        <f t="shared" si="63"/>
        <v/>
      </c>
      <c r="V255" s="296"/>
      <c r="W255" s="332">
        <v>44526</v>
      </c>
      <c r="X255" s="2" t="s">
        <v>108</v>
      </c>
      <c r="Y255" s="2" t="s">
        <v>135</v>
      </c>
      <c r="Z255" s="323">
        <v>45658</v>
      </c>
      <c r="AA255" s="323">
        <v>46022</v>
      </c>
      <c r="AB255" s="324">
        <v>8760</v>
      </c>
      <c r="AC255" s="325">
        <v>77.75</v>
      </c>
      <c r="AD255" s="274">
        <f t="shared" si="64"/>
        <v>1.05217</v>
      </c>
      <c r="AE255" s="326">
        <f t="shared" si="72"/>
        <v>73.894902914928196</v>
      </c>
      <c r="AF255" s="296" t="str">
        <f t="shared" si="73"/>
        <v/>
      </c>
      <c r="AG255" s="296"/>
      <c r="AH255" s="333">
        <v>44893</v>
      </c>
      <c r="AI255" s="328" t="s">
        <v>108</v>
      </c>
      <c r="AJ255" s="328" t="s">
        <v>138</v>
      </c>
      <c r="AK255" s="329">
        <v>46023</v>
      </c>
      <c r="AL255" s="329">
        <v>46387</v>
      </c>
      <c r="AM255" s="330">
        <v>8760</v>
      </c>
      <c r="AN255" s="331">
        <v>138.75</v>
      </c>
      <c r="AO255" s="274">
        <f t="shared" si="65"/>
        <v>0.98429999999999995</v>
      </c>
      <c r="AP255" s="326">
        <f t="shared" si="74"/>
        <v>140.96312099969524</v>
      </c>
      <c r="AQ255" s="296" t="str">
        <f t="shared" si="75"/>
        <v/>
      </c>
      <c r="AR255" s="296"/>
      <c r="AS255" s="333">
        <v>44895</v>
      </c>
      <c r="AT255" s="328" t="s">
        <v>115</v>
      </c>
      <c r="AU255" s="328" t="s">
        <v>137</v>
      </c>
      <c r="AV255" s="329">
        <v>45108</v>
      </c>
      <c r="AW255" s="329">
        <v>45199</v>
      </c>
      <c r="AX255" s="330">
        <v>2208</v>
      </c>
      <c r="AY255" s="331">
        <v>340.35</v>
      </c>
      <c r="AZ255" s="274">
        <f t="shared" si="66"/>
        <v>0.98429999999999995</v>
      </c>
      <c r="BA255" s="326">
        <f t="shared" si="76"/>
        <v>345.77872599817135</v>
      </c>
      <c r="BB255" s="296" t="str">
        <f t="shared" si="77"/>
        <v/>
      </c>
      <c r="BC255" t="str">
        <f t="shared" si="67"/>
        <v/>
      </c>
      <c r="BD255" s="296"/>
      <c r="BE255" s="296"/>
      <c r="BF255" s="332">
        <v>45258</v>
      </c>
      <c r="BG255" s="2" t="s">
        <v>115</v>
      </c>
      <c r="BH255" s="2" t="s">
        <v>118</v>
      </c>
      <c r="BI255" s="323">
        <v>45474</v>
      </c>
      <c r="BJ255" s="323">
        <v>45565</v>
      </c>
      <c r="BK255" s="324">
        <v>2208</v>
      </c>
      <c r="BL255" s="325">
        <v>103.57</v>
      </c>
      <c r="BM255" s="274">
        <f t="shared" si="68"/>
        <v>0.96323999999999999</v>
      </c>
      <c r="BN255" s="326">
        <f t="shared" si="78"/>
        <v>107.52252813421369</v>
      </c>
      <c r="BO255" s="296" t="str">
        <f t="shared" si="79"/>
        <v/>
      </c>
      <c r="BP255">
        <f t="shared" si="69"/>
        <v>1</v>
      </c>
      <c r="BQ255" s="296"/>
      <c r="BR255" s="332">
        <v>45254</v>
      </c>
      <c r="BS255" s="2" t="s">
        <v>108</v>
      </c>
      <c r="BT255" s="2" t="s">
        <v>141</v>
      </c>
      <c r="BU255" s="323">
        <v>46388</v>
      </c>
      <c r="BV255" s="323">
        <v>46752</v>
      </c>
      <c r="BW255" s="324">
        <v>8760</v>
      </c>
      <c r="BX255" s="325">
        <v>91.42</v>
      </c>
      <c r="BY255" s="274">
        <f t="shared" si="70"/>
        <v>0.96323999999999999</v>
      </c>
      <c r="BZ255" s="326">
        <f t="shared" si="80"/>
        <v>94.908849300278234</v>
      </c>
      <c r="CA255" s="296" t="str">
        <f t="shared" si="81"/>
        <v/>
      </c>
    </row>
    <row r="256" spans="12:79" x14ac:dyDescent="0.25">
      <c r="L256" s="332">
        <v>44138</v>
      </c>
      <c r="M256" s="2" t="s">
        <v>108</v>
      </c>
      <c r="N256" s="2" t="s">
        <v>151</v>
      </c>
      <c r="O256" s="323">
        <v>44197</v>
      </c>
      <c r="P256" s="323">
        <v>44561</v>
      </c>
      <c r="Q256" s="324">
        <v>8760</v>
      </c>
      <c r="R256" s="325">
        <v>37.69</v>
      </c>
      <c r="S256" s="274">
        <f t="shared" si="62"/>
        <v>1.0779799999999999</v>
      </c>
      <c r="T256" s="326">
        <f t="shared" si="71"/>
        <v>34.963542922874268</v>
      </c>
      <c r="U256" s="296" t="str">
        <f t="shared" si="63"/>
        <v/>
      </c>
      <c r="V256" s="296"/>
      <c r="W256" s="332">
        <v>44526</v>
      </c>
      <c r="X256" s="2" t="s">
        <v>108</v>
      </c>
      <c r="Y256" s="2" t="s">
        <v>138</v>
      </c>
      <c r="Z256" s="323">
        <v>46023</v>
      </c>
      <c r="AA256" s="323">
        <v>46387</v>
      </c>
      <c r="AB256" s="324">
        <v>8760</v>
      </c>
      <c r="AC256" s="325">
        <v>76</v>
      </c>
      <c r="AD256" s="274">
        <f t="shared" si="64"/>
        <v>1.05217</v>
      </c>
      <c r="AE256" s="326">
        <f t="shared" si="72"/>
        <v>72.231673588868716</v>
      </c>
      <c r="AF256" s="296" t="str">
        <f t="shared" si="73"/>
        <v/>
      </c>
      <c r="AG256" s="296"/>
      <c r="AH256" s="333">
        <v>44893</v>
      </c>
      <c r="AI256" s="328" t="s">
        <v>108</v>
      </c>
      <c r="AJ256" s="328" t="s">
        <v>141</v>
      </c>
      <c r="AK256" s="329">
        <v>46388</v>
      </c>
      <c r="AL256" s="329">
        <v>46752</v>
      </c>
      <c r="AM256" s="330">
        <v>8760</v>
      </c>
      <c r="AN256" s="331">
        <v>131.02000000000001</v>
      </c>
      <c r="AO256" s="274">
        <f t="shared" si="65"/>
        <v>0.98429999999999995</v>
      </c>
      <c r="AP256" s="326">
        <f t="shared" si="74"/>
        <v>133.10982424057707</v>
      </c>
      <c r="AQ256" s="296" t="str">
        <f t="shared" si="75"/>
        <v/>
      </c>
      <c r="AR256" s="296"/>
      <c r="AS256" s="333">
        <v>44895</v>
      </c>
      <c r="AT256" s="328" t="s">
        <v>115</v>
      </c>
      <c r="AU256" s="328" t="s">
        <v>116</v>
      </c>
      <c r="AV256" s="329">
        <v>45200</v>
      </c>
      <c r="AW256" s="329">
        <v>45291</v>
      </c>
      <c r="AX256" s="330">
        <v>2209</v>
      </c>
      <c r="AY256" s="331">
        <v>431.1</v>
      </c>
      <c r="AZ256" s="274">
        <f t="shared" si="66"/>
        <v>0.98429999999999995</v>
      </c>
      <c r="BA256" s="326">
        <f t="shared" si="76"/>
        <v>437.97622676013413</v>
      </c>
      <c r="BB256" s="296">
        <f t="shared" si="77"/>
        <v>437.97622676013413</v>
      </c>
      <c r="BC256">
        <f t="shared" si="67"/>
        <v>1</v>
      </c>
      <c r="BD256" s="296"/>
      <c r="BE256" s="296"/>
      <c r="BF256" s="332">
        <v>45258</v>
      </c>
      <c r="BG256" s="2" t="s">
        <v>115</v>
      </c>
      <c r="BH256" s="2" t="s">
        <v>140</v>
      </c>
      <c r="BI256" s="323">
        <v>45566</v>
      </c>
      <c r="BJ256" s="323">
        <v>45657</v>
      </c>
      <c r="BK256" s="324">
        <v>2209</v>
      </c>
      <c r="BL256" s="325">
        <v>120.75</v>
      </c>
      <c r="BM256" s="274">
        <f t="shared" si="68"/>
        <v>0.96323999999999999</v>
      </c>
      <c r="BN256" s="326">
        <f t="shared" si="78"/>
        <v>125.35816618911176</v>
      </c>
      <c r="BO256" s="296" t="str">
        <f t="shared" si="79"/>
        <v/>
      </c>
      <c r="BP256" t="str">
        <f t="shared" si="69"/>
        <v/>
      </c>
      <c r="BQ256" s="296"/>
      <c r="BR256" s="332">
        <v>45254</v>
      </c>
      <c r="BS256" s="2" t="s">
        <v>108</v>
      </c>
      <c r="BT256" s="2" t="s">
        <v>143</v>
      </c>
      <c r="BU256" s="323">
        <v>46753</v>
      </c>
      <c r="BV256" s="323">
        <v>47118</v>
      </c>
      <c r="BW256" s="324">
        <v>8784</v>
      </c>
      <c r="BX256" s="325">
        <v>81.5</v>
      </c>
      <c r="BY256" s="274">
        <f t="shared" si="70"/>
        <v>0.96323999999999999</v>
      </c>
      <c r="BZ256" s="326">
        <f t="shared" si="80"/>
        <v>84.610273659731746</v>
      </c>
      <c r="CA256" s="296" t="str">
        <f t="shared" si="81"/>
        <v/>
      </c>
    </row>
    <row r="257" spans="12:79" x14ac:dyDescent="0.25">
      <c r="L257" s="332">
        <v>44138</v>
      </c>
      <c r="M257" s="2" t="s">
        <v>108</v>
      </c>
      <c r="N257" s="2" t="s">
        <v>133</v>
      </c>
      <c r="O257" s="323">
        <v>44562</v>
      </c>
      <c r="P257" s="323">
        <v>44926</v>
      </c>
      <c r="Q257" s="324">
        <v>8760</v>
      </c>
      <c r="R257" s="325">
        <v>41.1</v>
      </c>
      <c r="S257" s="274">
        <f t="shared" si="62"/>
        <v>1.0779799999999999</v>
      </c>
      <c r="T257" s="326">
        <f t="shared" si="71"/>
        <v>38.126866917753581</v>
      </c>
      <c r="U257" s="296" t="str">
        <f t="shared" si="63"/>
        <v/>
      </c>
      <c r="V257" s="296"/>
      <c r="W257" s="332">
        <v>44526</v>
      </c>
      <c r="X257" s="2" t="s">
        <v>108</v>
      </c>
      <c r="Y257" s="2" t="s">
        <v>141</v>
      </c>
      <c r="Z257" s="323">
        <v>46388</v>
      </c>
      <c r="AA257" s="323">
        <v>46752</v>
      </c>
      <c r="AB257" s="324">
        <v>8760</v>
      </c>
      <c r="AC257" s="325">
        <v>76.25</v>
      </c>
      <c r="AD257" s="274">
        <f t="shared" si="64"/>
        <v>1.05217</v>
      </c>
      <c r="AE257" s="326">
        <f t="shared" si="72"/>
        <v>72.469277778305781</v>
      </c>
      <c r="AF257" s="296" t="str">
        <f t="shared" si="73"/>
        <v/>
      </c>
      <c r="AG257" s="296"/>
      <c r="AH257" s="333">
        <v>44893</v>
      </c>
      <c r="AI257" s="328" t="s">
        <v>108</v>
      </c>
      <c r="AJ257" s="328" t="s">
        <v>143</v>
      </c>
      <c r="AK257" s="329">
        <v>46753</v>
      </c>
      <c r="AL257" s="329">
        <v>47118</v>
      </c>
      <c r="AM257" s="330">
        <v>8784</v>
      </c>
      <c r="AN257" s="331">
        <v>120.04</v>
      </c>
      <c r="AO257" s="274">
        <f t="shared" si="65"/>
        <v>0.98429999999999995</v>
      </c>
      <c r="AP257" s="326">
        <f t="shared" si="74"/>
        <v>121.95468861119579</v>
      </c>
      <c r="AQ257" s="296" t="str">
        <f t="shared" si="75"/>
        <v/>
      </c>
      <c r="AR257" s="296"/>
      <c r="AS257" s="333">
        <v>44895</v>
      </c>
      <c r="AT257" s="328" t="s">
        <v>115</v>
      </c>
      <c r="AU257" s="328" t="s">
        <v>111</v>
      </c>
      <c r="AV257" s="329">
        <v>45292</v>
      </c>
      <c r="AW257" s="329">
        <v>45382</v>
      </c>
      <c r="AX257" s="330">
        <v>2183</v>
      </c>
      <c r="AY257" s="331">
        <v>382.05</v>
      </c>
      <c r="AZ257" s="274">
        <f t="shared" si="66"/>
        <v>0.98429999999999995</v>
      </c>
      <c r="BA257" s="326">
        <f t="shared" si="76"/>
        <v>388.14385857970132</v>
      </c>
      <c r="BB257" s="296">
        <f t="shared" si="77"/>
        <v>388.14385857970132</v>
      </c>
      <c r="BC257">
        <f t="shared" si="67"/>
        <v>1</v>
      </c>
      <c r="BD257" s="296"/>
      <c r="BE257" s="296"/>
      <c r="BF257" s="332">
        <v>45258</v>
      </c>
      <c r="BG257" s="2" t="s">
        <v>115</v>
      </c>
      <c r="BH257" s="2" t="s">
        <v>135</v>
      </c>
      <c r="BI257" s="323">
        <v>45658</v>
      </c>
      <c r="BJ257" s="323">
        <v>45747</v>
      </c>
      <c r="BK257" s="324">
        <v>2159</v>
      </c>
      <c r="BL257" s="325">
        <v>123.91</v>
      </c>
      <c r="BM257" s="274">
        <f t="shared" si="68"/>
        <v>0.96323999999999999</v>
      </c>
      <c r="BN257" s="326">
        <f t="shared" si="78"/>
        <v>128.63876084880195</v>
      </c>
      <c r="BO257" s="296" t="str">
        <f t="shared" si="79"/>
        <v/>
      </c>
      <c r="BP257" t="str">
        <f t="shared" si="69"/>
        <v/>
      </c>
      <c r="BQ257" s="296"/>
      <c r="BR257" s="332">
        <v>45254</v>
      </c>
      <c r="BS257" s="2" t="s">
        <v>108</v>
      </c>
      <c r="BT257" s="2" t="s">
        <v>146</v>
      </c>
      <c r="BU257" s="323">
        <v>47119</v>
      </c>
      <c r="BV257" s="323">
        <v>47483</v>
      </c>
      <c r="BW257" s="324">
        <v>8760</v>
      </c>
      <c r="BX257" s="325">
        <v>78.34</v>
      </c>
      <c r="BY257" s="274">
        <f t="shared" si="70"/>
        <v>0.96323999999999999</v>
      </c>
      <c r="BZ257" s="326">
        <f t="shared" si="80"/>
        <v>81.329679000041537</v>
      </c>
      <c r="CA257" s="296" t="str">
        <f t="shared" si="81"/>
        <v/>
      </c>
    </row>
    <row r="258" spans="12:79" x14ac:dyDescent="0.25">
      <c r="L258" s="332">
        <v>44138</v>
      </c>
      <c r="M258" s="2" t="s">
        <v>108</v>
      </c>
      <c r="N258" s="2" t="s">
        <v>110</v>
      </c>
      <c r="O258" s="323">
        <v>44927</v>
      </c>
      <c r="P258" s="323">
        <v>45291</v>
      </c>
      <c r="Q258" s="324">
        <v>8760</v>
      </c>
      <c r="R258" s="325">
        <v>43.21</v>
      </c>
      <c r="S258" s="274">
        <f t="shared" si="62"/>
        <v>1.0779799999999999</v>
      </c>
      <c r="T258" s="326">
        <f t="shared" si="71"/>
        <v>40.084231618397375</v>
      </c>
      <c r="U258" s="296" t="str">
        <f t="shared" si="63"/>
        <v/>
      </c>
      <c r="V258" s="296"/>
      <c r="W258" s="332">
        <v>44526</v>
      </c>
      <c r="X258" s="2" t="s">
        <v>108</v>
      </c>
      <c r="Y258" s="2" t="s">
        <v>143</v>
      </c>
      <c r="Z258" s="323">
        <v>46753</v>
      </c>
      <c r="AA258" s="323">
        <v>47118</v>
      </c>
      <c r="AB258" s="324">
        <v>8784</v>
      </c>
      <c r="AC258" s="325">
        <v>75.709999999999994</v>
      </c>
      <c r="AD258" s="274">
        <f t="shared" si="64"/>
        <v>1.05217</v>
      </c>
      <c r="AE258" s="326">
        <f t="shared" si="72"/>
        <v>71.956052729121708</v>
      </c>
      <c r="AF258" s="296" t="str">
        <f t="shared" si="73"/>
        <v/>
      </c>
      <c r="AG258" s="296"/>
      <c r="AH258" s="333">
        <v>44893</v>
      </c>
      <c r="AI258" s="328" t="s">
        <v>108</v>
      </c>
      <c r="AJ258" s="328" t="s">
        <v>146</v>
      </c>
      <c r="AK258" s="329">
        <v>47119</v>
      </c>
      <c r="AL258" s="329">
        <v>47483</v>
      </c>
      <c r="AM258" s="330">
        <v>8760</v>
      </c>
      <c r="AN258" s="331">
        <v>118.71</v>
      </c>
      <c r="AO258" s="274">
        <f t="shared" si="65"/>
        <v>0.98429999999999995</v>
      </c>
      <c r="AP258" s="326">
        <f t="shared" si="74"/>
        <v>120.60347455044194</v>
      </c>
      <c r="AQ258" s="296" t="str">
        <f t="shared" si="75"/>
        <v/>
      </c>
      <c r="AR258" s="296"/>
      <c r="AS258" s="333">
        <v>44895</v>
      </c>
      <c r="AT258" s="328" t="s">
        <v>115</v>
      </c>
      <c r="AU258" s="328" t="s">
        <v>117</v>
      </c>
      <c r="AV258" s="329">
        <v>45383</v>
      </c>
      <c r="AW258" s="329">
        <v>45473</v>
      </c>
      <c r="AX258" s="330">
        <v>2184</v>
      </c>
      <c r="AY258" s="331">
        <v>201</v>
      </c>
      <c r="AZ258" s="274">
        <f t="shared" si="66"/>
        <v>0.98429999999999995</v>
      </c>
      <c r="BA258" s="326">
        <f t="shared" si="76"/>
        <v>204.20603474550444</v>
      </c>
      <c r="BB258" s="296">
        <f t="shared" si="77"/>
        <v>204.20603474550444</v>
      </c>
      <c r="BC258">
        <f t="shared" si="67"/>
        <v>1</v>
      </c>
      <c r="BD258" s="296"/>
      <c r="BE258" s="296"/>
      <c r="BF258" s="332">
        <v>45258</v>
      </c>
      <c r="BG258" s="2" t="s">
        <v>115</v>
      </c>
      <c r="BH258" s="2" t="s">
        <v>145</v>
      </c>
      <c r="BI258" s="323">
        <v>45748</v>
      </c>
      <c r="BJ258" s="323">
        <v>45838</v>
      </c>
      <c r="BK258" s="324">
        <v>2184</v>
      </c>
      <c r="BL258" s="325">
        <v>89.47</v>
      </c>
      <c r="BM258" s="274">
        <f t="shared" si="68"/>
        <v>0.96323999999999999</v>
      </c>
      <c r="BN258" s="326">
        <f t="shared" si="78"/>
        <v>92.884431709646606</v>
      </c>
      <c r="BO258" s="296" t="str">
        <f t="shared" si="79"/>
        <v/>
      </c>
      <c r="BP258" t="str">
        <f t="shared" si="69"/>
        <v/>
      </c>
      <c r="BQ258" s="296"/>
      <c r="BR258" s="332">
        <v>45254</v>
      </c>
      <c r="BS258" s="2" t="s">
        <v>108</v>
      </c>
      <c r="BT258" s="2" t="s">
        <v>149</v>
      </c>
      <c r="BU258" s="323">
        <v>47484</v>
      </c>
      <c r="BV258" s="323">
        <v>47848</v>
      </c>
      <c r="BW258" s="324">
        <v>8760</v>
      </c>
      <c r="BX258" s="325">
        <v>76.7</v>
      </c>
      <c r="BY258" s="274">
        <f t="shared" si="70"/>
        <v>0.96323999999999999</v>
      </c>
      <c r="BZ258" s="326">
        <f t="shared" si="80"/>
        <v>79.627091898176985</v>
      </c>
      <c r="CA258" s="296" t="str">
        <f t="shared" si="81"/>
        <v/>
      </c>
    </row>
    <row r="259" spans="12:79" x14ac:dyDescent="0.25">
      <c r="L259" s="332">
        <v>44138</v>
      </c>
      <c r="M259" s="2" t="s">
        <v>108</v>
      </c>
      <c r="N259" s="2" t="s">
        <v>111</v>
      </c>
      <c r="O259" s="323">
        <v>45292</v>
      </c>
      <c r="P259" s="323">
        <v>45657</v>
      </c>
      <c r="Q259" s="324">
        <v>8784</v>
      </c>
      <c r="R259" s="325">
        <v>44.8</v>
      </c>
      <c r="S259" s="274">
        <f t="shared" si="62"/>
        <v>1.0779799999999999</v>
      </c>
      <c r="T259" s="326">
        <f t="shared" si="71"/>
        <v>41.559212601346964</v>
      </c>
      <c r="U259" s="296">
        <f t="shared" si="63"/>
        <v>41.559212601346964</v>
      </c>
      <c r="V259" s="296"/>
      <c r="W259" s="332">
        <v>44526</v>
      </c>
      <c r="X259" s="2" t="s">
        <v>108</v>
      </c>
      <c r="Y259" s="2" t="s">
        <v>146</v>
      </c>
      <c r="Z259" s="323">
        <v>47119</v>
      </c>
      <c r="AA259" s="323">
        <v>47483</v>
      </c>
      <c r="AB259" s="324">
        <v>8760</v>
      </c>
      <c r="AC259" s="325">
        <v>75.13</v>
      </c>
      <c r="AD259" s="274">
        <f t="shared" si="64"/>
        <v>1.05217</v>
      </c>
      <c r="AE259" s="326">
        <f t="shared" si="72"/>
        <v>71.404811009627707</v>
      </c>
      <c r="AF259" s="296" t="str">
        <f t="shared" si="73"/>
        <v/>
      </c>
      <c r="AG259" s="296"/>
      <c r="AH259" s="333">
        <v>44893</v>
      </c>
      <c r="AI259" s="328" t="s">
        <v>108</v>
      </c>
      <c r="AJ259" s="328" t="s">
        <v>149</v>
      </c>
      <c r="AK259" s="329">
        <v>47484</v>
      </c>
      <c r="AL259" s="329">
        <v>47848</v>
      </c>
      <c r="AM259" s="330">
        <v>8760</v>
      </c>
      <c r="AN259" s="331">
        <v>117.21</v>
      </c>
      <c r="AO259" s="274">
        <f t="shared" si="65"/>
        <v>0.98429999999999995</v>
      </c>
      <c r="AP259" s="326">
        <f t="shared" si="74"/>
        <v>119.0795489180128</v>
      </c>
      <c r="AQ259" s="296" t="str">
        <f t="shared" si="75"/>
        <v/>
      </c>
      <c r="AR259" s="296"/>
      <c r="AS259" s="333">
        <v>44895</v>
      </c>
      <c r="AT259" s="328" t="s">
        <v>115</v>
      </c>
      <c r="AU259" s="328" t="s">
        <v>118</v>
      </c>
      <c r="AV259" s="329">
        <v>45474</v>
      </c>
      <c r="AW259" s="329">
        <v>45565</v>
      </c>
      <c r="AX259" s="330">
        <v>2208</v>
      </c>
      <c r="AY259" s="331">
        <v>191</v>
      </c>
      <c r="AZ259" s="274">
        <f t="shared" si="66"/>
        <v>0.98429999999999995</v>
      </c>
      <c r="BA259" s="326">
        <f t="shared" si="76"/>
        <v>194.04653052931019</v>
      </c>
      <c r="BB259" s="296">
        <f t="shared" si="77"/>
        <v>194.04653052931019</v>
      </c>
      <c r="BC259">
        <f t="shared" si="67"/>
        <v>1</v>
      </c>
      <c r="BD259" s="296"/>
      <c r="BE259" s="296"/>
      <c r="BF259" s="332">
        <v>45258</v>
      </c>
      <c r="BG259" s="2" t="s">
        <v>115</v>
      </c>
      <c r="BH259" s="2" t="s">
        <v>148</v>
      </c>
      <c r="BI259" s="323">
        <v>45839</v>
      </c>
      <c r="BJ259" s="323">
        <v>45930</v>
      </c>
      <c r="BK259" s="324">
        <v>2208</v>
      </c>
      <c r="BL259" s="325">
        <v>93.66</v>
      </c>
      <c r="BM259" s="274">
        <f t="shared" si="68"/>
        <v>0.96323999999999999</v>
      </c>
      <c r="BN259" s="326">
        <f t="shared" si="78"/>
        <v>97.234334122337117</v>
      </c>
      <c r="BO259" s="296" t="str">
        <f t="shared" si="79"/>
        <v/>
      </c>
      <c r="BP259" t="str">
        <f t="shared" si="69"/>
        <v/>
      </c>
      <c r="BQ259" s="296"/>
      <c r="BR259" s="332">
        <v>45254</v>
      </c>
      <c r="BS259" s="2" t="s">
        <v>108</v>
      </c>
      <c r="BT259" s="2" t="s">
        <v>153</v>
      </c>
      <c r="BU259" s="323">
        <v>47849</v>
      </c>
      <c r="BV259" s="323">
        <v>48213</v>
      </c>
      <c r="BW259" s="324">
        <v>8760</v>
      </c>
      <c r="BX259" s="325">
        <v>76.31</v>
      </c>
      <c r="BY259" s="274">
        <f t="shared" si="70"/>
        <v>0.96323999999999999</v>
      </c>
      <c r="BZ259" s="326">
        <f t="shared" si="80"/>
        <v>79.22220838005066</v>
      </c>
      <c r="CA259" s="296" t="str">
        <f t="shared" si="81"/>
        <v/>
      </c>
    </row>
    <row r="260" spans="12:79" x14ac:dyDescent="0.25">
      <c r="L260" s="332">
        <v>44138</v>
      </c>
      <c r="M260" s="2" t="s">
        <v>108</v>
      </c>
      <c r="N260" s="2" t="s">
        <v>135</v>
      </c>
      <c r="O260" s="323">
        <v>45658</v>
      </c>
      <c r="P260" s="323">
        <v>46022</v>
      </c>
      <c r="Q260" s="324">
        <v>8760</v>
      </c>
      <c r="R260" s="325">
        <v>45.35</v>
      </c>
      <c r="S260" s="274">
        <f t="shared" si="62"/>
        <v>1.0779799999999999</v>
      </c>
      <c r="T260" s="326">
        <f t="shared" si="71"/>
        <v>42.06942614890815</v>
      </c>
      <c r="U260" s="296" t="str">
        <f t="shared" si="63"/>
        <v/>
      </c>
      <c r="V260" s="296"/>
      <c r="W260" s="332">
        <v>44526</v>
      </c>
      <c r="X260" s="2" t="s">
        <v>108</v>
      </c>
      <c r="Y260" s="2" t="s">
        <v>149</v>
      </c>
      <c r="Z260" s="323">
        <v>47484</v>
      </c>
      <c r="AA260" s="323">
        <v>47848</v>
      </c>
      <c r="AB260" s="324">
        <v>8760</v>
      </c>
      <c r="AC260" s="325">
        <v>74.55</v>
      </c>
      <c r="AD260" s="274">
        <f t="shared" si="64"/>
        <v>1.05217</v>
      </c>
      <c r="AE260" s="326">
        <f t="shared" si="72"/>
        <v>70.85356929013372</v>
      </c>
      <c r="AF260" s="296" t="str">
        <f t="shared" si="73"/>
        <v/>
      </c>
      <c r="AG260" s="296"/>
      <c r="AH260" s="333">
        <v>44893</v>
      </c>
      <c r="AI260" s="328" t="s">
        <v>108</v>
      </c>
      <c r="AJ260" s="328" t="s">
        <v>153</v>
      </c>
      <c r="AK260" s="329">
        <v>47849</v>
      </c>
      <c r="AL260" s="329">
        <v>48213</v>
      </c>
      <c r="AM260" s="330">
        <v>8760</v>
      </c>
      <c r="AN260" s="331">
        <v>116.21</v>
      </c>
      <c r="AO260" s="274">
        <f t="shared" si="65"/>
        <v>0.98429999999999995</v>
      </c>
      <c r="AP260" s="326">
        <f t="shared" si="74"/>
        <v>118.06359849639338</v>
      </c>
      <c r="AQ260" s="296" t="str">
        <f t="shared" si="75"/>
        <v/>
      </c>
      <c r="AR260" s="296"/>
      <c r="AS260" s="333">
        <v>44895</v>
      </c>
      <c r="AT260" s="328" t="s">
        <v>115</v>
      </c>
      <c r="AU260" s="328" t="s">
        <v>140</v>
      </c>
      <c r="AV260" s="329">
        <v>45566</v>
      </c>
      <c r="AW260" s="329">
        <v>45657</v>
      </c>
      <c r="AX260" s="330">
        <v>2209</v>
      </c>
      <c r="AY260" s="331">
        <v>269.67</v>
      </c>
      <c r="AZ260" s="274">
        <f t="shared" si="66"/>
        <v>0.98429999999999995</v>
      </c>
      <c r="BA260" s="326">
        <f t="shared" si="76"/>
        <v>273.97135019811037</v>
      </c>
      <c r="BB260" s="296" t="str">
        <f t="shared" si="77"/>
        <v/>
      </c>
      <c r="BC260" t="str">
        <f t="shared" si="67"/>
        <v/>
      </c>
      <c r="BD260" s="296"/>
      <c r="BE260" s="296"/>
      <c r="BF260" s="332">
        <v>45258</v>
      </c>
      <c r="BG260" s="2" t="s">
        <v>115</v>
      </c>
      <c r="BH260" s="2" t="s">
        <v>152</v>
      </c>
      <c r="BI260" s="323">
        <v>45931</v>
      </c>
      <c r="BJ260" s="323">
        <v>46022</v>
      </c>
      <c r="BK260" s="324">
        <v>2209</v>
      </c>
      <c r="BL260" s="325">
        <v>111.99</v>
      </c>
      <c r="BM260" s="274">
        <f t="shared" si="68"/>
        <v>0.96323999999999999</v>
      </c>
      <c r="BN260" s="326">
        <f t="shared" si="78"/>
        <v>116.26385947427433</v>
      </c>
      <c r="BO260" s="296" t="str">
        <f t="shared" si="79"/>
        <v/>
      </c>
      <c r="BP260" t="str">
        <f t="shared" si="69"/>
        <v/>
      </c>
      <c r="BQ260" s="296"/>
      <c r="BR260" s="332">
        <v>45254</v>
      </c>
      <c r="BS260" s="2" t="s">
        <v>108</v>
      </c>
      <c r="BT260" s="2" t="s">
        <v>155</v>
      </c>
      <c r="BU260" s="323">
        <v>48214</v>
      </c>
      <c r="BV260" s="323">
        <v>48579</v>
      </c>
      <c r="BW260" s="324">
        <v>8784</v>
      </c>
      <c r="BX260" s="325">
        <v>75.209999999999994</v>
      </c>
      <c r="BY260" s="274">
        <f t="shared" si="70"/>
        <v>0.96323999999999999</v>
      </c>
      <c r="BZ260" s="326">
        <f t="shared" si="80"/>
        <v>78.080229226361027</v>
      </c>
      <c r="CA260" s="296" t="str">
        <f t="shared" si="81"/>
        <v/>
      </c>
    </row>
    <row r="261" spans="12:79" x14ac:dyDescent="0.25">
      <c r="L261" s="332">
        <v>44138</v>
      </c>
      <c r="M261" s="2" t="s">
        <v>108</v>
      </c>
      <c r="N261" s="2" t="s">
        <v>138</v>
      </c>
      <c r="O261" s="323">
        <v>46023</v>
      </c>
      <c r="P261" s="323">
        <v>46387</v>
      </c>
      <c r="Q261" s="324">
        <v>8760</v>
      </c>
      <c r="R261" s="325">
        <v>45.98</v>
      </c>
      <c r="S261" s="274">
        <f t="shared" si="62"/>
        <v>1.0779799999999999</v>
      </c>
      <c r="T261" s="326">
        <f t="shared" si="71"/>
        <v>42.653852576114588</v>
      </c>
      <c r="U261" s="296" t="str">
        <f t="shared" si="63"/>
        <v/>
      </c>
      <c r="V261" s="296"/>
      <c r="W261" s="332">
        <v>44526</v>
      </c>
      <c r="X261" s="2" t="s">
        <v>108</v>
      </c>
      <c r="Y261" s="2" t="s">
        <v>153</v>
      </c>
      <c r="Z261" s="323">
        <v>47849</v>
      </c>
      <c r="AA261" s="323">
        <v>48213</v>
      </c>
      <c r="AB261" s="324">
        <v>8760</v>
      </c>
      <c r="AC261" s="325">
        <v>73.930000000000007</v>
      </c>
      <c r="AD261" s="274">
        <f t="shared" si="64"/>
        <v>1.05217</v>
      </c>
      <c r="AE261" s="326">
        <f t="shared" si="72"/>
        <v>70.264310900329804</v>
      </c>
      <c r="AF261" s="296" t="str">
        <f t="shared" si="73"/>
        <v/>
      </c>
      <c r="AG261" s="296"/>
      <c r="AH261" s="333">
        <v>44893</v>
      </c>
      <c r="AI261" s="328" t="s">
        <v>108</v>
      </c>
      <c r="AJ261" s="328" t="s">
        <v>155</v>
      </c>
      <c r="AK261" s="329">
        <v>48214</v>
      </c>
      <c r="AL261" s="329">
        <v>48579</v>
      </c>
      <c r="AM261" s="330">
        <v>8784</v>
      </c>
      <c r="AN261" s="331">
        <v>115.71</v>
      </c>
      <c r="AO261" s="274">
        <f t="shared" si="65"/>
        <v>0.98429999999999995</v>
      </c>
      <c r="AP261" s="326">
        <f t="shared" si="74"/>
        <v>117.55562328558366</v>
      </c>
      <c r="AQ261" s="296" t="str">
        <f t="shared" si="75"/>
        <v/>
      </c>
      <c r="AR261" s="296"/>
      <c r="AS261" s="333">
        <v>44895</v>
      </c>
      <c r="AT261" s="328" t="s">
        <v>115</v>
      </c>
      <c r="AU261" s="328" t="s">
        <v>135</v>
      </c>
      <c r="AV261" s="329">
        <v>45658</v>
      </c>
      <c r="AW261" s="329">
        <v>45747</v>
      </c>
      <c r="AX261" s="330">
        <v>2159</v>
      </c>
      <c r="AY261" s="331">
        <v>251.54</v>
      </c>
      <c r="AZ261" s="274">
        <f t="shared" si="66"/>
        <v>0.98429999999999995</v>
      </c>
      <c r="BA261" s="326">
        <f t="shared" si="76"/>
        <v>255.55216905415017</v>
      </c>
      <c r="BB261" s="296" t="str">
        <f t="shared" si="77"/>
        <v/>
      </c>
      <c r="BC261" t="str">
        <f t="shared" si="67"/>
        <v/>
      </c>
      <c r="BD261" s="296"/>
      <c r="BE261" s="296"/>
      <c r="BF261" s="332">
        <v>45258</v>
      </c>
      <c r="BG261" s="2" t="s">
        <v>115</v>
      </c>
      <c r="BH261" s="2" t="s">
        <v>138</v>
      </c>
      <c r="BI261" s="323">
        <v>46023</v>
      </c>
      <c r="BJ261" s="323">
        <v>46112</v>
      </c>
      <c r="BK261" s="324">
        <v>2159</v>
      </c>
      <c r="BL261" s="325">
        <v>111.79</v>
      </c>
      <c r="BM261" s="274">
        <f t="shared" si="68"/>
        <v>0.96323999999999999</v>
      </c>
      <c r="BN261" s="326">
        <f t="shared" si="78"/>
        <v>116.05622690087621</v>
      </c>
      <c r="BO261" s="296" t="str">
        <f t="shared" si="79"/>
        <v/>
      </c>
      <c r="BP261" t="str">
        <f t="shared" si="69"/>
        <v/>
      </c>
      <c r="BQ261" s="296"/>
      <c r="BR261" s="332">
        <v>45254</v>
      </c>
      <c r="BS261" s="2" t="s">
        <v>108</v>
      </c>
      <c r="BT261" s="2" t="s">
        <v>158</v>
      </c>
      <c r="BU261" s="323">
        <v>48580</v>
      </c>
      <c r="BV261" s="323">
        <v>48944</v>
      </c>
      <c r="BW261" s="324">
        <v>8760</v>
      </c>
      <c r="BX261" s="325">
        <v>74.41</v>
      </c>
      <c r="BY261" s="274">
        <f t="shared" si="70"/>
        <v>0.96323999999999999</v>
      </c>
      <c r="BZ261" s="326">
        <f t="shared" si="80"/>
        <v>77.249698932768567</v>
      </c>
      <c r="CA261" s="296" t="str">
        <f t="shared" si="81"/>
        <v/>
      </c>
    </row>
    <row r="262" spans="12:79" x14ac:dyDescent="0.25">
      <c r="L262" s="332">
        <v>44137</v>
      </c>
      <c r="M262" s="2" t="s">
        <v>108</v>
      </c>
      <c r="N262" s="2" t="s">
        <v>151</v>
      </c>
      <c r="O262" s="323">
        <v>44197</v>
      </c>
      <c r="P262" s="323">
        <v>44561</v>
      </c>
      <c r="Q262" s="324">
        <v>8760</v>
      </c>
      <c r="R262" s="325">
        <v>37.06</v>
      </c>
      <c r="S262" s="274">
        <f t="shared" si="62"/>
        <v>1.0779799999999999</v>
      </c>
      <c r="T262" s="326">
        <f t="shared" si="71"/>
        <v>34.37911649566783</v>
      </c>
      <c r="U262" s="296" t="str">
        <f t="shared" si="63"/>
        <v/>
      </c>
      <c r="V262" s="296"/>
      <c r="W262" s="332">
        <v>44525</v>
      </c>
      <c r="X262" s="2" t="s">
        <v>108</v>
      </c>
      <c r="Y262" s="2" t="s">
        <v>133</v>
      </c>
      <c r="Z262" s="323">
        <v>44562</v>
      </c>
      <c r="AA262" s="323">
        <v>44926</v>
      </c>
      <c r="AB262" s="324">
        <v>8760</v>
      </c>
      <c r="AC262" s="325">
        <v>138.61000000000001</v>
      </c>
      <c r="AD262" s="274">
        <f t="shared" si="64"/>
        <v>1.05217</v>
      </c>
      <c r="AE262" s="326">
        <f t="shared" si="72"/>
        <v>131.73726679148808</v>
      </c>
      <c r="AF262" s="296" t="str">
        <f t="shared" si="73"/>
        <v/>
      </c>
      <c r="AG262" s="296"/>
      <c r="AH262" s="333">
        <v>44890</v>
      </c>
      <c r="AI262" s="328" t="s">
        <v>108</v>
      </c>
      <c r="AJ262" s="328" t="s">
        <v>110</v>
      </c>
      <c r="AK262" s="329">
        <v>44927</v>
      </c>
      <c r="AL262" s="329">
        <v>45291</v>
      </c>
      <c r="AM262" s="330">
        <v>8760</v>
      </c>
      <c r="AN262" s="331">
        <v>345.1</v>
      </c>
      <c r="AO262" s="274">
        <f t="shared" si="65"/>
        <v>0.98429999999999995</v>
      </c>
      <c r="AP262" s="326">
        <f t="shared" si="74"/>
        <v>350.60449050086362</v>
      </c>
      <c r="AQ262" s="296" t="str">
        <f t="shared" si="75"/>
        <v/>
      </c>
      <c r="AR262" s="296"/>
      <c r="AS262" s="333">
        <v>44895</v>
      </c>
      <c r="AT262" s="328" t="s">
        <v>115</v>
      </c>
      <c r="AU262" s="328" t="s">
        <v>145</v>
      </c>
      <c r="AV262" s="329">
        <v>45748</v>
      </c>
      <c r="AW262" s="329">
        <v>45838</v>
      </c>
      <c r="AX262" s="330">
        <v>2184</v>
      </c>
      <c r="AY262" s="331">
        <v>128.88</v>
      </c>
      <c r="AZ262" s="274">
        <f t="shared" si="66"/>
        <v>0.98429999999999995</v>
      </c>
      <c r="BA262" s="326">
        <f t="shared" si="76"/>
        <v>130.9356903383115</v>
      </c>
      <c r="BB262" s="296" t="str">
        <f t="shared" si="77"/>
        <v/>
      </c>
      <c r="BC262" t="str">
        <f t="shared" si="67"/>
        <v/>
      </c>
      <c r="BD262" s="296"/>
      <c r="BE262" s="296"/>
      <c r="BF262" s="332">
        <v>45258</v>
      </c>
      <c r="BG262" s="2" t="s">
        <v>115</v>
      </c>
      <c r="BH262" s="2" t="s">
        <v>157</v>
      </c>
      <c r="BI262" s="323">
        <v>46113</v>
      </c>
      <c r="BJ262" s="323">
        <v>46203</v>
      </c>
      <c r="BK262" s="324">
        <v>2184</v>
      </c>
      <c r="BL262" s="325">
        <v>83.9</v>
      </c>
      <c r="BM262" s="274">
        <f t="shared" si="68"/>
        <v>0.96323999999999999</v>
      </c>
      <c r="BN262" s="326">
        <f t="shared" si="78"/>
        <v>87.101864540509126</v>
      </c>
      <c r="BO262" s="296" t="str">
        <f t="shared" si="79"/>
        <v/>
      </c>
      <c r="BP262" t="str">
        <f t="shared" si="69"/>
        <v/>
      </c>
      <c r="BQ262" s="296"/>
      <c r="BR262" s="332">
        <v>45253</v>
      </c>
      <c r="BS262" s="2" t="s">
        <v>108</v>
      </c>
      <c r="BT262" s="2" t="s">
        <v>111</v>
      </c>
      <c r="BU262" s="323">
        <v>45292</v>
      </c>
      <c r="BV262" s="323">
        <v>45657</v>
      </c>
      <c r="BW262" s="324">
        <v>8784</v>
      </c>
      <c r="BX262" s="325">
        <v>112.59</v>
      </c>
      <c r="BY262" s="274">
        <f t="shared" si="70"/>
        <v>0.96323999999999999</v>
      </c>
      <c r="BZ262" s="326">
        <f t="shared" si="80"/>
        <v>116.88675719446867</v>
      </c>
      <c r="CA262" s="296">
        <f t="shared" si="81"/>
        <v>116.88675719446867</v>
      </c>
    </row>
    <row r="263" spans="12:79" x14ac:dyDescent="0.25">
      <c r="L263" s="332">
        <v>44137</v>
      </c>
      <c r="M263" s="2" t="s">
        <v>108</v>
      </c>
      <c r="N263" s="2" t="s">
        <v>133</v>
      </c>
      <c r="O263" s="323">
        <v>44562</v>
      </c>
      <c r="P263" s="323">
        <v>44926</v>
      </c>
      <c r="Q263" s="324">
        <v>8760</v>
      </c>
      <c r="R263" s="325">
        <v>40.57</v>
      </c>
      <c r="S263" s="274">
        <f t="shared" si="62"/>
        <v>1.0779799999999999</v>
      </c>
      <c r="T263" s="326">
        <f t="shared" si="71"/>
        <v>37.635206590103714</v>
      </c>
      <c r="U263" s="296" t="str">
        <f t="shared" si="63"/>
        <v/>
      </c>
      <c r="V263" s="296"/>
      <c r="W263" s="332">
        <v>44525</v>
      </c>
      <c r="X263" s="2" t="s">
        <v>108</v>
      </c>
      <c r="Y263" s="2" t="s">
        <v>110</v>
      </c>
      <c r="Z263" s="323">
        <v>44927</v>
      </c>
      <c r="AA263" s="323">
        <v>45291</v>
      </c>
      <c r="AB263" s="324">
        <v>8760</v>
      </c>
      <c r="AC263" s="325">
        <v>97.71</v>
      </c>
      <c r="AD263" s="274">
        <f t="shared" si="64"/>
        <v>1.05217</v>
      </c>
      <c r="AE263" s="326">
        <f t="shared" si="72"/>
        <v>92.865221399583703</v>
      </c>
      <c r="AF263" s="296">
        <f t="shared" si="73"/>
        <v>92.865221399583703</v>
      </c>
      <c r="AG263" s="296"/>
      <c r="AH263" s="333">
        <v>44890</v>
      </c>
      <c r="AI263" s="328" t="s">
        <v>108</v>
      </c>
      <c r="AJ263" s="328" t="s">
        <v>111</v>
      </c>
      <c r="AK263" s="329">
        <v>45292</v>
      </c>
      <c r="AL263" s="329">
        <v>45657</v>
      </c>
      <c r="AM263" s="330">
        <v>8784</v>
      </c>
      <c r="AN263" s="331">
        <v>249.92</v>
      </c>
      <c r="AO263" s="274">
        <f t="shared" si="65"/>
        <v>0.98429999999999995</v>
      </c>
      <c r="AP263" s="326">
        <f t="shared" si="74"/>
        <v>253.9063293711267</v>
      </c>
      <c r="AQ263" s="296" t="str">
        <f t="shared" si="75"/>
        <v/>
      </c>
      <c r="AR263" s="296"/>
      <c r="AS263" s="333">
        <v>44895</v>
      </c>
      <c r="AT263" s="328" t="s">
        <v>115</v>
      </c>
      <c r="AU263" s="328" t="s">
        <v>148</v>
      </c>
      <c r="AV263" s="329">
        <v>45839</v>
      </c>
      <c r="AW263" s="329">
        <v>45930</v>
      </c>
      <c r="AX263" s="330">
        <v>2208</v>
      </c>
      <c r="AY263" s="331">
        <v>128.75</v>
      </c>
      <c r="AZ263" s="274">
        <f t="shared" si="66"/>
        <v>0.98429999999999995</v>
      </c>
      <c r="BA263" s="326">
        <f t="shared" si="76"/>
        <v>130.80361678350098</v>
      </c>
      <c r="BB263" s="296" t="str">
        <f t="shared" si="77"/>
        <v/>
      </c>
      <c r="BC263" t="str">
        <f t="shared" si="67"/>
        <v/>
      </c>
      <c r="BD263" s="296"/>
      <c r="BE263" s="296"/>
      <c r="BF263" s="332">
        <v>45258</v>
      </c>
      <c r="BG263" s="2" t="s">
        <v>115</v>
      </c>
      <c r="BH263" s="2" t="s">
        <v>160</v>
      </c>
      <c r="BI263" s="323">
        <v>46204</v>
      </c>
      <c r="BJ263" s="323">
        <v>46295</v>
      </c>
      <c r="BK263" s="324">
        <v>2208</v>
      </c>
      <c r="BL263" s="325">
        <v>86.85</v>
      </c>
      <c r="BM263" s="274">
        <f t="shared" si="68"/>
        <v>0.96323999999999999</v>
      </c>
      <c r="BN263" s="326">
        <f t="shared" si="78"/>
        <v>90.164444998131302</v>
      </c>
      <c r="BO263" s="296" t="str">
        <f t="shared" si="79"/>
        <v/>
      </c>
      <c r="BP263" t="str">
        <f t="shared" si="69"/>
        <v/>
      </c>
      <c r="BQ263" s="296"/>
      <c r="BR263" s="332">
        <v>45253</v>
      </c>
      <c r="BS263" s="2" t="s">
        <v>108</v>
      </c>
      <c r="BT263" s="2" t="s">
        <v>135</v>
      </c>
      <c r="BU263" s="323">
        <v>45658</v>
      </c>
      <c r="BV263" s="323">
        <v>46022</v>
      </c>
      <c r="BW263" s="324">
        <v>8760</v>
      </c>
      <c r="BX263" s="325">
        <v>109.55</v>
      </c>
      <c r="BY263" s="274">
        <f t="shared" si="70"/>
        <v>0.96323999999999999</v>
      </c>
      <c r="BZ263" s="326">
        <f t="shared" si="80"/>
        <v>113.73074207881733</v>
      </c>
      <c r="CA263" s="296" t="str">
        <f t="shared" si="81"/>
        <v/>
      </c>
    </row>
    <row r="264" spans="12:79" x14ac:dyDescent="0.25">
      <c r="L264" s="332">
        <v>44137</v>
      </c>
      <c r="M264" s="2" t="s">
        <v>108</v>
      </c>
      <c r="N264" s="2" t="s">
        <v>110</v>
      </c>
      <c r="O264" s="323">
        <v>44927</v>
      </c>
      <c r="P264" s="323">
        <v>45291</v>
      </c>
      <c r="Q264" s="324">
        <v>8760</v>
      </c>
      <c r="R264" s="325">
        <v>42.67</v>
      </c>
      <c r="S264" s="274">
        <f t="shared" si="62"/>
        <v>1.0779799999999999</v>
      </c>
      <c r="T264" s="326">
        <f t="shared" si="71"/>
        <v>39.583294680791852</v>
      </c>
      <c r="U264" s="296" t="str">
        <f t="shared" si="63"/>
        <v/>
      </c>
      <c r="V264" s="296"/>
      <c r="W264" s="332">
        <v>44525</v>
      </c>
      <c r="X264" s="2" t="s">
        <v>108</v>
      </c>
      <c r="Y264" s="2" t="s">
        <v>111</v>
      </c>
      <c r="Z264" s="323">
        <v>45292</v>
      </c>
      <c r="AA264" s="323">
        <v>45657</v>
      </c>
      <c r="AB264" s="324">
        <v>8784</v>
      </c>
      <c r="AC264" s="325">
        <v>81.52</v>
      </c>
      <c r="AD264" s="274">
        <f t="shared" si="64"/>
        <v>1.05217</v>
      </c>
      <c r="AE264" s="326">
        <f t="shared" si="72"/>
        <v>77.477974091639183</v>
      </c>
      <c r="AF264" s="296" t="str">
        <f t="shared" si="73"/>
        <v/>
      </c>
      <c r="AG264" s="296"/>
      <c r="AH264" s="333">
        <v>44890</v>
      </c>
      <c r="AI264" s="328" t="s">
        <v>108</v>
      </c>
      <c r="AJ264" s="328" t="s">
        <v>135</v>
      </c>
      <c r="AK264" s="329">
        <v>45658</v>
      </c>
      <c r="AL264" s="329">
        <v>46022</v>
      </c>
      <c r="AM264" s="330">
        <v>8760</v>
      </c>
      <c r="AN264" s="331">
        <v>180.41</v>
      </c>
      <c r="AO264" s="274">
        <f t="shared" si="65"/>
        <v>0.98429999999999995</v>
      </c>
      <c r="AP264" s="326">
        <f t="shared" si="74"/>
        <v>183.28761556436046</v>
      </c>
      <c r="AQ264" s="296" t="str">
        <f t="shared" si="75"/>
        <v/>
      </c>
      <c r="AR264" s="296"/>
      <c r="AS264" s="333">
        <v>44894</v>
      </c>
      <c r="AT264" s="328" t="s">
        <v>115</v>
      </c>
      <c r="AU264" s="328" t="s">
        <v>110</v>
      </c>
      <c r="AV264" s="329">
        <v>44927</v>
      </c>
      <c r="AW264" s="329">
        <v>45016</v>
      </c>
      <c r="AX264" s="330">
        <v>2159</v>
      </c>
      <c r="AY264" s="331">
        <v>360.71</v>
      </c>
      <c r="AZ264" s="274">
        <f t="shared" si="66"/>
        <v>0.98429999999999995</v>
      </c>
      <c r="BA264" s="326">
        <f t="shared" si="76"/>
        <v>366.46347658234276</v>
      </c>
      <c r="BB264" s="296" t="str">
        <f t="shared" si="77"/>
        <v/>
      </c>
      <c r="BC264" t="str">
        <f t="shared" si="67"/>
        <v/>
      </c>
      <c r="BD264" s="296"/>
      <c r="BE264" s="296"/>
      <c r="BF264" s="332">
        <v>45257</v>
      </c>
      <c r="BG264" s="2" t="s">
        <v>115</v>
      </c>
      <c r="BH264" s="2" t="s">
        <v>111</v>
      </c>
      <c r="BI264" s="323">
        <v>45292</v>
      </c>
      <c r="BJ264" s="323">
        <v>45382</v>
      </c>
      <c r="BK264" s="324">
        <v>2183</v>
      </c>
      <c r="BL264" s="325">
        <v>105.05</v>
      </c>
      <c r="BM264" s="274">
        <f t="shared" si="68"/>
        <v>0.96323999999999999</v>
      </c>
      <c r="BN264" s="326">
        <f t="shared" si="78"/>
        <v>109.05900917735974</v>
      </c>
      <c r="BO264" s="296" t="str">
        <f t="shared" si="79"/>
        <v/>
      </c>
      <c r="BP264">
        <f t="shared" si="69"/>
        <v>1</v>
      </c>
      <c r="BQ264" s="296"/>
      <c r="BR264" s="332">
        <v>45253</v>
      </c>
      <c r="BS264" s="2" t="s">
        <v>108</v>
      </c>
      <c r="BT264" s="2" t="s">
        <v>138</v>
      </c>
      <c r="BU264" s="323">
        <v>46023</v>
      </c>
      <c r="BV264" s="323">
        <v>46387</v>
      </c>
      <c r="BW264" s="324">
        <v>8760</v>
      </c>
      <c r="BX264" s="325">
        <v>99.64</v>
      </c>
      <c r="BY264" s="274">
        <f t="shared" si="70"/>
        <v>0.96323999999999999</v>
      </c>
      <c r="BZ264" s="326">
        <f t="shared" si="80"/>
        <v>103.44254806694074</v>
      </c>
      <c r="CA264" s="296" t="str">
        <f t="shared" si="81"/>
        <v/>
      </c>
    </row>
    <row r="265" spans="12:79" x14ac:dyDescent="0.25">
      <c r="L265" s="332">
        <v>44137</v>
      </c>
      <c r="M265" s="2" t="s">
        <v>108</v>
      </c>
      <c r="N265" s="2" t="s">
        <v>111</v>
      </c>
      <c r="O265" s="323">
        <v>45292</v>
      </c>
      <c r="P265" s="323">
        <v>45657</v>
      </c>
      <c r="Q265" s="324">
        <v>8784</v>
      </c>
      <c r="R265" s="325">
        <v>45.03</v>
      </c>
      <c r="S265" s="274">
        <f t="shared" si="62"/>
        <v>1.0779799999999999</v>
      </c>
      <c r="T265" s="326">
        <f t="shared" si="71"/>
        <v>41.772574630327099</v>
      </c>
      <c r="U265" s="296">
        <f t="shared" si="63"/>
        <v>41.772574630327099</v>
      </c>
      <c r="V265" s="296"/>
      <c r="W265" s="332">
        <v>44525</v>
      </c>
      <c r="X265" s="2" t="s">
        <v>108</v>
      </c>
      <c r="Y265" s="2" t="s">
        <v>135</v>
      </c>
      <c r="Z265" s="323">
        <v>45658</v>
      </c>
      <c r="AA265" s="323">
        <v>46022</v>
      </c>
      <c r="AB265" s="324">
        <v>8760</v>
      </c>
      <c r="AC265" s="325">
        <v>77.52</v>
      </c>
      <c r="AD265" s="274">
        <f t="shared" si="64"/>
        <v>1.05217</v>
      </c>
      <c r="AE265" s="326">
        <f t="shared" si="72"/>
        <v>73.676307060646081</v>
      </c>
      <c r="AF265" s="296" t="str">
        <f t="shared" si="73"/>
        <v/>
      </c>
      <c r="AG265" s="296"/>
      <c r="AH265" s="333">
        <v>44890</v>
      </c>
      <c r="AI265" s="328" t="s">
        <v>108</v>
      </c>
      <c r="AJ265" s="328" t="s">
        <v>138</v>
      </c>
      <c r="AK265" s="329">
        <v>46023</v>
      </c>
      <c r="AL265" s="329">
        <v>46387</v>
      </c>
      <c r="AM265" s="330">
        <v>8760</v>
      </c>
      <c r="AN265" s="331">
        <v>139.38</v>
      </c>
      <c r="AO265" s="274">
        <f t="shared" si="65"/>
        <v>0.98429999999999995</v>
      </c>
      <c r="AP265" s="326">
        <f t="shared" si="74"/>
        <v>141.60316976531544</v>
      </c>
      <c r="AQ265" s="296" t="str">
        <f t="shared" si="75"/>
        <v/>
      </c>
      <c r="AR265" s="296"/>
      <c r="AS265" s="333">
        <v>44894</v>
      </c>
      <c r="AT265" s="328" t="s">
        <v>115</v>
      </c>
      <c r="AU265" s="328" t="s">
        <v>134</v>
      </c>
      <c r="AV265" s="329">
        <v>45017</v>
      </c>
      <c r="AW265" s="329">
        <v>45107</v>
      </c>
      <c r="AX265" s="330">
        <v>2184</v>
      </c>
      <c r="AY265" s="331">
        <v>313.60000000000002</v>
      </c>
      <c r="AZ265" s="274">
        <f t="shared" si="66"/>
        <v>0.98429999999999995</v>
      </c>
      <c r="BA265" s="326">
        <f t="shared" si="76"/>
        <v>318.60205221985171</v>
      </c>
      <c r="BB265" s="296" t="str">
        <f t="shared" si="77"/>
        <v/>
      </c>
      <c r="BC265" t="str">
        <f t="shared" si="67"/>
        <v/>
      </c>
      <c r="BD265" s="296"/>
      <c r="BE265" s="296"/>
      <c r="BF265" s="332">
        <v>45257</v>
      </c>
      <c r="BG265" s="2" t="s">
        <v>115</v>
      </c>
      <c r="BH265" s="2" t="s">
        <v>117</v>
      </c>
      <c r="BI265" s="323">
        <v>45383</v>
      </c>
      <c r="BJ265" s="323">
        <v>45473</v>
      </c>
      <c r="BK265" s="324">
        <v>2184</v>
      </c>
      <c r="BL265" s="325">
        <v>96.03</v>
      </c>
      <c r="BM265" s="274">
        <f t="shared" si="68"/>
        <v>0.96323999999999999</v>
      </c>
      <c r="BN265" s="326">
        <f t="shared" si="78"/>
        <v>99.69478011710477</v>
      </c>
      <c r="BO265" s="296" t="str">
        <f t="shared" si="79"/>
        <v/>
      </c>
      <c r="BP265">
        <f t="shared" si="69"/>
        <v>1</v>
      </c>
      <c r="BQ265" s="296"/>
      <c r="BR265" s="332">
        <v>45253</v>
      </c>
      <c r="BS265" s="2" t="s">
        <v>108</v>
      </c>
      <c r="BT265" s="2" t="s">
        <v>141</v>
      </c>
      <c r="BU265" s="323">
        <v>46388</v>
      </c>
      <c r="BV265" s="323">
        <v>46752</v>
      </c>
      <c r="BW265" s="324">
        <v>8760</v>
      </c>
      <c r="BX265" s="325">
        <v>89.5</v>
      </c>
      <c r="BY265" s="274">
        <f t="shared" si="70"/>
        <v>0.96323999999999999</v>
      </c>
      <c r="BZ265" s="326">
        <f t="shared" si="80"/>
        <v>92.915576595656333</v>
      </c>
      <c r="CA265" s="296" t="str">
        <f t="shared" si="81"/>
        <v/>
      </c>
    </row>
    <row r="266" spans="12:79" x14ac:dyDescent="0.25">
      <c r="L266" s="332">
        <v>44137</v>
      </c>
      <c r="M266" s="2" t="s">
        <v>108</v>
      </c>
      <c r="N266" s="2" t="s">
        <v>135</v>
      </c>
      <c r="O266" s="323">
        <v>45658</v>
      </c>
      <c r="P266" s="323">
        <v>46022</v>
      </c>
      <c r="Q266" s="324">
        <v>8760</v>
      </c>
      <c r="R266" s="325">
        <v>45.7</v>
      </c>
      <c r="S266" s="274">
        <f t="shared" si="62"/>
        <v>1.0779799999999999</v>
      </c>
      <c r="T266" s="326">
        <f t="shared" si="71"/>
        <v>42.394107497356174</v>
      </c>
      <c r="U266" s="296" t="str">
        <f t="shared" si="63"/>
        <v/>
      </c>
      <c r="V266" s="296"/>
      <c r="W266" s="332">
        <v>44525</v>
      </c>
      <c r="X266" s="2" t="s">
        <v>108</v>
      </c>
      <c r="Y266" s="2" t="s">
        <v>138</v>
      </c>
      <c r="Z266" s="323">
        <v>46023</v>
      </c>
      <c r="AA266" s="323">
        <v>46387</v>
      </c>
      <c r="AB266" s="324">
        <v>8760</v>
      </c>
      <c r="AC266" s="325">
        <v>75.77</v>
      </c>
      <c r="AD266" s="274">
        <f t="shared" si="64"/>
        <v>1.05217</v>
      </c>
      <c r="AE266" s="326">
        <f t="shared" si="72"/>
        <v>72.013077734586602</v>
      </c>
      <c r="AF266" s="296" t="str">
        <f t="shared" si="73"/>
        <v/>
      </c>
      <c r="AG266" s="296"/>
      <c r="AH266" s="333">
        <v>44890</v>
      </c>
      <c r="AI266" s="328" t="s">
        <v>108</v>
      </c>
      <c r="AJ266" s="328" t="s">
        <v>141</v>
      </c>
      <c r="AK266" s="329">
        <v>46388</v>
      </c>
      <c r="AL266" s="329">
        <v>46752</v>
      </c>
      <c r="AM266" s="330">
        <v>8760</v>
      </c>
      <c r="AN266" s="331">
        <v>132.94</v>
      </c>
      <c r="AO266" s="274">
        <f t="shared" si="65"/>
        <v>0.98429999999999995</v>
      </c>
      <c r="AP266" s="326">
        <f t="shared" si="74"/>
        <v>135.06044905008636</v>
      </c>
      <c r="AQ266" s="296" t="str">
        <f t="shared" si="75"/>
        <v/>
      </c>
      <c r="AR266" s="296"/>
      <c r="AS266" s="333">
        <v>44894</v>
      </c>
      <c r="AT266" s="328" t="s">
        <v>115</v>
      </c>
      <c r="AU266" s="328" t="s">
        <v>137</v>
      </c>
      <c r="AV266" s="329">
        <v>45108</v>
      </c>
      <c r="AW266" s="329">
        <v>45199</v>
      </c>
      <c r="AX266" s="330">
        <v>2208</v>
      </c>
      <c r="AY266" s="331">
        <v>325.7</v>
      </c>
      <c r="AZ266" s="274">
        <f t="shared" si="66"/>
        <v>0.98429999999999995</v>
      </c>
      <c r="BA266" s="326">
        <f t="shared" si="76"/>
        <v>330.89505232144671</v>
      </c>
      <c r="BB266" s="296" t="str">
        <f t="shared" si="77"/>
        <v/>
      </c>
      <c r="BC266" t="str">
        <f t="shared" si="67"/>
        <v/>
      </c>
      <c r="BD266" s="296"/>
      <c r="BE266" s="296"/>
      <c r="BF266" s="332">
        <v>45257</v>
      </c>
      <c r="BG266" s="2" t="s">
        <v>115</v>
      </c>
      <c r="BH266" s="2" t="s">
        <v>118</v>
      </c>
      <c r="BI266" s="323">
        <v>45474</v>
      </c>
      <c r="BJ266" s="323">
        <v>45565</v>
      </c>
      <c r="BK266" s="324">
        <v>2208</v>
      </c>
      <c r="BL266" s="325">
        <v>105.9</v>
      </c>
      <c r="BM266" s="274">
        <f t="shared" si="68"/>
        <v>0.96323999999999999</v>
      </c>
      <c r="BN266" s="326">
        <f t="shared" si="78"/>
        <v>109.94144761430174</v>
      </c>
      <c r="BO266" s="296" t="str">
        <f t="shared" si="79"/>
        <v/>
      </c>
      <c r="BP266">
        <f t="shared" si="69"/>
        <v>1</v>
      </c>
      <c r="BQ266" s="296"/>
      <c r="BR266" s="332">
        <v>45253</v>
      </c>
      <c r="BS266" s="2" t="s">
        <v>108</v>
      </c>
      <c r="BT266" s="2" t="s">
        <v>143</v>
      </c>
      <c r="BU266" s="323">
        <v>46753</v>
      </c>
      <c r="BV266" s="323">
        <v>47118</v>
      </c>
      <c r="BW266" s="324">
        <v>8784</v>
      </c>
      <c r="BX266" s="325">
        <v>80.75</v>
      </c>
      <c r="BY266" s="274">
        <f t="shared" si="70"/>
        <v>0.96323999999999999</v>
      </c>
      <c r="BZ266" s="326">
        <f t="shared" si="80"/>
        <v>83.831651509488808</v>
      </c>
      <c r="CA266" s="296" t="str">
        <f t="shared" si="81"/>
        <v/>
      </c>
    </row>
    <row r="267" spans="12:79" x14ac:dyDescent="0.25">
      <c r="L267" s="332">
        <v>44137</v>
      </c>
      <c r="M267" s="2" t="s">
        <v>108</v>
      </c>
      <c r="N267" s="2" t="s">
        <v>138</v>
      </c>
      <c r="O267" s="323">
        <v>46023</v>
      </c>
      <c r="P267" s="323">
        <v>46387</v>
      </c>
      <c r="Q267" s="324">
        <v>8760</v>
      </c>
      <c r="R267" s="325">
        <v>46.33</v>
      </c>
      <c r="S267" s="274">
        <f t="shared" si="62"/>
        <v>1.0779799999999999</v>
      </c>
      <c r="T267" s="326">
        <f t="shared" si="71"/>
        <v>42.978533924562612</v>
      </c>
      <c r="U267" s="296" t="str">
        <f t="shared" si="63"/>
        <v/>
      </c>
      <c r="V267" s="296"/>
      <c r="W267" s="332">
        <v>44525</v>
      </c>
      <c r="X267" s="2" t="s">
        <v>108</v>
      </c>
      <c r="Y267" s="2" t="s">
        <v>141</v>
      </c>
      <c r="Z267" s="323">
        <v>46388</v>
      </c>
      <c r="AA267" s="323">
        <v>46752</v>
      </c>
      <c r="AB267" s="324">
        <v>8760</v>
      </c>
      <c r="AC267" s="325">
        <v>76.02</v>
      </c>
      <c r="AD267" s="274">
        <f t="shared" si="64"/>
        <v>1.05217</v>
      </c>
      <c r="AE267" s="326">
        <f t="shared" si="72"/>
        <v>72.250681924023681</v>
      </c>
      <c r="AF267" s="296" t="str">
        <f t="shared" si="73"/>
        <v/>
      </c>
      <c r="AG267" s="296"/>
      <c r="AH267" s="333">
        <v>44890</v>
      </c>
      <c r="AI267" s="328" t="s">
        <v>108</v>
      </c>
      <c r="AJ267" s="328" t="s">
        <v>143</v>
      </c>
      <c r="AK267" s="329">
        <v>46753</v>
      </c>
      <c r="AL267" s="329">
        <v>47118</v>
      </c>
      <c r="AM267" s="330">
        <v>8784</v>
      </c>
      <c r="AN267" s="331">
        <v>121.98</v>
      </c>
      <c r="AO267" s="274">
        <f t="shared" si="65"/>
        <v>0.98429999999999995</v>
      </c>
      <c r="AP267" s="326">
        <f t="shared" si="74"/>
        <v>123.92563242913747</v>
      </c>
      <c r="AQ267" s="296" t="str">
        <f t="shared" si="75"/>
        <v/>
      </c>
      <c r="AR267" s="296"/>
      <c r="AS267" s="333">
        <v>44894</v>
      </c>
      <c r="AT267" s="328" t="s">
        <v>115</v>
      </c>
      <c r="AU267" s="328" t="s">
        <v>116</v>
      </c>
      <c r="AV267" s="329">
        <v>45200</v>
      </c>
      <c r="AW267" s="329">
        <v>45291</v>
      </c>
      <c r="AX267" s="330">
        <v>2209</v>
      </c>
      <c r="AY267" s="331">
        <v>415.04</v>
      </c>
      <c r="AZ267" s="274">
        <f t="shared" si="66"/>
        <v>0.98429999999999995</v>
      </c>
      <c r="BA267" s="326">
        <f t="shared" si="76"/>
        <v>421.6600629889262</v>
      </c>
      <c r="BB267" s="296">
        <f t="shared" si="77"/>
        <v>421.6600629889262</v>
      </c>
      <c r="BC267">
        <f t="shared" si="67"/>
        <v>1</v>
      </c>
      <c r="BD267" s="296"/>
      <c r="BE267" s="296"/>
      <c r="BF267" s="332">
        <v>45257</v>
      </c>
      <c r="BG267" s="2" t="s">
        <v>115</v>
      </c>
      <c r="BH267" s="2" t="s">
        <v>140</v>
      </c>
      <c r="BI267" s="323">
        <v>45566</v>
      </c>
      <c r="BJ267" s="323">
        <v>45657</v>
      </c>
      <c r="BK267" s="324">
        <v>2209</v>
      </c>
      <c r="BL267" s="325">
        <v>122.42</v>
      </c>
      <c r="BM267" s="274">
        <f t="shared" si="68"/>
        <v>0.96323999999999999</v>
      </c>
      <c r="BN267" s="326">
        <f t="shared" si="78"/>
        <v>127.09189817698601</v>
      </c>
      <c r="BO267" s="296" t="str">
        <f t="shared" si="79"/>
        <v/>
      </c>
      <c r="BP267" t="str">
        <f t="shared" si="69"/>
        <v/>
      </c>
      <c r="BQ267" s="296"/>
      <c r="BR267" s="332">
        <v>45253</v>
      </c>
      <c r="BS267" s="2" t="s">
        <v>108</v>
      </c>
      <c r="BT267" s="2" t="s">
        <v>146</v>
      </c>
      <c r="BU267" s="323">
        <v>47119</v>
      </c>
      <c r="BV267" s="323">
        <v>47483</v>
      </c>
      <c r="BW267" s="324">
        <v>8760</v>
      </c>
      <c r="BX267" s="325">
        <v>77.59</v>
      </c>
      <c r="BY267" s="274">
        <f t="shared" si="70"/>
        <v>0.96323999999999999</v>
      </c>
      <c r="BZ267" s="326">
        <f t="shared" si="80"/>
        <v>80.551056849798599</v>
      </c>
      <c r="CA267" s="296" t="str">
        <f t="shared" si="81"/>
        <v/>
      </c>
    </row>
    <row r="268" spans="12:79" x14ac:dyDescent="0.25">
      <c r="L268" s="332">
        <v>44134</v>
      </c>
      <c r="M268" s="2" t="s">
        <v>108</v>
      </c>
      <c r="N268" s="2" t="s">
        <v>151</v>
      </c>
      <c r="O268" s="323">
        <v>44197</v>
      </c>
      <c r="P268" s="323">
        <v>44561</v>
      </c>
      <c r="Q268" s="324">
        <v>8760</v>
      </c>
      <c r="R268" s="325">
        <v>37.4</v>
      </c>
      <c r="S268" s="274">
        <f t="shared" si="62"/>
        <v>1.07399</v>
      </c>
      <c r="T268" s="326">
        <f t="shared" si="71"/>
        <v>34.823415488039927</v>
      </c>
      <c r="U268" s="296" t="str">
        <f t="shared" si="63"/>
        <v/>
      </c>
      <c r="V268" s="296"/>
      <c r="W268" s="332">
        <v>44525</v>
      </c>
      <c r="X268" s="2" t="s">
        <v>108</v>
      </c>
      <c r="Y268" s="2" t="s">
        <v>143</v>
      </c>
      <c r="Z268" s="323">
        <v>46753</v>
      </c>
      <c r="AA268" s="323">
        <v>47118</v>
      </c>
      <c r="AB268" s="324">
        <v>8784</v>
      </c>
      <c r="AC268" s="325">
        <v>75.48</v>
      </c>
      <c r="AD268" s="274">
        <f t="shared" si="64"/>
        <v>1.05217</v>
      </c>
      <c r="AE268" s="326">
        <f t="shared" si="72"/>
        <v>71.737456874839623</v>
      </c>
      <c r="AF268" s="296" t="str">
        <f t="shared" si="73"/>
        <v/>
      </c>
      <c r="AG268" s="296"/>
      <c r="AH268" s="333">
        <v>44890</v>
      </c>
      <c r="AI268" s="328" t="s">
        <v>108</v>
      </c>
      <c r="AJ268" s="328" t="s">
        <v>146</v>
      </c>
      <c r="AK268" s="329">
        <v>47119</v>
      </c>
      <c r="AL268" s="329">
        <v>47483</v>
      </c>
      <c r="AM268" s="330">
        <v>8760</v>
      </c>
      <c r="AN268" s="331">
        <v>120.65</v>
      </c>
      <c r="AO268" s="274">
        <f t="shared" si="65"/>
        <v>0.98429999999999995</v>
      </c>
      <c r="AP268" s="326">
        <f t="shared" si="74"/>
        <v>122.57441836838363</v>
      </c>
      <c r="AQ268" s="296" t="str">
        <f t="shared" si="75"/>
        <v/>
      </c>
      <c r="AR268" s="296"/>
      <c r="AS268" s="333">
        <v>44894</v>
      </c>
      <c r="AT268" s="328" t="s">
        <v>115</v>
      </c>
      <c r="AU268" s="328" t="s">
        <v>111</v>
      </c>
      <c r="AV268" s="329">
        <v>45292</v>
      </c>
      <c r="AW268" s="329">
        <v>45382</v>
      </c>
      <c r="AX268" s="330">
        <v>2183</v>
      </c>
      <c r="AY268" s="331">
        <v>366.56</v>
      </c>
      <c r="AZ268" s="274">
        <f t="shared" si="66"/>
        <v>0.98429999999999995</v>
      </c>
      <c r="BA268" s="326">
        <f t="shared" si="76"/>
        <v>372.40678654881646</v>
      </c>
      <c r="BB268" s="296">
        <f t="shared" si="77"/>
        <v>372.40678654881646</v>
      </c>
      <c r="BC268">
        <f t="shared" si="67"/>
        <v>1</v>
      </c>
      <c r="BD268" s="296"/>
      <c r="BE268" s="296"/>
      <c r="BF268" s="332">
        <v>45257</v>
      </c>
      <c r="BG268" s="2" t="s">
        <v>115</v>
      </c>
      <c r="BH268" s="2" t="s">
        <v>135</v>
      </c>
      <c r="BI268" s="323">
        <v>45658</v>
      </c>
      <c r="BJ268" s="323">
        <v>45747</v>
      </c>
      <c r="BK268" s="324">
        <v>2159</v>
      </c>
      <c r="BL268" s="325">
        <v>125.59</v>
      </c>
      <c r="BM268" s="274">
        <f t="shared" si="68"/>
        <v>0.96323999999999999</v>
      </c>
      <c r="BN268" s="326">
        <f t="shared" si="78"/>
        <v>130.38287446534613</v>
      </c>
      <c r="BO268" s="296" t="str">
        <f t="shared" si="79"/>
        <v/>
      </c>
      <c r="BP268" t="str">
        <f t="shared" si="69"/>
        <v/>
      </c>
      <c r="BQ268" s="296"/>
      <c r="BR268" s="332">
        <v>45253</v>
      </c>
      <c r="BS268" s="2" t="s">
        <v>108</v>
      </c>
      <c r="BT268" s="2" t="s">
        <v>149</v>
      </c>
      <c r="BU268" s="323">
        <v>47484</v>
      </c>
      <c r="BV268" s="323">
        <v>47848</v>
      </c>
      <c r="BW268" s="324">
        <v>8760</v>
      </c>
      <c r="BX268" s="325">
        <v>75.95</v>
      </c>
      <c r="BY268" s="274">
        <f t="shared" si="70"/>
        <v>0.96323999999999999</v>
      </c>
      <c r="BZ268" s="326">
        <f t="shared" si="80"/>
        <v>78.848469747934061</v>
      </c>
      <c r="CA268" s="296" t="str">
        <f t="shared" si="81"/>
        <v/>
      </c>
    </row>
    <row r="269" spans="12:79" x14ac:dyDescent="0.25">
      <c r="L269" s="332">
        <v>44134</v>
      </c>
      <c r="M269" s="2" t="s">
        <v>108</v>
      </c>
      <c r="N269" s="2" t="s">
        <v>133</v>
      </c>
      <c r="O269" s="323">
        <v>44562</v>
      </c>
      <c r="P269" s="323">
        <v>44926</v>
      </c>
      <c r="Q269" s="324">
        <v>8760</v>
      </c>
      <c r="R269" s="325">
        <v>40.700000000000003</v>
      </c>
      <c r="S269" s="274">
        <f t="shared" si="62"/>
        <v>1.07399</v>
      </c>
      <c r="T269" s="326">
        <f t="shared" si="71"/>
        <v>37.89606979580816</v>
      </c>
      <c r="U269" s="296" t="str">
        <f t="shared" si="63"/>
        <v/>
      </c>
      <c r="V269" s="296"/>
      <c r="W269" s="332">
        <v>44525</v>
      </c>
      <c r="X269" s="2" t="s">
        <v>108</v>
      </c>
      <c r="Y269" s="2" t="s">
        <v>146</v>
      </c>
      <c r="Z269" s="323">
        <v>47119</v>
      </c>
      <c r="AA269" s="323">
        <v>47483</v>
      </c>
      <c r="AB269" s="324">
        <v>8760</v>
      </c>
      <c r="AC269" s="325">
        <v>74.900000000000006</v>
      </c>
      <c r="AD269" s="274">
        <f t="shared" si="64"/>
        <v>1.05217</v>
      </c>
      <c r="AE269" s="326">
        <f t="shared" si="72"/>
        <v>71.186215155345621</v>
      </c>
      <c r="AF269" s="296" t="str">
        <f t="shared" si="73"/>
        <v/>
      </c>
      <c r="AG269" s="296"/>
      <c r="AH269" s="333">
        <v>44890</v>
      </c>
      <c r="AI269" s="328" t="s">
        <v>108</v>
      </c>
      <c r="AJ269" s="328" t="s">
        <v>149</v>
      </c>
      <c r="AK269" s="329">
        <v>47484</v>
      </c>
      <c r="AL269" s="329">
        <v>47848</v>
      </c>
      <c r="AM269" s="330">
        <v>8760</v>
      </c>
      <c r="AN269" s="331">
        <v>119.15</v>
      </c>
      <c r="AO269" s="274">
        <f t="shared" si="65"/>
        <v>0.98429999999999995</v>
      </c>
      <c r="AP269" s="326">
        <f t="shared" si="74"/>
        <v>121.05049273595449</v>
      </c>
      <c r="AQ269" s="296" t="str">
        <f t="shared" si="75"/>
        <v/>
      </c>
      <c r="AR269" s="296"/>
      <c r="AS269" s="333">
        <v>44894</v>
      </c>
      <c r="AT269" s="328" t="s">
        <v>115</v>
      </c>
      <c r="AU269" s="328" t="s">
        <v>117</v>
      </c>
      <c r="AV269" s="329">
        <v>45383</v>
      </c>
      <c r="AW269" s="329">
        <v>45473</v>
      </c>
      <c r="AX269" s="330">
        <v>2184</v>
      </c>
      <c r="AY269" s="331">
        <v>196.24</v>
      </c>
      <c r="AZ269" s="274">
        <f t="shared" si="66"/>
        <v>0.98429999999999995</v>
      </c>
      <c r="BA269" s="326">
        <f t="shared" si="76"/>
        <v>199.37011073859597</v>
      </c>
      <c r="BB269" s="296">
        <f t="shared" si="77"/>
        <v>199.37011073859597</v>
      </c>
      <c r="BC269">
        <f t="shared" si="67"/>
        <v>1</v>
      </c>
      <c r="BD269" s="296"/>
      <c r="BE269" s="296"/>
      <c r="BF269" s="332">
        <v>45257</v>
      </c>
      <c r="BG269" s="2" t="s">
        <v>115</v>
      </c>
      <c r="BH269" s="2" t="s">
        <v>145</v>
      </c>
      <c r="BI269" s="323">
        <v>45748</v>
      </c>
      <c r="BJ269" s="323">
        <v>45838</v>
      </c>
      <c r="BK269" s="324">
        <v>2184</v>
      </c>
      <c r="BL269" s="325">
        <v>90.59</v>
      </c>
      <c r="BM269" s="274">
        <f t="shared" si="68"/>
        <v>0.96323999999999999</v>
      </c>
      <c r="BN269" s="326">
        <f t="shared" si="78"/>
        <v>94.047174120676061</v>
      </c>
      <c r="BO269" s="296" t="str">
        <f t="shared" si="79"/>
        <v/>
      </c>
      <c r="BP269" t="str">
        <f t="shared" si="69"/>
        <v/>
      </c>
      <c r="BQ269" s="296"/>
      <c r="BR269" s="332">
        <v>45253</v>
      </c>
      <c r="BS269" s="2" t="s">
        <v>108</v>
      </c>
      <c r="BT269" s="2" t="s">
        <v>153</v>
      </c>
      <c r="BU269" s="323">
        <v>47849</v>
      </c>
      <c r="BV269" s="323">
        <v>48213</v>
      </c>
      <c r="BW269" s="324">
        <v>8760</v>
      </c>
      <c r="BX269" s="325">
        <v>75.56</v>
      </c>
      <c r="BY269" s="274">
        <f t="shared" si="70"/>
        <v>0.96323999999999999</v>
      </c>
      <c r="BZ269" s="326">
        <f t="shared" si="80"/>
        <v>78.443586229807735</v>
      </c>
      <c r="CA269" s="296" t="str">
        <f t="shared" si="81"/>
        <v/>
      </c>
    </row>
    <row r="270" spans="12:79" x14ac:dyDescent="0.25">
      <c r="L270" s="332">
        <v>44134</v>
      </c>
      <c r="M270" s="2" t="s">
        <v>108</v>
      </c>
      <c r="N270" s="2" t="s">
        <v>110</v>
      </c>
      <c r="O270" s="323">
        <v>44927</v>
      </c>
      <c r="P270" s="323">
        <v>45291</v>
      </c>
      <c r="Q270" s="324">
        <v>8760</v>
      </c>
      <c r="R270" s="325">
        <v>42.82</v>
      </c>
      <c r="S270" s="274">
        <f t="shared" si="62"/>
        <v>1.07399</v>
      </c>
      <c r="T270" s="326">
        <f t="shared" si="71"/>
        <v>39.870017411707742</v>
      </c>
      <c r="U270" s="296" t="str">
        <f t="shared" si="63"/>
        <v/>
      </c>
      <c r="V270" s="296"/>
      <c r="W270" s="332">
        <v>44525</v>
      </c>
      <c r="X270" s="2" t="s">
        <v>108</v>
      </c>
      <c r="Y270" s="2" t="s">
        <v>149</v>
      </c>
      <c r="Z270" s="323">
        <v>47484</v>
      </c>
      <c r="AA270" s="323">
        <v>47848</v>
      </c>
      <c r="AB270" s="324">
        <v>8760</v>
      </c>
      <c r="AC270" s="325">
        <v>74.319999999999993</v>
      </c>
      <c r="AD270" s="274">
        <f t="shared" si="64"/>
        <v>1.05217</v>
      </c>
      <c r="AE270" s="326">
        <f t="shared" si="72"/>
        <v>70.634973435851606</v>
      </c>
      <c r="AF270" s="296" t="str">
        <f t="shared" si="73"/>
        <v/>
      </c>
      <c r="AG270" s="296"/>
      <c r="AH270" s="333">
        <v>44890</v>
      </c>
      <c r="AI270" s="328" t="s">
        <v>108</v>
      </c>
      <c r="AJ270" s="328" t="s">
        <v>153</v>
      </c>
      <c r="AK270" s="329">
        <v>47849</v>
      </c>
      <c r="AL270" s="329">
        <v>48213</v>
      </c>
      <c r="AM270" s="330">
        <v>8760</v>
      </c>
      <c r="AN270" s="331">
        <v>118.15</v>
      </c>
      <c r="AO270" s="274">
        <f t="shared" si="65"/>
        <v>0.98429999999999995</v>
      </c>
      <c r="AP270" s="326">
        <f t="shared" si="74"/>
        <v>120.03454231433507</v>
      </c>
      <c r="AQ270" s="296" t="str">
        <f t="shared" si="75"/>
        <v/>
      </c>
      <c r="AR270" s="296"/>
      <c r="AS270" s="333">
        <v>44894</v>
      </c>
      <c r="AT270" s="328" t="s">
        <v>115</v>
      </c>
      <c r="AU270" s="328" t="s">
        <v>118</v>
      </c>
      <c r="AV270" s="329">
        <v>45474</v>
      </c>
      <c r="AW270" s="329">
        <v>45565</v>
      </c>
      <c r="AX270" s="330">
        <v>2208</v>
      </c>
      <c r="AY270" s="331">
        <v>187.09</v>
      </c>
      <c r="AZ270" s="274">
        <f t="shared" si="66"/>
        <v>0.98429999999999995</v>
      </c>
      <c r="BA270" s="326">
        <f t="shared" si="76"/>
        <v>190.07416438077823</v>
      </c>
      <c r="BB270" s="296">
        <f t="shared" si="77"/>
        <v>190.07416438077823</v>
      </c>
      <c r="BC270">
        <f t="shared" si="67"/>
        <v>1</v>
      </c>
      <c r="BD270" s="296"/>
      <c r="BE270" s="296"/>
      <c r="BF270" s="332">
        <v>45257</v>
      </c>
      <c r="BG270" s="2" t="s">
        <v>115</v>
      </c>
      <c r="BH270" s="2" t="s">
        <v>148</v>
      </c>
      <c r="BI270" s="323">
        <v>45839</v>
      </c>
      <c r="BJ270" s="323">
        <v>45930</v>
      </c>
      <c r="BK270" s="324">
        <v>2208</v>
      </c>
      <c r="BL270" s="325">
        <v>94.59</v>
      </c>
      <c r="BM270" s="274">
        <f t="shared" si="68"/>
        <v>0.96323999999999999</v>
      </c>
      <c r="BN270" s="326">
        <f t="shared" si="78"/>
        <v>98.199825588638348</v>
      </c>
      <c r="BO270" s="296" t="str">
        <f t="shared" si="79"/>
        <v/>
      </c>
      <c r="BP270" t="str">
        <f t="shared" si="69"/>
        <v/>
      </c>
      <c r="BQ270" s="296"/>
      <c r="BR270" s="332">
        <v>45253</v>
      </c>
      <c r="BS270" s="2" t="s">
        <v>108</v>
      </c>
      <c r="BT270" s="2" t="s">
        <v>155</v>
      </c>
      <c r="BU270" s="323">
        <v>48214</v>
      </c>
      <c r="BV270" s="323">
        <v>48579</v>
      </c>
      <c r="BW270" s="324">
        <v>8784</v>
      </c>
      <c r="BX270" s="325">
        <v>74.459999999999994</v>
      </c>
      <c r="BY270" s="274">
        <f t="shared" si="70"/>
        <v>0.96323999999999999</v>
      </c>
      <c r="BZ270" s="326">
        <f t="shared" si="80"/>
        <v>77.301607076118103</v>
      </c>
      <c r="CA270" s="296" t="str">
        <f t="shared" si="81"/>
        <v/>
      </c>
    </row>
    <row r="271" spans="12:79" x14ac:dyDescent="0.25">
      <c r="L271" s="332">
        <v>44134</v>
      </c>
      <c r="M271" s="2" t="s">
        <v>108</v>
      </c>
      <c r="N271" s="2" t="s">
        <v>111</v>
      </c>
      <c r="O271" s="323">
        <v>45292</v>
      </c>
      <c r="P271" s="323">
        <v>45657</v>
      </c>
      <c r="Q271" s="324">
        <v>8784</v>
      </c>
      <c r="R271" s="325">
        <v>45.3</v>
      </c>
      <c r="S271" s="274">
        <f t="shared" si="62"/>
        <v>1.07399</v>
      </c>
      <c r="T271" s="326">
        <f t="shared" si="71"/>
        <v>42.179163679363867</v>
      </c>
      <c r="U271" s="296">
        <f t="shared" si="63"/>
        <v>42.179163679363867</v>
      </c>
      <c r="V271" s="296"/>
      <c r="W271" s="332">
        <v>44525</v>
      </c>
      <c r="X271" s="2" t="s">
        <v>108</v>
      </c>
      <c r="Y271" s="2" t="s">
        <v>153</v>
      </c>
      <c r="Z271" s="323">
        <v>47849</v>
      </c>
      <c r="AA271" s="323">
        <v>48213</v>
      </c>
      <c r="AB271" s="324">
        <v>8760</v>
      </c>
      <c r="AC271" s="325">
        <v>73.7</v>
      </c>
      <c r="AD271" s="274">
        <f t="shared" si="64"/>
        <v>1.05217</v>
      </c>
      <c r="AE271" s="326">
        <f t="shared" si="72"/>
        <v>70.04571504604769</v>
      </c>
      <c r="AF271" s="296" t="str">
        <f t="shared" si="73"/>
        <v/>
      </c>
      <c r="AG271" s="296"/>
      <c r="AH271" s="333">
        <v>44890</v>
      </c>
      <c r="AI271" s="328" t="s">
        <v>108</v>
      </c>
      <c r="AJ271" s="328" t="s">
        <v>155</v>
      </c>
      <c r="AK271" s="329">
        <v>48214</v>
      </c>
      <c r="AL271" s="329">
        <v>48579</v>
      </c>
      <c r="AM271" s="330">
        <v>8784</v>
      </c>
      <c r="AN271" s="331">
        <v>117.65</v>
      </c>
      <c r="AO271" s="274">
        <f t="shared" si="65"/>
        <v>0.98429999999999995</v>
      </c>
      <c r="AP271" s="326">
        <f t="shared" si="74"/>
        <v>119.52656710352537</v>
      </c>
      <c r="AQ271" s="296" t="str">
        <f t="shared" si="75"/>
        <v/>
      </c>
      <c r="AR271" s="296"/>
      <c r="AS271" s="333">
        <v>44894</v>
      </c>
      <c r="AT271" s="328" t="s">
        <v>115</v>
      </c>
      <c r="AU271" s="328" t="s">
        <v>140</v>
      </c>
      <c r="AV271" s="329">
        <v>45566</v>
      </c>
      <c r="AW271" s="329">
        <v>45657</v>
      </c>
      <c r="AX271" s="330">
        <v>2209</v>
      </c>
      <c r="AY271" s="331">
        <v>255.96</v>
      </c>
      <c r="AZ271" s="274">
        <f t="shared" si="66"/>
        <v>0.98429999999999995</v>
      </c>
      <c r="BA271" s="326">
        <f t="shared" si="76"/>
        <v>260.04266991770805</v>
      </c>
      <c r="BB271" s="296" t="str">
        <f t="shared" si="77"/>
        <v/>
      </c>
      <c r="BC271" t="str">
        <f t="shared" si="67"/>
        <v/>
      </c>
      <c r="BD271" s="296"/>
      <c r="BE271" s="296"/>
      <c r="BF271" s="332">
        <v>45257</v>
      </c>
      <c r="BG271" s="2" t="s">
        <v>115</v>
      </c>
      <c r="BH271" s="2" t="s">
        <v>152</v>
      </c>
      <c r="BI271" s="323">
        <v>45931</v>
      </c>
      <c r="BJ271" s="323">
        <v>46022</v>
      </c>
      <c r="BK271" s="324">
        <v>2209</v>
      </c>
      <c r="BL271" s="325">
        <v>114.2</v>
      </c>
      <c r="BM271" s="274">
        <f t="shared" si="68"/>
        <v>0.96323999999999999</v>
      </c>
      <c r="BN271" s="326">
        <f t="shared" si="78"/>
        <v>118.5581994103235</v>
      </c>
      <c r="BO271" s="296" t="str">
        <f t="shared" si="79"/>
        <v/>
      </c>
      <c r="BP271" t="str">
        <f t="shared" si="69"/>
        <v/>
      </c>
      <c r="BQ271" s="296"/>
      <c r="BR271" s="332">
        <v>45253</v>
      </c>
      <c r="BS271" s="2" t="s">
        <v>108</v>
      </c>
      <c r="BT271" s="2" t="s">
        <v>158</v>
      </c>
      <c r="BU271" s="323">
        <v>48580</v>
      </c>
      <c r="BV271" s="323">
        <v>48944</v>
      </c>
      <c r="BW271" s="324">
        <v>8760</v>
      </c>
      <c r="BX271" s="325">
        <v>73.66</v>
      </c>
      <c r="BY271" s="274">
        <f t="shared" si="70"/>
        <v>0.96323999999999999</v>
      </c>
      <c r="BZ271" s="326">
        <f t="shared" si="80"/>
        <v>76.471076782525643</v>
      </c>
      <c r="CA271" s="296" t="str">
        <f t="shared" si="81"/>
        <v/>
      </c>
    </row>
    <row r="272" spans="12:79" x14ac:dyDescent="0.25">
      <c r="L272" s="332">
        <v>44134</v>
      </c>
      <c r="M272" s="2" t="s">
        <v>108</v>
      </c>
      <c r="N272" s="2" t="s">
        <v>135</v>
      </c>
      <c r="O272" s="323">
        <v>45658</v>
      </c>
      <c r="P272" s="323">
        <v>46022</v>
      </c>
      <c r="Q272" s="324">
        <v>8760</v>
      </c>
      <c r="R272" s="325">
        <v>45.85</v>
      </c>
      <c r="S272" s="274">
        <f t="shared" si="62"/>
        <v>1.07399</v>
      </c>
      <c r="T272" s="326">
        <f t="shared" si="71"/>
        <v>42.691272730658575</v>
      </c>
      <c r="U272" s="296" t="str">
        <f t="shared" si="63"/>
        <v/>
      </c>
      <c r="V272" s="296"/>
      <c r="W272" s="332">
        <v>44524</v>
      </c>
      <c r="X272" s="2" t="s">
        <v>108</v>
      </c>
      <c r="Y272" s="2" t="s">
        <v>133</v>
      </c>
      <c r="Z272" s="323">
        <v>44562</v>
      </c>
      <c r="AA272" s="323">
        <v>44926</v>
      </c>
      <c r="AB272" s="324">
        <v>8760</v>
      </c>
      <c r="AC272" s="325">
        <v>137.13999999999999</v>
      </c>
      <c r="AD272" s="274">
        <f t="shared" si="64"/>
        <v>1.05217</v>
      </c>
      <c r="AE272" s="326">
        <f t="shared" si="72"/>
        <v>130.34015415759808</v>
      </c>
      <c r="AF272" s="296" t="str">
        <f t="shared" si="73"/>
        <v/>
      </c>
      <c r="AG272" s="296"/>
      <c r="AH272" s="333">
        <v>44889</v>
      </c>
      <c r="AI272" s="328" t="s">
        <v>108</v>
      </c>
      <c r="AJ272" s="328" t="s">
        <v>110</v>
      </c>
      <c r="AK272" s="329">
        <v>44927</v>
      </c>
      <c r="AL272" s="329">
        <v>45291</v>
      </c>
      <c r="AM272" s="330">
        <v>8760</v>
      </c>
      <c r="AN272" s="331">
        <v>342</v>
      </c>
      <c r="AO272" s="274">
        <f t="shared" si="65"/>
        <v>0.98429999999999995</v>
      </c>
      <c r="AP272" s="326">
        <f t="shared" si="74"/>
        <v>347.45504419384338</v>
      </c>
      <c r="AQ272" s="296" t="str">
        <f t="shared" si="75"/>
        <v/>
      </c>
      <c r="AR272" s="296"/>
      <c r="AS272" s="333">
        <v>44894</v>
      </c>
      <c r="AT272" s="328" t="s">
        <v>115</v>
      </c>
      <c r="AU272" s="328" t="s">
        <v>135</v>
      </c>
      <c r="AV272" s="329">
        <v>45658</v>
      </c>
      <c r="AW272" s="329">
        <v>45747</v>
      </c>
      <c r="AX272" s="330">
        <v>2159</v>
      </c>
      <c r="AY272" s="331">
        <v>252.4</v>
      </c>
      <c r="AZ272" s="274">
        <f t="shared" si="66"/>
        <v>0.98429999999999995</v>
      </c>
      <c r="BA272" s="326">
        <f t="shared" si="76"/>
        <v>256.42588641674286</v>
      </c>
      <c r="BB272" s="296" t="str">
        <f t="shared" si="77"/>
        <v/>
      </c>
      <c r="BC272" t="str">
        <f t="shared" si="67"/>
        <v/>
      </c>
      <c r="BD272" s="296"/>
      <c r="BE272" s="296"/>
      <c r="BF272" s="332">
        <v>45257</v>
      </c>
      <c r="BG272" s="2" t="s">
        <v>115</v>
      </c>
      <c r="BH272" s="2" t="s">
        <v>138</v>
      </c>
      <c r="BI272" s="323">
        <v>46023</v>
      </c>
      <c r="BJ272" s="323">
        <v>46112</v>
      </c>
      <c r="BK272" s="324">
        <v>2159</v>
      </c>
      <c r="BL272" s="325">
        <v>112.91</v>
      </c>
      <c r="BM272" s="274">
        <f t="shared" si="68"/>
        <v>0.96323999999999999</v>
      </c>
      <c r="BN272" s="326">
        <f t="shared" si="78"/>
        <v>117.21896931190565</v>
      </c>
      <c r="BO272" s="296" t="str">
        <f t="shared" si="79"/>
        <v/>
      </c>
      <c r="BP272" t="str">
        <f t="shared" si="69"/>
        <v/>
      </c>
      <c r="BQ272" s="296"/>
      <c r="BR272" s="332">
        <v>45252</v>
      </c>
      <c r="BS272" s="2" t="s">
        <v>108</v>
      </c>
      <c r="BT272" s="2" t="s">
        <v>111</v>
      </c>
      <c r="BU272" s="323">
        <v>45292</v>
      </c>
      <c r="BV272" s="323">
        <v>45657</v>
      </c>
      <c r="BW272" s="324">
        <v>8784</v>
      </c>
      <c r="BX272" s="325">
        <v>109.48</v>
      </c>
      <c r="BY272" s="274">
        <f t="shared" si="70"/>
        <v>0.96323999999999999</v>
      </c>
      <c r="BZ272" s="326">
        <f t="shared" si="80"/>
        <v>113.65807067812798</v>
      </c>
      <c r="CA272" s="296">
        <f t="shared" si="81"/>
        <v>113.65807067812798</v>
      </c>
    </row>
    <row r="273" spans="12:79" x14ac:dyDescent="0.25">
      <c r="L273" s="332">
        <v>44134</v>
      </c>
      <c r="M273" s="2" t="s">
        <v>108</v>
      </c>
      <c r="N273" s="2" t="s">
        <v>138</v>
      </c>
      <c r="O273" s="323">
        <v>46023</v>
      </c>
      <c r="P273" s="323">
        <v>46387</v>
      </c>
      <c r="Q273" s="324">
        <v>8760</v>
      </c>
      <c r="R273" s="325">
        <v>46.48</v>
      </c>
      <c r="S273" s="274">
        <f t="shared" si="62"/>
        <v>1.07399</v>
      </c>
      <c r="T273" s="326">
        <f t="shared" si="71"/>
        <v>43.277870371232503</v>
      </c>
      <c r="U273" s="296" t="str">
        <f t="shared" si="63"/>
        <v/>
      </c>
      <c r="V273" s="296"/>
      <c r="W273" s="332">
        <v>44524</v>
      </c>
      <c r="X273" s="2" t="s">
        <v>108</v>
      </c>
      <c r="Y273" s="2" t="s">
        <v>110</v>
      </c>
      <c r="Z273" s="323">
        <v>44927</v>
      </c>
      <c r="AA273" s="323">
        <v>45291</v>
      </c>
      <c r="AB273" s="324">
        <v>8760</v>
      </c>
      <c r="AC273" s="325">
        <v>94.84</v>
      </c>
      <c r="AD273" s="274">
        <f t="shared" si="64"/>
        <v>1.05217</v>
      </c>
      <c r="AE273" s="326">
        <f t="shared" si="72"/>
        <v>90.137525304846179</v>
      </c>
      <c r="AF273" s="296">
        <f t="shared" si="73"/>
        <v>90.137525304846179</v>
      </c>
      <c r="AG273" s="296"/>
      <c r="AH273" s="333">
        <v>44889</v>
      </c>
      <c r="AI273" s="328" t="s">
        <v>108</v>
      </c>
      <c r="AJ273" s="328" t="s">
        <v>111</v>
      </c>
      <c r="AK273" s="329">
        <v>45292</v>
      </c>
      <c r="AL273" s="329">
        <v>45657</v>
      </c>
      <c r="AM273" s="330">
        <v>8784</v>
      </c>
      <c r="AN273" s="331">
        <v>249.16</v>
      </c>
      <c r="AO273" s="274">
        <f t="shared" si="65"/>
        <v>0.98429999999999995</v>
      </c>
      <c r="AP273" s="326">
        <f t="shared" si="74"/>
        <v>253.13420705069595</v>
      </c>
      <c r="AQ273" s="296" t="str">
        <f t="shared" si="75"/>
        <v/>
      </c>
      <c r="AR273" s="296"/>
      <c r="AS273" s="333">
        <v>44894</v>
      </c>
      <c r="AT273" s="328" t="s">
        <v>115</v>
      </c>
      <c r="AU273" s="328" t="s">
        <v>145</v>
      </c>
      <c r="AV273" s="329">
        <v>45748</v>
      </c>
      <c r="AW273" s="329">
        <v>45838</v>
      </c>
      <c r="AX273" s="330">
        <v>2184</v>
      </c>
      <c r="AY273" s="331">
        <v>129.24</v>
      </c>
      <c r="AZ273" s="274">
        <f t="shared" si="66"/>
        <v>0.98429999999999995</v>
      </c>
      <c r="BA273" s="326">
        <f t="shared" si="76"/>
        <v>131.3014324900945</v>
      </c>
      <c r="BB273" s="296" t="str">
        <f t="shared" si="77"/>
        <v/>
      </c>
      <c r="BC273" t="str">
        <f t="shared" si="67"/>
        <v/>
      </c>
      <c r="BD273" s="296"/>
      <c r="BE273" s="296"/>
      <c r="BF273" s="332">
        <v>45257</v>
      </c>
      <c r="BG273" s="2" t="s">
        <v>115</v>
      </c>
      <c r="BH273" s="2" t="s">
        <v>157</v>
      </c>
      <c r="BI273" s="323">
        <v>46113</v>
      </c>
      <c r="BJ273" s="323">
        <v>46203</v>
      </c>
      <c r="BK273" s="324">
        <v>2184</v>
      </c>
      <c r="BL273" s="325">
        <v>83.91</v>
      </c>
      <c r="BM273" s="274">
        <f t="shared" si="68"/>
        <v>0.96323999999999999</v>
      </c>
      <c r="BN273" s="326">
        <f t="shared" si="78"/>
        <v>87.112246169179016</v>
      </c>
      <c r="BO273" s="296" t="str">
        <f t="shared" si="79"/>
        <v/>
      </c>
      <c r="BP273" t="str">
        <f t="shared" si="69"/>
        <v/>
      </c>
      <c r="BQ273" s="296"/>
      <c r="BR273" s="332">
        <v>45252</v>
      </c>
      <c r="BS273" s="2" t="s">
        <v>108</v>
      </c>
      <c r="BT273" s="2" t="s">
        <v>135</v>
      </c>
      <c r="BU273" s="323">
        <v>45658</v>
      </c>
      <c r="BV273" s="323">
        <v>46022</v>
      </c>
      <c r="BW273" s="324">
        <v>8760</v>
      </c>
      <c r="BX273" s="325">
        <v>108.58</v>
      </c>
      <c r="BY273" s="274">
        <f t="shared" si="70"/>
        <v>0.96323999999999999</v>
      </c>
      <c r="BZ273" s="326">
        <f t="shared" si="80"/>
        <v>112.72372409783647</v>
      </c>
      <c r="CA273" s="296" t="str">
        <f t="shared" si="81"/>
        <v/>
      </c>
    </row>
    <row r="274" spans="12:79" x14ac:dyDescent="0.25">
      <c r="L274" s="332">
        <v>44133</v>
      </c>
      <c r="M274" s="2" t="s">
        <v>108</v>
      </c>
      <c r="N274" s="2" t="s">
        <v>151</v>
      </c>
      <c r="O274" s="323">
        <v>44197</v>
      </c>
      <c r="P274" s="323">
        <v>44561</v>
      </c>
      <c r="Q274" s="324">
        <v>8760</v>
      </c>
      <c r="R274" s="325">
        <v>37.5</v>
      </c>
      <c r="S274" s="274">
        <f t="shared" si="62"/>
        <v>1.07399</v>
      </c>
      <c r="T274" s="326">
        <f t="shared" si="71"/>
        <v>34.916526224638964</v>
      </c>
      <c r="U274" s="296" t="str">
        <f t="shared" si="63"/>
        <v/>
      </c>
      <c r="V274" s="296"/>
      <c r="W274" s="332">
        <v>44524</v>
      </c>
      <c r="X274" s="2" t="s">
        <v>108</v>
      </c>
      <c r="Y274" s="2" t="s">
        <v>111</v>
      </c>
      <c r="Z274" s="323">
        <v>45292</v>
      </c>
      <c r="AA274" s="323">
        <v>45657</v>
      </c>
      <c r="AB274" s="324">
        <v>8784</v>
      </c>
      <c r="AC274" s="325">
        <v>79.680000000000007</v>
      </c>
      <c r="AD274" s="274">
        <f t="shared" si="64"/>
        <v>1.05217</v>
      </c>
      <c r="AE274" s="326">
        <f t="shared" si="72"/>
        <v>75.72920725738237</v>
      </c>
      <c r="AF274" s="296" t="str">
        <f t="shared" si="73"/>
        <v/>
      </c>
      <c r="AG274" s="296"/>
      <c r="AH274" s="333">
        <v>44889</v>
      </c>
      <c r="AI274" s="328" t="s">
        <v>108</v>
      </c>
      <c r="AJ274" s="328" t="s">
        <v>135</v>
      </c>
      <c r="AK274" s="329">
        <v>45658</v>
      </c>
      <c r="AL274" s="329">
        <v>46022</v>
      </c>
      <c r="AM274" s="330">
        <v>8760</v>
      </c>
      <c r="AN274" s="331">
        <v>180</v>
      </c>
      <c r="AO274" s="274">
        <f t="shared" si="65"/>
        <v>0.98429999999999995</v>
      </c>
      <c r="AP274" s="326">
        <f t="shared" si="74"/>
        <v>182.8710758914965</v>
      </c>
      <c r="AQ274" s="296" t="str">
        <f t="shared" si="75"/>
        <v/>
      </c>
      <c r="AR274" s="296"/>
      <c r="AS274" s="333">
        <v>44894</v>
      </c>
      <c r="AT274" s="328" t="s">
        <v>115</v>
      </c>
      <c r="AU274" s="328" t="s">
        <v>148</v>
      </c>
      <c r="AV274" s="329">
        <v>45839</v>
      </c>
      <c r="AW274" s="329">
        <v>45930</v>
      </c>
      <c r="AX274" s="330">
        <v>2208</v>
      </c>
      <c r="AY274" s="331">
        <v>129.1</v>
      </c>
      <c r="AZ274" s="274">
        <f t="shared" si="66"/>
        <v>0.98429999999999995</v>
      </c>
      <c r="BA274" s="326">
        <f t="shared" si="76"/>
        <v>131.15919943106778</v>
      </c>
      <c r="BB274" s="296" t="str">
        <f t="shared" si="77"/>
        <v/>
      </c>
      <c r="BC274" t="str">
        <f t="shared" si="67"/>
        <v/>
      </c>
      <c r="BD274" s="296"/>
      <c r="BE274" s="296"/>
      <c r="BF274" s="332">
        <v>45257</v>
      </c>
      <c r="BG274" s="2" t="s">
        <v>115</v>
      </c>
      <c r="BH274" s="2" t="s">
        <v>160</v>
      </c>
      <c r="BI274" s="323">
        <v>46204</v>
      </c>
      <c r="BJ274" s="323">
        <v>46295</v>
      </c>
      <c r="BK274" s="324">
        <v>2208</v>
      </c>
      <c r="BL274" s="325">
        <v>86.8</v>
      </c>
      <c r="BM274" s="274">
        <f t="shared" si="68"/>
        <v>0.96323999999999999</v>
      </c>
      <c r="BN274" s="326">
        <f t="shared" si="78"/>
        <v>90.11253685478178</v>
      </c>
      <c r="BO274" s="296" t="str">
        <f t="shared" si="79"/>
        <v/>
      </c>
      <c r="BP274" t="str">
        <f t="shared" si="69"/>
        <v/>
      </c>
      <c r="BQ274" s="296"/>
      <c r="BR274" s="332">
        <v>45252</v>
      </c>
      <c r="BS274" s="2" t="s">
        <v>108</v>
      </c>
      <c r="BT274" s="2" t="s">
        <v>138</v>
      </c>
      <c r="BU274" s="323">
        <v>46023</v>
      </c>
      <c r="BV274" s="323">
        <v>46387</v>
      </c>
      <c r="BW274" s="324">
        <v>8760</v>
      </c>
      <c r="BX274" s="325">
        <v>98.87</v>
      </c>
      <c r="BY274" s="274">
        <f t="shared" si="70"/>
        <v>0.96323999999999999</v>
      </c>
      <c r="BZ274" s="326">
        <f t="shared" si="80"/>
        <v>102.64316265935801</v>
      </c>
      <c r="CA274" s="296" t="str">
        <f t="shared" si="81"/>
        <v/>
      </c>
    </row>
    <row r="275" spans="12:79" x14ac:dyDescent="0.25">
      <c r="L275" s="332">
        <v>44133</v>
      </c>
      <c r="M275" s="2" t="s">
        <v>108</v>
      </c>
      <c r="N275" s="2" t="s">
        <v>133</v>
      </c>
      <c r="O275" s="323">
        <v>44562</v>
      </c>
      <c r="P275" s="323">
        <v>44926</v>
      </c>
      <c r="Q275" s="324">
        <v>8760</v>
      </c>
      <c r="R275" s="325">
        <v>40.85</v>
      </c>
      <c r="S275" s="274">
        <f t="shared" si="62"/>
        <v>1.07399</v>
      </c>
      <c r="T275" s="326">
        <f t="shared" si="71"/>
        <v>38.035735900706712</v>
      </c>
      <c r="U275" s="296" t="str">
        <f t="shared" si="63"/>
        <v/>
      </c>
      <c r="V275" s="296"/>
      <c r="W275" s="332">
        <v>44524</v>
      </c>
      <c r="X275" s="2" t="s">
        <v>108</v>
      </c>
      <c r="Y275" s="2" t="s">
        <v>135</v>
      </c>
      <c r="Z275" s="323">
        <v>45658</v>
      </c>
      <c r="AA275" s="323">
        <v>46022</v>
      </c>
      <c r="AB275" s="324">
        <v>8760</v>
      </c>
      <c r="AC275" s="325">
        <v>76.22</v>
      </c>
      <c r="AD275" s="274">
        <f t="shared" si="64"/>
        <v>1.05217</v>
      </c>
      <c r="AE275" s="326">
        <f t="shared" si="72"/>
        <v>72.440765275573341</v>
      </c>
      <c r="AF275" s="296" t="str">
        <f t="shared" si="73"/>
        <v/>
      </c>
      <c r="AG275" s="296"/>
      <c r="AH275" s="333">
        <v>44889</v>
      </c>
      <c r="AI275" s="328" t="s">
        <v>108</v>
      </c>
      <c r="AJ275" s="328" t="s">
        <v>138</v>
      </c>
      <c r="AK275" s="329">
        <v>46023</v>
      </c>
      <c r="AL275" s="329">
        <v>46387</v>
      </c>
      <c r="AM275" s="330">
        <v>8760</v>
      </c>
      <c r="AN275" s="331">
        <v>139.25</v>
      </c>
      <c r="AO275" s="274">
        <f t="shared" si="65"/>
        <v>0.98429999999999995</v>
      </c>
      <c r="AP275" s="326">
        <f t="shared" si="74"/>
        <v>141.47109621050492</v>
      </c>
      <c r="AQ275" s="296" t="str">
        <f t="shared" si="75"/>
        <v/>
      </c>
      <c r="AR275" s="296"/>
      <c r="AS275" s="333">
        <v>44893</v>
      </c>
      <c r="AT275" s="328" t="s">
        <v>115</v>
      </c>
      <c r="AU275" s="328" t="s">
        <v>110</v>
      </c>
      <c r="AV275" s="329">
        <v>44927</v>
      </c>
      <c r="AW275" s="329">
        <v>45016</v>
      </c>
      <c r="AX275" s="330">
        <v>2159</v>
      </c>
      <c r="AY275" s="331">
        <v>337.95</v>
      </c>
      <c r="AZ275" s="274">
        <f t="shared" si="66"/>
        <v>0.98429999999999995</v>
      </c>
      <c r="BA275" s="326">
        <f t="shared" si="76"/>
        <v>343.34044498628469</v>
      </c>
      <c r="BB275" s="296" t="str">
        <f t="shared" si="77"/>
        <v/>
      </c>
      <c r="BC275" t="str">
        <f t="shared" si="67"/>
        <v/>
      </c>
      <c r="BD275" s="296"/>
      <c r="BE275" s="296"/>
      <c r="BF275" s="332">
        <v>45254</v>
      </c>
      <c r="BG275" s="2" t="s">
        <v>115</v>
      </c>
      <c r="BH275" s="2" t="s">
        <v>111</v>
      </c>
      <c r="BI275" s="323">
        <v>45292</v>
      </c>
      <c r="BJ275" s="323">
        <v>45382</v>
      </c>
      <c r="BK275" s="324">
        <v>2183</v>
      </c>
      <c r="BL275" s="325">
        <v>110.29</v>
      </c>
      <c r="BM275" s="274">
        <f t="shared" si="68"/>
        <v>0.96323999999999999</v>
      </c>
      <c r="BN275" s="326">
        <f t="shared" si="78"/>
        <v>114.49898260039036</v>
      </c>
      <c r="BO275" s="296" t="str">
        <f t="shared" si="79"/>
        <v/>
      </c>
      <c r="BP275">
        <f t="shared" si="69"/>
        <v>1</v>
      </c>
      <c r="BQ275" s="296"/>
      <c r="BR275" s="332">
        <v>45252</v>
      </c>
      <c r="BS275" s="2" t="s">
        <v>108</v>
      </c>
      <c r="BT275" s="2" t="s">
        <v>141</v>
      </c>
      <c r="BU275" s="323">
        <v>46388</v>
      </c>
      <c r="BV275" s="323">
        <v>46752</v>
      </c>
      <c r="BW275" s="324">
        <v>8760</v>
      </c>
      <c r="BX275" s="325">
        <v>89.5</v>
      </c>
      <c r="BY275" s="274">
        <f t="shared" si="70"/>
        <v>0.96323999999999999</v>
      </c>
      <c r="BZ275" s="326">
        <f t="shared" si="80"/>
        <v>92.915576595656333</v>
      </c>
      <c r="CA275" s="296" t="str">
        <f t="shared" si="81"/>
        <v/>
      </c>
    </row>
    <row r="276" spans="12:79" x14ac:dyDescent="0.25">
      <c r="L276" s="332">
        <v>44133</v>
      </c>
      <c r="M276" s="2" t="s">
        <v>108</v>
      </c>
      <c r="N276" s="2" t="s">
        <v>110</v>
      </c>
      <c r="O276" s="323">
        <v>44927</v>
      </c>
      <c r="P276" s="323">
        <v>45291</v>
      </c>
      <c r="Q276" s="324">
        <v>8760</v>
      </c>
      <c r="R276" s="325">
        <v>42.84</v>
      </c>
      <c r="S276" s="274">
        <f t="shared" si="62"/>
        <v>1.07399</v>
      </c>
      <c r="T276" s="326">
        <f t="shared" si="71"/>
        <v>39.888639559027553</v>
      </c>
      <c r="U276" s="296" t="str">
        <f t="shared" si="63"/>
        <v/>
      </c>
      <c r="V276" s="296"/>
      <c r="W276" s="332">
        <v>44524</v>
      </c>
      <c r="X276" s="2" t="s">
        <v>108</v>
      </c>
      <c r="Y276" s="2" t="s">
        <v>138</v>
      </c>
      <c r="Z276" s="323">
        <v>46023</v>
      </c>
      <c r="AA276" s="323">
        <v>46387</v>
      </c>
      <c r="AB276" s="324">
        <v>8760</v>
      </c>
      <c r="AC276" s="325">
        <v>74.47</v>
      </c>
      <c r="AD276" s="274">
        <f t="shared" si="64"/>
        <v>1.05217</v>
      </c>
      <c r="AE276" s="326">
        <f t="shared" si="72"/>
        <v>70.777535949513862</v>
      </c>
      <c r="AF276" s="296" t="str">
        <f t="shared" si="73"/>
        <v/>
      </c>
      <c r="AG276" s="296"/>
      <c r="AH276" s="333">
        <v>44889</v>
      </c>
      <c r="AI276" s="328" t="s">
        <v>108</v>
      </c>
      <c r="AJ276" s="328" t="s">
        <v>141</v>
      </c>
      <c r="AK276" s="329">
        <v>46388</v>
      </c>
      <c r="AL276" s="329">
        <v>46752</v>
      </c>
      <c r="AM276" s="330">
        <v>8760</v>
      </c>
      <c r="AN276" s="331">
        <v>133.37</v>
      </c>
      <c r="AO276" s="274">
        <f t="shared" si="65"/>
        <v>0.98429999999999995</v>
      </c>
      <c r="AP276" s="326">
        <f t="shared" si="74"/>
        <v>135.49730773138273</v>
      </c>
      <c r="AQ276" s="296" t="str">
        <f t="shared" si="75"/>
        <v/>
      </c>
      <c r="AR276" s="296"/>
      <c r="AS276" s="333">
        <v>44893</v>
      </c>
      <c r="AT276" s="328" t="s">
        <v>115</v>
      </c>
      <c r="AU276" s="328" t="s">
        <v>134</v>
      </c>
      <c r="AV276" s="329">
        <v>45017</v>
      </c>
      <c r="AW276" s="329">
        <v>45107</v>
      </c>
      <c r="AX276" s="330">
        <v>2184</v>
      </c>
      <c r="AY276" s="331">
        <v>299.5</v>
      </c>
      <c r="AZ276" s="274">
        <f t="shared" si="66"/>
        <v>0.98429999999999995</v>
      </c>
      <c r="BA276" s="326">
        <f t="shared" si="76"/>
        <v>304.27715127501779</v>
      </c>
      <c r="BB276" s="296" t="str">
        <f t="shared" si="77"/>
        <v/>
      </c>
      <c r="BC276" t="str">
        <f t="shared" si="67"/>
        <v/>
      </c>
      <c r="BD276" s="296"/>
      <c r="BE276" s="296"/>
      <c r="BF276" s="332">
        <v>45254</v>
      </c>
      <c r="BG276" s="2" t="s">
        <v>115</v>
      </c>
      <c r="BH276" s="2" t="s">
        <v>117</v>
      </c>
      <c r="BI276" s="323">
        <v>45383</v>
      </c>
      <c r="BJ276" s="323">
        <v>45473</v>
      </c>
      <c r="BK276" s="324">
        <v>2184</v>
      </c>
      <c r="BL276" s="325">
        <v>100.32</v>
      </c>
      <c r="BM276" s="274">
        <f t="shared" si="68"/>
        <v>0.96323999999999999</v>
      </c>
      <c r="BN276" s="326">
        <f t="shared" si="78"/>
        <v>104.14849881649432</v>
      </c>
      <c r="BO276" s="296" t="str">
        <f t="shared" si="79"/>
        <v/>
      </c>
      <c r="BP276">
        <f t="shared" si="69"/>
        <v>1</v>
      </c>
      <c r="BQ276" s="296"/>
      <c r="BR276" s="332">
        <v>45252</v>
      </c>
      <c r="BS276" s="2" t="s">
        <v>108</v>
      </c>
      <c r="BT276" s="2" t="s">
        <v>143</v>
      </c>
      <c r="BU276" s="323">
        <v>46753</v>
      </c>
      <c r="BV276" s="323">
        <v>47118</v>
      </c>
      <c r="BW276" s="324">
        <v>8784</v>
      </c>
      <c r="BX276" s="325">
        <v>80.75</v>
      </c>
      <c r="BY276" s="274">
        <f t="shared" si="70"/>
        <v>0.96323999999999999</v>
      </c>
      <c r="BZ276" s="326">
        <f t="shared" si="80"/>
        <v>83.831651509488808</v>
      </c>
      <c r="CA276" s="296" t="str">
        <f t="shared" si="81"/>
        <v/>
      </c>
    </row>
    <row r="277" spans="12:79" x14ac:dyDescent="0.25">
      <c r="L277" s="332">
        <v>44133</v>
      </c>
      <c r="M277" s="2" t="s">
        <v>108</v>
      </c>
      <c r="N277" s="2" t="s">
        <v>111</v>
      </c>
      <c r="O277" s="323">
        <v>45292</v>
      </c>
      <c r="P277" s="323">
        <v>45657</v>
      </c>
      <c r="Q277" s="324">
        <v>8784</v>
      </c>
      <c r="R277" s="325">
        <v>45.17</v>
      </c>
      <c r="S277" s="274">
        <f t="shared" si="62"/>
        <v>1.07399</v>
      </c>
      <c r="T277" s="326">
        <f t="shared" si="71"/>
        <v>42.058119721785118</v>
      </c>
      <c r="U277" s="296">
        <f t="shared" si="63"/>
        <v>42.058119721785118</v>
      </c>
      <c r="V277" s="296"/>
      <c r="W277" s="332">
        <v>44524</v>
      </c>
      <c r="X277" s="2" t="s">
        <v>108</v>
      </c>
      <c r="Y277" s="2" t="s">
        <v>141</v>
      </c>
      <c r="Z277" s="323">
        <v>46388</v>
      </c>
      <c r="AA277" s="323">
        <v>46752</v>
      </c>
      <c r="AB277" s="324">
        <v>8760</v>
      </c>
      <c r="AC277" s="325">
        <v>74.72</v>
      </c>
      <c r="AD277" s="274">
        <f t="shared" si="64"/>
        <v>1.05217</v>
      </c>
      <c r="AE277" s="326">
        <f t="shared" si="72"/>
        <v>71.015140138950926</v>
      </c>
      <c r="AF277" s="296" t="str">
        <f t="shared" si="73"/>
        <v/>
      </c>
      <c r="AG277" s="296"/>
      <c r="AH277" s="333">
        <v>44889</v>
      </c>
      <c r="AI277" s="328" t="s">
        <v>108</v>
      </c>
      <c r="AJ277" s="328" t="s">
        <v>143</v>
      </c>
      <c r="AK277" s="329">
        <v>46753</v>
      </c>
      <c r="AL277" s="329">
        <v>47118</v>
      </c>
      <c r="AM277" s="330">
        <v>8784</v>
      </c>
      <c r="AN277" s="331">
        <v>122.46</v>
      </c>
      <c r="AO277" s="274">
        <f t="shared" si="65"/>
        <v>0.98429999999999995</v>
      </c>
      <c r="AP277" s="326">
        <f t="shared" si="74"/>
        <v>124.41328863151479</v>
      </c>
      <c r="AQ277" s="296" t="str">
        <f t="shared" si="75"/>
        <v/>
      </c>
      <c r="AR277" s="296"/>
      <c r="AS277" s="333">
        <v>44893</v>
      </c>
      <c r="AT277" s="328" t="s">
        <v>115</v>
      </c>
      <c r="AU277" s="328" t="s">
        <v>137</v>
      </c>
      <c r="AV277" s="329">
        <v>45108</v>
      </c>
      <c r="AW277" s="329">
        <v>45199</v>
      </c>
      <c r="AX277" s="330">
        <v>2208</v>
      </c>
      <c r="AY277" s="331">
        <v>313.86</v>
      </c>
      <c r="AZ277" s="274">
        <f t="shared" si="66"/>
        <v>0.98429999999999995</v>
      </c>
      <c r="BA277" s="326">
        <f t="shared" si="76"/>
        <v>318.86619932947275</v>
      </c>
      <c r="BB277" s="296" t="str">
        <f t="shared" si="77"/>
        <v/>
      </c>
      <c r="BC277" t="str">
        <f t="shared" si="67"/>
        <v/>
      </c>
      <c r="BD277" s="296"/>
      <c r="BE277" s="296"/>
      <c r="BF277" s="332">
        <v>45254</v>
      </c>
      <c r="BG277" s="2" t="s">
        <v>115</v>
      </c>
      <c r="BH277" s="2" t="s">
        <v>118</v>
      </c>
      <c r="BI277" s="323">
        <v>45474</v>
      </c>
      <c r="BJ277" s="323">
        <v>45565</v>
      </c>
      <c r="BK277" s="324">
        <v>2208</v>
      </c>
      <c r="BL277" s="325">
        <v>110.34</v>
      </c>
      <c r="BM277" s="274">
        <f t="shared" si="68"/>
        <v>0.96323999999999999</v>
      </c>
      <c r="BN277" s="326">
        <f t="shared" si="78"/>
        <v>114.55089074373988</v>
      </c>
      <c r="BO277" s="296" t="str">
        <f t="shared" si="79"/>
        <v/>
      </c>
      <c r="BP277">
        <f t="shared" si="69"/>
        <v>1</v>
      </c>
      <c r="BQ277" s="296"/>
      <c r="BR277" s="332">
        <v>45252</v>
      </c>
      <c r="BS277" s="2" t="s">
        <v>108</v>
      </c>
      <c r="BT277" s="2" t="s">
        <v>146</v>
      </c>
      <c r="BU277" s="323">
        <v>47119</v>
      </c>
      <c r="BV277" s="323">
        <v>47483</v>
      </c>
      <c r="BW277" s="324">
        <v>8760</v>
      </c>
      <c r="BX277" s="325">
        <v>77.59</v>
      </c>
      <c r="BY277" s="274">
        <f t="shared" si="70"/>
        <v>0.96323999999999999</v>
      </c>
      <c r="BZ277" s="326">
        <f t="shared" si="80"/>
        <v>80.551056849798599</v>
      </c>
      <c r="CA277" s="296" t="str">
        <f t="shared" si="81"/>
        <v/>
      </c>
    </row>
    <row r="278" spans="12:79" x14ac:dyDescent="0.25">
      <c r="L278" s="332">
        <v>44133</v>
      </c>
      <c r="M278" s="2" t="s">
        <v>108</v>
      </c>
      <c r="N278" s="2" t="s">
        <v>135</v>
      </c>
      <c r="O278" s="323">
        <v>45658</v>
      </c>
      <c r="P278" s="323">
        <v>46022</v>
      </c>
      <c r="Q278" s="324">
        <v>8760</v>
      </c>
      <c r="R278" s="325">
        <v>45.85</v>
      </c>
      <c r="S278" s="274">
        <f t="shared" ref="S278:S341" si="82">VLOOKUP(CONCATENATE(YEAR(L278),"-",MONTH(L278)),$A$22:$B$69,2,0)</f>
        <v>1.07399</v>
      </c>
      <c r="T278" s="326">
        <f t="shared" si="71"/>
        <v>42.691272730658575</v>
      </c>
      <c r="U278" s="296" t="str">
        <f t="shared" ref="U278:U341" si="83">IF(AND($L278&gt;=N$19,$L278&lt;=O$19,$N278=U$16),T278,"")</f>
        <v/>
      </c>
      <c r="V278" s="296"/>
      <c r="W278" s="332">
        <v>44524</v>
      </c>
      <c r="X278" s="2" t="s">
        <v>108</v>
      </c>
      <c r="Y278" s="2" t="s">
        <v>143</v>
      </c>
      <c r="Z278" s="323">
        <v>46753</v>
      </c>
      <c r="AA278" s="323">
        <v>47118</v>
      </c>
      <c r="AB278" s="324">
        <v>8784</v>
      </c>
      <c r="AC278" s="325">
        <v>74.180000000000007</v>
      </c>
      <c r="AD278" s="274">
        <f t="shared" ref="AD278:AD341" si="84">VLOOKUP(CONCATENATE(YEAR(W278),"-",MONTH(W278)),$A$22:$B$69,2,0)</f>
        <v>1.05217</v>
      </c>
      <c r="AE278" s="326">
        <f t="shared" si="72"/>
        <v>70.501915089766868</v>
      </c>
      <c r="AF278" s="296" t="str">
        <f t="shared" si="73"/>
        <v/>
      </c>
      <c r="AG278" s="296"/>
      <c r="AH278" s="333">
        <v>44889</v>
      </c>
      <c r="AI278" s="328" t="s">
        <v>108</v>
      </c>
      <c r="AJ278" s="328" t="s">
        <v>146</v>
      </c>
      <c r="AK278" s="329">
        <v>47119</v>
      </c>
      <c r="AL278" s="329">
        <v>47483</v>
      </c>
      <c r="AM278" s="330">
        <v>8760</v>
      </c>
      <c r="AN278" s="331">
        <v>121.13</v>
      </c>
      <c r="AO278" s="274">
        <f t="shared" ref="AO278:AO341" si="85">VLOOKUP(CONCATENATE(YEAR(AH278),"-",MONTH(AH278)),$A$22:$B$69,2,0)</f>
        <v>0.98429999999999995</v>
      </c>
      <c r="AP278" s="326">
        <f t="shared" si="74"/>
        <v>123.06207457076094</v>
      </c>
      <c r="AQ278" s="296" t="str">
        <f t="shared" si="75"/>
        <v/>
      </c>
      <c r="AR278" s="296"/>
      <c r="AS278" s="333">
        <v>44893</v>
      </c>
      <c r="AT278" s="328" t="s">
        <v>115</v>
      </c>
      <c r="AU278" s="328" t="s">
        <v>116</v>
      </c>
      <c r="AV278" s="329">
        <v>45200</v>
      </c>
      <c r="AW278" s="329">
        <v>45291</v>
      </c>
      <c r="AX278" s="330">
        <v>2209</v>
      </c>
      <c r="AY278" s="331">
        <v>401</v>
      </c>
      <c r="AZ278" s="274">
        <f t="shared" ref="AZ278:AZ341" si="86">VLOOKUP(CONCATENATE(YEAR(AS278),"-",MONTH(AS278)),$A$22:$B$69,2,0)</f>
        <v>0.98429999999999995</v>
      </c>
      <c r="BA278" s="326">
        <f t="shared" si="76"/>
        <v>407.39611906938944</v>
      </c>
      <c r="BB278" s="296">
        <f t="shared" si="77"/>
        <v>407.39611906938944</v>
      </c>
      <c r="BC278">
        <f t="shared" ref="BC278:BC341" si="87">IF(OR(AU278=AU$16,AU278=AV$16,AU278=AW$16,AU278=AX$16),1,"")</f>
        <v>1</v>
      </c>
      <c r="BD278" s="296"/>
      <c r="BE278" s="296"/>
      <c r="BF278" s="332">
        <v>45254</v>
      </c>
      <c r="BG278" s="2" t="s">
        <v>115</v>
      </c>
      <c r="BH278" s="2" t="s">
        <v>140</v>
      </c>
      <c r="BI278" s="323">
        <v>45566</v>
      </c>
      <c r="BJ278" s="323">
        <v>45657</v>
      </c>
      <c r="BK278" s="324">
        <v>2209</v>
      </c>
      <c r="BL278" s="325">
        <v>127.11</v>
      </c>
      <c r="BM278" s="274">
        <f t="shared" ref="BM278:BM341" si="88">VLOOKUP(CONCATENATE(YEAR(BF278),"-",MONTH(BF278)),$A$22:$B$69,2,0)</f>
        <v>0.96323999999999999</v>
      </c>
      <c r="BN278" s="326">
        <f t="shared" si="78"/>
        <v>131.96088202317179</v>
      </c>
      <c r="BO278" s="296" t="str">
        <f t="shared" si="79"/>
        <v/>
      </c>
      <c r="BP278" t="str">
        <f t="shared" ref="BP278:BP341" si="89">IF(OR(BH278=BH$16,BH278=BI$16,BH278=BJ$16,BH278=BK$16),1,"")</f>
        <v/>
      </c>
      <c r="BQ278" s="296"/>
      <c r="BR278" s="332">
        <v>45252</v>
      </c>
      <c r="BS278" s="2" t="s">
        <v>108</v>
      </c>
      <c r="BT278" s="2" t="s">
        <v>149</v>
      </c>
      <c r="BU278" s="323">
        <v>47484</v>
      </c>
      <c r="BV278" s="323">
        <v>47848</v>
      </c>
      <c r="BW278" s="324">
        <v>8760</v>
      </c>
      <c r="BX278" s="325">
        <v>75.95</v>
      </c>
      <c r="BY278" s="274">
        <f t="shared" ref="BY278:BY341" si="90">VLOOKUP(CONCATENATE(YEAR(BR278),"-",MONTH(BR278)),$A$22:$B$69,2,0)</f>
        <v>0.96323999999999999</v>
      </c>
      <c r="BZ278" s="326">
        <f t="shared" si="80"/>
        <v>78.848469747934061</v>
      </c>
      <c r="CA278" s="296" t="str">
        <f t="shared" si="81"/>
        <v/>
      </c>
    </row>
    <row r="279" spans="12:79" x14ac:dyDescent="0.25">
      <c r="L279" s="332">
        <v>44133</v>
      </c>
      <c r="M279" s="2" t="s">
        <v>108</v>
      </c>
      <c r="N279" s="2" t="s">
        <v>138</v>
      </c>
      <c r="O279" s="323">
        <v>46023</v>
      </c>
      <c r="P279" s="323">
        <v>46387</v>
      </c>
      <c r="Q279" s="324">
        <v>8760</v>
      </c>
      <c r="R279" s="325">
        <v>46.48</v>
      </c>
      <c r="S279" s="274">
        <f t="shared" si="82"/>
        <v>1.07399</v>
      </c>
      <c r="T279" s="326">
        <f t="shared" ref="T279:T342" si="91">IF(R279="","",R279/S279)</f>
        <v>43.277870371232503</v>
      </c>
      <c r="U279" s="296" t="str">
        <f t="shared" si="83"/>
        <v/>
      </c>
      <c r="V279" s="296"/>
      <c r="W279" s="332">
        <v>44524</v>
      </c>
      <c r="X279" s="2" t="s">
        <v>108</v>
      </c>
      <c r="Y279" s="2" t="s">
        <v>146</v>
      </c>
      <c r="Z279" s="323">
        <v>47119</v>
      </c>
      <c r="AA279" s="323">
        <v>47483</v>
      </c>
      <c r="AB279" s="324">
        <v>8760</v>
      </c>
      <c r="AC279" s="325">
        <v>73.599999999999994</v>
      </c>
      <c r="AD279" s="274">
        <f t="shared" si="84"/>
        <v>1.05217</v>
      </c>
      <c r="AE279" s="326">
        <f t="shared" ref="AE279:AE342" si="92">IF(AC279="","",AC279/AD279)</f>
        <v>69.950673370272852</v>
      </c>
      <c r="AF279" s="296" t="str">
        <f t="shared" ref="AF279:AF342" si="93">IF(AND($W279&gt;=Y$13,$W279&lt;=Z$13,$Y279=AF$16),AE279,"")</f>
        <v/>
      </c>
      <c r="AG279" s="296"/>
      <c r="AH279" s="333">
        <v>44889</v>
      </c>
      <c r="AI279" s="328" t="s">
        <v>108</v>
      </c>
      <c r="AJ279" s="328" t="s">
        <v>149</v>
      </c>
      <c r="AK279" s="329">
        <v>47484</v>
      </c>
      <c r="AL279" s="329">
        <v>47848</v>
      </c>
      <c r="AM279" s="330">
        <v>8760</v>
      </c>
      <c r="AN279" s="331">
        <v>119.63</v>
      </c>
      <c r="AO279" s="274">
        <f t="shared" si="85"/>
        <v>0.98429999999999995</v>
      </c>
      <c r="AP279" s="326">
        <f t="shared" ref="AP279:AP342" si="94">IF(AN279="","",AN279/AO279)</f>
        <v>121.53814893833182</v>
      </c>
      <c r="AQ279" s="296" t="str">
        <f t="shared" ref="AQ279:AQ342" si="95">IF(AND(AH279&gt;=AJ$19,AH279&lt;=AK$19,$AJ279=AQ$16),AP279,"")</f>
        <v/>
      </c>
      <c r="AR279" s="296"/>
      <c r="AS279" s="333">
        <v>44893</v>
      </c>
      <c r="AT279" s="328" t="s">
        <v>115</v>
      </c>
      <c r="AU279" s="328" t="s">
        <v>111</v>
      </c>
      <c r="AV279" s="329">
        <v>45292</v>
      </c>
      <c r="AW279" s="329">
        <v>45382</v>
      </c>
      <c r="AX279" s="330">
        <v>2183</v>
      </c>
      <c r="AY279" s="331">
        <v>359.77</v>
      </c>
      <c r="AZ279" s="274">
        <f t="shared" si="86"/>
        <v>0.98429999999999995</v>
      </c>
      <c r="BA279" s="326">
        <f t="shared" ref="BA279:BA342" si="96">IF(AY279="","",AY279/AZ279)</f>
        <v>365.5084831860205</v>
      </c>
      <c r="BB279" s="296">
        <f t="shared" ref="BB279:BB342" si="97">IF(AND(AS279&gt;=BA$16,AS279&lt;=BB$16,BC279=1),BA279,"")</f>
        <v>365.5084831860205</v>
      </c>
      <c r="BC279">
        <f t="shared" si="87"/>
        <v>1</v>
      </c>
      <c r="BD279" s="296"/>
      <c r="BE279" s="296"/>
      <c r="BF279" s="332">
        <v>45254</v>
      </c>
      <c r="BG279" s="2" t="s">
        <v>115</v>
      </c>
      <c r="BH279" s="2" t="s">
        <v>135</v>
      </c>
      <c r="BI279" s="323">
        <v>45658</v>
      </c>
      <c r="BJ279" s="323">
        <v>45747</v>
      </c>
      <c r="BK279" s="324">
        <v>2159</v>
      </c>
      <c r="BL279" s="325">
        <v>130.01</v>
      </c>
      <c r="BM279" s="274">
        <f t="shared" si="88"/>
        <v>0.96323999999999999</v>
      </c>
      <c r="BN279" s="326">
        <f t="shared" ref="BN279:BN342" si="98">IF(BL279="","",BL279/BM279)</f>
        <v>134.97155433744445</v>
      </c>
      <c r="BO279" s="296" t="str">
        <f t="shared" ref="BO279:BO342" si="99">IF(AND(BF279&gt;=BH$19,BF279&lt;=BI$19,BP279=1),BN279,"")</f>
        <v/>
      </c>
      <c r="BP279" t="str">
        <f t="shared" si="89"/>
        <v/>
      </c>
      <c r="BQ279" s="296"/>
      <c r="BR279" s="332">
        <v>45252</v>
      </c>
      <c r="BS279" s="2" t="s">
        <v>108</v>
      </c>
      <c r="BT279" s="2" t="s">
        <v>153</v>
      </c>
      <c r="BU279" s="323">
        <v>47849</v>
      </c>
      <c r="BV279" s="323">
        <v>48213</v>
      </c>
      <c r="BW279" s="324">
        <v>8760</v>
      </c>
      <c r="BX279" s="325">
        <v>75.56</v>
      </c>
      <c r="BY279" s="274">
        <f t="shared" si="90"/>
        <v>0.96323999999999999</v>
      </c>
      <c r="BZ279" s="326">
        <f t="shared" ref="BZ279:BZ342" si="100">IF(BX279="","",BX279/BY279)</f>
        <v>78.443586229807735</v>
      </c>
      <c r="CA279" s="296" t="str">
        <f t="shared" ref="CA279:CA342" si="101">IF(AND(BR279&gt;=BZ$16,BR279&lt;=CA$16,BT279=BT$16),BZ279,"")</f>
        <v/>
      </c>
    </row>
    <row r="280" spans="12:79" x14ac:dyDescent="0.25">
      <c r="L280" s="332">
        <v>44132</v>
      </c>
      <c r="M280" s="2" t="s">
        <v>108</v>
      </c>
      <c r="N280" s="2" t="s">
        <v>151</v>
      </c>
      <c r="O280" s="323">
        <v>44197</v>
      </c>
      <c r="P280" s="323">
        <v>44561</v>
      </c>
      <c r="Q280" s="324">
        <v>8760</v>
      </c>
      <c r="R280" s="325">
        <v>37.76</v>
      </c>
      <c r="S280" s="274">
        <f t="shared" si="82"/>
        <v>1.07399</v>
      </c>
      <c r="T280" s="326">
        <f t="shared" si="91"/>
        <v>35.158614139796455</v>
      </c>
      <c r="U280" s="296" t="str">
        <f t="shared" si="83"/>
        <v/>
      </c>
      <c r="V280" s="296"/>
      <c r="W280" s="332">
        <v>44524</v>
      </c>
      <c r="X280" s="2" t="s">
        <v>108</v>
      </c>
      <c r="Y280" s="2" t="s">
        <v>149</v>
      </c>
      <c r="Z280" s="323">
        <v>47484</v>
      </c>
      <c r="AA280" s="323">
        <v>47848</v>
      </c>
      <c r="AB280" s="324">
        <v>8760</v>
      </c>
      <c r="AC280" s="325">
        <v>73.02</v>
      </c>
      <c r="AD280" s="274">
        <f t="shared" si="84"/>
        <v>1.05217</v>
      </c>
      <c r="AE280" s="326">
        <f t="shared" si="92"/>
        <v>69.399431650778865</v>
      </c>
      <c r="AF280" s="296" t="str">
        <f t="shared" si="93"/>
        <v/>
      </c>
      <c r="AG280" s="296"/>
      <c r="AH280" s="333">
        <v>44889</v>
      </c>
      <c r="AI280" s="328" t="s">
        <v>108</v>
      </c>
      <c r="AJ280" s="328" t="s">
        <v>153</v>
      </c>
      <c r="AK280" s="329">
        <v>47849</v>
      </c>
      <c r="AL280" s="329">
        <v>48213</v>
      </c>
      <c r="AM280" s="330">
        <v>8760</v>
      </c>
      <c r="AN280" s="331">
        <v>118.63</v>
      </c>
      <c r="AO280" s="274">
        <f t="shared" si="85"/>
        <v>0.98429999999999995</v>
      </c>
      <c r="AP280" s="326">
        <f t="shared" si="94"/>
        <v>120.52219851671238</v>
      </c>
      <c r="AQ280" s="296" t="str">
        <f t="shared" si="95"/>
        <v/>
      </c>
      <c r="AR280" s="296"/>
      <c r="AS280" s="333">
        <v>44893</v>
      </c>
      <c r="AT280" s="328" t="s">
        <v>115</v>
      </c>
      <c r="AU280" s="328" t="s">
        <v>117</v>
      </c>
      <c r="AV280" s="329">
        <v>45383</v>
      </c>
      <c r="AW280" s="329">
        <v>45473</v>
      </c>
      <c r="AX280" s="330">
        <v>2184</v>
      </c>
      <c r="AY280" s="331">
        <v>194.03</v>
      </c>
      <c r="AZ280" s="274">
        <f t="shared" si="86"/>
        <v>0.98429999999999995</v>
      </c>
      <c r="BA280" s="326">
        <f t="shared" si="96"/>
        <v>197.12486030681703</v>
      </c>
      <c r="BB280" s="296">
        <f t="shared" si="97"/>
        <v>197.12486030681703</v>
      </c>
      <c r="BC280">
        <f t="shared" si="87"/>
        <v>1</v>
      </c>
      <c r="BD280" s="296"/>
      <c r="BE280" s="296"/>
      <c r="BF280" s="332">
        <v>45254</v>
      </c>
      <c r="BG280" s="2" t="s">
        <v>115</v>
      </c>
      <c r="BH280" s="2" t="s">
        <v>145</v>
      </c>
      <c r="BI280" s="323">
        <v>45748</v>
      </c>
      <c r="BJ280" s="323">
        <v>45838</v>
      </c>
      <c r="BK280" s="324">
        <v>2184</v>
      </c>
      <c r="BL280" s="325">
        <v>93.94</v>
      </c>
      <c r="BM280" s="274">
        <f t="shared" si="88"/>
        <v>0.96323999999999999</v>
      </c>
      <c r="BN280" s="326">
        <f t="shared" si="98"/>
        <v>97.525019725094467</v>
      </c>
      <c r="BO280" s="296" t="str">
        <f t="shared" si="99"/>
        <v/>
      </c>
      <c r="BP280" t="str">
        <f t="shared" si="89"/>
        <v/>
      </c>
      <c r="BQ280" s="296"/>
      <c r="BR280" s="332">
        <v>45252</v>
      </c>
      <c r="BS280" s="2" t="s">
        <v>108</v>
      </c>
      <c r="BT280" s="2" t="s">
        <v>155</v>
      </c>
      <c r="BU280" s="323">
        <v>48214</v>
      </c>
      <c r="BV280" s="323">
        <v>48579</v>
      </c>
      <c r="BW280" s="324">
        <v>8784</v>
      </c>
      <c r="BX280" s="325">
        <v>74.459999999999994</v>
      </c>
      <c r="BY280" s="274">
        <f t="shared" si="90"/>
        <v>0.96323999999999999</v>
      </c>
      <c r="BZ280" s="326">
        <f t="shared" si="100"/>
        <v>77.301607076118103</v>
      </c>
      <c r="CA280" s="296" t="str">
        <f t="shared" si="101"/>
        <v/>
      </c>
    </row>
    <row r="281" spans="12:79" x14ac:dyDescent="0.25">
      <c r="L281" s="332">
        <v>44132</v>
      </c>
      <c r="M281" s="2" t="s">
        <v>108</v>
      </c>
      <c r="N281" s="2" t="s">
        <v>133</v>
      </c>
      <c r="O281" s="323">
        <v>44562</v>
      </c>
      <c r="P281" s="323">
        <v>44926</v>
      </c>
      <c r="Q281" s="324">
        <v>8760</v>
      </c>
      <c r="R281" s="325">
        <v>41.16</v>
      </c>
      <c r="S281" s="274">
        <f t="shared" si="82"/>
        <v>1.07399</v>
      </c>
      <c r="T281" s="326">
        <f t="shared" si="91"/>
        <v>38.324379184163725</v>
      </c>
      <c r="U281" s="296" t="str">
        <f t="shared" si="83"/>
        <v/>
      </c>
      <c r="V281" s="296"/>
      <c r="W281" s="332">
        <v>44524</v>
      </c>
      <c r="X281" s="2" t="s">
        <v>108</v>
      </c>
      <c r="Y281" s="2" t="s">
        <v>153</v>
      </c>
      <c r="Z281" s="323">
        <v>47849</v>
      </c>
      <c r="AA281" s="323">
        <v>48213</v>
      </c>
      <c r="AB281" s="324">
        <v>8760</v>
      </c>
      <c r="AC281" s="325">
        <v>72.400000000000006</v>
      </c>
      <c r="AD281" s="274">
        <f t="shared" si="84"/>
        <v>1.05217</v>
      </c>
      <c r="AE281" s="326">
        <f t="shared" si="92"/>
        <v>68.810173260974935</v>
      </c>
      <c r="AF281" s="296" t="str">
        <f t="shared" si="93"/>
        <v/>
      </c>
      <c r="AG281" s="296"/>
      <c r="AH281" s="333">
        <v>44889</v>
      </c>
      <c r="AI281" s="328" t="s">
        <v>108</v>
      </c>
      <c r="AJ281" s="328" t="s">
        <v>155</v>
      </c>
      <c r="AK281" s="329">
        <v>48214</v>
      </c>
      <c r="AL281" s="329">
        <v>48579</v>
      </c>
      <c r="AM281" s="330">
        <v>8784</v>
      </c>
      <c r="AN281" s="331">
        <v>118.13</v>
      </c>
      <c r="AO281" s="274">
        <f t="shared" si="85"/>
        <v>0.98429999999999995</v>
      </c>
      <c r="AP281" s="326">
        <f t="shared" si="94"/>
        <v>120.01422330590268</v>
      </c>
      <c r="AQ281" s="296" t="str">
        <f t="shared" si="95"/>
        <v/>
      </c>
      <c r="AR281" s="296"/>
      <c r="AS281" s="333">
        <v>44893</v>
      </c>
      <c r="AT281" s="328" t="s">
        <v>115</v>
      </c>
      <c r="AU281" s="328" t="s">
        <v>118</v>
      </c>
      <c r="AV281" s="329">
        <v>45474</v>
      </c>
      <c r="AW281" s="329">
        <v>45565</v>
      </c>
      <c r="AX281" s="330">
        <v>2208</v>
      </c>
      <c r="AY281" s="331">
        <v>184.5</v>
      </c>
      <c r="AZ281" s="274">
        <f t="shared" si="86"/>
        <v>0.98429999999999995</v>
      </c>
      <c r="BA281" s="326">
        <f t="shared" si="96"/>
        <v>187.44285278878391</v>
      </c>
      <c r="BB281" s="296">
        <f t="shared" si="97"/>
        <v>187.44285278878391</v>
      </c>
      <c r="BC281">
        <f t="shared" si="87"/>
        <v>1</v>
      </c>
      <c r="BD281" s="296"/>
      <c r="BE281" s="296"/>
      <c r="BF281" s="332">
        <v>45254</v>
      </c>
      <c r="BG281" s="2" t="s">
        <v>115</v>
      </c>
      <c r="BH281" s="2" t="s">
        <v>148</v>
      </c>
      <c r="BI281" s="323">
        <v>45839</v>
      </c>
      <c r="BJ281" s="323">
        <v>45930</v>
      </c>
      <c r="BK281" s="324">
        <v>2208</v>
      </c>
      <c r="BL281" s="325">
        <v>98.33</v>
      </c>
      <c r="BM281" s="274">
        <f t="shared" si="88"/>
        <v>0.96323999999999999</v>
      </c>
      <c r="BN281" s="326">
        <f t="shared" si="98"/>
        <v>102.08255471118309</v>
      </c>
      <c r="BO281" s="296" t="str">
        <f t="shared" si="99"/>
        <v/>
      </c>
      <c r="BP281" t="str">
        <f t="shared" si="89"/>
        <v/>
      </c>
      <c r="BQ281" s="296"/>
      <c r="BR281" s="332">
        <v>45252</v>
      </c>
      <c r="BS281" s="2" t="s">
        <v>108</v>
      </c>
      <c r="BT281" s="2" t="s">
        <v>158</v>
      </c>
      <c r="BU281" s="323">
        <v>48580</v>
      </c>
      <c r="BV281" s="323">
        <v>48944</v>
      </c>
      <c r="BW281" s="324">
        <v>8760</v>
      </c>
      <c r="BX281" s="325">
        <v>73.66</v>
      </c>
      <c r="BY281" s="274">
        <f t="shared" si="90"/>
        <v>0.96323999999999999</v>
      </c>
      <c r="BZ281" s="326">
        <f t="shared" si="100"/>
        <v>76.471076782525643</v>
      </c>
      <c r="CA281" s="296" t="str">
        <f t="shared" si="101"/>
        <v/>
      </c>
    </row>
    <row r="282" spans="12:79" x14ac:dyDescent="0.25">
      <c r="L282" s="332">
        <v>44132</v>
      </c>
      <c r="M282" s="2" t="s">
        <v>108</v>
      </c>
      <c r="N282" s="2" t="s">
        <v>110</v>
      </c>
      <c r="O282" s="323">
        <v>44927</v>
      </c>
      <c r="P282" s="323">
        <v>45291</v>
      </c>
      <c r="Q282" s="324">
        <v>8760</v>
      </c>
      <c r="R282" s="325">
        <v>43.24</v>
      </c>
      <c r="S282" s="274">
        <f t="shared" si="82"/>
        <v>1.07399</v>
      </c>
      <c r="T282" s="326">
        <f t="shared" si="91"/>
        <v>40.261082505423701</v>
      </c>
      <c r="U282" s="296" t="str">
        <f t="shared" si="83"/>
        <v/>
      </c>
      <c r="V282" s="296"/>
      <c r="W282" s="332">
        <v>44523</v>
      </c>
      <c r="X282" s="2" t="s">
        <v>108</v>
      </c>
      <c r="Y282" s="2" t="s">
        <v>133</v>
      </c>
      <c r="Z282" s="323">
        <v>44562</v>
      </c>
      <c r="AA282" s="323">
        <v>44926</v>
      </c>
      <c r="AB282" s="324">
        <v>8760</v>
      </c>
      <c r="AC282" s="325">
        <v>132.81</v>
      </c>
      <c r="AD282" s="274">
        <f t="shared" si="84"/>
        <v>1.05217</v>
      </c>
      <c r="AE282" s="326">
        <f t="shared" si="92"/>
        <v>126.22484959654808</v>
      </c>
      <c r="AF282" s="296" t="str">
        <f t="shared" si="93"/>
        <v/>
      </c>
      <c r="AG282" s="296"/>
      <c r="AH282" s="333">
        <v>44888</v>
      </c>
      <c r="AI282" s="328" t="s">
        <v>108</v>
      </c>
      <c r="AJ282" s="328" t="s">
        <v>110</v>
      </c>
      <c r="AK282" s="329">
        <v>44927</v>
      </c>
      <c r="AL282" s="329">
        <v>45291</v>
      </c>
      <c r="AM282" s="330">
        <v>8760</v>
      </c>
      <c r="AN282" s="331">
        <v>346</v>
      </c>
      <c r="AO282" s="274">
        <f t="shared" si="85"/>
        <v>0.98429999999999995</v>
      </c>
      <c r="AP282" s="326">
        <f t="shared" si="94"/>
        <v>351.51884588032107</v>
      </c>
      <c r="AQ282" s="296" t="str">
        <f t="shared" si="95"/>
        <v/>
      </c>
      <c r="AR282" s="296"/>
      <c r="AS282" s="333">
        <v>44893</v>
      </c>
      <c r="AT282" s="328" t="s">
        <v>115</v>
      </c>
      <c r="AU282" s="328" t="s">
        <v>140</v>
      </c>
      <c r="AV282" s="329">
        <v>45566</v>
      </c>
      <c r="AW282" s="329">
        <v>45657</v>
      </c>
      <c r="AX282" s="330">
        <v>2209</v>
      </c>
      <c r="AY282" s="331">
        <v>258</v>
      </c>
      <c r="AZ282" s="274">
        <f t="shared" si="86"/>
        <v>0.98429999999999995</v>
      </c>
      <c r="BA282" s="326">
        <f t="shared" si="96"/>
        <v>262.11520877781163</v>
      </c>
      <c r="BB282" s="296" t="str">
        <f t="shared" si="97"/>
        <v/>
      </c>
      <c r="BC282" t="str">
        <f t="shared" si="87"/>
        <v/>
      </c>
      <c r="BD282" s="296"/>
      <c r="BE282" s="296"/>
      <c r="BF282" s="332">
        <v>45254</v>
      </c>
      <c r="BG282" s="2" t="s">
        <v>115</v>
      </c>
      <c r="BH282" s="2" t="s">
        <v>152</v>
      </c>
      <c r="BI282" s="323">
        <v>45931</v>
      </c>
      <c r="BJ282" s="323">
        <v>46022</v>
      </c>
      <c r="BK282" s="324">
        <v>2209</v>
      </c>
      <c r="BL282" s="325">
        <v>117.55</v>
      </c>
      <c r="BM282" s="274">
        <f t="shared" si="88"/>
        <v>0.96323999999999999</v>
      </c>
      <c r="BN282" s="326">
        <f t="shared" si="98"/>
        <v>122.03604501474192</v>
      </c>
      <c r="BO282" s="296" t="str">
        <f t="shared" si="99"/>
        <v/>
      </c>
      <c r="BP282" t="str">
        <f t="shared" si="89"/>
        <v/>
      </c>
      <c r="BQ282" s="296"/>
      <c r="BR282" s="332">
        <v>45251</v>
      </c>
      <c r="BS282" s="2" t="s">
        <v>108</v>
      </c>
      <c r="BT282" s="2" t="s">
        <v>111</v>
      </c>
      <c r="BU282" s="323">
        <v>45292</v>
      </c>
      <c r="BV282" s="323">
        <v>45657</v>
      </c>
      <c r="BW282" s="324">
        <v>8784</v>
      </c>
      <c r="BX282" s="325">
        <v>110.18</v>
      </c>
      <c r="BY282" s="274">
        <f t="shared" si="90"/>
        <v>0.96323999999999999</v>
      </c>
      <c r="BZ282" s="326">
        <f t="shared" si="100"/>
        <v>114.3847846850214</v>
      </c>
      <c r="CA282" s="296">
        <f t="shared" si="101"/>
        <v>114.3847846850214</v>
      </c>
    </row>
    <row r="283" spans="12:79" x14ac:dyDescent="0.25">
      <c r="L283" s="332">
        <v>44132</v>
      </c>
      <c r="M283" s="2" t="s">
        <v>108</v>
      </c>
      <c r="N283" s="2" t="s">
        <v>111</v>
      </c>
      <c r="O283" s="323">
        <v>45292</v>
      </c>
      <c r="P283" s="323">
        <v>45657</v>
      </c>
      <c r="Q283" s="324">
        <v>8784</v>
      </c>
      <c r="R283" s="325">
        <v>45.71</v>
      </c>
      <c r="S283" s="274">
        <f t="shared" si="82"/>
        <v>1.07399</v>
      </c>
      <c r="T283" s="326">
        <f t="shared" si="91"/>
        <v>42.560917699419917</v>
      </c>
      <c r="U283" s="296">
        <f t="shared" si="83"/>
        <v>42.560917699419917</v>
      </c>
      <c r="V283" s="296"/>
      <c r="W283" s="332">
        <v>44523</v>
      </c>
      <c r="X283" s="2" t="s">
        <v>108</v>
      </c>
      <c r="Y283" s="2" t="s">
        <v>110</v>
      </c>
      <c r="Z283" s="323">
        <v>44927</v>
      </c>
      <c r="AA283" s="323">
        <v>45291</v>
      </c>
      <c r="AB283" s="324">
        <v>8760</v>
      </c>
      <c r="AC283" s="325">
        <v>93.14</v>
      </c>
      <c r="AD283" s="274">
        <f t="shared" si="84"/>
        <v>1.05217</v>
      </c>
      <c r="AE283" s="326">
        <f t="shared" si="92"/>
        <v>88.521816816674104</v>
      </c>
      <c r="AF283" s="296">
        <f t="shared" si="93"/>
        <v>88.521816816674104</v>
      </c>
      <c r="AG283" s="296"/>
      <c r="AH283" s="333">
        <v>44888</v>
      </c>
      <c r="AI283" s="328" t="s">
        <v>108</v>
      </c>
      <c r="AJ283" s="328" t="s">
        <v>111</v>
      </c>
      <c r="AK283" s="329">
        <v>45292</v>
      </c>
      <c r="AL283" s="329">
        <v>45657</v>
      </c>
      <c r="AM283" s="330">
        <v>8784</v>
      </c>
      <c r="AN283" s="331">
        <v>251</v>
      </c>
      <c r="AO283" s="274">
        <f t="shared" si="85"/>
        <v>0.98429999999999995</v>
      </c>
      <c r="AP283" s="326">
        <f t="shared" si="94"/>
        <v>255.00355582647569</v>
      </c>
      <c r="AQ283" s="296" t="str">
        <f t="shared" si="95"/>
        <v/>
      </c>
      <c r="AR283" s="296"/>
      <c r="AS283" s="333">
        <v>44893</v>
      </c>
      <c r="AT283" s="328" t="s">
        <v>115</v>
      </c>
      <c r="AU283" s="328" t="s">
        <v>135</v>
      </c>
      <c r="AV283" s="329">
        <v>45658</v>
      </c>
      <c r="AW283" s="329">
        <v>45747</v>
      </c>
      <c r="AX283" s="330">
        <v>2159</v>
      </c>
      <c r="AY283" s="331">
        <v>252.75</v>
      </c>
      <c r="AZ283" s="274">
        <f t="shared" si="86"/>
        <v>0.98429999999999995</v>
      </c>
      <c r="BA283" s="326">
        <f t="shared" si="96"/>
        <v>256.78146906430965</v>
      </c>
      <c r="BB283" s="296" t="str">
        <f t="shared" si="97"/>
        <v/>
      </c>
      <c r="BC283" t="str">
        <f t="shared" si="87"/>
        <v/>
      </c>
      <c r="BD283" s="296"/>
      <c r="BE283" s="296"/>
      <c r="BF283" s="332">
        <v>45254</v>
      </c>
      <c r="BG283" s="2" t="s">
        <v>115</v>
      </c>
      <c r="BH283" s="2" t="s">
        <v>138</v>
      </c>
      <c r="BI283" s="323">
        <v>46023</v>
      </c>
      <c r="BJ283" s="323">
        <v>46112</v>
      </c>
      <c r="BK283" s="324">
        <v>2159</v>
      </c>
      <c r="BL283" s="325">
        <v>116.46</v>
      </c>
      <c r="BM283" s="274">
        <f t="shared" si="88"/>
        <v>0.96323999999999999</v>
      </c>
      <c r="BN283" s="326">
        <f t="shared" si="98"/>
        <v>120.90444748972219</v>
      </c>
      <c r="BO283" s="296" t="str">
        <f t="shared" si="99"/>
        <v/>
      </c>
      <c r="BP283" t="str">
        <f t="shared" si="89"/>
        <v/>
      </c>
      <c r="BQ283" s="296"/>
      <c r="BR283" s="332">
        <v>45251</v>
      </c>
      <c r="BS283" s="2" t="s">
        <v>108</v>
      </c>
      <c r="BT283" s="2" t="s">
        <v>135</v>
      </c>
      <c r="BU283" s="323">
        <v>45658</v>
      </c>
      <c r="BV283" s="323">
        <v>46022</v>
      </c>
      <c r="BW283" s="324">
        <v>8760</v>
      </c>
      <c r="BX283" s="325">
        <v>109.08</v>
      </c>
      <c r="BY283" s="274">
        <f t="shared" si="90"/>
        <v>0.96323999999999999</v>
      </c>
      <c r="BZ283" s="326">
        <f t="shared" si="100"/>
        <v>113.24280553133175</v>
      </c>
      <c r="CA283" s="296" t="str">
        <f t="shared" si="101"/>
        <v/>
      </c>
    </row>
    <row r="284" spans="12:79" x14ac:dyDescent="0.25">
      <c r="L284" s="332">
        <v>44132</v>
      </c>
      <c r="M284" s="2" t="s">
        <v>108</v>
      </c>
      <c r="N284" s="2" t="s">
        <v>135</v>
      </c>
      <c r="O284" s="323">
        <v>45658</v>
      </c>
      <c r="P284" s="323">
        <v>46022</v>
      </c>
      <c r="Q284" s="324">
        <v>8760</v>
      </c>
      <c r="R284" s="325">
        <v>46.28</v>
      </c>
      <c r="S284" s="274">
        <f t="shared" si="82"/>
        <v>1.07399</v>
      </c>
      <c r="T284" s="326">
        <f t="shared" si="91"/>
        <v>43.091648898034435</v>
      </c>
      <c r="U284" s="296" t="str">
        <f t="shared" si="83"/>
        <v/>
      </c>
      <c r="V284" s="296"/>
      <c r="W284" s="332">
        <v>44523</v>
      </c>
      <c r="X284" s="2" t="s">
        <v>108</v>
      </c>
      <c r="Y284" s="2" t="s">
        <v>111</v>
      </c>
      <c r="Z284" s="323">
        <v>45292</v>
      </c>
      <c r="AA284" s="323">
        <v>45657</v>
      </c>
      <c r="AB284" s="324">
        <v>8784</v>
      </c>
      <c r="AC284" s="325">
        <v>78.989999999999995</v>
      </c>
      <c r="AD284" s="274">
        <f t="shared" si="84"/>
        <v>1.05217</v>
      </c>
      <c r="AE284" s="326">
        <f t="shared" si="92"/>
        <v>75.073419694536042</v>
      </c>
      <c r="AF284" s="296" t="str">
        <f t="shared" si="93"/>
        <v/>
      </c>
      <c r="AG284" s="296"/>
      <c r="AH284" s="333">
        <v>44888</v>
      </c>
      <c r="AI284" s="328" t="s">
        <v>108</v>
      </c>
      <c r="AJ284" s="328" t="s">
        <v>135</v>
      </c>
      <c r="AK284" s="329">
        <v>45658</v>
      </c>
      <c r="AL284" s="329">
        <v>46022</v>
      </c>
      <c r="AM284" s="330">
        <v>8760</v>
      </c>
      <c r="AN284" s="331">
        <v>181.5</v>
      </c>
      <c r="AO284" s="274">
        <f t="shared" si="85"/>
        <v>0.98429999999999995</v>
      </c>
      <c r="AP284" s="326">
        <f t="shared" si="94"/>
        <v>184.39500152392563</v>
      </c>
      <c r="AQ284" s="296" t="str">
        <f t="shared" si="95"/>
        <v/>
      </c>
      <c r="AR284" s="296"/>
      <c r="AS284" s="333">
        <v>44893</v>
      </c>
      <c r="AT284" s="328" t="s">
        <v>115</v>
      </c>
      <c r="AU284" s="328" t="s">
        <v>145</v>
      </c>
      <c r="AV284" s="329">
        <v>45748</v>
      </c>
      <c r="AW284" s="329">
        <v>45838</v>
      </c>
      <c r="AX284" s="330">
        <v>2184</v>
      </c>
      <c r="AY284" s="331">
        <v>128.43</v>
      </c>
      <c r="AZ284" s="274">
        <f t="shared" si="86"/>
        <v>0.98429999999999995</v>
      </c>
      <c r="BA284" s="326">
        <f t="shared" si="96"/>
        <v>130.47851264858275</v>
      </c>
      <c r="BB284" s="296" t="str">
        <f t="shared" si="97"/>
        <v/>
      </c>
      <c r="BC284" t="str">
        <f t="shared" si="87"/>
        <v/>
      </c>
      <c r="BD284" s="296"/>
      <c r="BE284" s="296"/>
      <c r="BF284" s="332">
        <v>45254</v>
      </c>
      <c r="BG284" s="2" t="s">
        <v>115</v>
      </c>
      <c r="BH284" s="2" t="s">
        <v>157</v>
      </c>
      <c r="BI284" s="323">
        <v>46113</v>
      </c>
      <c r="BJ284" s="323">
        <v>46203</v>
      </c>
      <c r="BK284" s="324">
        <v>2184</v>
      </c>
      <c r="BL284" s="325">
        <v>88.98</v>
      </c>
      <c r="BM284" s="274">
        <f t="shared" si="88"/>
        <v>0.96323999999999999</v>
      </c>
      <c r="BN284" s="326">
        <f t="shared" si="98"/>
        <v>92.375731904821237</v>
      </c>
      <c r="BO284" s="296" t="str">
        <f t="shared" si="99"/>
        <v/>
      </c>
      <c r="BP284" t="str">
        <f t="shared" si="89"/>
        <v/>
      </c>
      <c r="BQ284" s="296"/>
      <c r="BR284" s="332">
        <v>45251</v>
      </c>
      <c r="BS284" s="2" t="s">
        <v>108</v>
      </c>
      <c r="BT284" s="2" t="s">
        <v>138</v>
      </c>
      <c r="BU284" s="323">
        <v>46023</v>
      </c>
      <c r="BV284" s="323">
        <v>46387</v>
      </c>
      <c r="BW284" s="324">
        <v>8760</v>
      </c>
      <c r="BX284" s="325">
        <v>100.26</v>
      </c>
      <c r="BY284" s="274">
        <f t="shared" si="90"/>
        <v>0.96323999999999999</v>
      </c>
      <c r="BZ284" s="326">
        <f t="shared" si="100"/>
        <v>104.0862090444749</v>
      </c>
      <c r="CA284" s="296" t="str">
        <f t="shared" si="101"/>
        <v/>
      </c>
    </row>
    <row r="285" spans="12:79" x14ac:dyDescent="0.25">
      <c r="L285" s="332">
        <v>44132</v>
      </c>
      <c r="M285" s="2" t="s">
        <v>108</v>
      </c>
      <c r="N285" s="2" t="s">
        <v>138</v>
      </c>
      <c r="O285" s="323">
        <v>46023</v>
      </c>
      <c r="P285" s="323">
        <v>46387</v>
      </c>
      <c r="Q285" s="324">
        <v>8760</v>
      </c>
      <c r="R285" s="325">
        <v>46.9</v>
      </c>
      <c r="S285" s="274">
        <f t="shared" si="82"/>
        <v>1.07399</v>
      </c>
      <c r="T285" s="326">
        <f t="shared" si="91"/>
        <v>43.668935464948461</v>
      </c>
      <c r="U285" s="296" t="str">
        <f t="shared" si="83"/>
        <v/>
      </c>
      <c r="V285" s="296"/>
      <c r="W285" s="332">
        <v>44523</v>
      </c>
      <c r="X285" s="2" t="s">
        <v>108</v>
      </c>
      <c r="Y285" s="2" t="s">
        <v>135</v>
      </c>
      <c r="Z285" s="323">
        <v>45658</v>
      </c>
      <c r="AA285" s="323">
        <v>46022</v>
      </c>
      <c r="AB285" s="324">
        <v>8760</v>
      </c>
      <c r="AC285" s="325">
        <v>75.5</v>
      </c>
      <c r="AD285" s="274">
        <f t="shared" si="84"/>
        <v>1.05217</v>
      </c>
      <c r="AE285" s="326">
        <f t="shared" si="92"/>
        <v>71.756465209994573</v>
      </c>
      <c r="AF285" s="296" t="str">
        <f t="shared" si="93"/>
        <v/>
      </c>
      <c r="AG285" s="296"/>
      <c r="AH285" s="333">
        <v>44888</v>
      </c>
      <c r="AI285" s="328" t="s">
        <v>108</v>
      </c>
      <c r="AJ285" s="328" t="s">
        <v>138</v>
      </c>
      <c r="AK285" s="329">
        <v>46023</v>
      </c>
      <c r="AL285" s="329">
        <v>46387</v>
      </c>
      <c r="AM285" s="330">
        <v>8760</v>
      </c>
      <c r="AN285" s="331">
        <v>142</v>
      </c>
      <c r="AO285" s="274">
        <f t="shared" si="85"/>
        <v>0.98429999999999995</v>
      </c>
      <c r="AP285" s="326">
        <f t="shared" si="94"/>
        <v>144.26495986995835</v>
      </c>
      <c r="AQ285" s="296" t="str">
        <f t="shared" si="95"/>
        <v/>
      </c>
      <c r="AR285" s="296"/>
      <c r="AS285" s="333">
        <v>44893</v>
      </c>
      <c r="AT285" s="328" t="s">
        <v>115</v>
      </c>
      <c r="AU285" s="328" t="s">
        <v>148</v>
      </c>
      <c r="AV285" s="329">
        <v>45839</v>
      </c>
      <c r="AW285" s="329">
        <v>45930</v>
      </c>
      <c r="AX285" s="330">
        <v>2208</v>
      </c>
      <c r="AY285" s="331">
        <v>128.49</v>
      </c>
      <c r="AZ285" s="274">
        <f t="shared" si="86"/>
        <v>0.98429999999999995</v>
      </c>
      <c r="BA285" s="326">
        <f t="shared" si="96"/>
        <v>130.53946967387992</v>
      </c>
      <c r="BB285" s="296" t="str">
        <f t="shared" si="97"/>
        <v/>
      </c>
      <c r="BC285" t="str">
        <f t="shared" si="87"/>
        <v/>
      </c>
      <c r="BD285" s="296"/>
      <c r="BE285" s="296"/>
      <c r="BF285" s="332">
        <v>45254</v>
      </c>
      <c r="BG285" s="2" t="s">
        <v>115</v>
      </c>
      <c r="BH285" s="2" t="s">
        <v>160</v>
      </c>
      <c r="BI285" s="323">
        <v>46204</v>
      </c>
      <c r="BJ285" s="323">
        <v>46295</v>
      </c>
      <c r="BK285" s="324">
        <v>2208</v>
      </c>
      <c r="BL285" s="325">
        <v>92.96</v>
      </c>
      <c r="BM285" s="274">
        <f t="shared" si="88"/>
        <v>0.96323999999999999</v>
      </c>
      <c r="BN285" s="326">
        <f t="shared" si="98"/>
        <v>96.5076201154437</v>
      </c>
      <c r="BO285" s="296" t="str">
        <f t="shared" si="99"/>
        <v/>
      </c>
      <c r="BP285" t="str">
        <f t="shared" si="89"/>
        <v/>
      </c>
      <c r="BQ285" s="296"/>
      <c r="BR285" s="332">
        <v>45251</v>
      </c>
      <c r="BS285" s="2" t="s">
        <v>108</v>
      </c>
      <c r="BT285" s="2" t="s">
        <v>141</v>
      </c>
      <c r="BU285" s="323">
        <v>46388</v>
      </c>
      <c r="BV285" s="323">
        <v>46752</v>
      </c>
      <c r="BW285" s="324">
        <v>8760</v>
      </c>
      <c r="BX285" s="325">
        <v>90</v>
      </c>
      <c r="BY285" s="274">
        <f t="shared" si="90"/>
        <v>0.96323999999999999</v>
      </c>
      <c r="BZ285" s="326">
        <f t="shared" si="100"/>
        <v>93.43465802915162</v>
      </c>
      <c r="CA285" s="296" t="str">
        <f t="shared" si="101"/>
        <v/>
      </c>
    </row>
    <row r="286" spans="12:79" x14ac:dyDescent="0.25">
      <c r="L286" s="332">
        <v>44131</v>
      </c>
      <c r="M286" s="2" t="s">
        <v>108</v>
      </c>
      <c r="N286" s="2" t="s">
        <v>151</v>
      </c>
      <c r="O286" s="323">
        <v>44197</v>
      </c>
      <c r="P286" s="323">
        <v>44561</v>
      </c>
      <c r="Q286" s="324">
        <v>8760</v>
      </c>
      <c r="R286" s="325">
        <v>38.36</v>
      </c>
      <c r="S286" s="274">
        <f t="shared" si="82"/>
        <v>1.07399</v>
      </c>
      <c r="T286" s="326">
        <f t="shared" si="91"/>
        <v>35.717278559390685</v>
      </c>
      <c r="U286" s="296" t="str">
        <f t="shared" si="83"/>
        <v/>
      </c>
      <c r="V286" s="296"/>
      <c r="W286" s="332">
        <v>44523</v>
      </c>
      <c r="X286" s="2" t="s">
        <v>108</v>
      </c>
      <c r="Y286" s="2" t="s">
        <v>138</v>
      </c>
      <c r="Z286" s="323">
        <v>46023</v>
      </c>
      <c r="AA286" s="323">
        <v>46387</v>
      </c>
      <c r="AB286" s="324">
        <v>8760</v>
      </c>
      <c r="AC286" s="325">
        <v>73.75</v>
      </c>
      <c r="AD286" s="274">
        <f t="shared" si="84"/>
        <v>1.05217</v>
      </c>
      <c r="AE286" s="326">
        <f t="shared" si="92"/>
        <v>70.093235883935108</v>
      </c>
      <c r="AF286" s="296" t="str">
        <f t="shared" si="93"/>
        <v/>
      </c>
      <c r="AG286" s="296"/>
      <c r="AH286" s="333">
        <v>44888</v>
      </c>
      <c r="AI286" s="328" t="s">
        <v>108</v>
      </c>
      <c r="AJ286" s="328" t="s">
        <v>141</v>
      </c>
      <c r="AK286" s="329">
        <v>46388</v>
      </c>
      <c r="AL286" s="329">
        <v>46752</v>
      </c>
      <c r="AM286" s="330">
        <v>8760</v>
      </c>
      <c r="AN286" s="331">
        <v>134.47999999999999</v>
      </c>
      <c r="AO286" s="274">
        <f t="shared" si="85"/>
        <v>0.98429999999999995</v>
      </c>
      <c r="AP286" s="326">
        <f t="shared" si="94"/>
        <v>136.62501269938028</v>
      </c>
      <c r="AQ286" s="296" t="str">
        <f t="shared" si="95"/>
        <v/>
      </c>
      <c r="AR286" s="296"/>
      <c r="AS286" s="333">
        <v>44890</v>
      </c>
      <c r="AT286" s="328" t="s">
        <v>115</v>
      </c>
      <c r="AU286" s="328" t="s">
        <v>110</v>
      </c>
      <c r="AV286" s="329">
        <v>44927</v>
      </c>
      <c r="AW286" s="329">
        <v>45016</v>
      </c>
      <c r="AX286" s="330">
        <v>2159</v>
      </c>
      <c r="AY286" s="331">
        <v>350</v>
      </c>
      <c r="AZ286" s="274">
        <f t="shared" si="86"/>
        <v>0.98429999999999995</v>
      </c>
      <c r="BA286" s="326">
        <f t="shared" si="96"/>
        <v>355.58264756679876</v>
      </c>
      <c r="BB286" s="296" t="str">
        <f t="shared" si="97"/>
        <v/>
      </c>
      <c r="BC286" t="str">
        <f t="shared" si="87"/>
        <v/>
      </c>
      <c r="BD286" s="296"/>
      <c r="BE286" s="296"/>
      <c r="BF286" s="332">
        <v>45253</v>
      </c>
      <c r="BG286" s="2" t="s">
        <v>115</v>
      </c>
      <c r="BH286" s="2" t="s">
        <v>111</v>
      </c>
      <c r="BI286" s="323">
        <v>45292</v>
      </c>
      <c r="BJ286" s="323">
        <v>45382</v>
      </c>
      <c r="BK286" s="324">
        <v>2183</v>
      </c>
      <c r="BL286" s="325">
        <v>110.96</v>
      </c>
      <c r="BM286" s="274">
        <f t="shared" si="88"/>
        <v>0.96323999999999999</v>
      </c>
      <c r="BN286" s="326">
        <f t="shared" si="98"/>
        <v>115.19455172127402</v>
      </c>
      <c r="BO286" s="296" t="str">
        <f t="shared" si="99"/>
        <v/>
      </c>
      <c r="BP286">
        <f t="shared" si="89"/>
        <v>1</v>
      </c>
      <c r="BQ286" s="296"/>
      <c r="BR286" s="332">
        <v>45251</v>
      </c>
      <c r="BS286" s="2" t="s">
        <v>108</v>
      </c>
      <c r="BT286" s="2" t="s">
        <v>143</v>
      </c>
      <c r="BU286" s="323">
        <v>46753</v>
      </c>
      <c r="BV286" s="323">
        <v>47118</v>
      </c>
      <c r="BW286" s="324">
        <v>8784</v>
      </c>
      <c r="BX286" s="325">
        <v>81.25</v>
      </c>
      <c r="BY286" s="274">
        <f t="shared" si="90"/>
        <v>0.96323999999999999</v>
      </c>
      <c r="BZ286" s="326">
        <f t="shared" si="100"/>
        <v>84.350732942984095</v>
      </c>
      <c r="CA286" s="296" t="str">
        <f t="shared" si="101"/>
        <v/>
      </c>
    </row>
    <row r="287" spans="12:79" x14ac:dyDescent="0.25">
      <c r="L287" s="332">
        <v>44131</v>
      </c>
      <c r="M287" s="2" t="s">
        <v>108</v>
      </c>
      <c r="N287" s="2" t="s">
        <v>133</v>
      </c>
      <c r="O287" s="323">
        <v>44562</v>
      </c>
      <c r="P287" s="323">
        <v>44926</v>
      </c>
      <c r="Q287" s="324">
        <v>8760</v>
      </c>
      <c r="R287" s="325">
        <v>41.48</v>
      </c>
      <c r="S287" s="274">
        <f t="shared" si="82"/>
        <v>1.07399</v>
      </c>
      <c r="T287" s="326">
        <f t="shared" si="91"/>
        <v>38.622333541280639</v>
      </c>
      <c r="U287" s="296" t="str">
        <f t="shared" si="83"/>
        <v/>
      </c>
      <c r="V287" s="296"/>
      <c r="W287" s="332">
        <v>44523</v>
      </c>
      <c r="X287" s="2" t="s">
        <v>108</v>
      </c>
      <c r="Y287" s="2" t="s">
        <v>141</v>
      </c>
      <c r="Z287" s="323">
        <v>46388</v>
      </c>
      <c r="AA287" s="323">
        <v>46752</v>
      </c>
      <c r="AB287" s="324">
        <v>8760</v>
      </c>
      <c r="AC287" s="325">
        <v>74</v>
      </c>
      <c r="AD287" s="274">
        <f t="shared" si="84"/>
        <v>1.05217</v>
      </c>
      <c r="AE287" s="326">
        <f t="shared" si="92"/>
        <v>70.330840073372173</v>
      </c>
      <c r="AF287" s="296" t="str">
        <f t="shared" si="93"/>
        <v/>
      </c>
      <c r="AG287" s="296"/>
      <c r="AH287" s="333">
        <v>44888</v>
      </c>
      <c r="AI287" s="328" t="s">
        <v>108</v>
      </c>
      <c r="AJ287" s="328" t="s">
        <v>143</v>
      </c>
      <c r="AK287" s="329">
        <v>46753</v>
      </c>
      <c r="AL287" s="329">
        <v>47118</v>
      </c>
      <c r="AM287" s="330">
        <v>8784</v>
      </c>
      <c r="AN287" s="331">
        <v>123.67</v>
      </c>
      <c r="AO287" s="274">
        <f t="shared" si="85"/>
        <v>0.98429999999999995</v>
      </c>
      <c r="AP287" s="326">
        <f t="shared" si="94"/>
        <v>125.64258864167429</v>
      </c>
      <c r="AQ287" s="296" t="str">
        <f t="shared" si="95"/>
        <v/>
      </c>
      <c r="AR287" s="296"/>
      <c r="AS287" s="333">
        <v>44890</v>
      </c>
      <c r="AT287" s="328" t="s">
        <v>115</v>
      </c>
      <c r="AU287" s="328" t="s">
        <v>134</v>
      </c>
      <c r="AV287" s="329">
        <v>45017</v>
      </c>
      <c r="AW287" s="329">
        <v>45107</v>
      </c>
      <c r="AX287" s="330">
        <v>2184</v>
      </c>
      <c r="AY287" s="331">
        <v>307</v>
      </c>
      <c r="AZ287" s="274">
        <f t="shared" si="86"/>
        <v>0.98429999999999995</v>
      </c>
      <c r="BA287" s="326">
        <f t="shared" si="96"/>
        <v>311.8967794371635</v>
      </c>
      <c r="BB287" s="296" t="str">
        <f t="shared" si="97"/>
        <v/>
      </c>
      <c r="BC287" t="str">
        <f t="shared" si="87"/>
        <v/>
      </c>
      <c r="BD287" s="296"/>
      <c r="BE287" s="296"/>
      <c r="BF287" s="332">
        <v>45253</v>
      </c>
      <c r="BG287" s="2" t="s">
        <v>115</v>
      </c>
      <c r="BH287" s="2" t="s">
        <v>117</v>
      </c>
      <c r="BI287" s="323">
        <v>45383</v>
      </c>
      <c r="BJ287" s="323">
        <v>45473</v>
      </c>
      <c r="BK287" s="324">
        <v>2184</v>
      </c>
      <c r="BL287" s="325">
        <v>100.84</v>
      </c>
      <c r="BM287" s="274">
        <f t="shared" si="88"/>
        <v>0.96323999999999999</v>
      </c>
      <c r="BN287" s="326">
        <f t="shared" si="98"/>
        <v>104.68834350732944</v>
      </c>
      <c r="BO287" s="296" t="str">
        <f t="shared" si="99"/>
        <v/>
      </c>
      <c r="BP287">
        <f t="shared" si="89"/>
        <v>1</v>
      </c>
      <c r="BQ287" s="296"/>
      <c r="BR287" s="332">
        <v>45251</v>
      </c>
      <c r="BS287" s="2" t="s">
        <v>108</v>
      </c>
      <c r="BT287" s="2" t="s">
        <v>146</v>
      </c>
      <c r="BU287" s="323">
        <v>47119</v>
      </c>
      <c r="BV287" s="323">
        <v>47483</v>
      </c>
      <c r="BW287" s="324">
        <v>8760</v>
      </c>
      <c r="BX287" s="325">
        <v>78.09</v>
      </c>
      <c r="BY287" s="274">
        <f t="shared" si="90"/>
        <v>0.96323999999999999</v>
      </c>
      <c r="BZ287" s="326">
        <f t="shared" si="100"/>
        <v>81.070138283293886</v>
      </c>
      <c r="CA287" s="296" t="str">
        <f t="shared" si="101"/>
        <v/>
      </c>
    </row>
    <row r="288" spans="12:79" x14ac:dyDescent="0.25">
      <c r="L288" s="332">
        <v>44131</v>
      </c>
      <c r="M288" s="2" t="s">
        <v>108</v>
      </c>
      <c r="N288" s="2" t="s">
        <v>110</v>
      </c>
      <c r="O288" s="323">
        <v>44927</v>
      </c>
      <c r="P288" s="323">
        <v>45291</v>
      </c>
      <c r="Q288" s="324">
        <v>8760</v>
      </c>
      <c r="R288" s="325">
        <v>43.48</v>
      </c>
      <c r="S288" s="274">
        <f t="shared" si="82"/>
        <v>1.07399</v>
      </c>
      <c r="T288" s="326">
        <f t="shared" si="91"/>
        <v>40.484548273261389</v>
      </c>
      <c r="U288" s="296" t="str">
        <f t="shared" si="83"/>
        <v/>
      </c>
      <c r="V288" s="296"/>
      <c r="W288" s="332">
        <v>44523</v>
      </c>
      <c r="X288" s="2" t="s">
        <v>108</v>
      </c>
      <c r="Y288" s="2" t="s">
        <v>143</v>
      </c>
      <c r="Z288" s="323">
        <v>46753</v>
      </c>
      <c r="AA288" s="323">
        <v>47118</v>
      </c>
      <c r="AB288" s="324">
        <v>8784</v>
      </c>
      <c r="AC288" s="325">
        <v>73.459999999999994</v>
      </c>
      <c r="AD288" s="274">
        <f t="shared" si="84"/>
        <v>1.05217</v>
      </c>
      <c r="AE288" s="326">
        <f t="shared" si="92"/>
        <v>69.8176150241881</v>
      </c>
      <c r="AF288" s="296" t="str">
        <f t="shared" si="93"/>
        <v/>
      </c>
      <c r="AG288" s="296"/>
      <c r="AH288" s="333">
        <v>44888</v>
      </c>
      <c r="AI288" s="328" t="s">
        <v>108</v>
      </c>
      <c r="AJ288" s="328" t="s">
        <v>146</v>
      </c>
      <c r="AK288" s="329">
        <v>47119</v>
      </c>
      <c r="AL288" s="329">
        <v>47483</v>
      </c>
      <c r="AM288" s="330">
        <v>8760</v>
      </c>
      <c r="AN288" s="331">
        <v>122.34</v>
      </c>
      <c r="AO288" s="274">
        <f t="shared" si="85"/>
        <v>0.98429999999999995</v>
      </c>
      <c r="AP288" s="326">
        <f t="shared" si="94"/>
        <v>124.29137458092046</v>
      </c>
      <c r="AQ288" s="296" t="str">
        <f t="shared" si="95"/>
        <v/>
      </c>
      <c r="AR288" s="296"/>
      <c r="AS288" s="333">
        <v>44890</v>
      </c>
      <c r="AT288" s="328" t="s">
        <v>115</v>
      </c>
      <c r="AU288" s="328" t="s">
        <v>137</v>
      </c>
      <c r="AV288" s="329">
        <v>45108</v>
      </c>
      <c r="AW288" s="329">
        <v>45199</v>
      </c>
      <c r="AX288" s="330">
        <v>2208</v>
      </c>
      <c r="AY288" s="331">
        <v>314.99</v>
      </c>
      <c r="AZ288" s="274">
        <f t="shared" si="86"/>
        <v>0.98429999999999995</v>
      </c>
      <c r="BA288" s="326">
        <f t="shared" si="96"/>
        <v>320.0142233059027</v>
      </c>
      <c r="BB288" s="296" t="str">
        <f t="shared" si="97"/>
        <v/>
      </c>
      <c r="BC288" t="str">
        <f t="shared" si="87"/>
        <v/>
      </c>
      <c r="BD288" s="296"/>
      <c r="BE288" s="296"/>
      <c r="BF288" s="332">
        <v>45253</v>
      </c>
      <c r="BG288" s="2" t="s">
        <v>115</v>
      </c>
      <c r="BH288" s="2" t="s">
        <v>118</v>
      </c>
      <c r="BI288" s="323">
        <v>45474</v>
      </c>
      <c r="BJ288" s="323">
        <v>45565</v>
      </c>
      <c r="BK288" s="324">
        <v>2208</v>
      </c>
      <c r="BL288" s="325">
        <v>111.22</v>
      </c>
      <c r="BM288" s="274">
        <f t="shared" si="88"/>
        <v>0.96323999999999999</v>
      </c>
      <c r="BN288" s="326">
        <f t="shared" si="98"/>
        <v>115.46447406669158</v>
      </c>
      <c r="BO288" s="296" t="str">
        <f t="shared" si="99"/>
        <v/>
      </c>
      <c r="BP288">
        <f t="shared" si="89"/>
        <v>1</v>
      </c>
      <c r="BQ288" s="296"/>
      <c r="BR288" s="332">
        <v>45251</v>
      </c>
      <c r="BS288" s="2" t="s">
        <v>108</v>
      </c>
      <c r="BT288" s="2" t="s">
        <v>149</v>
      </c>
      <c r="BU288" s="323">
        <v>47484</v>
      </c>
      <c r="BV288" s="323">
        <v>47848</v>
      </c>
      <c r="BW288" s="324">
        <v>8760</v>
      </c>
      <c r="BX288" s="325">
        <v>76.45</v>
      </c>
      <c r="BY288" s="274">
        <f t="shared" si="90"/>
        <v>0.96323999999999999</v>
      </c>
      <c r="BZ288" s="326">
        <f t="shared" si="100"/>
        <v>79.367551181429349</v>
      </c>
      <c r="CA288" s="296" t="str">
        <f t="shared" si="101"/>
        <v/>
      </c>
    </row>
    <row r="289" spans="12:79" x14ac:dyDescent="0.25">
      <c r="L289" s="332">
        <v>44131</v>
      </c>
      <c r="M289" s="2" t="s">
        <v>108</v>
      </c>
      <c r="N289" s="2" t="s">
        <v>111</v>
      </c>
      <c r="O289" s="323">
        <v>45292</v>
      </c>
      <c r="P289" s="323">
        <v>45657</v>
      </c>
      <c r="Q289" s="324">
        <v>8784</v>
      </c>
      <c r="R289" s="325">
        <v>46</v>
      </c>
      <c r="S289" s="274">
        <f t="shared" si="82"/>
        <v>1.07399</v>
      </c>
      <c r="T289" s="326">
        <f t="shared" si="91"/>
        <v>42.830938835557127</v>
      </c>
      <c r="U289" s="296">
        <f t="shared" si="83"/>
        <v>42.830938835557127</v>
      </c>
      <c r="V289" s="296"/>
      <c r="W289" s="332">
        <v>44523</v>
      </c>
      <c r="X289" s="2" t="s">
        <v>108</v>
      </c>
      <c r="Y289" s="2" t="s">
        <v>146</v>
      </c>
      <c r="Z289" s="323">
        <v>47119</v>
      </c>
      <c r="AA289" s="323">
        <v>47483</v>
      </c>
      <c r="AB289" s="324">
        <v>8760</v>
      </c>
      <c r="AC289" s="325">
        <v>72.88</v>
      </c>
      <c r="AD289" s="274">
        <f t="shared" si="84"/>
        <v>1.05217</v>
      </c>
      <c r="AE289" s="326">
        <f t="shared" si="92"/>
        <v>69.266373304694099</v>
      </c>
      <c r="AF289" s="296" t="str">
        <f t="shared" si="93"/>
        <v/>
      </c>
      <c r="AG289" s="296"/>
      <c r="AH289" s="333">
        <v>44888</v>
      </c>
      <c r="AI289" s="328" t="s">
        <v>108</v>
      </c>
      <c r="AJ289" s="328" t="s">
        <v>149</v>
      </c>
      <c r="AK289" s="329">
        <v>47484</v>
      </c>
      <c r="AL289" s="329">
        <v>47848</v>
      </c>
      <c r="AM289" s="330">
        <v>8760</v>
      </c>
      <c r="AN289" s="331">
        <v>120.84</v>
      </c>
      <c r="AO289" s="274">
        <f t="shared" si="85"/>
        <v>0.98429999999999995</v>
      </c>
      <c r="AP289" s="326">
        <f t="shared" si="94"/>
        <v>122.76744894849132</v>
      </c>
      <c r="AQ289" s="296" t="str">
        <f t="shared" si="95"/>
        <v/>
      </c>
      <c r="AR289" s="296"/>
      <c r="AS289" s="333">
        <v>44890</v>
      </c>
      <c r="AT289" s="328" t="s">
        <v>115</v>
      </c>
      <c r="AU289" s="328" t="s">
        <v>116</v>
      </c>
      <c r="AV289" s="329">
        <v>45200</v>
      </c>
      <c r="AW289" s="329">
        <v>45291</v>
      </c>
      <c r="AX289" s="330">
        <v>2209</v>
      </c>
      <c r="AY289" s="331">
        <v>408.07</v>
      </c>
      <c r="AZ289" s="274">
        <f t="shared" si="86"/>
        <v>0.98429999999999995</v>
      </c>
      <c r="BA289" s="326">
        <f t="shared" si="96"/>
        <v>414.57888855023879</v>
      </c>
      <c r="BB289" s="296">
        <f t="shared" si="97"/>
        <v>414.57888855023879</v>
      </c>
      <c r="BC289">
        <f t="shared" si="87"/>
        <v>1</v>
      </c>
      <c r="BD289" s="296"/>
      <c r="BE289" s="296"/>
      <c r="BF289" s="332">
        <v>45253</v>
      </c>
      <c r="BG289" s="2" t="s">
        <v>115</v>
      </c>
      <c r="BH289" s="2" t="s">
        <v>140</v>
      </c>
      <c r="BI289" s="323">
        <v>45566</v>
      </c>
      <c r="BJ289" s="323">
        <v>45657</v>
      </c>
      <c r="BK289" s="324">
        <v>2209</v>
      </c>
      <c r="BL289" s="325">
        <v>127.19</v>
      </c>
      <c r="BM289" s="274">
        <f t="shared" si="88"/>
        <v>0.96323999999999999</v>
      </c>
      <c r="BN289" s="326">
        <f t="shared" si="98"/>
        <v>132.04393505253105</v>
      </c>
      <c r="BO289" s="296" t="str">
        <f t="shared" si="99"/>
        <v/>
      </c>
      <c r="BP289" t="str">
        <f t="shared" si="89"/>
        <v/>
      </c>
      <c r="BQ289" s="296"/>
      <c r="BR289" s="332">
        <v>45251</v>
      </c>
      <c r="BS289" s="2" t="s">
        <v>108</v>
      </c>
      <c r="BT289" s="2" t="s">
        <v>153</v>
      </c>
      <c r="BU289" s="323">
        <v>47849</v>
      </c>
      <c r="BV289" s="323">
        <v>48213</v>
      </c>
      <c r="BW289" s="324">
        <v>8760</v>
      </c>
      <c r="BX289" s="325">
        <v>76.06</v>
      </c>
      <c r="BY289" s="274">
        <f t="shared" si="90"/>
        <v>0.96323999999999999</v>
      </c>
      <c r="BZ289" s="326">
        <f t="shared" si="100"/>
        <v>78.962667663303023</v>
      </c>
      <c r="CA289" s="296" t="str">
        <f t="shared" si="101"/>
        <v/>
      </c>
    </row>
    <row r="290" spans="12:79" x14ac:dyDescent="0.25">
      <c r="L290" s="332">
        <v>44131</v>
      </c>
      <c r="M290" s="2" t="s">
        <v>108</v>
      </c>
      <c r="N290" s="2" t="s">
        <v>135</v>
      </c>
      <c r="O290" s="323">
        <v>45658</v>
      </c>
      <c r="P290" s="323">
        <v>46022</v>
      </c>
      <c r="Q290" s="324">
        <v>8760</v>
      </c>
      <c r="R290" s="325">
        <v>46.53</v>
      </c>
      <c r="S290" s="274">
        <f t="shared" si="82"/>
        <v>1.07399</v>
      </c>
      <c r="T290" s="326">
        <f t="shared" si="91"/>
        <v>43.324425739532025</v>
      </c>
      <c r="U290" s="296" t="str">
        <f t="shared" si="83"/>
        <v/>
      </c>
      <c r="V290" s="296"/>
      <c r="W290" s="332">
        <v>44523</v>
      </c>
      <c r="X290" s="2" t="s">
        <v>108</v>
      </c>
      <c r="Y290" s="2" t="s">
        <v>149</v>
      </c>
      <c r="Z290" s="323">
        <v>47484</v>
      </c>
      <c r="AA290" s="323">
        <v>47848</v>
      </c>
      <c r="AB290" s="324">
        <v>8760</v>
      </c>
      <c r="AC290" s="325">
        <v>72.3</v>
      </c>
      <c r="AD290" s="274">
        <f t="shared" si="84"/>
        <v>1.05217</v>
      </c>
      <c r="AE290" s="326">
        <f t="shared" si="92"/>
        <v>68.715131585200098</v>
      </c>
      <c r="AF290" s="296" t="str">
        <f t="shared" si="93"/>
        <v/>
      </c>
      <c r="AG290" s="296"/>
      <c r="AH290" s="333">
        <v>44888</v>
      </c>
      <c r="AI290" s="328" t="s">
        <v>108</v>
      </c>
      <c r="AJ290" s="328" t="s">
        <v>153</v>
      </c>
      <c r="AK290" s="329">
        <v>47849</v>
      </c>
      <c r="AL290" s="329">
        <v>48213</v>
      </c>
      <c r="AM290" s="330">
        <v>8760</v>
      </c>
      <c r="AN290" s="331">
        <v>119.84</v>
      </c>
      <c r="AO290" s="274">
        <f t="shared" si="85"/>
        <v>0.98429999999999995</v>
      </c>
      <c r="AP290" s="326">
        <f t="shared" si="94"/>
        <v>121.7514985268719</v>
      </c>
      <c r="AQ290" s="296" t="str">
        <f t="shared" si="95"/>
        <v/>
      </c>
      <c r="AR290" s="296"/>
      <c r="AS290" s="333">
        <v>44890</v>
      </c>
      <c r="AT290" s="328" t="s">
        <v>115</v>
      </c>
      <c r="AU290" s="328" t="s">
        <v>111</v>
      </c>
      <c r="AV290" s="329">
        <v>45292</v>
      </c>
      <c r="AW290" s="329">
        <v>45382</v>
      </c>
      <c r="AX290" s="330">
        <v>2183</v>
      </c>
      <c r="AY290" s="331">
        <v>361.45</v>
      </c>
      <c r="AZ290" s="274">
        <f t="shared" si="86"/>
        <v>0.98429999999999995</v>
      </c>
      <c r="BA290" s="326">
        <f t="shared" si="96"/>
        <v>367.21527989434117</v>
      </c>
      <c r="BB290" s="296">
        <f t="shared" si="97"/>
        <v>367.21527989434117</v>
      </c>
      <c r="BC290">
        <f t="shared" si="87"/>
        <v>1</v>
      </c>
      <c r="BD290" s="296"/>
      <c r="BE290" s="296"/>
      <c r="BF290" s="332">
        <v>45253</v>
      </c>
      <c r="BG290" s="2" t="s">
        <v>115</v>
      </c>
      <c r="BH290" s="2" t="s">
        <v>135</v>
      </c>
      <c r="BI290" s="323">
        <v>45658</v>
      </c>
      <c r="BJ290" s="323">
        <v>45747</v>
      </c>
      <c r="BK290" s="324">
        <v>2159</v>
      </c>
      <c r="BL290" s="325">
        <v>130.30000000000001</v>
      </c>
      <c r="BM290" s="274">
        <f t="shared" si="88"/>
        <v>0.96323999999999999</v>
      </c>
      <c r="BN290" s="326">
        <f t="shared" si="98"/>
        <v>135.27262156887173</v>
      </c>
      <c r="BO290" s="296" t="str">
        <f t="shared" si="99"/>
        <v/>
      </c>
      <c r="BP290" t="str">
        <f t="shared" si="89"/>
        <v/>
      </c>
      <c r="BQ290" s="296"/>
      <c r="BR290" s="332">
        <v>45251</v>
      </c>
      <c r="BS290" s="2" t="s">
        <v>108</v>
      </c>
      <c r="BT290" s="2" t="s">
        <v>155</v>
      </c>
      <c r="BU290" s="323">
        <v>48214</v>
      </c>
      <c r="BV290" s="323">
        <v>48579</v>
      </c>
      <c r="BW290" s="324">
        <v>8784</v>
      </c>
      <c r="BX290" s="325">
        <v>74.959999999999994</v>
      </c>
      <c r="BY290" s="274">
        <f t="shared" si="90"/>
        <v>0.96323999999999999</v>
      </c>
      <c r="BZ290" s="326">
        <f t="shared" si="100"/>
        <v>77.820688509613376</v>
      </c>
      <c r="CA290" s="296" t="str">
        <f t="shared" si="101"/>
        <v/>
      </c>
    </row>
    <row r="291" spans="12:79" x14ac:dyDescent="0.25">
      <c r="L291" s="332">
        <v>44131</v>
      </c>
      <c r="M291" s="2" t="s">
        <v>108</v>
      </c>
      <c r="N291" s="2" t="s">
        <v>138</v>
      </c>
      <c r="O291" s="323">
        <v>46023</v>
      </c>
      <c r="P291" s="323">
        <v>46387</v>
      </c>
      <c r="Q291" s="324">
        <v>8760</v>
      </c>
      <c r="R291" s="325">
        <v>47.15</v>
      </c>
      <c r="S291" s="274">
        <f t="shared" si="82"/>
        <v>1.07399</v>
      </c>
      <c r="T291" s="326">
        <f t="shared" si="91"/>
        <v>43.901712306446058</v>
      </c>
      <c r="U291" s="296" t="str">
        <f t="shared" si="83"/>
        <v/>
      </c>
      <c r="V291" s="296"/>
      <c r="W291" s="332">
        <v>44523</v>
      </c>
      <c r="X291" s="2" t="s">
        <v>108</v>
      </c>
      <c r="Y291" s="2" t="s">
        <v>153</v>
      </c>
      <c r="Z291" s="323">
        <v>47849</v>
      </c>
      <c r="AA291" s="323">
        <v>48213</v>
      </c>
      <c r="AB291" s="324">
        <v>8760</v>
      </c>
      <c r="AC291" s="325">
        <v>71.680000000000007</v>
      </c>
      <c r="AD291" s="274">
        <f t="shared" si="84"/>
        <v>1.05217</v>
      </c>
      <c r="AE291" s="326">
        <f t="shared" si="92"/>
        <v>68.125873195396181</v>
      </c>
      <c r="AF291" s="296" t="str">
        <f t="shared" si="93"/>
        <v/>
      </c>
      <c r="AG291" s="296"/>
      <c r="AH291" s="333">
        <v>44888</v>
      </c>
      <c r="AI291" s="328" t="s">
        <v>108</v>
      </c>
      <c r="AJ291" s="328" t="s">
        <v>155</v>
      </c>
      <c r="AK291" s="329">
        <v>48214</v>
      </c>
      <c r="AL291" s="329">
        <v>48579</v>
      </c>
      <c r="AM291" s="330">
        <v>8784</v>
      </c>
      <c r="AN291" s="331">
        <v>119.34</v>
      </c>
      <c r="AO291" s="274">
        <f t="shared" si="85"/>
        <v>0.98429999999999995</v>
      </c>
      <c r="AP291" s="326">
        <f t="shared" si="94"/>
        <v>121.24352331606218</v>
      </c>
      <c r="AQ291" s="296" t="str">
        <f t="shared" si="95"/>
        <v/>
      </c>
      <c r="AR291" s="296"/>
      <c r="AS291" s="333">
        <v>44890</v>
      </c>
      <c r="AT291" s="328" t="s">
        <v>115</v>
      </c>
      <c r="AU291" s="328" t="s">
        <v>117</v>
      </c>
      <c r="AV291" s="329">
        <v>45383</v>
      </c>
      <c r="AW291" s="329">
        <v>45473</v>
      </c>
      <c r="AX291" s="330">
        <v>2184</v>
      </c>
      <c r="AY291" s="331">
        <v>193.63</v>
      </c>
      <c r="AZ291" s="274">
        <f t="shared" si="86"/>
        <v>0.98429999999999995</v>
      </c>
      <c r="BA291" s="326">
        <f t="shared" si="96"/>
        <v>196.71848013816927</v>
      </c>
      <c r="BB291" s="296">
        <f t="shared" si="97"/>
        <v>196.71848013816927</v>
      </c>
      <c r="BC291">
        <f t="shared" si="87"/>
        <v>1</v>
      </c>
      <c r="BD291" s="296"/>
      <c r="BE291" s="296"/>
      <c r="BF291" s="332">
        <v>45253</v>
      </c>
      <c r="BG291" s="2" t="s">
        <v>115</v>
      </c>
      <c r="BH291" s="2" t="s">
        <v>145</v>
      </c>
      <c r="BI291" s="323">
        <v>45748</v>
      </c>
      <c r="BJ291" s="323">
        <v>45838</v>
      </c>
      <c r="BK291" s="324">
        <v>2184</v>
      </c>
      <c r="BL291" s="325">
        <v>93.34</v>
      </c>
      <c r="BM291" s="274">
        <f t="shared" si="88"/>
        <v>0.96323999999999999</v>
      </c>
      <c r="BN291" s="326">
        <f t="shared" si="98"/>
        <v>96.902122004900136</v>
      </c>
      <c r="BO291" s="296" t="str">
        <f t="shared" si="99"/>
        <v/>
      </c>
      <c r="BP291" t="str">
        <f t="shared" si="89"/>
        <v/>
      </c>
      <c r="BQ291" s="296"/>
      <c r="BR291" s="332">
        <v>45251</v>
      </c>
      <c r="BS291" s="2" t="s">
        <v>108</v>
      </c>
      <c r="BT291" s="2" t="s">
        <v>158</v>
      </c>
      <c r="BU291" s="323">
        <v>48580</v>
      </c>
      <c r="BV291" s="323">
        <v>48944</v>
      </c>
      <c r="BW291" s="324">
        <v>8760</v>
      </c>
      <c r="BX291" s="325">
        <v>74.16</v>
      </c>
      <c r="BY291" s="274">
        <f t="shared" si="90"/>
        <v>0.96323999999999999</v>
      </c>
      <c r="BZ291" s="326">
        <f t="shared" si="100"/>
        <v>76.99015821602093</v>
      </c>
      <c r="CA291" s="296" t="str">
        <f t="shared" si="101"/>
        <v/>
      </c>
    </row>
    <row r="292" spans="12:79" x14ac:dyDescent="0.25">
      <c r="L292" s="332">
        <v>44130</v>
      </c>
      <c r="M292" s="2" t="s">
        <v>108</v>
      </c>
      <c r="N292" s="2" t="s">
        <v>151</v>
      </c>
      <c r="O292" s="323">
        <v>44197</v>
      </c>
      <c r="P292" s="323">
        <v>44561</v>
      </c>
      <c r="Q292" s="324">
        <v>8760</v>
      </c>
      <c r="R292" s="325">
        <v>39.39</v>
      </c>
      <c r="S292" s="274">
        <f t="shared" si="82"/>
        <v>1.07399</v>
      </c>
      <c r="T292" s="326">
        <f t="shared" si="91"/>
        <v>36.676319146360768</v>
      </c>
      <c r="U292" s="296" t="str">
        <f t="shared" si="83"/>
        <v/>
      </c>
      <c r="V292" s="296"/>
      <c r="W292" s="332">
        <v>44522</v>
      </c>
      <c r="X292" s="2" t="s">
        <v>108</v>
      </c>
      <c r="Y292" s="2" t="s">
        <v>133</v>
      </c>
      <c r="Z292" s="323">
        <v>44562</v>
      </c>
      <c r="AA292" s="323">
        <v>44926</v>
      </c>
      <c r="AB292" s="324">
        <v>8760</v>
      </c>
      <c r="AC292" s="325">
        <v>129</v>
      </c>
      <c r="AD292" s="274">
        <f t="shared" si="84"/>
        <v>1.05217</v>
      </c>
      <c r="AE292" s="326">
        <f t="shared" si="92"/>
        <v>122.60376174952717</v>
      </c>
      <c r="AF292" s="296" t="str">
        <f t="shared" si="93"/>
        <v/>
      </c>
      <c r="AG292" s="296"/>
      <c r="AH292" s="333">
        <v>44887</v>
      </c>
      <c r="AI292" s="328" t="s">
        <v>108</v>
      </c>
      <c r="AJ292" s="328" t="s">
        <v>110</v>
      </c>
      <c r="AK292" s="329">
        <v>44927</v>
      </c>
      <c r="AL292" s="329">
        <v>45291</v>
      </c>
      <c r="AM292" s="330">
        <v>8760</v>
      </c>
      <c r="AN292" s="331">
        <v>344.81</v>
      </c>
      <c r="AO292" s="274">
        <f t="shared" si="85"/>
        <v>0.98429999999999995</v>
      </c>
      <c r="AP292" s="326">
        <f t="shared" si="94"/>
        <v>350.30986487859394</v>
      </c>
      <c r="AQ292" s="296" t="str">
        <f t="shared" si="95"/>
        <v/>
      </c>
      <c r="AR292" s="296"/>
      <c r="AS292" s="333">
        <v>44890</v>
      </c>
      <c r="AT292" s="328" t="s">
        <v>115</v>
      </c>
      <c r="AU292" s="328" t="s">
        <v>118</v>
      </c>
      <c r="AV292" s="329">
        <v>45474</v>
      </c>
      <c r="AW292" s="329">
        <v>45565</v>
      </c>
      <c r="AX292" s="330">
        <v>2208</v>
      </c>
      <c r="AY292" s="331">
        <v>186.6</v>
      </c>
      <c r="AZ292" s="274">
        <f t="shared" si="86"/>
        <v>0.98429999999999995</v>
      </c>
      <c r="BA292" s="326">
        <f t="shared" si="96"/>
        <v>189.57634867418471</v>
      </c>
      <c r="BB292" s="296">
        <f t="shared" si="97"/>
        <v>189.57634867418471</v>
      </c>
      <c r="BC292">
        <f t="shared" si="87"/>
        <v>1</v>
      </c>
      <c r="BD292" s="296"/>
      <c r="BE292" s="296"/>
      <c r="BF292" s="332">
        <v>45253</v>
      </c>
      <c r="BG292" s="2" t="s">
        <v>115</v>
      </c>
      <c r="BH292" s="2" t="s">
        <v>148</v>
      </c>
      <c r="BI292" s="323">
        <v>45839</v>
      </c>
      <c r="BJ292" s="323">
        <v>45930</v>
      </c>
      <c r="BK292" s="324">
        <v>2208</v>
      </c>
      <c r="BL292" s="325">
        <v>97.85</v>
      </c>
      <c r="BM292" s="274">
        <f t="shared" si="88"/>
        <v>0.96323999999999999</v>
      </c>
      <c r="BN292" s="326">
        <f t="shared" si="98"/>
        <v>101.58423653502761</v>
      </c>
      <c r="BO292" s="296" t="str">
        <f t="shared" si="99"/>
        <v/>
      </c>
      <c r="BP292" t="str">
        <f t="shared" si="89"/>
        <v/>
      </c>
      <c r="BQ292" s="296"/>
      <c r="BR292" s="332">
        <v>45250</v>
      </c>
      <c r="BS292" s="2" t="s">
        <v>108</v>
      </c>
      <c r="BT292" s="2" t="s">
        <v>111</v>
      </c>
      <c r="BU292" s="323">
        <v>45292</v>
      </c>
      <c r="BV292" s="323">
        <v>45657</v>
      </c>
      <c r="BW292" s="324">
        <v>8784</v>
      </c>
      <c r="BX292" s="325">
        <v>113.15</v>
      </c>
      <c r="BY292" s="274">
        <f t="shared" si="90"/>
        <v>0.96323999999999999</v>
      </c>
      <c r="BZ292" s="326">
        <f t="shared" si="100"/>
        <v>117.4681283999834</v>
      </c>
      <c r="CA292" s="296">
        <f t="shared" si="101"/>
        <v>117.4681283999834</v>
      </c>
    </row>
    <row r="293" spans="12:79" x14ac:dyDescent="0.25">
      <c r="L293" s="332">
        <v>44130</v>
      </c>
      <c r="M293" s="2" t="s">
        <v>108</v>
      </c>
      <c r="N293" s="2" t="s">
        <v>133</v>
      </c>
      <c r="O293" s="323">
        <v>44562</v>
      </c>
      <c r="P293" s="323">
        <v>44926</v>
      </c>
      <c r="Q293" s="324">
        <v>8760</v>
      </c>
      <c r="R293" s="325">
        <v>42.46</v>
      </c>
      <c r="S293" s="274">
        <f t="shared" si="82"/>
        <v>1.07399</v>
      </c>
      <c r="T293" s="326">
        <f t="shared" si="91"/>
        <v>39.534818759951207</v>
      </c>
      <c r="U293" s="296" t="str">
        <f t="shared" si="83"/>
        <v/>
      </c>
      <c r="V293" s="296"/>
      <c r="W293" s="332">
        <v>44522</v>
      </c>
      <c r="X293" s="2" t="s">
        <v>108</v>
      </c>
      <c r="Y293" s="2" t="s">
        <v>110</v>
      </c>
      <c r="Z293" s="323">
        <v>44927</v>
      </c>
      <c r="AA293" s="323">
        <v>45291</v>
      </c>
      <c r="AB293" s="324">
        <v>8760</v>
      </c>
      <c r="AC293" s="325">
        <v>92.43</v>
      </c>
      <c r="AD293" s="274">
        <f t="shared" si="84"/>
        <v>1.05217</v>
      </c>
      <c r="AE293" s="326">
        <f t="shared" si="92"/>
        <v>87.84702091867284</v>
      </c>
      <c r="AF293" s="296">
        <f t="shared" si="93"/>
        <v>87.84702091867284</v>
      </c>
      <c r="AG293" s="296"/>
      <c r="AH293" s="333">
        <v>44887</v>
      </c>
      <c r="AI293" s="328" t="s">
        <v>108</v>
      </c>
      <c r="AJ293" s="328" t="s">
        <v>111</v>
      </c>
      <c r="AK293" s="329">
        <v>45292</v>
      </c>
      <c r="AL293" s="329">
        <v>45657</v>
      </c>
      <c r="AM293" s="330">
        <v>8784</v>
      </c>
      <c r="AN293" s="331">
        <v>246.17</v>
      </c>
      <c r="AO293" s="274">
        <f t="shared" si="85"/>
        <v>0.98429999999999995</v>
      </c>
      <c r="AP293" s="326">
        <f t="shared" si="94"/>
        <v>250.09651529005384</v>
      </c>
      <c r="AQ293" s="296" t="str">
        <f t="shared" si="95"/>
        <v/>
      </c>
      <c r="AR293" s="296"/>
      <c r="AS293" s="333">
        <v>44890</v>
      </c>
      <c r="AT293" s="328" t="s">
        <v>115</v>
      </c>
      <c r="AU293" s="328" t="s">
        <v>140</v>
      </c>
      <c r="AV293" s="329">
        <v>45566</v>
      </c>
      <c r="AW293" s="329">
        <v>45657</v>
      </c>
      <c r="AX293" s="330">
        <v>2209</v>
      </c>
      <c r="AY293" s="331">
        <v>258.64999999999998</v>
      </c>
      <c r="AZ293" s="274">
        <f t="shared" si="86"/>
        <v>0.98429999999999995</v>
      </c>
      <c r="BA293" s="326">
        <f t="shared" si="96"/>
        <v>262.77557655186428</v>
      </c>
      <c r="BB293" s="296" t="str">
        <f t="shared" si="97"/>
        <v/>
      </c>
      <c r="BC293" t="str">
        <f t="shared" si="87"/>
        <v/>
      </c>
      <c r="BD293" s="296"/>
      <c r="BE293" s="296"/>
      <c r="BF293" s="332">
        <v>45253</v>
      </c>
      <c r="BG293" s="2" t="s">
        <v>115</v>
      </c>
      <c r="BH293" s="2" t="s">
        <v>152</v>
      </c>
      <c r="BI293" s="323">
        <v>45931</v>
      </c>
      <c r="BJ293" s="323">
        <v>46022</v>
      </c>
      <c r="BK293" s="324">
        <v>2209</v>
      </c>
      <c r="BL293" s="325">
        <v>116.99</v>
      </c>
      <c r="BM293" s="274">
        <f t="shared" si="88"/>
        <v>0.96323999999999999</v>
      </c>
      <c r="BN293" s="326">
        <f t="shared" si="98"/>
        <v>121.45467380922719</v>
      </c>
      <c r="BO293" s="296" t="str">
        <f t="shared" si="99"/>
        <v/>
      </c>
      <c r="BP293" t="str">
        <f t="shared" si="89"/>
        <v/>
      </c>
      <c r="BQ293" s="296"/>
      <c r="BR293" s="332">
        <v>45250</v>
      </c>
      <c r="BS293" s="2" t="s">
        <v>108</v>
      </c>
      <c r="BT293" s="2" t="s">
        <v>135</v>
      </c>
      <c r="BU293" s="323">
        <v>45658</v>
      </c>
      <c r="BV293" s="323">
        <v>46022</v>
      </c>
      <c r="BW293" s="324">
        <v>8760</v>
      </c>
      <c r="BX293" s="325">
        <v>110.52</v>
      </c>
      <c r="BY293" s="274">
        <f t="shared" si="90"/>
        <v>0.96323999999999999</v>
      </c>
      <c r="BZ293" s="326">
        <f t="shared" si="100"/>
        <v>114.73776005979818</v>
      </c>
      <c r="CA293" s="296" t="str">
        <f t="shared" si="101"/>
        <v/>
      </c>
    </row>
    <row r="294" spans="12:79" x14ac:dyDescent="0.25">
      <c r="L294" s="332">
        <v>44130</v>
      </c>
      <c r="M294" s="2" t="s">
        <v>108</v>
      </c>
      <c r="N294" s="2" t="s">
        <v>110</v>
      </c>
      <c r="O294" s="323">
        <v>44927</v>
      </c>
      <c r="P294" s="323">
        <v>45291</v>
      </c>
      <c r="Q294" s="324">
        <v>8760</v>
      </c>
      <c r="R294" s="325">
        <v>44.36</v>
      </c>
      <c r="S294" s="274">
        <f t="shared" si="82"/>
        <v>1.07399</v>
      </c>
      <c r="T294" s="326">
        <f t="shared" si="91"/>
        <v>41.30392275533292</v>
      </c>
      <c r="U294" s="296" t="str">
        <f t="shared" si="83"/>
        <v/>
      </c>
      <c r="V294" s="296"/>
      <c r="W294" s="332">
        <v>44522</v>
      </c>
      <c r="X294" s="2" t="s">
        <v>108</v>
      </c>
      <c r="Y294" s="2" t="s">
        <v>111</v>
      </c>
      <c r="Z294" s="323">
        <v>45292</v>
      </c>
      <c r="AA294" s="323">
        <v>45657</v>
      </c>
      <c r="AB294" s="324">
        <v>8784</v>
      </c>
      <c r="AC294" s="325">
        <v>78.099999999999994</v>
      </c>
      <c r="AD294" s="274">
        <f t="shared" si="84"/>
        <v>1.05217</v>
      </c>
      <c r="AE294" s="326">
        <f t="shared" si="92"/>
        <v>74.227548780140083</v>
      </c>
      <c r="AF294" s="296" t="str">
        <f t="shared" si="93"/>
        <v/>
      </c>
      <c r="AG294" s="296"/>
      <c r="AH294" s="333">
        <v>44887</v>
      </c>
      <c r="AI294" s="328" t="s">
        <v>108</v>
      </c>
      <c r="AJ294" s="328" t="s">
        <v>135</v>
      </c>
      <c r="AK294" s="329">
        <v>45658</v>
      </c>
      <c r="AL294" s="329">
        <v>46022</v>
      </c>
      <c r="AM294" s="330">
        <v>8760</v>
      </c>
      <c r="AN294" s="331">
        <v>177</v>
      </c>
      <c r="AO294" s="274">
        <f t="shared" si="85"/>
        <v>0.98429999999999995</v>
      </c>
      <c r="AP294" s="326">
        <f t="shared" si="94"/>
        <v>179.82322462663822</v>
      </c>
      <c r="AQ294" s="296" t="str">
        <f t="shared" si="95"/>
        <v/>
      </c>
      <c r="AR294" s="296"/>
      <c r="AS294" s="333">
        <v>44890</v>
      </c>
      <c r="AT294" s="328" t="s">
        <v>115</v>
      </c>
      <c r="AU294" s="328" t="s">
        <v>135</v>
      </c>
      <c r="AV294" s="329">
        <v>45658</v>
      </c>
      <c r="AW294" s="329">
        <v>45747</v>
      </c>
      <c r="AX294" s="330">
        <v>2159</v>
      </c>
      <c r="AY294" s="331">
        <v>250.05</v>
      </c>
      <c r="AZ294" s="274">
        <f t="shared" si="86"/>
        <v>0.98429999999999995</v>
      </c>
      <c r="BA294" s="326">
        <f t="shared" si="96"/>
        <v>254.03840292593725</v>
      </c>
      <c r="BB294" s="296" t="str">
        <f t="shared" si="97"/>
        <v/>
      </c>
      <c r="BC294" t="str">
        <f t="shared" si="87"/>
        <v/>
      </c>
      <c r="BD294" s="296"/>
      <c r="BE294" s="296"/>
      <c r="BF294" s="332">
        <v>45253</v>
      </c>
      <c r="BG294" s="2" t="s">
        <v>115</v>
      </c>
      <c r="BH294" s="2" t="s">
        <v>138</v>
      </c>
      <c r="BI294" s="323">
        <v>46023</v>
      </c>
      <c r="BJ294" s="323">
        <v>46112</v>
      </c>
      <c r="BK294" s="324">
        <v>2159</v>
      </c>
      <c r="BL294" s="325">
        <v>115.64</v>
      </c>
      <c r="BM294" s="274">
        <f t="shared" si="88"/>
        <v>0.96323999999999999</v>
      </c>
      <c r="BN294" s="326">
        <f t="shared" si="98"/>
        <v>120.05315393878992</v>
      </c>
      <c r="BO294" s="296" t="str">
        <f t="shared" si="99"/>
        <v/>
      </c>
      <c r="BP294" t="str">
        <f t="shared" si="89"/>
        <v/>
      </c>
      <c r="BQ294" s="296"/>
      <c r="BR294" s="332">
        <v>45250</v>
      </c>
      <c r="BS294" s="2" t="s">
        <v>108</v>
      </c>
      <c r="BT294" s="2" t="s">
        <v>138</v>
      </c>
      <c r="BU294" s="323">
        <v>46023</v>
      </c>
      <c r="BV294" s="323">
        <v>46387</v>
      </c>
      <c r="BW294" s="324">
        <v>8760</v>
      </c>
      <c r="BX294" s="325">
        <v>101.81</v>
      </c>
      <c r="BY294" s="274">
        <f t="shared" si="90"/>
        <v>0.96323999999999999</v>
      </c>
      <c r="BZ294" s="326">
        <f t="shared" si="100"/>
        <v>105.6953614883103</v>
      </c>
      <c r="CA294" s="296" t="str">
        <f t="shared" si="101"/>
        <v/>
      </c>
    </row>
    <row r="295" spans="12:79" x14ac:dyDescent="0.25">
      <c r="L295" s="332">
        <v>44130</v>
      </c>
      <c r="M295" s="2" t="s">
        <v>108</v>
      </c>
      <c r="N295" s="2" t="s">
        <v>111</v>
      </c>
      <c r="O295" s="323">
        <v>45292</v>
      </c>
      <c r="P295" s="323">
        <v>45657</v>
      </c>
      <c r="Q295" s="324">
        <v>8784</v>
      </c>
      <c r="R295" s="325">
        <v>46.6</v>
      </c>
      <c r="S295" s="274">
        <f t="shared" si="82"/>
        <v>1.07399</v>
      </c>
      <c r="T295" s="326">
        <f t="shared" si="91"/>
        <v>43.38960325515135</v>
      </c>
      <c r="U295" s="296">
        <f t="shared" si="83"/>
        <v>43.38960325515135</v>
      </c>
      <c r="V295" s="296"/>
      <c r="W295" s="332">
        <v>44522</v>
      </c>
      <c r="X295" s="2" t="s">
        <v>108</v>
      </c>
      <c r="Y295" s="2" t="s">
        <v>135</v>
      </c>
      <c r="Z295" s="323">
        <v>45658</v>
      </c>
      <c r="AA295" s="323">
        <v>46022</v>
      </c>
      <c r="AB295" s="324">
        <v>8760</v>
      </c>
      <c r="AC295" s="325">
        <v>74.5</v>
      </c>
      <c r="AD295" s="274">
        <f t="shared" si="84"/>
        <v>1.05217</v>
      </c>
      <c r="AE295" s="326">
        <f t="shared" si="92"/>
        <v>70.806048452246301</v>
      </c>
      <c r="AF295" s="296" t="str">
        <f t="shared" si="93"/>
        <v/>
      </c>
      <c r="AG295" s="296"/>
      <c r="AH295" s="333">
        <v>44887</v>
      </c>
      <c r="AI295" s="328" t="s">
        <v>108</v>
      </c>
      <c r="AJ295" s="328" t="s">
        <v>138</v>
      </c>
      <c r="AK295" s="329">
        <v>46023</v>
      </c>
      <c r="AL295" s="329">
        <v>46387</v>
      </c>
      <c r="AM295" s="330">
        <v>8760</v>
      </c>
      <c r="AN295" s="331">
        <v>140.81</v>
      </c>
      <c r="AO295" s="274">
        <f t="shared" si="85"/>
        <v>0.98429999999999995</v>
      </c>
      <c r="AP295" s="326">
        <f t="shared" si="94"/>
        <v>143.05597886823125</v>
      </c>
      <c r="AQ295" s="296" t="str">
        <f t="shared" si="95"/>
        <v/>
      </c>
      <c r="AR295" s="296"/>
      <c r="AS295" s="333">
        <v>44890</v>
      </c>
      <c r="AT295" s="328" t="s">
        <v>115</v>
      </c>
      <c r="AU295" s="328" t="s">
        <v>145</v>
      </c>
      <c r="AV295" s="329">
        <v>45748</v>
      </c>
      <c r="AW295" s="329">
        <v>45838</v>
      </c>
      <c r="AX295" s="330">
        <v>2184</v>
      </c>
      <c r="AY295" s="331">
        <v>129.52000000000001</v>
      </c>
      <c r="AZ295" s="274">
        <f t="shared" si="86"/>
        <v>0.98429999999999995</v>
      </c>
      <c r="BA295" s="326">
        <f t="shared" si="96"/>
        <v>131.58589860814794</v>
      </c>
      <c r="BB295" s="296" t="str">
        <f t="shared" si="97"/>
        <v/>
      </c>
      <c r="BC295" t="str">
        <f t="shared" si="87"/>
        <v/>
      </c>
      <c r="BD295" s="296"/>
      <c r="BE295" s="296"/>
      <c r="BF295" s="332">
        <v>45253</v>
      </c>
      <c r="BG295" s="2" t="s">
        <v>115</v>
      </c>
      <c r="BH295" s="2" t="s">
        <v>157</v>
      </c>
      <c r="BI295" s="323">
        <v>46113</v>
      </c>
      <c r="BJ295" s="323">
        <v>46203</v>
      </c>
      <c r="BK295" s="324">
        <v>2184</v>
      </c>
      <c r="BL295" s="325">
        <v>87.66</v>
      </c>
      <c r="BM295" s="274">
        <f t="shared" si="88"/>
        <v>0.96323999999999999</v>
      </c>
      <c r="BN295" s="326">
        <f t="shared" si="98"/>
        <v>91.005356920393666</v>
      </c>
      <c r="BO295" s="296" t="str">
        <f t="shared" si="99"/>
        <v/>
      </c>
      <c r="BP295" t="str">
        <f t="shared" si="89"/>
        <v/>
      </c>
      <c r="BQ295" s="296"/>
      <c r="BR295" s="332">
        <v>45250</v>
      </c>
      <c r="BS295" s="2" t="s">
        <v>108</v>
      </c>
      <c r="BT295" s="2" t="s">
        <v>141</v>
      </c>
      <c r="BU295" s="323">
        <v>46388</v>
      </c>
      <c r="BV295" s="323">
        <v>46752</v>
      </c>
      <c r="BW295" s="324">
        <v>8760</v>
      </c>
      <c r="BX295" s="325">
        <v>90.78</v>
      </c>
      <c r="BY295" s="274">
        <f t="shared" si="90"/>
        <v>0.96323999999999999</v>
      </c>
      <c r="BZ295" s="326">
        <f t="shared" si="100"/>
        <v>94.244425065404258</v>
      </c>
      <c r="CA295" s="296" t="str">
        <f t="shared" si="101"/>
        <v/>
      </c>
    </row>
    <row r="296" spans="12:79" x14ac:dyDescent="0.25">
      <c r="L296" s="332">
        <v>44130</v>
      </c>
      <c r="M296" s="2" t="s">
        <v>108</v>
      </c>
      <c r="N296" s="2" t="s">
        <v>135</v>
      </c>
      <c r="O296" s="323">
        <v>45658</v>
      </c>
      <c r="P296" s="323">
        <v>46022</v>
      </c>
      <c r="Q296" s="324">
        <v>8760</v>
      </c>
      <c r="R296" s="325">
        <v>47.25</v>
      </c>
      <c r="S296" s="274">
        <f t="shared" si="82"/>
        <v>1.07399</v>
      </c>
      <c r="T296" s="326">
        <f t="shared" si="91"/>
        <v>43.994823043045095</v>
      </c>
      <c r="U296" s="296" t="str">
        <f t="shared" si="83"/>
        <v/>
      </c>
      <c r="V296" s="296"/>
      <c r="W296" s="332">
        <v>44522</v>
      </c>
      <c r="X296" s="2" t="s">
        <v>108</v>
      </c>
      <c r="Y296" s="2" t="s">
        <v>138</v>
      </c>
      <c r="Z296" s="323">
        <v>46023</v>
      </c>
      <c r="AA296" s="323">
        <v>46387</v>
      </c>
      <c r="AB296" s="324">
        <v>8760</v>
      </c>
      <c r="AC296" s="325">
        <v>73.47</v>
      </c>
      <c r="AD296" s="274">
        <f t="shared" si="84"/>
        <v>1.05217</v>
      </c>
      <c r="AE296" s="326">
        <f t="shared" si="92"/>
        <v>69.82711919176559</v>
      </c>
      <c r="AF296" s="296" t="str">
        <f t="shared" si="93"/>
        <v/>
      </c>
      <c r="AG296" s="296"/>
      <c r="AH296" s="333">
        <v>44887</v>
      </c>
      <c r="AI296" s="328" t="s">
        <v>108</v>
      </c>
      <c r="AJ296" s="328" t="s">
        <v>141</v>
      </c>
      <c r="AK296" s="329">
        <v>46388</v>
      </c>
      <c r="AL296" s="329">
        <v>46752</v>
      </c>
      <c r="AM296" s="330">
        <v>8760</v>
      </c>
      <c r="AN296" s="331">
        <v>132.44999999999999</v>
      </c>
      <c r="AO296" s="274">
        <f t="shared" si="85"/>
        <v>0.98429999999999995</v>
      </c>
      <c r="AP296" s="326">
        <f t="shared" si="94"/>
        <v>134.56263334349282</v>
      </c>
      <c r="AQ296" s="296" t="str">
        <f t="shared" si="95"/>
        <v/>
      </c>
      <c r="AR296" s="296"/>
      <c r="AS296" s="333">
        <v>44890</v>
      </c>
      <c r="AT296" s="328" t="s">
        <v>115</v>
      </c>
      <c r="AU296" s="328" t="s">
        <v>148</v>
      </c>
      <c r="AV296" s="329">
        <v>45839</v>
      </c>
      <c r="AW296" s="329">
        <v>45930</v>
      </c>
      <c r="AX296" s="330">
        <v>2208</v>
      </c>
      <c r="AY296" s="331">
        <v>130.22</v>
      </c>
      <c r="AZ296" s="274">
        <f t="shared" si="86"/>
        <v>0.98429999999999995</v>
      </c>
      <c r="BA296" s="326">
        <f t="shared" si="96"/>
        <v>132.29706390328153</v>
      </c>
      <c r="BB296" s="296" t="str">
        <f t="shared" si="97"/>
        <v/>
      </c>
      <c r="BC296" t="str">
        <f t="shared" si="87"/>
        <v/>
      </c>
      <c r="BD296" s="296"/>
      <c r="BE296" s="296"/>
      <c r="BF296" s="332">
        <v>45253</v>
      </c>
      <c r="BG296" s="2" t="s">
        <v>115</v>
      </c>
      <c r="BH296" s="2" t="s">
        <v>160</v>
      </c>
      <c r="BI296" s="323">
        <v>46204</v>
      </c>
      <c r="BJ296" s="323">
        <v>46295</v>
      </c>
      <c r="BK296" s="324">
        <v>2208</v>
      </c>
      <c r="BL296" s="325">
        <v>90.88</v>
      </c>
      <c r="BM296" s="274">
        <f t="shared" si="88"/>
        <v>0.96323999999999999</v>
      </c>
      <c r="BN296" s="326">
        <f t="shared" si="98"/>
        <v>94.348241352103315</v>
      </c>
      <c r="BO296" s="296" t="str">
        <f t="shared" si="99"/>
        <v/>
      </c>
      <c r="BP296" t="str">
        <f t="shared" si="89"/>
        <v/>
      </c>
      <c r="BQ296" s="296"/>
      <c r="BR296" s="332">
        <v>45250</v>
      </c>
      <c r="BS296" s="2" t="s">
        <v>108</v>
      </c>
      <c r="BT296" s="2" t="s">
        <v>143</v>
      </c>
      <c r="BU296" s="323">
        <v>46753</v>
      </c>
      <c r="BV296" s="323">
        <v>47118</v>
      </c>
      <c r="BW296" s="324">
        <v>8784</v>
      </c>
      <c r="BX296" s="325">
        <v>82.25</v>
      </c>
      <c r="BY296" s="274">
        <f t="shared" si="90"/>
        <v>0.96323999999999999</v>
      </c>
      <c r="BZ296" s="326">
        <f t="shared" si="100"/>
        <v>85.38889580997467</v>
      </c>
      <c r="CA296" s="296" t="str">
        <f t="shared" si="101"/>
        <v/>
      </c>
    </row>
    <row r="297" spans="12:79" x14ac:dyDescent="0.25">
      <c r="L297" s="332">
        <v>44130</v>
      </c>
      <c r="M297" s="2" t="s">
        <v>108</v>
      </c>
      <c r="N297" s="2" t="s">
        <v>138</v>
      </c>
      <c r="O297" s="323">
        <v>46023</v>
      </c>
      <c r="P297" s="323">
        <v>46387</v>
      </c>
      <c r="Q297" s="324">
        <v>8760</v>
      </c>
      <c r="R297" s="325">
        <v>47.88</v>
      </c>
      <c r="S297" s="274">
        <f t="shared" si="82"/>
        <v>1.07399</v>
      </c>
      <c r="T297" s="326">
        <f t="shared" si="91"/>
        <v>44.581420683619029</v>
      </c>
      <c r="U297" s="296" t="str">
        <f t="shared" si="83"/>
        <v/>
      </c>
      <c r="V297" s="296"/>
      <c r="W297" s="332">
        <v>44522</v>
      </c>
      <c r="X297" s="2" t="s">
        <v>108</v>
      </c>
      <c r="Y297" s="2" t="s">
        <v>141</v>
      </c>
      <c r="Z297" s="323">
        <v>46388</v>
      </c>
      <c r="AA297" s="323">
        <v>46752</v>
      </c>
      <c r="AB297" s="324">
        <v>8760</v>
      </c>
      <c r="AC297" s="325">
        <v>73</v>
      </c>
      <c r="AD297" s="274">
        <f t="shared" si="84"/>
        <v>1.05217</v>
      </c>
      <c r="AE297" s="326">
        <f t="shared" si="92"/>
        <v>69.380423315623901</v>
      </c>
      <c r="AF297" s="296" t="str">
        <f t="shared" si="93"/>
        <v/>
      </c>
      <c r="AG297" s="296"/>
      <c r="AH297" s="333">
        <v>44887</v>
      </c>
      <c r="AI297" s="328" t="s">
        <v>108</v>
      </c>
      <c r="AJ297" s="328" t="s">
        <v>143</v>
      </c>
      <c r="AK297" s="329">
        <v>46753</v>
      </c>
      <c r="AL297" s="329">
        <v>47118</v>
      </c>
      <c r="AM297" s="330">
        <v>8784</v>
      </c>
      <c r="AN297" s="331">
        <v>121.83</v>
      </c>
      <c r="AO297" s="274">
        <f t="shared" si="85"/>
        <v>0.98429999999999995</v>
      </c>
      <c r="AP297" s="326">
        <f t="shared" si="94"/>
        <v>123.77323986589455</v>
      </c>
      <c r="AQ297" s="296" t="str">
        <f t="shared" si="95"/>
        <v/>
      </c>
      <c r="AR297" s="296"/>
      <c r="AS297" s="333">
        <v>44889</v>
      </c>
      <c r="AT297" s="328" t="s">
        <v>115</v>
      </c>
      <c r="AU297" s="328" t="s">
        <v>110</v>
      </c>
      <c r="AV297" s="329">
        <v>44927</v>
      </c>
      <c r="AW297" s="329">
        <v>45016</v>
      </c>
      <c r="AX297" s="330">
        <v>2159</v>
      </c>
      <c r="AY297" s="331">
        <v>350.59</v>
      </c>
      <c r="AZ297" s="274">
        <f t="shared" si="86"/>
        <v>0.98429999999999995</v>
      </c>
      <c r="BA297" s="326">
        <f t="shared" si="96"/>
        <v>356.18205831555417</v>
      </c>
      <c r="BB297" s="296" t="str">
        <f t="shared" si="97"/>
        <v/>
      </c>
      <c r="BC297" t="str">
        <f t="shared" si="87"/>
        <v/>
      </c>
      <c r="BD297" s="296"/>
      <c r="BE297" s="296"/>
      <c r="BF297" s="332">
        <v>45252</v>
      </c>
      <c r="BG297" s="2" t="s">
        <v>115</v>
      </c>
      <c r="BH297" s="2" t="s">
        <v>111</v>
      </c>
      <c r="BI297" s="323">
        <v>45292</v>
      </c>
      <c r="BJ297" s="323">
        <v>45382</v>
      </c>
      <c r="BK297" s="324">
        <v>2183</v>
      </c>
      <c r="BL297" s="325">
        <v>107.05</v>
      </c>
      <c r="BM297" s="274">
        <f t="shared" si="88"/>
        <v>0.96323999999999999</v>
      </c>
      <c r="BN297" s="326">
        <f t="shared" si="98"/>
        <v>111.13533491134089</v>
      </c>
      <c r="BO297" s="296" t="str">
        <f t="shared" si="99"/>
        <v/>
      </c>
      <c r="BP297">
        <f t="shared" si="89"/>
        <v>1</v>
      </c>
      <c r="BQ297" s="296"/>
      <c r="BR297" s="332">
        <v>45250</v>
      </c>
      <c r="BS297" s="2" t="s">
        <v>108</v>
      </c>
      <c r="BT297" s="2" t="s">
        <v>146</v>
      </c>
      <c r="BU297" s="323">
        <v>47119</v>
      </c>
      <c r="BV297" s="323">
        <v>47483</v>
      </c>
      <c r="BW297" s="324">
        <v>8760</v>
      </c>
      <c r="BX297" s="325">
        <v>79.09</v>
      </c>
      <c r="BY297" s="274">
        <f t="shared" si="90"/>
        <v>0.96323999999999999</v>
      </c>
      <c r="BZ297" s="326">
        <f t="shared" si="100"/>
        <v>82.108301150284461</v>
      </c>
      <c r="CA297" s="296" t="str">
        <f t="shared" si="101"/>
        <v/>
      </c>
    </row>
    <row r="298" spans="12:79" x14ac:dyDescent="0.25">
      <c r="L298" s="332">
        <v>44127</v>
      </c>
      <c r="M298" s="2" t="s">
        <v>108</v>
      </c>
      <c r="N298" s="2" t="s">
        <v>151</v>
      </c>
      <c r="O298" s="323">
        <v>44197</v>
      </c>
      <c r="P298" s="323">
        <v>44561</v>
      </c>
      <c r="Q298" s="324">
        <v>8760</v>
      </c>
      <c r="R298" s="325">
        <v>39.85</v>
      </c>
      <c r="S298" s="274">
        <f t="shared" si="82"/>
        <v>1.07399</v>
      </c>
      <c r="T298" s="326">
        <f t="shared" si="91"/>
        <v>37.10462853471634</v>
      </c>
      <c r="U298" s="296" t="str">
        <f t="shared" si="83"/>
        <v/>
      </c>
      <c r="V298" s="296"/>
      <c r="W298" s="332">
        <v>44522</v>
      </c>
      <c r="X298" s="2" t="s">
        <v>108</v>
      </c>
      <c r="Y298" s="2" t="s">
        <v>143</v>
      </c>
      <c r="Z298" s="323">
        <v>46753</v>
      </c>
      <c r="AA298" s="323">
        <v>47118</v>
      </c>
      <c r="AB298" s="324">
        <v>8784</v>
      </c>
      <c r="AC298" s="325">
        <v>72.459999999999994</v>
      </c>
      <c r="AD298" s="274">
        <f t="shared" si="84"/>
        <v>1.05217</v>
      </c>
      <c r="AE298" s="326">
        <f t="shared" si="92"/>
        <v>68.867198266439829</v>
      </c>
      <c r="AF298" s="296" t="str">
        <f t="shared" si="93"/>
        <v/>
      </c>
      <c r="AG298" s="296"/>
      <c r="AH298" s="333">
        <v>44887</v>
      </c>
      <c r="AI298" s="328" t="s">
        <v>108</v>
      </c>
      <c r="AJ298" s="328" t="s">
        <v>146</v>
      </c>
      <c r="AK298" s="329">
        <v>47119</v>
      </c>
      <c r="AL298" s="329">
        <v>47483</v>
      </c>
      <c r="AM298" s="330">
        <v>8760</v>
      </c>
      <c r="AN298" s="331">
        <v>120.5</v>
      </c>
      <c r="AO298" s="274">
        <f t="shared" si="85"/>
        <v>0.98429999999999995</v>
      </c>
      <c r="AP298" s="326">
        <f t="shared" si="94"/>
        <v>122.42202580514072</v>
      </c>
      <c r="AQ298" s="296" t="str">
        <f t="shared" si="95"/>
        <v/>
      </c>
      <c r="AR298" s="296"/>
      <c r="AS298" s="333">
        <v>44889</v>
      </c>
      <c r="AT298" s="328" t="s">
        <v>115</v>
      </c>
      <c r="AU298" s="328" t="s">
        <v>134</v>
      </c>
      <c r="AV298" s="329">
        <v>45017</v>
      </c>
      <c r="AW298" s="329">
        <v>45107</v>
      </c>
      <c r="AX298" s="330">
        <v>2184</v>
      </c>
      <c r="AY298" s="331">
        <v>304.58999999999997</v>
      </c>
      <c r="AZ298" s="274">
        <f t="shared" si="86"/>
        <v>0.98429999999999995</v>
      </c>
      <c r="BA298" s="326">
        <f t="shared" si="96"/>
        <v>309.44833892106067</v>
      </c>
      <c r="BB298" s="296" t="str">
        <f t="shared" si="97"/>
        <v/>
      </c>
      <c r="BC298" t="str">
        <f t="shared" si="87"/>
        <v/>
      </c>
      <c r="BD298" s="296"/>
      <c r="BE298" s="296"/>
      <c r="BF298" s="332">
        <v>45252</v>
      </c>
      <c r="BG298" s="2" t="s">
        <v>115</v>
      </c>
      <c r="BH298" s="2" t="s">
        <v>117</v>
      </c>
      <c r="BI298" s="323">
        <v>45383</v>
      </c>
      <c r="BJ298" s="323">
        <v>45473</v>
      </c>
      <c r="BK298" s="324">
        <v>2184</v>
      </c>
      <c r="BL298" s="325">
        <v>98.41</v>
      </c>
      <c r="BM298" s="274">
        <f t="shared" si="88"/>
        <v>0.96323999999999999</v>
      </c>
      <c r="BN298" s="326">
        <f t="shared" si="98"/>
        <v>102.16560774054233</v>
      </c>
      <c r="BO298" s="296" t="str">
        <f t="shared" si="99"/>
        <v/>
      </c>
      <c r="BP298">
        <f t="shared" si="89"/>
        <v>1</v>
      </c>
      <c r="BQ298" s="296"/>
      <c r="BR298" s="332">
        <v>45250</v>
      </c>
      <c r="BS298" s="2" t="s">
        <v>108</v>
      </c>
      <c r="BT298" s="2" t="s">
        <v>149</v>
      </c>
      <c r="BU298" s="323">
        <v>47484</v>
      </c>
      <c r="BV298" s="323">
        <v>47848</v>
      </c>
      <c r="BW298" s="324">
        <v>8760</v>
      </c>
      <c r="BX298" s="325">
        <v>77.45</v>
      </c>
      <c r="BY298" s="274">
        <f t="shared" si="90"/>
        <v>0.96323999999999999</v>
      </c>
      <c r="BZ298" s="326">
        <f t="shared" si="100"/>
        <v>80.405714048419924</v>
      </c>
      <c r="CA298" s="296" t="str">
        <f t="shared" si="101"/>
        <v/>
      </c>
    </row>
    <row r="299" spans="12:79" x14ac:dyDescent="0.25">
      <c r="L299" s="332">
        <v>44127</v>
      </c>
      <c r="M299" s="2" t="s">
        <v>108</v>
      </c>
      <c r="N299" s="2" t="s">
        <v>133</v>
      </c>
      <c r="O299" s="323">
        <v>44562</v>
      </c>
      <c r="P299" s="323">
        <v>44926</v>
      </c>
      <c r="Q299" s="324">
        <v>8760</v>
      </c>
      <c r="R299" s="325">
        <v>43</v>
      </c>
      <c r="S299" s="274">
        <f t="shared" si="82"/>
        <v>1.07399</v>
      </c>
      <c r="T299" s="326">
        <f t="shared" si="91"/>
        <v>40.037616737586013</v>
      </c>
      <c r="U299" s="296" t="str">
        <f t="shared" si="83"/>
        <v/>
      </c>
      <c r="V299" s="296"/>
      <c r="W299" s="332">
        <v>44522</v>
      </c>
      <c r="X299" s="2" t="s">
        <v>108</v>
      </c>
      <c r="Y299" s="2" t="s">
        <v>146</v>
      </c>
      <c r="Z299" s="323">
        <v>47119</v>
      </c>
      <c r="AA299" s="323">
        <v>47483</v>
      </c>
      <c r="AB299" s="324">
        <v>8760</v>
      </c>
      <c r="AC299" s="325">
        <v>71.88</v>
      </c>
      <c r="AD299" s="274">
        <f t="shared" si="84"/>
        <v>1.05217</v>
      </c>
      <c r="AE299" s="326">
        <f t="shared" si="92"/>
        <v>68.315956546945827</v>
      </c>
      <c r="AF299" s="296" t="str">
        <f t="shared" si="93"/>
        <v/>
      </c>
      <c r="AG299" s="296"/>
      <c r="AH299" s="333">
        <v>44887</v>
      </c>
      <c r="AI299" s="328" t="s">
        <v>108</v>
      </c>
      <c r="AJ299" s="328" t="s">
        <v>149</v>
      </c>
      <c r="AK299" s="329">
        <v>47484</v>
      </c>
      <c r="AL299" s="329">
        <v>47848</v>
      </c>
      <c r="AM299" s="330">
        <v>8760</v>
      </c>
      <c r="AN299" s="331">
        <v>119</v>
      </c>
      <c r="AO299" s="274">
        <f t="shared" si="85"/>
        <v>0.98429999999999995</v>
      </c>
      <c r="AP299" s="326">
        <f t="shared" si="94"/>
        <v>120.89810017271158</v>
      </c>
      <c r="AQ299" s="296" t="str">
        <f t="shared" si="95"/>
        <v/>
      </c>
      <c r="AR299" s="296"/>
      <c r="AS299" s="333">
        <v>44889</v>
      </c>
      <c r="AT299" s="328" t="s">
        <v>115</v>
      </c>
      <c r="AU299" s="328" t="s">
        <v>137</v>
      </c>
      <c r="AV299" s="329">
        <v>45108</v>
      </c>
      <c r="AW299" s="329">
        <v>45199</v>
      </c>
      <c r="AX299" s="330">
        <v>2208</v>
      </c>
      <c r="AY299" s="331">
        <v>308.99</v>
      </c>
      <c r="AZ299" s="274">
        <f t="shared" si="86"/>
        <v>0.98429999999999995</v>
      </c>
      <c r="BA299" s="326">
        <f t="shared" si="96"/>
        <v>313.91852077618614</v>
      </c>
      <c r="BB299" s="296" t="str">
        <f t="shared" si="97"/>
        <v/>
      </c>
      <c r="BC299" t="str">
        <f t="shared" si="87"/>
        <v/>
      </c>
      <c r="BD299" s="296"/>
      <c r="BE299" s="296"/>
      <c r="BF299" s="332">
        <v>45252</v>
      </c>
      <c r="BG299" s="2" t="s">
        <v>115</v>
      </c>
      <c r="BH299" s="2" t="s">
        <v>118</v>
      </c>
      <c r="BI299" s="323">
        <v>45474</v>
      </c>
      <c r="BJ299" s="323">
        <v>45565</v>
      </c>
      <c r="BK299" s="324">
        <v>2208</v>
      </c>
      <c r="BL299" s="325">
        <v>108.32</v>
      </c>
      <c r="BM299" s="274">
        <f t="shared" si="88"/>
        <v>0.96323999999999999</v>
      </c>
      <c r="BN299" s="326">
        <f t="shared" si="98"/>
        <v>112.45380175241891</v>
      </c>
      <c r="BO299" s="296" t="str">
        <f t="shared" si="99"/>
        <v/>
      </c>
      <c r="BP299">
        <f t="shared" si="89"/>
        <v>1</v>
      </c>
      <c r="BQ299" s="296"/>
      <c r="BR299" s="332">
        <v>45250</v>
      </c>
      <c r="BS299" s="2" t="s">
        <v>108</v>
      </c>
      <c r="BT299" s="2" t="s">
        <v>153</v>
      </c>
      <c r="BU299" s="323">
        <v>47849</v>
      </c>
      <c r="BV299" s="323">
        <v>48213</v>
      </c>
      <c r="BW299" s="324">
        <v>8760</v>
      </c>
      <c r="BX299" s="325">
        <v>77.06</v>
      </c>
      <c r="BY299" s="274">
        <f t="shared" si="90"/>
        <v>0.96323999999999999</v>
      </c>
      <c r="BZ299" s="326">
        <f t="shared" si="100"/>
        <v>80.000830530293598</v>
      </c>
      <c r="CA299" s="296" t="str">
        <f t="shared" si="101"/>
        <v/>
      </c>
    </row>
    <row r="300" spans="12:79" x14ac:dyDescent="0.25">
      <c r="L300" s="332">
        <v>44127</v>
      </c>
      <c r="M300" s="2" t="s">
        <v>108</v>
      </c>
      <c r="N300" s="2" t="s">
        <v>110</v>
      </c>
      <c r="O300" s="323">
        <v>44927</v>
      </c>
      <c r="P300" s="323">
        <v>45291</v>
      </c>
      <c r="Q300" s="324">
        <v>8760</v>
      </c>
      <c r="R300" s="325">
        <v>44.63</v>
      </c>
      <c r="S300" s="274">
        <f t="shared" si="82"/>
        <v>1.07399</v>
      </c>
      <c r="T300" s="326">
        <f t="shared" si="91"/>
        <v>41.555321744150319</v>
      </c>
      <c r="U300" s="296" t="str">
        <f t="shared" si="83"/>
        <v/>
      </c>
      <c r="V300" s="296"/>
      <c r="W300" s="332">
        <v>44522</v>
      </c>
      <c r="X300" s="2" t="s">
        <v>108</v>
      </c>
      <c r="Y300" s="2" t="s">
        <v>149</v>
      </c>
      <c r="Z300" s="323">
        <v>47484</v>
      </c>
      <c r="AA300" s="323">
        <v>47848</v>
      </c>
      <c r="AB300" s="324">
        <v>8760</v>
      </c>
      <c r="AC300" s="325">
        <v>71.3</v>
      </c>
      <c r="AD300" s="274">
        <f t="shared" si="84"/>
        <v>1.05217</v>
      </c>
      <c r="AE300" s="326">
        <f t="shared" si="92"/>
        <v>67.764714827451826</v>
      </c>
      <c r="AF300" s="296" t="str">
        <f t="shared" si="93"/>
        <v/>
      </c>
      <c r="AG300" s="296"/>
      <c r="AH300" s="333">
        <v>44887</v>
      </c>
      <c r="AI300" s="328" t="s">
        <v>108</v>
      </c>
      <c r="AJ300" s="328" t="s">
        <v>153</v>
      </c>
      <c r="AK300" s="329">
        <v>47849</v>
      </c>
      <c r="AL300" s="329">
        <v>48213</v>
      </c>
      <c r="AM300" s="330">
        <v>8760</v>
      </c>
      <c r="AN300" s="331">
        <v>118</v>
      </c>
      <c r="AO300" s="274">
        <f t="shared" si="85"/>
        <v>0.98429999999999995</v>
      </c>
      <c r="AP300" s="326">
        <f t="shared" si="94"/>
        <v>119.88214975109216</v>
      </c>
      <c r="AQ300" s="296" t="str">
        <f t="shared" si="95"/>
        <v/>
      </c>
      <c r="AR300" s="296"/>
      <c r="AS300" s="333">
        <v>44889</v>
      </c>
      <c r="AT300" s="328" t="s">
        <v>115</v>
      </c>
      <c r="AU300" s="328" t="s">
        <v>116</v>
      </c>
      <c r="AV300" s="329">
        <v>45200</v>
      </c>
      <c r="AW300" s="329">
        <v>45291</v>
      </c>
      <c r="AX300" s="330">
        <v>2209</v>
      </c>
      <c r="AY300" s="331">
        <v>403.59</v>
      </c>
      <c r="AZ300" s="274">
        <f t="shared" si="86"/>
        <v>0.98429999999999995</v>
      </c>
      <c r="BA300" s="326">
        <f t="shared" si="96"/>
        <v>410.02743066138373</v>
      </c>
      <c r="BB300" s="296">
        <f t="shared" si="97"/>
        <v>410.02743066138373</v>
      </c>
      <c r="BC300">
        <f t="shared" si="87"/>
        <v>1</v>
      </c>
      <c r="BD300" s="296"/>
      <c r="BE300" s="296"/>
      <c r="BF300" s="332">
        <v>45252</v>
      </c>
      <c r="BG300" s="2" t="s">
        <v>115</v>
      </c>
      <c r="BH300" s="2" t="s">
        <v>140</v>
      </c>
      <c r="BI300" s="323">
        <v>45566</v>
      </c>
      <c r="BJ300" s="323">
        <v>45657</v>
      </c>
      <c r="BK300" s="324">
        <v>2209</v>
      </c>
      <c r="BL300" s="325">
        <v>123.98</v>
      </c>
      <c r="BM300" s="274">
        <f t="shared" si="88"/>
        <v>0.96323999999999999</v>
      </c>
      <c r="BN300" s="326">
        <f t="shared" si="98"/>
        <v>128.71143224949131</v>
      </c>
      <c r="BO300" s="296" t="str">
        <f t="shared" si="99"/>
        <v/>
      </c>
      <c r="BP300" t="str">
        <f t="shared" si="89"/>
        <v/>
      </c>
      <c r="BQ300" s="296"/>
      <c r="BR300" s="332">
        <v>45250</v>
      </c>
      <c r="BS300" s="2" t="s">
        <v>108</v>
      </c>
      <c r="BT300" s="2" t="s">
        <v>155</v>
      </c>
      <c r="BU300" s="323">
        <v>48214</v>
      </c>
      <c r="BV300" s="323">
        <v>48579</v>
      </c>
      <c r="BW300" s="324">
        <v>8784</v>
      </c>
      <c r="BX300" s="325">
        <v>75.959999999999994</v>
      </c>
      <c r="BY300" s="274">
        <f t="shared" si="90"/>
        <v>0.96323999999999999</v>
      </c>
      <c r="BZ300" s="326">
        <f t="shared" si="100"/>
        <v>78.858851376603951</v>
      </c>
      <c r="CA300" s="296" t="str">
        <f t="shared" si="101"/>
        <v/>
      </c>
    </row>
    <row r="301" spans="12:79" x14ac:dyDescent="0.25">
      <c r="L301" s="332">
        <v>44127</v>
      </c>
      <c r="M301" s="2" t="s">
        <v>108</v>
      </c>
      <c r="N301" s="2" t="s">
        <v>111</v>
      </c>
      <c r="O301" s="323">
        <v>45292</v>
      </c>
      <c r="P301" s="323">
        <v>45657</v>
      </c>
      <c r="Q301" s="324">
        <v>8784</v>
      </c>
      <c r="R301" s="325">
        <v>46.93</v>
      </c>
      <c r="S301" s="274">
        <f t="shared" si="82"/>
        <v>1.07399</v>
      </c>
      <c r="T301" s="326">
        <f t="shared" si="91"/>
        <v>43.696868685928173</v>
      </c>
      <c r="U301" s="296">
        <f t="shared" si="83"/>
        <v>43.696868685928173</v>
      </c>
      <c r="V301" s="296"/>
      <c r="W301" s="332">
        <v>44522</v>
      </c>
      <c r="X301" s="2" t="s">
        <v>108</v>
      </c>
      <c r="Y301" s="2" t="s">
        <v>153</v>
      </c>
      <c r="Z301" s="323">
        <v>47849</v>
      </c>
      <c r="AA301" s="323">
        <v>48213</v>
      </c>
      <c r="AB301" s="324">
        <v>8760</v>
      </c>
      <c r="AC301" s="325">
        <v>70.680000000000007</v>
      </c>
      <c r="AD301" s="274">
        <f t="shared" si="84"/>
        <v>1.05217</v>
      </c>
      <c r="AE301" s="326">
        <f t="shared" si="92"/>
        <v>67.17545643764791</v>
      </c>
      <c r="AF301" s="296" t="str">
        <f t="shared" si="93"/>
        <v/>
      </c>
      <c r="AG301" s="296"/>
      <c r="AH301" s="333">
        <v>44887</v>
      </c>
      <c r="AI301" s="328" t="s">
        <v>108</v>
      </c>
      <c r="AJ301" s="328" t="s">
        <v>155</v>
      </c>
      <c r="AK301" s="329">
        <v>48214</v>
      </c>
      <c r="AL301" s="329">
        <v>48579</v>
      </c>
      <c r="AM301" s="330">
        <v>8784</v>
      </c>
      <c r="AN301" s="331">
        <v>117.5</v>
      </c>
      <c r="AO301" s="274">
        <f t="shared" si="85"/>
        <v>0.98429999999999995</v>
      </c>
      <c r="AP301" s="326">
        <f t="shared" si="94"/>
        <v>119.37417454028244</v>
      </c>
      <c r="AQ301" s="296" t="str">
        <f t="shared" si="95"/>
        <v/>
      </c>
      <c r="AR301" s="296"/>
      <c r="AS301" s="333">
        <v>44889</v>
      </c>
      <c r="AT301" s="328" t="s">
        <v>115</v>
      </c>
      <c r="AU301" s="328" t="s">
        <v>111</v>
      </c>
      <c r="AV301" s="329">
        <v>45292</v>
      </c>
      <c r="AW301" s="329">
        <v>45382</v>
      </c>
      <c r="AX301" s="330">
        <v>2183</v>
      </c>
      <c r="AY301" s="331">
        <v>357.08</v>
      </c>
      <c r="AZ301" s="274">
        <f t="shared" si="86"/>
        <v>0.98429999999999995</v>
      </c>
      <c r="BA301" s="326">
        <f t="shared" si="96"/>
        <v>362.77557655186428</v>
      </c>
      <c r="BB301" s="296">
        <f t="shared" si="97"/>
        <v>362.77557655186428</v>
      </c>
      <c r="BC301">
        <f t="shared" si="87"/>
        <v>1</v>
      </c>
      <c r="BD301" s="296"/>
      <c r="BE301" s="296"/>
      <c r="BF301" s="332">
        <v>45252</v>
      </c>
      <c r="BG301" s="2" t="s">
        <v>115</v>
      </c>
      <c r="BH301" s="2" t="s">
        <v>135</v>
      </c>
      <c r="BI301" s="323">
        <v>45658</v>
      </c>
      <c r="BJ301" s="323">
        <v>45747</v>
      </c>
      <c r="BK301" s="324">
        <v>2159</v>
      </c>
      <c r="BL301" s="325">
        <v>127.35</v>
      </c>
      <c r="BM301" s="274">
        <f t="shared" si="88"/>
        <v>0.96323999999999999</v>
      </c>
      <c r="BN301" s="326">
        <f t="shared" si="98"/>
        <v>132.21004111124952</v>
      </c>
      <c r="BO301" s="296" t="str">
        <f t="shared" si="99"/>
        <v/>
      </c>
      <c r="BP301" t="str">
        <f t="shared" si="89"/>
        <v/>
      </c>
      <c r="BQ301" s="296"/>
      <c r="BR301" s="332">
        <v>45250</v>
      </c>
      <c r="BS301" s="2" t="s">
        <v>108</v>
      </c>
      <c r="BT301" s="2" t="s">
        <v>158</v>
      </c>
      <c r="BU301" s="323">
        <v>48580</v>
      </c>
      <c r="BV301" s="323">
        <v>48944</v>
      </c>
      <c r="BW301" s="324">
        <v>8760</v>
      </c>
      <c r="BX301" s="325">
        <v>75.16</v>
      </c>
      <c r="BY301" s="274">
        <f t="shared" si="90"/>
        <v>0.96323999999999999</v>
      </c>
      <c r="BZ301" s="326">
        <f t="shared" si="100"/>
        <v>78.028321083011505</v>
      </c>
      <c r="CA301" s="296" t="str">
        <f t="shared" si="101"/>
        <v/>
      </c>
    </row>
    <row r="302" spans="12:79" x14ac:dyDescent="0.25">
      <c r="L302" s="332">
        <v>44127</v>
      </c>
      <c r="M302" s="2" t="s">
        <v>108</v>
      </c>
      <c r="N302" s="2" t="s">
        <v>135</v>
      </c>
      <c r="O302" s="323">
        <v>45658</v>
      </c>
      <c r="P302" s="323">
        <v>46022</v>
      </c>
      <c r="Q302" s="324">
        <v>8760</v>
      </c>
      <c r="R302" s="325">
        <v>47.55</v>
      </c>
      <c r="S302" s="274">
        <f t="shared" si="82"/>
        <v>1.07399</v>
      </c>
      <c r="T302" s="326">
        <f t="shared" si="91"/>
        <v>44.274155252842199</v>
      </c>
      <c r="U302" s="296" t="str">
        <f t="shared" si="83"/>
        <v/>
      </c>
      <c r="V302" s="296"/>
      <c r="W302" s="332">
        <v>44519</v>
      </c>
      <c r="X302" s="2" t="s">
        <v>108</v>
      </c>
      <c r="Y302" s="2" t="s">
        <v>133</v>
      </c>
      <c r="Z302" s="323">
        <v>44562</v>
      </c>
      <c r="AA302" s="323">
        <v>44926</v>
      </c>
      <c r="AB302" s="324">
        <v>8760</v>
      </c>
      <c r="AC302" s="325">
        <v>127.68</v>
      </c>
      <c r="AD302" s="274">
        <f t="shared" si="84"/>
        <v>1.05217</v>
      </c>
      <c r="AE302" s="326">
        <f t="shared" si="92"/>
        <v>121.34921162929945</v>
      </c>
      <c r="AF302" s="296" t="str">
        <f t="shared" si="93"/>
        <v/>
      </c>
      <c r="AG302" s="296"/>
      <c r="AH302" s="333">
        <v>44886</v>
      </c>
      <c r="AI302" s="328" t="s">
        <v>108</v>
      </c>
      <c r="AJ302" s="328" t="s">
        <v>110</v>
      </c>
      <c r="AK302" s="329">
        <v>44927</v>
      </c>
      <c r="AL302" s="329">
        <v>45291</v>
      </c>
      <c r="AM302" s="330">
        <v>8760</v>
      </c>
      <c r="AN302" s="331">
        <v>328.33</v>
      </c>
      <c r="AO302" s="274">
        <f t="shared" si="85"/>
        <v>0.98429999999999995</v>
      </c>
      <c r="AP302" s="326">
        <f t="shared" si="94"/>
        <v>333.56700193030582</v>
      </c>
      <c r="AQ302" s="296" t="str">
        <f t="shared" si="95"/>
        <v/>
      </c>
      <c r="AR302" s="296"/>
      <c r="AS302" s="333">
        <v>44889</v>
      </c>
      <c r="AT302" s="328" t="s">
        <v>115</v>
      </c>
      <c r="AU302" s="328" t="s">
        <v>117</v>
      </c>
      <c r="AV302" s="329">
        <v>45383</v>
      </c>
      <c r="AW302" s="329">
        <v>45473</v>
      </c>
      <c r="AX302" s="330">
        <v>2184</v>
      </c>
      <c r="AY302" s="331">
        <v>195.08</v>
      </c>
      <c r="AZ302" s="274">
        <f t="shared" si="86"/>
        <v>0.98429999999999995</v>
      </c>
      <c r="BA302" s="326">
        <f t="shared" si="96"/>
        <v>198.19160824951746</v>
      </c>
      <c r="BB302" s="296">
        <f t="shared" si="97"/>
        <v>198.19160824951746</v>
      </c>
      <c r="BC302">
        <f t="shared" si="87"/>
        <v>1</v>
      </c>
      <c r="BD302" s="296"/>
      <c r="BE302" s="296"/>
      <c r="BF302" s="332">
        <v>45252</v>
      </c>
      <c r="BG302" s="2" t="s">
        <v>115</v>
      </c>
      <c r="BH302" s="2" t="s">
        <v>145</v>
      </c>
      <c r="BI302" s="323">
        <v>45748</v>
      </c>
      <c r="BJ302" s="323">
        <v>45838</v>
      </c>
      <c r="BK302" s="324">
        <v>2184</v>
      </c>
      <c r="BL302" s="325">
        <v>92.67</v>
      </c>
      <c r="BM302" s="274">
        <f t="shared" si="88"/>
        <v>0.96323999999999999</v>
      </c>
      <c r="BN302" s="326">
        <f t="shared" si="98"/>
        <v>96.206552884016446</v>
      </c>
      <c r="BO302" s="296" t="str">
        <f t="shared" si="99"/>
        <v/>
      </c>
      <c r="BP302" t="str">
        <f t="shared" si="89"/>
        <v/>
      </c>
      <c r="BQ302" s="296"/>
      <c r="BR302" s="332">
        <v>45247</v>
      </c>
      <c r="BS302" s="2" t="s">
        <v>108</v>
      </c>
      <c r="BT302" s="2" t="s">
        <v>111</v>
      </c>
      <c r="BU302" s="323">
        <v>45292</v>
      </c>
      <c r="BV302" s="323">
        <v>45657</v>
      </c>
      <c r="BW302" s="324">
        <v>8784</v>
      </c>
      <c r="BX302" s="325">
        <v>112.88</v>
      </c>
      <c r="BY302" s="274">
        <f t="shared" si="90"/>
        <v>0.96323999999999999</v>
      </c>
      <c r="BZ302" s="326">
        <f t="shared" si="100"/>
        <v>117.18782442589593</v>
      </c>
      <c r="CA302" s="296">
        <f t="shared" si="101"/>
        <v>117.18782442589593</v>
      </c>
    </row>
    <row r="303" spans="12:79" x14ac:dyDescent="0.25">
      <c r="L303" s="332">
        <v>44127</v>
      </c>
      <c r="M303" s="2" t="s">
        <v>108</v>
      </c>
      <c r="N303" s="2" t="s">
        <v>138</v>
      </c>
      <c r="O303" s="323">
        <v>46023</v>
      </c>
      <c r="P303" s="323">
        <v>46387</v>
      </c>
      <c r="Q303" s="324">
        <v>8760</v>
      </c>
      <c r="R303" s="325">
        <v>48.18</v>
      </c>
      <c r="S303" s="274">
        <f t="shared" si="82"/>
        <v>1.07399</v>
      </c>
      <c r="T303" s="326">
        <f t="shared" si="91"/>
        <v>44.860752893416141</v>
      </c>
      <c r="U303" s="296" t="str">
        <f t="shared" si="83"/>
        <v/>
      </c>
      <c r="V303" s="296"/>
      <c r="W303" s="332">
        <v>44519</v>
      </c>
      <c r="X303" s="2" t="s">
        <v>108</v>
      </c>
      <c r="Y303" s="2" t="s">
        <v>110</v>
      </c>
      <c r="Z303" s="323">
        <v>44927</v>
      </c>
      <c r="AA303" s="323">
        <v>45291</v>
      </c>
      <c r="AB303" s="324">
        <v>8760</v>
      </c>
      <c r="AC303" s="325">
        <v>91.64</v>
      </c>
      <c r="AD303" s="274">
        <f t="shared" si="84"/>
        <v>1.05217</v>
      </c>
      <c r="AE303" s="326">
        <f t="shared" si="92"/>
        <v>87.096191680051703</v>
      </c>
      <c r="AF303" s="296">
        <f t="shared" si="93"/>
        <v>87.096191680051703</v>
      </c>
      <c r="AG303" s="296"/>
      <c r="AH303" s="333">
        <v>44886</v>
      </c>
      <c r="AI303" s="328" t="s">
        <v>108</v>
      </c>
      <c r="AJ303" s="328" t="s">
        <v>111</v>
      </c>
      <c r="AK303" s="329">
        <v>45292</v>
      </c>
      <c r="AL303" s="329">
        <v>45657</v>
      </c>
      <c r="AM303" s="330">
        <v>8784</v>
      </c>
      <c r="AN303" s="331">
        <v>239</v>
      </c>
      <c r="AO303" s="274">
        <f t="shared" si="85"/>
        <v>0.98429999999999995</v>
      </c>
      <c r="AP303" s="326">
        <f t="shared" si="94"/>
        <v>242.81215076704257</v>
      </c>
      <c r="AQ303" s="296" t="str">
        <f t="shared" si="95"/>
        <v/>
      </c>
      <c r="AR303" s="296"/>
      <c r="AS303" s="333">
        <v>44889</v>
      </c>
      <c r="AT303" s="328" t="s">
        <v>115</v>
      </c>
      <c r="AU303" s="328" t="s">
        <v>118</v>
      </c>
      <c r="AV303" s="329">
        <v>45474</v>
      </c>
      <c r="AW303" s="329">
        <v>45565</v>
      </c>
      <c r="AX303" s="330">
        <v>2208</v>
      </c>
      <c r="AY303" s="331">
        <v>186.26</v>
      </c>
      <c r="AZ303" s="274">
        <f t="shared" si="86"/>
        <v>0.98429999999999995</v>
      </c>
      <c r="BA303" s="326">
        <f t="shared" si="96"/>
        <v>189.2309255308341</v>
      </c>
      <c r="BB303" s="296">
        <f t="shared" si="97"/>
        <v>189.2309255308341</v>
      </c>
      <c r="BC303">
        <f t="shared" si="87"/>
        <v>1</v>
      </c>
      <c r="BD303" s="296"/>
      <c r="BE303" s="296"/>
      <c r="BF303" s="332">
        <v>45252</v>
      </c>
      <c r="BG303" s="2" t="s">
        <v>115</v>
      </c>
      <c r="BH303" s="2" t="s">
        <v>148</v>
      </c>
      <c r="BI303" s="323">
        <v>45839</v>
      </c>
      <c r="BJ303" s="323">
        <v>45930</v>
      </c>
      <c r="BK303" s="324">
        <v>2208</v>
      </c>
      <c r="BL303" s="325">
        <v>96.99</v>
      </c>
      <c r="BM303" s="274">
        <f t="shared" si="88"/>
        <v>0.96323999999999999</v>
      </c>
      <c r="BN303" s="326">
        <f t="shared" si="98"/>
        <v>100.69141646941571</v>
      </c>
      <c r="BO303" s="296" t="str">
        <f t="shared" si="99"/>
        <v/>
      </c>
      <c r="BP303" t="str">
        <f t="shared" si="89"/>
        <v/>
      </c>
      <c r="BQ303" s="296"/>
      <c r="BR303" s="332">
        <v>45247</v>
      </c>
      <c r="BS303" s="2" t="s">
        <v>108</v>
      </c>
      <c r="BT303" s="2" t="s">
        <v>135</v>
      </c>
      <c r="BU303" s="323">
        <v>45658</v>
      </c>
      <c r="BV303" s="323">
        <v>46022</v>
      </c>
      <c r="BW303" s="324">
        <v>8760</v>
      </c>
      <c r="BX303" s="325">
        <v>112.07</v>
      </c>
      <c r="BY303" s="274">
        <f t="shared" si="90"/>
        <v>0.96323999999999999</v>
      </c>
      <c r="BZ303" s="326">
        <f t="shared" si="100"/>
        <v>116.34691250363356</v>
      </c>
      <c r="CA303" s="296" t="str">
        <f t="shared" si="101"/>
        <v/>
      </c>
    </row>
    <row r="304" spans="12:79" x14ac:dyDescent="0.25">
      <c r="L304" s="332">
        <v>44126</v>
      </c>
      <c r="M304" s="2" t="s">
        <v>108</v>
      </c>
      <c r="N304" s="2" t="s">
        <v>151</v>
      </c>
      <c r="O304" s="323">
        <v>44197</v>
      </c>
      <c r="P304" s="323">
        <v>44561</v>
      </c>
      <c r="Q304" s="324">
        <v>8760</v>
      </c>
      <c r="R304" s="325">
        <v>38.74</v>
      </c>
      <c r="S304" s="274">
        <f t="shared" si="82"/>
        <v>1.07399</v>
      </c>
      <c r="T304" s="326">
        <f t="shared" si="91"/>
        <v>36.071099358467023</v>
      </c>
      <c r="U304" s="296" t="str">
        <f t="shared" si="83"/>
        <v/>
      </c>
      <c r="V304" s="296"/>
      <c r="W304" s="332">
        <v>44519</v>
      </c>
      <c r="X304" s="2" t="s">
        <v>108</v>
      </c>
      <c r="Y304" s="2" t="s">
        <v>111</v>
      </c>
      <c r="Z304" s="323">
        <v>45292</v>
      </c>
      <c r="AA304" s="323">
        <v>45657</v>
      </c>
      <c r="AB304" s="324">
        <v>8784</v>
      </c>
      <c r="AC304" s="325">
        <v>77.75</v>
      </c>
      <c r="AD304" s="274">
        <f t="shared" si="84"/>
        <v>1.05217</v>
      </c>
      <c r="AE304" s="326">
        <f t="shared" si="92"/>
        <v>73.894902914928196</v>
      </c>
      <c r="AF304" s="296" t="str">
        <f t="shared" si="93"/>
        <v/>
      </c>
      <c r="AG304" s="296"/>
      <c r="AH304" s="333">
        <v>44886</v>
      </c>
      <c r="AI304" s="328" t="s">
        <v>108</v>
      </c>
      <c r="AJ304" s="328" t="s">
        <v>135</v>
      </c>
      <c r="AK304" s="329">
        <v>45658</v>
      </c>
      <c r="AL304" s="329">
        <v>46022</v>
      </c>
      <c r="AM304" s="330">
        <v>8760</v>
      </c>
      <c r="AN304" s="331">
        <v>174.38</v>
      </c>
      <c r="AO304" s="274">
        <f t="shared" si="85"/>
        <v>0.98429999999999995</v>
      </c>
      <c r="AP304" s="326">
        <f t="shared" si="94"/>
        <v>177.16143452199532</v>
      </c>
      <c r="AQ304" s="296" t="str">
        <f t="shared" si="95"/>
        <v/>
      </c>
      <c r="AR304" s="296"/>
      <c r="AS304" s="333">
        <v>44889</v>
      </c>
      <c r="AT304" s="328" t="s">
        <v>115</v>
      </c>
      <c r="AU304" s="328" t="s">
        <v>140</v>
      </c>
      <c r="AV304" s="329">
        <v>45566</v>
      </c>
      <c r="AW304" s="329">
        <v>45657</v>
      </c>
      <c r="AX304" s="330">
        <v>2209</v>
      </c>
      <c r="AY304" s="331">
        <v>258.85000000000002</v>
      </c>
      <c r="AZ304" s="274">
        <f t="shared" si="86"/>
        <v>0.98429999999999995</v>
      </c>
      <c r="BA304" s="326">
        <f t="shared" si="96"/>
        <v>262.9787666361882</v>
      </c>
      <c r="BB304" s="296" t="str">
        <f t="shared" si="97"/>
        <v/>
      </c>
      <c r="BC304" t="str">
        <f t="shared" si="87"/>
        <v/>
      </c>
      <c r="BD304" s="296"/>
      <c r="BE304" s="296"/>
      <c r="BF304" s="332">
        <v>45252</v>
      </c>
      <c r="BG304" s="2" t="s">
        <v>115</v>
      </c>
      <c r="BH304" s="2" t="s">
        <v>152</v>
      </c>
      <c r="BI304" s="323">
        <v>45931</v>
      </c>
      <c r="BJ304" s="323">
        <v>46022</v>
      </c>
      <c r="BK304" s="324">
        <v>2209</v>
      </c>
      <c r="BL304" s="325">
        <v>117.55</v>
      </c>
      <c r="BM304" s="274">
        <f t="shared" si="88"/>
        <v>0.96323999999999999</v>
      </c>
      <c r="BN304" s="326">
        <f t="shared" si="98"/>
        <v>122.03604501474192</v>
      </c>
      <c r="BO304" s="296" t="str">
        <f t="shared" si="99"/>
        <v/>
      </c>
      <c r="BP304" t="str">
        <f t="shared" si="89"/>
        <v/>
      </c>
      <c r="BQ304" s="296"/>
      <c r="BR304" s="332">
        <v>45247</v>
      </c>
      <c r="BS304" s="2" t="s">
        <v>108</v>
      </c>
      <c r="BT304" s="2" t="s">
        <v>138</v>
      </c>
      <c r="BU304" s="323">
        <v>46023</v>
      </c>
      <c r="BV304" s="323">
        <v>46387</v>
      </c>
      <c r="BW304" s="324">
        <v>8760</v>
      </c>
      <c r="BX304" s="325">
        <v>102.52</v>
      </c>
      <c r="BY304" s="274">
        <f t="shared" si="90"/>
        <v>0.96323999999999999</v>
      </c>
      <c r="BZ304" s="326">
        <f t="shared" si="100"/>
        <v>106.43245712387359</v>
      </c>
      <c r="CA304" s="296" t="str">
        <f t="shared" si="101"/>
        <v/>
      </c>
    </row>
    <row r="305" spans="12:79" x14ac:dyDescent="0.25">
      <c r="L305" s="332">
        <v>44126</v>
      </c>
      <c r="M305" s="2" t="s">
        <v>108</v>
      </c>
      <c r="N305" s="2" t="s">
        <v>133</v>
      </c>
      <c r="O305" s="323">
        <v>44562</v>
      </c>
      <c r="P305" s="323">
        <v>44926</v>
      </c>
      <c r="Q305" s="324">
        <v>8760</v>
      </c>
      <c r="R305" s="325">
        <v>42.04</v>
      </c>
      <c r="S305" s="274">
        <f t="shared" si="82"/>
        <v>1.07399</v>
      </c>
      <c r="T305" s="326">
        <f t="shared" si="91"/>
        <v>39.143753666235256</v>
      </c>
      <c r="U305" s="296" t="str">
        <f t="shared" si="83"/>
        <v/>
      </c>
      <c r="V305" s="296"/>
      <c r="W305" s="332">
        <v>44519</v>
      </c>
      <c r="X305" s="2" t="s">
        <v>108</v>
      </c>
      <c r="Y305" s="2" t="s">
        <v>135</v>
      </c>
      <c r="Z305" s="323">
        <v>45658</v>
      </c>
      <c r="AA305" s="323">
        <v>46022</v>
      </c>
      <c r="AB305" s="324">
        <v>8760</v>
      </c>
      <c r="AC305" s="325">
        <v>74.16</v>
      </c>
      <c r="AD305" s="274">
        <f t="shared" si="84"/>
        <v>1.05217</v>
      </c>
      <c r="AE305" s="326">
        <f t="shared" si="92"/>
        <v>70.482906754611889</v>
      </c>
      <c r="AF305" s="296" t="str">
        <f t="shared" si="93"/>
        <v/>
      </c>
      <c r="AG305" s="296"/>
      <c r="AH305" s="333">
        <v>44886</v>
      </c>
      <c r="AI305" s="328" t="s">
        <v>108</v>
      </c>
      <c r="AJ305" s="328" t="s">
        <v>138</v>
      </c>
      <c r="AK305" s="329">
        <v>46023</v>
      </c>
      <c r="AL305" s="329">
        <v>46387</v>
      </c>
      <c r="AM305" s="330">
        <v>8760</v>
      </c>
      <c r="AN305" s="331">
        <v>140.69</v>
      </c>
      <c r="AO305" s="274">
        <f t="shared" si="85"/>
        <v>0.98429999999999995</v>
      </c>
      <c r="AP305" s="326">
        <f t="shared" si="94"/>
        <v>142.93406481763691</v>
      </c>
      <c r="AQ305" s="296" t="str">
        <f t="shared" si="95"/>
        <v/>
      </c>
      <c r="AR305" s="296"/>
      <c r="AS305" s="333">
        <v>44889</v>
      </c>
      <c r="AT305" s="328" t="s">
        <v>115</v>
      </c>
      <c r="AU305" s="328" t="s">
        <v>135</v>
      </c>
      <c r="AV305" s="329">
        <v>45658</v>
      </c>
      <c r="AW305" s="329">
        <v>45747</v>
      </c>
      <c r="AX305" s="330">
        <v>2159</v>
      </c>
      <c r="AY305" s="331">
        <v>252.83</v>
      </c>
      <c r="AZ305" s="274">
        <f t="shared" si="86"/>
        <v>0.98429999999999995</v>
      </c>
      <c r="BA305" s="326">
        <f t="shared" si="96"/>
        <v>256.86274509803923</v>
      </c>
      <c r="BB305" s="296" t="str">
        <f t="shared" si="97"/>
        <v/>
      </c>
      <c r="BC305" t="str">
        <f t="shared" si="87"/>
        <v/>
      </c>
      <c r="BD305" s="296"/>
      <c r="BE305" s="296"/>
      <c r="BF305" s="332">
        <v>45252</v>
      </c>
      <c r="BG305" s="2" t="s">
        <v>115</v>
      </c>
      <c r="BH305" s="2" t="s">
        <v>138</v>
      </c>
      <c r="BI305" s="323">
        <v>46023</v>
      </c>
      <c r="BJ305" s="323">
        <v>46112</v>
      </c>
      <c r="BK305" s="324">
        <v>2159</v>
      </c>
      <c r="BL305" s="325">
        <v>117.12</v>
      </c>
      <c r="BM305" s="274">
        <f t="shared" si="88"/>
        <v>0.96323999999999999</v>
      </c>
      <c r="BN305" s="326">
        <f t="shared" si="98"/>
        <v>121.58963498193597</v>
      </c>
      <c r="BO305" s="296" t="str">
        <f t="shared" si="99"/>
        <v/>
      </c>
      <c r="BP305" t="str">
        <f t="shared" si="89"/>
        <v/>
      </c>
      <c r="BQ305" s="296"/>
      <c r="BR305" s="332">
        <v>45247</v>
      </c>
      <c r="BS305" s="2" t="s">
        <v>108</v>
      </c>
      <c r="BT305" s="2" t="s">
        <v>141</v>
      </c>
      <c r="BU305" s="323">
        <v>46388</v>
      </c>
      <c r="BV305" s="323">
        <v>46752</v>
      </c>
      <c r="BW305" s="324">
        <v>8760</v>
      </c>
      <c r="BX305" s="325">
        <v>90.5</v>
      </c>
      <c r="BY305" s="274">
        <f t="shared" si="90"/>
        <v>0.96323999999999999</v>
      </c>
      <c r="BZ305" s="326">
        <f t="shared" si="100"/>
        <v>93.953739462646908</v>
      </c>
      <c r="CA305" s="296" t="str">
        <f t="shared" si="101"/>
        <v/>
      </c>
    </row>
    <row r="306" spans="12:79" x14ac:dyDescent="0.25">
      <c r="L306" s="332">
        <v>44126</v>
      </c>
      <c r="M306" s="2" t="s">
        <v>108</v>
      </c>
      <c r="N306" s="2" t="s">
        <v>110</v>
      </c>
      <c r="O306" s="323">
        <v>44927</v>
      </c>
      <c r="P306" s="323">
        <v>45291</v>
      </c>
      <c r="Q306" s="324">
        <v>8760</v>
      </c>
      <c r="R306" s="325">
        <v>43.96</v>
      </c>
      <c r="S306" s="274">
        <f t="shared" si="82"/>
        <v>1.07399</v>
      </c>
      <c r="T306" s="326">
        <f t="shared" si="91"/>
        <v>40.931479808936771</v>
      </c>
      <c r="U306" s="296" t="str">
        <f t="shared" si="83"/>
        <v/>
      </c>
      <c r="V306" s="296"/>
      <c r="W306" s="332">
        <v>44519</v>
      </c>
      <c r="X306" s="2" t="s">
        <v>108</v>
      </c>
      <c r="Y306" s="2" t="s">
        <v>138</v>
      </c>
      <c r="Z306" s="323">
        <v>46023</v>
      </c>
      <c r="AA306" s="323">
        <v>46387</v>
      </c>
      <c r="AB306" s="324">
        <v>8760</v>
      </c>
      <c r="AC306" s="325">
        <v>73.13</v>
      </c>
      <c r="AD306" s="274">
        <f t="shared" si="84"/>
        <v>1.05217</v>
      </c>
      <c r="AE306" s="326">
        <f t="shared" si="92"/>
        <v>69.503977494131163</v>
      </c>
      <c r="AF306" s="296" t="str">
        <f t="shared" si="93"/>
        <v/>
      </c>
      <c r="AG306" s="296"/>
      <c r="AH306" s="333">
        <v>44886</v>
      </c>
      <c r="AI306" s="328" t="s">
        <v>108</v>
      </c>
      <c r="AJ306" s="328" t="s">
        <v>141</v>
      </c>
      <c r="AK306" s="329">
        <v>46388</v>
      </c>
      <c r="AL306" s="329">
        <v>46752</v>
      </c>
      <c r="AM306" s="330">
        <v>8760</v>
      </c>
      <c r="AN306" s="331">
        <v>131.22</v>
      </c>
      <c r="AO306" s="274">
        <f t="shared" si="85"/>
        <v>0.98429999999999995</v>
      </c>
      <c r="AP306" s="326">
        <f t="shared" si="94"/>
        <v>133.31301432490096</v>
      </c>
      <c r="AQ306" s="296" t="str">
        <f t="shared" si="95"/>
        <v/>
      </c>
      <c r="AR306" s="296"/>
      <c r="AS306" s="333">
        <v>44889</v>
      </c>
      <c r="AT306" s="328" t="s">
        <v>115</v>
      </c>
      <c r="AU306" s="328" t="s">
        <v>145</v>
      </c>
      <c r="AV306" s="329">
        <v>45748</v>
      </c>
      <c r="AW306" s="329">
        <v>45838</v>
      </c>
      <c r="AX306" s="330">
        <v>2184</v>
      </c>
      <c r="AY306" s="331">
        <v>129.66</v>
      </c>
      <c r="AZ306" s="274">
        <f t="shared" si="86"/>
        <v>0.98429999999999995</v>
      </c>
      <c r="BA306" s="326">
        <f t="shared" si="96"/>
        <v>131.72813166717464</v>
      </c>
      <c r="BB306" s="296" t="str">
        <f t="shared" si="97"/>
        <v/>
      </c>
      <c r="BC306" t="str">
        <f t="shared" si="87"/>
        <v/>
      </c>
      <c r="BD306" s="296"/>
      <c r="BE306" s="296"/>
      <c r="BF306" s="332">
        <v>45252</v>
      </c>
      <c r="BG306" s="2" t="s">
        <v>115</v>
      </c>
      <c r="BH306" s="2" t="s">
        <v>157</v>
      </c>
      <c r="BI306" s="323">
        <v>46113</v>
      </c>
      <c r="BJ306" s="323">
        <v>46203</v>
      </c>
      <c r="BK306" s="324">
        <v>2184</v>
      </c>
      <c r="BL306" s="325">
        <v>87.5</v>
      </c>
      <c r="BM306" s="274">
        <f t="shared" si="88"/>
        <v>0.96323999999999999</v>
      </c>
      <c r="BN306" s="326">
        <f t="shared" si="98"/>
        <v>90.839250861675183</v>
      </c>
      <c r="BO306" s="296" t="str">
        <f t="shared" si="99"/>
        <v/>
      </c>
      <c r="BP306" t="str">
        <f t="shared" si="89"/>
        <v/>
      </c>
      <c r="BQ306" s="296"/>
      <c r="BR306" s="332">
        <v>45247</v>
      </c>
      <c r="BS306" s="2" t="s">
        <v>108</v>
      </c>
      <c r="BT306" s="2" t="s">
        <v>143</v>
      </c>
      <c r="BU306" s="323">
        <v>46753</v>
      </c>
      <c r="BV306" s="323">
        <v>47118</v>
      </c>
      <c r="BW306" s="324">
        <v>8784</v>
      </c>
      <c r="BX306" s="325">
        <v>81.97</v>
      </c>
      <c r="BY306" s="274">
        <f t="shared" si="90"/>
        <v>0.96323999999999999</v>
      </c>
      <c r="BZ306" s="326">
        <f t="shared" si="100"/>
        <v>85.098210207217306</v>
      </c>
      <c r="CA306" s="296" t="str">
        <f t="shared" si="101"/>
        <v/>
      </c>
    </row>
    <row r="307" spans="12:79" x14ac:dyDescent="0.25">
      <c r="L307" s="332">
        <v>44126</v>
      </c>
      <c r="M307" s="2" t="s">
        <v>108</v>
      </c>
      <c r="N307" s="2" t="s">
        <v>111</v>
      </c>
      <c r="O307" s="323">
        <v>45292</v>
      </c>
      <c r="P307" s="323">
        <v>45657</v>
      </c>
      <c r="Q307" s="324">
        <v>8784</v>
      </c>
      <c r="R307" s="325">
        <v>46.18</v>
      </c>
      <c r="S307" s="274">
        <f t="shared" si="82"/>
        <v>1.07399</v>
      </c>
      <c r="T307" s="326">
        <f t="shared" si="91"/>
        <v>42.998538161435398</v>
      </c>
      <c r="U307" s="296">
        <f t="shared" si="83"/>
        <v>42.998538161435398</v>
      </c>
      <c r="V307" s="296"/>
      <c r="W307" s="332">
        <v>44519</v>
      </c>
      <c r="X307" s="2" t="s">
        <v>108</v>
      </c>
      <c r="Y307" s="2" t="s">
        <v>141</v>
      </c>
      <c r="Z307" s="323">
        <v>46388</v>
      </c>
      <c r="AA307" s="323">
        <v>46752</v>
      </c>
      <c r="AB307" s="324">
        <v>8760</v>
      </c>
      <c r="AC307" s="325">
        <v>72.66</v>
      </c>
      <c r="AD307" s="274">
        <f t="shared" si="84"/>
        <v>1.05217</v>
      </c>
      <c r="AE307" s="326">
        <f t="shared" si="92"/>
        <v>69.057281617989489</v>
      </c>
      <c r="AF307" s="296" t="str">
        <f t="shared" si="93"/>
        <v/>
      </c>
      <c r="AG307" s="296"/>
      <c r="AH307" s="333">
        <v>44886</v>
      </c>
      <c r="AI307" s="328" t="s">
        <v>108</v>
      </c>
      <c r="AJ307" s="328" t="s">
        <v>143</v>
      </c>
      <c r="AK307" s="329">
        <v>46753</v>
      </c>
      <c r="AL307" s="329">
        <v>47118</v>
      </c>
      <c r="AM307" s="330">
        <v>8784</v>
      </c>
      <c r="AN307" s="331">
        <v>119.88</v>
      </c>
      <c r="AO307" s="274">
        <f t="shared" si="85"/>
        <v>0.98429999999999995</v>
      </c>
      <c r="AP307" s="326">
        <f t="shared" si="94"/>
        <v>121.79213654373666</v>
      </c>
      <c r="AQ307" s="296" t="str">
        <f t="shared" si="95"/>
        <v/>
      </c>
      <c r="AR307" s="296"/>
      <c r="AS307" s="333">
        <v>44889</v>
      </c>
      <c r="AT307" s="328" t="s">
        <v>115</v>
      </c>
      <c r="AU307" s="328" t="s">
        <v>148</v>
      </c>
      <c r="AV307" s="329">
        <v>45839</v>
      </c>
      <c r="AW307" s="329">
        <v>45930</v>
      </c>
      <c r="AX307" s="330">
        <v>2208</v>
      </c>
      <c r="AY307" s="331">
        <v>130.13</v>
      </c>
      <c r="AZ307" s="274">
        <f t="shared" si="86"/>
        <v>0.98429999999999995</v>
      </c>
      <c r="BA307" s="326">
        <f t="shared" si="96"/>
        <v>132.20562836533577</v>
      </c>
      <c r="BB307" s="296" t="str">
        <f t="shared" si="97"/>
        <v/>
      </c>
      <c r="BC307" t="str">
        <f t="shared" si="87"/>
        <v/>
      </c>
      <c r="BD307" s="296"/>
      <c r="BE307" s="296"/>
      <c r="BF307" s="332">
        <v>45252</v>
      </c>
      <c r="BG307" s="2" t="s">
        <v>115</v>
      </c>
      <c r="BH307" s="2" t="s">
        <v>160</v>
      </c>
      <c r="BI307" s="323">
        <v>46204</v>
      </c>
      <c r="BJ307" s="323">
        <v>46295</v>
      </c>
      <c r="BK307" s="324">
        <v>2208</v>
      </c>
      <c r="BL307" s="325">
        <v>90.18</v>
      </c>
      <c r="BM307" s="274">
        <f t="shared" si="88"/>
        <v>0.96323999999999999</v>
      </c>
      <c r="BN307" s="326">
        <f t="shared" si="98"/>
        <v>93.621527345209927</v>
      </c>
      <c r="BO307" s="296" t="str">
        <f t="shared" si="99"/>
        <v/>
      </c>
      <c r="BP307" t="str">
        <f t="shared" si="89"/>
        <v/>
      </c>
      <c r="BQ307" s="296"/>
      <c r="BR307" s="332">
        <v>45247</v>
      </c>
      <c r="BS307" s="2" t="s">
        <v>108</v>
      </c>
      <c r="BT307" s="2" t="s">
        <v>146</v>
      </c>
      <c r="BU307" s="323">
        <v>47119</v>
      </c>
      <c r="BV307" s="323">
        <v>47483</v>
      </c>
      <c r="BW307" s="324">
        <v>8760</v>
      </c>
      <c r="BX307" s="325">
        <v>78.81</v>
      </c>
      <c r="BY307" s="274">
        <f t="shared" si="90"/>
        <v>0.96323999999999999</v>
      </c>
      <c r="BZ307" s="326">
        <f t="shared" si="100"/>
        <v>81.817615547527097</v>
      </c>
      <c r="CA307" s="296" t="str">
        <f t="shared" si="101"/>
        <v/>
      </c>
    </row>
    <row r="308" spans="12:79" x14ac:dyDescent="0.25">
      <c r="L308" s="332">
        <v>44126</v>
      </c>
      <c r="M308" s="2" t="s">
        <v>108</v>
      </c>
      <c r="N308" s="2" t="s">
        <v>135</v>
      </c>
      <c r="O308" s="323">
        <v>45658</v>
      </c>
      <c r="P308" s="323">
        <v>46022</v>
      </c>
      <c r="Q308" s="324">
        <v>8760</v>
      </c>
      <c r="R308" s="325">
        <v>46.83</v>
      </c>
      <c r="S308" s="274">
        <f t="shared" si="82"/>
        <v>1.07399</v>
      </c>
      <c r="T308" s="326">
        <f t="shared" si="91"/>
        <v>43.603757949329136</v>
      </c>
      <c r="U308" s="296" t="str">
        <f t="shared" si="83"/>
        <v/>
      </c>
      <c r="V308" s="296"/>
      <c r="W308" s="332">
        <v>44519</v>
      </c>
      <c r="X308" s="2" t="s">
        <v>108</v>
      </c>
      <c r="Y308" s="2" t="s">
        <v>143</v>
      </c>
      <c r="Z308" s="323">
        <v>46753</v>
      </c>
      <c r="AA308" s="323">
        <v>47118</v>
      </c>
      <c r="AB308" s="324">
        <v>8784</v>
      </c>
      <c r="AC308" s="325">
        <v>72.12</v>
      </c>
      <c r="AD308" s="274">
        <f t="shared" si="84"/>
        <v>1.05217</v>
      </c>
      <c r="AE308" s="326">
        <f t="shared" si="92"/>
        <v>68.544056568805416</v>
      </c>
      <c r="AF308" s="296" t="str">
        <f t="shared" si="93"/>
        <v/>
      </c>
      <c r="AG308" s="296"/>
      <c r="AH308" s="333">
        <v>44886</v>
      </c>
      <c r="AI308" s="328" t="s">
        <v>108</v>
      </c>
      <c r="AJ308" s="328" t="s">
        <v>146</v>
      </c>
      <c r="AK308" s="329">
        <v>47119</v>
      </c>
      <c r="AL308" s="329">
        <v>47483</v>
      </c>
      <c r="AM308" s="330">
        <v>8760</v>
      </c>
      <c r="AN308" s="331">
        <v>118.69</v>
      </c>
      <c r="AO308" s="274">
        <f t="shared" si="85"/>
        <v>0.98429999999999995</v>
      </c>
      <c r="AP308" s="326">
        <f t="shared" si="94"/>
        <v>120.58315554200955</v>
      </c>
      <c r="AQ308" s="296" t="str">
        <f t="shared" si="95"/>
        <v/>
      </c>
      <c r="AR308" s="296"/>
      <c r="AS308" s="333">
        <v>44888</v>
      </c>
      <c r="AT308" s="328" t="s">
        <v>115</v>
      </c>
      <c r="AU308" s="328" t="s">
        <v>110</v>
      </c>
      <c r="AV308" s="329">
        <v>44927</v>
      </c>
      <c r="AW308" s="329">
        <v>45016</v>
      </c>
      <c r="AX308" s="330">
        <v>2159</v>
      </c>
      <c r="AY308" s="331">
        <v>373.21</v>
      </c>
      <c r="AZ308" s="274">
        <f t="shared" si="86"/>
        <v>0.98429999999999995</v>
      </c>
      <c r="BA308" s="326">
        <f t="shared" si="96"/>
        <v>379.16285685258561</v>
      </c>
      <c r="BB308" s="296" t="str">
        <f t="shared" si="97"/>
        <v/>
      </c>
      <c r="BC308" t="str">
        <f t="shared" si="87"/>
        <v/>
      </c>
      <c r="BD308" s="296"/>
      <c r="BE308" s="296"/>
      <c r="BF308" s="332">
        <v>45251</v>
      </c>
      <c r="BG308" s="2" t="s">
        <v>115</v>
      </c>
      <c r="BH308" s="2" t="s">
        <v>111</v>
      </c>
      <c r="BI308" s="323">
        <v>45292</v>
      </c>
      <c r="BJ308" s="323">
        <v>45382</v>
      </c>
      <c r="BK308" s="324">
        <v>2183</v>
      </c>
      <c r="BL308" s="325">
        <v>106.58</v>
      </c>
      <c r="BM308" s="274">
        <f t="shared" si="88"/>
        <v>0.96323999999999999</v>
      </c>
      <c r="BN308" s="326">
        <f t="shared" si="98"/>
        <v>110.64739836385532</v>
      </c>
      <c r="BO308" s="296" t="str">
        <f t="shared" si="99"/>
        <v/>
      </c>
      <c r="BP308">
        <f t="shared" si="89"/>
        <v>1</v>
      </c>
      <c r="BQ308" s="296"/>
      <c r="BR308" s="332">
        <v>45247</v>
      </c>
      <c r="BS308" s="2" t="s">
        <v>108</v>
      </c>
      <c r="BT308" s="2" t="s">
        <v>149</v>
      </c>
      <c r="BU308" s="323">
        <v>47484</v>
      </c>
      <c r="BV308" s="323">
        <v>47848</v>
      </c>
      <c r="BW308" s="324">
        <v>8760</v>
      </c>
      <c r="BX308" s="325">
        <v>77.17</v>
      </c>
      <c r="BY308" s="274">
        <f t="shared" si="90"/>
        <v>0.96323999999999999</v>
      </c>
      <c r="BZ308" s="326">
        <f t="shared" si="100"/>
        <v>80.11502844566256</v>
      </c>
      <c r="CA308" s="296" t="str">
        <f t="shared" si="101"/>
        <v/>
      </c>
    </row>
    <row r="309" spans="12:79" x14ac:dyDescent="0.25">
      <c r="L309" s="332">
        <v>44126</v>
      </c>
      <c r="M309" s="2" t="s">
        <v>108</v>
      </c>
      <c r="N309" s="2" t="s">
        <v>138</v>
      </c>
      <c r="O309" s="323">
        <v>46023</v>
      </c>
      <c r="P309" s="323">
        <v>46387</v>
      </c>
      <c r="Q309" s="324">
        <v>8760</v>
      </c>
      <c r="R309" s="325">
        <v>47.45</v>
      </c>
      <c r="S309" s="274">
        <f t="shared" si="82"/>
        <v>1.07399</v>
      </c>
      <c r="T309" s="326">
        <f t="shared" si="91"/>
        <v>44.181044516243169</v>
      </c>
      <c r="U309" s="296" t="str">
        <f t="shared" si="83"/>
        <v/>
      </c>
      <c r="V309" s="296"/>
      <c r="W309" s="332">
        <v>44519</v>
      </c>
      <c r="X309" s="2" t="s">
        <v>108</v>
      </c>
      <c r="Y309" s="2" t="s">
        <v>146</v>
      </c>
      <c r="Z309" s="323">
        <v>47119</v>
      </c>
      <c r="AA309" s="323">
        <v>47483</v>
      </c>
      <c r="AB309" s="324">
        <v>8760</v>
      </c>
      <c r="AC309" s="325">
        <v>71.540000000000006</v>
      </c>
      <c r="AD309" s="274">
        <f t="shared" si="84"/>
        <v>1.05217</v>
      </c>
      <c r="AE309" s="326">
        <f t="shared" si="92"/>
        <v>67.992814849311429</v>
      </c>
      <c r="AF309" s="296" t="str">
        <f t="shared" si="93"/>
        <v/>
      </c>
      <c r="AG309" s="296"/>
      <c r="AH309" s="333">
        <v>44886</v>
      </c>
      <c r="AI309" s="328" t="s">
        <v>108</v>
      </c>
      <c r="AJ309" s="328" t="s">
        <v>149</v>
      </c>
      <c r="AK309" s="329">
        <v>47484</v>
      </c>
      <c r="AL309" s="329">
        <v>47848</v>
      </c>
      <c r="AM309" s="330">
        <v>8760</v>
      </c>
      <c r="AN309" s="331">
        <v>117.69</v>
      </c>
      <c r="AO309" s="274">
        <f t="shared" si="85"/>
        <v>0.98429999999999995</v>
      </c>
      <c r="AP309" s="326">
        <f t="shared" si="94"/>
        <v>119.56720512039013</v>
      </c>
      <c r="AQ309" s="296" t="str">
        <f t="shared" si="95"/>
        <v/>
      </c>
      <c r="AR309" s="296"/>
      <c r="AS309" s="333">
        <v>44888</v>
      </c>
      <c r="AT309" s="328" t="s">
        <v>115</v>
      </c>
      <c r="AU309" s="328" t="s">
        <v>134</v>
      </c>
      <c r="AV309" s="329">
        <v>45017</v>
      </c>
      <c r="AW309" s="329">
        <v>45107</v>
      </c>
      <c r="AX309" s="330">
        <v>2184</v>
      </c>
      <c r="AY309" s="331">
        <v>300.08</v>
      </c>
      <c r="AZ309" s="274">
        <f t="shared" si="86"/>
        <v>0.98429999999999995</v>
      </c>
      <c r="BA309" s="326">
        <f t="shared" si="96"/>
        <v>304.86640251955703</v>
      </c>
      <c r="BB309" s="296" t="str">
        <f t="shared" si="97"/>
        <v/>
      </c>
      <c r="BC309" t="str">
        <f t="shared" si="87"/>
        <v/>
      </c>
      <c r="BD309" s="296"/>
      <c r="BE309" s="296"/>
      <c r="BF309" s="332">
        <v>45251</v>
      </c>
      <c r="BG309" s="2" t="s">
        <v>115</v>
      </c>
      <c r="BH309" s="2" t="s">
        <v>117</v>
      </c>
      <c r="BI309" s="323">
        <v>45383</v>
      </c>
      <c r="BJ309" s="323">
        <v>45473</v>
      </c>
      <c r="BK309" s="324">
        <v>2184</v>
      </c>
      <c r="BL309" s="325">
        <v>99.07</v>
      </c>
      <c r="BM309" s="274">
        <f t="shared" si="88"/>
        <v>0.96323999999999999</v>
      </c>
      <c r="BN309" s="326">
        <f t="shared" si="98"/>
        <v>102.85079523275611</v>
      </c>
      <c r="BO309" s="296" t="str">
        <f t="shared" si="99"/>
        <v/>
      </c>
      <c r="BP309">
        <f t="shared" si="89"/>
        <v>1</v>
      </c>
      <c r="BQ309" s="296"/>
      <c r="BR309" s="332">
        <v>45247</v>
      </c>
      <c r="BS309" s="2" t="s">
        <v>108</v>
      </c>
      <c r="BT309" s="2" t="s">
        <v>153</v>
      </c>
      <c r="BU309" s="323">
        <v>47849</v>
      </c>
      <c r="BV309" s="323">
        <v>48213</v>
      </c>
      <c r="BW309" s="324">
        <v>8760</v>
      </c>
      <c r="BX309" s="325">
        <v>76.78</v>
      </c>
      <c r="BY309" s="274">
        <f t="shared" si="90"/>
        <v>0.96323999999999999</v>
      </c>
      <c r="BZ309" s="326">
        <f t="shared" si="100"/>
        <v>79.710144927536234</v>
      </c>
      <c r="CA309" s="296" t="str">
        <f t="shared" si="101"/>
        <v/>
      </c>
    </row>
    <row r="310" spans="12:79" x14ac:dyDescent="0.25">
      <c r="L310" s="332">
        <v>44125</v>
      </c>
      <c r="M310" s="2" t="s">
        <v>108</v>
      </c>
      <c r="N310" s="2" t="s">
        <v>151</v>
      </c>
      <c r="O310" s="323">
        <v>44197</v>
      </c>
      <c r="P310" s="323">
        <v>44561</v>
      </c>
      <c r="Q310" s="324">
        <v>8760</v>
      </c>
      <c r="R310" s="325">
        <v>38.770000000000003</v>
      </c>
      <c r="S310" s="274">
        <f t="shared" si="82"/>
        <v>1.07399</v>
      </c>
      <c r="T310" s="326">
        <f t="shared" si="91"/>
        <v>36.099032579446742</v>
      </c>
      <c r="U310" s="296" t="str">
        <f t="shared" si="83"/>
        <v/>
      </c>
      <c r="V310" s="296"/>
      <c r="W310" s="332">
        <v>44519</v>
      </c>
      <c r="X310" s="2" t="s">
        <v>108</v>
      </c>
      <c r="Y310" s="2" t="s">
        <v>149</v>
      </c>
      <c r="Z310" s="323">
        <v>47484</v>
      </c>
      <c r="AA310" s="323">
        <v>47848</v>
      </c>
      <c r="AB310" s="324">
        <v>8760</v>
      </c>
      <c r="AC310" s="325">
        <v>70.959999999999994</v>
      </c>
      <c r="AD310" s="274">
        <f t="shared" si="84"/>
        <v>1.05217</v>
      </c>
      <c r="AE310" s="326">
        <f t="shared" si="92"/>
        <v>67.441573129817414</v>
      </c>
      <c r="AF310" s="296" t="str">
        <f t="shared" si="93"/>
        <v/>
      </c>
      <c r="AG310" s="296"/>
      <c r="AH310" s="333">
        <v>44886</v>
      </c>
      <c r="AI310" s="328" t="s">
        <v>108</v>
      </c>
      <c r="AJ310" s="328" t="s">
        <v>153</v>
      </c>
      <c r="AK310" s="329">
        <v>47849</v>
      </c>
      <c r="AL310" s="329">
        <v>48213</v>
      </c>
      <c r="AM310" s="330">
        <v>8760</v>
      </c>
      <c r="AN310" s="331">
        <v>117.21</v>
      </c>
      <c r="AO310" s="274">
        <f t="shared" si="85"/>
        <v>0.98429999999999995</v>
      </c>
      <c r="AP310" s="326">
        <f t="shared" si="94"/>
        <v>119.0795489180128</v>
      </c>
      <c r="AQ310" s="296" t="str">
        <f t="shared" si="95"/>
        <v/>
      </c>
      <c r="AR310" s="296"/>
      <c r="AS310" s="333">
        <v>44888</v>
      </c>
      <c r="AT310" s="328" t="s">
        <v>115</v>
      </c>
      <c r="AU310" s="328" t="s">
        <v>137</v>
      </c>
      <c r="AV310" s="329">
        <v>45108</v>
      </c>
      <c r="AW310" s="329">
        <v>45199</v>
      </c>
      <c r="AX310" s="330">
        <v>2208</v>
      </c>
      <c r="AY310" s="331">
        <v>305</v>
      </c>
      <c r="AZ310" s="274">
        <f t="shared" si="86"/>
        <v>0.98429999999999995</v>
      </c>
      <c r="BA310" s="326">
        <f t="shared" si="96"/>
        <v>309.86487859392463</v>
      </c>
      <c r="BB310" s="296" t="str">
        <f t="shared" si="97"/>
        <v/>
      </c>
      <c r="BC310" t="str">
        <f t="shared" si="87"/>
        <v/>
      </c>
      <c r="BD310" s="296"/>
      <c r="BE310" s="296"/>
      <c r="BF310" s="332">
        <v>45251</v>
      </c>
      <c r="BG310" s="2" t="s">
        <v>115</v>
      </c>
      <c r="BH310" s="2" t="s">
        <v>118</v>
      </c>
      <c r="BI310" s="323">
        <v>45474</v>
      </c>
      <c r="BJ310" s="323">
        <v>45565</v>
      </c>
      <c r="BK310" s="324">
        <v>2208</v>
      </c>
      <c r="BL310" s="325">
        <v>109.31</v>
      </c>
      <c r="BM310" s="274">
        <f t="shared" si="88"/>
        <v>0.96323999999999999</v>
      </c>
      <c r="BN310" s="326">
        <f t="shared" si="98"/>
        <v>113.4815829907396</v>
      </c>
      <c r="BO310" s="296" t="str">
        <f t="shared" si="99"/>
        <v/>
      </c>
      <c r="BP310">
        <f t="shared" si="89"/>
        <v>1</v>
      </c>
      <c r="BQ310" s="296"/>
      <c r="BR310" s="332">
        <v>45247</v>
      </c>
      <c r="BS310" s="2" t="s">
        <v>108</v>
      </c>
      <c r="BT310" s="2" t="s">
        <v>155</v>
      </c>
      <c r="BU310" s="323">
        <v>48214</v>
      </c>
      <c r="BV310" s="323">
        <v>48579</v>
      </c>
      <c r="BW310" s="324">
        <v>8784</v>
      </c>
      <c r="BX310" s="325">
        <v>75.680000000000007</v>
      </c>
      <c r="BY310" s="274">
        <f t="shared" si="90"/>
        <v>0.96323999999999999</v>
      </c>
      <c r="BZ310" s="326">
        <f t="shared" si="100"/>
        <v>78.568165773846616</v>
      </c>
      <c r="CA310" s="296" t="str">
        <f t="shared" si="101"/>
        <v/>
      </c>
    </row>
    <row r="311" spans="12:79" x14ac:dyDescent="0.25">
      <c r="L311" s="332">
        <v>44125</v>
      </c>
      <c r="M311" s="2" t="s">
        <v>108</v>
      </c>
      <c r="N311" s="2" t="s">
        <v>133</v>
      </c>
      <c r="O311" s="323">
        <v>44562</v>
      </c>
      <c r="P311" s="323">
        <v>44926</v>
      </c>
      <c r="Q311" s="324">
        <v>8760</v>
      </c>
      <c r="R311" s="325">
        <v>42.24</v>
      </c>
      <c r="S311" s="274">
        <f t="shared" si="82"/>
        <v>1.07399</v>
      </c>
      <c r="T311" s="326">
        <f t="shared" si="91"/>
        <v>39.32997513943333</v>
      </c>
      <c r="U311" s="296" t="str">
        <f t="shared" si="83"/>
        <v/>
      </c>
      <c r="V311" s="296"/>
      <c r="W311" s="332">
        <v>44519</v>
      </c>
      <c r="X311" s="2" t="s">
        <v>108</v>
      </c>
      <c r="Y311" s="2" t="s">
        <v>153</v>
      </c>
      <c r="Z311" s="323">
        <v>47849</v>
      </c>
      <c r="AA311" s="323">
        <v>48213</v>
      </c>
      <c r="AB311" s="324">
        <v>8760</v>
      </c>
      <c r="AC311" s="325">
        <v>70.34</v>
      </c>
      <c r="AD311" s="274">
        <f t="shared" si="84"/>
        <v>1.05217</v>
      </c>
      <c r="AE311" s="326">
        <f t="shared" si="92"/>
        <v>66.852314740013497</v>
      </c>
      <c r="AF311" s="296" t="str">
        <f t="shared" si="93"/>
        <v/>
      </c>
      <c r="AG311" s="296"/>
      <c r="AH311" s="333">
        <v>44886</v>
      </c>
      <c r="AI311" s="328" t="s">
        <v>108</v>
      </c>
      <c r="AJ311" s="328" t="s">
        <v>155</v>
      </c>
      <c r="AK311" s="329">
        <v>48214</v>
      </c>
      <c r="AL311" s="329">
        <v>48579</v>
      </c>
      <c r="AM311" s="330">
        <v>8784</v>
      </c>
      <c r="AN311" s="331">
        <v>117.06</v>
      </c>
      <c r="AO311" s="274">
        <f t="shared" si="85"/>
        <v>0.98429999999999995</v>
      </c>
      <c r="AP311" s="326">
        <f t="shared" si="94"/>
        <v>118.92715635476989</v>
      </c>
      <c r="AQ311" s="296" t="str">
        <f t="shared" si="95"/>
        <v/>
      </c>
      <c r="AR311" s="296"/>
      <c r="AS311" s="333">
        <v>44888</v>
      </c>
      <c r="AT311" s="328" t="s">
        <v>115</v>
      </c>
      <c r="AU311" s="328" t="s">
        <v>116</v>
      </c>
      <c r="AV311" s="329">
        <v>45200</v>
      </c>
      <c r="AW311" s="329">
        <v>45291</v>
      </c>
      <c r="AX311" s="330">
        <v>2209</v>
      </c>
      <c r="AY311" s="331">
        <v>405.79</v>
      </c>
      <c r="AZ311" s="274">
        <f t="shared" si="86"/>
        <v>0.98429999999999995</v>
      </c>
      <c r="BA311" s="326">
        <f t="shared" si="96"/>
        <v>412.26252158894653</v>
      </c>
      <c r="BB311" s="296">
        <f t="shared" si="97"/>
        <v>412.26252158894653</v>
      </c>
      <c r="BC311">
        <f t="shared" si="87"/>
        <v>1</v>
      </c>
      <c r="BD311" s="296"/>
      <c r="BE311" s="296"/>
      <c r="BF311" s="332">
        <v>45251</v>
      </c>
      <c r="BG311" s="2" t="s">
        <v>115</v>
      </c>
      <c r="BH311" s="2" t="s">
        <v>140</v>
      </c>
      <c r="BI311" s="323">
        <v>45566</v>
      </c>
      <c r="BJ311" s="323">
        <v>45657</v>
      </c>
      <c r="BK311" s="324">
        <v>2209</v>
      </c>
      <c r="BL311" s="325">
        <v>125.58</v>
      </c>
      <c r="BM311" s="274">
        <f t="shared" si="88"/>
        <v>0.96323999999999999</v>
      </c>
      <c r="BN311" s="326">
        <f t="shared" si="98"/>
        <v>130.37249283667623</v>
      </c>
      <c r="BO311" s="296" t="str">
        <f t="shared" si="99"/>
        <v/>
      </c>
      <c r="BP311" t="str">
        <f t="shared" si="89"/>
        <v/>
      </c>
      <c r="BQ311" s="296"/>
      <c r="BR311" s="332">
        <v>45247</v>
      </c>
      <c r="BS311" s="2" t="s">
        <v>108</v>
      </c>
      <c r="BT311" s="2" t="s">
        <v>158</v>
      </c>
      <c r="BU311" s="323">
        <v>48580</v>
      </c>
      <c r="BV311" s="323">
        <v>48944</v>
      </c>
      <c r="BW311" s="324">
        <v>8760</v>
      </c>
      <c r="BX311" s="325">
        <v>74.88</v>
      </c>
      <c r="BY311" s="274">
        <f t="shared" si="90"/>
        <v>0.96323999999999999</v>
      </c>
      <c r="BZ311" s="326">
        <f t="shared" si="100"/>
        <v>77.737635480254141</v>
      </c>
      <c r="CA311" s="296" t="str">
        <f t="shared" si="101"/>
        <v/>
      </c>
    </row>
    <row r="312" spans="12:79" x14ac:dyDescent="0.25">
      <c r="L312" s="332">
        <v>44125</v>
      </c>
      <c r="M312" s="2" t="s">
        <v>108</v>
      </c>
      <c r="N312" s="2" t="s">
        <v>110</v>
      </c>
      <c r="O312" s="323">
        <v>44927</v>
      </c>
      <c r="P312" s="323">
        <v>45291</v>
      </c>
      <c r="Q312" s="324">
        <v>8760</v>
      </c>
      <c r="R312" s="325">
        <v>44.2</v>
      </c>
      <c r="S312" s="274">
        <f t="shared" si="82"/>
        <v>1.07399</v>
      </c>
      <c r="T312" s="326">
        <f t="shared" si="91"/>
        <v>41.154945576774459</v>
      </c>
      <c r="U312" s="296" t="str">
        <f t="shared" si="83"/>
        <v/>
      </c>
      <c r="V312" s="296"/>
      <c r="W312" s="332">
        <v>44518</v>
      </c>
      <c r="X312" s="2" t="s">
        <v>108</v>
      </c>
      <c r="Y312" s="2" t="s">
        <v>133</v>
      </c>
      <c r="Z312" s="323">
        <v>44562</v>
      </c>
      <c r="AA312" s="323">
        <v>44926</v>
      </c>
      <c r="AB312" s="324">
        <v>8760</v>
      </c>
      <c r="AC312" s="325">
        <v>131.5</v>
      </c>
      <c r="AD312" s="274">
        <f t="shared" si="84"/>
        <v>1.05217</v>
      </c>
      <c r="AE312" s="326">
        <f t="shared" si="92"/>
        <v>124.97980364389784</v>
      </c>
      <c r="AF312" s="296" t="str">
        <f t="shared" si="93"/>
        <v/>
      </c>
      <c r="AG312" s="296"/>
      <c r="AH312" s="333">
        <v>44883</v>
      </c>
      <c r="AI312" s="328" t="s">
        <v>108</v>
      </c>
      <c r="AJ312" s="328" t="s">
        <v>110</v>
      </c>
      <c r="AK312" s="329">
        <v>44927</v>
      </c>
      <c r="AL312" s="329">
        <v>45291</v>
      </c>
      <c r="AM312" s="330">
        <v>8760</v>
      </c>
      <c r="AN312" s="331">
        <v>317.75</v>
      </c>
      <c r="AO312" s="274">
        <f t="shared" si="85"/>
        <v>0.98429999999999995</v>
      </c>
      <c r="AP312" s="326">
        <f t="shared" si="94"/>
        <v>322.81824646957227</v>
      </c>
      <c r="AQ312" s="296" t="str">
        <f t="shared" si="95"/>
        <v/>
      </c>
      <c r="AR312" s="296"/>
      <c r="AS312" s="333">
        <v>44888</v>
      </c>
      <c r="AT312" s="328" t="s">
        <v>115</v>
      </c>
      <c r="AU312" s="328" t="s">
        <v>111</v>
      </c>
      <c r="AV312" s="329">
        <v>45292</v>
      </c>
      <c r="AW312" s="329">
        <v>45382</v>
      </c>
      <c r="AX312" s="330">
        <v>2183</v>
      </c>
      <c r="AY312" s="331">
        <v>366.5</v>
      </c>
      <c r="AZ312" s="274">
        <f t="shared" si="86"/>
        <v>0.98429999999999995</v>
      </c>
      <c r="BA312" s="326">
        <f t="shared" si="96"/>
        <v>372.34582952351928</v>
      </c>
      <c r="BB312" s="296">
        <f t="shared" si="97"/>
        <v>372.34582952351928</v>
      </c>
      <c r="BC312">
        <f t="shared" si="87"/>
        <v>1</v>
      </c>
      <c r="BD312" s="296"/>
      <c r="BE312" s="296"/>
      <c r="BF312" s="332">
        <v>45251</v>
      </c>
      <c r="BG312" s="2" t="s">
        <v>115</v>
      </c>
      <c r="BH312" s="2" t="s">
        <v>135</v>
      </c>
      <c r="BI312" s="323">
        <v>45658</v>
      </c>
      <c r="BJ312" s="323">
        <v>45747</v>
      </c>
      <c r="BK312" s="324">
        <v>2159</v>
      </c>
      <c r="BL312" s="325">
        <v>128.33000000000001</v>
      </c>
      <c r="BM312" s="274">
        <f t="shared" si="88"/>
        <v>0.96323999999999999</v>
      </c>
      <c r="BN312" s="326">
        <f t="shared" si="98"/>
        <v>133.22744072090032</v>
      </c>
      <c r="BO312" s="296" t="str">
        <f t="shared" si="99"/>
        <v/>
      </c>
      <c r="BP312" t="str">
        <f t="shared" si="89"/>
        <v/>
      </c>
      <c r="BQ312" s="296"/>
      <c r="BR312" s="332">
        <v>45246</v>
      </c>
      <c r="BS312" s="2" t="s">
        <v>108</v>
      </c>
      <c r="BT312" s="2" t="s">
        <v>111</v>
      </c>
      <c r="BU312" s="323">
        <v>45292</v>
      </c>
      <c r="BV312" s="323">
        <v>45657</v>
      </c>
      <c r="BW312" s="324">
        <v>8784</v>
      </c>
      <c r="BX312" s="325">
        <v>114.31</v>
      </c>
      <c r="BY312" s="274">
        <f t="shared" si="90"/>
        <v>0.96323999999999999</v>
      </c>
      <c r="BZ312" s="326">
        <f t="shared" si="100"/>
        <v>118.67239732569246</v>
      </c>
      <c r="CA312" s="296">
        <f t="shared" si="101"/>
        <v>118.67239732569246</v>
      </c>
    </row>
    <row r="313" spans="12:79" x14ac:dyDescent="0.25">
      <c r="L313" s="332">
        <v>44125</v>
      </c>
      <c r="M313" s="2" t="s">
        <v>108</v>
      </c>
      <c r="N313" s="2" t="s">
        <v>111</v>
      </c>
      <c r="O313" s="323">
        <v>45292</v>
      </c>
      <c r="P313" s="323">
        <v>45657</v>
      </c>
      <c r="Q313" s="324">
        <v>8784</v>
      </c>
      <c r="R313" s="325">
        <v>46.43</v>
      </c>
      <c r="S313" s="274">
        <f t="shared" si="82"/>
        <v>1.07399</v>
      </c>
      <c r="T313" s="326">
        <f t="shared" si="91"/>
        <v>43.231315002932988</v>
      </c>
      <c r="U313" s="296">
        <f t="shared" si="83"/>
        <v>43.231315002932988</v>
      </c>
      <c r="V313" s="296"/>
      <c r="W313" s="332">
        <v>44518</v>
      </c>
      <c r="X313" s="2" t="s">
        <v>108</v>
      </c>
      <c r="Y313" s="2" t="s">
        <v>110</v>
      </c>
      <c r="Z313" s="323">
        <v>44927</v>
      </c>
      <c r="AA313" s="323">
        <v>45291</v>
      </c>
      <c r="AB313" s="324">
        <v>8760</v>
      </c>
      <c r="AC313" s="325">
        <v>92.35</v>
      </c>
      <c r="AD313" s="274">
        <f t="shared" si="84"/>
        <v>1.05217</v>
      </c>
      <c r="AE313" s="326">
        <f t="shared" si="92"/>
        <v>87.770987578052967</v>
      </c>
      <c r="AF313" s="296">
        <f t="shared" si="93"/>
        <v>87.770987578052967</v>
      </c>
      <c r="AG313" s="296"/>
      <c r="AH313" s="333">
        <v>44883</v>
      </c>
      <c r="AI313" s="328" t="s">
        <v>108</v>
      </c>
      <c r="AJ313" s="328" t="s">
        <v>111</v>
      </c>
      <c r="AK313" s="329">
        <v>45292</v>
      </c>
      <c r="AL313" s="329">
        <v>45657</v>
      </c>
      <c r="AM313" s="330">
        <v>8784</v>
      </c>
      <c r="AN313" s="331">
        <v>237</v>
      </c>
      <c r="AO313" s="274">
        <f t="shared" si="85"/>
        <v>0.98429999999999995</v>
      </c>
      <c r="AP313" s="326">
        <f t="shared" si="94"/>
        <v>240.78024992380372</v>
      </c>
      <c r="AQ313" s="296" t="str">
        <f t="shared" si="95"/>
        <v/>
      </c>
      <c r="AR313" s="296"/>
      <c r="AS313" s="333">
        <v>44888</v>
      </c>
      <c r="AT313" s="328" t="s">
        <v>115</v>
      </c>
      <c r="AU313" s="328" t="s">
        <v>117</v>
      </c>
      <c r="AV313" s="329">
        <v>45383</v>
      </c>
      <c r="AW313" s="329">
        <v>45473</v>
      </c>
      <c r="AX313" s="330">
        <v>2184</v>
      </c>
      <c r="AY313" s="331">
        <v>194.02</v>
      </c>
      <c r="AZ313" s="274">
        <f t="shared" si="86"/>
        <v>0.98429999999999995</v>
      </c>
      <c r="BA313" s="326">
        <f t="shared" si="96"/>
        <v>197.11470080260085</v>
      </c>
      <c r="BB313" s="296">
        <f t="shared" si="97"/>
        <v>197.11470080260085</v>
      </c>
      <c r="BC313">
        <f t="shared" si="87"/>
        <v>1</v>
      </c>
      <c r="BD313" s="296"/>
      <c r="BE313" s="296"/>
      <c r="BF313" s="332">
        <v>45251</v>
      </c>
      <c r="BG313" s="2" t="s">
        <v>115</v>
      </c>
      <c r="BH313" s="2" t="s">
        <v>145</v>
      </c>
      <c r="BI313" s="323">
        <v>45748</v>
      </c>
      <c r="BJ313" s="323">
        <v>45838</v>
      </c>
      <c r="BK313" s="324">
        <v>2184</v>
      </c>
      <c r="BL313" s="325">
        <v>93.57</v>
      </c>
      <c r="BM313" s="274">
        <f t="shared" si="88"/>
        <v>0.96323999999999999</v>
      </c>
      <c r="BN313" s="326">
        <f t="shared" si="98"/>
        <v>97.14089946430795</v>
      </c>
      <c r="BO313" s="296" t="str">
        <f t="shared" si="99"/>
        <v/>
      </c>
      <c r="BP313" t="str">
        <f t="shared" si="89"/>
        <v/>
      </c>
      <c r="BQ313" s="296"/>
      <c r="BR313" s="332">
        <v>45246</v>
      </c>
      <c r="BS313" s="2" t="s">
        <v>108</v>
      </c>
      <c r="BT313" s="2" t="s">
        <v>135</v>
      </c>
      <c r="BU313" s="323">
        <v>45658</v>
      </c>
      <c r="BV313" s="323">
        <v>46022</v>
      </c>
      <c r="BW313" s="324">
        <v>8760</v>
      </c>
      <c r="BX313" s="325">
        <v>112.03</v>
      </c>
      <c r="BY313" s="274">
        <f t="shared" si="90"/>
        <v>0.96323999999999999</v>
      </c>
      <c r="BZ313" s="326">
        <f t="shared" si="100"/>
        <v>116.30538598895394</v>
      </c>
      <c r="CA313" s="296" t="str">
        <f t="shared" si="101"/>
        <v/>
      </c>
    </row>
    <row r="314" spans="12:79" x14ac:dyDescent="0.25">
      <c r="L314" s="332">
        <v>44125</v>
      </c>
      <c r="M314" s="2" t="s">
        <v>108</v>
      </c>
      <c r="N314" s="2" t="s">
        <v>135</v>
      </c>
      <c r="O314" s="323">
        <v>45658</v>
      </c>
      <c r="P314" s="323">
        <v>46022</v>
      </c>
      <c r="Q314" s="324">
        <v>8760</v>
      </c>
      <c r="R314" s="325">
        <v>47</v>
      </c>
      <c r="S314" s="274">
        <f t="shared" si="82"/>
        <v>1.07399</v>
      </c>
      <c r="T314" s="326">
        <f t="shared" si="91"/>
        <v>43.762046201547498</v>
      </c>
      <c r="U314" s="296" t="str">
        <f t="shared" si="83"/>
        <v/>
      </c>
      <c r="V314" s="296"/>
      <c r="W314" s="332">
        <v>44518</v>
      </c>
      <c r="X314" s="2" t="s">
        <v>108</v>
      </c>
      <c r="Y314" s="2" t="s">
        <v>111</v>
      </c>
      <c r="Z314" s="323">
        <v>45292</v>
      </c>
      <c r="AA314" s="323">
        <v>45657</v>
      </c>
      <c r="AB314" s="324">
        <v>8784</v>
      </c>
      <c r="AC314" s="325">
        <v>78.209999999999994</v>
      </c>
      <c r="AD314" s="274">
        <f t="shared" si="84"/>
        <v>1.05217</v>
      </c>
      <c r="AE314" s="326">
        <f t="shared" si="92"/>
        <v>74.332094623492395</v>
      </c>
      <c r="AF314" s="296" t="str">
        <f t="shared" si="93"/>
        <v/>
      </c>
      <c r="AG314" s="296"/>
      <c r="AH314" s="333">
        <v>44883</v>
      </c>
      <c r="AI314" s="328" t="s">
        <v>108</v>
      </c>
      <c r="AJ314" s="328" t="s">
        <v>135</v>
      </c>
      <c r="AK314" s="329">
        <v>45658</v>
      </c>
      <c r="AL314" s="329">
        <v>46022</v>
      </c>
      <c r="AM314" s="330">
        <v>8760</v>
      </c>
      <c r="AN314" s="331">
        <v>173.2</v>
      </c>
      <c r="AO314" s="274">
        <f t="shared" si="85"/>
        <v>0.98429999999999995</v>
      </c>
      <c r="AP314" s="326">
        <f t="shared" si="94"/>
        <v>175.9626130244844</v>
      </c>
      <c r="AQ314" s="296" t="str">
        <f t="shared" si="95"/>
        <v/>
      </c>
      <c r="AR314" s="296"/>
      <c r="AS314" s="333">
        <v>44888</v>
      </c>
      <c r="AT314" s="328" t="s">
        <v>115</v>
      </c>
      <c r="AU314" s="328" t="s">
        <v>118</v>
      </c>
      <c r="AV314" s="329">
        <v>45474</v>
      </c>
      <c r="AW314" s="329">
        <v>45565</v>
      </c>
      <c r="AX314" s="330">
        <v>2208</v>
      </c>
      <c r="AY314" s="331">
        <v>185.21</v>
      </c>
      <c r="AZ314" s="274">
        <f t="shared" si="86"/>
        <v>0.98429999999999995</v>
      </c>
      <c r="BA314" s="326">
        <f t="shared" si="96"/>
        <v>188.16417758813373</v>
      </c>
      <c r="BB314" s="296">
        <f t="shared" si="97"/>
        <v>188.16417758813373</v>
      </c>
      <c r="BC314">
        <f t="shared" si="87"/>
        <v>1</v>
      </c>
      <c r="BD314" s="296"/>
      <c r="BE314" s="296"/>
      <c r="BF314" s="332">
        <v>45251</v>
      </c>
      <c r="BG314" s="2" t="s">
        <v>115</v>
      </c>
      <c r="BH314" s="2" t="s">
        <v>148</v>
      </c>
      <c r="BI314" s="323">
        <v>45839</v>
      </c>
      <c r="BJ314" s="323">
        <v>45930</v>
      </c>
      <c r="BK314" s="324">
        <v>2208</v>
      </c>
      <c r="BL314" s="325">
        <v>97.6</v>
      </c>
      <c r="BM314" s="274">
        <f t="shared" si="88"/>
        <v>0.96323999999999999</v>
      </c>
      <c r="BN314" s="326">
        <f t="shared" si="98"/>
        <v>101.32469581827996</v>
      </c>
      <c r="BO314" s="296" t="str">
        <f t="shared" si="99"/>
        <v/>
      </c>
      <c r="BP314" t="str">
        <f t="shared" si="89"/>
        <v/>
      </c>
      <c r="BQ314" s="296"/>
      <c r="BR314" s="332">
        <v>45246</v>
      </c>
      <c r="BS314" s="2" t="s">
        <v>108</v>
      </c>
      <c r="BT314" s="2" t="s">
        <v>138</v>
      </c>
      <c r="BU314" s="323">
        <v>46023</v>
      </c>
      <c r="BV314" s="323">
        <v>46387</v>
      </c>
      <c r="BW314" s="324">
        <v>8760</v>
      </c>
      <c r="BX314" s="325">
        <v>102.13</v>
      </c>
      <c r="BY314" s="274">
        <f t="shared" si="90"/>
        <v>0.96323999999999999</v>
      </c>
      <c r="BZ314" s="326">
        <f t="shared" si="100"/>
        <v>106.02757360574726</v>
      </c>
      <c r="CA314" s="296" t="str">
        <f t="shared" si="101"/>
        <v/>
      </c>
    </row>
    <row r="315" spans="12:79" x14ac:dyDescent="0.25">
      <c r="L315" s="332">
        <v>44125</v>
      </c>
      <c r="M315" s="2" t="s">
        <v>108</v>
      </c>
      <c r="N315" s="2" t="s">
        <v>138</v>
      </c>
      <c r="O315" s="323">
        <v>46023</v>
      </c>
      <c r="P315" s="323">
        <v>46387</v>
      </c>
      <c r="Q315" s="324">
        <v>8760</v>
      </c>
      <c r="R315" s="325">
        <v>47.63</v>
      </c>
      <c r="S315" s="274">
        <f t="shared" si="82"/>
        <v>1.07399</v>
      </c>
      <c r="T315" s="326">
        <f t="shared" si="91"/>
        <v>44.34864384212144</v>
      </c>
      <c r="U315" s="296" t="str">
        <f t="shared" si="83"/>
        <v/>
      </c>
      <c r="V315" s="296"/>
      <c r="W315" s="332">
        <v>44518</v>
      </c>
      <c r="X315" s="2" t="s">
        <v>108</v>
      </c>
      <c r="Y315" s="2" t="s">
        <v>135</v>
      </c>
      <c r="Z315" s="323">
        <v>45658</v>
      </c>
      <c r="AA315" s="323">
        <v>46022</v>
      </c>
      <c r="AB315" s="324">
        <v>8760</v>
      </c>
      <c r="AC315" s="325">
        <v>74.5</v>
      </c>
      <c r="AD315" s="274">
        <f t="shared" si="84"/>
        <v>1.05217</v>
      </c>
      <c r="AE315" s="326">
        <f t="shared" si="92"/>
        <v>70.806048452246301</v>
      </c>
      <c r="AF315" s="296" t="str">
        <f t="shared" si="93"/>
        <v/>
      </c>
      <c r="AG315" s="296"/>
      <c r="AH315" s="333">
        <v>44883</v>
      </c>
      <c r="AI315" s="328" t="s">
        <v>108</v>
      </c>
      <c r="AJ315" s="328" t="s">
        <v>138</v>
      </c>
      <c r="AK315" s="329">
        <v>46023</v>
      </c>
      <c r="AL315" s="329">
        <v>46387</v>
      </c>
      <c r="AM315" s="330">
        <v>8760</v>
      </c>
      <c r="AN315" s="331">
        <v>141.25</v>
      </c>
      <c r="AO315" s="274">
        <f t="shared" si="85"/>
        <v>0.98429999999999995</v>
      </c>
      <c r="AP315" s="326">
        <f t="shared" si="94"/>
        <v>143.5029970537438</v>
      </c>
      <c r="AQ315" s="296" t="str">
        <f t="shared" si="95"/>
        <v/>
      </c>
      <c r="AR315" s="296"/>
      <c r="AS315" s="333">
        <v>44888</v>
      </c>
      <c r="AT315" s="328" t="s">
        <v>115</v>
      </c>
      <c r="AU315" s="328" t="s">
        <v>140</v>
      </c>
      <c r="AV315" s="329">
        <v>45566</v>
      </c>
      <c r="AW315" s="329">
        <v>45657</v>
      </c>
      <c r="AX315" s="330">
        <v>2209</v>
      </c>
      <c r="AY315" s="331">
        <v>258.95</v>
      </c>
      <c r="AZ315" s="274">
        <f t="shared" si="86"/>
        <v>0.98429999999999995</v>
      </c>
      <c r="BA315" s="326">
        <f t="shared" si="96"/>
        <v>263.08036167835007</v>
      </c>
      <c r="BB315" s="296" t="str">
        <f t="shared" si="97"/>
        <v/>
      </c>
      <c r="BC315" t="str">
        <f t="shared" si="87"/>
        <v/>
      </c>
      <c r="BD315" s="296"/>
      <c r="BE315" s="296"/>
      <c r="BF315" s="332">
        <v>45251</v>
      </c>
      <c r="BG315" s="2" t="s">
        <v>115</v>
      </c>
      <c r="BH315" s="2" t="s">
        <v>152</v>
      </c>
      <c r="BI315" s="323">
        <v>45931</v>
      </c>
      <c r="BJ315" s="323">
        <v>46022</v>
      </c>
      <c r="BK315" s="324">
        <v>2209</v>
      </c>
      <c r="BL315" s="325">
        <v>117.07</v>
      </c>
      <c r="BM315" s="274">
        <f t="shared" si="88"/>
        <v>0.96323999999999999</v>
      </c>
      <c r="BN315" s="326">
        <f t="shared" si="98"/>
        <v>121.53772683858644</v>
      </c>
      <c r="BO315" s="296" t="str">
        <f t="shared" si="99"/>
        <v/>
      </c>
      <c r="BP315" t="str">
        <f t="shared" si="89"/>
        <v/>
      </c>
      <c r="BQ315" s="296"/>
      <c r="BR315" s="332">
        <v>45246</v>
      </c>
      <c r="BS315" s="2" t="s">
        <v>108</v>
      </c>
      <c r="BT315" s="2" t="s">
        <v>141</v>
      </c>
      <c r="BU315" s="323">
        <v>46388</v>
      </c>
      <c r="BV315" s="323">
        <v>46752</v>
      </c>
      <c r="BW315" s="324">
        <v>8760</v>
      </c>
      <c r="BX315" s="325">
        <v>89.75</v>
      </c>
      <c r="BY315" s="274">
        <f t="shared" si="90"/>
        <v>0.96323999999999999</v>
      </c>
      <c r="BZ315" s="326">
        <f t="shared" si="100"/>
        <v>93.17511731240397</v>
      </c>
      <c r="CA315" s="296" t="str">
        <f t="shared" si="101"/>
        <v/>
      </c>
    </row>
    <row r="316" spans="12:79" x14ac:dyDescent="0.25">
      <c r="L316" s="332">
        <v>44124</v>
      </c>
      <c r="M316" s="2" t="s">
        <v>108</v>
      </c>
      <c r="N316" s="2" t="s">
        <v>151</v>
      </c>
      <c r="O316" s="323">
        <v>44197</v>
      </c>
      <c r="P316" s="323">
        <v>44561</v>
      </c>
      <c r="Q316" s="324">
        <v>8760</v>
      </c>
      <c r="R316" s="325">
        <v>39.409999999999997</v>
      </c>
      <c r="S316" s="274">
        <f t="shared" si="82"/>
        <v>1.07399</v>
      </c>
      <c r="T316" s="326">
        <f t="shared" si="91"/>
        <v>36.694941293680571</v>
      </c>
      <c r="U316" s="296" t="str">
        <f t="shared" si="83"/>
        <v/>
      </c>
      <c r="V316" s="296"/>
      <c r="W316" s="332">
        <v>44518</v>
      </c>
      <c r="X316" s="2" t="s">
        <v>108</v>
      </c>
      <c r="Y316" s="2" t="s">
        <v>138</v>
      </c>
      <c r="Z316" s="323">
        <v>46023</v>
      </c>
      <c r="AA316" s="323">
        <v>46387</v>
      </c>
      <c r="AB316" s="324">
        <v>8760</v>
      </c>
      <c r="AC316" s="325">
        <v>73.47</v>
      </c>
      <c r="AD316" s="274">
        <f t="shared" si="84"/>
        <v>1.05217</v>
      </c>
      <c r="AE316" s="326">
        <f t="shared" si="92"/>
        <v>69.82711919176559</v>
      </c>
      <c r="AF316" s="296" t="str">
        <f t="shared" si="93"/>
        <v/>
      </c>
      <c r="AG316" s="296"/>
      <c r="AH316" s="333">
        <v>44883</v>
      </c>
      <c r="AI316" s="328" t="s">
        <v>108</v>
      </c>
      <c r="AJ316" s="328" t="s">
        <v>141</v>
      </c>
      <c r="AK316" s="329">
        <v>46388</v>
      </c>
      <c r="AL316" s="329">
        <v>46752</v>
      </c>
      <c r="AM316" s="330">
        <v>8760</v>
      </c>
      <c r="AN316" s="331">
        <v>131.38</v>
      </c>
      <c r="AO316" s="274">
        <f t="shared" si="85"/>
        <v>0.98429999999999995</v>
      </c>
      <c r="AP316" s="326">
        <f t="shared" si="94"/>
        <v>133.47556639236007</v>
      </c>
      <c r="AQ316" s="296" t="str">
        <f t="shared" si="95"/>
        <v/>
      </c>
      <c r="AR316" s="296"/>
      <c r="AS316" s="333">
        <v>44888</v>
      </c>
      <c r="AT316" s="328" t="s">
        <v>115</v>
      </c>
      <c r="AU316" s="328" t="s">
        <v>135</v>
      </c>
      <c r="AV316" s="329">
        <v>45658</v>
      </c>
      <c r="AW316" s="329">
        <v>45747</v>
      </c>
      <c r="AX316" s="330">
        <v>2159</v>
      </c>
      <c r="AY316" s="331">
        <v>255.31</v>
      </c>
      <c r="AZ316" s="274">
        <f t="shared" si="86"/>
        <v>0.98429999999999995</v>
      </c>
      <c r="BA316" s="326">
        <f t="shared" si="96"/>
        <v>259.38230214365541</v>
      </c>
      <c r="BB316" s="296" t="str">
        <f t="shared" si="97"/>
        <v/>
      </c>
      <c r="BC316" t="str">
        <f t="shared" si="87"/>
        <v/>
      </c>
      <c r="BD316" s="296"/>
      <c r="BE316" s="296"/>
      <c r="BF316" s="332">
        <v>45251</v>
      </c>
      <c r="BG316" s="2" t="s">
        <v>115</v>
      </c>
      <c r="BH316" s="2" t="s">
        <v>138</v>
      </c>
      <c r="BI316" s="323">
        <v>46023</v>
      </c>
      <c r="BJ316" s="323">
        <v>46112</v>
      </c>
      <c r="BK316" s="324">
        <v>2159</v>
      </c>
      <c r="BL316" s="325">
        <v>115.67</v>
      </c>
      <c r="BM316" s="274">
        <f t="shared" si="88"/>
        <v>0.96323999999999999</v>
      </c>
      <c r="BN316" s="326">
        <f t="shared" si="98"/>
        <v>120.08429882479963</v>
      </c>
      <c r="BO316" s="296" t="str">
        <f t="shared" si="99"/>
        <v/>
      </c>
      <c r="BP316" t="str">
        <f t="shared" si="89"/>
        <v/>
      </c>
      <c r="BQ316" s="296"/>
      <c r="BR316" s="332">
        <v>45246</v>
      </c>
      <c r="BS316" s="2" t="s">
        <v>108</v>
      </c>
      <c r="BT316" s="2" t="s">
        <v>143</v>
      </c>
      <c r="BU316" s="323">
        <v>46753</v>
      </c>
      <c r="BV316" s="323">
        <v>47118</v>
      </c>
      <c r="BW316" s="324">
        <v>8784</v>
      </c>
      <c r="BX316" s="325">
        <v>81.22</v>
      </c>
      <c r="BY316" s="274">
        <f t="shared" si="90"/>
        <v>0.96323999999999999</v>
      </c>
      <c r="BZ316" s="326">
        <f t="shared" si="100"/>
        <v>84.319588056974382</v>
      </c>
      <c r="CA316" s="296" t="str">
        <f t="shared" si="101"/>
        <v/>
      </c>
    </row>
    <row r="317" spans="12:79" x14ac:dyDescent="0.25">
      <c r="L317" s="332">
        <v>44124</v>
      </c>
      <c r="M317" s="2" t="s">
        <v>108</v>
      </c>
      <c r="N317" s="2" t="s">
        <v>133</v>
      </c>
      <c r="O317" s="323">
        <v>44562</v>
      </c>
      <c r="P317" s="323">
        <v>44926</v>
      </c>
      <c r="Q317" s="324">
        <v>8760</v>
      </c>
      <c r="R317" s="325">
        <v>42.83</v>
      </c>
      <c r="S317" s="274">
        <f t="shared" si="82"/>
        <v>1.07399</v>
      </c>
      <c r="T317" s="326">
        <f t="shared" si="91"/>
        <v>39.879328485367644</v>
      </c>
      <c r="U317" s="296" t="str">
        <f t="shared" si="83"/>
        <v/>
      </c>
      <c r="V317" s="296"/>
      <c r="W317" s="332">
        <v>44518</v>
      </c>
      <c r="X317" s="2" t="s">
        <v>108</v>
      </c>
      <c r="Y317" s="2" t="s">
        <v>141</v>
      </c>
      <c r="Z317" s="323">
        <v>46388</v>
      </c>
      <c r="AA317" s="323">
        <v>46752</v>
      </c>
      <c r="AB317" s="324">
        <v>8760</v>
      </c>
      <c r="AC317" s="325">
        <v>73</v>
      </c>
      <c r="AD317" s="274">
        <f t="shared" si="84"/>
        <v>1.05217</v>
      </c>
      <c r="AE317" s="326">
        <f t="shared" si="92"/>
        <v>69.380423315623901</v>
      </c>
      <c r="AF317" s="296" t="str">
        <f t="shared" si="93"/>
        <v/>
      </c>
      <c r="AG317" s="296"/>
      <c r="AH317" s="333">
        <v>44883</v>
      </c>
      <c r="AI317" s="328" t="s">
        <v>108</v>
      </c>
      <c r="AJ317" s="328" t="s">
        <v>143</v>
      </c>
      <c r="AK317" s="329">
        <v>46753</v>
      </c>
      <c r="AL317" s="329">
        <v>47118</v>
      </c>
      <c r="AM317" s="330">
        <v>8784</v>
      </c>
      <c r="AN317" s="331">
        <v>119.71</v>
      </c>
      <c r="AO317" s="274">
        <f t="shared" si="85"/>
        <v>0.98429999999999995</v>
      </c>
      <c r="AP317" s="326">
        <f t="shared" si="94"/>
        <v>121.61942497206137</v>
      </c>
      <c r="AQ317" s="296" t="str">
        <f t="shared" si="95"/>
        <v/>
      </c>
      <c r="AR317" s="296"/>
      <c r="AS317" s="333">
        <v>44888</v>
      </c>
      <c r="AT317" s="328" t="s">
        <v>115</v>
      </c>
      <c r="AU317" s="328" t="s">
        <v>145</v>
      </c>
      <c r="AV317" s="329">
        <v>45748</v>
      </c>
      <c r="AW317" s="329">
        <v>45838</v>
      </c>
      <c r="AX317" s="330">
        <v>2184</v>
      </c>
      <c r="AY317" s="331">
        <v>129.32</v>
      </c>
      <c r="AZ317" s="274">
        <f t="shared" si="86"/>
        <v>0.98429999999999995</v>
      </c>
      <c r="BA317" s="326">
        <f t="shared" si="96"/>
        <v>131.38270852382405</v>
      </c>
      <c r="BB317" s="296" t="str">
        <f t="shared" si="97"/>
        <v/>
      </c>
      <c r="BC317" t="str">
        <f t="shared" si="87"/>
        <v/>
      </c>
      <c r="BD317" s="296"/>
      <c r="BE317" s="296"/>
      <c r="BF317" s="332">
        <v>45251</v>
      </c>
      <c r="BG317" s="2" t="s">
        <v>115</v>
      </c>
      <c r="BH317" s="2" t="s">
        <v>157</v>
      </c>
      <c r="BI317" s="323">
        <v>46113</v>
      </c>
      <c r="BJ317" s="323">
        <v>46203</v>
      </c>
      <c r="BK317" s="324">
        <v>2184</v>
      </c>
      <c r="BL317" s="325">
        <v>88.15</v>
      </c>
      <c r="BM317" s="274">
        <f t="shared" si="88"/>
        <v>0.96323999999999999</v>
      </c>
      <c r="BN317" s="326">
        <f t="shared" si="98"/>
        <v>91.514056725219064</v>
      </c>
      <c r="BO317" s="296" t="str">
        <f t="shared" si="99"/>
        <v/>
      </c>
      <c r="BP317" t="str">
        <f t="shared" si="89"/>
        <v/>
      </c>
      <c r="BQ317" s="296"/>
      <c r="BR317" s="332">
        <v>45246</v>
      </c>
      <c r="BS317" s="2" t="s">
        <v>108</v>
      </c>
      <c r="BT317" s="2" t="s">
        <v>146</v>
      </c>
      <c r="BU317" s="323">
        <v>47119</v>
      </c>
      <c r="BV317" s="323">
        <v>47483</v>
      </c>
      <c r="BW317" s="324">
        <v>8760</v>
      </c>
      <c r="BX317" s="325">
        <v>78.06</v>
      </c>
      <c r="BY317" s="274">
        <f t="shared" si="90"/>
        <v>0.96323999999999999</v>
      </c>
      <c r="BZ317" s="326">
        <f t="shared" si="100"/>
        <v>81.038993397284173</v>
      </c>
      <c r="CA317" s="296" t="str">
        <f t="shared" si="101"/>
        <v/>
      </c>
    </row>
    <row r="318" spans="12:79" x14ac:dyDescent="0.25">
      <c r="L318" s="332">
        <v>44124</v>
      </c>
      <c r="M318" s="2" t="s">
        <v>108</v>
      </c>
      <c r="N318" s="2" t="s">
        <v>110</v>
      </c>
      <c r="O318" s="323">
        <v>44927</v>
      </c>
      <c r="P318" s="323">
        <v>45291</v>
      </c>
      <c r="Q318" s="324">
        <v>8760</v>
      </c>
      <c r="R318" s="325">
        <v>44.74</v>
      </c>
      <c r="S318" s="274">
        <f t="shared" si="82"/>
        <v>1.07399</v>
      </c>
      <c r="T318" s="326">
        <f t="shared" si="91"/>
        <v>41.657743554409258</v>
      </c>
      <c r="U318" s="296" t="str">
        <f t="shared" si="83"/>
        <v/>
      </c>
      <c r="V318" s="296"/>
      <c r="W318" s="332">
        <v>44518</v>
      </c>
      <c r="X318" s="2" t="s">
        <v>108</v>
      </c>
      <c r="Y318" s="2" t="s">
        <v>143</v>
      </c>
      <c r="Z318" s="323">
        <v>46753</v>
      </c>
      <c r="AA318" s="323">
        <v>47118</v>
      </c>
      <c r="AB318" s="324">
        <v>8784</v>
      </c>
      <c r="AC318" s="325">
        <v>72.459999999999994</v>
      </c>
      <c r="AD318" s="274">
        <f t="shared" si="84"/>
        <v>1.05217</v>
      </c>
      <c r="AE318" s="326">
        <f t="shared" si="92"/>
        <v>68.867198266439829</v>
      </c>
      <c r="AF318" s="296" t="str">
        <f t="shared" si="93"/>
        <v/>
      </c>
      <c r="AG318" s="296"/>
      <c r="AH318" s="333">
        <v>44883</v>
      </c>
      <c r="AI318" s="328" t="s">
        <v>108</v>
      </c>
      <c r="AJ318" s="328" t="s">
        <v>146</v>
      </c>
      <c r="AK318" s="329">
        <v>47119</v>
      </c>
      <c r="AL318" s="329">
        <v>47483</v>
      </c>
      <c r="AM318" s="330">
        <v>8760</v>
      </c>
      <c r="AN318" s="331">
        <v>118.52</v>
      </c>
      <c r="AO318" s="274">
        <f t="shared" si="85"/>
        <v>0.98429999999999995</v>
      </c>
      <c r="AP318" s="326">
        <f t="shared" si="94"/>
        <v>120.41044397033426</v>
      </c>
      <c r="AQ318" s="296" t="str">
        <f t="shared" si="95"/>
        <v/>
      </c>
      <c r="AR318" s="296"/>
      <c r="AS318" s="333">
        <v>44888</v>
      </c>
      <c r="AT318" s="328" t="s">
        <v>115</v>
      </c>
      <c r="AU318" s="328" t="s">
        <v>148</v>
      </c>
      <c r="AV318" s="329">
        <v>45839</v>
      </c>
      <c r="AW318" s="329">
        <v>45930</v>
      </c>
      <c r="AX318" s="330">
        <v>2208</v>
      </c>
      <c r="AY318" s="331">
        <v>129.19</v>
      </c>
      <c r="AZ318" s="274">
        <f t="shared" si="86"/>
        <v>0.98429999999999995</v>
      </c>
      <c r="BA318" s="326">
        <f t="shared" si="96"/>
        <v>131.2506349690135</v>
      </c>
      <c r="BB318" s="296" t="str">
        <f t="shared" si="97"/>
        <v/>
      </c>
      <c r="BC318" t="str">
        <f t="shared" si="87"/>
        <v/>
      </c>
      <c r="BD318" s="296"/>
      <c r="BE318" s="296"/>
      <c r="BF318" s="332">
        <v>45251</v>
      </c>
      <c r="BG318" s="2" t="s">
        <v>115</v>
      </c>
      <c r="BH318" s="2" t="s">
        <v>160</v>
      </c>
      <c r="BI318" s="323">
        <v>46204</v>
      </c>
      <c r="BJ318" s="323">
        <v>46295</v>
      </c>
      <c r="BK318" s="324">
        <v>2208</v>
      </c>
      <c r="BL318" s="325">
        <v>91.46</v>
      </c>
      <c r="BM318" s="274">
        <f t="shared" si="88"/>
        <v>0.96323999999999999</v>
      </c>
      <c r="BN318" s="326">
        <f t="shared" si="98"/>
        <v>94.950375814957852</v>
      </c>
      <c r="BO318" s="296" t="str">
        <f t="shared" si="99"/>
        <v/>
      </c>
      <c r="BP318" t="str">
        <f t="shared" si="89"/>
        <v/>
      </c>
      <c r="BQ318" s="296"/>
      <c r="BR318" s="332">
        <v>45246</v>
      </c>
      <c r="BS318" s="2" t="s">
        <v>108</v>
      </c>
      <c r="BT318" s="2" t="s">
        <v>149</v>
      </c>
      <c r="BU318" s="323">
        <v>47484</v>
      </c>
      <c r="BV318" s="323">
        <v>47848</v>
      </c>
      <c r="BW318" s="324">
        <v>8760</v>
      </c>
      <c r="BX318" s="325">
        <v>76.42</v>
      </c>
      <c r="BY318" s="274">
        <f t="shared" si="90"/>
        <v>0.96323999999999999</v>
      </c>
      <c r="BZ318" s="326">
        <f t="shared" si="100"/>
        <v>79.336406295419621</v>
      </c>
      <c r="CA318" s="296" t="str">
        <f t="shared" si="101"/>
        <v/>
      </c>
    </row>
    <row r="319" spans="12:79" x14ac:dyDescent="0.25">
      <c r="L319" s="332">
        <v>44124</v>
      </c>
      <c r="M319" s="2" t="s">
        <v>108</v>
      </c>
      <c r="N319" s="2" t="s">
        <v>111</v>
      </c>
      <c r="O319" s="323">
        <v>45292</v>
      </c>
      <c r="P319" s="323">
        <v>45657</v>
      </c>
      <c r="Q319" s="324">
        <v>8784</v>
      </c>
      <c r="R319" s="325">
        <v>46.85</v>
      </c>
      <c r="S319" s="274">
        <f t="shared" si="82"/>
        <v>1.07399</v>
      </c>
      <c r="T319" s="326">
        <f t="shared" si="91"/>
        <v>43.622380096648946</v>
      </c>
      <c r="U319" s="296">
        <f t="shared" si="83"/>
        <v>43.622380096648946</v>
      </c>
      <c r="V319" s="296"/>
      <c r="W319" s="332">
        <v>44518</v>
      </c>
      <c r="X319" s="2" t="s">
        <v>108</v>
      </c>
      <c r="Y319" s="2" t="s">
        <v>146</v>
      </c>
      <c r="Z319" s="323">
        <v>47119</v>
      </c>
      <c r="AA319" s="323">
        <v>47483</v>
      </c>
      <c r="AB319" s="324">
        <v>8760</v>
      </c>
      <c r="AC319" s="325">
        <v>71.88</v>
      </c>
      <c r="AD319" s="274">
        <f t="shared" si="84"/>
        <v>1.05217</v>
      </c>
      <c r="AE319" s="326">
        <f t="shared" si="92"/>
        <v>68.315956546945827</v>
      </c>
      <c r="AF319" s="296" t="str">
        <f t="shared" si="93"/>
        <v/>
      </c>
      <c r="AG319" s="296"/>
      <c r="AH319" s="333">
        <v>44883</v>
      </c>
      <c r="AI319" s="328" t="s">
        <v>108</v>
      </c>
      <c r="AJ319" s="328" t="s">
        <v>149</v>
      </c>
      <c r="AK319" s="329">
        <v>47484</v>
      </c>
      <c r="AL319" s="329">
        <v>47848</v>
      </c>
      <c r="AM319" s="330">
        <v>8760</v>
      </c>
      <c r="AN319" s="331">
        <v>117.52</v>
      </c>
      <c r="AO319" s="274">
        <f t="shared" si="85"/>
        <v>0.98429999999999995</v>
      </c>
      <c r="AP319" s="326">
        <f t="shared" si="94"/>
        <v>119.39449354871482</v>
      </c>
      <c r="AQ319" s="296" t="str">
        <f t="shared" si="95"/>
        <v/>
      </c>
      <c r="AR319" s="296"/>
      <c r="AS319" s="333">
        <v>44887</v>
      </c>
      <c r="AT319" s="328" t="s">
        <v>115</v>
      </c>
      <c r="AU319" s="328" t="s">
        <v>110</v>
      </c>
      <c r="AV319" s="329">
        <v>44927</v>
      </c>
      <c r="AW319" s="329">
        <v>45016</v>
      </c>
      <c r="AX319" s="330">
        <v>2159</v>
      </c>
      <c r="AY319" s="331">
        <v>354.62</v>
      </c>
      <c r="AZ319" s="274">
        <f t="shared" si="86"/>
        <v>0.98429999999999995</v>
      </c>
      <c r="BA319" s="326">
        <f t="shared" si="96"/>
        <v>360.2763385146805</v>
      </c>
      <c r="BB319" s="296" t="str">
        <f t="shared" si="97"/>
        <v/>
      </c>
      <c r="BC319" t="str">
        <f t="shared" si="87"/>
        <v/>
      </c>
      <c r="BD319" s="296"/>
      <c r="BE319" s="296"/>
      <c r="BF319" s="332">
        <v>45250</v>
      </c>
      <c r="BG319" s="2" t="s">
        <v>115</v>
      </c>
      <c r="BH319" s="2" t="s">
        <v>111</v>
      </c>
      <c r="BI319" s="323">
        <v>45292</v>
      </c>
      <c r="BJ319" s="323">
        <v>45382</v>
      </c>
      <c r="BK319" s="324">
        <v>2183</v>
      </c>
      <c r="BL319" s="325">
        <v>109.84</v>
      </c>
      <c r="BM319" s="274">
        <f t="shared" si="88"/>
        <v>0.96323999999999999</v>
      </c>
      <c r="BN319" s="326">
        <f t="shared" si="98"/>
        <v>114.0318093102446</v>
      </c>
      <c r="BO319" s="296" t="str">
        <f t="shared" si="99"/>
        <v/>
      </c>
      <c r="BP319">
        <f t="shared" si="89"/>
        <v>1</v>
      </c>
      <c r="BQ319" s="296"/>
      <c r="BR319" s="332">
        <v>45246</v>
      </c>
      <c r="BS319" s="2" t="s">
        <v>108</v>
      </c>
      <c r="BT319" s="2" t="s">
        <v>153</v>
      </c>
      <c r="BU319" s="323">
        <v>47849</v>
      </c>
      <c r="BV319" s="323">
        <v>48213</v>
      </c>
      <c r="BW319" s="324">
        <v>8760</v>
      </c>
      <c r="BX319" s="325">
        <v>76.03</v>
      </c>
      <c r="BY319" s="274">
        <f t="shared" si="90"/>
        <v>0.96323999999999999</v>
      </c>
      <c r="BZ319" s="326">
        <f t="shared" si="100"/>
        <v>78.93152277729331</v>
      </c>
      <c r="CA319" s="296" t="str">
        <f t="shared" si="101"/>
        <v/>
      </c>
    </row>
    <row r="320" spans="12:79" x14ac:dyDescent="0.25">
      <c r="L320" s="332">
        <v>44124</v>
      </c>
      <c r="M320" s="2" t="s">
        <v>108</v>
      </c>
      <c r="N320" s="2" t="s">
        <v>135</v>
      </c>
      <c r="O320" s="323">
        <v>45658</v>
      </c>
      <c r="P320" s="323">
        <v>46022</v>
      </c>
      <c r="Q320" s="324">
        <v>8760</v>
      </c>
      <c r="R320" s="325">
        <v>47.5</v>
      </c>
      <c r="S320" s="274">
        <f t="shared" si="82"/>
        <v>1.07399</v>
      </c>
      <c r="T320" s="326">
        <f t="shared" si="91"/>
        <v>44.227599884542684</v>
      </c>
      <c r="U320" s="296" t="str">
        <f t="shared" si="83"/>
        <v/>
      </c>
      <c r="V320" s="296"/>
      <c r="W320" s="332">
        <v>44518</v>
      </c>
      <c r="X320" s="2" t="s">
        <v>108</v>
      </c>
      <c r="Y320" s="2" t="s">
        <v>149</v>
      </c>
      <c r="Z320" s="323">
        <v>47484</v>
      </c>
      <c r="AA320" s="323">
        <v>47848</v>
      </c>
      <c r="AB320" s="324">
        <v>8760</v>
      </c>
      <c r="AC320" s="325">
        <v>71.3</v>
      </c>
      <c r="AD320" s="274">
        <f t="shared" si="84"/>
        <v>1.05217</v>
      </c>
      <c r="AE320" s="326">
        <f t="shared" si="92"/>
        <v>67.764714827451826</v>
      </c>
      <c r="AF320" s="296" t="str">
        <f t="shared" si="93"/>
        <v/>
      </c>
      <c r="AG320" s="296"/>
      <c r="AH320" s="333">
        <v>44883</v>
      </c>
      <c r="AI320" s="328" t="s">
        <v>108</v>
      </c>
      <c r="AJ320" s="328" t="s">
        <v>153</v>
      </c>
      <c r="AK320" s="329">
        <v>47849</v>
      </c>
      <c r="AL320" s="329">
        <v>48213</v>
      </c>
      <c r="AM320" s="330">
        <v>8760</v>
      </c>
      <c r="AN320" s="331">
        <v>117.04</v>
      </c>
      <c r="AO320" s="274">
        <f t="shared" si="85"/>
        <v>0.98429999999999995</v>
      </c>
      <c r="AP320" s="326">
        <f t="shared" si="94"/>
        <v>118.90683734633751</v>
      </c>
      <c r="AQ320" s="296" t="str">
        <f t="shared" si="95"/>
        <v/>
      </c>
      <c r="AR320" s="296"/>
      <c r="AS320" s="333">
        <v>44887</v>
      </c>
      <c r="AT320" s="328" t="s">
        <v>115</v>
      </c>
      <c r="AU320" s="328" t="s">
        <v>134</v>
      </c>
      <c r="AV320" s="329">
        <v>45017</v>
      </c>
      <c r="AW320" s="329">
        <v>45107</v>
      </c>
      <c r="AX320" s="330">
        <v>2184</v>
      </c>
      <c r="AY320" s="331">
        <v>311.64</v>
      </c>
      <c r="AZ320" s="274">
        <f t="shared" si="86"/>
        <v>0.98429999999999995</v>
      </c>
      <c r="BA320" s="326">
        <f t="shared" si="96"/>
        <v>316.6107893934776</v>
      </c>
      <c r="BB320" s="296" t="str">
        <f t="shared" si="97"/>
        <v/>
      </c>
      <c r="BC320" t="str">
        <f t="shared" si="87"/>
        <v/>
      </c>
      <c r="BD320" s="296"/>
      <c r="BE320" s="296"/>
      <c r="BF320" s="332">
        <v>45250</v>
      </c>
      <c r="BG320" s="2" t="s">
        <v>115</v>
      </c>
      <c r="BH320" s="2" t="s">
        <v>117</v>
      </c>
      <c r="BI320" s="323">
        <v>45383</v>
      </c>
      <c r="BJ320" s="323">
        <v>45473</v>
      </c>
      <c r="BK320" s="324">
        <v>2184</v>
      </c>
      <c r="BL320" s="325">
        <v>102.21</v>
      </c>
      <c r="BM320" s="274">
        <f t="shared" si="88"/>
        <v>0.96323999999999999</v>
      </c>
      <c r="BN320" s="326">
        <f t="shared" si="98"/>
        <v>106.11062663510651</v>
      </c>
      <c r="BO320" s="296" t="str">
        <f t="shared" si="99"/>
        <v/>
      </c>
      <c r="BP320">
        <f t="shared" si="89"/>
        <v>1</v>
      </c>
      <c r="BQ320" s="296"/>
      <c r="BR320" s="332">
        <v>45246</v>
      </c>
      <c r="BS320" s="2" t="s">
        <v>108</v>
      </c>
      <c r="BT320" s="2" t="s">
        <v>155</v>
      </c>
      <c r="BU320" s="323">
        <v>48214</v>
      </c>
      <c r="BV320" s="323">
        <v>48579</v>
      </c>
      <c r="BW320" s="324">
        <v>8784</v>
      </c>
      <c r="BX320" s="325">
        <v>74.930000000000007</v>
      </c>
      <c r="BY320" s="274">
        <f t="shared" si="90"/>
        <v>0.96323999999999999</v>
      </c>
      <c r="BZ320" s="326">
        <f t="shared" si="100"/>
        <v>77.789543623603677</v>
      </c>
      <c r="CA320" s="296" t="str">
        <f t="shared" si="101"/>
        <v/>
      </c>
    </row>
    <row r="321" spans="12:79" x14ac:dyDescent="0.25">
      <c r="L321" s="332">
        <v>44124</v>
      </c>
      <c r="M321" s="2" t="s">
        <v>108</v>
      </c>
      <c r="N321" s="2" t="s">
        <v>138</v>
      </c>
      <c r="O321" s="323">
        <v>46023</v>
      </c>
      <c r="P321" s="323">
        <v>46387</v>
      </c>
      <c r="Q321" s="324">
        <v>8760</v>
      </c>
      <c r="R321" s="325">
        <v>48.13</v>
      </c>
      <c r="S321" s="274">
        <f t="shared" si="82"/>
        <v>1.07399</v>
      </c>
      <c r="T321" s="326">
        <f t="shared" si="91"/>
        <v>44.814197525116626</v>
      </c>
      <c r="U321" s="296" t="str">
        <f t="shared" si="83"/>
        <v/>
      </c>
      <c r="V321" s="296"/>
      <c r="W321" s="332">
        <v>44518</v>
      </c>
      <c r="X321" s="2" t="s">
        <v>108</v>
      </c>
      <c r="Y321" s="2" t="s">
        <v>153</v>
      </c>
      <c r="Z321" s="323">
        <v>47849</v>
      </c>
      <c r="AA321" s="323">
        <v>48213</v>
      </c>
      <c r="AB321" s="324">
        <v>8760</v>
      </c>
      <c r="AC321" s="325">
        <v>70.680000000000007</v>
      </c>
      <c r="AD321" s="274">
        <f t="shared" si="84"/>
        <v>1.05217</v>
      </c>
      <c r="AE321" s="326">
        <f t="shared" si="92"/>
        <v>67.17545643764791</v>
      </c>
      <c r="AF321" s="296" t="str">
        <f t="shared" si="93"/>
        <v/>
      </c>
      <c r="AG321" s="296"/>
      <c r="AH321" s="333">
        <v>44883</v>
      </c>
      <c r="AI321" s="328" t="s">
        <v>108</v>
      </c>
      <c r="AJ321" s="328" t="s">
        <v>155</v>
      </c>
      <c r="AK321" s="329">
        <v>48214</v>
      </c>
      <c r="AL321" s="329">
        <v>48579</v>
      </c>
      <c r="AM321" s="330">
        <v>8784</v>
      </c>
      <c r="AN321" s="331">
        <v>116.89</v>
      </c>
      <c r="AO321" s="274">
        <f t="shared" si="85"/>
        <v>0.98429999999999995</v>
      </c>
      <c r="AP321" s="326">
        <f t="shared" si="94"/>
        <v>118.75444478309458</v>
      </c>
      <c r="AQ321" s="296" t="str">
        <f t="shared" si="95"/>
        <v/>
      </c>
      <c r="AR321" s="296"/>
      <c r="AS321" s="333">
        <v>44887</v>
      </c>
      <c r="AT321" s="328" t="s">
        <v>115</v>
      </c>
      <c r="AU321" s="328" t="s">
        <v>137</v>
      </c>
      <c r="AV321" s="329">
        <v>45108</v>
      </c>
      <c r="AW321" s="329">
        <v>45199</v>
      </c>
      <c r="AX321" s="330">
        <v>2208</v>
      </c>
      <c r="AY321" s="331">
        <v>309.58</v>
      </c>
      <c r="AZ321" s="274">
        <f t="shared" si="86"/>
        <v>0.98429999999999995</v>
      </c>
      <c r="BA321" s="326">
        <f t="shared" si="96"/>
        <v>314.51793152494156</v>
      </c>
      <c r="BB321" s="296" t="str">
        <f t="shared" si="97"/>
        <v/>
      </c>
      <c r="BC321" t="str">
        <f t="shared" si="87"/>
        <v/>
      </c>
      <c r="BD321" s="296"/>
      <c r="BE321" s="296"/>
      <c r="BF321" s="332">
        <v>45250</v>
      </c>
      <c r="BG321" s="2" t="s">
        <v>115</v>
      </c>
      <c r="BH321" s="2" t="s">
        <v>118</v>
      </c>
      <c r="BI321" s="323">
        <v>45474</v>
      </c>
      <c r="BJ321" s="323">
        <v>45565</v>
      </c>
      <c r="BK321" s="324">
        <v>2208</v>
      </c>
      <c r="BL321" s="325">
        <v>112.05</v>
      </c>
      <c r="BM321" s="274">
        <f t="shared" si="88"/>
        <v>0.96323999999999999</v>
      </c>
      <c r="BN321" s="326">
        <f t="shared" si="98"/>
        <v>116.32614924629375</v>
      </c>
      <c r="BO321" s="296" t="str">
        <f t="shared" si="99"/>
        <v/>
      </c>
      <c r="BP321">
        <f t="shared" si="89"/>
        <v>1</v>
      </c>
      <c r="BQ321" s="296"/>
      <c r="BR321" s="332">
        <v>45246</v>
      </c>
      <c r="BS321" s="2" t="s">
        <v>108</v>
      </c>
      <c r="BT321" s="2" t="s">
        <v>158</v>
      </c>
      <c r="BU321" s="323">
        <v>48580</v>
      </c>
      <c r="BV321" s="323">
        <v>48944</v>
      </c>
      <c r="BW321" s="324">
        <v>8760</v>
      </c>
      <c r="BX321" s="325">
        <v>74.13</v>
      </c>
      <c r="BY321" s="274">
        <f t="shared" si="90"/>
        <v>0.96323999999999999</v>
      </c>
      <c r="BZ321" s="326">
        <f t="shared" si="100"/>
        <v>76.959013330011203</v>
      </c>
      <c r="CA321" s="296" t="str">
        <f t="shared" si="101"/>
        <v/>
      </c>
    </row>
    <row r="322" spans="12:79" x14ac:dyDescent="0.25">
      <c r="L322" s="332">
        <v>44123</v>
      </c>
      <c r="M322" s="2" t="s">
        <v>108</v>
      </c>
      <c r="N322" s="2" t="s">
        <v>151</v>
      </c>
      <c r="O322" s="323">
        <v>44197</v>
      </c>
      <c r="P322" s="323">
        <v>44561</v>
      </c>
      <c r="Q322" s="324">
        <v>8760</v>
      </c>
      <c r="R322" s="325">
        <v>39.630000000000003</v>
      </c>
      <c r="S322" s="274">
        <f t="shared" si="82"/>
        <v>1.07399</v>
      </c>
      <c r="T322" s="326">
        <f t="shared" si="91"/>
        <v>36.899784914198456</v>
      </c>
      <c r="U322" s="296" t="str">
        <f t="shared" si="83"/>
        <v/>
      </c>
      <c r="V322" s="296"/>
      <c r="W322" s="332">
        <v>44517</v>
      </c>
      <c r="X322" s="2" t="s">
        <v>108</v>
      </c>
      <c r="Y322" s="2" t="s">
        <v>133</v>
      </c>
      <c r="Z322" s="323">
        <v>44562</v>
      </c>
      <c r="AA322" s="323">
        <v>44926</v>
      </c>
      <c r="AB322" s="324">
        <v>8760</v>
      </c>
      <c r="AC322" s="325">
        <v>136.47</v>
      </c>
      <c r="AD322" s="274">
        <f t="shared" si="84"/>
        <v>1.05217</v>
      </c>
      <c r="AE322" s="326">
        <f t="shared" si="92"/>
        <v>129.70337492990674</v>
      </c>
      <c r="AF322" s="296" t="str">
        <f t="shared" si="93"/>
        <v/>
      </c>
      <c r="AG322" s="296"/>
      <c r="AH322" s="333">
        <v>44882</v>
      </c>
      <c r="AI322" s="328" t="s">
        <v>108</v>
      </c>
      <c r="AJ322" s="328" t="s">
        <v>110</v>
      </c>
      <c r="AK322" s="329">
        <v>44927</v>
      </c>
      <c r="AL322" s="329">
        <v>45291</v>
      </c>
      <c r="AM322" s="330">
        <v>8760</v>
      </c>
      <c r="AN322" s="331">
        <v>314.93</v>
      </c>
      <c r="AO322" s="274">
        <f t="shared" si="85"/>
        <v>0.98429999999999995</v>
      </c>
      <c r="AP322" s="326">
        <f t="shared" si="94"/>
        <v>319.95326628060553</v>
      </c>
      <c r="AQ322" s="296" t="str">
        <f t="shared" si="95"/>
        <v/>
      </c>
      <c r="AR322" s="296"/>
      <c r="AS322" s="333">
        <v>44887</v>
      </c>
      <c r="AT322" s="328" t="s">
        <v>115</v>
      </c>
      <c r="AU322" s="328" t="s">
        <v>116</v>
      </c>
      <c r="AV322" s="329">
        <v>45200</v>
      </c>
      <c r="AW322" s="329">
        <v>45291</v>
      </c>
      <c r="AX322" s="330">
        <v>2209</v>
      </c>
      <c r="AY322" s="331">
        <v>403.23</v>
      </c>
      <c r="AZ322" s="274">
        <f t="shared" si="86"/>
        <v>0.98429999999999995</v>
      </c>
      <c r="BA322" s="326">
        <f t="shared" si="96"/>
        <v>409.66168850960076</v>
      </c>
      <c r="BB322" s="296">
        <f t="shared" si="97"/>
        <v>409.66168850960076</v>
      </c>
      <c r="BC322">
        <f t="shared" si="87"/>
        <v>1</v>
      </c>
      <c r="BD322" s="296"/>
      <c r="BE322" s="296"/>
      <c r="BF322" s="332">
        <v>45250</v>
      </c>
      <c r="BG322" s="2" t="s">
        <v>115</v>
      </c>
      <c r="BH322" s="2" t="s">
        <v>140</v>
      </c>
      <c r="BI322" s="323">
        <v>45566</v>
      </c>
      <c r="BJ322" s="323">
        <v>45657</v>
      </c>
      <c r="BK322" s="324">
        <v>2209</v>
      </c>
      <c r="BL322" s="325">
        <v>128.33000000000001</v>
      </c>
      <c r="BM322" s="274">
        <f t="shared" si="88"/>
        <v>0.96323999999999999</v>
      </c>
      <c r="BN322" s="326">
        <f t="shared" si="98"/>
        <v>133.22744072090032</v>
      </c>
      <c r="BO322" s="296" t="str">
        <f t="shared" si="99"/>
        <v/>
      </c>
      <c r="BP322" t="str">
        <f t="shared" si="89"/>
        <v/>
      </c>
      <c r="BQ322" s="296"/>
      <c r="BR322" s="332">
        <v>45245</v>
      </c>
      <c r="BS322" s="2" t="s">
        <v>108</v>
      </c>
      <c r="BT322" s="2" t="s">
        <v>111</v>
      </c>
      <c r="BU322" s="323">
        <v>45292</v>
      </c>
      <c r="BV322" s="323">
        <v>45657</v>
      </c>
      <c r="BW322" s="324">
        <v>8784</v>
      </c>
      <c r="BX322" s="325">
        <v>117.14</v>
      </c>
      <c r="BY322" s="274">
        <f t="shared" si="90"/>
        <v>0.96323999999999999</v>
      </c>
      <c r="BZ322" s="326">
        <f t="shared" si="100"/>
        <v>121.61039823927578</v>
      </c>
      <c r="CA322" s="296">
        <f t="shared" si="101"/>
        <v>121.61039823927578</v>
      </c>
    </row>
    <row r="323" spans="12:79" x14ac:dyDescent="0.25">
      <c r="L323" s="332">
        <v>44123</v>
      </c>
      <c r="M323" s="2" t="s">
        <v>108</v>
      </c>
      <c r="N323" s="2" t="s">
        <v>133</v>
      </c>
      <c r="O323" s="323">
        <v>44562</v>
      </c>
      <c r="P323" s="323">
        <v>44926</v>
      </c>
      <c r="Q323" s="324">
        <v>8760</v>
      </c>
      <c r="R323" s="325">
        <v>43.15</v>
      </c>
      <c r="S323" s="274">
        <f t="shared" si="82"/>
        <v>1.07399</v>
      </c>
      <c r="T323" s="326">
        <f t="shared" si="91"/>
        <v>40.177282842484566</v>
      </c>
      <c r="U323" s="296" t="str">
        <f t="shared" si="83"/>
        <v/>
      </c>
      <c r="V323" s="296"/>
      <c r="W323" s="332">
        <v>44517</v>
      </c>
      <c r="X323" s="2" t="s">
        <v>108</v>
      </c>
      <c r="Y323" s="2" t="s">
        <v>110</v>
      </c>
      <c r="Z323" s="323">
        <v>44927</v>
      </c>
      <c r="AA323" s="323">
        <v>45291</v>
      </c>
      <c r="AB323" s="324">
        <v>8760</v>
      </c>
      <c r="AC323" s="325">
        <v>92.8</v>
      </c>
      <c r="AD323" s="274">
        <f t="shared" si="84"/>
        <v>1.05217</v>
      </c>
      <c r="AE323" s="326">
        <f t="shared" si="92"/>
        <v>88.198675119039692</v>
      </c>
      <c r="AF323" s="296">
        <f t="shared" si="93"/>
        <v>88.198675119039692</v>
      </c>
      <c r="AG323" s="296"/>
      <c r="AH323" s="333">
        <v>44882</v>
      </c>
      <c r="AI323" s="328" t="s">
        <v>108</v>
      </c>
      <c r="AJ323" s="328" t="s">
        <v>111</v>
      </c>
      <c r="AK323" s="329">
        <v>45292</v>
      </c>
      <c r="AL323" s="329">
        <v>45657</v>
      </c>
      <c r="AM323" s="330">
        <v>8784</v>
      </c>
      <c r="AN323" s="331">
        <v>242</v>
      </c>
      <c r="AO323" s="274">
        <f t="shared" si="85"/>
        <v>0.98429999999999995</v>
      </c>
      <c r="AP323" s="326">
        <f t="shared" si="94"/>
        <v>245.86000203190085</v>
      </c>
      <c r="AQ323" s="296" t="str">
        <f t="shared" si="95"/>
        <v/>
      </c>
      <c r="AR323" s="296"/>
      <c r="AS323" s="333">
        <v>44887</v>
      </c>
      <c r="AT323" s="328" t="s">
        <v>115</v>
      </c>
      <c r="AU323" s="328" t="s">
        <v>111</v>
      </c>
      <c r="AV323" s="329">
        <v>45292</v>
      </c>
      <c r="AW323" s="329">
        <v>45382</v>
      </c>
      <c r="AX323" s="330">
        <v>2183</v>
      </c>
      <c r="AY323" s="331">
        <v>361.96</v>
      </c>
      <c r="AZ323" s="274">
        <f t="shared" si="86"/>
        <v>0.98429999999999995</v>
      </c>
      <c r="BA323" s="326">
        <f t="shared" si="96"/>
        <v>367.73341460936706</v>
      </c>
      <c r="BB323" s="296">
        <f t="shared" si="97"/>
        <v>367.73341460936706</v>
      </c>
      <c r="BC323">
        <f t="shared" si="87"/>
        <v>1</v>
      </c>
      <c r="BD323" s="296"/>
      <c r="BE323" s="296"/>
      <c r="BF323" s="332">
        <v>45250</v>
      </c>
      <c r="BG323" s="2" t="s">
        <v>115</v>
      </c>
      <c r="BH323" s="2" t="s">
        <v>135</v>
      </c>
      <c r="BI323" s="323">
        <v>45658</v>
      </c>
      <c r="BJ323" s="323">
        <v>45747</v>
      </c>
      <c r="BK323" s="324">
        <v>2159</v>
      </c>
      <c r="BL323" s="325">
        <v>130.51</v>
      </c>
      <c r="BM323" s="274">
        <f t="shared" si="88"/>
        <v>0.96323999999999999</v>
      </c>
      <c r="BN323" s="326">
        <f t="shared" si="98"/>
        <v>135.49063577093975</v>
      </c>
      <c r="BO323" s="296" t="str">
        <f t="shared" si="99"/>
        <v/>
      </c>
      <c r="BP323" t="str">
        <f t="shared" si="89"/>
        <v/>
      </c>
      <c r="BQ323" s="296"/>
      <c r="BR323" s="332">
        <v>45245</v>
      </c>
      <c r="BS323" s="2" t="s">
        <v>108</v>
      </c>
      <c r="BT323" s="2" t="s">
        <v>135</v>
      </c>
      <c r="BU323" s="323">
        <v>45658</v>
      </c>
      <c r="BV323" s="323">
        <v>46022</v>
      </c>
      <c r="BW323" s="324">
        <v>8760</v>
      </c>
      <c r="BX323" s="325">
        <v>114.5</v>
      </c>
      <c r="BY323" s="274">
        <f t="shared" si="90"/>
        <v>0.96323999999999999</v>
      </c>
      <c r="BZ323" s="326">
        <f t="shared" si="100"/>
        <v>118.86964827042067</v>
      </c>
      <c r="CA323" s="296" t="str">
        <f t="shared" si="101"/>
        <v/>
      </c>
    </row>
    <row r="324" spans="12:79" x14ac:dyDescent="0.25">
      <c r="L324" s="332">
        <v>44123</v>
      </c>
      <c r="M324" s="2" t="s">
        <v>108</v>
      </c>
      <c r="N324" s="2" t="s">
        <v>110</v>
      </c>
      <c r="O324" s="323">
        <v>44927</v>
      </c>
      <c r="P324" s="323">
        <v>45291</v>
      </c>
      <c r="Q324" s="324">
        <v>8760</v>
      </c>
      <c r="R324" s="325">
        <v>45.03</v>
      </c>
      <c r="S324" s="274">
        <f t="shared" si="82"/>
        <v>1.07399</v>
      </c>
      <c r="T324" s="326">
        <f t="shared" si="91"/>
        <v>41.927764690546468</v>
      </c>
      <c r="U324" s="296" t="str">
        <f t="shared" si="83"/>
        <v/>
      </c>
      <c r="V324" s="296"/>
      <c r="W324" s="332">
        <v>44517</v>
      </c>
      <c r="X324" s="2" t="s">
        <v>108</v>
      </c>
      <c r="Y324" s="2" t="s">
        <v>111</v>
      </c>
      <c r="Z324" s="323">
        <v>45292</v>
      </c>
      <c r="AA324" s="323">
        <v>45657</v>
      </c>
      <c r="AB324" s="324">
        <v>8784</v>
      </c>
      <c r="AC324" s="325">
        <v>78.12</v>
      </c>
      <c r="AD324" s="274">
        <f t="shared" si="84"/>
        <v>1.05217</v>
      </c>
      <c r="AE324" s="326">
        <f t="shared" si="92"/>
        <v>74.246557115295062</v>
      </c>
      <c r="AF324" s="296" t="str">
        <f t="shared" si="93"/>
        <v/>
      </c>
      <c r="AG324" s="296"/>
      <c r="AH324" s="333">
        <v>44882</v>
      </c>
      <c r="AI324" s="328" t="s">
        <v>108</v>
      </c>
      <c r="AJ324" s="328" t="s">
        <v>135</v>
      </c>
      <c r="AK324" s="329">
        <v>45658</v>
      </c>
      <c r="AL324" s="329">
        <v>46022</v>
      </c>
      <c r="AM324" s="330">
        <v>8760</v>
      </c>
      <c r="AN324" s="331">
        <v>173.5</v>
      </c>
      <c r="AO324" s="274">
        <f t="shared" si="85"/>
        <v>0.98429999999999995</v>
      </c>
      <c r="AP324" s="326">
        <f t="shared" si="94"/>
        <v>176.26739815097025</v>
      </c>
      <c r="AQ324" s="296" t="str">
        <f t="shared" si="95"/>
        <v/>
      </c>
      <c r="AR324" s="296"/>
      <c r="AS324" s="333">
        <v>44887</v>
      </c>
      <c r="AT324" s="328" t="s">
        <v>115</v>
      </c>
      <c r="AU324" s="328" t="s">
        <v>117</v>
      </c>
      <c r="AV324" s="329">
        <v>45383</v>
      </c>
      <c r="AW324" s="329">
        <v>45473</v>
      </c>
      <c r="AX324" s="330">
        <v>2184</v>
      </c>
      <c r="AY324" s="331">
        <v>190.02</v>
      </c>
      <c r="AZ324" s="274">
        <f t="shared" si="86"/>
        <v>0.98429999999999995</v>
      </c>
      <c r="BA324" s="326">
        <f t="shared" si="96"/>
        <v>193.05089911612316</v>
      </c>
      <c r="BB324" s="296">
        <f t="shared" si="97"/>
        <v>193.05089911612316</v>
      </c>
      <c r="BC324">
        <f t="shared" si="87"/>
        <v>1</v>
      </c>
      <c r="BD324" s="296"/>
      <c r="BE324" s="296"/>
      <c r="BF324" s="332">
        <v>45250</v>
      </c>
      <c r="BG324" s="2" t="s">
        <v>115</v>
      </c>
      <c r="BH324" s="2" t="s">
        <v>145</v>
      </c>
      <c r="BI324" s="323">
        <v>45748</v>
      </c>
      <c r="BJ324" s="323">
        <v>45838</v>
      </c>
      <c r="BK324" s="324">
        <v>2184</v>
      </c>
      <c r="BL324" s="325">
        <v>94.94</v>
      </c>
      <c r="BM324" s="274">
        <f t="shared" si="88"/>
        <v>0.96323999999999999</v>
      </c>
      <c r="BN324" s="326">
        <f t="shared" si="98"/>
        <v>98.563182592085042</v>
      </c>
      <c r="BO324" s="296" t="str">
        <f t="shared" si="99"/>
        <v/>
      </c>
      <c r="BP324" t="str">
        <f t="shared" si="89"/>
        <v/>
      </c>
      <c r="BQ324" s="296"/>
      <c r="BR324" s="332">
        <v>45245</v>
      </c>
      <c r="BS324" s="2" t="s">
        <v>108</v>
      </c>
      <c r="BT324" s="2" t="s">
        <v>138</v>
      </c>
      <c r="BU324" s="323">
        <v>46023</v>
      </c>
      <c r="BV324" s="323">
        <v>46387</v>
      </c>
      <c r="BW324" s="324">
        <v>8760</v>
      </c>
      <c r="BX324" s="325">
        <v>103.24</v>
      </c>
      <c r="BY324" s="274">
        <f t="shared" si="90"/>
        <v>0.96323999999999999</v>
      </c>
      <c r="BZ324" s="326">
        <f t="shared" si="100"/>
        <v>107.1799343881068</v>
      </c>
      <c r="CA324" s="296" t="str">
        <f t="shared" si="101"/>
        <v/>
      </c>
    </row>
    <row r="325" spans="12:79" x14ac:dyDescent="0.25">
      <c r="L325" s="332">
        <v>44123</v>
      </c>
      <c r="M325" s="2" t="s">
        <v>108</v>
      </c>
      <c r="N325" s="2" t="s">
        <v>111</v>
      </c>
      <c r="O325" s="323">
        <v>45292</v>
      </c>
      <c r="P325" s="323">
        <v>45657</v>
      </c>
      <c r="Q325" s="324">
        <v>8784</v>
      </c>
      <c r="R325" s="325">
        <v>47.1</v>
      </c>
      <c r="S325" s="274">
        <f t="shared" si="82"/>
        <v>1.07399</v>
      </c>
      <c r="T325" s="326">
        <f t="shared" si="91"/>
        <v>43.855156938146536</v>
      </c>
      <c r="U325" s="296">
        <f t="shared" si="83"/>
        <v>43.855156938146536</v>
      </c>
      <c r="V325" s="296"/>
      <c r="W325" s="332">
        <v>44517</v>
      </c>
      <c r="X325" s="2" t="s">
        <v>108</v>
      </c>
      <c r="Y325" s="2" t="s">
        <v>135</v>
      </c>
      <c r="Z325" s="323">
        <v>45658</v>
      </c>
      <c r="AA325" s="323">
        <v>46022</v>
      </c>
      <c r="AB325" s="324">
        <v>8760</v>
      </c>
      <c r="AC325" s="325">
        <v>74.06</v>
      </c>
      <c r="AD325" s="274">
        <f t="shared" si="84"/>
        <v>1.05217</v>
      </c>
      <c r="AE325" s="326">
        <f t="shared" si="92"/>
        <v>70.387865078837066</v>
      </c>
      <c r="AF325" s="296" t="str">
        <f t="shared" si="93"/>
        <v/>
      </c>
      <c r="AG325" s="296"/>
      <c r="AH325" s="333">
        <v>44882</v>
      </c>
      <c r="AI325" s="328" t="s">
        <v>108</v>
      </c>
      <c r="AJ325" s="328" t="s">
        <v>138</v>
      </c>
      <c r="AK325" s="329">
        <v>46023</v>
      </c>
      <c r="AL325" s="329">
        <v>46387</v>
      </c>
      <c r="AM325" s="330">
        <v>8760</v>
      </c>
      <c r="AN325" s="331">
        <v>141</v>
      </c>
      <c r="AO325" s="274">
        <f t="shared" si="85"/>
        <v>0.98429999999999995</v>
      </c>
      <c r="AP325" s="326">
        <f t="shared" si="94"/>
        <v>143.24900944833894</v>
      </c>
      <c r="AQ325" s="296" t="str">
        <f t="shared" si="95"/>
        <v/>
      </c>
      <c r="AR325" s="296"/>
      <c r="AS325" s="333">
        <v>44887</v>
      </c>
      <c r="AT325" s="328" t="s">
        <v>115</v>
      </c>
      <c r="AU325" s="328" t="s">
        <v>118</v>
      </c>
      <c r="AV325" s="329">
        <v>45474</v>
      </c>
      <c r="AW325" s="329">
        <v>45565</v>
      </c>
      <c r="AX325" s="330">
        <v>2208</v>
      </c>
      <c r="AY325" s="331">
        <v>179.03</v>
      </c>
      <c r="AZ325" s="274">
        <f t="shared" si="86"/>
        <v>0.98429999999999995</v>
      </c>
      <c r="BA325" s="326">
        <f t="shared" si="96"/>
        <v>181.88560398252565</v>
      </c>
      <c r="BB325" s="296">
        <f t="shared" si="97"/>
        <v>181.88560398252565</v>
      </c>
      <c r="BC325">
        <f t="shared" si="87"/>
        <v>1</v>
      </c>
      <c r="BD325" s="296"/>
      <c r="BE325" s="296"/>
      <c r="BF325" s="332">
        <v>45250</v>
      </c>
      <c r="BG325" s="2" t="s">
        <v>115</v>
      </c>
      <c r="BH325" s="2" t="s">
        <v>148</v>
      </c>
      <c r="BI325" s="323">
        <v>45839</v>
      </c>
      <c r="BJ325" s="323">
        <v>45930</v>
      </c>
      <c r="BK325" s="324">
        <v>2208</v>
      </c>
      <c r="BL325" s="325">
        <v>98.63</v>
      </c>
      <c r="BM325" s="274">
        <f t="shared" si="88"/>
        <v>0.96323999999999999</v>
      </c>
      <c r="BN325" s="326">
        <f t="shared" si="98"/>
        <v>102.39400357128027</v>
      </c>
      <c r="BO325" s="296" t="str">
        <f t="shared" si="99"/>
        <v/>
      </c>
      <c r="BP325" t="str">
        <f t="shared" si="89"/>
        <v/>
      </c>
      <c r="BQ325" s="296"/>
      <c r="BR325" s="332">
        <v>45245</v>
      </c>
      <c r="BS325" s="2" t="s">
        <v>108</v>
      </c>
      <c r="BT325" s="2" t="s">
        <v>141</v>
      </c>
      <c r="BU325" s="323">
        <v>46388</v>
      </c>
      <c r="BV325" s="323">
        <v>46752</v>
      </c>
      <c r="BW325" s="324">
        <v>8760</v>
      </c>
      <c r="BX325" s="325">
        <v>90.42</v>
      </c>
      <c r="BY325" s="274">
        <f t="shared" si="90"/>
        <v>0.96323999999999999</v>
      </c>
      <c r="BZ325" s="326">
        <f t="shared" si="100"/>
        <v>93.870686433287659</v>
      </c>
      <c r="CA325" s="296" t="str">
        <f t="shared" si="101"/>
        <v/>
      </c>
    </row>
    <row r="326" spans="12:79" x14ac:dyDescent="0.25">
      <c r="L326" s="332">
        <v>44123</v>
      </c>
      <c r="M326" s="2" t="s">
        <v>108</v>
      </c>
      <c r="N326" s="2" t="s">
        <v>135</v>
      </c>
      <c r="O326" s="323">
        <v>45658</v>
      </c>
      <c r="P326" s="323">
        <v>46022</v>
      </c>
      <c r="Q326" s="324">
        <v>8760</v>
      </c>
      <c r="R326" s="325">
        <v>47.75</v>
      </c>
      <c r="S326" s="274">
        <f t="shared" si="82"/>
        <v>1.07399</v>
      </c>
      <c r="T326" s="326">
        <f t="shared" si="91"/>
        <v>44.46037672604028</v>
      </c>
      <c r="U326" s="296" t="str">
        <f t="shared" si="83"/>
        <v/>
      </c>
      <c r="V326" s="296"/>
      <c r="W326" s="332">
        <v>44517</v>
      </c>
      <c r="X326" s="2" t="s">
        <v>108</v>
      </c>
      <c r="Y326" s="2" t="s">
        <v>138</v>
      </c>
      <c r="Z326" s="323">
        <v>46023</v>
      </c>
      <c r="AA326" s="323">
        <v>46387</v>
      </c>
      <c r="AB326" s="324">
        <v>8760</v>
      </c>
      <c r="AC326" s="325">
        <v>73.03</v>
      </c>
      <c r="AD326" s="274">
        <f t="shared" si="84"/>
        <v>1.05217</v>
      </c>
      <c r="AE326" s="326">
        <f t="shared" si="92"/>
        <v>69.408935818356341</v>
      </c>
      <c r="AF326" s="296" t="str">
        <f t="shared" si="93"/>
        <v/>
      </c>
      <c r="AG326" s="296"/>
      <c r="AH326" s="333">
        <v>44882</v>
      </c>
      <c r="AI326" s="328" t="s">
        <v>108</v>
      </c>
      <c r="AJ326" s="328" t="s">
        <v>141</v>
      </c>
      <c r="AK326" s="329">
        <v>46388</v>
      </c>
      <c r="AL326" s="329">
        <v>46752</v>
      </c>
      <c r="AM326" s="330">
        <v>8760</v>
      </c>
      <c r="AN326" s="331">
        <v>131.75</v>
      </c>
      <c r="AO326" s="274">
        <f t="shared" si="85"/>
        <v>0.98429999999999995</v>
      </c>
      <c r="AP326" s="326">
        <f t="shared" si="94"/>
        <v>133.85146804835924</v>
      </c>
      <c r="AQ326" s="296" t="str">
        <f t="shared" si="95"/>
        <v/>
      </c>
      <c r="AR326" s="296"/>
      <c r="AS326" s="333">
        <v>44887</v>
      </c>
      <c r="AT326" s="328" t="s">
        <v>115</v>
      </c>
      <c r="AU326" s="328" t="s">
        <v>140</v>
      </c>
      <c r="AV326" s="329">
        <v>45566</v>
      </c>
      <c r="AW326" s="329">
        <v>45657</v>
      </c>
      <c r="AX326" s="330">
        <v>2209</v>
      </c>
      <c r="AY326" s="331">
        <v>254.36</v>
      </c>
      <c r="AZ326" s="274">
        <f t="shared" si="86"/>
        <v>0.98429999999999995</v>
      </c>
      <c r="BA326" s="326">
        <f t="shared" si="96"/>
        <v>258.41714924311697</v>
      </c>
      <c r="BB326" s="296" t="str">
        <f t="shared" si="97"/>
        <v/>
      </c>
      <c r="BC326" t="str">
        <f t="shared" si="87"/>
        <v/>
      </c>
      <c r="BD326" s="296"/>
      <c r="BE326" s="296"/>
      <c r="BF326" s="332">
        <v>45250</v>
      </c>
      <c r="BG326" s="2" t="s">
        <v>115</v>
      </c>
      <c r="BH326" s="2" t="s">
        <v>152</v>
      </c>
      <c r="BI326" s="323">
        <v>45931</v>
      </c>
      <c r="BJ326" s="323">
        <v>46022</v>
      </c>
      <c r="BK326" s="324">
        <v>2209</v>
      </c>
      <c r="BL326" s="325">
        <v>118.27</v>
      </c>
      <c r="BM326" s="274">
        <f t="shared" si="88"/>
        <v>0.96323999999999999</v>
      </c>
      <c r="BN326" s="326">
        <f t="shared" si="98"/>
        <v>122.78352227897513</v>
      </c>
      <c r="BO326" s="296" t="str">
        <f t="shared" si="99"/>
        <v/>
      </c>
      <c r="BP326" t="str">
        <f t="shared" si="89"/>
        <v/>
      </c>
      <c r="BQ326" s="296"/>
      <c r="BR326" s="332">
        <v>45245</v>
      </c>
      <c r="BS326" s="2" t="s">
        <v>108</v>
      </c>
      <c r="BT326" s="2" t="s">
        <v>143</v>
      </c>
      <c r="BU326" s="323">
        <v>46753</v>
      </c>
      <c r="BV326" s="323">
        <v>47118</v>
      </c>
      <c r="BW326" s="324">
        <v>8784</v>
      </c>
      <c r="BX326" s="325">
        <v>81.89</v>
      </c>
      <c r="BY326" s="274">
        <f t="shared" si="90"/>
        <v>0.96323999999999999</v>
      </c>
      <c r="BZ326" s="326">
        <f t="shared" si="100"/>
        <v>85.015157177858057</v>
      </c>
      <c r="CA326" s="296" t="str">
        <f t="shared" si="101"/>
        <v/>
      </c>
    </row>
    <row r="327" spans="12:79" x14ac:dyDescent="0.25">
      <c r="L327" s="332">
        <v>44123</v>
      </c>
      <c r="M327" s="2" t="s">
        <v>108</v>
      </c>
      <c r="N327" s="2" t="s">
        <v>138</v>
      </c>
      <c r="O327" s="323">
        <v>46023</v>
      </c>
      <c r="P327" s="323">
        <v>46387</v>
      </c>
      <c r="Q327" s="324">
        <v>8760</v>
      </c>
      <c r="R327" s="325">
        <v>48.38</v>
      </c>
      <c r="S327" s="274">
        <f t="shared" si="82"/>
        <v>1.07399</v>
      </c>
      <c r="T327" s="326">
        <f t="shared" si="91"/>
        <v>45.046974366614215</v>
      </c>
      <c r="U327" s="296" t="str">
        <f t="shared" si="83"/>
        <v/>
      </c>
      <c r="V327" s="296"/>
      <c r="W327" s="332">
        <v>44517</v>
      </c>
      <c r="X327" s="2" t="s">
        <v>108</v>
      </c>
      <c r="Y327" s="2" t="s">
        <v>141</v>
      </c>
      <c r="Z327" s="323">
        <v>46388</v>
      </c>
      <c r="AA327" s="323">
        <v>46752</v>
      </c>
      <c r="AB327" s="324">
        <v>8760</v>
      </c>
      <c r="AC327" s="325">
        <v>72.56</v>
      </c>
      <c r="AD327" s="274">
        <f t="shared" si="84"/>
        <v>1.05217</v>
      </c>
      <c r="AE327" s="326">
        <f t="shared" si="92"/>
        <v>68.962239942214666</v>
      </c>
      <c r="AF327" s="296" t="str">
        <f t="shared" si="93"/>
        <v/>
      </c>
      <c r="AG327" s="296"/>
      <c r="AH327" s="333">
        <v>44882</v>
      </c>
      <c r="AI327" s="328" t="s">
        <v>108</v>
      </c>
      <c r="AJ327" s="328" t="s">
        <v>143</v>
      </c>
      <c r="AK327" s="329">
        <v>46753</v>
      </c>
      <c r="AL327" s="329">
        <v>47118</v>
      </c>
      <c r="AM327" s="330">
        <v>8784</v>
      </c>
      <c r="AN327" s="331">
        <v>119.41</v>
      </c>
      <c r="AO327" s="274">
        <f t="shared" si="85"/>
        <v>0.98429999999999995</v>
      </c>
      <c r="AP327" s="326">
        <f t="shared" si="94"/>
        <v>121.31463984557554</v>
      </c>
      <c r="AQ327" s="296" t="str">
        <f t="shared" si="95"/>
        <v/>
      </c>
      <c r="AR327" s="296"/>
      <c r="AS327" s="333">
        <v>44887</v>
      </c>
      <c r="AT327" s="328" t="s">
        <v>115</v>
      </c>
      <c r="AU327" s="328" t="s">
        <v>135</v>
      </c>
      <c r="AV327" s="329">
        <v>45658</v>
      </c>
      <c r="AW327" s="329">
        <v>45747</v>
      </c>
      <c r="AX327" s="330">
        <v>2159</v>
      </c>
      <c r="AY327" s="331">
        <v>248.29</v>
      </c>
      <c r="AZ327" s="274">
        <f t="shared" si="86"/>
        <v>0.98429999999999995</v>
      </c>
      <c r="BA327" s="326">
        <f t="shared" si="96"/>
        <v>252.25033018388703</v>
      </c>
      <c r="BB327" s="296" t="str">
        <f t="shared" si="97"/>
        <v/>
      </c>
      <c r="BC327" t="str">
        <f t="shared" si="87"/>
        <v/>
      </c>
      <c r="BD327" s="296"/>
      <c r="BE327" s="296"/>
      <c r="BF327" s="332">
        <v>45250</v>
      </c>
      <c r="BG327" s="2" t="s">
        <v>115</v>
      </c>
      <c r="BH327" s="2" t="s">
        <v>138</v>
      </c>
      <c r="BI327" s="323">
        <v>46023</v>
      </c>
      <c r="BJ327" s="323">
        <v>46112</v>
      </c>
      <c r="BK327" s="324">
        <v>2159</v>
      </c>
      <c r="BL327" s="325">
        <v>116.44</v>
      </c>
      <c r="BM327" s="274">
        <f t="shared" si="88"/>
        <v>0.96323999999999999</v>
      </c>
      <c r="BN327" s="326">
        <f t="shared" si="98"/>
        <v>120.88368423238238</v>
      </c>
      <c r="BO327" s="296" t="str">
        <f t="shared" si="99"/>
        <v/>
      </c>
      <c r="BP327" t="str">
        <f t="shared" si="89"/>
        <v/>
      </c>
      <c r="BQ327" s="296"/>
      <c r="BR327" s="332">
        <v>45245</v>
      </c>
      <c r="BS327" s="2" t="s">
        <v>108</v>
      </c>
      <c r="BT327" s="2" t="s">
        <v>146</v>
      </c>
      <c r="BU327" s="323">
        <v>47119</v>
      </c>
      <c r="BV327" s="323">
        <v>47483</v>
      </c>
      <c r="BW327" s="324">
        <v>8760</v>
      </c>
      <c r="BX327" s="325">
        <v>78.73</v>
      </c>
      <c r="BY327" s="274">
        <f t="shared" si="90"/>
        <v>0.96323999999999999</v>
      </c>
      <c r="BZ327" s="326">
        <f t="shared" si="100"/>
        <v>81.734562518167849</v>
      </c>
      <c r="CA327" s="296" t="str">
        <f t="shared" si="101"/>
        <v/>
      </c>
    </row>
    <row r="328" spans="12:79" x14ac:dyDescent="0.25">
      <c r="L328" s="332">
        <v>44120</v>
      </c>
      <c r="M328" s="2" t="s">
        <v>108</v>
      </c>
      <c r="N328" s="2" t="s">
        <v>151</v>
      </c>
      <c r="O328" s="323">
        <v>44197</v>
      </c>
      <c r="P328" s="323">
        <v>44561</v>
      </c>
      <c r="Q328" s="324">
        <v>8760</v>
      </c>
      <c r="R328" s="325">
        <v>39.75</v>
      </c>
      <c r="S328" s="274">
        <f t="shared" si="82"/>
        <v>1.07399</v>
      </c>
      <c r="T328" s="326">
        <f t="shared" si="91"/>
        <v>37.011517798117303</v>
      </c>
      <c r="U328" s="296" t="str">
        <f t="shared" si="83"/>
        <v/>
      </c>
      <c r="V328" s="296"/>
      <c r="W328" s="332">
        <v>44517</v>
      </c>
      <c r="X328" s="2" t="s">
        <v>108</v>
      </c>
      <c r="Y328" s="2" t="s">
        <v>143</v>
      </c>
      <c r="Z328" s="323">
        <v>46753</v>
      </c>
      <c r="AA328" s="323">
        <v>47118</v>
      </c>
      <c r="AB328" s="324">
        <v>8784</v>
      </c>
      <c r="AC328" s="325">
        <v>72.02</v>
      </c>
      <c r="AD328" s="274">
        <f t="shared" si="84"/>
        <v>1.05217</v>
      </c>
      <c r="AE328" s="326">
        <f t="shared" si="92"/>
        <v>68.449014893030593</v>
      </c>
      <c r="AF328" s="296" t="str">
        <f t="shared" si="93"/>
        <v/>
      </c>
      <c r="AG328" s="296"/>
      <c r="AH328" s="333">
        <v>44882</v>
      </c>
      <c r="AI328" s="328" t="s">
        <v>108</v>
      </c>
      <c r="AJ328" s="328" t="s">
        <v>146</v>
      </c>
      <c r="AK328" s="329">
        <v>47119</v>
      </c>
      <c r="AL328" s="329">
        <v>47483</v>
      </c>
      <c r="AM328" s="330">
        <v>8760</v>
      </c>
      <c r="AN328" s="331">
        <v>118.22</v>
      </c>
      <c r="AO328" s="274">
        <f t="shared" si="85"/>
        <v>0.98429999999999995</v>
      </c>
      <c r="AP328" s="326">
        <f t="shared" si="94"/>
        <v>120.10565884384843</v>
      </c>
      <c r="AQ328" s="296" t="str">
        <f t="shared" si="95"/>
        <v/>
      </c>
      <c r="AR328" s="296"/>
      <c r="AS328" s="333">
        <v>44887</v>
      </c>
      <c r="AT328" s="328" t="s">
        <v>115</v>
      </c>
      <c r="AU328" s="328" t="s">
        <v>145</v>
      </c>
      <c r="AV328" s="329">
        <v>45748</v>
      </c>
      <c r="AW328" s="329">
        <v>45838</v>
      </c>
      <c r="AX328" s="330">
        <v>2184</v>
      </c>
      <c r="AY328" s="331">
        <v>124.75</v>
      </c>
      <c r="AZ328" s="274">
        <f t="shared" si="86"/>
        <v>0.98429999999999995</v>
      </c>
      <c r="BA328" s="326">
        <f t="shared" si="96"/>
        <v>126.73981509702327</v>
      </c>
      <c r="BB328" s="296" t="str">
        <f t="shared" si="97"/>
        <v/>
      </c>
      <c r="BC328" t="str">
        <f t="shared" si="87"/>
        <v/>
      </c>
      <c r="BD328" s="296"/>
      <c r="BE328" s="296"/>
      <c r="BF328" s="332">
        <v>45250</v>
      </c>
      <c r="BG328" s="2" t="s">
        <v>115</v>
      </c>
      <c r="BH328" s="2" t="s">
        <v>157</v>
      </c>
      <c r="BI328" s="323">
        <v>46113</v>
      </c>
      <c r="BJ328" s="323">
        <v>46203</v>
      </c>
      <c r="BK328" s="324">
        <v>2184</v>
      </c>
      <c r="BL328" s="325">
        <v>89.42</v>
      </c>
      <c r="BM328" s="274">
        <f t="shared" si="88"/>
        <v>0.96323999999999999</v>
      </c>
      <c r="BN328" s="326">
        <f t="shared" si="98"/>
        <v>92.832523566297084</v>
      </c>
      <c r="BO328" s="296" t="str">
        <f t="shared" si="99"/>
        <v/>
      </c>
      <c r="BP328" t="str">
        <f t="shared" si="89"/>
        <v/>
      </c>
      <c r="BQ328" s="296"/>
      <c r="BR328" s="332">
        <v>45245</v>
      </c>
      <c r="BS328" s="2" t="s">
        <v>108</v>
      </c>
      <c r="BT328" s="2" t="s">
        <v>149</v>
      </c>
      <c r="BU328" s="323">
        <v>47484</v>
      </c>
      <c r="BV328" s="323">
        <v>47848</v>
      </c>
      <c r="BW328" s="324">
        <v>8760</v>
      </c>
      <c r="BX328" s="325">
        <v>77.09</v>
      </c>
      <c r="BY328" s="274">
        <f t="shared" si="90"/>
        <v>0.96323999999999999</v>
      </c>
      <c r="BZ328" s="326">
        <f t="shared" si="100"/>
        <v>80.031975416303311</v>
      </c>
      <c r="CA328" s="296" t="str">
        <f t="shared" si="101"/>
        <v/>
      </c>
    </row>
    <row r="329" spans="12:79" x14ac:dyDescent="0.25">
      <c r="L329" s="332">
        <v>44120</v>
      </c>
      <c r="M329" s="2" t="s">
        <v>108</v>
      </c>
      <c r="N329" s="2" t="s">
        <v>133</v>
      </c>
      <c r="O329" s="323">
        <v>44562</v>
      </c>
      <c r="P329" s="323">
        <v>44926</v>
      </c>
      <c r="Q329" s="324">
        <v>8760</v>
      </c>
      <c r="R329" s="325">
        <v>43.13</v>
      </c>
      <c r="S329" s="274">
        <f t="shared" si="82"/>
        <v>1.07399</v>
      </c>
      <c r="T329" s="326">
        <f t="shared" si="91"/>
        <v>40.158660695164762</v>
      </c>
      <c r="U329" s="296" t="str">
        <f t="shared" si="83"/>
        <v/>
      </c>
      <c r="V329" s="296"/>
      <c r="W329" s="332">
        <v>44517</v>
      </c>
      <c r="X329" s="2" t="s">
        <v>108</v>
      </c>
      <c r="Y329" s="2" t="s">
        <v>146</v>
      </c>
      <c r="Z329" s="323">
        <v>47119</v>
      </c>
      <c r="AA329" s="323">
        <v>47483</v>
      </c>
      <c r="AB329" s="324">
        <v>8760</v>
      </c>
      <c r="AC329" s="325">
        <v>71.44</v>
      </c>
      <c r="AD329" s="274">
        <f t="shared" si="84"/>
        <v>1.05217</v>
      </c>
      <c r="AE329" s="326">
        <f t="shared" si="92"/>
        <v>67.897773173536592</v>
      </c>
      <c r="AF329" s="296" t="str">
        <f t="shared" si="93"/>
        <v/>
      </c>
      <c r="AG329" s="296"/>
      <c r="AH329" s="333">
        <v>44882</v>
      </c>
      <c r="AI329" s="328" t="s">
        <v>108</v>
      </c>
      <c r="AJ329" s="328" t="s">
        <v>149</v>
      </c>
      <c r="AK329" s="329">
        <v>47484</v>
      </c>
      <c r="AL329" s="329">
        <v>47848</v>
      </c>
      <c r="AM329" s="330">
        <v>8760</v>
      </c>
      <c r="AN329" s="331">
        <v>117.22</v>
      </c>
      <c r="AO329" s="274">
        <f t="shared" si="85"/>
        <v>0.98429999999999995</v>
      </c>
      <c r="AP329" s="326">
        <f t="shared" si="94"/>
        <v>119.08970842222899</v>
      </c>
      <c r="AQ329" s="296" t="str">
        <f t="shared" si="95"/>
        <v/>
      </c>
      <c r="AR329" s="296"/>
      <c r="AS329" s="333">
        <v>44887</v>
      </c>
      <c r="AT329" s="328" t="s">
        <v>115</v>
      </c>
      <c r="AU329" s="328" t="s">
        <v>148</v>
      </c>
      <c r="AV329" s="329">
        <v>45839</v>
      </c>
      <c r="AW329" s="329">
        <v>45930</v>
      </c>
      <c r="AX329" s="330">
        <v>2208</v>
      </c>
      <c r="AY329" s="331">
        <v>124.5</v>
      </c>
      <c r="AZ329" s="274">
        <f t="shared" si="86"/>
        <v>0.98429999999999995</v>
      </c>
      <c r="BA329" s="326">
        <f t="shared" si="96"/>
        <v>126.48582749161841</v>
      </c>
      <c r="BB329" s="296" t="str">
        <f t="shared" si="97"/>
        <v/>
      </c>
      <c r="BC329" t="str">
        <f t="shared" si="87"/>
        <v/>
      </c>
      <c r="BD329" s="296"/>
      <c r="BE329" s="296"/>
      <c r="BF329" s="332">
        <v>45250</v>
      </c>
      <c r="BG329" s="2" t="s">
        <v>115</v>
      </c>
      <c r="BH329" s="2" t="s">
        <v>160</v>
      </c>
      <c r="BI329" s="323">
        <v>46204</v>
      </c>
      <c r="BJ329" s="323">
        <v>46295</v>
      </c>
      <c r="BK329" s="324">
        <v>2208</v>
      </c>
      <c r="BL329" s="325">
        <v>93</v>
      </c>
      <c r="BM329" s="274">
        <f t="shared" si="88"/>
        <v>0.96323999999999999</v>
      </c>
      <c r="BN329" s="326">
        <f t="shared" si="98"/>
        <v>96.549146630123332</v>
      </c>
      <c r="BO329" s="296" t="str">
        <f t="shared" si="99"/>
        <v/>
      </c>
      <c r="BP329" t="str">
        <f t="shared" si="89"/>
        <v/>
      </c>
      <c r="BQ329" s="296"/>
      <c r="BR329" s="332">
        <v>45245</v>
      </c>
      <c r="BS329" s="2" t="s">
        <v>108</v>
      </c>
      <c r="BT329" s="2" t="s">
        <v>153</v>
      </c>
      <c r="BU329" s="323">
        <v>47849</v>
      </c>
      <c r="BV329" s="323">
        <v>48213</v>
      </c>
      <c r="BW329" s="324">
        <v>8760</v>
      </c>
      <c r="BX329" s="325">
        <v>76.7</v>
      </c>
      <c r="BY329" s="274">
        <f t="shared" si="90"/>
        <v>0.96323999999999999</v>
      </c>
      <c r="BZ329" s="326">
        <f t="shared" si="100"/>
        <v>79.627091898176985</v>
      </c>
      <c r="CA329" s="296" t="str">
        <f t="shared" si="101"/>
        <v/>
      </c>
    </row>
    <row r="330" spans="12:79" x14ac:dyDescent="0.25">
      <c r="L330" s="332">
        <v>44120</v>
      </c>
      <c r="M330" s="2" t="s">
        <v>108</v>
      </c>
      <c r="N330" s="2" t="s">
        <v>110</v>
      </c>
      <c r="O330" s="323">
        <v>44927</v>
      </c>
      <c r="P330" s="323">
        <v>45291</v>
      </c>
      <c r="Q330" s="324">
        <v>8760</v>
      </c>
      <c r="R330" s="325">
        <v>45.13</v>
      </c>
      <c r="S330" s="274">
        <f t="shared" si="82"/>
        <v>1.07399</v>
      </c>
      <c r="T330" s="326">
        <f t="shared" si="91"/>
        <v>42.020875427145505</v>
      </c>
      <c r="U330" s="296" t="str">
        <f t="shared" si="83"/>
        <v/>
      </c>
      <c r="V330" s="296"/>
      <c r="W330" s="332">
        <v>44517</v>
      </c>
      <c r="X330" s="2" t="s">
        <v>108</v>
      </c>
      <c r="Y330" s="2" t="s">
        <v>149</v>
      </c>
      <c r="Z330" s="323">
        <v>47484</v>
      </c>
      <c r="AA330" s="323">
        <v>47848</v>
      </c>
      <c r="AB330" s="324">
        <v>8760</v>
      </c>
      <c r="AC330" s="325">
        <v>70.86</v>
      </c>
      <c r="AD330" s="274">
        <f t="shared" si="84"/>
        <v>1.05217</v>
      </c>
      <c r="AE330" s="326">
        <f t="shared" si="92"/>
        <v>67.346531454042591</v>
      </c>
      <c r="AF330" s="296" t="str">
        <f t="shared" si="93"/>
        <v/>
      </c>
      <c r="AG330" s="296"/>
      <c r="AH330" s="333">
        <v>44882</v>
      </c>
      <c r="AI330" s="328" t="s">
        <v>108</v>
      </c>
      <c r="AJ330" s="328" t="s">
        <v>153</v>
      </c>
      <c r="AK330" s="329">
        <v>47849</v>
      </c>
      <c r="AL330" s="329">
        <v>48213</v>
      </c>
      <c r="AM330" s="330">
        <v>8760</v>
      </c>
      <c r="AN330" s="331">
        <v>116.74</v>
      </c>
      <c r="AO330" s="274">
        <f t="shared" si="85"/>
        <v>0.98429999999999995</v>
      </c>
      <c r="AP330" s="326">
        <f t="shared" si="94"/>
        <v>118.60205221985167</v>
      </c>
      <c r="AQ330" s="296" t="str">
        <f t="shared" si="95"/>
        <v/>
      </c>
      <c r="AR330" s="296"/>
      <c r="AS330" s="333">
        <v>44886</v>
      </c>
      <c r="AT330" s="328" t="s">
        <v>115</v>
      </c>
      <c r="AU330" s="328" t="s">
        <v>110</v>
      </c>
      <c r="AV330" s="329">
        <v>44927</v>
      </c>
      <c r="AW330" s="329">
        <v>45016</v>
      </c>
      <c r="AX330" s="330">
        <v>2159</v>
      </c>
      <c r="AY330" s="331">
        <v>328.71</v>
      </c>
      <c r="AZ330" s="274">
        <f t="shared" si="86"/>
        <v>0.98429999999999995</v>
      </c>
      <c r="BA330" s="326">
        <f t="shared" si="96"/>
        <v>333.9530630905212</v>
      </c>
      <c r="BB330" s="296" t="str">
        <f t="shared" si="97"/>
        <v/>
      </c>
      <c r="BC330" t="str">
        <f t="shared" si="87"/>
        <v/>
      </c>
      <c r="BD330" s="296"/>
      <c r="BE330" s="296"/>
      <c r="BF330" s="332">
        <v>45247</v>
      </c>
      <c r="BG330" s="2" t="s">
        <v>115</v>
      </c>
      <c r="BH330" s="2" t="s">
        <v>111</v>
      </c>
      <c r="BI330" s="323">
        <v>45292</v>
      </c>
      <c r="BJ330" s="323">
        <v>45382</v>
      </c>
      <c r="BK330" s="324">
        <v>2183</v>
      </c>
      <c r="BL330" s="325">
        <v>108.81</v>
      </c>
      <c r="BM330" s="274">
        <f t="shared" si="88"/>
        <v>0.96323999999999999</v>
      </c>
      <c r="BN330" s="326">
        <f t="shared" si="98"/>
        <v>112.96250155724431</v>
      </c>
      <c r="BO330" s="296" t="str">
        <f t="shared" si="99"/>
        <v/>
      </c>
      <c r="BP330">
        <f t="shared" si="89"/>
        <v>1</v>
      </c>
      <c r="BQ330" s="296"/>
      <c r="BR330" s="332">
        <v>45245</v>
      </c>
      <c r="BS330" s="2" t="s">
        <v>108</v>
      </c>
      <c r="BT330" s="2" t="s">
        <v>155</v>
      </c>
      <c r="BU330" s="323">
        <v>48214</v>
      </c>
      <c r="BV330" s="323">
        <v>48579</v>
      </c>
      <c r="BW330" s="324">
        <v>8784</v>
      </c>
      <c r="BX330" s="325">
        <v>75.599999999999994</v>
      </c>
      <c r="BY330" s="274">
        <f t="shared" si="90"/>
        <v>0.96323999999999999</v>
      </c>
      <c r="BZ330" s="326">
        <f t="shared" si="100"/>
        <v>78.485112744487353</v>
      </c>
      <c r="CA330" s="296" t="str">
        <f t="shared" si="101"/>
        <v/>
      </c>
    </row>
    <row r="331" spans="12:79" x14ac:dyDescent="0.25">
      <c r="L331" s="332">
        <v>44120</v>
      </c>
      <c r="M331" s="2" t="s">
        <v>108</v>
      </c>
      <c r="N331" s="2" t="s">
        <v>111</v>
      </c>
      <c r="O331" s="323">
        <v>45292</v>
      </c>
      <c r="P331" s="323">
        <v>45657</v>
      </c>
      <c r="Q331" s="324">
        <v>8784</v>
      </c>
      <c r="R331" s="325">
        <v>47.1</v>
      </c>
      <c r="S331" s="274">
        <f t="shared" si="82"/>
        <v>1.07399</v>
      </c>
      <c r="T331" s="326">
        <f t="shared" si="91"/>
        <v>43.855156938146536</v>
      </c>
      <c r="U331" s="296">
        <f t="shared" si="83"/>
        <v>43.855156938146536</v>
      </c>
      <c r="V331" s="296"/>
      <c r="W331" s="332">
        <v>44517</v>
      </c>
      <c r="X331" s="2" t="s">
        <v>108</v>
      </c>
      <c r="Y331" s="2" t="s">
        <v>153</v>
      </c>
      <c r="Z331" s="323">
        <v>47849</v>
      </c>
      <c r="AA331" s="323">
        <v>48213</v>
      </c>
      <c r="AB331" s="324">
        <v>8760</v>
      </c>
      <c r="AC331" s="325">
        <v>70.239999999999995</v>
      </c>
      <c r="AD331" s="274">
        <f t="shared" si="84"/>
        <v>1.05217</v>
      </c>
      <c r="AE331" s="326">
        <f t="shared" si="92"/>
        <v>66.75727306423866</v>
      </c>
      <c r="AF331" s="296" t="str">
        <f t="shared" si="93"/>
        <v/>
      </c>
      <c r="AG331" s="296"/>
      <c r="AH331" s="333">
        <v>44882</v>
      </c>
      <c r="AI331" s="328" t="s">
        <v>108</v>
      </c>
      <c r="AJ331" s="328" t="s">
        <v>155</v>
      </c>
      <c r="AK331" s="329">
        <v>48214</v>
      </c>
      <c r="AL331" s="329">
        <v>48579</v>
      </c>
      <c r="AM331" s="330">
        <v>8784</v>
      </c>
      <c r="AN331" s="331">
        <v>116.59</v>
      </c>
      <c r="AO331" s="274">
        <f t="shared" si="85"/>
        <v>0.98429999999999995</v>
      </c>
      <c r="AP331" s="326">
        <f t="shared" si="94"/>
        <v>118.44965965660877</v>
      </c>
      <c r="AQ331" s="296" t="str">
        <f t="shared" si="95"/>
        <v/>
      </c>
      <c r="AR331" s="296"/>
      <c r="AS331" s="333">
        <v>44886</v>
      </c>
      <c r="AT331" s="328" t="s">
        <v>115</v>
      </c>
      <c r="AU331" s="328" t="s">
        <v>134</v>
      </c>
      <c r="AV331" s="329">
        <v>45017</v>
      </c>
      <c r="AW331" s="329">
        <v>45107</v>
      </c>
      <c r="AX331" s="330">
        <v>2184</v>
      </c>
      <c r="AY331" s="331">
        <v>294.74</v>
      </c>
      <c r="AZ331" s="274">
        <f t="shared" si="86"/>
        <v>0.98429999999999995</v>
      </c>
      <c r="BA331" s="326">
        <f t="shared" si="96"/>
        <v>299.44122726810934</v>
      </c>
      <c r="BB331" s="296" t="str">
        <f t="shared" si="97"/>
        <v/>
      </c>
      <c r="BC331" t="str">
        <f t="shared" si="87"/>
        <v/>
      </c>
      <c r="BD331" s="296"/>
      <c r="BE331" s="296"/>
      <c r="BF331" s="332">
        <v>45247</v>
      </c>
      <c r="BG331" s="2" t="s">
        <v>115</v>
      </c>
      <c r="BH331" s="2" t="s">
        <v>117</v>
      </c>
      <c r="BI331" s="323">
        <v>45383</v>
      </c>
      <c r="BJ331" s="323">
        <v>45473</v>
      </c>
      <c r="BK331" s="324">
        <v>2184</v>
      </c>
      <c r="BL331" s="325">
        <v>101.66</v>
      </c>
      <c r="BM331" s="274">
        <f t="shared" si="88"/>
        <v>0.96323999999999999</v>
      </c>
      <c r="BN331" s="326">
        <f t="shared" si="98"/>
        <v>105.5396370582617</v>
      </c>
      <c r="BO331" s="296" t="str">
        <f t="shared" si="99"/>
        <v/>
      </c>
      <c r="BP331">
        <f t="shared" si="89"/>
        <v>1</v>
      </c>
      <c r="BQ331" s="296"/>
      <c r="BR331" s="332">
        <v>45245</v>
      </c>
      <c r="BS331" s="2" t="s">
        <v>108</v>
      </c>
      <c r="BT331" s="2" t="s">
        <v>158</v>
      </c>
      <c r="BU331" s="323">
        <v>48580</v>
      </c>
      <c r="BV331" s="323">
        <v>48944</v>
      </c>
      <c r="BW331" s="324">
        <v>8760</v>
      </c>
      <c r="BX331" s="325">
        <v>74.8</v>
      </c>
      <c r="BY331" s="274">
        <f t="shared" si="90"/>
        <v>0.96323999999999999</v>
      </c>
      <c r="BZ331" s="326">
        <f t="shared" si="100"/>
        <v>77.654582450894893</v>
      </c>
      <c r="CA331" s="296" t="str">
        <f t="shared" si="101"/>
        <v/>
      </c>
    </row>
    <row r="332" spans="12:79" x14ac:dyDescent="0.25">
      <c r="L332" s="332">
        <v>44120</v>
      </c>
      <c r="M332" s="2" t="s">
        <v>108</v>
      </c>
      <c r="N332" s="2" t="s">
        <v>135</v>
      </c>
      <c r="O332" s="323">
        <v>45658</v>
      </c>
      <c r="P332" s="323">
        <v>46022</v>
      </c>
      <c r="Q332" s="324">
        <v>8760</v>
      </c>
      <c r="R332" s="325">
        <v>47.75</v>
      </c>
      <c r="S332" s="274">
        <f t="shared" si="82"/>
        <v>1.07399</v>
      </c>
      <c r="T332" s="326">
        <f t="shared" si="91"/>
        <v>44.46037672604028</v>
      </c>
      <c r="U332" s="296" t="str">
        <f t="shared" si="83"/>
        <v/>
      </c>
      <c r="V332" s="296"/>
      <c r="W332" s="332">
        <v>44516</v>
      </c>
      <c r="X332" s="2" t="s">
        <v>108</v>
      </c>
      <c r="Y332" s="2" t="s">
        <v>133</v>
      </c>
      <c r="Z332" s="323">
        <v>44562</v>
      </c>
      <c r="AA332" s="323">
        <v>44926</v>
      </c>
      <c r="AB332" s="324">
        <v>8760</v>
      </c>
      <c r="AC332" s="325">
        <v>128.65</v>
      </c>
      <c r="AD332" s="274">
        <f t="shared" si="84"/>
        <v>1.05217</v>
      </c>
      <c r="AE332" s="326">
        <f t="shared" si="92"/>
        <v>122.27111588431528</v>
      </c>
      <c r="AF332" s="296" t="str">
        <f t="shared" si="93"/>
        <v/>
      </c>
      <c r="AG332" s="296"/>
      <c r="AH332" s="333">
        <v>44881</v>
      </c>
      <c r="AI332" s="328" t="s">
        <v>108</v>
      </c>
      <c r="AJ332" s="328" t="s">
        <v>110</v>
      </c>
      <c r="AK332" s="329">
        <v>44927</v>
      </c>
      <c r="AL332" s="329">
        <v>45291</v>
      </c>
      <c r="AM332" s="330">
        <v>8760</v>
      </c>
      <c r="AN332" s="331">
        <v>320.02999999999997</v>
      </c>
      <c r="AO332" s="274">
        <f t="shared" si="85"/>
        <v>0.98429999999999995</v>
      </c>
      <c r="AP332" s="326">
        <f t="shared" si="94"/>
        <v>325.13461343086459</v>
      </c>
      <c r="AQ332" s="296" t="str">
        <f t="shared" si="95"/>
        <v/>
      </c>
      <c r="AR332" s="296"/>
      <c r="AS332" s="333">
        <v>44886</v>
      </c>
      <c r="AT332" s="328" t="s">
        <v>115</v>
      </c>
      <c r="AU332" s="328" t="s">
        <v>137</v>
      </c>
      <c r="AV332" s="329">
        <v>45108</v>
      </c>
      <c r="AW332" s="329">
        <v>45199</v>
      </c>
      <c r="AX332" s="330">
        <v>2208</v>
      </c>
      <c r="AY332" s="331">
        <v>299</v>
      </c>
      <c r="AZ332" s="274">
        <f t="shared" si="86"/>
        <v>0.98429999999999995</v>
      </c>
      <c r="BA332" s="326">
        <f t="shared" si="96"/>
        <v>303.76917606420807</v>
      </c>
      <c r="BB332" s="296" t="str">
        <f t="shared" si="97"/>
        <v/>
      </c>
      <c r="BC332" t="str">
        <f t="shared" si="87"/>
        <v/>
      </c>
      <c r="BD332" s="296"/>
      <c r="BE332" s="296"/>
      <c r="BF332" s="332">
        <v>45247</v>
      </c>
      <c r="BG332" s="2" t="s">
        <v>115</v>
      </c>
      <c r="BH332" s="2" t="s">
        <v>118</v>
      </c>
      <c r="BI332" s="323">
        <v>45474</v>
      </c>
      <c r="BJ332" s="323">
        <v>45565</v>
      </c>
      <c r="BK332" s="324">
        <v>2208</v>
      </c>
      <c r="BL332" s="325">
        <v>112.08</v>
      </c>
      <c r="BM332" s="274">
        <f t="shared" si="88"/>
        <v>0.96323999999999999</v>
      </c>
      <c r="BN332" s="326">
        <f t="shared" si="98"/>
        <v>116.35729413230348</v>
      </c>
      <c r="BO332" s="296" t="str">
        <f t="shared" si="99"/>
        <v/>
      </c>
      <c r="BP332">
        <f t="shared" si="89"/>
        <v>1</v>
      </c>
      <c r="BQ332" s="296"/>
      <c r="BR332" s="332">
        <v>45244</v>
      </c>
      <c r="BS332" s="2" t="s">
        <v>108</v>
      </c>
      <c r="BT332" s="2" t="s">
        <v>111</v>
      </c>
      <c r="BU332" s="323">
        <v>45292</v>
      </c>
      <c r="BV332" s="323">
        <v>45657</v>
      </c>
      <c r="BW332" s="324">
        <v>8784</v>
      </c>
      <c r="BX332" s="325">
        <v>117.98</v>
      </c>
      <c r="BY332" s="274">
        <f t="shared" si="90"/>
        <v>0.96323999999999999</v>
      </c>
      <c r="BZ332" s="326">
        <f t="shared" si="100"/>
        <v>122.48245504754786</v>
      </c>
      <c r="CA332" s="296">
        <f t="shared" si="101"/>
        <v>122.48245504754786</v>
      </c>
    </row>
    <row r="333" spans="12:79" x14ac:dyDescent="0.25">
      <c r="L333" s="332">
        <v>44120</v>
      </c>
      <c r="M333" s="2" t="s">
        <v>108</v>
      </c>
      <c r="N333" s="2" t="s">
        <v>138</v>
      </c>
      <c r="O333" s="323">
        <v>46023</v>
      </c>
      <c r="P333" s="323">
        <v>46387</v>
      </c>
      <c r="Q333" s="324">
        <v>8760</v>
      </c>
      <c r="R333" s="325">
        <v>48.38</v>
      </c>
      <c r="S333" s="274">
        <f t="shared" si="82"/>
        <v>1.07399</v>
      </c>
      <c r="T333" s="326">
        <f t="shared" si="91"/>
        <v>45.046974366614215</v>
      </c>
      <c r="U333" s="296" t="str">
        <f t="shared" si="83"/>
        <v/>
      </c>
      <c r="V333" s="296"/>
      <c r="W333" s="332">
        <v>44516</v>
      </c>
      <c r="X333" s="2" t="s">
        <v>108</v>
      </c>
      <c r="Y333" s="2" t="s">
        <v>110</v>
      </c>
      <c r="Z333" s="323">
        <v>44927</v>
      </c>
      <c r="AA333" s="323">
        <v>45291</v>
      </c>
      <c r="AB333" s="324">
        <v>8760</v>
      </c>
      <c r="AC333" s="325">
        <v>90.6</v>
      </c>
      <c r="AD333" s="274">
        <f t="shared" si="84"/>
        <v>1.05217</v>
      </c>
      <c r="AE333" s="326">
        <f t="shared" si="92"/>
        <v>86.107758251993488</v>
      </c>
      <c r="AF333" s="296">
        <f t="shared" si="93"/>
        <v>86.107758251993488</v>
      </c>
      <c r="AG333" s="296"/>
      <c r="AH333" s="333">
        <v>44881</v>
      </c>
      <c r="AI333" s="328" t="s">
        <v>108</v>
      </c>
      <c r="AJ333" s="328" t="s">
        <v>111</v>
      </c>
      <c r="AK333" s="329">
        <v>45292</v>
      </c>
      <c r="AL333" s="329">
        <v>45657</v>
      </c>
      <c r="AM333" s="330">
        <v>8784</v>
      </c>
      <c r="AN333" s="331">
        <v>243.29</v>
      </c>
      <c r="AO333" s="274">
        <f t="shared" si="85"/>
        <v>0.98429999999999995</v>
      </c>
      <c r="AP333" s="326">
        <f t="shared" si="94"/>
        <v>247.1705780757899</v>
      </c>
      <c r="AQ333" s="296" t="str">
        <f t="shared" si="95"/>
        <v/>
      </c>
      <c r="AR333" s="296"/>
      <c r="AS333" s="333">
        <v>44886</v>
      </c>
      <c r="AT333" s="328" t="s">
        <v>115</v>
      </c>
      <c r="AU333" s="328" t="s">
        <v>116</v>
      </c>
      <c r="AV333" s="329">
        <v>45200</v>
      </c>
      <c r="AW333" s="329">
        <v>45291</v>
      </c>
      <c r="AX333" s="330">
        <v>2209</v>
      </c>
      <c r="AY333" s="331">
        <v>390.48</v>
      </c>
      <c r="AZ333" s="274">
        <f t="shared" si="86"/>
        <v>0.98429999999999995</v>
      </c>
      <c r="BA333" s="326">
        <f t="shared" si="96"/>
        <v>396.70832063395312</v>
      </c>
      <c r="BB333" s="296">
        <f t="shared" si="97"/>
        <v>396.70832063395312</v>
      </c>
      <c r="BC333">
        <f t="shared" si="87"/>
        <v>1</v>
      </c>
      <c r="BD333" s="296"/>
      <c r="BE333" s="296"/>
      <c r="BF333" s="332">
        <v>45247</v>
      </c>
      <c r="BG333" s="2" t="s">
        <v>115</v>
      </c>
      <c r="BH333" s="2" t="s">
        <v>140</v>
      </c>
      <c r="BI333" s="323">
        <v>45566</v>
      </c>
      <c r="BJ333" s="323">
        <v>45657</v>
      </c>
      <c r="BK333" s="324">
        <v>2209</v>
      </c>
      <c r="BL333" s="325">
        <v>128.78</v>
      </c>
      <c r="BM333" s="274">
        <f t="shared" si="88"/>
        <v>0.96323999999999999</v>
      </c>
      <c r="BN333" s="326">
        <f t="shared" si="98"/>
        <v>133.69461401104607</v>
      </c>
      <c r="BO333" s="296" t="str">
        <f t="shared" si="99"/>
        <v/>
      </c>
      <c r="BP333" t="str">
        <f t="shared" si="89"/>
        <v/>
      </c>
      <c r="BQ333" s="296"/>
      <c r="BR333" s="332">
        <v>45244</v>
      </c>
      <c r="BS333" s="2" t="s">
        <v>108</v>
      </c>
      <c r="BT333" s="2" t="s">
        <v>135</v>
      </c>
      <c r="BU333" s="323">
        <v>45658</v>
      </c>
      <c r="BV333" s="323">
        <v>46022</v>
      </c>
      <c r="BW333" s="324">
        <v>8760</v>
      </c>
      <c r="BX333" s="325">
        <v>113.09</v>
      </c>
      <c r="BY333" s="274">
        <f t="shared" si="90"/>
        <v>0.96323999999999999</v>
      </c>
      <c r="BZ333" s="326">
        <f t="shared" si="100"/>
        <v>117.40583862796396</v>
      </c>
      <c r="CA333" s="296" t="str">
        <f t="shared" si="101"/>
        <v/>
      </c>
    </row>
    <row r="334" spans="12:79" x14ac:dyDescent="0.25">
      <c r="L334" s="332">
        <v>44119</v>
      </c>
      <c r="M334" s="2" t="s">
        <v>108</v>
      </c>
      <c r="N334" s="2" t="s">
        <v>151</v>
      </c>
      <c r="O334" s="323">
        <v>44197</v>
      </c>
      <c r="P334" s="323">
        <v>44561</v>
      </c>
      <c r="Q334" s="324">
        <v>8760</v>
      </c>
      <c r="R334" s="325">
        <v>39.67</v>
      </c>
      <c r="S334" s="274">
        <f t="shared" si="82"/>
        <v>1.07399</v>
      </c>
      <c r="T334" s="326">
        <f t="shared" si="91"/>
        <v>36.937029208838069</v>
      </c>
      <c r="U334" s="296" t="str">
        <f t="shared" si="83"/>
        <v/>
      </c>
      <c r="V334" s="296"/>
      <c r="W334" s="332">
        <v>44516</v>
      </c>
      <c r="X334" s="2" t="s">
        <v>108</v>
      </c>
      <c r="Y334" s="2" t="s">
        <v>111</v>
      </c>
      <c r="Z334" s="323">
        <v>45292</v>
      </c>
      <c r="AA334" s="323">
        <v>45657</v>
      </c>
      <c r="AB334" s="324">
        <v>8784</v>
      </c>
      <c r="AC334" s="325">
        <v>77.27</v>
      </c>
      <c r="AD334" s="274">
        <f t="shared" si="84"/>
        <v>1.05217</v>
      </c>
      <c r="AE334" s="326">
        <f t="shared" si="92"/>
        <v>73.438702871209017</v>
      </c>
      <c r="AF334" s="296" t="str">
        <f t="shared" si="93"/>
        <v/>
      </c>
      <c r="AG334" s="296"/>
      <c r="AH334" s="333">
        <v>44881</v>
      </c>
      <c r="AI334" s="328" t="s">
        <v>108</v>
      </c>
      <c r="AJ334" s="328" t="s">
        <v>135</v>
      </c>
      <c r="AK334" s="329">
        <v>45658</v>
      </c>
      <c r="AL334" s="329">
        <v>46022</v>
      </c>
      <c r="AM334" s="330">
        <v>8760</v>
      </c>
      <c r="AN334" s="331">
        <v>175.5</v>
      </c>
      <c r="AO334" s="274">
        <f t="shared" si="85"/>
        <v>0.98429999999999995</v>
      </c>
      <c r="AP334" s="326">
        <f t="shared" si="94"/>
        <v>178.2992989942091</v>
      </c>
      <c r="AQ334" s="296" t="str">
        <f t="shared" si="95"/>
        <v/>
      </c>
      <c r="AR334" s="296"/>
      <c r="AS334" s="333">
        <v>44886</v>
      </c>
      <c r="AT334" s="328" t="s">
        <v>115</v>
      </c>
      <c r="AU334" s="328" t="s">
        <v>111</v>
      </c>
      <c r="AV334" s="329">
        <v>45292</v>
      </c>
      <c r="AW334" s="329">
        <v>45382</v>
      </c>
      <c r="AX334" s="330">
        <v>2183</v>
      </c>
      <c r="AY334" s="331">
        <v>351.03</v>
      </c>
      <c r="AZ334" s="274">
        <f t="shared" si="86"/>
        <v>0.98429999999999995</v>
      </c>
      <c r="BA334" s="326">
        <f t="shared" si="96"/>
        <v>356.62907650106672</v>
      </c>
      <c r="BB334" s="296">
        <f t="shared" si="97"/>
        <v>356.62907650106672</v>
      </c>
      <c r="BC334">
        <f t="shared" si="87"/>
        <v>1</v>
      </c>
      <c r="BD334" s="296"/>
      <c r="BE334" s="296"/>
      <c r="BF334" s="332">
        <v>45247</v>
      </c>
      <c r="BG334" s="2" t="s">
        <v>115</v>
      </c>
      <c r="BH334" s="2" t="s">
        <v>135</v>
      </c>
      <c r="BI334" s="323">
        <v>45658</v>
      </c>
      <c r="BJ334" s="323">
        <v>45747</v>
      </c>
      <c r="BK334" s="324">
        <v>2159</v>
      </c>
      <c r="BL334" s="325">
        <v>131.72</v>
      </c>
      <c r="BM334" s="274">
        <f t="shared" si="88"/>
        <v>0.96323999999999999</v>
      </c>
      <c r="BN334" s="326">
        <f t="shared" si="98"/>
        <v>136.74681283999834</v>
      </c>
      <c r="BO334" s="296" t="str">
        <f t="shared" si="99"/>
        <v/>
      </c>
      <c r="BP334" t="str">
        <f t="shared" si="89"/>
        <v/>
      </c>
      <c r="BQ334" s="296"/>
      <c r="BR334" s="332">
        <v>45244</v>
      </c>
      <c r="BS334" s="2" t="s">
        <v>108</v>
      </c>
      <c r="BT334" s="2" t="s">
        <v>138</v>
      </c>
      <c r="BU334" s="323">
        <v>46023</v>
      </c>
      <c r="BV334" s="323">
        <v>46387</v>
      </c>
      <c r="BW334" s="324">
        <v>8760</v>
      </c>
      <c r="BX334" s="325">
        <v>103.16</v>
      </c>
      <c r="BY334" s="274">
        <f t="shared" si="90"/>
        <v>0.96323999999999999</v>
      </c>
      <c r="BZ334" s="326">
        <f t="shared" si="100"/>
        <v>107.09688135874755</v>
      </c>
      <c r="CA334" s="296" t="str">
        <f t="shared" si="101"/>
        <v/>
      </c>
    </row>
    <row r="335" spans="12:79" x14ac:dyDescent="0.25">
      <c r="L335" s="332">
        <v>44119</v>
      </c>
      <c r="M335" s="2" t="s">
        <v>108</v>
      </c>
      <c r="N335" s="2" t="s">
        <v>133</v>
      </c>
      <c r="O335" s="323">
        <v>44562</v>
      </c>
      <c r="P335" s="323">
        <v>44926</v>
      </c>
      <c r="Q335" s="324">
        <v>8760</v>
      </c>
      <c r="R335" s="325">
        <v>43.18</v>
      </c>
      <c r="S335" s="274">
        <f t="shared" si="82"/>
        <v>1.07399</v>
      </c>
      <c r="T335" s="326">
        <f t="shared" si="91"/>
        <v>40.205216063464277</v>
      </c>
      <c r="U335" s="296" t="str">
        <f t="shared" si="83"/>
        <v/>
      </c>
      <c r="V335" s="296"/>
      <c r="W335" s="332">
        <v>44516</v>
      </c>
      <c r="X335" s="2" t="s">
        <v>108</v>
      </c>
      <c r="Y335" s="2" t="s">
        <v>135</v>
      </c>
      <c r="Z335" s="323">
        <v>45658</v>
      </c>
      <c r="AA335" s="323">
        <v>46022</v>
      </c>
      <c r="AB335" s="324">
        <v>8760</v>
      </c>
      <c r="AC335" s="325">
        <v>73.790000000000006</v>
      </c>
      <c r="AD335" s="274">
        <f t="shared" si="84"/>
        <v>1.05217</v>
      </c>
      <c r="AE335" s="326">
        <f t="shared" si="92"/>
        <v>70.131252554245037</v>
      </c>
      <c r="AF335" s="296" t="str">
        <f t="shared" si="93"/>
        <v/>
      </c>
      <c r="AG335" s="296"/>
      <c r="AH335" s="333">
        <v>44881</v>
      </c>
      <c r="AI335" s="328" t="s">
        <v>108</v>
      </c>
      <c r="AJ335" s="328" t="s">
        <v>138</v>
      </c>
      <c r="AK335" s="329">
        <v>46023</v>
      </c>
      <c r="AL335" s="329">
        <v>46387</v>
      </c>
      <c r="AM335" s="330">
        <v>8760</v>
      </c>
      <c r="AN335" s="331">
        <v>142.38</v>
      </c>
      <c r="AO335" s="274">
        <f t="shared" si="85"/>
        <v>0.98429999999999995</v>
      </c>
      <c r="AP335" s="326">
        <f t="shared" si="94"/>
        <v>144.65102103017372</v>
      </c>
      <c r="AQ335" s="296" t="str">
        <f t="shared" si="95"/>
        <v/>
      </c>
      <c r="AR335" s="296"/>
      <c r="AS335" s="333">
        <v>44886</v>
      </c>
      <c r="AT335" s="328" t="s">
        <v>115</v>
      </c>
      <c r="AU335" s="328" t="s">
        <v>117</v>
      </c>
      <c r="AV335" s="329">
        <v>45383</v>
      </c>
      <c r="AW335" s="329">
        <v>45473</v>
      </c>
      <c r="AX335" s="330">
        <v>2184</v>
      </c>
      <c r="AY335" s="331">
        <v>183.62</v>
      </c>
      <c r="AZ335" s="274">
        <f t="shared" si="86"/>
        <v>0.98429999999999995</v>
      </c>
      <c r="BA335" s="326">
        <f t="shared" si="96"/>
        <v>186.54881641775881</v>
      </c>
      <c r="BB335" s="296">
        <f t="shared" si="97"/>
        <v>186.54881641775881</v>
      </c>
      <c r="BC335">
        <f t="shared" si="87"/>
        <v>1</v>
      </c>
      <c r="BD335" s="296"/>
      <c r="BE335" s="296"/>
      <c r="BF335" s="332">
        <v>45247</v>
      </c>
      <c r="BG335" s="2" t="s">
        <v>115</v>
      </c>
      <c r="BH335" s="2" t="s">
        <v>145</v>
      </c>
      <c r="BI335" s="323">
        <v>45748</v>
      </c>
      <c r="BJ335" s="323">
        <v>45838</v>
      </c>
      <c r="BK335" s="324">
        <v>2184</v>
      </c>
      <c r="BL335" s="325">
        <v>96.24</v>
      </c>
      <c r="BM335" s="274">
        <f t="shared" si="88"/>
        <v>0.96323999999999999</v>
      </c>
      <c r="BN335" s="326">
        <f t="shared" si="98"/>
        <v>99.912794319172789</v>
      </c>
      <c r="BO335" s="296" t="str">
        <f t="shared" si="99"/>
        <v/>
      </c>
      <c r="BP335" t="str">
        <f t="shared" si="89"/>
        <v/>
      </c>
      <c r="BQ335" s="296"/>
      <c r="BR335" s="332">
        <v>45244</v>
      </c>
      <c r="BS335" s="2" t="s">
        <v>108</v>
      </c>
      <c r="BT335" s="2" t="s">
        <v>141</v>
      </c>
      <c r="BU335" s="323">
        <v>46388</v>
      </c>
      <c r="BV335" s="323">
        <v>46752</v>
      </c>
      <c r="BW335" s="324">
        <v>8760</v>
      </c>
      <c r="BX335" s="325">
        <v>90.47</v>
      </c>
      <c r="BY335" s="274">
        <f t="shared" si="90"/>
        <v>0.96323999999999999</v>
      </c>
      <c r="BZ335" s="326">
        <f t="shared" si="100"/>
        <v>93.922594576637181</v>
      </c>
      <c r="CA335" s="296" t="str">
        <f t="shared" si="101"/>
        <v/>
      </c>
    </row>
    <row r="336" spans="12:79" x14ac:dyDescent="0.25">
      <c r="L336" s="332">
        <v>44119</v>
      </c>
      <c r="M336" s="2" t="s">
        <v>108</v>
      </c>
      <c r="N336" s="2" t="s">
        <v>110</v>
      </c>
      <c r="O336" s="323">
        <v>44927</v>
      </c>
      <c r="P336" s="323">
        <v>45291</v>
      </c>
      <c r="Q336" s="324">
        <v>8760</v>
      </c>
      <c r="R336" s="325">
        <v>44.88</v>
      </c>
      <c r="S336" s="274">
        <f t="shared" si="82"/>
        <v>1.07399</v>
      </c>
      <c r="T336" s="326">
        <f t="shared" si="91"/>
        <v>41.788098585647916</v>
      </c>
      <c r="U336" s="296" t="str">
        <f t="shared" si="83"/>
        <v/>
      </c>
      <c r="V336" s="296"/>
      <c r="W336" s="332">
        <v>44516</v>
      </c>
      <c r="X336" s="2" t="s">
        <v>108</v>
      </c>
      <c r="Y336" s="2" t="s">
        <v>138</v>
      </c>
      <c r="Z336" s="323">
        <v>46023</v>
      </c>
      <c r="AA336" s="323">
        <v>46387</v>
      </c>
      <c r="AB336" s="324">
        <v>8760</v>
      </c>
      <c r="AC336" s="325">
        <v>72.760000000000005</v>
      </c>
      <c r="AD336" s="274">
        <f t="shared" si="84"/>
        <v>1.05217</v>
      </c>
      <c r="AE336" s="326">
        <f t="shared" si="92"/>
        <v>69.152323293764312</v>
      </c>
      <c r="AF336" s="296" t="str">
        <f t="shared" si="93"/>
        <v/>
      </c>
      <c r="AG336" s="296"/>
      <c r="AH336" s="333">
        <v>44881</v>
      </c>
      <c r="AI336" s="328" t="s">
        <v>108</v>
      </c>
      <c r="AJ336" s="328" t="s">
        <v>141</v>
      </c>
      <c r="AK336" s="329">
        <v>46388</v>
      </c>
      <c r="AL336" s="329">
        <v>46752</v>
      </c>
      <c r="AM336" s="330">
        <v>8760</v>
      </c>
      <c r="AN336" s="331">
        <v>132.31</v>
      </c>
      <c r="AO336" s="274">
        <f t="shared" si="85"/>
        <v>0.98429999999999995</v>
      </c>
      <c r="AP336" s="326">
        <f t="shared" si="94"/>
        <v>134.42040028446613</v>
      </c>
      <c r="AQ336" s="296" t="str">
        <f t="shared" si="95"/>
        <v/>
      </c>
      <c r="AR336" s="296"/>
      <c r="AS336" s="333">
        <v>44886</v>
      </c>
      <c r="AT336" s="328" t="s">
        <v>115</v>
      </c>
      <c r="AU336" s="328" t="s">
        <v>118</v>
      </c>
      <c r="AV336" s="329">
        <v>45474</v>
      </c>
      <c r="AW336" s="329">
        <v>45565</v>
      </c>
      <c r="AX336" s="330">
        <v>2208</v>
      </c>
      <c r="AY336" s="331">
        <v>171.97</v>
      </c>
      <c r="AZ336" s="274">
        <f t="shared" si="86"/>
        <v>0.98429999999999995</v>
      </c>
      <c r="BA336" s="326">
        <f t="shared" si="96"/>
        <v>174.71299400589251</v>
      </c>
      <c r="BB336" s="296">
        <f t="shared" si="97"/>
        <v>174.71299400589251</v>
      </c>
      <c r="BC336">
        <f t="shared" si="87"/>
        <v>1</v>
      </c>
      <c r="BD336" s="296"/>
      <c r="BE336" s="296"/>
      <c r="BF336" s="332">
        <v>45247</v>
      </c>
      <c r="BG336" s="2" t="s">
        <v>115</v>
      </c>
      <c r="BH336" s="2" t="s">
        <v>148</v>
      </c>
      <c r="BI336" s="323">
        <v>45839</v>
      </c>
      <c r="BJ336" s="323">
        <v>45930</v>
      </c>
      <c r="BK336" s="324">
        <v>2208</v>
      </c>
      <c r="BL336" s="325">
        <v>100.39</v>
      </c>
      <c r="BM336" s="274">
        <f t="shared" si="88"/>
        <v>0.96323999999999999</v>
      </c>
      <c r="BN336" s="326">
        <f t="shared" si="98"/>
        <v>104.22117021718367</v>
      </c>
      <c r="BO336" s="296" t="str">
        <f t="shared" si="99"/>
        <v/>
      </c>
      <c r="BP336" t="str">
        <f t="shared" si="89"/>
        <v/>
      </c>
      <c r="BQ336" s="296"/>
      <c r="BR336" s="332">
        <v>45244</v>
      </c>
      <c r="BS336" s="2" t="s">
        <v>108</v>
      </c>
      <c r="BT336" s="2" t="s">
        <v>143</v>
      </c>
      <c r="BU336" s="323">
        <v>46753</v>
      </c>
      <c r="BV336" s="323">
        <v>47118</v>
      </c>
      <c r="BW336" s="324">
        <v>8784</v>
      </c>
      <c r="BX336" s="325">
        <v>81.94</v>
      </c>
      <c r="BY336" s="274">
        <f t="shared" si="90"/>
        <v>0.96323999999999999</v>
      </c>
      <c r="BZ336" s="326">
        <f t="shared" si="100"/>
        <v>85.067065321207593</v>
      </c>
      <c r="CA336" s="296" t="str">
        <f t="shared" si="101"/>
        <v/>
      </c>
    </row>
    <row r="337" spans="12:79" x14ac:dyDescent="0.25">
      <c r="L337" s="332">
        <v>44119</v>
      </c>
      <c r="M337" s="2" t="s">
        <v>108</v>
      </c>
      <c r="N337" s="2" t="s">
        <v>111</v>
      </c>
      <c r="O337" s="323">
        <v>45292</v>
      </c>
      <c r="P337" s="323">
        <v>45657</v>
      </c>
      <c r="Q337" s="324">
        <v>8784</v>
      </c>
      <c r="R337" s="325">
        <v>47.1</v>
      </c>
      <c r="S337" s="274">
        <f t="shared" si="82"/>
        <v>1.07399</v>
      </c>
      <c r="T337" s="326">
        <f t="shared" si="91"/>
        <v>43.855156938146536</v>
      </c>
      <c r="U337" s="296">
        <f t="shared" si="83"/>
        <v>43.855156938146536</v>
      </c>
      <c r="V337" s="296"/>
      <c r="W337" s="332">
        <v>44516</v>
      </c>
      <c r="X337" s="2" t="s">
        <v>108</v>
      </c>
      <c r="Y337" s="2" t="s">
        <v>141</v>
      </c>
      <c r="Z337" s="323">
        <v>46388</v>
      </c>
      <c r="AA337" s="323">
        <v>46752</v>
      </c>
      <c r="AB337" s="324">
        <v>8760</v>
      </c>
      <c r="AC337" s="325">
        <v>72.290000000000006</v>
      </c>
      <c r="AD337" s="274">
        <f t="shared" si="84"/>
        <v>1.05217</v>
      </c>
      <c r="AE337" s="326">
        <f t="shared" si="92"/>
        <v>68.705627417622637</v>
      </c>
      <c r="AF337" s="296" t="str">
        <f t="shared" si="93"/>
        <v/>
      </c>
      <c r="AG337" s="296"/>
      <c r="AH337" s="333">
        <v>44881</v>
      </c>
      <c r="AI337" s="328" t="s">
        <v>108</v>
      </c>
      <c r="AJ337" s="328" t="s">
        <v>143</v>
      </c>
      <c r="AK337" s="329">
        <v>46753</v>
      </c>
      <c r="AL337" s="329">
        <v>47118</v>
      </c>
      <c r="AM337" s="330">
        <v>8784</v>
      </c>
      <c r="AN337" s="331">
        <v>121.31</v>
      </c>
      <c r="AO337" s="274">
        <f t="shared" si="85"/>
        <v>0.98429999999999995</v>
      </c>
      <c r="AP337" s="326">
        <f t="shared" si="94"/>
        <v>123.24494564665245</v>
      </c>
      <c r="AQ337" s="296" t="str">
        <f t="shared" si="95"/>
        <v/>
      </c>
      <c r="AR337" s="296"/>
      <c r="AS337" s="333">
        <v>44886</v>
      </c>
      <c r="AT337" s="328" t="s">
        <v>115</v>
      </c>
      <c r="AU337" s="328" t="s">
        <v>140</v>
      </c>
      <c r="AV337" s="329">
        <v>45566</v>
      </c>
      <c r="AW337" s="329">
        <v>45657</v>
      </c>
      <c r="AX337" s="330">
        <v>2209</v>
      </c>
      <c r="AY337" s="331">
        <v>250.05</v>
      </c>
      <c r="AZ337" s="274">
        <f t="shared" si="86"/>
        <v>0.98429999999999995</v>
      </c>
      <c r="BA337" s="326">
        <f t="shared" si="96"/>
        <v>254.03840292593725</v>
      </c>
      <c r="BB337" s="296" t="str">
        <f t="shared" si="97"/>
        <v/>
      </c>
      <c r="BC337" t="str">
        <f t="shared" si="87"/>
        <v/>
      </c>
      <c r="BD337" s="296"/>
      <c r="BE337" s="296"/>
      <c r="BF337" s="332">
        <v>45247</v>
      </c>
      <c r="BG337" s="2" t="s">
        <v>115</v>
      </c>
      <c r="BH337" s="2" t="s">
        <v>152</v>
      </c>
      <c r="BI337" s="323">
        <v>45931</v>
      </c>
      <c r="BJ337" s="323">
        <v>46022</v>
      </c>
      <c r="BK337" s="324">
        <v>2209</v>
      </c>
      <c r="BL337" s="325">
        <v>120.19</v>
      </c>
      <c r="BM337" s="274">
        <f t="shared" si="88"/>
        <v>0.96323999999999999</v>
      </c>
      <c r="BN337" s="326">
        <f t="shared" si="98"/>
        <v>124.77679498359703</v>
      </c>
      <c r="BO337" s="296" t="str">
        <f t="shared" si="99"/>
        <v/>
      </c>
      <c r="BP337" t="str">
        <f t="shared" si="89"/>
        <v/>
      </c>
      <c r="BQ337" s="296"/>
      <c r="BR337" s="332">
        <v>45244</v>
      </c>
      <c r="BS337" s="2" t="s">
        <v>108</v>
      </c>
      <c r="BT337" s="2" t="s">
        <v>146</v>
      </c>
      <c r="BU337" s="323">
        <v>47119</v>
      </c>
      <c r="BV337" s="323">
        <v>47483</v>
      </c>
      <c r="BW337" s="324">
        <v>8760</v>
      </c>
      <c r="BX337" s="325">
        <v>78.78</v>
      </c>
      <c r="BY337" s="274">
        <f t="shared" si="90"/>
        <v>0.96323999999999999</v>
      </c>
      <c r="BZ337" s="326">
        <f t="shared" si="100"/>
        <v>81.786470661517384</v>
      </c>
      <c r="CA337" s="296" t="str">
        <f t="shared" si="101"/>
        <v/>
      </c>
    </row>
    <row r="338" spans="12:79" x14ac:dyDescent="0.25">
      <c r="L338" s="332">
        <v>44119</v>
      </c>
      <c r="M338" s="2" t="s">
        <v>108</v>
      </c>
      <c r="N338" s="2" t="s">
        <v>135</v>
      </c>
      <c r="O338" s="323">
        <v>45658</v>
      </c>
      <c r="P338" s="323">
        <v>46022</v>
      </c>
      <c r="Q338" s="324">
        <v>8760</v>
      </c>
      <c r="R338" s="325">
        <v>47.75</v>
      </c>
      <c r="S338" s="274">
        <f t="shared" si="82"/>
        <v>1.07399</v>
      </c>
      <c r="T338" s="326">
        <f t="shared" si="91"/>
        <v>44.46037672604028</v>
      </c>
      <c r="U338" s="296" t="str">
        <f t="shared" si="83"/>
        <v/>
      </c>
      <c r="V338" s="296"/>
      <c r="W338" s="332">
        <v>44516</v>
      </c>
      <c r="X338" s="2" t="s">
        <v>108</v>
      </c>
      <c r="Y338" s="2" t="s">
        <v>143</v>
      </c>
      <c r="Z338" s="323">
        <v>46753</v>
      </c>
      <c r="AA338" s="323">
        <v>47118</v>
      </c>
      <c r="AB338" s="324">
        <v>8784</v>
      </c>
      <c r="AC338" s="325">
        <v>71.75</v>
      </c>
      <c r="AD338" s="274">
        <f t="shared" si="84"/>
        <v>1.05217</v>
      </c>
      <c r="AE338" s="326">
        <f t="shared" si="92"/>
        <v>68.19240236843855</v>
      </c>
      <c r="AF338" s="296" t="str">
        <f t="shared" si="93"/>
        <v/>
      </c>
      <c r="AG338" s="296"/>
      <c r="AH338" s="333">
        <v>44881</v>
      </c>
      <c r="AI338" s="328" t="s">
        <v>108</v>
      </c>
      <c r="AJ338" s="328" t="s">
        <v>146</v>
      </c>
      <c r="AK338" s="329">
        <v>47119</v>
      </c>
      <c r="AL338" s="329">
        <v>47483</v>
      </c>
      <c r="AM338" s="330">
        <v>8760</v>
      </c>
      <c r="AN338" s="331">
        <v>120.12</v>
      </c>
      <c r="AO338" s="274">
        <f t="shared" si="85"/>
        <v>0.98429999999999995</v>
      </c>
      <c r="AP338" s="326">
        <f t="shared" si="94"/>
        <v>122.03596464492534</v>
      </c>
      <c r="AQ338" s="296" t="str">
        <f t="shared" si="95"/>
        <v/>
      </c>
      <c r="AR338" s="296"/>
      <c r="AS338" s="333">
        <v>44886</v>
      </c>
      <c r="AT338" s="328" t="s">
        <v>115</v>
      </c>
      <c r="AU338" s="328" t="s">
        <v>135</v>
      </c>
      <c r="AV338" s="329">
        <v>45658</v>
      </c>
      <c r="AW338" s="329">
        <v>45747</v>
      </c>
      <c r="AX338" s="330">
        <v>2159</v>
      </c>
      <c r="AY338" s="331">
        <v>244.52</v>
      </c>
      <c r="AZ338" s="274">
        <f t="shared" si="86"/>
        <v>0.98429999999999995</v>
      </c>
      <c r="BA338" s="326">
        <f t="shared" si="96"/>
        <v>248.42019709438182</v>
      </c>
      <c r="BB338" s="296" t="str">
        <f t="shared" si="97"/>
        <v/>
      </c>
      <c r="BC338" t="str">
        <f t="shared" si="87"/>
        <v/>
      </c>
      <c r="BD338" s="296"/>
      <c r="BE338" s="296"/>
      <c r="BF338" s="332">
        <v>45247</v>
      </c>
      <c r="BG338" s="2" t="s">
        <v>115</v>
      </c>
      <c r="BH338" s="2" t="s">
        <v>138</v>
      </c>
      <c r="BI338" s="323">
        <v>46023</v>
      </c>
      <c r="BJ338" s="323">
        <v>46112</v>
      </c>
      <c r="BK338" s="324">
        <v>2159</v>
      </c>
      <c r="BL338" s="325">
        <v>117.79</v>
      </c>
      <c r="BM338" s="274">
        <f t="shared" si="88"/>
        <v>0.96323999999999999</v>
      </c>
      <c r="BN338" s="326">
        <f t="shared" si="98"/>
        <v>122.28520410281966</v>
      </c>
      <c r="BO338" s="296" t="str">
        <f t="shared" si="99"/>
        <v/>
      </c>
      <c r="BP338" t="str">
        <f t="shared" si="89"/>
        <v/>
      </c>
      <c r="BQ338" s="296"/>
      <c r="BR338" s="332">
        <v>45244</v>
      </c>
      <c r="BS338" s="2" t="s">
        <v>108</v>
      </c>
      <c r="BT338" s="2" t="s">
        <v>149</v>
      </c>
      <c r="BU338" s="323">
        <v>47484</v>
      </c>
      <c r="BV338" s="323">
        <v>47848</v>
      </c>
      <c r="BW338" s="324">
        <v>8760</v>
      </c>
      <c r="BX338" s="325">
        <v>77.14</v>
      </c>
      <c r="BY338" s="274">
        <f t="shared" si="90"/>
        <v>0.96323999999999999</v>
      </c>
      <c r="BZ338" s="326">
        <f t="shared" si="100"/>
        <v>80.083883559652847</v>
      </c>
      <c r="CA338" s="296" t="str">
        <f t="shared" si="101"/>
        <v/>
      </c>
    </row>
    <row r="339" spans="12:79" x14ac:dyDescent="0.25">
      <c r="L339" s="332">
        <v>44119</v>
      </c>
      <c r="M339" s="2" t="s">
        <v>108</v>
      </c>
      <c r="N339" s="2" t="s">
        <v>138</v>
      </c>
      <c r="O339" s="323">
        <v>46023</v>
      </c>
      <c r="P339" s="323">
        <v>46387</v>
      </c>
      <c r="Q339" s="324">
        <v>8760</v>
      </c>
      <c r="R339" s="325">
        <v>48.38</v>
      </c>
      <c r="S339" s="274">
        <f t="shared" si="82"/>
        <v>1.07399</v>
      </c>
      <c r="T339" s="326">
        <f t="shared" si="91"/>
        <v>45.046974366614215</v>
      </c>
      <c r="U339" s="296" t="str">
        <f t="shared" si="83"/>
        <v/>
      </c>
      <c r="V339" s="296"/>
      <c r="W339" s="332">
        <v>44516</v>
      </c>
      <c r="X339" s="2" t="s">
        <v>108</v>
      </c>
      <c r="Y339" s="2" t="s">
        <v>146</v>
      </c>
      <c r="Z339" s="323">
        <v>47119</v>
      </c>
      <c r="AA339" s="323">
        <v>47483</v>
      </c>
      <c r="AB339" s="324">
        <v>8760</v>
      </c>
      <c r="AC339" s="325">
        <v>71.17</v>
      </c>
      <c r="AD339" s="274">
        <f t="shared" si="84"/>
        <v>1.05217</v>
      </c>
      <c r="AE339" s="326">
        <f t="shared" si="92"/>
        <v>67.641160648944563</v>
      </c>
      <c r="AF339" s="296" t="str">
        <f t="shared" si="93"/>
        <v/>
      </c>
      <c r="AG339" s="296"/>
      <c r="AH339" s="333">
        <v>44881</v>
      </c>
      <c r="AI339" s="328" t="s">
        <v>108</v>
      </c>
      <c r="AJ339" s="328" t="s">
        <v>149</v>
      </c>
      <c r="AK339" s="329">
        <v>47484</v>
      </c>
      <c r="AL339" s="329">
        <v>47848</v>
      </c>
      <c r="AM339" s="330">
        <v>8760</v>
      </c>
      <c r="AN339" s="331">
        <v>119.12</v>
      </c>
      <c r="AO339" s="274">
        <f t="shared" si="85"/>
        <v>0.98429999999999995</v>
      </c>
      <c r="AP339" s="326">
        <f t="shared" si="94"/>
        <v>121.02001422330591</v>
      </c>
      <c r="AQ339" s="296" t="str">
        <f t="shared" si="95"/>
        <v/>
      </c>
      <c r="AR339" s="296"/>
      <c r="AS339" s="333">
        <v>44886</v>
      </c>
      <c r="AT339" s="328" t="s">
        <v>115</v>
      </c>
      <c r="AU339" s="328" t="s">
        <v>145</v>
      </c>
      <c r="AV339" s="329">
        <v>45748</v>
      </c>
      <c r="AW339" s="329">
        <v>45838</v>
      </c>
      <c r="AX339" s="330">
        <v>2184</v>
      </c>
      <c r="AY339" s="331">
        <v>123.64</v>
      </c>
      <c r="AZ339" s="274">
        <f t="shared" si="86"/>
        <v>0.98429999999999995</v>
      </c>
      <c r="BA339" s="326">
        <f t="shared" si="96"/>
        <v>125.61211012902571</v>
      </c>
      <c r="BB339" s="296" t="str">
        <f t="shared" si="97"/>
        <v/>
      </c>
      <c r="BC339" t="str">
        <f t="shared" si="87"/>
        <v/>
      </c>
      <c r="BD339" s="296"/>
      <c r="BE339" s="296"/>
      <c r="BF339" s="332">
        <v>45247</v>
      </c>
      <c r="BG339" s="2" t="s">
        <v>115</v>
      </c>
      <c r="BH339" s="2" t="s">
        <v>157</v>
      </c>
      <c r="BI339" s="323">
        <v>46113</v>
      </c>
      <c r="BJ339" s="323">
        <v>46203</v>
      </c>
      <c r="BK339" s="324">
        <v>2184</v>
      </c>
      <c r="BL339" s="325">
        <v>90.31</v>
      </c>
      <c r="BM339" s="274">
        <f t="shared" si="88"/>
        <v>0.96323999999999999</v>
      </c>
      <c r="BN339" s="326">
        <f t="shared" si="98"/>
        <v>93.756488517918697</v>
      </c>
      <c r="BO339" s="296" t="str">
        <f t="shared" si="99"/>
        <v/>
      </c>
      <c r="BP339" t="str">
        <f t="shared" si="89"/>
        <v/>
      </c>
      <c r="BQ339" s="296"/>
      <c r="BR339" s="332">
        <v>45244</v>
      </c>
      <c r="BS339" s="2" t="s">
        <v>108</v>
      </c>
      <c r="BT339" s="2" t="s">
        <v>153</v>
      </c>
      <c r="BU339" s="323">
        <v>47849</v>
      </c>
      <c r="BV339" s="323">
        <v>48213</v>
      </c>
      <c r="BW339" s="324">
        <v>8760</v>
      </c>
      <c r="BX339" s="325">
        <v>76.75</v>
      </c>
      <c r="BY339" s="274">
        <f t="shared" si="90"/>
        <v>0.96323999999999999</v>
      </c>
      <c r="BZ339" s="326">
        <f t="shared" si="100"/>
        <v>79.679000041526521</v>
      </c>
      <c r="CA339" s="296" t="str">
        <f t="shared" si="101"/>
        <v/>
      </c>
    </row>
    <row r="340" spans="12:79" x14ac:dyDescent="0.25">
      <c r="L340" s="332">
        <v>44118</v>
      </c>
      <c r="M340" s="2" t="s">
        <v>108</v>
      </c>
      <c r="N340" s="2" t="s">
        <v>151</v>
      </c>
      <c r="O340" s="323">
        <v>44197</v>
      </c>
      <c r="P340" s="323">
        <v>44561</v>
      </c>
      <c r="Q340" s="324">
        <v>8760</v>
      </c>
      <c r="R340" s="325">
        <v>40.229999999999997</v>
      </c>
      <c r="S340" s="274">
        <f t="shared" si="82"/>
        <v>1.07399</v>
      </c>
      <c r="T340" s="326">
        <f t="shared" si="91"/>
        <v>37.458449333792679</v>
      </c>
      <c r="U340" s="296" t="str">
        <f t="shared" si="83"/>
        <v/>
      </c>
      <c r="V340" s="296"/>
      <c r="W340" s="332">
        <v>44516</v>
      </c>
      <c r="X340" s="2" t="s">
        <v>108</v>
      </c>
      <c r="Y340" s="2" t="s">
        <v>149</v>
      </c>
      <c r="Z340" s="323">
        <v>47484</v>
      </c>
      <c r="AA340" s="323">
        <v>47848</v>
      </c>
      <c r="AB340" s="324">
        <v>8760</v>
      </c>
      <c r="AC340" s="325">
        <v>70.59</v>
      </c>
      <c r="AD340" s="274">
        <f t="shared" si="84"/>
        <v>1.05217</v>
      </c>
      <c r="AE340" s="326">
        <f t="shared" si="92"/>
        <v>67.089918929450562</v>
      </c>
      <c r="AF340" s="296" t="str">
        <f t="shared" si="93"/>
        <v/>
      </c>
      <c r="AG340" s="296"/>
      <c r="AH340" s="333">
        <v>44881</v>
      </c>
      <c r="AI340" s="328" t="s">
        <v>108</v>
      </c>
      <c r="AJ340" s="328" t="s">
        <v>153</v>
      </c>
      <c r="AK340" s="329">
        <v>47849</v>
      </c>
      <c r="AL340" s="329">
        <v>48213</v>
      </c>
      <c r="AM340" s="330">
        <v>8760</v>
      </c>
      <c r="AN340" s="331">
        <v>118.64</v>
      </c>
      <c r="AO340" s="274">
        <f t="shared" si="85"/>
        <v>0.98429999999999995</v>
      </c>
      <c r="AP340" s="326">
        <f t="shared" si="94"/>
        <v>120.53235802092858</v>
      </c>
      <c r="AQ340" s="296" t="str">
        <f t="shared" si="95"/>
        <v/>
      </c>
      <c r="AR340" s="296"/>
      <c r="AS340" s="333">
        <v>44886</v>
      </c>
      <c r="AT340" s="328" t="s">
        <v>115</v>
      </c>
      <c r="AU340" s="328" t="s">
        <v>148</v>
      </c>
      <c r="AV340" s="329">
        <v>45839</v>
      </c>
      <c r="AW340" s="329">
        <v>45930</v>
      </c>
      <c r="AX340" s="330">
        <v>2208</v>
      </c>
      <c r="AY340" s="331">
        <v>124.27</v>
      </c>
      <c r="AZ340" s="274">
        <f t="shared" si="86"/>
        <v>0.98429999999999995</v>
      </c>
      <c r="BA340" s="326">
        <f t="shared" si="96"/>
        <v>126.25215889464594</v>
      </c>
      <c r="BB340" s="296" t="str">
        <f t="shared" si="97"/>
        <v/>
      </c>
      <c r="BC340" t="str">
        <f t="shared" si="87"/>
        <v/>
      </c>
      <c r="BD340" s="296"/>
      <c r="BE340" s="296"/>
      <c r="BF340" s="332">
        <v>45247</v>
      </c>
      <c r="BG340" s="2" t="s">
        <v>115</v>
      </c>
      <c r="BH340" s="2" t="s">
        <v>160</v>
      </c>
      <c r="BI340" s="323">
        <v>46204</v>
      </c>
      <c r="BJ340" s="323">
        <v>46295</v>
      </c>
      <c r="BK340" s="324">
        <v>2208</v>
      </c>
      <c r="BL340" s="325">
        <v>94.13</v>
      </c>
      <c r="BM340" s="274">
        <f t="shared" si="88"/>
        <v>0.96323999999999999</v>
      </c>
      <c r="BN340" s="326">
        <f t="shared" si="98"/>
        <v>97.722270669822677</v>
      </c>
      <c r="BO340" s="296" t="str">
        <f t="shared" si="99"/>
        <v/>
      </c>
      <c r="BP340" t="str">
        <f t="shared" si="89"/>
        <v/>
      </c>
      <c r="BQ340" s="296"/>
      <c r="BR340" s="332">
        <v>45244</v>
      </c>
      <c r="BS340" s="2" t="s">
        <v>108</v>
      </c>
      <c r="BT340" s="2" t="s">
        <v>155</v>
      </c>
      <c r="BU340" s="323">
        <v>48214</v>
      </c>
      <c r="BV340" s="323">
        <v>48579</v>
      </c>
      <c r="BW340" s="324">
        <v>8784</v>
      </c>
      <c r="BX340" s="325">
        <v>75.650000000000006</v>
      </c>
      <c r="BY340" s="274">
        <f t="shared" si="90"/>
        <v>0.96323999999999999</v>
      </c>
      <c r="BZ340" s="326">
        <f t="shared" si="100"/>
        <v>78.537020887836889</v>
      </c>
      <c r="CA340" s="296" t="str">
        <f t="shared" si="101"/>
        <v/>
      </c>
    </row>
    <row r="341" spans="12:79" x14ac:dyDescent="0.25">
      <c r="L341" s="332">
        <v>44118</v>
      </c>
      <c r="M341" s="2" t="s">
        <v>108</v>
      </c>
      <c r="N341" s="2" t="s">
        <v>133</v>
      </c>
      <c r="O341" s="323">
        <v>44562</v>
      </c>
      <c r="P341" s="323">
        <v>44926</v>
      </c>
      <c r="Q341" s="324">
        <v>8760</v>
      </c>
      <c r="R341" s="325">
        <v>43.62</v>
      </c>
      <c r="S341" s="274">
        <f t="shared" si="82"/>
        <v>1.07399</v>
      </c>
      <c r="T341" s="326">
        <f t="shared" si="91"/>
        <v>40.614903304500039</v>
      </c>
      <c r="U341" s="296" t="str">
        <f t="shared" si="83"/>
        <v/>
      </c>
      <c r="V341" s="296"/>
      <c r="W341" s="332">
        <v>44516</v>
      </c>
      <c r="X341" s="2" t="s">
        <v>108</v>
      </c>
      <c r="Y341" s="2" t="s">
        <v>153</v>
      </c>
      <c r="Z341" s="323">
        <v>47849</v>
      </c>
      <c r="AA341" s="323">
        <v>48213</v>
      </c>
      <c r="AB341" s="324">
        <v>8760</v>
      </c>
      <c r="AC341" s="325">
        <v>69.97</v>
      </c>
      <c r="AD341" s="274">
        <f t="shared" si="84"/>
        <v>1.05217</v>
      </c>
      <c r="AE341" s="326">
        <f t="shared" si="92"/>
        <v>66.500660539646631</v>
      </c>
      <c r="AF341" s="296" t="str">
        <f t="shared" si="93"/>
        <v/>
      </c>
      <c r="AG341" s="296"/>
      <c r="AH341" s="333">
        <v>44881</v>
      </c>
      <c r="AI341" s="328" t="s">
        <v>108</v>
      </c>
      <c r="AJ341" s="328" t="s">
        <v>155</v>
      </c>
      <c r="AK341" s="329">
        <v>48214</v>
      </c>
      <c r="AL341" s="329">
        <v>48579</v>
      </c>
      <c r="AM341" s="330">
        <v>8784</v>
      </c>
      <c r="AN341" s="331">
        <v>118.49</v>
      </c>
      <c r="AO341" s="274">
        <f t="shared" si="85"/>
        <v>0.98429999999999995</v>
      </c>
      <c r="AP341" s="326">
        <f t="shared" si="94"/>
        <v>120.37996545768567</v>
      </c>
      <c r="AQ341" s="296" t="str">
        <f t="shared" si="95"/>
        <v/>
      </c>
      <c r="AR341" s="296"/>
      <c r="AS341" s="333">
        <v>44883</v>
      </c>
      <c r="AT341" s="328" t="s">
        <v>115</v>
      </c>
      <c r="AU341" s="328" t="s">
        <v>110</v>
      </c>
      <c r="AV341" s="329">
        <v>44927</v>
      </c>
      <c r="AW341" s="329">
        <v>45016</v>
      </c>
      <c r="AX341" s="330">
        <v>2159</v>
      </c>
      <c r="AY341" s="331">
        <v>312.08999999999997</v>
      </c>
      <c r="AZ341" s="274">
        <f t="shared" si="86"/>
        <v>0.98429999999999995</v>
      </c>
      <c r="BA341" s="326">
        <f t="shared" si="96"/>
        <v>317.06796708320633</v>
      </c>
      <c r="BB341" s="296" t="str">
        <f t="shared" si="97"/>
        <v/>
      </c>
      <c r="BC341" t="str">
        <f t="shared" si="87"/>
        <v/>
      </c>
      <c r="BD341" s="296"/>
      <c r="BE341" s="296"/>
      <c r="BF341" s="332">
        <v>45246</v>
      </c>
      <c r="BG341" s="2" t="s">
        <v>115</v>
      </c>
      <c r="BH341" s="2" t="s">
        <v>111</v>
      </c>
      <c r="BI341" s="323">
        <v>45292</v>
      </c>
      <c r="BJ341" s="323">
        <v>45382</v>
      </c>
      <c r="BK341" s="324">
        <v>2183</v>
      </c>
      <c r="BL341" s="325">
        <v>111.45</v>
      </c>
      <c r="BM341" s="274">
        <f t="shared" si="88"/>
        <v>0.96323999999999999</v>
      </c>
      <c r="BN341" s="326">
        <f t="shared" si="98"/>
        <v>115.70325152609942</v>
      </c>
      <c r="BO341" s="296" t="str">
        <f t="shared" si="99"/>
        <v/>
      </c>
      <c r="BP341">
        <f t="shared" si="89"/>
        <v>1</v>
      </c>
      <c r="BQ341" s="296"/>
      <c r="BR341" s="332">
        <v>45244</v>
      </c>
      <c r="BS341" s="2" t="s">
        <v>108</v>
      </c>
      <c r="BT341" s="2" t="s">
        <v>158</v>
      </c>
      <c r="BU341" s="323">
        <v>48580</v>
      </c>
      <c r="BV341" s="323">
        <v>48944</v>
      </c>
      <c r="BW341" s="324">
        <v>8760</v>
      </c>
      <c r="BX341" s="325">
        <v>74.849999999999994</v>
      </c>
      <c r="BY341" s="274">
        <f t="shared" si="90"/>
        <v>0.96323999999999999</v>
      </c>
      <c r="BZ341" s="326">
        <f t="shared" si="100"/>
        <v>77.706490594244414</v>
      </c>
      <c r="CA341" s="296" t="str">
        <f t="shared" si="101"/>
        <v/>
      </c>
    </row>
    <row r="342" spans="12:79" x14ac:dyDescent="0.25">
      <c r="L342" s="332">
        <v>44118</v>
      </c>
      <c r="M342" s="2" t="s">
        <v>108</v>
      </c>
      <c r="N342" s="2" t="s">
        <v>110</v>
      </c>
      <c r="O342" s="323">
        <v>44927</v>
      </c>
      <c r="P342" s="323">
        <v>45291</v>
      </c>
      <c r="Q342" s="324">
        <v>8760</v>
      </c>
      <c r="R342" s="325">
        <v>45.45</v>
      </c>
      <c r="S342" s="274">
        <f t="shared" ref="S342:S405" si="102">VLOOKUP(CONCATENATE(YEAR(L342),"-",MONTH(L342)),$A$22:$B$69,2,0)</f>
        <v>1.07399</v>
      </c>
      <c r="T342" s="326">
        <f t="shared" si="91"/>
        <v>42.318829784262427</v>
      </c>
      <c r="U342" s="296" t="str">
        <f t="shared" ref="U342:U405" si="103">IF(AND($L342&gt;=N$19,$L342&lt;=O$19,$N342=U$16),T342,"")</f>
        <v/>
      </c>
      <c r="V342" s="296"/>
      <c r="W342" s="332">
        <v>44515</v>
      </c>
      <c r="X342" s="2" t="s">
        <v>108</v>
      </c>
      <c r="Y342" s="2" t="s">
        <v>133</v>
      </c>
      <c r="Z342" s="323">
        <v>44562</v>
      </c>
      <c r="AA342" s="323">
        <v>44926</v>
      </c>
      <c r="AB342" s="324">
        <v>8760</v>
      </c>
      <c r="AC342" s="325">
        <v>118.8</v>
      </c>
      <c r="AD342" s="274">
        <f t="shared" ref="AD342:AD405" si="104">VLOOKUP(CONCATENATE(YEAR(W342),"-",MONTH(W342)),$A$22:$B$69,2,0)</f>
        <v>1.05217</v>
      </c>
      <c r="AE342" s="326">
        <f t="shared" si="92"/>
        <v>112.90951082049477</v>
      </c>
      <c r="AF342" s="296" t="str">
        <f t="shared" si="93"/>
        <v/>
      </c>
      <c r="AG342" s="296"/>
      <c r="AH342" s="333">
        <v>44880</v>
      </c>
      <c r="AI342" s="328" t="s">
        <v>108</v>
      </c>
      <c r="AJ342" s="328" t="s">
        <v>110</v>
      </c>
      <c r="AK342" s="329">
        <v>44927</v>
      </c>
      <c r="AL342" s="329">
        <v>45291</v>
      </c>
      <c r="AM342" s="330">
        <v>8760</v>
      </c>
      <c r="AN342" s="331">
        <v>330</v>
      </c>
      <c r="AO342" s="274">
        <f t="shared" ref="AO342:AO405" si="105">VLOOKUP(CONCATENATE(YEAR(AH342),"-",MONTH(AH342)),$A$22:$B$69,2,0)</f>
        <v>0.98429999999999995</v>
      </c>
      <c r="AP342" s="326">
        <f t="shared" si="94"/>
        <v>335.26363913441025</v>
      </c>
      <c r="AQ342" s="296" t="str">
        <f t="shared" si="95"/>
        <v/>
      </c>
      <c r="AR342" s="296"/>
      <c r="AS342" s="333">
        <v>44883</v>
      </c>
      <c r="AT342" s="328" t="s">
        <v>115</v>
      </c>
      <c r="AU342" s="328" t="s">
        <v>134</v>
      </c>
      <c r="AV342" s="329">
        <v>45017</v>
      </c>
      <c r="AW342" s="329">
        <v>45107</v>
      </c>
      <c r="AX342" s="330">
        <v>2184</v>
      </c>
      <c r="AY342" s="331">
        <v>287.33999999999997</v>
      </c>
      <c r="AZ342" s="274">
        <f t="shared" ref="AZ342:AZ405" si="106">VLOOKUP(CONCATENATE(YEAR(AS342),"-",MONTH(AS342)),$A$22:$B$69,2,0)</f>
        <v>0.98429999999999995</v>
      </c>
      <c r="BA342" s="326">
        <f t="shared" si="96"/>
        <v>291.92319414812556</v>
      </c>
      <c r="BB342" s="296" t="str">
        <f t="shared" si="97"/>
        <v/>
      </c>
      <c r="BC342" t="str">
        <f t="shared" ref="BC342:BC405" si="107">IF(OR(AU342=AU$16,AU342=AV$16,AU342=AW$16,AU342=AX$16),1,"")</f>
        <v/>
      </c>
      <c r="BD342" s="296"/>
      <c r="BE342" s="296"/>
      <c r="BF342" s="332">
        <v>45246</v>
      </c>
      <c r="BG342" s="2" t="s">
        <v>115</v>
      </c>
      <c r="BH342" s="2" t="s">
        <v>117</v>
      </c>
      <c r="BI342" s="323">
        <v>45383</v>
      </c>
      <c r="BJ342" s="323">
        <v>45473</v>
      </c>
      <c r="BK342" s="324">
        <v>2184</v>
      </c>
      <c r="BL342" s="325">
        <v>102.76</v>
      </c>
      <c r="BM342" s="274">
        <f t="shared" ref="BM342:BM405" si="108">VLOOKUP(CONCATENATE(YEAR(BF342),"-",MONTH(BF342)),$A$22:$B$69,2,0)</f>
        <v>0.96323999999999999</v>
      </c>
      <c r="BN342" s="326">
        <f t="shared" si="98"/>
        <v>106.68161621195134</v>
      </c>
      <c r="BO342" s="296" t="str">
        <f t="shared" si="99"/>
        <v/>
      </c>
      <c r="BP342">
        <f t="shared" ref="BP342:BP405" si="109">IF(OR(BH342=BH$16,BH342=BI$16,BH342=BJ$16,BH342=BK$16),1,"")</f>
        <v>1</v>
      </c>
      <c r="BQ342" s="296"/>
      <c r="BR342" s="332">
        <v>45243</v>
      </c>
      <c r="BS342" s="2" t="s">
        <v>108</v>
      </c>
      <c r="BT342" s="2" t="s">
        <v>111</v>
      </c>
      <c r="BU342" s="323">
        <v>45292</v>
      </c>
      <c r="BV342" s="323">
        <v>45657</v>
      </c>
      <c r="BW342" s="324">
        <v>8784</v>
      </c>
      <c r="BX342" s="325">
        <v>116.08</v>
      </c>
      <c r="BY342" s="274">
        <f t="shared" ref="BY342:BY405" si="110">VLOOKUP(CONCATENATE(YEAR(BR342),"-",MONTH(BR342)),$A$22:$B$69,2,0)</f>
        <v>0.96323999999999999</v>
      </c>
      <c r="BZ342" s="326">
        <f t="shared" si="100"/>
        <v>120.50994560026577</v>
      </c>
      <c r="CA342" s="296">
        <f t="shared" si="101"/>
        <v>120.50994560026577</v>
      </c>
    </row>
    <row r="343" spans="12:79" x14ac:dyDescent="0.25">
      <c r="L343" s="332">
        <v>44118</v>
      </c>
      <c r="M343" s="2" t="s">
        <v>108</v>
      </c>
      <c r="N343" s="2" t="s">
        <v>111</v>
      </c>
      <c r="O343" s="323">
        <v>45292</v>
      </c>
      <c r="P343" s="323">
        <v>45657</v>
      </c>
      <c r="Q343" s="324">
        <v>8784</v>
      </c>
      <c r="R343" s="325">
        <v>47.6</v>
      </c>
      <c r="S343" s="274">
        <f t="shared" si="102"/>
        <v>1.07399</v>
      </c>
      <c r="T343" s="326">
        <f t="shared" ref="T343:T406" si="111">IF(R343="","",R343/S343)</f>
        <v>44.320710621141728</v>
      </c>
      <c r="U343" s="296">
        <f t="shared" si="103"/>
        <v>44.320710621141728</v>
      </c>
      <c r="V343" s="296"/>
      <c r="W343" s="332">
        <v>44515</v>
      </c>
      <c r="X343" s="2" t="s">
        <v>108</v>
      </c>
      <c r="Y343" s="2" t="s">
        <v>110</v>
      </c>
      <c r="Z343" s="323">
        <v>44927</v>
      </c>
      <c r="AA343" s="323">
        <v>45291</v>
      </c>
      <c r="AB343" s="324">
        <v>8760</v>
      </c>
      <c r="AC343" s="325">
        <v>87.4</v>
      </c>
      <c r="AD343" s="274">
        <f t="shared" si="104"/>
        <v>1.05217</v>
      </c>
      <c r="AE343" s="326">
        <f t="shared" ref="AE343:AE406" si="112">IF(AC343="","",AC343/AD343)</f>
        <v>83.066424627199027</v>
      </c>
      <c r="AF343" s="296">
        <f t="shared" ref="AF343:AF406" si="113">IF(AND($W343&gt;=Y$13,$W343&lt;=Z$13,$Y343=AF$16),AE343,"")</f>
        <v>83.066424627199027</v>
      </c>
      <c r="AG343" s="296"/>
      <c r="AH343" s="333">
        <v>44880</v>
      </c>
      <c r="AI343" s="328" t="s">
        <v>108</v>
      </c>
      <c r="AJ343" s="328" t="s">
        <v>111</v>
      </c>
      <c r="AK343" s="329">
        <v>45292</v>
      </c>
      <c r="AL343" s="329">
        <v>45657</v>
      </c>
      <c r="AM343" s="330">
        <v>8784</v>
      </c>
      <c r="AN343" s="331">
        <v>246.25</v>
      </c>
      <c r="AO343" s="274">
        <f t="shared" si="105"/>
        <v>0.98429999999999995</v>
      </c>
      <c r="AP343" s="326">
        <f t="shared" ref="AP343:AP406" si="114">IF(AN343="","",AN343/AO343)</f>
        <v>250.17779132378342</v>
      </c>
      <c r="AQ343" s="296" t="str">
        <f t="shared" ref="AQ343:AQ406" si="115">IF(AND(AH343&gt;=AJ$19,AH343&lt;=AK$19,$AJ343=AQ$16),AP343,"")</f>
        <v/>
      </c>
      <c r="AR343" s="296"/>
      <c r="AS343" s="333">
        <v>44883</v>
      </c>
      <c r="AT343" s="328" t="s">
        <v>115</v>
      </c>
      <c r="AU343" s="328" t="s">
        <v>137</v>
      </c>
      <c r="AV343" s="329">
        <v>45108</v>
      </c>
      <c r="AW343" s="329">
        <v>45199</v>
      </c>
      <c r="AX343" s="330">
        <v>2208</v>
      </c>
      <c r="AY343" s="331">
        <v>290.83999999999997</v>
      </c>
      <c r="AZ343" s="274">
        <f t="shared" si="106"/>
        <v>0.98429999999999995</v>
      </c>
      <c r="BA343" s="326">
        <f t="shared" ref="BA343:BA406" si="116">IF(AY343="","",AY343/AZ343)</f>
        <v>295.47902062379353</v>
      </c>
      <c r="BB343" s="296" t="str">
        <f t="shared" ref="BB343:BB406" si="117">IF(AND(AS343&gt;=BA$16,AS343&lt;=BB$16,BC343=1),BA343,"")</f>
        <v/>
      </c>
      <c r="BC343" t="str">
        <f t="shared" si="107"/>
        <v/>
      </c>
      <c r="BD343" s="296"/>
      <c r="BE343" s="296"/>
      <c r="BF343" s="332">
        <v>45246</v>
      </c>
      <c r="BG343" s="2" t="s">
        <v>115</v>
      </c>
      <c r="BH343" s="2" t="s">
        <v>118</v>
      </c>
      <c r="BI343" s="323">
        <v>45474</v>
      </c>
      <c r="BJ343" s="323">
        <v>45565</v>
      </c>
      <c r="BK343" s="324">
        <v>2208</v>
      </c>
      <c r="BL343" s="325">
        <v>112.92</v>
      </c>
      <c r="BM343" s="274">
        <f t="shared" si="108"/>
        <v>0.96323999999999999</v>
      </c>
      <c r="BN343" s="326">
        <f t="shared" ref="BN343:BN406" si="118">IF(BL343="","",BL343/BM343)</f>
        <v>117.22935094057556</v>
      </c>
      <c r="BO343" s="296" t="str">
        <f t="shared" ref="BO343:BO406" si="119">IF(AND(BF343&gt;=BH$19,BF343&lt;=BI$19,BP343=1),BN343,"")</f>
        <v/>
      </c>
      <c r="BP343">
        <f t="shared" si="109"/>
        <v>1</v>
      </c>
      <c r="BQ343" s="296"/>
      <c r="BR343" s="332">
        <v>45243</v>
      </c>
      <c r="BS343" s="2" t="s">
        <v>108</v>
      </c>
      <c r="BT343" s="2" t="s">
        <v>135</v>
      </c>
      <c r="BU343" s="323">
        <v>45658</v>
      </c>
      <c r="BV343" s="323">
        <v>46022</v>
      </c>
      <c r="BW343" s="324">
        <v>8760</v>
      </c>
      <c r="BX343" s="325">
        <v>111.47</v>
      </c>
      <c r="BY343" s="274">
        <f t="shared" si="110"/>
        <v>0.96323999999999999</v>
      </c>
      <c r="BZ343" s="326">
        <f t="shared" ref="BZ343:BZ406" si="120">IF(BX343="","",BX343/BY343)</f>
        <v>115.72401478343923</v>
      </c>
      <c r="CA343" s="296" t="str">
        <f t="shared" ref="CA343:CA406" si="121">IF(AND(BR343&gt;=BZ$16,BR343&lt;=CA$16,BT343=BT$16),BZ343,"")</f>
        <v/>
      </c>
    </row>
    <row r="344" spans="12:79" x14ac:dyDescent="0.25">
      <c r="L344" s="332">
        <v>44118</v>
      </c>
      <c r="M344" s="2" t="s">
        <v>108</v>
      </c>
      <c r="N344" s="2" t="s">
        <v>135</v>
      </c>
      <c r="O344" s="323">
        <v>45658</v>
      </c>
      <c r="P344" s="323">
        <v>46022</v>
      </c>
      <c r="Q344" s="324">
        <v>8760</v>
      </c>
      <c r="R344" s="325">
        <v>48.4</v>
      </c>
      <c r="S344" s="274">
        <f t="shared" si="102"/>
        <v>1.07399</v>
      </c>
      <c r="T344" s="326">
        <f t="shared" si="111"/>
        <v>45.065596513934018</v>
      </c>
      <c r="U344" s="296" t="str">
        <f t="shared" si="103"/>
        <v/>
      </c>
      <c r="V344" s="296"/>
      <c r="W344" s="332">
        <v>44515</v>
      </c>
      <c r="X344" s="2" t="s">
        <v>108</v>
      </c>
      <c r="Y344" s="2" t="s">
        <v>111</v>
      </c>
      <c r="Z344" s="323">
        <v>45292</v>
      </c>
      <c r="AA344" s="323">
        <v>45657</v>
      </c>
      <c r="AB344" s="324">
        <v>8784</v>
      </c>
      <c r="AC344" s="325">
        <v>76.02</v>
      </c>
      <c r="AD344" s="274">
        <f t="shared" si="104"/>
        <v>1.05217</v>
      </c>
      <c r="AE344" s="326">
        <f t="shared" si="112"/>
        <v>72.250681924023681</v>
      </c>
      <c r="AF344" s="296" t="str">
        <f t="shared" si="113"/>
        <v/>
      </c>
      <c r="AG344" s="296"/>
      <c r="AH344" s="333">
        <v>44880</v>
      </c>
      <c r="AI344" s="328" t="s">
        <v>108</v>
      </c>
      <c r="AJ344" s="328" t="s">
        <v>135</v>
      </c>
      <c r="AK344" s="329">
        <v>45658</v>
      </c>
      <c r="AL344" s="329">
        <v>46022</v>
      </c>
      <c r="AM344" s="330">
        <v>8760</v>
      </c>
      <c r="AN344" s="331">
        <v>176.25</v>
      </c>
      <c r="AO344" s="274">
        <f t="shared" si="105"/>
        <v>0.98429999999999995</v>
      </c>
      <c r="AP344" s="326">
        <f t="shared" si="114"/>
        <v>179.06126181042367</v>
      </c>
      <c r="AQ344" s="296" t="str">
        <f t="shared" si="115"/>
        <v/>
      </c>
      <c r="AR344" s="296"/>
      <c r="AS344" s="333">
        <v>44883</v>
      </c>
      <c r="AT344" s="328" t="s">
        <v>115</v>
      </c>
      <c r="AU344" s="328" t="s">
        <v>116</v>
      </c>
      <c r="AV344" s="329">
        <v>45200</v>
      </c>
      <c r="AW344" s="329">
        <v>45291</v>
      </c>
      <c r="AX344" s="330">
        <v>2209</v>
      </c>
      <c r="AY344" s="331">
        <v>380.25</v>
      </c>
      <c r="AZ344" s="274">
        <f t="shared" si="106"/>
        <v>0.98429999999999995</v>
      </c>
      <c r="BA344" s="326">
        <f t="shared" si="116"/>
        <v>386.31514782078636</v>
      </c>
      <c r="BB344" s="296">
        <f t="shared" si="117"/>
        <v>386.31514782078636</v>
      </c>
      <c r="BC344">
        <f t="shared" si="107"/>
        <v>1</v>
      </c>
      <c r="BD344" s="296"/>
      <c r="BE344" s="296"/>
      <c r="BF344" s="332">
        <v>45246</v>
      </c>
      <c r="BG344" s="2" t="s">
        <v>115</v>
      </c>
      <c r="BH344" s="2" t="s">
        <v>140</v>
      </c>
      <c r="BI344" s="323">
        <v>45566</v>
      </c>
      <c r="BJ344" s="323">
        <v>45657</v>
      </c>
      <c r="BK344" s="324">
        <v>2209</v>
      </c>
      <c r="BL344" s="325">
        <v>129.94999999999999</v>
      </c>
      <c r="BM344" s="274">
        <f t="shared" si="108"/>
        <v>0.96323999999999999</v>
      </c>
      <c r="BN344" s="326">
        <f t="shared" si="118"/>
        <v>134.90926456542502</v>
      </c>
      <c r="BO344" s="296" t="str">
        <f t="shared" si="119"/>
        <v/>
      </c>
      <c r="BP344" t="str">
        <f t="shared" si="109"/>
        <v/>
      </c>
      <c r="BQ344" s="296"/>
      <c r="BR344" s="332">
        <v>45243</v>
      </c>
      <c r="BS344" s="2" t="s">
        <v>108</v>
      </c>
      <c r="BT344" s="2" t="s">
        <v>138</v>
      </c>
      <c r="BU344" s="323">
        <v>46023</v>
      </c>
      <c r="BV344" s="323">
        <v>46387</v>
      </c>
      <c r="BW344" s="324">
        <v>8760</v>
      </c>
      <c r="BX344" s="325">
        <v>103.19</v>
      </c>
      <c r="BY344" s="274">
        <f t="shared" si="110"/>
        <v>0.96323999999999999</v>
      </c>
      <c r="BZ344" s="326">
        <f t="shared" si="120"/>
        <v>107.12802624475728</v>
      </c>
      <c r="CA344" s="296" t="str">
        <f t="shared" si="121"/>
        <v/>
      </c>
    </row>
    <row r="345" spans="12:79" x14ac:dyDescent="0.25">
      <c r="L345" s="332">
        <v>44118</v>
      </c>
      <c r="M345" s="2" t="s">
        <v>108</v>
      </c>
      <c r="N345" s="2" t="s">
        <v>138</v>
      </c>
      <c r="O345" s="323">
        <v>46023</v>
      </c>
      <c r="P345" s="323">
        <v>46387</v>
      </c>
      <c r="Q345" s="324">
        <v>8760</v>
      </c>
      <c r="R345" s="325">
        <v>49.05</v>
      </c>
      <c r="S345" s="274">
        <f t="shared" si="102"/>
        <v>1.07399</v>
      </c>
      <c r="T345" s="326">
        <f t="shared" si="111"/>
        <v>45.670816301827763</v>
      </c>
      <c r="U345" s="296" t="str">
        <f t="shared" si="103"/>
        <v/>
      </c>
      <c r="V345" s="296"/>
      <c r="W345" s="332">
        <v>44515</v>
      </c>
      <c r="X345" s="2" t="s">
        <v>108</v>
      </c>
      <c r="Y345" s="2" t="s">
        <v>135</v>
      </c>
      <c r="Z345" s="323">
        <v>45658</v>
      </c>
      <c r="AA345" s="323">
        <v>46022</v>
      </c>
      <c r="AB345" s="324">
        <v>8760</v>
      </c>
      <c r="AC345" s="325">
        <v>72.89</v>
      </c>
      <c r="AD345" s="274">
        <f t="shared" si="104"/>
        <v>1.05217</v>
      </c>
      <c r="AE345" s="326">
        <f t="shared" si="112"/>
        <v>69.275877472271588</v>
      </c>
      <c r="AF345" s="296" t="str">
        <f t="shared" si="113"/>
        <v/>
      </c>
      <c r="AG345" s="296"/>
      <c r="AH345" s="333">
        <v>44880</v>
      </c>
      <c r="AI345" s="328" t="s">
        <v>108</v>
      </c>
      <c r="AJ345" s="328" t="s">
        <v>138</v>
      </c>
      <c r="AK345" s="329">
        <v>46023</v>
      </c>
      <c r="AL345" s="329">
        <v>46387</v>
      </c>
      <c r="AM345" s="330">
        <v>8760</v>
      </c>
      <c r="AN345" s="331">
        <v>141.63</v>
      </c>
      <c r="AO345" s="274">
        <f t="shared" si="105"/>
        <v>0.98429999999999995</v>
      </c>
      <c r="AP345" s="326">
        <f t="shared" si="114"/>
        <v>143.88905821395917</v>
      </c>
      <c r="AQ345" s="296" t="str">
        <f t="shared" si="115"/>
        <v/>
      </c>
      <c r="AR345" s="296"/>
      <c r="AS345" s="333">
        <v>44883</v>
      </c>
      <c r="AT345" s="328" t="s">
        <v>115</v>
      </c>
      <c r="AU345" s="328" t="s">
        <v>111</v>
      </c>
      <c r="AV345" s="329">
        <v>45292</v>
      </c>
      <c r="AW345" s="329">
        <v>45382</v>
      </c>
      <c r="AX345" s="330">
        <v>2183</v>
      </c>
      <c r="AY345" s="331">
        <v>346.27</v>
      </c>
      <c r="AZ345" s="274">
        <f t="shared" si="106"/>
        <v>0.98429999999999995</v>
      </c>
      <c r="BA345" s="326">
        <f t="shared" si="116"/>
        <v>351.79315249415828</v>
      </c>
      <c r="BB345" s="296">
        <f t="shared" si="117"/>
        <v>351.79315249415828</v>
      </c>
      <c r="BC345">
        <f t="shared" si="107"/>
        <v>1</v>
      </c>
      <c r="BD345" s="296"/>
      <c r="BE345" s="296"/>
      <c r="BF345" s="332">
        <v>45246</v>
      </c>
      <c r="BG345" s="2" t="s">
        <v>115</v>
      </c>
      <c r="BH345" s="2" t="s">
        <v>135</v>
      </c>
      <c r="BI345" s="323">
        <v>45658</v>
      </c>
      <c r="BJ345" s="323">
        <v>45747</v>
      </c>
      <c r="BK345" s="324">
        <v>2159</v>
      </c>
      <c r="BL345" s="325">
        <v>132.4</v>
      </c>
      <c r="BM345" s="274">
        <f t="shared" si="108"/>
        <v>0.96323999999999999</v>
      </c>
      <c r="BN345" s="326">
        <f t="shared" si="118"/>
        <v>137.45276358955195</v>
      </c>
      <c r="BO345" s="296" t="str">
        <f t="shared" si="119"/>
        <v/>
      </c>
      <c r="BP345" t="str">
        <f t="shared" si="109"/>
        <v/>
      </c>
      <c r="BQ345" s="296"/>
      <c r="BR345" s="332">
        <v>45243</v>
      </c>
      <c r="BS345" s="2" t="s">
        <v>108</v>
      </c>
      <c r="BT345" s="2" t="s">
        <v>141</v>
      </c>
      <c r="BU345" s="323">
        <v>46388</v>
      </c>
      <c r="BV345" s="323">
        <v>46752</v>
      </c>
      <c r="BW345" s="324">
        <v>8760</v>
      </c>
      <c r="BX345" s="325">
        <v>90.53</v>
      </c>
      <c r="BY345" s="274">
        <f t="shared" si="110"/>
        <v>0.96323999999999999</v>
      </c>
      <c r="BZ345" s="326">
        <f t="shared" si="120"/>
        <v>93.984884348656621</v>
      </c>
      <c r="CA345" s="296" t="str">
        <f t="shared" si="121"/>
        <v/>
      </c>
    </row>
    <row r="346" spans="12:79" x14ac:dyDescent="0.25">
      <c r="L346" s="332">
        <v>44117</v>
      </c>
      <c r="M346" s="2" t="s">
        <v>108</v>
      </c>
      <c r="N346" s="2" t="s">
        <v>151</v>
      </c>
      <c r="O346" s="323">
        <v>44197</v>
      </c>
      <c r="P346" s="323">
        <v>44561</v>
      </c>
      <c r="Q346" s="324">
        <v>8760</v>
      </c>
      <c r="R346" s="325">
        <v>39.97</v>
      </c>
      <c r="S346" s="274">
        <f t="shared" si="102"/>
        <v>1.07399</v>
      </c>
      <c r="T346" s="326">
        <f t="shared" si="111"/>
        <v>37.216361418635181</v>
      </c>
      <c r="U346" s="296" t="str">
        <f t="shared" si="103"/>
        <v/>
      </c>
      <c r="V346" s="296"/>
      <c r="W346" s="332">
        <v>44515</v>
      </c>
      <c r="X346" s="2" t="s">
        <v>108</v>
      </c>
      <c r="Y346" s="2" t="s">
        <v>138</v>
      </c>
      <c r="Z346" s="323">
        <v>46023</v>
      </c>
      <c r="AA346" s="323">
        <v>46387</v>
      </c>
      <c r="AB346" s="324">
        <v>8760</v>
      </c>
      <c r="AC346" s="325">
        <v>71.86</v>
      </c>
      <c r="AD346" s="274">
        <f t="shared" si="104"/>
        <v>1.05217</v>
      </c>
      <c r="AE346" s="326">
        <f t="shared" si="112"/>
        <v>68.296948211790863</v>
      </c>
      <c r="AF346" s="296" t="str">
        <f t="shared" si="113"/>
        <v/>
      </c>
      <c r="AG346" s="296"/>
      <c r="AH346" s="333">
        <v>44880</v>
      </c>
      <c r="AI346" s="328" t="s">
        <v>108</v>
      </c>
      <c r="AJ346" s="328" t="s">
        <v>141</v>
      </c>
      <c r="AK346" s="329">
        <v>46388</v>
      </c>
      <c r="AL346" s="329">
        <v>46752</v>
      </c>
      <c r="AM346" s="330">
        <v>8760</v>
      </c>
      <c r="AN346" s="331">
        <v>132.87</v>
      </c>
      <c r="AO346" s="274">
        <f t="shared" si="105"/>
        <v>0.98429999999999995</v>
      </c>
      <c r="AP346" s="326">
        <f t="shared" si="114"/>
        <v>134.98933252057302</v>
      </c>
      <c r="AQ346" s="296" t="str">
        <f t="shared" si="115"/>
        <v/>
      </c>
      <c r="AR346" s="296"/>
      <c r="AS346" s="333">
        <v>44883</v>
      </c>
      <c r="AT346" s="328" t="s">
        <v>115</v>
      </c>
      <c r="AU346" s="328" t="s">
        <v>117</v>
      </c>
      <c r="AV346" s="329">
        <v>45383</v>
      </c>
      <c r="AW346" s="329">
        <v>45473</v>
      </c>
      <c r="AX346" s="330">
        <v>2184</v>
      </c>
      <c r="AY346" s="331">
        <v>181.49</v>
      </c>
      <c r="AZ346" s="274">
        <f t="shared" si="106"/>
        <v>0.98429999999999995</v>
      </c>
      <c r="BA346" s="326">
        <f t="shared" si="116"/>
        <v>184.38484201970945</v>
      </c>
      <c r="BB346" s="296">
        <f t="shared" si="117"/>
        <v>184.38484201970945</v>
      </c>
      <c r="BC346">
        <f t="shared" si="107"/>
        <v>1</v>
      </c>
      <c r="BD346" s="296"/>
      <c r="BE346" s="296"/>
      <c r="BF346" s="332">
        <v>45246</v>
      </c>
      <c r="BG346" s="2" t="s">
        <v>115</v>
      </c>
      <c r="BH346" s="2" t="s">
        <v>145</v>
      </c>
      <c r="BI346" s="323">
        <v>45748</v>
      </c>
      <c r="BJ346" s="323">
        <v>45838</v>
      </c>
      <c r="BK346" s="324">
        <v>2184</v>
      </c>
      <c r="BL346" s="325">
        <v>96</v>
      </c>
      <c r="BM346" s="274">
        <f t="shared" si="108"/>
        <v>0.96323999999999999</v>
      </c>
      <c r="BN346" s="326">
        <f t="shared" si="118"/>
        <v>99.663635231095057</v>
      </c>
      <c r="BO346" s="296" t="str">
        <f t="shared" si="119"/>
        <v/>
      </c>
      <c r="BP346" t="str">
        <f t="shared" si="109"/>
        <v/>
      </c>
      <c r="BQ346" s="296"/>
      <c r="BR346" s="332">
        <v>45243</v>
      </c>
      <c r="BS346" s="2" t="s">
        <v>108</v>
      </c>
      <c r="BT346" s="2" t="s">
        <v>143</v>
      </c>
      <c r="BU346" s="323">
        <v>46753</v>
      </c>
      <c r="BV346" s="323">
        <v>47118</v>
      </c>
      <c r="BW346" s="324">
        <v>8784</v>
      </c>
      <c r="BX346" s="325">
        <v>82</v>
      </c>
      <c r="BY346" s="274">
        <f t="shared" si="110"/>
        <v>0.96323999999999999</v>
      </c>
      <c r="BZ346" s="326">
        <f t="shared" si="120"/>
        <v>85.129355093227034</v>
      </c>
      <c r="CA346" s="296" t="str">
        <f t="shared" si="121"/>
        <v/>
      </c>
    </row>
    <row r="347" spans="12:79" x14ac:dyDescent="0.25">
      <c r="L347" s="332">
        <v>44117</v>
      </c>
      <c r="M347" s="2" t="s">
        <v>108</v>
      </c>
      <c r="N347" s="2" t="s">
        <v>133</v>
      </c>
      <c r="O347" s="323">
        <v>44562</v>
      </c>
      <c r="P347" s="323">
        <v>44926</v>
      </c>
      <c r="Q347" s="324">
        <v>8760</v>
      </c>
      <c r="R347" s="325">
        <v>43.41</v>
      </c>
      <c r="S347" s="274">
        <f t="shared" si="102"/>
        <v>1.07399</v>
      </c>
      <c r="T347" s="326">
        <f t="shared" si="111"/>
        <v>40.419370757642064</v>
      </c>
      <c r="U347" s="296" t="str">
        <f t="shared" si="103"/>
        <v/>
      </c>
      <c r="V347" s="296"/>
      <c r="W347" s="332">
        <v>44515</v>
      </c>
      <c r="X347" s="2" t="s">
        <v>108</v>
      </c>
      <c r="Y347" s="2" t="s">
        <v>141</v>
      </c>
      <c r="Z347" s="323">
        <v>46388</v>
      </c>
      <c r="AA347" s="323">
        <v>46752</v>
      </c>
      <c r="AB347" s="324">
        <v>8760</v>
      </c>
      <c r="AC347" s="325">
        <v>71.39</v>
      </c>
      <c r="AD347" s="274">
        <f t="shared" si="104"/>
        <v>1.05217</v>
      </c>
      <c r="AE347" s="326">
        <f t="shared" si="112"/>
        <v>67.850252335649174</v>
      </c>
      <c r="AF347" s="296" t="str">
        <f t="shared" si="113"/>
        <v/>
      </c>
      <c r="AG347" s="296"/>
      <c r="AH347" s="333">
        <v>44880</v>
      </c>
      <c r="AI347" s="328" t="s">
        <v>108</v>
      </c>
      <c r="AJ347" s="328" t="s">
        <v>143</v>
      </c>
      <c r="AK347" s="329">
        <v>46753</v>
      </c>
      <c r="AL347" s="329">
        <v>47118</v>
      </c>
      <c r="AM347" s="330">
        <v>8784</v>
      </c>
      <c r="AN347" s="331">
        <v>121.87</v>
      </c>
      <c r="AO347" s="274">
        <f t="shared" si="105"/>
        <v>0.98429999999999995</v>
      </c>
      <c r="AP347" s="326">
        <f t="shared" si="114"/>
        <v>123.81387788275933</v>
      </c>
      <c r="AQ347" s="296" t="str">
        <f t="shared" si="115"/>
        <v/>
      </c>
      <c r="AR347" s="296"/>
      <c r="AS347" s="333">
        <v>44883</v>
      </c>
      <c r="AT347" s="328" t="s">
        <v>115</v>
      </c>
      <c r="AU347" s="328" t="s">
        <v>118</v>
      </c>
      <c r="AV347" s="329">
        <v>45474</v>
      </c>
      <c r="AW347" s="329">
        <v>45565</v>
      </c>
      <c r="AX347" s="330">
        <v>2208</v>
      </c>
      <c r="AY347" s="331">
        <v>172.34</v>
      </c>
      <c r="AZ347" s="274">
        <f t="shared" si="106"/>
        <v>0.98429999999999995</v>
      </c>
      <c r="BA347" s="326">
        <f t="shared" si="116"/>
        <v>175.08889566189171</v>
      </c>
      <c r="BB347" s="296">
        <f t="shared" si="117"/>
        <v>175.08889566189171</v>
      </c>
      <c r="BC347">
        <f t="shared" si="107"/>
        <v>1</v>
      </c>
      <c r="BD347" s="296"/>
      <c r="BE347" s="296"/>
      <c r="BF347" s="332">
        <v>45246</v>
      </c>
      <c r="BG347" s="2" t="s">
        <v>115</v>
      </c>
      <c r="BH347" s="2" t="s">
        <v>148</v>
      </c>
      <c r="BI347" s="323">
        <v>45839</v>
      </c>
      <c r="BJ347" s="323">
        <v>45930</v>
      </c>
      <c r="BK347" s="324">
        <v>2208</v>
      </c>
      <c r="BL347" s="325">
        <v>100.25</v>
      </c>
      <c r="BM347" s="274">
        <f t="shared" si="108"/>
        <v>0.96323999999999999</v>
      </c>
      <c r="BN347" s="326">
        <f t="shared" si="118"/>
        <v>104.07582741580499</v>
      </c>
      <c r="BO347" s="296" t="str">
        <f t="shared" si="119"/>
        <v/>
      </c>
      <c r="BP347" t="str">
        <f t="shared" si="109"/>
        <v/>
      </c>
      <c r="BQ347" s="296"/>
      <c r="BR347" s="332">
        <v>45243</v>
      </c>
      <c r="BS347" s="2" t="s">
        <v>108</v>
      </c>
      <c r="BT347" s="2" t="s">
        <v>146</v>
      </c>
      <c r="BU347" s="323">
        <v>47119</v>
      </c>
      <c r="BV347" s="323">
        <v>47483</v>
      </c>
      <c r="BW347" s="324">
        <v>8760</v>
      </c>
      <c r="BX347" s="325">
        <v>78.84</v>
      </c>
      <c r="BY347" s="274">
        <f t="shared" si="110"/>
        <v>0.96323999999999999</v>
      </c>
      <c r="BZ347" s="326">
        <f t="shared" si="120"/>
        <v>81.848760433536825</v>
      </c>
      <c r="CA347" s="296" t="str">
        <f t="shared" si="121"/>
        <v/>
      </c>
    </row>
    <row r="348" spans="12:79" x14ac:dyDescent="0.25">
      <c r="L348" s="332">
        <v>44117</v>
      </c>
      <c r="M348" s="2" t="s">
        <v>108</v>
      </c>
      <c r="N348" s="2" t="s">
        <v>110</v>
      </c>
      <c r="O348" s="323">
        <v>44927</v>
      </c>
      <c r="P348" s="323">
        <v>45291</v>
      </c>
      <c r="Q348" s="324">
        <v>8760</v>
      </c>
      <c r="R348" s="325">
        <v>45.34</v>
      </c>
      <c r="S348" s="274">
        <f t="shared" si="102"/>
        <v>1.07399</v>
      </c>
      <c r="T348" s="326">
        <f t="shared" si="111"/>
        <v>42.216407974003488</v>
      </c>
      <c r="U348" s="296" t="str">
        <f t="shared" si="103"/>
        <v/>
      </c>
      <c r="V348" s="296"/>
      <c r="W348" s="332">
        <v>44515</v>
      </c>
      <c r="X348" s="2" t="s">
        <v>108</v>
      </c>
      <c r="Y348" s="2" t="s">
        <v>143</v>
      </c>
      <c r="Z348" s="323">
        <v>46753</v>
      </c>
      <c r="AA348" s="323">
        <v>47118</v>
      </c>
      <c r="AB348" s="324">
        <v>8784</v>
      </c>
      <c r="AC348" s="325">
        <v>70.849999999999994</v>
      </c>
      <c r="AD348" s="274">
        <f t="shared" si="104"/>
        <v>1.05217</v>
      </c>
      <c r="AE348" s="326">
        <f t="shared" si="112"/>
        <v>67.337027286465101</v>
      </c>
      <c r="AF348" s="296" t="str">
        <f t="shared" si="113"/>
        <v/>
      </c>
      <c r="AG348" s="296"/>
      <c r="AH348" s="333">
        <v>44880</v>
      </c>
      <c r="AI348" s="328" t="s">
        <v>108</v>
      </c>
      <c r="AJ348" s="328" t="s">
        <v>146</v>
      </c>
      <c r="AK348" s="329">
        <v>47119</v>
      </c>
      <c r="AL348" s="329">
        <v>47483</v>
      </c>
      <c r="AM348" s="330">
        <v>8760</v>
      </c>
      <c r="AN348" s="331">
        <v>120.68</v>
      </c>
      <c r="AO348" s="274">
        <f t="shared" si="105"/>
        <v>0.98429999999999995</v>
      </c>
      <c r="AP348" s="326">
        <f t="shared" si="114"/>
        <v>122.60489688103222</v>
      </c>
      <c r="AQ348" s="296" t="str">
        <f t="shared" si="115"/>
        <v/>
      </c>
      <c r="AR348" s="296"/>
      <c r="AS348" s="333">
        <v>44883</v>
      </c>
      <c r="AT348" s="328" t="s">
        <v>115</v>
      </c>
      <c r="AU348" s="328" t="s">
        <v>140</v>
      </c>
      <c r="AV348" s="329">
        <v>45566</v>
      </c>
      <c r="AW348" s="329">
        <v>45657</v>
      </c>
      <c r="AX348" s="330">
        <v>2209</v>
      </c>
      <c r="AY348" s="331">
        <v>248.53</v>
      </c>
      <c r="AZ348" s="274">
        <f t="shared" si="106"/>
        <v>0.98429999999999995</v>
      </c>
      <c r="BA348" s="326">
        <f t="shared" si="116"/>
        <v>252.49415828507571</v>
      </c>
      <c r="BB348" s="296" t="str">
        <f t="shared" si="117"/>
        <v/>
      </c>
      <c r="BC348" t="str">
        <f t="shared" si="107"/>
        <v/>
      </c>
      <c r="BD348" s="296"/>
      <c r="BE348" s="296"/>
      <c r="BF348" s="332">
        <v>45246</v>
      </c>
      <c r="BG348" s="2" t="s">
        <v>115</v>
      </c>
      <c r="BH348" s="2" t="s">
        <v>152</v>
      </c>
      <c r="BI348" s="323">
        <v>45931</v>
      </c>
      <c r="BJ348" s="323">
        <v>46022</v>
      </c>
      <c r="BK348" s="324">
        <v>2209</v>
      </c>
      <c r="BL348" s="325">
        <v>119.75</v>
      </c>
      <c r="BM348" s="274">
        <f t="shared" si="108"/>
        <v>0.96323999999999999</v>
      </c>
      <c r="BN348" s="326">
        <f t="shared" si="118"/>
        <v>124.32000332212118</v>
      </c>
      <c r="BO348" s="296" t="str">
        <f t="shared" si="119"/>
        <v/>
      </c>
      <c r="BP348" t="str">
        <f t="shared" si="109"/>
        <v/>
      </c>
      <c r="BQ348" s="296"/>
      <c r="BR348" s="332">
        <v>45243</v>
      </c>
      <c r="BS348" s="2" t="s">
        <v>108</v>
      </c>
      <c r="BT348" s="2" t="s">
        <v>149</v>
      </c>
      <c r="BU348" s="323">
        <v>47484</v>
      </c>
      <c r="BV348" s="323">
        <v>47848</v>
      </c>
      <c r="BW348" s="324">
        <v>8760</v>
      </c>
      <c r="BX348" s="325">
        <v>77.2</v>
      </c>
      <c r="BY348" s="274">
        <f t="shared" si="110"/>
        <v>0.96323999999999999</v>
      </c>
      <c r="BZ348" s="326">
        <f t="shared" si="120"/>
        <v>80.146173331672273</v>
      </c>
      <c r="CA348" s="296" t="str">
        <f t="shared" si="121"/>
        <v/>
      </c>
    </row>
    <row r="349" spans="12:79" x14ac:dyDescent="0.25">
      <c r="L349" s="332">
        <v>44117</v>
      </c>
      <c r="M349" s="2" t="s">
        <v>108</v>
      </c>
      <c r="N349" s="2" t="s">
        <v>111</v>
      </c>
      <c r="O349" s="323">
        <v>45292</v>
      </c>
      <c r="P349" s="323">
        <v>45657</v>
      </c>
      <c r="Q349" s="324">
        <v>8784</v>
      </c>
      <c r="R349" s="325">
        <v>47.58</v>
      </c>
      <c r="S349" s="274">
        <f t="shared" si="102"/>
        <v>1.07399</v>
      </c>
      <c r="T349" s="326">
        <f t="shared" si="111"/>
        <v>44.302088473821918</v>
      </c>
      <c r="U349" s="296">
        <f t="shared" si="103"/>
        <v>44.302088473821918</v>
      </c>
      <c r="V349" s="296"/>
      <c r="W349" s="332">
        <v>44515</v>
      </c>
      <c r="X349" s="2" t="s">
        <v>108</v>
      </c>
      <c r="Y349" s="2" t="s">
        <v>146</v>
      </c>
      <c r="Z349" s="323">
        <v>47119</v>
      </c>
      <c r="AA349" s="323">
        <v>47483</v>
      </c>
      <c r="AB349" s="324">
        <v>8760</v>
      </c>
      <c r="AC349" s="325">
        <v>70.27</v>
      </c>
      <c r="AD349" s="274">
        <f t="shared" si="104"/>
        <v>1.05217</v>
      </c>
      <c r="AE349" s="326">
        <f t="shared" si="112"/>
        <v>66.785785566971114</v>
      </c>
      <c r="AF349" s="296" t="str">
        <f t="shared" si="113"/>
        <v/>
      </c>
      <c r="AG349" s="296"/>
      <c r="AH349" s="333">
        <v>44880</v>
      </c>
      <c r="AI349" s="328" t="s">
        <v>108</v>
      </c>
      <c r="AJ349" s="328" t="s">
        <v>149</v>
      </c>
      <c r="AK349" s="329">
        <v>47484</v>
      </c>
      <c r="AL349" s="329">
        <v>47848</v>
      </c>
      <c r="AM349" s="330">
        <v>8760</v>
      </c>
      <c r="AN349" s="331">
        <v>119.68</v>
      </c>
      <c r="AO349" s="274">
        <f t="shared" si="105"/>
        <v>0.98429999999999995</v>
      </c>
      <c r="AP349" s="326">
        <f t="shared" si="114"/>
        <v>121.5889464594128</v>
      </c>
      <c r="AQ349" s="296" t="str">
        <f t="shared" si="115"/>
        <v/>
      </c>
      <c r="AR349" s="296"/>
      <c r="AS349" s="333">
        <v>44883</v>
      </c>
      <c r="AT349" s="328" t="s">
        <v>115</v>
      </c>
      <c r="AU349" s="328" t="s">
        <v>135</v>
      </c>
      <c r="AV349" s="329">
        <v>45658</v>
      </c>
      <c r="AW349" s="329">
        <v>45747</v>
      </c>
      <c r="AX349" s="330">
        <v>2159</v>
      </c>
      <c r="AY349" s="331">
        <v>243.91</v>
      </c>
      <c r="AZ349" s="274">
        <f t="shared" si="106"/>
        <v>0.98429999999999995</v>
      </c>
      <c r="BA349" s="326">
        <f t="shared" si="116"/>
        <v>247.80046733719396</v>
      </c>
      <c r="BB349" s="296" t="str">
        <f t="shared" si="117"/>
        <v/>
      </c>
      <c r="BC349" t="str">
        <f t="shared" si="107"/>
        <v/>
      </c>
      <c r="BD349" s="296"/>
      <c r="BE349" s="296"/>
      <c r="BF349" s="332">
        <v>45246</v>
      </c>
      <c r="BG349" s="2" t="s">
        <v>115</v>
      </c>
      <c r="BH349" s="2" t="s">
        <v>138</v>
      </c>
      <c r="BI349" s="323">
        <v>46023</v>
      </c>
      <c r="BJ349" s="323">
        <v>46112</v>
      </c>
      <c r="BK349" s="324">
        <v>2159</v>
      </c>
      <c r="BL349" s="325">
        <v>117.56</v>
      </c>
      <c r="BM349" s="274">
        <f t="shared" si="108"/>
        <v>0.96323999999999999</v>
      </c>
      <c r="BN349" s="326">
        <f t="shared" si="118"/>
        <v>122.04642664341182</v>
      </c>
      <c r="BO349" s="296" t="str">
        <f t="shared" si="119"/>
        <v/>
      </c>
      <c r="BP349" t="str">
        <f t="shared" si="109"/>
        <v/>
      </c>
      <c r="BQ349" s="296"/>
      <c r="BR349" s="332">
        <v>45243</v>
      </c>
      <c r="BS349" s="2" t="s">
        <v>108</v>
      </c>
      <c r="BT349" s="2" t="s">
        <v>153</v>
      </c>
      <c r="BU349" s="323">
        <v>47849</v>
      </c>
      <c r="BV349" s="323">
        <v>48213</v>
      </c>
      <c r="BW349" s="324">
        <v>8760</v>
      </c>
      <c r="BX349" s="325">
        <v>76.81</v>
      </c>
      <c r="BY349" s="274">
        <f t="shared" si="110"/>
        <v>0.96323999999999999</v>
      </c>
      <c r="BZ349" s="326">
        <f t="shared" si="120"/>
        <v>79.741289813545947</v>
      </c>
      <c r="CA349" s="296" t="str">
        <f t="shared" si="121"/>
        <v/>
      </c>
    </row>
    <row r="350" spans="12:79" x14ac:dyDescent="0.25">
      <c r="L350" s="332">
        <v>44117</v>
      </c>
      <c r="M350" s="2" t="s">
        <v>108</v>
      </c>
      <c r="N350" s="2" t="s">
        <v>135</v>
      </c>
      <c r="O350" s="323">
        <v>45658</v>
      </c>
      <c r="P350" s="323">
        <v>46022</v>
      </c>
      <c r="Q350" s="324">
        <v>8760</v>
      </c>
      <c r="R350" s="325">
        <v>48.23</v>
      </c>
      <c r="S350" s="274">
        <f t="shared" si="102"/>
        <v>1.07399</v>
      </c>
      <c r="T350" s="326">
        <f t="shared" si="111"/>
        <v>44.907308261715656</v>
      </c>
      <c r="U350" s="296" t="str">
        <f t="shared" si="103"/>
        <v/>
      </c>
      <c r="V350" s="296"/>
      <c r="W350" s="332">
        <v>44515</v>
      </c>
      <c r="X350" s="2" t="s">
        <v>108</v>
      </c>
      <c r="Y350" s="2" t="s">
        <v>149</v>
      </c>
      <c r="Z350" s="323">
        <v>47484</v>
      </c>
      <c r="AA350" s="323">
        <v>47848</v>
      </c>
      <c r="AB350" s="324">
        <v>8760</v>
      </c>
      <c r="AC350" s="325">
        <v>69.69</v>
      </c>
      <c r="AD350" s="274">
        <f t="shared" si="104"/>
        <v>1.05217</v>
      </c>
      <c r="AE350" s="326">
        <f t="shared" si="112"/>
        <v>66.234543847477113</v>
      </c>
      <c r="AF350" s="296" t="str">
        <f t="shared" si="113"/>
        <v/>
      </c>
      <c r="AG350" s="296"/>
      <c r="AH350" s="333">
        <v>44880</v>
      </c>
      <c r="AI350" s="328" t="s">
        <v>108</v>
      </c>
      <c r="AJ350" s="328" t="s">
        <v>153</v>
      </c>
      <c r="AK350" s="329">
        <v>47849</v>
      </c>
      <c r="AL350" s="329">
        <v>48213</v>
      </c>
      <c r="AM350" s="330">
        <v>8760</v>
      </c>
      <c r="AN350" s="331">
        <v>119.2</v>
      </c>
      <c r="AO350" s="274">
        <f t="shared" si="105"/>
        <v>0.98429999999999995</v>
      </c>
      <c r="AP350" s="326">
        <f t="shared" si="114"/>
        <v>121.10129025703546</v>
      </c>
      <c r="AQ350" s="296" t="str">
        <f t="shared" si="115"/>
        <v/>
      </c>
      <c r="AR350" s="296"/>
      <c r="AS350" s="333">
        <v>44883</v>
      </c>
      <c r="AT350" s="328" t="s">
        <v>115</v>
      </c>
      <c r="AU350" s="328" t="s">
        <v>145</v>
      </c>
      <c r="AV350" s="329">
        <v>45748</v>
      </c>
      <c r="AW350" s="329">
        <v>45838</v>
      </c>
      <c r="AX350" s="330">
        <v>2184</v>
      </c>
      <c r="AY350" s="331">
        <v>121.96</v>
      </c>
      <c r="AZ350" s="274">
        <f t="shared" si="106"/>
        <v>0.98429999999999995</v>
      </c>
      <c r="BA350" s="326">
        <f t="shared" si="116"/>
        <v>123.90531342070507</v>
      </c>
      <c r="BB350" s="296" t="str">
        <f t="shared" si="117"/>
        <v/>
      </c>
      <c r="BC350" t="str">
        <f t="shared" si="107"/>
        <v/>
      </c>
      <c r="BD350" s="296"/>
      <c r="BE350" s="296"/>
      <c r="BF350" s="332">
        <v>45246</v>
      </c>
      <c r="BG350" s="2" t="s">
        <v>115</v>
      </c>
      <c r="BH350" s="2" t="s">
        <v>157</v>
      </c>
      <c r="BI350" s="323">
        <v>46113</v>
      </c>
      <c r="BJ350" s="323">
        <v>46203</v>
      </c>
      <c r="BK350" s="324">
        <v>2184</v>
      </c>
      <c r="BL350" s="325">
        <v>90.09</v>
      </c>
      <c r="BM350" s="274">
        <f t="shared" si="108"/>
        <v>0.96323999999999999</v>
      </c>
      <c r="BN350" s="326">
        <f t="shared" si="118"/>
        <v>93.528092687180774</v>
      </c>
      <c r="BO350" s="296" t="str">
        <f t="shared" si="119"/>
        <v/>
      </c>
      <c r="BP350" t="str">
        <f t="shared" si="109"/>
        <v/>
      </c>
      <c r="BQ350" s="296"/>
      <c r="BR350" s="332">
        <v>45243</v>
      </c>
      <c r="BS350" s="2" t="s">
        <v>108</v>
      </c>
      <c r="BT350" s="2" t="s">
        <v>155</v>
      </c>
      <c r="BU350" s="323">
        <v>48214</v>
      </c>
      <c r="BV350" s="323">
        <v>48579</v>
      </c>
      <c r="BW350" s="324">
        <v>8784</v>
      </c>
      <c r="BX350" s="325">
        <v>75.709999999999994</v>
      </c>
      <c r="BY350" s="274">
        <f t="shared" si="110"/>
        <v>0.96323999999999999</v>
      </c>
      <c r="BZ350" s="326">
        <f t="shared" si="120"/>
        <v>78.599310659856314</v>
      </c>
      <c r="CA350" s="296" t="str">
        <f t="shared" si="121"/>
        <v/>
      </c>
    </row>
    <row r="351" spans="12:79" x14ac:dyDescent="0.25">
      <c r="L351" s="332">
        <v>44117</v>
      </c>
      <c r="M351" s="2" t="s">
        <v>108</v>
      </c>
      <c r="N351" s="2" t="s">
        <v>138</v>
      </c>
      <c r="O351" s="323">
        <v>46023</v>
      </c>
      <c r="P351" s="323">
        <v>46387</v>
      </c>
      <c r="Q351" s="324">
        <v>8760</v>
      </c>
      <c r="R351" s="325">
        <v>48.85</v>
      </c>
      <c r="S351" s="274">
        <f t="shared" si="102"/>
        <v>1.07399</v>
      </c>
      <c r="T351" s="326">
        <f t="shared" si="111"/>
        <v>45.484594828629689</v>
      </c>
      <c r="U351" s="296" t="str">
        <f t="shared" si="103"/>
        <v/>
      </c>
      <c r="V351" s="296"/>
      <c r="W351" s="332">
        <v>44515</v>
      </c>
      <c r="X351" s="2" t="s">
        <v>108</v>
      </c>
      <c r="Y351" s="2" t="s">
        <v>153</v>
      </c>
      <c r="Z351" s="323">
        <v>47849</v>
      </c>
      <c r="AA351" s="323">
        <v>48213</v>
      </c>
      <c r="AB351" s="324">
        <v>8760</v>
      </c>
      <c r="AC351" s="325">
        <v>69.069999999999993</v>
      </c>
      <c r="AD351" s="274">
        <f t="shared" si="104"/>
        <v>1.05217</v>
      </c>
      <c r="AE351" s="326">
        <f t="shared" si="112"/>
        <v>65.645285457673182</v>
      </c>
      <c r="AF351" s="296" t="str">
        <f t="shared" si="113"/>
        <v/>
      </c>
      <c r="AG351" s="296"/>
      <c r="AH351" s="333">
        <v>44880</v>
      </c>
      <c r="AI351" s="328" t="s">
        <v>108</v>
      </c>
      <c r="AJ351" s="328" t="s">
        <v>155</v>
      </c>
      <c r="AK351" s="329">
        <v>48214</v>
      </c>
      <c r="AL351" s="329">
        <v>48579</v>
      </c>
      <c r="AM351" s="330">
        <v>8784</v>
      </c>
      <c r="AN351" s="331">
        <v>119.05</v>
      </c>
      <c r="AO351" s="274">
        <f t="shared" si="105"/>
        <v>0.98429999999999995</v>
      </c>
      <c r="AP351" s="326">
        <f t="shared" si="114"/>
        <v>120.94889769379255</v>
      </c>
      <c r="AQ351" s="296" t="str">
        <f t="shared" si="115"/>
        <v/>
      </c>
      <c r="AR351" s="296"/>
      <c r="AS351" s="333">
        <v>44883</v>
      </c>
      <c r="AT351" s="328" t="s">
        <v>115</v>
      </c>
      <c r="AU351" s="328" t="s">
        <v>148</v>
      </c>
      <c r="AV351" s="329">
        <v>45839</v>
      </c>
      <c r="AW351" s="329">
        <v>45930</v>
      </c>
      <c r="AX351" s="330">
        <v>2208</v>
      </c>
      <c r="AY351" s="331">
        <v>122.38</v>
      </c>
      <c r="AZ351" s="274">
        <f t="shared" si="106"/>
        <v>0.98429999999999995</v>
      </c>
      <c r="BA351" s="326">
        <f t="shared" si="116"/>
        <v>124.33201259778522</v>
      </c>
      <c r="BB351" s="296" t="str">
        <f t="shared" si="117"/>
        <v/>
      </c>
      <c r="BC351" t="str">
        <f t="shared" si="107"/>
        <v/>
      </c>
      <c r="BD351" s="296"/>
      <c r="BE351" s="296"/>
      <c r="BF351" s="332">
        <v>45246</v>
      </c>
      <c r="BG351" s="2" t="s">
        <v>115</v>
      </c>
      <c r="BH351" s="2" t="s">
        <v>160</v>
      </c>
      <c r="BI351" s="323">
        <v>46204</v>
      </c>
      <c r="BJ351" s="323">
        <v>46295</v>
      </c>
      <c r="BK351" s="324">
        <v>2208</v>
      </c>
      <c r="BL351" s="325">
        <v>93.86</v>
      </c>
      <c r="BM351" s="274">
        <f t="shared" si="108"/>
        <v>0.96323999999999999</v>
      </c>
      <c r="BN351" s="326">
        <f t="shared" si="118"/>
        <v>97.441966695735232</v>
      </c>
      <c r="BO351" s="296" t="str">
        <f t="shared" si="119"/>
        <v/>
      </c>
      <c r="BP351" t="str">
        <f t="shared" si="109"/>
        <v/>
      </c>
      <c r="BQ351" s="296"/>
      <c r="BR351" s="332">
        <v>45243</v>
      </c>
      <c r="BS351" s="2" t="s">
        <v>108</v>
      </c>
      <c r="BT351" s="2" t="s">
        <v>158</v>
      </c>
      <c r="BU351" s="323">
        <v>48580</v>
      </c>
      <c r="BV351" s="323">
        <v>48944</v>
      </c>
      <c r="BW351" s="324">
        <v>8760</v>
      </c>
      <c r="BX351" s="325">
        <v>74.91</v>
      </c>
      <c r="BY351" s="274">
        <f t="shared" si="110"/>
        <v>0.96323999999999999</v>
      </c>
      <c r="BZ351" s="326">
        <f t="shared" si="120"/>
        <v>77.768780366263854</v>
      </c>
      <c r="CA351" s="296" t="str">
        <f t="shared" si="121"/>
        <v/>
      </c>
    </row>
    <row r="352" spans="12:79" x14ac:dyDescent="0.25">
      <c r="L352" s="332">
        <v>44116</v>
      </c>
      <c r="M352" s="2" t="s">
        <v>108</v>
      </c>
      <c r="N352" s="2" t="s">
        <v>151</v>
      </c>
      <c r="O352" s="323">
        <v>44197</v>
      </c>
      <c r="P352" s="323">
        <v>44561</v>
      </c>
      <c r="Q352" s="324">
        <v>8760</v>
      </c>
      <c r="R352" s="325">
        <v>40.04</v>
      </c>
      <c r="S352" s="274">
        <f t="shared" si="102"/>
        <v>1.07399</v>
      </c>
      <c r="T352" s="326">
        <f t="shared" si="111"/>
        <v>37.281538934254506</v>
      </c>
      <c r="U352" s="296" t="str">
        <f t="shared" si="103"/>
        <v/>
      </c>
      <c r="V352" s="296"/>
      <c r="W352" s="332">
        <v>44512</v>
      </c>
      <c r="X352" s="2" t="s">
        <v>108</v>
      </c>
      <c r="Y352" s="2" t="s">
        <v>133</v>
      </c>
      <c r="Z352" s="323">
        <v>44562</v>
      </c>
      <c r="AA352" s="323">
        <v>44926</v>
      </c>
      <c r="AB352" s="324">
        <v>8760</v>
      </c>
      <c r="AC352" s="325">
        <v>115.48</v>
      </c>
      <c r="AD352" s="274">
        <f t="shared" si="104"/>
        <v>1.05217</v>
      </c>
      <c r="AE352" s="326">
        <f t="shared" si="112"/>
        <v>109.75412718477052</v>
      </c>
      <c r="AF352" s="296" t="str">
        <f t="shared" si="113"/>
        <v/>
      </c>
      <c r="AG352" s="296"/>
      <c r="AH352" s="333">
        <v>44879</v>
      </c>
      <c r="AI352" s="328" t="s">
        <v>108</v>
      </c>
      <c r="AJ352" s="328" t="s">
        <v>110</v>
      </c>
      <c r="AK352" s="329">
        <v>44927</v>
      </c>
      <c r="AL352" s="329">
        <v>45291</v>
      </c>
      <c r="AM352" s="330">
        <v>8760</v>
      </c>
      <c r="AN352" s="331">
        <v>301.77</v>
      </c>
      <c r="AO352" s="274">
        <f t="shared" si="105"/>
        <v>0.98429999999999995</v>
      </c>
      <c r="AP352" s="326">
        <f t="shared" si="114"/>
        <v>306.58335873209387</v>
      </c>
      <c r="AQ352" s="296" t="str">
        <f t="shared" si="115"/>
        <v/>
      </c>
      <c r="AR352" s="296"/>
      <c r="AS352" s="333">
        <v>44882</v>
      </c>
      <c r="AT352" s="328" t="s">
        <v>115</v>
      </c>
      <c r="AU352" s="328" t="s">
        <v>110</v>
      </c>
      <c r="AV352" s="329">
        <v>44927</v>
      </c>
      <c r="AW352" s="329">
        <v>45016</v>
      </c>
      <c r="AX352" s="330">
        <v>2159</v>
      </c>
      <c r="AY352" s="331">
        <v>309.04000000000002</v>
      </c>
      <c r="AZ352" s="274">
        <f t="shared" si="106"/>
        <v>0.98429999999999995</v>
      </c>
      <c r="BA352" s="326">
        <f t="shared" si="116"/>
        <v>313.96931829726714</v>
      </c>
      <c r="BB352" s="296" t="str">
        <f t="shared" si="117"/>
        <v/>
      </c>
      <c r="BC352" t="str">
        <f t="shared" si="107"/>
        <v/>
      </c>
      <c r="BD352" s="296"/>
      <c r="BE352" s="296"/>
      <c r="BF352" s="332">
        <v>45245</v>
      </c>
      <c r="BG352" s="2" t="s">
        <v>115</v>
      </c>
      <c r="BH352" s="2" t="s">
        <v>111</v>
      </c>
      <c r="BI352" s="323">
        <v>45292</v>
      </c>
      <c r="BJ352" s="323">
        <v>45382</v>
      </c>
      <c r="BK352" s="324">
        <v>2183</v>
      </c>
      <c r="BL352" s="325">
        <v>114.81</v>
      </c>
      <c r="BM352" s="274">
        <f t="shared" si="108"/>
        <v>0.96323999999999999</v>
      </c>
      <c r="BN352" s="326">
        <f t="shared" si="118"/>
        <v>119.19147875918775</v>
      </c>
      <c r="BO352" s="296" t="str">
        <f t="shared" si="119"/>
        <v/>
      </c>
      <c r="BP352">
        <f t="shared" si="109"/>
        <v>1</v>
      </c>
      <c r="BQ352" s="296"/>
      <c r="BR352" s="332">
        <v>45240</v>
      </c>
      <c r="BS352" s="2" t="s">
        <v>108</v>
      </c>
      <c r="BT352" s="2" t="s">
        <v>111</v>
      </c>
      <c r="BU352" s="323">
        <v>45292</v>
      </c>
      <c r="BV352" s="323">
        <v>45657</v>
      </c>
      <c r="BW352" s="324">
        <v>8784</v>
      </c>
      <c r="BX352" s="325">
        <v>115.22</v>
      </c>
      <c r="BY352" s="274">
        <f t="shared" si="110"/>
        <v>0.96323999999999999</v>
      </c>
      <c r="BZ352" s="326">
        <f t="shared" si="120"/>
        <v>119.61712553465388</v>
      </c>
      <c r="CA352" s="296">
        <f t="shared" si="121"/>
        <v>119.61712553465388</v>
      </c>
    </row>
    <row r="353" spans="12:79" x14ac:dyDescent="0.25">
      <c r="L353" s="332">
        <v>44116</v>
      </c>
      <c r="M353" s="2" t="s">
        <v>108</v>
      </c>
      <c r="N353" s="2" t="s">
        <v>133</v>
      </c>
      <c r="O353" s="323">
        <v>44562</v>
      </c>
      <c r="P353" s="323">
        <v>44926</v>
      </c>
      <c r="Q353" s="324">
        <v>8760</v>
      </c>
      <c r="R353" s="325">
        <v>43.45</v>
      </c>
      <c r="S353" s="274">
        <f t="shared" si="102"/>
        <v>1.07399</v>
      </c>
      <c r="T353" s="326">
        <f t="shared" si="111"/>
        <v>40.456615052281684</v>
      </c>
      <c r="U353" s="296" t="str">
        <f t="shared" si="103"/>
        <v/>
      </c>
      <c r="V353" s="296"/>
      <c r="W353" s="332">
        <v>44512</v>
      </c>
      <c r="X353" s="2" t="s">
        <v>108</v>
      </c>
      <c r="Y353" s="2" t="s">
        <v>110</v>
      </c>
      <c r="Z353" s="323">
        <v>44927</v>
      </c>
      <c r="AA353" s="323">
        <v>45291</v>
      </c>
      <c r="AB353" s="324">
        <v>8760</v>
      </c>
      <c r="AC353" s="325">
        <v>85.18</v>
      </c>
      <c r="AD353" s="274">
        <f t="shared" si="104"/>
        <v>1.05217</v>
      </c>
      <c r="AE353" s="326">
        <f t="shared" si="112"/>
        <v>80.956499424997858</v>
      </c>
      <c r="AF353" s="296">
        <f t="shared" si="113"/>
        <v>80.956499424997858</v>
      </c>
      <c r="AG353" s="296"/>
      <c r="AH353" s="333">
        <v>44879</v>
      </c>
      <c r="AI353" s="328" t="s">
        <v>108</v>
      </c>
      <c r="AJ353" s="328" t="s">
        <v>111</v>
      </c>
      <c r="AK353" s="329">
        <v>45292</v>
      </c>
      <c r="AL353" s="329">
        <v>45657</v>
      </c>
      <c r="AM353" s="330">
        <v>8784</v>
      </c>
      <c r="AN353" s="331">
        <v>233.4</v>
      </c>
      <c r="AO353" s="274">
        <f t="shared" si="105"/>
        <v>0.98429999999999995</v>
      </c>
      <c r="AP353" s="326">
        <f t="shared" si="114"/>
        <v>237.12282840597379</v>
      </c>
      <c r="AQ353" s="296" t="str">
        <f t="shared" si="115"/>
        <v/>
      </c>
      <c r="AR353" s="296"/>
      <c r="AS353" s="333">
        <v>44882</v>
      </c>
      <c r="AT353" s="328" t="s">
        <v>115</v>
      </c>
      <c r="AU353" s="328" t="s">
        <v>134</v>
      </c>
      <c r="AV353" s="329">
        <v>45017</v>
      </c>
      <c r="AW353" s="329">
        <v>45107</v>
      </c>
      <c r="AX353" s="330">
        <v>2184</v>
      </c>
      <c r="AY353" s="331">
        <v>280.2</v>
      </c>
      <c r="AZ353" s="274">
        <f t="shared" si="106"/>
        <v>0.98429999999999995</v>
      </c>
      <c r="BA353" s="326">
        <f t="shared" si="116"/>
        <v>284.66930813776287</v>
      </c>
      <c r="BB353" s="296" t="str">
        <f t="shared" si="117"/>
        <v/>
      </c>
      <c r="BC353" t="str">
        <f t="shared" si="107"/>
        <v/>
      </c>
      <c r="BD353" s="296"/>
      <c r="BE353" s="296"/>
      <c r="BF353" s="332">
        <v>45245</v>
      </c>
      <c r="BG353" s="2" t="s">
        <v>115</v>
      </c>
      <c r="BH353" s="2" t="s">
        <v>117</v>
      </c>
      <c r="BI353" s="323">
        <v>45383</v>
      </c>
      <c r="BJ353" s="323">
        <v>45473</v>
      </c>
      <c r="BK353" s="324">
        <v>2184</v>
      </c>
      <c r="BL353" s="325">
        <v>105.39</v>
      </c>
      <c r="BM353" s="274">
        <f t="shared" si="108"/>
        <v>0.96323999999999999</v>
      </c>
      <c r="BN353" s="326">
        <f t="shared" si="118"/>
        <v>109.41198455213654</v>
      </c>
      <c r="BO353" s="296" t="str">
        <f t="shared" si="119"/>
        <v/>
      </c>
      <c r="BP353">
        <f t="shared" si="109"/>
        <v>1</v>
      </c>
      <c r="BQ353" s="296"/>
      <c r="BR353" s="332">
        <v>45240</v>
      </c>
      <c r="BS353" s="2" t="s">
        <v>108</v>
      </c>
      <c r="BT353" s="2" t="s">
        <v>135</v>
      </c>
      <c r="BU353" s="323">
        <v>45658</v>
      </c>
      <c r="BV353" s="323">
        <v>46022</v>
      </c>
      <c r="BW353" s="324">
        <v>8760</v>
      </c>
      <c r="BX353" s="325">
        <v>112.33</v>
      </c>
      <c r="BY353" s="274">
        <f t="shared" si="110"/>
        <v>0.96323999999999999</v>
      </c>
      <c r="BZ353" s="326">
        <f t="shared" si="120"/>
        <v>116.61683484905112</v>
      </c>
      <c r="CA353" s="296" t="str">
        <f t="shared" si="121"/>
        <v/>
      </c>
    </row>
    <row r="354" spans="12:79" x14ac:dyDescent="0.25">
      <c r="L354" s="332">
        <v>44116</v>
      </c>
      <c r="M354" s="2" t="s">
        <v>108</v>
      </c>
      <c r="N354" s="2" t="s">
        <v>110</v>
      </c>
      <c r="O354" s="323">
        <v>44927</v>
      </c>
      <c r="P354" s="323">
        <v>45291</v>
      </c>
      <c r="Q354" s="324">
        <v>8760</v>
      </c>
      <c r="R354" s="325">
        <v>45.45</v>
      </c>
      <c r="S354" s="274">
        <f t="shared" si="102"/>
        <v>1.07399</v>
      </c>
      <c r="T354" s="326">
        <f t="shared" si="111"/>
        <v>42.318829784262427</v>
      </c>
      <c r="U354" s="296" t="str">
        <f t="shared" si="103"/>
        <v/>
      </c>
      <c r="V354" s="296"/>
      <c r="W354" s="332">
        <v>44512</v>
      </c>
      <c r="X354" s="2" t="s">
        <v>108</v>
      </c>
      <c r="Y354" s="2" t="s">
        <v>111</v>
      </c>
      <c r="Z354" s="323">
        <v>45292</v>
      </c>
      <c r="AA354" s="323">
        <v>45657</v>
      </c>
      <c r="AB354" s="324">
        <v>8784</v>
      </c>
      <c r="AC354" s="325">
        <v>75.47</v>
      </c>
      <c r="AD354" s="274">
        <f t="shared" si="104"/>
        <v>1.05217</v>
      </c>
      <c r="AE354" s="326">
        <f t="shared" si="112"/>
        <v>71.727952707262133</v>
      </c>
      <c r="AF354" s="296" t="str">
        <f t="shared" si="113"/>
        <v/>
      </c>
      <c r="AG354" s="296"/>
      <c r="AH354" s="333">
        <v>44879</v>
      </c>
      <c r="AI354" s="328" t="s">
        <v>108</v>
      </c>
      <c r="AJ354" s="328" t="s">
        <v>135</v>
      </c>
      <c r="AK354" s="329">
        <v>45658</v>
      </c>
      <c r="AL354" s="329">
        <v>46022</v>
      </c>
      <c r="AM354" s="330">
        <v>8760</v>
      </c>
      <c r="AN354" s="331">
        <v>173.07</v>
      </c>
      <c r="AO354" s="274">
        <f t="shared" si="105"/>
        <v>0.98429999999999995</v>
      </c>
      <c r="AP354" s="326">
        <f t="shared" si="114"/>
        <v>175.83053946967388</v>
      </c>
      <c r="AQ354" s="296" t="str">
        <f t="shared" si="115"/>
        <v/>
      </c>
      <c r="AR354" s="296"/>
      <c r="AS354" s="333">
        <v>44882</v>
      </c>
      <c r="AT354" s="328" t="s">
        <v>115</v>
      </c>
      <c r="AU354" s="328" t="s">
        <v>137</v>
      </c>
      <c r="AV354" s="329">
        <v>45108</v>
      </c>
      <c r="AW354" s="329">
        <v>45199</v>
      </c>
      <c r="AX354" s="330">
        <v>2208</v>
      </c>
      <c r="AY354" s="331">
        <v>284.94</v>
      </c>
      <c r="AZ354" s="274">
        <f t="shared" si="106"/>
        <v>0.98429999999999995</v>
      </c>
      <c r="BA354" s="326">
        <f t="shared" si="116"/>
        <v>289.48491313623896</v>
      </c>
      <c r="BB354" s="296" t="str">
        <f t="shared" si="117"/>
        <v/>
      </c>
      <c r="BC354" t="str">
        <f t="shared" si="107"/>
        <v/>
      </c>
      <c r="BD354" s="296"/>
      <c r="BE354" s="296"/>
      <c r="BF354" s="332">
        <v>45245</v>
      </c>
      <c r="BG354" s="2" t="s">
        <v>115</v>
      </c>
      <c r="BH354" s="2" t="s">
        <v>118</v>
      </c>
      <c r="BI354" s="323">
        <v>45474</v>
      </c>
      <c r="BJ354" s="323">
        <v>45565</v>
      </c>
      <c r="BK354" s="324">
        <v>2208</v>
      </c>
      <c r="BL354" s="325">
        <v>115.6</v>
      </c>
      <c r="BM354" s="274">
        <f t="shared" si="108"/>
        <v>0.96323999999999999</v>
      </c>
      <c r="BN354" s="326">
        <f t="shared" si="118"/>
        <v>120.01162742411029</v>
      </c>
      <c r="BO354" s="296" t="str">
        <f t="shared" si="119"/>
        <v/>
      </c>
      <c r="BP354">
        <f t="shared" si="109"/>
        <v>1</v>
      </c>
      <c r="BQ354" s="296"/>
      <c r="BR354" s="332">
        <v>45240</v>
      </c>
      <c r="BS354" s="2" t="s">
        <v>108</v>
      </c>
      <c r="BT354" s="2" t="s">
        <v>138</v>
      </c>
      <c r="BU354" s="323">
        <v>46023</v>
      </c>
      <c r="BV354" s="323">
        <v>46387</v>
      </c>
      <c r="BW354" s="324">
        <v>8760</v>
      </c>
      <c r="BX354" s="325">
        <v>103.81</v>
      </c>
      <c r="BY354" s="274">
        <f t="shared" si="110"/>
        <v>0.96323999999999999</v>
      </c>
      <c r="BZ354" s="326">
        <f t="shared" si="120"/>
        <v>107.77168722229143</v>
      </c>
      <c r="CA354" s="296" t="str">
        <f t="shared" si="121"/>
        <v/>
      </c>
    </row>
    <row r="355" spans="12:79" x14ac:dyDescent="0.25">
      <c r="L355" s="332">
        <v>44116</v>
      </c>
      <c r="M355" s="2" t="s">
        <v>108</v>
      </c>
      <c r="N355" s="2" t="s">
        <v>111</v>
      </c>
      <c r="O355" s="323">
        <v>45292</v>
      </c>
      <c r="P355" s="323">
        <v>45657</v>
      </c>
      <c r="Q355" s="324">
        <v>8784</v>
      </c>
      <c r="R355" s="325">
        <v>47.47</v>
      </c>
      <c r="S355" s="274">
        <f t="shared" si="102"/>
        <v>1.07399</v>
      </c>
      <c r="T355" s="326">
        <f t="shared" si="111"/>
        <v>44.199666663562972</v>
      </c>
      <c r="U355" s="296">
        <f t="shared" si="103"/>
        <v>44.199666663562972</v>
      </c>
      <c r="V355" s="296"/>
      <c r="W355" s="332">
        <v>44512</v>
      </c>
      <c r="X355" s="2" t="s">
        <v>108</v>
      </c>
      <c r="Y355" s="2" t="s">
        <v>135</v>
      </c>
      <c r="Z355" s="323">
        <v>45658</v>
      </c>
      <c r="AA355" s="323">
        <v>46022</v>
      </c>
      <c r="AB355" s="324">
        <v>8760</v>
      </c>
      <c r="AC355" s="325">
        <v>72.430000000000007</v>
      </c>
      <c r="AD355" s="274">
        <f t="shared" si="104"/>
        <v>1.05217</v>
      </c>
      <c r="AE355" s="326">
        <f t="shared" si="112"/>
        <v>68.838685763707389</v>
      </c>
      <c r="AF355" s="296" t="str">
        <f t="shared" si="113"/>
        <v/>
      </c>
      <c r="AG355" s="296"/>
      <c r="AH355" s="333">
        <v>44879</v>
      </c>
      <c r="AI355" s="328" t="s">
        <v>108</v>
      </c>
      <c r="AJ355" s="328" t="s">
        <v>138</v>
      </c>
      <c r="AK355" s="329">
        <v>46023</v>
      </c>
      <c r="AL355" s="329">
        <v>46387</v>
      </c>
      <c r="AM355" s="330">
        <v>8760</v>
      </c>
      <c r="AN355" s="331">
        <v>139.5</v>
      </c>
      <c r="AO355" s="274">
        <f t="shared" si="105"/>
        <v>0.98429999999999995</v>
      </c>
      <c r="AP355" s="326">
        <f t="shared" si="114"/>
        <v>141.72508381590978</v>
      </c>
      <c r="AQ355" s="296" t="str">
        <f t="shared" si="115"/>
        <v/>
      </c>
      <c r="AR355" s="296"/>
      <c r="AS355" s="333">
        <v>44882</v>
      </c>
      <c r="AT355" s="328" t="s">
        <v>115</v>
      </c>
      <c r="AU355" s="328" t="s">
        <v>116</v>
      </c>
      <c r="AV355" s="329">
        <v>45200</v>
      </c>
      <c r="AW355" s="329">
        <v>45291</v>
      </c>
      <c r="AX355" s="330">
        <v>2209</v>
      </c>
      <c r="AY355" s="331">
        <v>385</v>
      </c>
      <c r="AZ355" s="274">
        <f t="shared" si="106"/>
        <v>0.98429999999999995</v>
      </c>
      <c r="BA355" s="326">
        <f t="shared" si="116"/>
        <v>391.14091232347863</v>
      </c>
      <c r="BB355" s="296">
        <f t="shared" si="117"/>
        <v>391.14091232347863</v>
      </c>
      <c r="BC355">
        <f t="shared" si="107"/>
        <v>1</v>
      </c>
      <c r="BD355" s="296"/>
      <c r="BE355" s="296"/>
      <c r="BF355" s="332">
        <v>45245</v>
      </c>
      <c r="BG355" s="2" t="s">
        <v>115</v>
      </c>
      <c r="BH355" s="2" t="s">
        <v>140</v>
      </c>
      <c r="BI355" s="323">
        <v>45566</v>
      </c>
      <c r="BJ355" s="323">
        <v>45657</v>
      </c>
      <c r="BK355" s="324">
        <v>2209</v>
      </c>
      <c r="BL355" s="325">
        <v>132.6</v>
      </c>
      <c r="BM355" s="274">
        <f t="shared" si="108"/>
        <v>0.96323999999999999</v>
      </c>
      <c r="BN355" s="326">
        <f t="shared" si="118"/>
        <v>137.66039616295004</v>
      </c>
      <c r="BO355" s="296" t="str">
        <f t="shared" si="119"/>
        <v/>
      </c>
      <c r="BP355" t="str">
        <f t="shared" si="109"/>
        <v/>
      </c>
      <c r="BQ355" s="296"/>
      <c r="BR355" s="332">
        <v>45240</v>
      </c>
      <c r="BS355" s="2" t="s">
        <v>108</v>
      </c>
      <c r="BT355" s="2" t="s">
        <v>141</v>
      </c>
      <c r="BU355" s="323">
        <v>46388</v>
      </c>
      <c r="BV355" s="323">
        <v>46752</v>
      </c>
      <c r="BW355" s="324">
        <v>8760</v>
      </c>
      <c r="BX355" s="325">
        <v>91.44</v>
      </c>
      <c r="BY355" s="274">
        <f t="shared" si="110"/>
        <v>0.96323999999999999</v>
      </c>
      <c r="BZ355" s="326">
        <f t="shared" si="120"/>
        <v>94.929612557618043</v>
      </c>
      <c r="CA355" s="296" t="str">
        <f t="shared" si="121"/>
        <v/>
      </c>
    </row>
    <row r="356" spans="12:79" x14ac:dyDescent="0.25">
      <c r="L356" s="332">
        <v>44116</v>
      </c>
      <c r="M356" s="2" t="s">
        <v>108</v>
      </c>
      <c r="N356" s="2" t="s">
        <v>135</v>
      </c>
      <c r="O356" s="323">
        <v>45658</v>
      </c>
      <c r="P356" s="323">
        <v>46022</v>
      </c>
      <c r="Q356" s="324">
        <v>8760</v>
      </c>
      <c r="R356" s="325">
        <v>48.02</v>
      </c>
      <c r="S356" s="274">
        <f t="shared" si="102"/>
        <v>1.07399</v>
      </c>
      <c r="T356" s="326">
        <f t="shared" si="111"/>
        <v>44.71177571485768</v>
      </c>
      <c r="U356" s="296" t="str">
        <f t="shared" si="103"/>
        <v/>
      </c>
      <c r="V356" s="296"/>
      <c r="W356" s="332">
        <v>44512</v>
      </c>
      <c r="X356" s="2" t="s">
        <v>108</v>
      </c>
      <c r="Y356" s="2" t="s">
        <v>138</v>
      </c>
      <c r="Z356" s="323">
        <v>46023</v>
      </c>
      <c r="AA356" s="323">
        <v>46387</v>
      </c>
      <c r="AB356" s="324">
        <v>8760</v>
      </c>
      <c r="AC356" s="325">
        <v>71.400000000000006</v>
      </c>
      <c r="AD356" s="274">
        <f t="shared" si="104"/>
        <v>1.05217</v>
      </c>
      <c r="AE356" s="326">
        <f t="shared" si="112"/>
        <v>67.859756503226663</v>
      </c>
      <c r="AF356" s="296" t="str">
        <f t="shared" si="113"/>
        <v/>
      </c>
      <c r="AG356" s="296"/>
      <c r="AH356" s="333">
        <v>44879</v>
      </c>
      <c r="AI356" s="328" t="s">
        <v>108</v>
      </c>
      <c r="AJ356" s="328" t="s">
        <v>141</v>
      </c>
      <c r="AK356" s="329">
        <v>46388</v>
      </c>
      <c r="AL356" s="329">
        <v>46752</v>
      </c>
      <c r="AM356" s="330">
        <v>8760</v>
      </c>
      <c r="AN356" s="331">
        <v>130.55000000000001</v>
      </c>
      <c r="AO356" s="274">
        <f t="shared" si="105"/>
        <v>0.98429999999999995</v>
      </c>
      <c r="AP356" s="326">
        <f t="shared" si="114"/>
        <v>132.63232754241594</v>
      </c>
      <c r="AQ356" s="296" t="str">
        <f t="shared" si="115"/>
        <v/>
      </c>
      <c r="AR356" s="296"/>
      <c r="AS356" s="333">
        <v>44882</v>
      </c>
      <c r="AT356" s="328" t="s">
        <v>115</v>
      </c>
      <c r="AU356" s="328" t="s">
        <v>111</v>
      </c>
      <c r="AV356" s="329">
        <v>45292</v>
      </c>
      <c r="AW356" s="329">
        <v>45382</v>
      </c>
      <c r="AX356" s="330">
        <v>2183</v>
      </c>
      <c r="AY356" s="331">
        <v>354.05</v>
      </c>
      <c r="AZ356" s="274">
        <f t="shared" si="106"/>
        <v>0.98429999999999995</v>
      </c>
      <c r="BA356" s="326">
        <f t="shared" si="116"/>
        <v>359.69724677435744</v>
      </c>
      <c r="BB356" s="296">
        <f t="shared" si="117"/>
        <v>359.69724677435744</v>
      </c>
      <c r="BC356">
        <f t="shared" si="107"/>
        <v>1</v>
      </c>
      <c r="BD356" s="296"/>
      <c r="BE356" s="296"/>
      <c r="BF356" s="332">
        <v>45245</v>
      </c>
      <c r="BG356" s="2" t="s">
        <v>115</v>
      </c>
      <c r="BH356" s="2" t="s">
        <v>135</v>
      </c>
      <c r="BI356" s="323">
        <v>45658</v>
      </c>
      <c r="BJ356" s="323">
        <v>45747</v>
      </c>
      <c r="BK356" s="324">
        <v>2159</v>
      </c>
      <c r="BL356" s="325">
        <v>135.28</v>
      </c>
      <c r="BM356" s="274">
        <f t="shared" si="108"/>
        <v>0.96323999999999999</v>
      </c>
      <c r="BN356" s="326">
        <f t="shared" si="118"/>
        <v>140.44267264648479</v>
      </c>
      <c r="BO356" s="296" t="str">
        <f t="shared" si="119"/>
        <v/>
      </c>
      <c r="BP356" t="str">
        <f t="shared" si="109"/>
        <v/>
      </c>
      <c r="BQ356" s="296"/>
      <c r="BR356" s="332">
        <v>45240</v>
      </c>
      <c r="BS356" s="2" t="s">
        <v>108</v>
      </c>
      <c r="BT356" s="2" t="s">
        <v>143</v>
      </c>
      <c r="BU356" s="323">
        <v>46753</v>
      </c>
      <c r="BV356" s="323">
        <v>47118</v>
      </c>
      <c r="BW356" s="324">
        <v>8784</v>
      </c>
      <c r="BX356" s="325">
        <v>83.19</v>
      </c>
      <c r="BY356" s="274">
        <f t="shared" si="110"/>
        <v>0.96323999999999999</v>
      </c>
      <c r="BZ356" s="326">
        <f t="shared" si="120"/>
        <v>86.364768904945805</v>
      </c>
      <c r="CA356" s="296" t="str">
        <f t="shared" si="121"/>
        <v/>
      </c>
    </row>
    <row r="357" spans="12:79" x14ac:dyDescent="0.25">
      <c r="L357" s="332">
        <v>44116</v>
      </c>
      <c r="M357" s="2" t="s">
        <v>108</v>
      </c>
      <c r="N357" s="2" t="s">
        <v>138</v>
      </c>
      <c r="O357" s="323">
        <v>46023</v>
      </c>
      <c r="P357" s="323">
        <v>46387</v>
      </c>
      <c r="Q357" s="324">
        <v>8760</v>
      </c>
      <c r="R357" s="325">
        <v>48.65</v>
      </c>
      <c r="S357" s="274">
        <f t="shared" si="102"/>
        <v>1.07399</v>
      </c>
      <c r="T357" s="326">
        <f t="shared" si="111"/>
        <v>45.298373355431615</v>
      </c>
      <c r="U357" s="296" t="str">
        <f t="shared" si="103"/>
        <v/>
      </c>
      <c r="V357" s="296"/>
      <c r="W357" s="332">
        <v>44512</v>
      </c>
      <c r="X357" s="2" t="s">
        <v>108</v>
      </c>
      <c r="Y357" s="2" t="s">
        <v>141</v>
      </c>
      <c r="Z357" s="323">
        <v>46388</v>
      </c>
      <c r="AA357" s="323">
        <v>46752</v>
      </c>
      <c r="AB357" s="324">
        <v>8760</v>
      </c>
      <c r="AC357" s="325">
        <v>70.930000000000007</v>
      </c>
      <c r="AD357" s="274">
        <f t="shared" si="104"/>
        <v>1.05217</v>
      </c>
      <c r="AE357" s="326">
        <f t="shared" si="112"/>
        <v>67.413060627084974</v>
      </c>
      <c r="AF357" s="296" t="str">
        <f t="shared" si="113"/>
        <v/>
      </c>
      <c r="AG357" s="296"/>
      <c r="AH357" s="333">
        <v>44879</v>
      </c>
      <c r="AI357" s="328" t="s">
        <v>108</v>
      </c>
      <c r="AJ357" s="328" t="s">
        <v>143</v>
      </c>
      <c r="AK357" s="329">
        <v>46753</v>
      </c>
      <c r="AL357" s="329">
        <v>47118</v>
      </c>
      <c r="AM357" s="330">
        <v>8784</v>
      </c>
      <c r="AN357" s="331">
        <v>119.55</v>
      </c>
      <c r="AO357" s="274">
        <f t="shared" si="105"/>
        <v>0.98429999999999995</v>
      </c>
      <c r="AP357" s="326">
        <f t="shared" si="114"/>
        <v>121.45687290460226</v>
      </c>
      <c r="AQ357" s="296" t="str">
        <f t="shared" si="115"/>
        <v/>
      </c>
      <c r="AR357" s="296"/>
      <c r="AS357" s="333">
        <v>44882</v>
      </c>
      <c r="AT357" s="328" t="s">
        <v>115</v>
      </c>
      <c r="AU357" s="328" t="s">
        <v>117</v>
      </c>
      <c r="AV357" s="329">
        <v>45383</v>
      </c>
      <c r="AW357" s="329">
        <v>45473</v>
      </c>
      <c r="AX357" s="330">
        <v>2184</v>
      </c>
      <c r="AY357" s="331">
        <v>184.89</v>
      </c>
      <c r="AZ357" s="274">
        <f t="shared" si="106"/>
        <v>0.98429999999999995</v>
      </c>
      <c r="BA357" s="326">
        <f t="shared" si="116"/>
        <v>187.83907345321549</v>
      </c>
      <c r="BB357" s="296">
        <f t="shared" si="117"/>
        <v>187.83907345321549</v>
      </c>
      <c r="BC357">
        <f t="shared" si="107"/>
        <v>1</v>
      </c>
      <c r="BD357" s="296"/>
      <c r="BE357" s="296"/>
      <c r="BF357" s="332">
        <v>45245</v>
      </c>
      <c r="BG357" s="2" t="s">
        <v>115</v>
      </c>
      <c r="BH357" s="2" t="s">
        <v>145</v>
      </c>
      <c r="BI357" s="323">
        <v>45748</v>
      </c>
      <c r="BJ357" s="323">
        <v>45838</v>
      </c>
      <c r="BK357" s="324">
        <v>2184</v>
      </c>
      <c r="BL357" s="325">
        <v>98.6</v>
      </c>
      <c r="BM357" s="274">
        <f t="shared" si="108"/>
        <v>0.96323999999999999</v>
      </c>
      <c r="BN357" s="326">
        <f t="shared" si="118"/>
        <v>102.36285868527054</v>
      </c>
      <c r="BO357" s="296" t="str">
        <f t="shared" si="119"/>
        <v/>
      </c>
      <c r="BP357" t="str">
        <f t="shared" si="109"/>
        <v/>
      </c>
      <c r="BQ357" s="296"/>
      <c r="BR357" s="332">
        <v>45240</v>
      </c>
      <c r="BS357" s="2" t="s">
        <v>108</v>
      </c>
      <c r="BT357" s="2" t="s">
        <v>146</v>
      </c>
      <c r="BU357" s="323">
        <v>47119</v>
      </c>
      <c r="BV357" s="323">
        <v>47483</v>
      </c>
      <c r="BW357" s="324">
        <v>8760</v>
      </c>
      <c r="BX357" s="325">
        <v>80.03</v>
      </c>
      <c r="BY357" s="274">
        <f t="shared" si="110"/>
        <v>0.96323999999999999</v>
      </c>
      <c r="BZ357" s="326">
        <f t="shared" si="120"/>
        <v>83.084174245255596</v>
      </c>
      <c r="CA357" s="296" t="str">
        <f t="shared" si="121"/>
        <v/>
      </c>
    </row>
    <row r="358" spans="12:79" x14ac:dyDescent="0.25">
      <c r="L358" s="332">
        <v>44113</v>
      </c>
      <c r="M358" s="2" t="s">
        <v>108</v>
      </c>
      <c r="N358" s="2" t="s">
        <v>151</v>
      </c>
      <c r="O358" s="323">
        <v>44197</v>
      </c>
      <c r="P358" s="323">
        <v>44561</v>
      </c>
      <c r="Q358" s="324">
        <v>8760</v>
      </c>
      <c r="R358" s="325">
        <v>41</v>
      </c>
      <c r="S358" s="274">
        <f t="shared" si="102"/>
        <v>1.07399</v>
      </c>
      <c r="T358" s="326">
        <f t="shared" si="111"/>
        <v>38.175402005605264</v>
      </c>
      <c r="U358" s="296" t="str">
        <f t="shared" si="103"/>
        <v/>
      </c>
      <c r="V358" s="296"/>
      <c r="W358" s="332">
        <v>44512</v>
      </c>
      <c r="X358" s="2" t="s">
        <v>108</v>
      </c>
      <c r="Y358" s="2" t="s">
        <v>143</v>
      </c>
      <c r="Z358" s="323">
        <v>46753</v>
      </c>
      <c r="AA358" s="323">
        <v>47118</v>
      </c>
      <c r="AB358" s="324">
        <v>8784</v>
      </c>
      <c r="AC358" s="325">
        <v>70.39</v>
      </c>
      <c r="AD358" s="274">
        <f t="shared" si="104"/>
        <v>1.05217</v>
      </c>
      <c r="AE358" s="326">
        <f t="shared" si="112"/>
        <v>66.899835577900902</v>
      </c>
      <c r="AF358" s="296" t="str">
        <f t="shared" si="113"/>
        <v/>
      </c>
      <c r="AG358" s="296"/>
      <c r="AH358" s="333">
        <v>44879</v>
      </c>
      <c r="AI358" s="328" t="s">
        <v>108</v>
      </c>
      <c r="AJ358" s="328" t="s">
        <v>146</v>
      </c>
      <c r="AK358" s="329">
        <v>47119</v>
      </c>
      <c r="AL358" s="329">
        <v>47483</v>
      </c>
      <c r="AM358" s="330">
        <v>8760</v>
      </c>
      <c r="AN358" s="331">
        <v>118.36</v>
      </c>
      <c r="AO358" s="274">
        <f t="shared" si="105"/>
        <v>0.98429999999999995</v>
      </c>
      <c r="AP358" s="326">
        <f t="shared" si="114"/>
        <v>120.24789190287514</v>
      </c>
      <c r="AQ358" s="296" t="str">
        <f t="shared" si="115"/>
        <v/>
      </c>
      <c r="AR358" s="296"/>
      <c r="AS358" s="333">
        <v>44882</v>
      </c>
      <c r="AT358" s="328" t="s">
        <v>115</v>
      </c>
      <c r="AU358" s="328" t="s">
        <v>118</v>
      </c>
      <c r="AV358" s="329">
        <v>45474</v>
      </c>
      <c r="AW358" s="329">
        <v>45565</v>
      </c>
      <c r="AX358" s="330">
        <v>2208</v>
      </c>
      <c r="AY358" s="331">
        <v>178.34</v>
      </c>
      <c r="AZ358" s="274">
        <f t="shared" si="106"/>
        <v>0.98429999999999995</v>
      </c>
      <c r="BA358" s="326">
        <f t="shared" si="116"/>
        <v>181.18459819160827</v>
      </c>
      <c r="BB358" s="296">
        <f t="shared" si="117"/>
        <v>181.18459819160827</v>
      </c>
      <c r="BC358">
        <f t="shared" si="107"/>
        <v>1</v>
      </c>
      <c r="BD358" s="296"/>
      <c r="BE358" s="296"/>
      <c r="BF358" s="332">
        <v>45245</v>
      </c>
      <c r="BG358" s="2" t="s">
        <v>115</v>
      </c>
      <c r="BH358" s="2" t="s">
        <v>148</v>
      </c>
      <c r="BI358" s="323">
        <v>45839</v>
      </c>
      <c r="BJ358" s="323">
        <v>45930</v>
      </c>
      <c r="BK358" s="324">
        <v>2208</v>
      </c>
      <c r="BL358" s="325">
        <v>101.81</v>
      </c>
      <c r="BM358" s="274">
        <f t="shared" si="108"/>
        <v>0.96323999999999999</v>
      </c>
      <c r="BN358" s="326">
        <f t="shared" si="118"/>
        <v>105.6953614883103</v>
      </c>
      <c r="BO358" s="296" t="str">
        <f t="shared" si="119"/>
        <v/>
      </c>
      <c r="BP358" t="str">
        <f t="shared" si="109"/>
        <v/>
      </c>
      <c r="BQ358" s="296"/>
      <c r="BR358" s="332">
        <v>45240</v>
      </c>
      <c r="BS358" s="2" t="s">
        <v>108</v>
      </c>
      <c r="BT358" s="2" t="s">
        <v>149</v>
      </c>
      <c r="BU358" s="323">
        <v>47484</v>
      </c>
      <c r="BV358" s="323">
        <v>47848</v>
      </c>
      <c r="BW358" s="324">
        <v>8760</v>
      </c>
      <c r="BX358" s="325">
        <v>78.39</v>
      </c>
      <c r="BY358" s="274">
        <f t="shared" si="110"/>
        <v>0.96323999999999999</v>
      </c>
      <c r="BZ358" s="326">
        <f t="shared" si="120"/>
        <v>81.381587143391059</v>
      </c>
      <c r="CA358" s="296" t="str">
        <f t="shared" si="121"/>
        <v/>
      </c>
    </row>
    <row r="359" spans="12:79" x14ac:dyDescent="0.25">
      <c r="L359" s="332">
        <v>44113</v>
      </c>
      <c r="M359" s="2" t="s">
        <v>108</v>
      </c>
      <c r="N359" s="2" t="s">
        <v>133</v>
      </c>
      <c r="O359" s="323">
        <v>44562</v>
      </c>
      <c r="P359" s="323">
        <v>44926</v>
      </c>
      <c r="Q359" s="324">
        <v>8760</v>
      </c>
      <c r="R359" s="325">
        <v>44.28</v>
      </c>
      <c r="S359" s="274">
        <f t="shared" si="102"/>
        <v>1.07399</v>
      </c>
      <c r="T359" s="326">
        <f t="shared" si="111"/>
        <v>41.229434166053686</v>
      </c>
      <c r="U359" s="296" t="str">
        <f t="shared" si="103"/>
        <v/>
      </c>
      <c r="V359" s="296"/>
      <c r="W359" s="332">
        <v>44512</v>
      </c>
      <c r="X359" s="2" t="s">
        <v>108</v>
      </c>
      <c r="Y359" s="2" t="s">
        <v>146</v>
      </c>
      <c r="Z359" s="323">
        <v>47119</v>
      </c>
      <c r="AA359" s="323">
        <v>47483</v>
      </c>
      <c r="AB359" s="324">
        <v>8760</v>
      </c>
      <c r="AC359" s="325">
        <v>69.81</v>
      </c>
      <c r="AD359" s="274">
        <f t="shared" si="104"/>
        <v>1.05217</v>
      </c>
      <c r="AE359" s="326">
        <f t="shared" si="112"/>
        <v>66.348593858406915</v>
      </c>
      <c r="AF359" s="296" t="str">
        <f t="shared" si="113"/>
        <v/>
      </c>
      <c r="AG359" s="296"/>
      <c r="AH359" s="333">
        <v>44879</v>
      </c>
      <c r="AI359" s="328" t="s">
        <v>108</v>
      </c>
      <c r="AJ359" s="328" t="s">
        <v>149</v>
      </c>
      <c r="AK359" s="329">
        <v>47484</v>
      </c>
      <c r="AL359" s="329">
        <v>47848</v>
      </c>
      <c r="AM359" s="330">
        <v>8760</v>
      </c>
      <c r="AN359" s="331">
        <v>117.36</v>
      </c>
      <c r="AO359" s="274">
        <f t="shared" si="105"/>
        <v>0.98429999999999995</v>
      </c>
      <c r="AP359" s="326">
        <f t="shared" si="114"/>
        <v>119.23194148125572</v>
      </c>
      <c r="AQ359" s="296" t="str">
        <f t="shared" si="115"/>
        <v/>
      </c>
      <c r="AR359" s="296"/>
      <c r="AS359" s="333">
        <v>44882</v>
      </c>
      <c r="AT359" s="328" t="s">
        <v>115</v>
      </c>
      <c r="AU359" s="328" t="s">
        <v>140</v>
      </c>
      <c r="AV359" s="329">
        <v>45566</v>
      </c>
      <c r="AW359" s="329">
        <v>45657</v>
      </c>
      <c r="AX359" s="330">
        <v>2209</v>
      </c>
      <c r="AY359" s="331">
        <v>251.35</v>
      </c>
      <c r="AZ359" s="274">
        <f t="shared" si="106"/>
        <v>0.98429999999999995</v>
      </c>
      <c r="BA359" s="326">
        <f t="shared" si="116"/>
        <v>255.35913847404248</v>
      </c>
      <c r="BB359" s="296" t="str">
        <f t="shared" si="117"/>
        <v/>
      </c>
      <c r="BC359" t="str">
        <f t="shared" si="107"/>
        <v/>
      </c>
      <c r="BD359" s="296"/>
      <c r="BE359" s="296"/>
      <c r="BF359" s="332">
        <v>45245</v>
      </c>
      <c r="BG359" s="2" t="s">
        <v>115</v>
      </c>
      <c r="BH359" s="2" t="s">
        <v>152</v>
      </c>
      <c r="BI359" s="323">
        <v>45931</v>
      </c>
      <c r="BJ359" s="323">
        <v>46022</v>
      </c>
      <c r="BK359" s="324">
        <v>2209</v>
      </c>
      <c r="BL359" s="325">
        <v>122.6</v>
      </c>
      <c r="BM359" s="274">
        <f t="shared" si="108"/>
        <v>0.96323999999999999</v>
      </c>
      <c r="BN359" s="326">
        <f t="shared" si="118"/>
        <v>127.2787674930443</v>
      </c>
      <c r="BO359" s="296" t="str">
        <f t="shared" si="119"/>
        <v/>
      </c>
      <c r="BP359" t="str">
        <f t="shared" si="109"/>
        <v/>
      </c>
      <c r="BQ359" s="296"/>
      <c r="BR359" s="332">
        <v>45240</v>
      </c>
      <c r="BS359" s="2" t="s">
        <v>108</v>
      </c>
      <c r="BT359" s="2" t="s">
        <v>153</v>
      </c>
      <c r="BU359" s="323">
        <v>47849</v>
      </c>
      <c r="BV359" s="323">
        <v>48213</v>
      </c>
      <c r="BW359" s="324">
        <v>8760</v>
      </c>
      <c r="BX359" s="325">
        <v>78</v>
      </c>
      <c r="BY359" s="274">
        <f t="shared" si="110"/>
        <v>0.96323999999999999</v>
      </c>
      <c r="BZ359" s="326">
        <f t="shared" si="120"/>
        <v>80.976703625264733</v>
      </c>
      <c r="CA359" s="296" t="str">
        <f t="shared" si="121"/>
        <v/>
      </c>
    </row>
    <row r="360" spans="12:79" x14ac:dyDescent="0.25">
      <c r="L360" s="332">
        <v>44113</v>
      </c>
      <c r="M360" s="2" t="s">
        <v>108</v>
      </c>
      <c r="N360" s="2" t="s">
        <v>110</v>
      </c>
      <c r="O360" s="323">
        <v>44927</v>
      </c>
      <c r="P360" s="323">
        <v>45291</v>
      </c>
      <c r="Q360" s="324">
        <v>8760</v>
      </c>
      <c r="R360" s="325">
        <v>46.09</v>
      </c>
      <c r="S360" s="274">
        <f t="shared" si="102"/>
        <v>1.07399</v>
      </c>
      <c r="T360" s="326">
        <f t="shared" si="111"/>
        <v>42.914738498496263</v>
      </c>
      <c r="U360" s="296" t="str">
        <f t="shared" si="103"/>
        <v/>
      </c>
      <c r="V360" s="296"/>
      <c r="W360" s="332">
        <v>44512</v>
      </c>
      <c r="X360" s="2" t="s">
        <v>108</v>
      </c>
      <c r="Y360" s="2" t="s">
        <v>149</v>
      </c>
      <c r="Z360" s="323">
        <v>47484</v>
      </c>
      <c r="AA360" s="323">
        <v>47848</v>
      </c>
      <c r="AB360" s="324">
        <v>8760</v>
      </c>
      <c r="AC360" s="325">
        <v>69.23</v>
      </c>
      <c r="AD360" s="274">
        <f t="shared" si="104"/>
        <v>1.05217</v>
      </c>
      <c r="AE360" s="326">
        <f t="shared" si="112"/>
        <v>65.797352138912913</v>
      </c>
      <c r="AF360" s="296" t="str">
        <f t="shared" si="113"/>
        <v/>
      </c>
      <c r="AG360" s="296"/>
      <c r="AH360" s="333">
        <v>44879</v>
      </c>
      <c r="AI360" s="328" t="s">
        <v>108</v>
      </c>
      <c r="AJ360" s="328" t="s">
        <v>153</v>
      </c>
      <c r="AK360" s="329">
        <v>47849</v>
      </c>
      <c r="AL360" s="329">
        <v>48213</v>
      </c>
      <c r="AM360" s="330">
        <v>8760</v>
      </c>
      <c r="AN360" s="331">
        <v>116.88</v>
      </c>
      <c r="AO360" s="274">
        <f t="shared" si="105"/>
        <v>0.98429999999999995</v>
      </c>
      <c r="AP360" s="326">
        <f t="shared" si="114"/>
        <v>118.74428527887839</v>
      </c>
      <c r="AQ360" s="296" t="str">
        <f t="shared" si="115"/>
        <v/>
      </c>
      <c r="AR360" s="296"/>
      <c r="AS360" s="333">
        <v>44882</v>
      </c>
      <c r="AT360" s="328" t="s">
        <v>115</v>
      </c>
      <c r="AU360" s="328" t="s">
        <v>135</v>
      </c>
      <c r="AV360" s="329">
        <v>45658</v>
      </c>
      <c r="AW360" s="329">
        <v>45747</v>
      </c>
      <c r="AX360" s="330">
        <v>2159</v>
      </c>
      <c r="AY360" s="331">
        <v>244.38</v>
      </c>
      <c r="AZ360" s="274">
        <f t="shared" si="106"/>
        <v>0.98429999999999995</v>
      </c>
      <c r="BA360" s="326">
        <f t="shared" si="116"/>
        <v>248.27796403535507</v>
      </c>
      <c r="BB360" s="296" t="str">
        <f t="shared" si="117"/>
        <v/>
      </c>
      <c r="BC360" t="str">
        <f t="shared" si="107"/>
        <v/>
      </c>
      <c r="BD360" s="296"/>
      <c r="BE360" s="296"/>
      <c r="BF360" s="332">
        <v>45245</v>
      </c>
      <c r="BG360" s="2" t="s">
        <v>115</v>
      </c>
      <c r="BH360" s="2" t="s">
        <v>138</v>
      </c>
      <c r="BI360" s="323">
        <v>46023</v>
      </c>
      <c r="BJ360" s="323">
        <v>46112</v>
      </c>
      <c r="BK360" s="324">
        <v>2159</v>
      </c>
      <c r="BL360" s="325">
        <v>119</v>
      </c>
      <c r="BM360" s="274">
        <f t="shared" si="108"/>
        <v>0.96323999999999999</v>
      </c>
      <c r="BN360" s="326">
        <f t="shared" si="118"/>
        <v>123.54138117187824</v>
      </c>
      <c r="BO360" s="296" t="str">
        <f t="shared" si="119"/>
        <v/>
      </c>
      <c r="BP360" t="str">
        <f t="shared" si="109"/>
        <v/>
      </c>
      <c r="BQ360" s="296"/>
      <c r="BR360" s="332">
        <v>45240</v>
      </c>
      <c r="BS360" s="2" t="s">
        <v>108</v>
      </c>
      <c r="BT360" s="2" t="s">
        <v>155</v>
      </c>
      <c r="BU360" s="323">
        <v>48214</v>
      </c>
      <c r="BV360" s="323">
        <v>48579</v>
      </c>
      <c r="BW360" s="324">
        <v>8784</v>
      </c>
      <c r="BX360" s="325">
        <v>76.900000000000006</v>
      </c>
      <c r="BY360" s="274">
        <f t="shared" si="110"/>
        <v>0.96323999999999999</v>
      </c>
      <c r="BZ360" s="326">
        <f t="shared" si="120"/>
        <v>79.834724471575115</v>
      </c>
      <c r="CA360" s="296" t="str">
        <f t="shared" si="121"/>
        <v/>
      </c>
    </row>
    <row r="361" spans="12:79" x14ac:dyDescent="0.25">
      <c r="L361" s="332">
        <v>44113</v>
      </c>
      <c r="M361" s="2" t="s">
        <v>108</v>
      </c>
      <c r="N361" s="2" t="s">
        <v>111</v>
      </c>
      <c r="O361" s="323">
        <v>45292</v>
      </c>
      <c r="P361" s="323">
        <v>45657</v>
      </c>
      <c r="Q361" s="324">
        <v>8784</v>
      </c>
      <c r="R361" s="325">
        <v>47.8</v>
      </c>
      <c r="S361" s="274">
        <f t="shared" si="102"/>
        <v>1.07399</v>
      </c>
      <c r="T361" s="326">
        <f t="shared" si="111"/>
        <v>44.506932094339795</v>
      </c>
      <c r="U361" s="296">
        <f t="shared" si="103"/>
        <v>44.506932094339795</v>
      </c>
      <c r="V361" s="296"/>
      <c r="W361" s="332">
        <v>44512</v>
      </c>
      <c r="X361" s="2" t="s">
        <v>108</v>
      </c>
      <c r="Y361" s="2" t="s">
        <v>153</v>
      </c>
      <c r="Z361" s="323">
        <v>47849</v>
      </c>
      <c r="AA361" s="323">
        <v>48213</v>
      </c>
      <c r="AB361" s="324">
        <v>8760</v>
      </c>
      <c r="AC361" s="325">
        <v>68.61</v>
      </c>
      <c r="AD361" s="274">
        <f t="shared" si="104"/>
        <v>1.05217</v>
      </c>
      <c r="AE361" s="326">
        <f t="shared" si="112"/>
        <v>65.208093749108983</v>
      </c>
      <c r="AF361" s="296" t="str">
        <f t="shared" si="113"/>
        <v/>
      </c>
      <c r="AG361" s="296"/>
      <c r="AH361" s="333">
        <v>44879</v>
      </c>
      <c r="AI361" s="328" t="s">
        <v>108</v>
      </c>
      <c r="AJ361" s="328" t="s">
        <v>155</v>
      </c>
      <c r="AK361" s="329">
        <v>48214</v>
      </c>
      <c r="AL361" s="329">
        <v>48579</v>
      </c>
      <c r="AM361" s="330">
        <v>8784</v>
      </c>
      <c r="AN361" s="331">
        <v>116.73</v>
      </c>
      <c r="AO361" s="274">
        <f t="shared" si="105"/>
        <v>0.98429999999999995</v>
      </c>
      <c r="AP361" s="326">
        <f t="shared" si="114"/>
        <v>118.59189271563548</v>
      </c>
      <c r="AQ361" s="296" t="str">
        <f t="shared" si="115"/>
        <v/>
      </c>
      <c r="AR361" s="296"/>
      <c r="AS361" s="333">
        <v>44882</v>
      </c>
      <c r="AT361" s="328" t="s">
        <v>115</v>
      </c>
      <c r="AU361" s="328" t="s">
        <v>145</v>
      </c>
      <c r="AV361" s="329">
        <v>45748</v>
      </c>
      <c r="AW361" s="329">
        <v>45838</v>
      </c>
      <c r="AX361" s="330">
        <v>2184</v>
      </c>
      <c r="AY361" s="331">
        <v>122.07</v>
      </c>
      <c r="AZ361" s="274">
        <f t="shared" si="106"/>
        <v>0.98429999999999995</v>
      </c>
      <c r="BA361" s="326">
        <f t="shared" si="116"/>
        <v>124.01706796708321</v>
      </c>
      <c r="BB361" s="296" t="str">
        <f t="shared" si="117"/>
        <v/>
      </c>
      <c r="BC361" t="str">
        <f t="shared" si="107"/>
        <v/>
      </c>
      <c r="BD361" s="296"/>
      <c r="BE361" s="296"/>
      <c r="BF361" s="332">
        <v>45245</v>
      </c>
      <c r="BG361" s="2" t="s">
        <v>115</v>
      </c>
      <c r="BH361" s="2" t="s">
        <v>157</v>
      </c>
      <c r="BI361" s="323">
        <v>46113</v>
      </c>
      <c r="BJ361" s="323">
        <v>46203</v>
      </c>
      <c r="BK361" s="324">
        <v>2184</v>
      </c>
      <c r="BL361" s="325">
        <v>91.06</v>
      </c>
      <c r="BM361" s="274">
        <f t="shared" si="108"/>
        <v>0.96323999999999999</v>
      </c>
      <c r="BN361" s="326">
        <f t="shared" si="118"/>
        <v>94.535110668161622</v>
      </c>
      <c r="BO361" s="296" t="str">
        <f t="shared" si="119"/>
        <v/>
      </c>
      <c r="BP361" t="str">
        <f t="shared" si="109"/>
        <v/>
      </c>
      <c r="BQ361" s="296"/>
      <c r="BR361" s="332">
        <v>45240</v>
      </c>
      <c r="BS361" s="2" t="s">
        <v>108</v>
      </c>
      <c r="BT361" s="2" t="s">
        <v>158</v>
      </c>
      <c r="BU361" s="323">
        <v>48580</v>
      </c>
      <c r="BV361" s="323">
        <v>48944</v>
      </c>
      <c r="BW361" s="324">
        <v>8760</v>
      </c>
      <c r="BX361" s="325">
        <v>76.099999999999994</v>
      </c>
      <c r="BY361" s="274">
        <f t="shared" si="110"/>
        <v>0.96323999999999999</v>
      </c>
      <c r="BZ361" s="326">
        <f t="shared" si="120"/>
        <v>79.00419417798264</v>
      </c>
      <c r="CA361" s="296" t="str">
        <f t="shared" si="121"/>
        <v/>
      </c>
    </row>
    <row r="362" spans="12:79" x14ac:dyDescent="0.25">
      <c r="L362" s="332">
        <v>44113</v>
      </c>
      <c r="M362" s="2" t="s">
        <v>108</v>
      </c>
      <c r="N362" s="2" t="s">
        <v>135</v>
      </c>
      <c r="O362" s="323">
        <v>45658</v>
      </c>
      <c r="P362" s="323">
        <v>46022</v>
      </c>
      <c r="Q362" s="324">
        <v>8760</v>
      </c>
      <c r="R362" s="325">
        <v>48.55</v>
      </c>
      <c r="S362" s="274">
        <f t="shared" si="102"/>
        <v>1.07399</v>
      </c>
      <c r="T362" s="326">
        <f t="shared" si="111"/>
        <v>45.205262618832577</v>
      </c>
      <c r="U362" s="296" t="str">
        <f t="shared" si="103"/>
        <v/>
      </c>
      <c r="V362" s="296"/>
      <c r="W362" s="332">
        <v>44511</v>
      </c>
      <c r="X362" s="2" t="s">
        <v>108</v>
      </c>
      <c r="Y362" s="2" t="s">
        <v>133</v>
      </c>
      <c r="Z362" s="323">
        <v>44562</v>
      </c>
      <c r="AA362" s="323">
        <v>44926</v>
      </c>
      <c r="AB362" s="324">
        <v>8760</v>
      </c>
      <c r="AC362" s="325">
        <v>113.39</v>
      </c>
      <c r="AD362" s="274">
        <f t="shared" si="104"/>
        <v>1.05217</v>
      </c>
      <c r="AE362" s="326">
        <f t="shared" si="112"/>
        <v>107.76775616107663</v>
      </c>
      <c r="AF362" s="296" t="str">
        <f t="shared" si="113"/>
        <v/>
      </c>
      <c r="AG362" s="296"/>
      <c r="AH362" s="333">
        <v>44876</v>
      </c>
      <c r="AI362" s="328" t="s">
        <v>108</v>
      </c>
      <c r="AJ362" s="328" t="s">
        <v>110</v>
      </c>
      <c r="AK362" s="329">
        <v>44927</v>
      </c>
      <c r="AL362" s="329">
        <v>45291</v>
      </c>
      <c r="AM362" s="330">
        <v>8760</v>
      </c>
      <c r="AN362" s="331">
        <v>301.26</v>
      </c>
      <c r="AO362" s="274">
        <f t="shared" si="105"/>
        <v>0.98429999999999995</v>
      </c>
      <c r="AP362" s="326">
        <f t="shared" si="114"/>
        <v>306.06522401706798</v>
      </c>
      <c r="AQ362" s="296" t="str">
        <f t="shared" si="115"/>
        <v/>
      </c>
      <c r="AR362" s="296"/>
      <c r="AS362" s="333">
        <v>44882</v>
      </c>
      <c r="AT362" s="328" t="s">
        <v>115</v>
      </c>
      <c r="AU362" s="328" t="s">
        <v>148</v>
      </c>
      <c r="AV362" s="329">
        <v>45839</v>
      </c>
      <c r="AW362" s="329">
        <v>45930</v>
      </c>
      <c r="AX362" s="330">
        <v>2208</v>
      </c>
      <c r="AY362" s="331">
        <v>122.28</v>
      </c>
      <c r="AZ362" s="274">
        <f t="shared" si="106"/>
        <v>0.98429999999999995</v>
      </c>
      <c r="BA362" s="326">
        <f t="shared" si="116"/>
        <v>124.23041755562329</v>
      </c>
      <c r="BB362" s="296" t="str">
        <f t="shared" si="117"/>
        <v/>
      </c>
      <c r="BC362" t="str">
        <f t="shared" si="107"/>
        <v/>
      </c>
      <c r="BD362" s="296"/>
      <c r="BE362" s="296"/>
      <c r="BF362" s="332">
        <v>45245</v>
      </c>
      <c r="BG362" s="2" t="s">
        <v>115</v>
      </c>
      <c r="BH362" s="2" t="s">
        <v>160</v>
      </c>
      <c r="BI362" s="323">
        <v>46204</v>
      </c>
      <c r="BJ362" s="323">
        <v>46295</v>
      </c>
      <c r="BK362" s="324">
        <v>2208</v>
      </c>
      <c r="BL362" s="325">
        <v>93</v>
      </c>
      <c r="BM362" s="274">
        <f t="shared" si="108"/>
        <v>0.96323999999999999</v>
      </c>
      <c r="BN362" s="326">
        <f t="shared" si="118"/>
        <v>96.549146630123332</v>
      </c>
      <c r="BO362" s="296" t="str">
        <f t="shared" si="119"/>
        <v/>
      </c>
      <c r="BP362" t="str">
        <f t="shared" si="109"/>
        <v/>
      </c>
      <c r="BQ362" s="296"/>
      <c r="BR362" s="332">
        <v>45239</v>
      </c>
      <c r="BS362" s="2" t="s">
        <v>108</v>
      </c>
      <c r="BT362" s="2" t="s">
        <v>111</v>
      </c>
      <c r="BU362" s="323">
        <v>45292</v>
      </c>
      <c r="BV362" s="323">
        <v>45657</v>
      </c>
      <c r="BW362" s="324">
        <v>8784</v>
      </c>
      <c r="BX362" s="325">
        <v>116.9</v>
      </c>
      <c r="BY362" s="274">
        <f t="shared" si="110"/>
        <v>0.96323999999999999</v>
      </c>
      <c r="BZ362" s="326">
        <f t="shared" si="120"/>
        <v>121.36123915119805</v>
      </c>
      <c r="CA362" s="296">
        <f t="shared" si="121"/>
        <v>121.36123915119805</v>
      </c>
    </row>
    <row r="363" spans="12:79" x14ac:dyDescent="0.25">
      <c r="L363" s="332">
        <v>44113</v>
      </c>
      <c r="M363" s="2" t="s">
        <v>108</v>
      </c>
      <c r="N363" s="2" t="s">
        <v>138</v>
      </c>
      <c r="O363" s="323">
        <v>46023</v>
      </c>
      <c r="P363" s="323">
        <v>46387</v>
      </c>
      <c r="Q363" s="324">
        <v>8760</v>
      </c>
      <c r="R363" s="325">
        <v>49.1</v>
      </c>
      <c r="S363" s="274">
        <f t="shared" si="102"/>
        <v>1.07399</v>
      </c>
      <c r="T363" s="326">
        <f t="shared" si="111"/>
        <v>45.717371670127285</v>
      </c>
      <c r="U363" s="296" t="str">
        <f t="shared" si="103"/>
        <v/>
      </c>
      <c r="V363" s="296"/>
      <c r="W363" s="332">
        <v>44511</v>
      </c>
      <c r="X363" s="2" t="s">
        <v>108</v>
      </c>
      <c r="Y363" s="2" t="s">
        <v>110</v>
      </c>
      <c r="Z363" s="323">
        <v>44927</v>
      </c>
      <c r="AA363" s="323">
        <v>45291</v>
      </c>
      <c r="AB363" s="324">
        <v>8760</v>
      </c>
      <c r="AC363" s="325">
        <v>84.72</v>
      </c>
      <c r="AD363" s="274">
        <f t="shared" si="104"/>
        <v>1.05217</v>
      </c>
      <c r="AE363" s="326">
        <f t="shared" si="112"/>
        <v>80.519307716433644</v>
      </c>
      <c r="AF363" s="296">
        <f t="shared" si="113"/>
        <v>80.519307716433644</v>
      </c>
      <c r="AG363" s="296"/>
      <c r="AH363" s="333">
        <v>44876</v>
      </c>
      <c r="AI363" s="328" t="s">
        <v>108</v>
      </c>
      <c r="AJ363" s="328" t="s">
        <v>111</v>
      </c>
      <c r="AK363" s="329">
        <v>45292</v>
      </c>
      <c r="AL363" s="329">
        <v>45657</v>
      </c>
      <c r="AM363" s="330">
        <v>8784</v>
      </c>
      <c r="AN363" s="331">
        <v>237</v>
      </c>
      <c r="AO363" s="274">
        <f t="shared" si="105"/>
        <v>0.98429999999999995</v>
      </c>
      <c r="AP363" s="326">
        <f t="shared" si="114"/>
        <v>240.78024992380372</v>
      </c>
      <c r="AQ363" s="296" t="str">
        <f t="shared" si="115"/>
        <v/>
      </c>
      <c r="AR363" s="296"/>
      <c r="AS363" s="333">
        <v>44881</v>
      </c>
      <c r="AT363" s="328" t="s">
        <v>115</v>
      </c>
      <c r="AU363" s="328" t="s">
        <v>110</v>
      </c>
      <c r="AV363" s="329">
        <v>44927</v>
      </c>
      <c r="AW363" s="329">
        <v>45016</v>
      </c>
      <c r="AX363" s="330">
        <v>2159</v>
      </c>
      <c r="AY363" s="331">
        <v>316.17</v>
      </c>
      <c r="AZ363" s="274">
        <f t="shared" si="106"/>
        <v>0.98429999999999995</v>
      </c>
      <c r="BA363" s="326">
        <f t="shared" si="116"/>
        <v>321.21304480341365</v>
      </c>
      <c r="BB363" s="296" t="str">
        <f t="shared" si="117"/>
        <v/>
      </c>
      <c r="BC363" t="str">
        <f t="shared" si="107"/>
        <v/>
      </c>
      <c r="BD363" s="296"/>
      <c r="BE363" s="296"/>
      <c r="BF363" s="332">
        <v>45244</v>
      </c>
      <c r="BG363" s="2" t="s">
        <v>115</v>
      </c>
      <c r="BH363" s="2" t="s">
        <v>111</v>
      </c>
      <c r="BI363" s="323">
        <v>45292</v>
      </c>
      <c r="BJ363" s="323">
        <v>45382</v>
      </c>
      <c r="BK363" s="324">
        <v>2183</v>
      </c>
      <c r="BL363" s="325">
        <v>116.19</v>
      </c>
      <c r="BM363" s="274">
        <f t="shared" si="108"/>
        <v>0.96323999999999999</v>
      </c>
      <c r="BN363" s="326">
        <f t="shared" si="118"/>
        <v>120.62414351563473</v>
      </c>
      <c r="BO363" s="296" t="str">
        <f t="shared" si="119"/>
        <v/>
      </c>
      <c r="BP363">
        <f t="shared" si="109"/>
        <v>1</v>
      </c>
      <c r="BQ363" s="296"/>
      <c r="BR363" s="332">
        <v>45239</v>
      </c>
      <c r="BS363" s="2" t="s">
        <v>108</v>
      </c>
      <c r="BT363" s="2" t="s">
        <v>135</v>
      </c>
      <c r="BU363" s="323">
        <v>45658</v>
      </c>
      <c r="BV363" s="323">
        <v>46022</v>
      </c>
      <c r="BW363" s="324">
        <v>8760</v>
      </c>
      <c r="BX363" s="325">
        <v>111.38</v>
      </c>
      <c r="BY363" s="274">
        <f t="shared" si="110"/>
        <v>0.96323999999999999</v>
      </c>
      <c r="BZ363" s="326">
        <f t="shared" si="120"/>
        <v>115.63058012541008</v>
      </c>
      <c r="CA363" s="296" t="str">
        <f t="shared" si="121"/>
        <v/>
      </c>
    </row>
    <row r="364" spans="12:79" x14ac:dyDescent="0.25">
      <c r="L364" s="332">
        <v>44112</v>
      </c>
      <c r="M364" s="2" t="s">
        <v>108</v>
      </c>
      <c r="N364" s="2" t="s">
        <v>151</v>
      </c>
      <c r="O364" s="323">
        <v>44197</v>
      </c>
      <c r="P364" s="323">
        <v>44561</v>
      </c>
      <c r="Q364" s="324">
        <v>8760</v>
      </c>
      <c r="R364" s="325">
        <v>41.59</v>
      </c>
      <c r="S364" s="274">
        <f t="shared" si="102"/>
        <v>1.07399</v>
      </c>
      <c r="T364" s="326">
        <f t="shared" si="111"/>
        <v>38.724755351539592</v>
      </c>
      <c r="U364" s="296" t="str">
        <f t="shared" si="103"/>
        <v/>
      </c>
      <c r="V364" s="296"/>
      <c r="W364" s="332">
        <v>44511</v>
      </c>
      <c r="X364" s="2" t="s">
        <v>108</v>
      </c>
      <c r="Y364" s="2" t="s">
        <v>111</v>
      </c>
      <c r="Z364" s="323">
        <v>45292</v>
      </c>
      <c r="AA364" s="323">
        <v>45657</v>
      </c>
      <c r="AB364" s="324">
        <v>8784</v>
      </c>
      <c r="AC364" s="325">
        <v>74.8</v>
      </c>
      <c r="AD364" s="274">
        <f t="shared" si="104"/>
        <v>1.05217</v>
      </c>
      <c r="AE364" s="326">
        <f t="shared" si="112"/>
        <v>71.091173479570784</v>
      </c>
      <c r="AF364" s="296" t="str">
        <f t="shared" si="113"/>
        <v/>
      </c>
      <c r="AG364" s="296"/>
      <c r="AH364" s="333">
        <v>44876</v>
      </c>
      <c r="AI364" s="328" t="s">
        <v>108</v>
      </c>
      <c r="AJ364" s="328" t="s">
        <v>135</v>
      </c>
      <c r="AK364" s="329">
        <v>45658</v>
      </c>
      <c r="AL364" s="329">
        <v>46022</v>
      </c>
      <c r="AM364" s="330">
        <v>8760</v>
      </c>
      <c r="AN364" s="331">
        <v>172.67</v>
      </c>
      <c r="AO364" s="274">
        <f t="shared" si="105"/>
        <v>0.98429999999999995</v>
      </c>
      <c r="AP364" s="326">
        <f t="shared" si="114"/>
        <v>175.42415930102609</v>
      </c>
      <c r="AQ364" s="296" t="str">
        <f t="shared" si="115"/>
        <v/>
      </c>
      <c r="AR364" s="296"/>
      <c r="AS364" s="333">
        <v>44881</v>
      </c>
      <c r="AT364" s="328" t="s">
        <v>115</v>
      </c>
      <c r="AU364" s="328" t="s">
        <v>134</v>
      </c>
      <c r="AV364" s="329">
        <v>45017</v>
      </c>
      <c r="AW364" s="329">
        <v>45107</v>
      </c>
      <c r="AX364" s="330">
        <v>2184</v>
      </c>
      <c r="AY364" s="331">
        <v>287.20999999999998</v>
      </c>
      <c r="AZ364" s="274">
        <f t="shared" si="106"/>
        <v>0.98429999999999995</v>
      </c>
      <c r="BA364" s="326">
        <f t="shared" si="116"/>
        <v>291.79112059331504</v>
      </c>
      <c r="BB364" s="296" t="str">
        <f t="shared" si="117"/>
        <v/>
      </c>
      <c r="BC364" t="str">
        <f t="shared" si="107"/>
        <v/>
      </c>
      <c r="BD364" s="296"/>
      <c r="BE364" s="296"/>
      <c r="BF364" s="332">
        <v>45244</v>
      </c>
      <c r="BG364" s="2" t="s">
        <v>115</v>
      </c>
      <c r="BH364" s="2" t="s">
        <v>117</v>
      </c>
      <c r="BI364" s="323">
        <v>45383</v>
      </c>
      <c r="BJ364" s="323">
        <v>45473</v>
      </c>
      <c r="BK364" s="324">
        <v>2184</v>
      </c>
      <c r="BL364" s="325">
        <v>105.88</v>
      </c>
      <c r="BM364" s="274">
        <f t="shared" si="108"/>
        <v>0.96323999999999999</v>
      </c>
      <c r="BN364" s="326">
        <f t="shared" si="118"/>
        <v>109.92068435696191</v>
      </c>
      <c r="BO364" s="296" t="str">
        <f t="shared" si="119"/>
        <v/>
      </c>
      <c r="BP364">
        <f t="shared" si="109"/>
        <v>1</v>
      </c>
      <c r="BQ364" s="296"/>
      <c r="BR364" s="332">
        <v>45239</v>
      </c>
      <c r="BS364" s="2" t="s">
        <v>108</v>
      </c>
      <c r="BT364" s="2" t="s">
        <v>138</v>
      </c>
      <c r="BU364" s="323">
        <v>46023</v>
      </c>
      <c r="BV364" s="323">
        <v>46387</v>
      </c>
      <c r="BW364" s="324">
        <v>8760</v>
      </c>
      <c r="BX364" s="325">
        <v>103.85</v>
      </c>
      <c r="BY364" s="274">
        <f t="shared" si="110"/>
        <v>0.96323999999999999</v>
      </c>
      <c r="BZ364" s="326">
        <f t="shared" si="120"/>
        <v>107.81321373697105</v>
      </c>
      <c r="CA364" s="296" t="str">
        <f t="shared" si="121"/>
        <v/>
      </c>
    </row>
    <row r="365" spans="12:79" x14ac:dyDescent="0.25">
      <c r="L365" s="332">
        <v>44112</v>
      </c>
      <c r="M365" s="2" t="s">
        <v>108</v>
      </c>
      <c r="N365" s="2" t="s">
        <v>133</v>
      </c>
      <c r="O365" s="323">
        <v>44562</v>
      </c>
      <c r="P365" s="323">
        <v>44926</v>
      </c>
      <c r="Q365" s="324">
        <v>8760</v>
      </c>
      <c r="R365" s="325">
        <v>44.94</v>
      </c>
      <c r="S365" s="274">
        <f t="shared" si="102"/>
        <v>1.07399</v>
      </c>
      <c r="T365" s="326">
        <f t="shared" si="111"/>
        <v>41.843965027607332</v>
      </c>
      <c r="U365" s="296" t="str">
        <f t="shared" si="103"/>
        <v/>
      </c>
      <c r="V365" s="296"/>
      <c r="W365" s="332">
        <v>44511</v>
      </c>
      <c r="X365" s="2" t="s">
        <v>108</v>
      </c>
      <c r="Y365" s="2" t="s">
        <v>135</v>
      </c>
      <c r="Z365" s="323">
        <v>45658</v>
      </c>
      <c r="AA365" s="323">
        <v>46022</v>
      </c>
      <c r="AB365" s="324">
        <v>8760</v>
      </c>
      <c r="AC365" s="325">
        <v>72.25</v>
      </c>
      <c r="AD365" s="274">
        <f t="shared" si="104"/>
        <v>1.05217</v>
      </c>
      <c r="AE365" s="326">
        <f t="shared" si="112"/>
        <v>68.667610747312693</v>
      </c>
      <c r="AF365" s="296" t="str">
        <f t="shared" si="113"/>
        <v/>
      </c>
      <c r="AG365" s="296"/>
      <c r="AH365" s="333">
        <v>44876</v>
      </c>
      <c r="AI365" s="328" t="s">
        <v>108</v>
      </c>
      <c r="AJ365" s="328" t="s">
        <v>138</v>
      </c>
      <c r="AK365" s="329">
        <v>46023</v>
      </c>
      <c r="AL365" s="329">
        <v>46387</v>
      </c>
      <c r="AM365" s="330">
        <v>8760</v>
      </c>
      <c r="AN365" s="331">
        <v>139.25</v>
      </c>
      <c r="AO365" s="274">
        <f t="shared" si="105"/>
        <v>0.98429999999999995</v>
      </c>
      <c r="AP365" s="326">
        <f t="shared" si="114"/>
        <v>141.47109621050492</v>
      </c>
      <c r="AQ365" s="296" t="str">
        <f t="shared" si="115"/>
        <v/>
      </c>
      <c r="AR365" s="296"/>
      <c r="AS365" s="333">
        <v>44881</v>
      </c>
      <c r="AT365" s="328" t="s">
        <v>115</v>
      </c>
      <c r="AU365" s="328" t="s">
        <v>137</v>
      </c>
      <c r="AV365" s="329">
        <v>45108</v>
      </c>
      <c r="AW365" s="329">
        <v>45199</v>
      </c>
      <c r="AX365" s="330">
        <v>2208</v>
      </c>
      <c r="AY365" s="331">
        <v>287.26</v>
      </c>
      <c r="AZ365" s="274">
        <f t="shared" si="106"/>
        <v>0.98429999999999995</v>
      </c>
      <c r="BA365" s="326">
        <f t="shared" si="116"/>
        <v>291.84191811439604</v>
      </c>
      <c r="BB365" s="296" t="str">
        <f t="shared" si="117"/>
        <v/>
      </c>
      <c r="BC365" t="str">
        <f t="shared" si="107"/>
        <v/>
      </c>
      <c r="BD365" s="296"/>
      <c r="BE365" s="296"/>
      <c r="BF365" s="332">
        <v>45244</v>
      </c>
      <c r="BG365" s="2" t="s">
        <v>115</v>
      </c>
      <c r="BH365" s="2" t="s">
        <v>118</v>
      </c>
      <c r="BI365" s="323">
        <v>45474</v>
      </c>
      <c r="BJ365" s="323">
        <v>45565</v>
      </c>
      <c r="BK365" s="324">
        <v>2208</v>
      </c>
      <c r="BL365" s="325">
        <v>116.9</v>
      </c>
      <c r="BM365" s="274">
        <f t="shared" si="108"/>
        <v>0.96323999999999999</v>
      </c>
      <c r="BN365" s="326">
        <f t="shared" si="118"/>
        <v>121.36123915119805</v>
      </c>
      <c r="BO365" s="296" t="str">
        <f t="shared" si="119"/>
        <v/>
      </c>
      <c r="BP365">
        <f t="shared" si="109"/>
        <v>1</v>
      </c>
      <c r="BQ365" s="296"/>
      <c r="BR365" s="332">
        <v>45239</v>
      </c>
      <c r="BS365" s="2" t="s">
        <v>108</v>
      </c>
      <c r="BT365" s="2" t="s">
        <v>141</v>
      </c>
      <c r="BU365" s="323">
        <v>46388</v>
      </c>
      <c r="BV365" s="323">
        <v>46752</v>
      </c>
      <c r="BW365" s="324">
        <v>8760</v>
      </c>
      <c r="BX365" s="325">
        <v>90.5</v>
      </c>
      <c r="BY365" s="274">
        <f t="shared" si="110"/>
        <v>0.96323999999999999</v>
      </c>
      <c r="BZ365" s="326">
        <f t="shared" si="120"/>
        <v>93.953739462646908</v>
      </c>
      <c r="CA365" s="296" t="str">
        <f t="shared" si="121"/>
        <v/>
      </c>
    </row>
    <row r="366" spans="12:79" x14ac:dyDescent="0.25">
      <c r="L366" s="332">
        <v>44112</v>
      </c>
      <c r="M366" s="2" t="s">
        <v>108</v>
      </c>
      <c r="N366" s="2" t="s">
        <v>110</v>
      </c>
      <c r="O366" s="323">
        <v>44927</v>
      </c>
      <c r="P366" s="323">
        <v>45291</v>
      </c>
      <c r="Q366" s="324">
        <v>8760</v>
      </c>
      <c r="R366" s="325">
        <v>46.52</v>
      </c>
      <c r="S366" s="274">
        <f t="shared" si="102"/>
        <v>1.07399</v>
      </c>
      <c r="T366" s="326">
        <f t="shared" si="111"/>
        <v>43.315114665872123</v>
      </c>
      <c r="U366" s="296" t="str">
        <f t="shared" si="103"/>
        <v/>
      </c>
      <c r="V366" s="296"/>
      <c r="W366" s="332">
        <v>44511</v>
      </c>
      <c r="X366" s="2" t="s">
        <v>108</v>
      </c>
      <c r="Y366" s="2" t="s">
        <v>138</v>
      </c>
      <c r="Z366" s="323">
        <v>46023</v>
      </c>
      <c r="AA366" s="323">
        <v>46387</v>
      </c>
      <c r="AB366" s="324">
        <v>8760</v>
      </c>
      <c r="AC366" s="325">
        <v>71.37</v>
      </c>
      <c r="AD366" s="274">
        <f t="shared" si="104"/>
        <v>1.05217</v>
      </c>
      <c r="AE366" s="326">
        <f t="shared" si="112"/>
        <v>67.831244000494223</v>
      </c>
      <c r="AF366" s="296" t="str">
        <f t="shared" si="113"/>
        <v/>
      </c>
      <c r="AG366" s="296"/>
      <c r="AH366" s="333">
        <v>44876</v>
      </c>
      <c r="AI366" s="328" t="s">
        <v>108</v>
      </c>
      <c r="AJ366" s="328" t="s">
        <v>141</v>
      </c>
      <c r="AK366" s="329">
        <v>46388</v>
      </c>
      <c r="AL366" s="329">
        <v>46752</v>
      </c>
      <c r="AM366" s="330">
        <v>8760</v>
      </c>
      <c r="AN366" s="331">
        <v>130.76</v>
      </c>
      <c r="AO366" s="274">
        <f t="shared" si="105"/>
        <v>0.98429999999999995</v>
      </c>
      <c r="AP366" s="326">
        <f t="shared" si="114"/>
        <v>132.84567713095601</v>
      </c>
      <c r="AQ366" s="296" t="str">
        <f t="shared" si="115"/>
        <v/>
      </c>
      <c r="AR366" s="296"/>
      <c r="AS366" s="333">
        <v>44881</v>
      </c>
      <c r="AT366" s="328" t="s">
        <v>115</v>
      </c>
      <c r="AU366" s="328" t="s">
        <v>116</v>
      </c>
      <c r="AV366" s="329">
        <v>45200</v>
      </c>
      <c r="AW366" s="329">
        <v>45291</v>
      </c>
      <c r="AX366" s="330">
        <v>2209</v>
      </c>
      <c r="AY366" s="331">
        <v>389</v>
      </c>
      <c r="AZ366" s="274">
        <f t="shared" si="106"/>
        <v>0.98429999999999995</v>
      </c>
      <c r="BA366" s="326">
        <f t="shared" si="116"/>
        <v>395.20471400995632</v>
      </c>
      <c r="BB366" s="296">
        <f t="shared" si="117"/>
        <v>395.20471400995632</v>
      </c>
      <c r="BC366">
        <f t="shared" si="107"/>
        <v>1</v>
      </c>
      <c r="BD366" s="296"/>
      <c r="BE366" s="296"/>
      <c r="BF366" s="332">
        <v>45244</v>
      </c>
      <c r="BG366" s="2" t="s">
        <v>115</v>
      </c>
      <c r="BH366" s="2" t="s">
        <v>140</v>
      </c>
      <c r="BI366" s="323">
        <v>45566</v>
      </c>
      <c r="BJ366" s="323">
        <v>45657</v>
      </c>
      <c r="BK366" s="324">
        <v>2209</v>
      </c>
      <c r="BL366" s="325">
        <v>132.79</v>
      </c>
      <c r="BM366" s="274">
        <f t="shared" si="108"/>
        <v>0.96323999999999999</v>
      </c>
      <c r="BN366" s="326">
        <f t="shared" si="118"/>
        <v>137.85764710767825</v>
      </c>
      <c r="BO366" s="296" t="str">
        <f t="shared" si="119"/>
        <v/>
      </c>
      <c r="BP366" t="str">
        <f t="shared" si="109"/>
        <v/>
      </c>
      <c r="BQ366" s="296"/>
      <c r="BR366" s="332">
        <v>45239</v>
      </c>
      <c r="BS366" s="2" t="s">
        <v>108</v>
      </c>
      <c r="BT366" s="2" t="s">
        <v>143</v>
      </c>
      <c r="BU366" s="323">
        <v>46753</v>
      </c>
      <c r="BV366" s="323">
        <v>47118</v>
      </c>
      <c r="BW366" s="324">
        <v>8784</v>
      </c>
      <c r="BX366" s="325">
        <v>82.25</v>
      </c>
      <c r="BY366" s="274">
        <f t="shared" si="110"/>
        <v>0.96323999999999999</v>
      </c>
      <c r="BZ366" s="326">
        <f t="shared" si="120"/>
        <v>85.38889580997467</v>
      </c>
      <c r="CA366" s="296" t="str">
        <f t="shared" si="121"/>
        <v/>
      </c>
    </row>
    <row r="367" spans="12:79" x14ac:dyDescent="0.25">
      <c r="L367" s="332">
        <v>44112</v>
      </c>
      <c r="M367" s="2" t="s">
        <v>108</v>
      </c>
      <c r="N367" s="2" t="s">
        <v>111</v>
      </c>
      <c r="O367" s="323">
        <v>45292</v>
      </c>
      <c r="P367" s="323">
        <v>45657</v>
      </c>
      <c r="Q367" s="324">
        <v>8784</v>
      </c>
      <c r="R367" s="325">
        <v>48.15</v>
      </c>
      <c r="S367" s="274">
        <f t="shared" si="102"/>
        <v>1.07399</v>
      </c>
      <c r="T367" s="326">
        <f t="shared" si="111"/>
        <v>44.832819672436429</v>
      </c>
      <c r="U367" s="296">
        <f t="shared" si="103"/>
        <v>44.832819672436429</v>
      </c>
      <c r="V367" s="296"/>
      <c r="W367" s="332">
        <v>44511</v>
      </c>
      <c r="X367" s="2" t="s">
        <v>108</v>
      </c>
      <c r="Y367" s="2" t="s">
        <v>141</v>
      </c>
      <c r="Z367" s="323">
        <v>46388</v>
      </c>
      <c r="AA367" s="323">
        <v>46752</v>
      </c>
      <c r="AB367" s="324">
        <v>8760</v>
      </c>
      <c r="AC367" s="325">
        <v>70.75</v>
      </c>
      <c r="AD367" s="274">
        <f t="shared" si="104"/>
        <v>1.05217</v>
      </c>
      <c r="AE367" s="326">
        <f t="shared" si="112"/>
        <v>67.241985610690278</v>
      </c>
      <c r="AF367" s="296" t="str">
        <f t="shared" si="113"/>
        <v/>
      </c>
      <c r="AG367" s="296"/>
      <c r="AH367" s="333">
        <v>44876</v>
      </c>
      <c r="AI367" s="328" t="s">
        <v>108</v>
      </c>
      <c r="AJ367" s="328" t="s">
        <v>143</v>
      </c>
      <c r="AK367" s="329">
        <v>46753</v>
      </c>
      <c r="AL367" s="329">
        <v>47118</v>
      </c>
      <c r="AM367" s="330">
        <v>8784</v>
      </c>
      <c r="AN367" s="331">
        <v>119.76</v>
      </c>
      <c r="AO367" s="274">
        <f t="shared" si="105"/>
        <v>0.98429999999999995</v>
      </c>
      <c r="AP367" s="326">
        <f t="shared" si="114"/>
        <v>121.67022249314235</v>
      </c>
      <c r="AQ367" s="296" t="str">
        <f t="shared" si="115"/>
        <v/>
      </c>
      <c r="AR367" s="296"/>
      <c r="AS367" s="333">
        <v>44881</v>
      </c>
      <c r="AT367" s="328" t="s">
        <v>115</v>
      </c>
      <c r="AU367" s="328" t="s">
        <v>111</v>
      </c>
      <c r="AV367" s="329">
        <v>45292</v>
      </c>
      <c r="AW367" s="329">
        <v>45382</v>
      </c>
      <c r="AX367" s="330">
        <v>2183</v>
      </c>
      <c r="AY367" s="331">
        <v>358.7</v>
      </c>
      <c r="AZ367" s="274">
        <f t="shared" si="106"/>
        <v>0.98429999999999995</v>
      </c>
      <c r="BA367" s="326">
        <f t="shared" si="116"/>
        <v>364.42141623488772</v>
      </c>
      <c r="BB367" s="296">
        <f t="shared" si="117"/>
        <v>364.42141623488772</v>
      </c>
      <c r="BC367">
        <f t="shared" si="107"/>
        <v>1</v>
      </c>
      <c r="BD367" s="296"/>
      <c r="BE367" s="296"/>
      <c r="BF367" s="332">
        <v>45244</v>
      </c>
      <c r="BG367" s="2" t="s">
        <v>115</v>
      </c>
      <c r="BH367" s="2" t="s">
        <v>135</v>
      </c>
      <c r="BI367" s="323">
        <v>45658</v>
      </c>
      <c r="BJ367" s="323">
        <v>45747</v>
      </c>
      <c r="BK367" s="324">
        <v>2159</v>
      </c>
      <c r="BL367" s="325">
        <v>135</v>
      </c>
      <c r="BM367" s="274">
        <f t="shared" si="108"/>
        <v>0.96323999999999999</v>
      </c>
      <c r="BN367" s="326">
        <f t="shared" si="118"/>
        <v>140.15198704372742</v>
      </c>
      <c r="BO367" s="296" t="str">
        <f t="shared" si="119"/>
        <v/>
      </c>
      <c r="BP367" t="str">
        <f t="shared" si="109"/>
        <v/>
      </c>
      <c r="BQ367" s="296"/>
      <c r="BR367" s="332">
        <v>45239</v>
      </c>
      <c r="BS367" s="2" t="s">
        <v>108</v>
      </c>
      <c r="BT367" s="2" t="s">
        <v>146</v>
      </c>
      <c r="BU367" s="323">
        <v>47119</v>
      </c>
      <c r="BV367" s="323">
        <v>47483</v>
      </c>
      <c r="BW367" s="324">
        <v>8760</v>
      </c>
      <c r="BX367" s="325">
        <v>79.09</v>
      </c>
      <c r="BY367" s="274">
        <f t="shared" si="110"/>
        <v>0.96323999999999999</v>
      </c>
      <c r="BZ367" s="326">
        <f t="shared" si="120"/>
        <v>82.108301150284461</v>
      </c>
      <c r="CA367" s="296" t="str">
        <f t="shared" si="121"/>
        <v/>
      </c>
    </row>
    <row r="368" spans="12:79" x14ac:dyDescent="0.25">
      <c r="L368" s="332">
        <v>44112</v>
      </c>
      <c r="M368" s="2" t="s">
        <v>108</v>
      </c>
      <c r="N368" s="2" t="s">
        <v>135</v>
      </c>
      <c r="O368" s="323">
        <v>45658</v>
      </c>
      <c r="P368" s="323">
        <v>46022</v>
      </c>
      <c r="Q368" s="324">
        <v>8760</v>
      </c>
      <c r="R368" s="325">
        <v>48.9</v>
      </c>
      <c r="S368" s="274">
        <f t="shared" si="102"/>
        <v>1.07399</v>
      </c>
      <c r="T368" s="326">
        <f t="shared" si="111"/>
        <v>45.531150196929204</v>
      </c>
      <c r="U368" s="296" t="str">
        <f t="shared" si="103"/>
        <v/>
      </c>
      <c r="V368" s="296"/>
      <c r="W368" s="332">
        <v>44511</v>
      </c>
      <c r="X368" s="2" t="s">
        <v>108</v>
      </c>
      <c r="Y368" s="2" t="s">
        <v>143</v>
      </c>
      <c r="Z368" s="323">
        <v>46753</v>
      </c>
      <c r="AA368" s="323">
        <v>47118</v>
      </c>
      <c r="AB368" s="324">
        <v>8784</v>
      </c>
      <c r="AC368" s="325">
        <v>70.209999999999994</v>
      </c>
      <c r="AD368" s="274">
        <f t="shared" si="104"/>
        <v>1.05217</v>
      </c>
      <c r="AE368" s="326">
        <f t="shared" si="112"/>
        <v>66.728760561506206</v>
      </c>
      <c r="AF368" s="296" t="str">
        <f t="shared" si="113"/>
        <v/>
      </c>
      <c r="AG368" s="296"/>
      <c r="AH368" s="333">
        <v>44876</v>
      </c>
      <c r="AI368" s="328" t="s">
        <v>108</v>
      </c>
      <c r="AJ368" s="328" t="s">
        <v>146</v>
      </c>
      <c r="AK368" s="329">
        <v>47119</v>
      </c>
      <c r="AL368" s="329">
        <v>47483</v>
      </c>
      <c r="AM368" s="330">
        <v>8760</v>
      </c>
      <c r="AN368" s="331">
        <v>118.57</v>
      </c>
      <c r="AO368" s="274">
        <f t="shared" si="105"/>
        <v>0.98429999999999995</v>
      </c>
      <c r="AP368" s="326">
        <f t="shared" si="114"/>
        <v>120.46124149141522</v>
      </c>
      <c r="AQ368" s="296" t="str">
        <f t="shared" si="115"/>
        <v/>
      </c>
      <c r="AR368" s="296"/>
      <c r="AS368" s="333">
        <v>44881</v>
      </c>
      <c r="AT368" s="328" t="s">
        <v>115</v>
      </c>
      <c r="AU368" s="328" t="s">
        <v>117</v>
      </c>
      <c r="AV368" s="329">
        <v>45383</v>
      </c>
      <c r="AW368" s="329">
        <v>45473</v>
      </c>
      <c r="AX368" s="330">
        <v>2184</v>
      </c>
      <c r="AY368" s="331">
        <v>185.13</v>
      </c>
      <c r="AZ368" s="274">
        <f t="shared" si="106"/>
        <v>0.98429999999999995</v>
      </c>
      <c r="BA368" s="326">
        <f t="shared" si="116"/>
        <v>188.08290155440415</v>
      </c>
      <c r="BB368" s="296">
        <f t="shared" si="117"/>
        <v>188.08290155440415</v>
      </c>
      <c r="BC368">
        <f t="shared" si="107"/>
        <v>1</v>
      </c>
      <c r="BD368" s="296"/>
      <c r="BE368" s="296"/>
      <c r="BF368" s="332">
        <v>45244</v>
      </c>
      <c r="BG368" s="2" t="s">
        <v>115</v>
      </c>
      <c r="BH368" s="2" t="s">
        <v>145</v>
      </c>
      <c r="BI368" s="323">
        <v>45748</v>
      </c>
      <c r="BJ368" s="323">
        <v>45838</v>
      </c>
      <c r="BK368" s="324">
        <v>2184</v>
      </c>
      <c r="BL368" s="325">
        <v>96.61</v>
      </c>
      <c r="BM368" s="274">
        <f t="shared" si="108"/>
        <v>0.96323999999999999</v>
      </c>
      <c r="BN368" s="326">
        <f t="shared" si="118"/>
        <v>100.29691457995931</v>
      </c>
      <c r="BO368" s="296" t="str">
        <f t="shared" si="119"/>
        <v/>
      </c>
      <c r="BP368" t="str">
        <f t="shared" si="109"/>
        <v/>
      </c>
      <c r="BQ368" s="296"/>
      <c r="BR368" s="332">
        <v>45239</v>
      </c>
      <c r="BS368" s="2" t="s">
        <v>108</v>
      </c>
      <c r="BT368" s="2" t="s">
        <v>149</v>
      </c>
      <c r="BU368" s="323">
        <v>47484</v>
      </c>
      <c r="BV368" s="323">
        <v>47848</v>
      </c>
      <c r="BW368" s="324">
        <v>8760</v>
      </c>
      <c r="BX368" s="325">
        <v>77.45</v>
      </c>
      <c r="BY368" s="274">
        <f t="shared" si="110"/>
        <v>0.96323999999999999</v>
      </c>
      <c r="BZ368" s="326">
        <f t="shared" si="120"/>
        <v>80.405714048419924</v>
      </c>
      <c r="CA368" s="296" t="str">
        <f t="shared" si="121"/>
        <v/>
      </c>
    </row>
    <row r="369" spans="12:79" x14ac:dyDescent="0.25">
      <c r="L369" s="332">
        <v>44112</v>
      </c>
      <c r="M369" s="2" t="s">
        <v>108</v>
      </c>
      <c r="N369" s="2" t="s">
        <v>138</v>
      </c>
      <c r="O369" s="323">
        <v>46023</v>
      </c>
      <c r="P369" s="323">
        <v>46387</v>
      </c>
      <c r="Q369" s="324">
        <v>8760</v>
      </c>
      <c r="R369" s="325">
        <v>49.45</v>
      </c>
      <c r="S369" s="274">
        <f t="shared" si="102"/>
        <v>1.07399</v>
      </c>
      <c r="T369" s="326">
        <f t="shared" si="111"/>
        <v>46.043259248223919</v>
      </c>
      <c r="U369" s="296" t="str">
        <f t="shared" si="103"/>
        <v/>
      </c>
      <c r="V369" s="296"/>
      <c r="W369" s="332">
        <v>44511</v>
      </c>
      <c r="X369" s="2" t="s">
        <v>108</v>
      </c>
      <c r="Y369" s="2" t="s">
        <v>146</v>
      </c>
      <c r="Z369" s="323">
        <v>47119</v>
      </c>
      <c r="AA369" s="323">
        <v>47483</v>
      </c>
      <c r="AB369" s="324">
        <v>8760</v>
      </c>
      <c r="AC369" s="325">
        <v>69.63</v>
      </c>
      <c r="AD369" s="274">
        <f t="shared" si="104"/>
        <v>1.05217</v>
      </c>
      <c r="AE369" s="326">
        <f t="shared" si="112"/>
        <v>66.177518842012219</v>
      </c>
      <c r="AF369" s="296" t="str">
        <f t="shared" si="113"/>
        <v/>
      </c>
      <c r="AG369" s="296"/>
      <c r="AH369" s="333">
        <v>44876</v>
      </c>
      <c r="AI369" s="328" t="s">
        <v>108</v>
      </c>
      <c r="AJ369" s="328" t="s">
        <v>149</v>
      </c>
      <c r="AK369" s="329">
        <v>47484</v>
      </c>
      <c r="AL369" s="329">
        <v>47848</v>
      </c>
      <c r="AM369" s="330">
        <v>8760</v>
      </c>
      <c r="AN369" s="331">
        <v>117.57</v>
      </c>
      <c r="AO369" s="274">
        <f t="shared" si="105"/>
        <v>0.98429999999999995</v>
      </c>
      <c r="AP369" s="326">
        <f t="shared" si="114"/>
        <v>119.44529106979579</v>
      </c>
      <c r="AQ369" s="296" t="str">
        <f t="shared" si="115"/>
        <v/>
      </c>
      <c r="AR369" s="296"/>
      <c r="AS369" s="333">
        <v>44881</v>
      </c>
      <c r="AT369" s="328" t="s">
        <v>115</v>
      </c>
      <c r="AU369" s="328" t="s">
        <v>118</v>
      </c>
      <c r="AV369" s="329">
        <v>45474</v>
      </c>
      <c r="AW369" s="329">
        <v>45565</v>
      </c>
      <c r="AX369" s="330">
        <v>2208</v>
      </c>
      <c r="AY369" s="331">
        <v>176.95</v>
      </c>
      <c r="AZ369" s="274">
        <f t="shared" si="106"/>
        <v>0.98429999999999995</v>
      </c>
      <c r="BA369" s="326">
        <f t="shared" si="116"/>
        <v>179.77242710555726</v>
      </c>
      <c r="BB369" s="296">
        <f t="shared" si="117"/>
        <v>179.77242710555726</v>
      </c>
      <c r="BC369">
        <f t="shared" si="107"/>
        <v>1</v>
      </c>
      <c r="BD369" s="296"/>
      <c r="BE369" s="296"/>
      <c r="BF369" s="332">
        <v>45244</v>
      </c>
      <c r="BG369" s="2" t="s">
        <v>115</v>
      </c>
      <c r="BH369" s="2" t="s">
        <v>148</v>
      </c>
      <c r="BI369" s="323">
        <v>45839</v>
      </c>
      <c r="BJ369" s="323">
        <v>45930</v>
      </c>
      <c r="BK369" s="324">
        <v>2208</v>
      </c>
      <c r="BL369" s="325">
        <v>100.38</v>
      </c>
      <c r="BM369" s="274">
        <f t="shared" si="108"/>
        <v>0.96323999999999999</v>
      </c>
      <c r="BN369" s="326">
        <f t="shared" si="118"/>
        <v>104.21078858851376</v>
      </c>
      <c r="BO369" s="296" t="str">
        <f t="shared" si="119"/>
        <v/>
      </c>
      <c r="BP369" t="str">
        <f t="shared" si="109"/>
        <v/>
      </c>
      <c r="BQ369" s="296"/>
      <c r="BR369" s="332">
        <v>45239</v>
      </c>
      <c r="BS369" s="2" t="s">
        <v>108</v>
      </c>
      <c r="BT369" s="2" t="s">
        <v>153</v>
      </c>
      <c r="BU369" s="323">
        <v>47849</v>
      </c>
      <c r="BV369" s="323">
        <v>48213</v>
      </c>
      <c r="BW369" s="324">
        <v>8760</v>
      </c>
      <c r="BX369" s="325">
        <v>77.06</v>
      </c>
      <c r="BY369" s="274">
        <f t="shared" si="110"/>
        <v>0.96323999999999999</v>
      </c>
      <c r="BZ369" s="326">
        <f t="shared" si="120"/>
        <v>80.000830530293598</v>
      </c>
      <c r="CA369" s="296" t="str">
        <f t="shared" si="121"/>
        <v/>
      </c>
    </row>
    <row r="370" spans="12:79" x14ac:dyDescent="0.25">
      <c r="L370" s="332">
        <v>44111</v>
      </c>
      <c r="M370" s="2" t="s">
        <v>108</v>
      </c>
      <c r="N370" s="2" t="s">
        <v>151</v>
      </c>
      <c r="O370" s="323">
        <v>44197</v>
      </c>
      <c r="P370" s="323">
        <v>44561</v>
      </c>
      <c r="Q370" s="324">
        <v>8760</v>
      </c>
      <c r="R370" s="325">
        <v>41.41</v>
      </c>
      <c r="S370" s="274">
        <f t="shared" si="102"/>
        <v>1.07399</v>
      </c>
      <c r="T370" s="326">
        <f t="shared" si="111"/>
        <v>38.557156025661314</v>
      </c>
      <c r="U370" s="296" t="str">
        <f t="shared" si="103"/>
        <v/>
      </c>
      <c r="V370" s="296"/>
      <c r="W370" s="332">
        <v>44511</v>
      </c>
      <c r="X370" s="2" t="s">
        <v>108</v>
      </c>
      <c r="Y370" s="2" t="s">
        <v>149</v>
      </c>
      <c r="Z370" s="323">
        <v>47484</v>
      </c>
      <c r="AA370" s="323">
        <v>47848</v>
      </c>
      <c r="AB370" s="324">
        <v>8760</v>
      </c>
      <c r="AC370" s="325">
        <v>69.05</v>
      </c>
      <c r="AD370" s="274">
        <f t="shared" si="104"/>
        <v>1.05217</v>
      </c>
      <c r="AE370" s="326">
        <f t="shared" si="112"/>
        <v>65.626277122518218</v>
      </c>
      <c r="AF370" s="296" t="str">
        <f t="shared" si="113"/>
        <v/>
      </c>
      <c r="AG370" s="296"/>
      <c r="AH370" s="333">
        <v>44876</v>
      </c>
      <c r="AI370" s="328" t="s">
        <v>108</v>
      </c>
      <c r="AJ370" s="328" t="s">
        <v>153</v>
      </c>
      <c r="AK370" s="329">
        <v>47849</v>
      </c>
      <c r="AL370" s="329">
        <v>48213</v>
      </c>
      <c r="AM370" s="330">
        <v>8760</v>
      </c>
      <c r="AN370" s="331">
        <v>117.09</v>
      </c>
      <c r="AO370" s="274">
        <f t="shared" si="105"/>
        <v>0.98429999999999995</v>
      </c>
      <c r="AP370" s="326">
        <f t="shared" si="114"/>
        <v>118.95763486741848</v>
      </c>
      <c r="AQ370" s="296" t="str">
        <f t="shared" si="115"/>
        <v/>
      </c>
      <c r="AR370" s="296"/>
      <c r="AS370" s="333">
        <v>44881</v>
      </c>
      <c r="AT370" s="328" t="s">
        <v>115</v>
      </c>
      <c r="AU370" s="328" t="s">
        <v>140</v>
      </c>
      <c r="AV370" s="329">
        <v>45566</v>
      </c>
      <c r="AW370" s="329">
        <v>45657</v>
      </c>
      <c r="AX370" s="330">
        <v>2209</v>
      </c>
      <c r="AY370" s="331">
        <v>253.05</v>
      </c>
      <c r="AZ370" s="274">
        <f t="shared" si="106"/>
        <v>0.98429999999999995</v>
      </c>
      <c r="BA370" s="326">
        <f t="shared" si="116"/>
        <v>257.0862541907955</v>
      </c>
      <c r="BB370" s="296" t="str">
        <f t="shared" si="117"/>
        <v/>
      </c>
      <c r="BC370" t="str">
        <f t="shared" si="107"/>
        <v/>
      </c>
      <c r="BD370" s="296"/>
      <c r="BE370" s="296"/>
      <c r="BF370" s="332">
        <v>45244</v>
      </c>
      <c r="BG370" s="2" t="s">
        <v>115</v>
      </c>
      <c r="BH370" s="2" t="s">
        <v>152</v>
      </c>
      <c r="BI370" s="323">
        <v>45931</v>
      </c>
      <c r="BJ370" s="323">
        <v>46022</v>
      </c>
      <c r="BK370" s="324">
        <v>2209</v>
      </c>
      <c r="BL370" s="325">
        <v>120.66</v>
      </c>
      <c r="BM370" s="274">
        <f t="shared" si="108"/>
        <v>0.96323999999999999</v>
      </c>
      <c r="BN370" s="326">
        <f t="shared" si="118"/>
        <v>125.26473153108259</v>
      </c>
      <c r="BO370" s="296" t="str">
        <f t="shared" si="119"/>
        <v/>
      </c>
      <c r="BP370" t="str">
        <f t="shared" si="109"/>
        <v/>
      </c>
      <c r="BQ370" s="296"/>
      <c r="BR370" s="332">
        <v>45239</v>
      </c>
      <c r="BS370" s="2" t="s">
        <v>108</v>
      </c>
      <c r="BT370" s="2" t="s">
        <v>155</v>
      </c>
      <c r="BU370" s="323">
        <v>48214</v>
      </c>
      <c r="BV370" s="323">
        <v>48579</v>
      </c>
      <c r="BW370" s="324">
        <v>8784</v>
      </c>
      <c r="BX370" s="325">
        <v>75.959999999999994</v>
      </c>
      <c r="BY370" s="274">
        <f t="shared" si="110"/>
        <v>0.96323999999999999</v>
      </c>
      <c r="BZ370" s="326">
        <f t="shared" si="120"/>
        <v>78.858851376603951</v>
      </c>
      <c r="CA370" s="296" t="str">
        <f t="shared" si="121"/>
        <v/>
      </c>
    </row>
    <row r="371" spans="12:79" x14ac:dyDescent="0.25">
      <c r="L371" s="332">
        <v>44111</v>
      </c>
      <c r="M371" s="2" t="s">
        <v>108</v>
      </c>
      <c r="N371" s="2" t="s">
        <v>133</v>
      </c>
      <c r="O371" s="323">
        <v>44562</v>
      </c>
      <c r="P371" s="323">
        <v>44926</v>
      </c>
      <c r="Q371" s="324">
        <v>8760</v>
      </c>
      <c r="R371" s="325">
        <v>44.85</v>
      </c>
      <c r="S371" s="274">
        <f t="shared" si="102"/>
        <v>1.07399</v>
      </c>
      <c r="T371" s="326">
        <f t="shared" si="111"/>
        <v>41.760165364668204</v>
      </c>
      <c r="U371" s="296" t="str">
        <f t="shared" si="103"/>
        <v/>
      </c>
      <c r="V371" s="296"/>
      <c r="W371" s="332">
        <v>44511</v>
      </c>
      <c r="X371" s="2" t="s">
        <v>108</v>
      </c>
      <c r="Y371" s="2" t="s">
        <v>153</v>
      </c>
      <c r="Z371" s="323">
        <v>47849</v>
      </c>
      <c r="AA371" s="323">
        <v>48213</v>
      </c>
      <c r="AB371" s="324">
        <v>8760</v>
      </c>
      <c r="AC371" s="325">
        <v>68.430000000000007</v>
      </c>
      <c r="AD371" s="274">
        <f t="shared" si="104"/>
        <v>1.05217</v>
      </c>
      <c r="AE371" s="326">
        <f t="shared" si="112"/>
        <v>65.037018732714301</v>
      </c>
      <c r="AF371" s="296" t="str">
        <f t="shared" si="113"/>
        <v/>
      </c>
      <c r="AG371" s="296"/>
      <c r="AH371" s="333">
        <v>44876</v>
      </c>
      <c r="AI371" s="328" t="s">
        <v>108</v>
      </c>
      <c r="AJ371" s="328" t="s">
        <v>155</v>
      </c>
      <c r="AK371" s="329">
        <v>48214</v>
      </c>
      <c r="AL371" s="329">
        <v>48579</v>
      </c>
      <c r="AM371" s="330">
        <v>8784</v>
      </c>
      <c r="AN371" s="331">
        <v>116.94</v>
      </c>
      <c r="AO371" s="274">
        <f t="shared" si="105"/>
        <v>0.98429999999999995</v>
      </c>
      <c r="AP371" s="326">
        <f t="shared" si="114"/>
        <v>118.80524230417556</v>
      </c>
      <c r="AQ371" s="296" t="str">
        <f t="shared" si="115"/>
        <v/>
      </c>
      <c r="AR371" s="296"/>
      <c r="AS371" s="333">
        <v>44881</v>
      </c>
      <c r="AT371" s="328" t="s">
        <v>115</v>
      </c>
      <c r="AU371" s="328" t="s">
        <v>135</v>
      </c>
      <c r="AV371" s="329">
        <v>45658</v>
      </c>
      <c r="AW371" s="329">
        <v>45747</v>
      </c>
      <c r="AX371" s="330">
        <v>2159</v>
      </c>
      <c r="AY371" s="331">
        <v>250.87</v>
      </c>
      <c r="AZ371" s="274">
        <f t="shared" si="106"/>
        <v>0.98429999999999995</v>
      </c>
      <c r="BA371" s="326">
        <f t="shared" si="116"/>
        <v>254.87148227166517</v>
      </c>
      <c r="BB371" s="296" t="str">
        <f t="shared" si="117"/>
        <v/>
      </c>
      <c r="BC371" t="str">
        <f t="shared" si="107"/>
        <v/>
      </c>
      <c r="BD371" s="296"/>
      <c r="BE371" s="296"/>
      <c r="BF371" s="332">
        <v>45244</v>
      </c>
      <c r="BG371" s="2" t="s">
        <v>115</v>
      </c>
      <c r="BH371" s="2" t="s">
        <v>138</v>
      </c>
      <c r="BI371" s="323">
        <v>46023</v>
      </c>
      <c r="BJ371" s="323">
        <v>46112</v>
      </c>
      <c r="BK371" s="324">
        <v>2159</v>
      </c>
      <c r="BL371" s="325">
        <v>118.67</v>
      </c>
      <c r="BM371" s="274">
        <f t="shared" si="108"/>
        <v>0.96323999999999999</v>
      </c>
      <c r="BN371" s="326">
        <f t="shared" si="118"/>
        <v>123.19878742577136</v>
      </c>
      <c r="BO371" s="296" t="str">
        <f t="shared" si="119"/>
        <v/>
      </c>
      <c r="BP371" t="str">
        <f t="shared" si="109"/>
        <v/>
      </c>
      <c r="BQ371" s="296"/>
      <c r="BR371" s="332">
        <v>45239</v>
      </c>
      <c r="BS371" s="2" t="s">
        <v>108</v>
      </c>
      <c r="BT371" s="2" t="s">
        <v>158</v>
      </c>
      <c r="BU371" s="323">
        <v>48580</v>
      </c>
      <c r="BV371" s="323">
        <v>48944</v>
      </c>
      <c r="BW371" s="324">
        <v>8760</v>
      </c>
      <c r="BX371" s="325">
        <v>75.16</v>
      </c>
      <c r="BY371" s="274">
        <f t="shared" si="110"/>
        <v>0.96323999999999999</v>
      </c>
      <c r="BZ371" s="326">
        <f t="shared" si="120"/>
        <v>78.028321083011505</v>
      </c>
      <c r="CA371" s="296" t="str">
        <f t="shared" si="121"/>
        <v/>
      </c>
    </row>
    <row r="372" spans="12:79" x14ac:dyDescent="0.25">
      <c r="L372" s="332">
        <v>44111</v>
      </c>
      <c r="M372" s="2" t="s">
        <v>108</v>
      </c>
      <c r="N372" s="2" t="s">
        <v>110</v>
      </c>
      <c r="O372" s="323">
        <v>44927</v>
      </c>
      <c r="P372" s="323">
        <v>45291</v>
      </c>
      <c r="Q372" s="324">
        <v>8760</v>
      </c>
      <c r="R372" s="325">
        <v>46.54</v>
      </c>
      <c r="S372" s="274">
        <f t="shared" si="102"/>
        <v>1.07399</v>
      </c>
      <c r="T372" s="326">
        <f t="shared" si="111"/>
        <v>43.333736813191926</v>
      </c>
      <c r="U372" s="296" t="str">
        <f t="shared" si="103"/>
        <v/>
      </c>
      <c r="V372" s="296"/>
      <c r="W372" s="332">
        <v>44510</v>
      </c>
      <c r="X372" s="2" t="s">
        <v>108</v>
      </c>
      <c r="Y372" s="2" t="s">
        <v>133</v>
      </c>
      <c r="Z372" s="323">
        <v>44562</v>
      </c>
      <c r="AA372" s="323">
        <v>44926</v>
      </c>
      <c r="AB372" s="324">
        <v>8760</v>
      </c>
      <c r="AC372" s="325">
        <v>109.87</v>
      </c>
      <c r="AD372" s="274">
        <f t="shared" si="104"/>
        <v>1.05217</v>
      </c>
      <c r="AE372" s="326">
        <f t="shared" si="112"/>
        <v>104.42228917380271</v>
      </c>
      <c r="AF372" s="296" t="str">
        <f t="shared" si="113"/>
        <v/>
      </c>
      <c r="AG372" s="296"/>
      <c r="AH372" s="333">
        <v>44875</v>
      </c>
      <c r="AI372" s="328" t="s">
        <v>108</v>
      </c>
      <c r="AJ372" s="328" t="s">
        <v>110</v>
      </c>
      <c r="AK372" s="329">
        <v>44927</v>
      </c>
      <c r="AL372" s="329">
        <v>45291</v>
      </c>
      <c r="AM372" s="330">
        <v>8760</v>
      </c>
      <c r="AN372" s="331">
        <v>320.91000000000003</v>
      </c>
      <c r="AO372" s="274">
        <f t="shared" si="105"/>
        <v>0.98429999999999995</v>
      </c>
      <c r="AP372" s="326">
        <f t="shared" si="114"/>
        <v>326.02864980188969</v>
      </c>
      <c r="AQ372" s="296" t="str">
        <f t="shared" si="115"/>
        <v/>
      </c>
      <c r="AR372" s="296"/>
      <c r="AS372" s="333">
        <v>44881</v>
      </c>
      <c r="AT372" s="328" t="s">
        <v>115</v>
      </c>
      <c r="AU372" s="328" t="s">
        <v>145</v>
      </c>
      <c r="AV372" s="329">
        <v>45748</v>
      </c>
      <c r="AW372" s="329">
        <v>45838</v>
      </c>
      <c r="AX372" s="330">
        <v>2184</v>
      </c>
      <c r="AY372" s="331">
        <v>122.5</v>
      </c>
      <c r="AZ372" s="274">
        <f t="shared" si="106"/>
        <v>0.98429999999999995</v>
      </c>
      <c r="BA372" s="326">
        <f t="shared" si="116"/>
        <v>124.45392664837956</v>
      </c>
      <c r="BB372" s="296" t="str">
        <f t="shared" si="117"/>
        <v/>
      </c>
      <c r="BC372" t="str">
        <f t="shared" si="107"/>
        <v/>
      </c>
      <c r="BD372" s="296"/>
      <c r="BE372" s="296"/>
      <c r="BF372" s="332">
        <v>45244</v>
      </c>
      <c r="BG372" s="2" t="s">
        <v>115</v>
      </c>
      <c r="BH372" s="2" t="s">
        <v>157</v>
      </c>
      <c r="BI372" s="323">
        <v>46113</v>
      </c>
      <c r="BJ372" s="323">
        <v>46203</v>
      </c>
      <c r="BK372" s="324">
        <v>2184</v>
      </c>
      <c r="BL372" s="325">
        <v>90.75</v>
      </c>
      <c r="BM372" s="274">
        <f t="shared" si="108"/>
        <v>0.96323999999999999</v>
      </c>
      <c r="BN372" s="326">
        <f t="shared" si="118"/>
        <v>94.213280179394545</v>
      </c>
      <c r="BO372" s="296" t="str">
        <f t="shared" si="119"/>
        <v/>
      </c>
      <c r="BP372" t="str">
        <f t="shared" si="109"/>
        <v/>
      </c>
      <c r="BQ372" s="296"/>
      <c r="BR372" s="332">
        <v>45238</v>
      </c>
      <c r="BS372" s="2" t="s">
        <v>108</v>
      </c>
      <c r="BT372" s="2" t="s">
        <v>111</v>
      </c>
      <c r="BU372" s="323">
        <v>45292</v>
      </c>
      <c r="BV372" s="323">
        <v>45657</v>
      </c>
      <c r="BW372" s="324">
        <v>8784</v>
      </c>
      <c r="BX372" s="325">
        <v>112.38</v>
      </c>
      <c r="BY372" s="274">
        <f t="shared" si="110"/>
        <v>0.96323999999999999</v>
      </c>
      <c r="BZ372" s="326">
        <f t="shared" si="120"/>
        <v>116.66874299240064</v>
      </c>
      <c r="CA372" s="296">
        <f t="shared" si="121"/>
        <v>116.66874299240064</v>
      </c>
    </row>
    <row r="373" spans="12:79" x14ac:dyDescent="0.25">
      <c r="L373" s="332">
        <v>44111</v>
      </c>
      <c r="M373" s="2" t="s">
        <v>108</v>
      </c>
      <c r="N373" s="2" t="s">
        <v>111</v>
      </c>
      <c r="O373" s="323">
        <v>45292</v>
      </c>
      <c r="P373" s="323">
        <v>45657</v>
      </c>
      <c r="Q373" s="324">
        <v>8784</v>
      </c>
      <c r="R373" s="325">
        <v>48.15</v>
      </c>
      <c r="S373" s="274">
        <f t="shared" si="102"/>
        <v>1.07399</v>
      </c>
      <c r="T373" s="326">
        <f t="shared" si="111"/>
        <v>44.832819672436429</v>
      </c>
      <c r="U373" s="296">
        <f t="shared" si="103"/>
        <v>44.832819672436429</v>
      </c>
      <c r="V373" s="296"/>
      <c r="W373" s="332">
        <v>44510</v>
      </c>
      <c r="X373" s="2" t="s">
        <v>108</v>
      </c>
      <c r="Y373" s="2" t="s">
        <v>110</v>
      </c>
      <c r="Z373" s="323">
        <v>44927</v>
      </c>
      <c r="AA373" s="323">
        <v>45291</v>
      </c>
      <c r="AB373" s="324">
        <v>8760</v>
      </c>
      <c r="AC373" s="325">
        <v>83.57</v>
      </c>
      <c r="AD373" s="274">
        <f t="shared" si="104"/>
        <v>1.05217</v>
      </c>
      <c r="AE373" s="326">
        <f t="shared" si="112"/>
        <v>79.426328445023131</v>
      </c>
      <c r="AF373" s="296">
        <f t="shared" si="113"/>
        <v>79.426328445023131</v>
      </c>
      <c r="AG373" s="296"/>
      <c r="AH373" s="333">
        <v>44875</v>
      </c>
      <c r="AI373" s="328" t="s">
        <v>108</v>
      </c>
      <c r="AJ373" s="328" t="s">
        <v>111</v>
      </c>
      <c r="AK373" s="329">
        <v>45292</v>
      </c>
      <c r="AL373" s="329">
        <v>45657</v>
      </c>
      <c r="AM373" s="330">
        <v>8784</v>
      </c>
      <c r="AN373" s="331">
        <v>243</v>
      </c>
      <c r="AO373" s="274">
        <f t="shared" si="105"/>
        <v>0.98429999999999995</v>
      </c>
      <c r="AP373" s="326">
        <f t="shared" si="114"/>
        <v>246.87595245352028</v>
      </c>
      <c r="AQ373" s="296" t="str">
        <f t="shared" si="115"/>
        <v/>
      </c>
      <c r="AR373" s="296"/>
      <c r="AS373" s="333">
        <v>44881</v>
      </c>
      <c r="AT373" s="328" t="s">
        <v>115</v>
      </c>
      <c r="AU373" s="328" t="s">
        <v>148</v>
      </c>
      <c r="AV373" s="329">
        <v>45839</v>
      </c>
      <c r="AW373" s="329">
        <v>45930</v>
      </c>
      <c r="AX373" s="330">
        <v>2208</v>
      </c>
      <c r="AY373" s="331">
        <v>122.5</v>
      </c>
      <c r="AZ373" s="274">
        <f t="shared" si="106"/>
        <v>0.98429999999999995</v>
      </c>
      <c r="BA373" s="326">
        <f t="shared" si="116"/>
        <v>124.45392664837956</v>
      </c>
      <c r="BB373" s="296" t="str">
        <f t="shared" si="117"/>
        <v/>
      </c>
      <c r="BC373" t="str">
        <f t="shared" si="107"/>
        <v/>
      </c>
      <c r="BD373" s="296"/>
      <c r="BE373" s="296"/>
      <c r="BF373" s="332">
        <v>45244</v>
      </c>
      <c r="BG373" s="2" t="s">
        <v>115</v>
      </c>
      <c r="BH373" s="2" t="s">
        <v>160</v>
      </c>
      <c r="BI373" s="323">
        <v>46204</v>
      </c>
      <c r="BJ373" s="323">
        <v>46295</v>
      </c>
      <c r="BK373" s="324">
        <v>2208</v>
      </c>
      <c r="BL373" s="325">
        <v>94.73</v>
      </c>
      <c r="BM373" s="274">
        <f t="shared" si="108"/>
        <v>0.96323999999999999</v>
      </c>
      <c r="BN373" s="326">
        <f t="shared" si="118"/>
        <v>98.345168390017037</v>
      </c>
      <c r="BO373" s="296" t="str">
        <f t="shared" si="119"/>
        <v/>
      </c>
      <c r="BP373" t="str">
        <f t="shared" si="109"/>
        <v/>
      </c>
      <c r="BQ373" s="296"/>
      <c r="BR373" s="332">
        <v>45238</v>
      </c>
      <c r="BS373" s="2" t="s">
        <v>108</v>
      </c>
      <c r="BT373" s="2" t="s">
        <v>135</v>
      </c>
      <c r="BU373" s="323">
        <v>45658</v>
      </c>
      <c r="BV373" s="323">
        <v>46022</v>
      </c>
      <c r="BW373" s="324">
        <v>8760</v>
      </c>
      <c r="BX373" s="325">
        <v>108.66</v>
      </c>
      <c r="BY373" s="274">
        <f t="shared" si="110"/>
        <v>0.96323999999999999</v>
      </c>
      <c r="BZ373" s="326">
        <f t="shared" si="120"/>
        <v>112.80677712719572</v>
      </c>
      <c r="CA373" s="296" t="str">
        <f t="shared" si="121"/>
        <v/>
      </c>
    </row>
    <row r="374" spans="12:79" x14ac:dyDescent="0.25">
      <c r="L374" s="332">
        <v>44111</v>
      </c>
      <c r="M374" s="2" t="s">
        <v>108</v>
      </c>
      <c r="N374" s="2" t="s">
        <v>135</v>
      </c>
      <c r="O374" s="323">
        <v>45658</v>
      </c>
      <c r="P374" s="323">
        <v>46022</v>
      </c>
      <c r="Q374" s="324">
        <v>8760</v>
      </c>
      <c r="R374" s="325">
        <v>48.98</v>
      </c>
      <c r="S374" s="274">
        <f t="shared" si="102"/>
        <v>1.07399</v>
      </c>
      <c r="T374" s="326">
        <f t="shared" si="111"/>
        <v>45.605638786208438</v>
      </c>
      <c r="U374" s="296" t="str">
        <f t="shared" si="103"/>
        <v/>
      </c>
      <c r="V374" s="296"/>
      <c r="W374" s="332">
        <v>44510</v>
      </c>
      <c r="X374" s="2" t="s">
        <v>108</v>
      </c>
      <c r="Y374" s="2" t="s">
        <v>111</v>
      </c>
      <c r="Z374" s="323">
        <v>45292</v>
      </c>
      <c r="AA374" s="323">
        <v>45657</v>
      </c>
      <c r="AB374" s="324">
        <v>8784</v>
      </c>
      <c r="AC374" s="325">
        <v>73.84</v>
      </c>
      <c r="AD374" s="274">
        <f t="shared" si="104"/>
        <v>1.05217</v>
      </c>
      <c r="AE374" s="326">
        <f t="shared" si="112"/>
        <v>70.178773392132456</v>
      </c>
      <c r="AF374" s="296" t="str">
        <f t="shared" si="113"/>
        <v/>
      </c>
      <c r="AG374" s="296"/>
      <c r="AH374" s="333">
        <v>44875</v>
      </c>
      <c r="AI374" s="328" t="s">
        <v>108</v>
      </c>
      <c r="AJ374" s="328" t="s">
        <v>135</v>
      </c>
      <c r="AK374" s="329">
        <v>45658</v>
      </c>
      <c r="AL374" s="329">
        <v>46022</v>
      </c>
      <c r="AM374" s="330">
        <v>8760</v>
      </c>
      <c r="AN374" s="331">
        <v>171.37</v>
      </c>
      <c r="AO374" s="274">
        <f t="shared" si="105"/>
        <v>0.98429999999999995</v>
      </c>
      <c r="AP374" s="326">
        <f t="shared" si="114"/>
        <v>174.10342375292086</v>
      </c>
      <c r="AQ374" s="296" t="str">
        <f t="shared" si="115"/>
        <v/>
      </c>
      <c r="AR374" s="296"/>
      <c r="AS374" s="333">
        <v>44880</v>
      </c>
      <c r="AT374" s="328" t="s">
        <v>115</v>
      </c>
      <c r="AU374" s="328" t="s">
        <v>110</v>
      </c>
      <c r="AV374" s="329">
        <v>44927</v>
      </c>
      <c r="AW374" s="329">
        <v>45016</v>
      </c>
      <c r="AX374" s="330">
        <v>2159</v>
      </c>
      <c r="AY374" s="331">
        <v>325.93</v>
      </c>
      <c r="AZ374" s="274">
        <f t="shared" si="106"/>
        <v>0.98429999999999995</v>
      </c>
      <c r="BA374" s="326">
        <f t="shared" si="116"/>
        <v>331.12872091841922</v>
      </c>
      <c r="BB374" s="296" t="str">
        <f t="shared" si="117"/>
        <v/>
      </c>
      <c r="BC374" t="str">
        <f t="shared" si="107"/>
        <v/>
      </c>
      <c r="BD374" s="296"/>
      <c r="BE374" s="296"/>
      <c r="BF374" s="332">
        <v>45243</v>
      </c>
      <c r="BG374" s="2" t="s">
        <v>115</v>
      </c>
      <c r="BH374" s="2" t="s">
        <v>111</v>
      </c>
      <c r="BI374" s="323">
        <v>45292</v>
      </c>
      <c r="BJ374" s="323">
        <v>45382</v>
      </c>
      <c r="BK374" s="324">
        <v>2183</v>
      </c>
      <c r="BL374" s="325">
        <v>115.84</v>
      </c>
      <c r="BM374" s="274">
        <f t="shared" si="108"/>
        <v>0.96323999999999999</v>
      </c>
      <c r="BN374" s="326">
        <f t="shared" si="118"/>
        <v>120.26078651218803</v>
      </c>
      <c r="BO374" s="296" t="str">
        <f t="shared" si="119"/>
        <v/>
      </c>
      <c r="BP374">
        <f t="shared" si="109"/>
        <v>1</v>
      </c>
      <c r="BQ374" s="296"/>
      <c r="BR374" s="332">
        <v>45238</v>
      </c>
      <c r="BS374" s="2" t="s">
        <v>108</v>
      </c>
      <c r="BT374" s="2" t="s">
        <v>138</v>
      </c>
      <c r="BU374" s="323">
        <v>46023</v>
      </c>
      <c r="BV374" s="323">
        <v>46387</v>
      </c>
      <c r="BW374" s="324">
        <v>8760</v>
      </c>
      <c r="BX374" s="325">
        <v>102.12</v>
      </c>
      <c r="BY374" s="274">
        <f t="shared" si="110"/>
        <v>0.96323999999999999</v>
      </c>
      <c r="BZ374" s="326">
        <f t="shared" si="120"/>
        <v>106.01719197707737</v>
      </c>
      <c r="CA374" s="296" t="str">
        <f t="shared" si="121"/>
        <v/>
      </c>
    </row>
    <row r="375" spans="12:79" x14ac:dyDescent="0.25">
      <c r="L375" s="332">
        <v>44111</v>
      </c>
      <c r="M375" s="2" t="s">
        <v>108</v>
      </c>
      <c r="N375" s="2" t="s">
        <v>138</v>
      </c>
      <c r="O375" s="323">
        <v>46023</v>
      </c>
      <c r="P375" s="323">
        <v>46387</v>
      </c>
      <c r="Q375" s="324">
        <v>8760</v>
      </c>
      <c r="R375" s="325">
        <v>49.53</v>
      </c>
      <c r="S375" s="274">
        <f t="shared" si="102"/>
        <v>1.07399</v>
      </c>
      <c r="T375" s="326">
        <f t="shared" si="111"/>
        <v>46.117747837503146</v>
      </c>
      <c r="U375" s="296" t="str">
        <f t="shared" si="103"/>
        <v/>
      </c>
      <c r="V375" s="296"/>
      <c r="W375" s="332">
        <v>44510</v>
      </c>
      <c r="X375" s="2" t="s">
        <v>108</v>
      </c>
      <c r="Y375" s="2" t="s">
        <v>135</v>
      </c>
      <c r="Z375" s="323">
        <v>45658</v>
      </c>
      <c r="AA375" s="323">
        <v>46022</v>
      </c>
      <c r="AB375" s="324">
        <v>8760</v>
      </c>
      <c r="AC375" s="325">
        <v>71.61</v>
      </c>
      <c r="AD375" s="274">
        <f t="shared" si="104"/>
        <v>1.05217</v>
      </c>
      <c r="AE375" s="326">
        <f t="shared" si="112"/>
        <v>68.059344022353798</v>
      </c>
      <c r="AF375" s="296" t="str">
        <f t="shared" si="113"/>
        <v/>
      </c>
      <c r="AG375" s="296"/>
      <c r="AH375" s="333">
        <v>44875</v>
      </c>
      <c r="AI375" s="328" t="s">
        <v>108</v>
      </c>
      <c r="AJ375" s="328" t="s">
        <v>138</v>
      </c>
      <c r="AK375" s="329">
        <v>46023</v>
      </c>
      <c r="AL375" s="329">
        <v>46387</v>
      </c>
      <c r="AM375" s="330">
        <v>8760</v>
      </c>
      <c r="AN375" s="331">
        <v>140.63</v>
      </c>
      <c r="AO375" s="274">
        <f t="shared" si="105"/>
        <v>0.98429999999999995</v>
      </c>
      <c r="AP375" s="326">
        <f t="shared" si="114"/>
        <v>142.87310779233974</v>
      </c>
      <c r="AQ375" s="296" t="str">
        <f t="shared" si="115"/>
        <v/>
      </c>
      <c r="AR375" s="296"/>
      <c r="AS375" s="333">
        <v>44880</v>
      </c>
      <c r="AT375" s="328" t="s">
        <v>115</v>
      </c>
      <c r="AU375" s="328" t="s">
        <v>134</v>
      </c>
      <c r="AV375" s="329">
        <v>45017</v>
      </c>
      <c r="AW375" s="329">
        <v>45107</v>
      </c>
      <c r="AX375" s="330">
        <v>2184</v>
      </c>
      <c r="AY375" s="331">
        <v>297.79000000000002</v>
      </c>
      <c r="AZ375" s="274">
        <f t="shared" si="106"/>
        <v>0.98429999999999995</v>
      </c>
      <c r="BA375" s="326">
        <f t="shared" si="116"/>
        <v>302.53987605404859</v>
      </c>
      <c r="BB375" s="296" t="str">
        <f t="shared" si="117"/>
        <v/>
      </c>
      <c r="BC375" t="str">
        <f t="shared" si="107"/>
        <v/>
      </c>
      <c r="BD375" s="296"/>
      <c r="BE375" s="296"/>
      <c r="BF375" s="332">
        <v>45243</v>
      </c>
      <c r="BG375" s="2" t="s">
        <v>115</v>
      </c>
      <c r="BH375" s="2" t="s">
        <v>117</v>
      </c>
      <c r="BI375" s="323">
        <v>45383</v>
      </c>
      <c r="BJ375" s="323">
        <v>45473</v>
      </c>
      <c r="BK375" s="324">
        <v>2184</v>
      </c>
      <c r="BL375" s="325">
        <v>104.19</v>
      </c>
      <c r="BM375" s="274">
        <f t="shared" si="108"/>
        <v>0.96323999999999999</v>
      </c>
      <c r="BN375" s="326">
        <f t="shared" si="118"/>
        <v>108.16618911174785</v>
      </c>
      <c r="BO375" s="296" t="str">
        <f t="shared" si="119"/>
        <v/>
      </c>
      <c r="BP375">
        <f t="shared" si="109"/>
        <v>1</v>
      </c>
      <c r="BQ375" s="296"/>
      <c r="BR375" s="332">
        <v>45238</v>
      </c>
      <c r="BS375" s="2" t="s">
        <v>108</v>
      </c>
      <c r="BT375" s="2" t="s">
        <v>141</v>
      </c>
      <c r="BU375" s="323">
        <v>46388</v>
      </c>
      <c r="BV375" s="323">
        <v>46752</v>
      </c>
      <c r="BW375" s="324">
        <v>8760</v>
      </c>
      <c r="BX375" s="325">
        <v>88.3</v>
      </c>
      <c r="BY375" s="274">
        <f t="shared" si="110"/>
        <v>0.96323999999999999</v>
      </c>
      <c r="BZ375" s="326">
        <f t="shared" si="120"/>
        <v>91.669781155267643</v>
      </c>
      <c r="CA375" s="296" t="str">
        <f t="shared" si="121"/>
        <v/>
      </c>
    </row>
    <row r="376" spans="12:79" x14ac:dyDescent="0.25">
      <c r="L376" s="332">
        <v>44110</v>
      </c>
      <c r="M376" s="2" t="s">
        <v>108</v>
      </c>
      <c r="N376" s="2" t="s">
        <v>151</v>
      </c>
      <c r="O376" s="323">
        <v>44197</v>
      </c>
      <c r="P376" s="323">
        <v>44561</v>
      </c>
      <c r="Q376" s="324">
        <v>8760</v>
      </c>
      <c r="R376" s="325">
        <v>40.950000000000003</v>
      </c>
      <c r="S376" s="274">
        <f t="shared" si="102"/>
        <v>1.07399</v>
      </c>
      <c r="T376" s="326">
        <f t="shared" si="111"/>
        <v>38.128846637305749</v>
      </c>
      <c r="U376" s="296" t="str">
        <f t="shared" si="103"/>
        <v/>
      </c>
      <c r="V376" s="296"/>
      <c r="W376" s="332">
        <v>44510</v>
      </c>
      <c r="X376" s="2" t="s">
        <v>108</v>
      </c>
      <c r="Y376" s="2" t="s">
        <v>138</v>
      </c>
      <c r="Z376" s="323">
        <v>46023</v>
      </c>
      <c r="AA376" s="323">
        <v>46387</v>
      </c>
      <c r="AB376" s="324">
        <v>8760</v>
      </c>
      <c r="AC376" s="325">
        <v>70.73</v>
      </c>
      <c r="AD376" s="274">
        <f t="shared" si="104"/>
        <v>1.05217</v>
      </c>
      <c r="AE376" s="326">
        <f t="shared" si="112"/>
        <v>67.222977275535328</v>
      </c>
      <c r="AF376" s="296" t="str">
        <f t="shared" si="113"/>
        <v/>
      </c>
      <c r="AG376" s="296"/>
      <c r="AH376" s="333">
        <v>44875</v>
      </c>
      <c r="AI376" s="328" t="s">
        <v>108</v>
      </c>
      <c r="AJ376" s="328" t="s">
        <v>141</v>
      </c>
      <c r="AK376" s="329">
        <v>46388</v>
      </c>
      <c r="AL376" s="329">
        <v>46752</v>
      </c>
      <c r="AM376" s="330">
        <v>8760</v>
      </c>
      <c r="AN376" s="331">
        <v>130.88</v>
      </c>
      <c r="AO376" s="274">
        <f t="shared" si="105"/>
        <v>0.98429999999999995</v>
      </c>
      <c r="AP376" s="326">
        <f t="shared" si="114"/>
        <v>132.96759118155035</v>
      </c>
      <c r="AQ376" s="296" t="str">
        <f t="shared" si="115"/>
        <v/>
      </c>
      <c r="AR376" s="296"/>
      <c r="AS376" s="333">
        <v>44880</v>
      </c>
      <c r="AT376" s="328" t="s">
        <v>115</v>
      </c>
      <c r="AU376" s="328" t="s">
        <v>137</v>
      </c>
      <c r="AV376" s="329">
        <v>45108</v>
      </c>
      <c r="AW376" s="329">
        <v>45199</v>
      </c>
      <c r="AX376" s="330">
        <v>2208</v>
      </c>
      <c r="AY376" s="331">
        <v>304.52999999999997</v>
      </c>
      <c r="AZ376" s="274">
        <f t="shared" si="106"/>
        <v>0.98429999999999995</v>
      </c>
      <c r="BA376" s="326">
        <f t="shared" si="116"/>
        <v>309.3873818957635</v>
      </c>
      <c r="BB376" s="296" t="str">
        <f t="shared" si="117"/>
        <v/>
      </c>
      <c r="BC376" t="str">
        <f t="shared" si="107"/>
        <v/>
      </c>
      <c r="BD376" s="296"/>
      <c r="BE376" s="296"/>
      <c r="BF376" s="332">
        <v>45243</v>
      </c>
      <c r="BG376" s="2" t="s">
        <v>115</v>
      </c>
      <c r="BH376" s="2" t="s">
        <v>118</v>
      </c>
      <c r="BI376" s="323">
        <v>45474</v>
      </c>
      <c r="BJ376" s="323">
        <v>45565</v>
      </c>
      <c r="BK376" s="324">
        <v>2208</v>
      </c>
      <c r="BL376" s="325">
        <v>114.8</v>
      </c>
      <c r="BM376" s="274">
        <f t="shared" si="108"/>
        <v>0.96323999999999999</v>
      </c>
      <c r="BN376" s="326">
        <f t="shared" si="118"/>
        <v>119.18109713051784</v>
      </c>
      <c r="BO376" s="296" t="str">
        <f t="shared" si="119"/>
        <v/>
      </c>
      <c r="BP376">
        <f t="shared" si="109"/>
        <v>1</v>
      </c>
      <c r="BQ376" s="296"/>
      <c r="BR376" s="332">
        <v>45238</v>
      </c>
      <c r="BS376" s="2" t="s">
        <v>108</v>
      </c>
      <c r="BT376" s="2" t="s">
        <v>143</v>
      </c>
      <c r="BU376" s="323">
        <v>46753</v>
      </c>
      <c r="BV376" s="323">
        <v>47118</v>
      </c>
      <c r="BW376" s="324">
        <v>8784</v>
      </c>
      <c r="BX376" s="325">
        <v>80.05</v>
      </c>
      <c r="BY376" s="274">
        <f t="shared" si="110"/>
        <v>0.96323999999999999</v>
      </c>
      <c r="BZ376" s="326">
        <f t="shared" si="120"/>
        <v>83.104937502595405</v>
      </c>
      <c r="CA376" s="296" t="str">
        <f t="shared" si="121"/>
        <v/>
      </c>
    </row>
    <row r="377" spans="12:79" x14ac:dyDescent="0.25">
      <c r="L377" s="332">
        <v>44110</v>
      </c>
      <c r="M377" s="2" t="s">
        <v>108</v>
      </c>
      <c r="N377" s="2" t="s">
        <v>133</v>
      </c>
      <c r="O377" s="323">
        <v>44562</v>
      </c>
      <c r="P377" s="323">
        <v>44926</v>
      </c>
      <c r="Q377" s="324">
        <v>8760</v>
      </c>
      <c r="R377" s="325">
        <v>44.39</v>
      </c>
      <c r="S377" s="274">
        <f t="shared" si="102"/>
        <v>1.07399</v>
      </c>
      <c r="T377" s="326">
        <f t="shared" si="111"/>
        <v>41.331855976312632</v>
      </c>
      <c r="U377" s="296" t="str">
        <f t="shared" si="103"/>
        <v/>
      </c>
      <c r="V377" s="296"/>
      <c r="W377" s="332">
        <v>44510</v>
      </c>
      <c r="X377" s="2" t="s">
        <v>108</v>
      </c>
      <c r="Y377" s="2" t="s">
        <v>141</v>
      </c>
      <c r="Z377" s="323">
        <v>46388</v>
      </c>
      <c r="AA377" s="323">
        <v>46752</v>
      </c>
      <c r="AB377" s="324">
        <v>8760</v>
      </c>
      <c r="AC377" s="325">
        <v>70.11</v>
      </c>
      <c r="AD377" s="274">
        <f t="shared" si="104"/>
        <v>1.05217</v>
      </c>
      <c r="AE377" s="326">
        <f t="shared" si="112"/>
        <v>66.633718885731383</v>
      </c>
      <c r="AF377" s="296" t="str">
        <f t="shared" si="113"/>
        <v/>
      </c>
      <c r="AG377" s="296"/>
      <c r="AH377" s="333">
        <v>44875</v>
      </c>
      <c r="AI377" s="328" t="s">
        <v>108</v>
      </c>
      <c r="AJ377" s="328" t="s">
        <v>143</v>
      </c>
      <c r="AK377" s="329">
        <v>46753</v>
      </c>
      <c r="AL377" s="329">
        <v>47118</v>
      </c>
      <c r="AM377" s="330">
        <v>8784</v>
      </c>
      <c r="AN377" s="331">
        <v>119.88</v>
      </c>
      <c r="AO377" s="274">
        <f t="shared" si="105"/>
        <v>0.98429999999999995</v>
      </c>
      <c r="AP377" s="326">
        <f t="shared" si="114"/>
        <v>121.79213654373666</v>
      </c>
      <c r="AQ377" s="296" t="str">
        <f t="shared" si="115"/>
        <v/>
      </c>
      <c r="AR377" s="296"/>
      <c r="AS377" s="333">
        <v>44880</v>
      </c>
      <c r="AT377" s="328" t="s">
        <v>115</v>
      </c>
      <c r="AU377" s="328" t="s">
        <v>116</v>
      </c>
      <c r="AV377" s="329">
        <v>45200</v>
      </c>
      <c r="AW377" s="329">
        <v>45291</v>
      </c>
      <c r="AX377" s="330">
        <v>2209</v>
      </c>
      <c r="AY377" s="331">
        <v>391.29</v>
      </c>
      <c r="AZ377" s="274">
        <f t="shared" si="106"/>
        <v>0.98429999999999995</v>
      </c>
      <c r="BA377" s="326">
        <f t="shared" si="116"/>
        <v>397.53124047546481</v>
      </c>
      <c r="BB377" s="296">
        <f t="shared" si="117"/>
        <v>397.53124047546481</v>
      </c>
      <c r="BC377">
        <f t="shared" si="107"/>
        <v>1</v>
      </c>
      <c r="BD377" s="296"/>
      <c r="BE377" s="296"/>
      <c r="BF377" s="332">
        <v>45243</v>
      </c>
      <c r="BG377" s="2" t="s">
        <v>115</v>
      </c>
      <c r="BH377" s="2" t="s">
        <v>140</v>
      </c>
      <c r="BI377" s="323">
        <v>45566</v>
      </c>
      <c r="BJ377" s="323">
        <v>45657</v>
      </c>
      <c r="BK377" s="324">
        <v>2209</v>
      </c>
      <c r="BL377" s="325">
        <v>129.34</v>
      </c>
      <c r="BM377" s="274">
        <f t="shared" si="108"/>
        <v>0.96323999999999999</v>
      </c>
      <c r="BN377" s="326">
        <f t="shared" si="118"/>
        <v>134.27598521656077</v>
      </c>
      <c r="BO377" s="296" t="str">
        <f t="shared" si="119"/>
        <v/>
      </c>
      <c r="BP377" t="str">
        <f t="shared" si="109"/>
        <v/>
      </c>
      <c r="BQ377" s="296"/>
      <c r="BR377" s="332">
        <v>45238</v>
      </c>
      <c r="BS377" s="2" t="s">
        <v>108</v>
      </c>
      <c r="BT377" s="2" t="s">
        <v>146</v>
      </c>
      <c r="BU377" s="323">
        <v>47119</v>
      </c>
      <c r="BV377" s="323">
        <v>47483</v>
      </c>
      <c r="BW377" s="324">
        <v>8760</v>
      </c>
      <c r="BX377" s="325">
        <v>76.89</v>
      </c>
      <c r="BY377" s="274">
        <f t="shared" si="110"/>
        <v>0.96323999999999999</v>
      </c>
      <c r="BZ377" s="326">
        <f t="shared" si="120"/>
        <v>79.824342842905196</v>
      </c>
      <c r="CA377" s="296" t="str">
        <f t="shared" si="121"/>
        <v/>
      </c>
    </row>
    <row r="378" spans="12:79" x14ac:dyDescent="0.25">
      <c r="L378" s="332">
        <v>44110</v>
      </c>
      <c r="M378" s="2" t="s">
        <v>108</v>
      </c>
      <c r="N378" s="2" t="s">
        <v>110</v>
      </c>
      <c r="O378" s="323">
        <v>44927</v>
      </c>
      <c r="P378" s="323">
        <v>45291</v>
      </c>
      <c r="Q378" s="324">
        <v>8760</v>
      </c>
      <c r="R378" s="325">
        <v>46.27</v>
      </c>
      <c r="S378" s="274">
        <f t="shared" si="102"/>
        <v>1.07399</v>
      </c>
      <c r="T378" s="326">
        <f t="shared" si="111"/>
        <v>43.082337824374534</v>
      </c>
      <c r="U378" s="296" t="str">
        <f t="shared" si="103"/>
        <v/>
      </c>
      <c r="V378" s="296"/>
      <c r="W378" s="332">
        <v>44510</v>
      </c>
      <c r="X378" s="2" t="s">
        <v>108</v>
      </c>
      <c r="Y378" s="2" t="s">
        <v>143</v>
      </c>
      <c r="Z378" s="323">
        <v>46753</v>
      </c>
      <c r="AA378" s="323">
        <v>47118</v>
      </c>
      <c r="AB378" s="324">
        <v>8784</v>
      </c>
      <c r="AC378" s="325">
        <v>69.569999999999993</v>
      </c>
      <c r="AD378" s="274">
        <f t="shared" si="104"/>
        <v>1.05217</v>
      </c>
      <c r="AE378" s="326">
        <f t="shared" si="112"/>
        <v>66.120493836547311</v>
      </c>
      <c r="AF378" s="296" t="str">
        <f t="shared" si="113"/>
        <v/>
      </c>
      <c r="AG378" s="296"/>
      <c r="AH378" s="333">
        <v>44875</v>
      </c>
      <c r="AI378" s="328" t="s">
        <v>108</v>
      </c>
      <c r="AJ378" s="328" t="s">
        <v>146</v>
      </c>
      <c r="AK378" s="329">
        <v>47119</v>
      </c>
      <c r="AL378" s="329">
        <v>47483</v>
      </c>
      <c r="AM378" s="330">
        <v>8760</v>
      </c>
      <c r="AN378" s="331">
        <v>118.69</v>
      </c>
      <c r="AO378" s="274">
        <f t="shared" si="105"/>
        <v>0.98429999999999995</v>
      </c>
      <c r="AP378" s="326">
        <f t="shared" si="114"/>
        <v>120.58315554200955</v>
      </c>
      <c r="AQ378" s="296" t="str">
        <f t="shared" si="115"/>
        <v/>
      </c>
      <c r="AR378" s="296"/>
      <c r="AS378" s="333">
        <v>44880</v>
      </c>
      <c r="AT378" s="328" t="s">
        <v>115</v>
      </c>
      <c r="AU378" s="328" t="s">
        <v>111</v>
      </c>
      <c r="AV378" s="329">
        <v>45292</v>
      </c>
      <c r="AW378" s="329">
        <v>45382</v>
      </c>
      <c r="AX378" s="330">
        <v>2183</v>
      </c>
      <c r="AY378" s="331">
        <v>362.18</v>
      </c>
      <c r="AZ378" s="274">
        <f t="shared" si="106"/>
        <v>0.98429999999999995</v>
      </c>
      <c r="BA378" s="326">
        <f t="shared" si="116"/>
        <v>367.95692370212333</v>
      </c>
      <c r="BB378" s="296">
        <f t="shared" si="117"/>
        <v>367.95692370212333</v>
      </c>
      <c r="BC378">
        <f t="shared" si="107"/>
        <v>1</v>
      </c>
      <c r="BD378" s="296"/>
      <c r="BE378" s="296"/>
      <c r="BF378" s="332">
        <v>45243</v>
      </c>
      <c r="BG378" s="2" t="s">
        <v>115</v>
      </c>
      <c r="BH378" s="2" t="s">
        <v>135</v>
      </c>
      <c r="BI378" s="323">
        <v>45658</v>
      </c>
      <c r="BJ378" s="323">
        <v>45747</v>
      </c>
      <c r="BK378" s="324">
        <v>2159</v>
      </c>
      <c r="BL378" s="325">
        <v>131.29</v>
      </c>
      <c r="BM378" s="274">
        <f t="shared" si="108"/>
        <v>0.96323999999999999</v>
      </c>
      <c r="BN378" s="326">
        <f t="shared" si="118"/>
        <v>136.3004028071924</v>
      </c>
      <c r="BO378" s="296" t="str">
        <f t="shared" si="119"/>
        <v/>
      </c>
      <c r="BP378" t="str">
        <f t="shared" si="109"/>
        <v/>
      </c>
      <c r="BQ378" s="296"/>
      <c r="BR378" s="332">
        <v>45238</v>
      </c>
      <c r="BS378" s="2" t="s">
        <v>108</v>
      </c>
      <c r="BT378" s="2" t="s">
        <v>149</v>
      </c>
      <c r="BU378" s="323">
        <v>47484</v>
      </c>
      <c r="BV378" s="323">
        <v>47848</v>
      </c>
      <c r="BW378" s="324">
        <v>8760</v>
      </c>
      <c r="BX378" s="325">
        <v>75.25</v>
      </c>
      <c r="BY378" s="274">
        <f t="shared" si="110"/>
        <v>0.96323999999999999</v>
      </c>
      <c r="BZ378" s="326">
        <f t="shared" si="120"/>
        <v>78.121755741040658</v>
      </c>
      <c r="CA378" s="296" t="str">
        <f t="shared" si="121"/>
        <v/>
      </c>
    </row>
    <row r="379" spans="12:79" x14ac:dyDescent="0.25">
      <c r="L379" s="332">
        <v>44110</v>
      </c>
      <c r="M379" s="2" t="s">
        <v>108</v>
      </c>
      <c r="N379" s="2" t="s">
        <v>111</v>
      </c>
      <c r="O379" s="323">
        <v>45292</v>
      </c>
      <c r="P379" s="323">
        <v>45657</v>
      </c>
      <c r="Q379" s="324">
        <v>8784</v>
      </c>
      <c r="R379" s="325">
        <v>47.93</v>
      </c>
      <c r="S379" s="274">
        <f t="shared" si="102"/>
        <v>1.07399</v>
      </c>
      <c r="T379" s="326">
        <f t="shared" si="111"/>
        <v>44.627976051918544</v>
      </c>
      <c r="U379" s="296">
        <f t="shared" si="103"/>
        <v>44.627976051918544</v>
      </c>
      <c r="V379" s="296"/>
      <c r="W379" s="332">
        <v>44510</v>
      </c>
      <c r="X379" s="2" t="s">
        <v>108</v>
      </c>
      <c r="Y379" s="2" t="s">
        <v>146</v>
      </c>
      <c r="Z379" s="323">
        <v>47119</v>
      </c>
      <c r="AA379" s="323">
        <v>47483</v>
      </c>
      <c r="AB379" s="324">
        <v>8760</v>
      </c>
      <c r="AC379" s="325">
        <v>68.989999999999995</v>
      </c>
      <c r="AD379" s="274">
        <f t="shared" si="104"/>
        <v>1.05217</v>
      </c>
      <c r="AE379" s="326">
        <f t="shared" si="112"/>
        <v>65.569252117053324</v>
      </c>
      <c r="AF379" s="296" t="str">
        <f t="shared" si="113"/>
        <v/>
      </c>
      <c r="AG379" s="296"/>
      <c r="AH379" s="333">
        <v>44875</v>
      </c>
      <c r="AI379" s="328" t="s">
        <v>108</v>
      </c>
      <c r="AJ379" s="328" t="s">
        <v>149</v>
      </c>
      <c r="AK379" s="329">
        <v>47484</v>
      </c>
      <c r="AL379" s="329">
        <v>47848</v>
      </c>
      <c r="AM379" s="330">
        <v>8760</v>
      </c>
      <c r="AN379" s="331">
        <v>117.69</v>
      </c>
      <c r="AO379" s="274">
        <f t="shared" si="105"/>
        <v>0.98429999999999995</v>
      </c>
      <c r="AP379" s="326">
        <f t="shared" si="114"/>
        <v>119.56720512039013</v>
      </c>
      <c r="AQ379" s="296" t="str">
        <f t="shared" si="115"/>
        <v/>
      </c>
      <c r="AR379" s="296"/>
      <c r="AS379" s="333">
        <v>44880</v>
      </c>
      <c r="AT379" s="328" t="s">
        <v>115</v>
      </c>
      <c r="AU379" s="328" t="s">
        <v>117</v>
      </c>
      <c r="AV379" s="329">
        <v>45383</v>
      </c>
      <c r="AW379" s="329">
        <v>45473</v>
      </c>
      <c r="AX379" s="330">
        <v>2184</v>
      </c>
      <c r="AY379" s="331">
        <v>186.66</v>
      </c>
      <c r="AZ379" s="274">
        <f t="shared" si="106"/>
        <v>0.98429999999999995</v>
      </c>
      <c r="BA379" s="326">
        <f t="shared" si="116"/>
        <v>189.63730569948186</v>
      </c>
      <c r="BB379" s="296">
        <f t="shared" si="117"/>
        <v>189.63730569948186</v>
      </c>
      <c r="BC379">
        <f t="shared" si="107"/>
        <v>1</v>
      </c>
      <c r="BD379" s="296"/>
      <c r="BE379" s="296"/>
      <c r="BF379" s="332">
        <v>45243</v>
      </c>
      <c r="BG379" s="2" t="s">
        <v>115</v>
      </c>
      <c r="BH379" s="2" t="s">
        <v>145</v>
      </c>
      <c r="BI379" s="323">
        <v>45748</v>
      </c>
      <c r="BJ379" s="323">
        <v>45838</v>
      </c>
      <c r="BK379" s="324">
        <v>2184</v>
      </c>
      <c r="BL379" s="325">
        <v>95.31</v>
      </c>
      <c r="BM379" s="274">
        <f t="shared" si="108"/>
        <v>0.96323999999999999</v>
      </c>
      <c r="BN379" s="326">
        <f t="shared" si="118"/>
        <v>98.947302852871559</v>
      </c>
      <c r="BO379" s="296" t="str">
        <f t="shared" si="119"/>
        <v/>
      </c>
      <c r="BP379" t="str">
        <f t="shared" si="109"/>
        <v/>
      </c>
      <c r="BQ379" s="296"/>
      <c r="BR379" s="332">
        <v>45238</v>
      </c>
      <c r="BS379" s="2" t="s">
        <v>108</v>
      </c>
      <c r="BT379" s="2" t="s">
        <v>153</v>
      </c>
      <c r="BU379" s="323">
        <v>47849</v>
      </c>
      <c r="BV379" s="323">
        <v>48213</v>
      </c>
      <c r="BW379" s="324">
        <v>8760</v>
      </c>
      <c r="BX379" s="325">
        <v>74.86</v>
      </c>
      <c r="BY379" s="274">
        <f t="shared" si="110"/>
        <v>0.96323999999999999</v>
      </c>
      <c r="BZ379" s="326">
        <f t="shared" si="120"/>
        <v>77.716872222914333</v>
      </c>
      <c r="CA379" s="296" t="str">
        <f t="shared" si="121"/>
        <v/>
      </c>
    </row>
    <row r="380" spans="12:79" x14ac:dyDescent="0.25">
      <c r="L380" s="332">
        <v>44110</v>
      </c>
      <c r="M380" s="2" t="s">
        <v>108</v>
      </c>
      <c r="N380" s="2" t="s">
        <v>135</v>
      </c>
      <c r="O380" s="323">
        <v>45658</v>
      </c>
      <c r="P380" s="323">
        <v>46022</v>
      </c>
      <c r="Q380" s="324">
        <v>8760</v>
      </c>
      <c r="R380" s="325">
        <v>48.68</v>
      </c>
      <c r="S380" s="274">
        <f t="shared" si="102"/>
        <v>1.07399</v>
      </c>
      <c r="T380" s="326">
        <f t="shared" si="111"/>
        <v>45.326306576411326</v>
      </c>
      <c r="U380" s="296" t="str">
        <f t="shared" si="103"/>
        <v/>
      </c>
      <c r="V380" s="296"/>
      <c r="W380" s="332">
        <v>44510</v>
      </c>
      <c r="X380" s="2" t="s">
        <v>108</v>
      </c>
      <c r="Y380" s="2" t="s">
        <v>149</v>
      </c>
      <c r="Z380" s="323">
        <v>47484</v>
      </c>
      <c r="AA380" s="323">
        <v>47848</v>
      </c>
      <c r="AB380" s="324">
        <v>8760</v>
      </c>
      <c r="AC380" s="325">
        <v>68.41</v>
      </c>
      <c r="AD380" s="274">
        <f t="shared" si="104"/>
        <v>1.05217</v>
      </c>
      <c r="AE380" s="326">
        <f t="shared" si="112"/>
        <v>65.018010397559323</v>
      </c>
      <c r="AF380" s="296" t="str">
        <f t="shared" si="113"/>
        <v/>
      </c>
      <c r="AG380" s="296"/>
      <c r="AH380" s="333">
        <v>44875</v>
      </c>
      <c r="AI380" s="328" t="s">
        <v>108</v>
      </c>
      <c r="AJ380" s="328" t="s">
        <v>153</v>
      </c>
      <c r="AK380" s="329">
        <v>47849</v>
      </c>
      <c r="AL380" s="329">
        <v>48213</v>
      </c>
      <c r="AM380" s="330">
        <v>8760</v>
      </c>
      <c r="AN380" s="331">
        <v>117.21</v>
      </c>
      <c r="AO380" s="274">
        <f t="shared" si="105"/>
        <v>0.98429999999999995</v>
      </c>
      <c r="AP380" s="326">
        <f t="shared" si="114"/>
        <v>119.0795489180128</v>
      </c>
      <c r="AQ380" s="296" t="str">
        <f t="shared" si="115"/>
        <v/>
      </c>
      <c r="AR380" s="296"/>
      <c r="AS380" s="333">
        <v>44880</v>
      </c>
      <c r="AT380" s="328" t="s">
        <v>115</v>
      </c>
      <c r="AU380" s="328" t="s">
        <v>118</v>
      </c>
      <c r="AV380" s="329">
        <v>45474</v>
      </c>
      <c r="AW380" s="329">
        <v>45565</v>
      </c>
      <c r="AX380" s="330">
        <v>2208</v>
      </c>
      <c r="AY380" s="331">
        <v>177.82</v>
      </c>
      <c r="AZ380" s="274">
        <f t="shared" si="106"/>
        <v>0.98429999999999995</v>
      </c>
      <c r="BA380" s="326">
        <f t="shared" si="116"/>
        <v>180.65630397236615</v>
      </c>
      <c r="BB380" s="296">
        <f t="shared" si="117"/>
        <v>180.65630397236615</v>
      </c>
      <c r="BC380">
        <f t="shared" si="107"/>
        <v>1</v>
      </c>
      <c r="BD380" s="296"/>
      <c r="BE380" s="296"/>
      <c r="BF380" s="332">
        <v>45243</v>
      </c>
      <c r="BG380" s="2" t="s">
        <v>115</v>
      </c>
      <c r="BH380" s="2" t="s">
        <v>148</v>
      </c>
      <c r="BI380" s="323">
        <v>45839</v>
      </c>
      <c r="BJ380" s="323">
        <v>45930</v>
      </c>
      <c r="BK380" s="324">
        <v>2208</v>
      </c>
      <c r="BL380" s="325">
        <v>99.5</v>
      </c>
      <c r="BM380" s="274">
        <f t="shared" si="108"/>
        <v>0.96323999999999999</v>
      </c>
      <c r="BN380" s="326">
        <f t="shared" si="118"/>
        <v>103.29720526556207</v>
      </c>
      <c r="BO380" s="296" t="str">
        <f t="shared" si="119"/>
        <v/>
      </c>
      <c r="BP380" t="str">
        <f t="shared" si="109"/>
        <v/>
      </c>
      <c r="BQ380" s="296"/>
      <c r="BR380" s="332">
        <v>45238</v>
      </c>
      <c r="BS380" s="2" t="s">
        <v>108</v>
      </c>
      <c r="BT380" s="2" t="s">
        <v>155</v>
      </c>
      <c r="BU380" s="323">
        <v>48214</v>
      </c>
      <c r="BV380" s="323">
        <v>48579</v>
      </c>
      <c r="BW380" s="324">
        <v>8784</v>
      </c>
      <c r="BX380" s="325">
        <v>73.760000000000005</v>
      </c>
      <c r="BY380" s="274">
        <f t="shared" si="110"/>
        <v>0.96323999999999999</v>
      </c>
      <c r="BZ380" s="326">
        <f t="shared" si="120"/>
        <v>76.5748930692247</v>
      </c>
      <c r="CA380" s="296" t="str">
        <f t="shared" si="121"/>
        <v/>
      </c>
    </row>
    <row r="381" spans="12:79" x14ac:dyDescent="0.25">
      <c r="L381" s="332">
        <v>44110</v>
      </c>
      <c r="M381" s="2" t="s">
        <v>108</v>
      </c>
      <c r="N381" s="2" t="s">
        <v>138</v>
      </c>
      <c r="O381" s="323">
        <v>46023</v>
      </c>
      <c r="P381" s="323">
        <v>46387</v>
      </c>
      <c r="Q381" s="324">
        <v>8760</v>
      </c>
      <c r="R381" s="325">
        <v>49.23</v>
      </c>
      <c r="S381" s="274">
        <f t="shared" si="102"/>
        <v>1.07399</v>
      </c>
      <c r="T381" s="326">
        <f t="shared" si="111"/>
        <v>45.838415627706027</v>
      </c>
      <c r="U381" s="296" t="str">
        <f t="shared" si="103"/>
        <v/>
      </c>
      <c r="V381" s="296"/>
      <c r="W381" s="332">
        <v>44510</v>
      </c>
      <c r="X381" s="2" t="s">
        <v>108</v>
      </c>
      <c r="Y381" s="2" t="s">
        <v>153</v>
      </c>
      <c r="Z381" s="323">
        <v>47849</v>
      </c>
      <c r="AA381" s="323">
        <v>48213</v>
      </c>
      <c r="AB381" s="324">
        <v>8760</v>
      </c>
      <c r="AC381" s="325">
        <v>67.790000000000006</v>
      </c>
      <c r="AD381" s="274">
        <f t="shared" si="104"/>
        <v>1.05217</v>
      </c>
      <c r="AE381" s="326">
        <f t="shared" si="112"/>
        <v>64.428752007755406</v>
      </c>
      <c r="AF381" s="296" t="str">
        <f t="shared" si="113"/>
        <v/>
      </c>
      <c r="AG381" s="296"/>
      <c r="AH381" s="333">
        <v>44875</v>
      </c>
      <c r="AI381" s="328" t="s">
        <v>108</v>
      </c>
      <c r="AJ381" s="328" t="s">
        <v>155</v>
      </c>
      <c r="AK381" s="329">
        <v>48214</v>
      </c>
      <c r="AL381" s="329">
        <v>48579</v>
      </c>
      <c r="AM381" s="330">
        <v>8784</v>
      </c>
      <c r="AN381" s="331">
        <v>117.06</v>
      </c>
      <c r="AO381" s="274">
        <f t="shared" si="105"/>
        <v>0.98429999999999995</v>
      </c>
      <c r="AP381" s="326">
        <f t="shared" si="114"/>
        <v>118.92715635476989</v>
      </c>
      <c r="AQ381" s="296" t="str">
        <f t="shared" si="115"/>
        <v/>
      </c>
      <c r="AR381" s="296"/>
      <c r="AS381" s="333">
        <v>44880</v>
      </c>
      <c r="AT381" s="328" t="s">
        <v>115</v>
      </c>
      <c r="AU381" s="328" t="s">
        <v>140</v>
      </c>
      <c r="AV381" s="329">
        <v>45566</v>
      </c>
      <c r="AW381" s="329">
        <v>45657</v>
      </c>
      <c r="AX381" s="330">
        <v>2209</v>
      </c>
      <c r="AY381" s="331">
        <v>259</v>
      </c>
      <c r="AZ381" s="274">
        <f t="shared" si="106"/>
        <v>0.98429999999999995</v>
      </c>
      <c r="BA381" s="326">
        <f t="shared" si="116"/>
        <v>263.13115919943107</v>
      </c>
      <c r="BB381" s="296" t="str">
        <f t="shared" si="117"/>
        <v/>
      </c>
      <c r="BC381" t="str">
        <f t="shared" si="107"/>
        <v/>
      </c>
      <c r="BD381" s="296"/>
      <c r="BE381" s="296"/>
      <c r="BF381" s="332">
        <v>45243</v>
      </c>
      <c r="BG381" s="2" t="s">
        <v>115</v>
      </c>
      <c r="BH381" s="2" t="s">
        <v>152</v>
      </c>
      <c r="BI381" s="323">
        <v>45931</v>
      </c>
      <c r="BJ381" s="323">
        <v>46022</v>
      </c>
      <c r="BK381" s="324">
        <v>2209</v>
      </c>
      <c r="BL381" s="325">
        <v>120.03</v>
      </c>
      <c r="BM381" s="274">
        <f t="shared" si="108"/>
        <v>0.96323999999999999</v>
      </c>
      <c r="BN381" s="326">
        <f t="shared" si="118"/>
        <v>124.61068892487854</v>
      </c>
      <c r="BO381" s="296" t="str">
        <f t="shared" si="119"/>
        <v/>
      </c>
      <c r="BP381" t="str">
        <f t="shared" si="109"/>
        <v/>
      </c>
      <c r="BQ381" s="296"/>
      <c r="BR381" s="332">
        <v>45238</v>
      </c>
      <c r="BS381" s="2" t="s">
        <v>108</v>
      </c>
      <c r="BT381" s="2" t="s">
        <v>158</v>
      </c>
      <c r="BU381" s="323">
        <v>48580</v>
      </c>
      <c r="BV381" s="323">
        <v>48944</v>
      </c>
      <c r="BW381" s="324">
        <v>8760</v>
      </c>
      <c r="BX381" s="325">
        <v>72.959999999999994</v>
      </c>
      <c r="BY381" s="274">
        <f t="shared" si="110"/>
        <v>0.96323999999999999</v>
      </c>
      <c r="BZ381" s="326">
        <f t="shared" si="120"/>
        <v>75.74436277563224</v>
      </c>
      <c r="CA381" s="296" t="str">
        <f t="shared" si="121"/>
        <v/>
      </c>
    </row>
    <row r="382" spans="12:79" x14ac:dyDescent="0.25">
      <c r="L382" s="332">
        <v>44109</v>
      </c>
      <c r="M382" s="2" t="s">
        <v>108</v>
      </c>
      <c r="N382" s="2" t="s">
        <v>151</v>
      </c>
      <c r="O382" s="323">
        <v>44197</v>
      </c>
      <c r="P382" s="323">
        <v>44561</v>
      </c>
      <c r="Q382" s="324">
        <v>8760</v>
      </c>
      <c r="R382" s="325">
        <v>41.09</v>
      </c>
      <c r="S382" s="274">
        <f t="shared" si="102"/>
        <v>1.07399</v>
      </c>
      <c r="T382" s="326">
        <f t="shared" si="111"/>
        <v>38.259201668544407</v>
      </c>
      <c r="U382" s="296" t="str">
        <f t="shared" si="103"/>
        <v/>
      </c>
      <c r="V382" s="296"/>
      <c r="W382" s="332">
        <v>44509</v>
      </c>
      <c r="X382" s="2" t="s">
        <v>108</v>
      </c>
      <c r="Y382" s="2" t="s">
        <v>133</v>
      </c>
      <c r="Z382" s="323">
        <v>44562</v>
      </c>
      <c r="AA382" s="323">
        <v>44926</v>
      </c>
      <c r="AB382" s="324">
        <v>8760</v>
      </c>
      <c r="AC382" s="325">
        <v>114.21</v>
      </c>
      <c r="AD382" s="274">
        <f t="shared" si="104"/>
        <v>1.05217</v>
      </c>
      <c r="AE382" s="326">
        <f t="shared" si="112"/>
        <v>108.54709790243021</v>
      </c>
      <c r="AF382" s="296" t="str">
        <f t="shared" si="113"/>
        <v/>
      </c>
      <c r="AG382" s="296"/>
      <c r="AH382" s="333">
        <v>44874</v>
      </c>
      <c r="AI382" s="328" t="s">
        <v>108</v>
      </c>
      <c r="AJ382" s="328" t="s">
        <v>110</v>
      </c>
      <c r="AK382" s="329">
        <v>44927</v>
      </c>
      <c r="AL382" s="329">
        <v>45291</v>
      </c>
      <c r="AM382" s="330">
        <v>8760</v>
      </c>
      <c r="AN382" s="331">
        <v>327.56</v>
      </c>
      <c r="AO382" s="274">
        <f t="shared" si="105"/>
        <v>0.98429999999999995</v>
      </c>
      <c r="AP382" s="326">
        <f t="shared" si="114"/>
        <v>332.78472010565883</v>
      </c>
      <c r="AQ382" s="296" t="str">
        <f t="shared" si="115"/>
        <v/>
      </c>
      <c r="AR382" s="296"/>
      <c r="AS382" s="333">
        <v>44880</v>
      </c>
      <c r="AT382" s="328" t="s">
        <v>115</v>
      </c>
      <c r="AU382" s="328" t="s">
        <v>135</v>
      </c>
      <c r="AV382" s="329">
        <v>45658</v>
      </c>
      <c r="AW382" s="329">
        <v>45747</v>
      </c>
      <c r="AX382" s="330">
        <v>2159</v>
      </c>
      <c r="AY382" s="331">
        <v>253.42</v>
      </c>
      <c r="AZ382" s="274">
        <f t="shared" si="106"/>
        <v>0.98429999999999995</v>
      </c>
      <c r="BA382" s="326">
        <f t="shared" si="116"/>
        <v>257.4621558467947</v>
      </c>
      <c r="BB382" s="296" t="str">
        <f t="shared" si="117"/>
        <v/>
      </c>
      <c r="BC382" t="str">
        <f t="shared" si="107"/>
        <v/>
      </c>
      <c r="BD382" s="296"/>
      <c r="BE382" s="296"/>
      <c r="BF382" s="332">
        <v>45243</v>
      </c>
      <c r="BG382" s="2" t="s">
        <v>115</v>
      </c>
      <c r="BH382" s="2" t="s">
        <v>138</v>
      </c>
      <c r="BI382" s="323">
        <v>46023</v>
      </c>
      <c r="BJ382" s="323">
        <v>46112</v>
      </c>
      <c r="BK382" s="324">
        <v>2159</v>
      </c>
      <c r="BL382" s="325">
        <v>118.49</v>
      </c>
      <c r="BM382" s="274">
        <f t="shared" si="108"/>
        <v>0.96323999999999999</v>
      </c>
      <c r="BN382" s="326">
        <f t="shared" si="118"/>
        <v>123.01191810971305</v>
      </c>
      <c r="BO382" s="296" t="str">
        <f t="shared" si="119"/>
        <v/>
      </c>
      <c r="BP382" t="str">
        <f t="shared" si="109"/>
        <v/>
      </c>
      <c r="BQ382" s="296"/>
      <c r="BR382" s="332">
        <v>45237</v>
      </c>
      <c r="BS382" s="2" t="s">
        <v>108</v>
      </c>
      <c r="BT382" s="2" t="s">
        <v>111</v>
      </c>
      <c r="BU382" s="323">
        <v>45292</v>
      </c>
      <c r="BV382" s="323">
        <v>45657</v>
      </c>
      <c r="BW382" s="324">
        <v>8784</v>
      </c>
      <c r="BX382" s="325">
        <v>114.14</v>
      </c>
      <c r="BY382" s="274">
        <f t="shared" si="110"/>
        <v>0.96323999999999999</v>
      </c>
      <c r="BZ382" s="326">
        <f t="shared" si="120"/>
        <v>118.49590963830406</v>
      </c>
      <c r="CA382" s="296">
        <f t="shared" si="121"/>
        <v>118.49590963830406</v>
      </c>
    </row>
    <row r="383" spans="12:79" x14ac:dyDescent="0.25">
      <c r="L383" s="332">
        <v>44109</v>
      </c>
      <c r="M383" s="2" t="s">
        <v>108</v>
      </c>
      <c r="N383" s="2" t="s">
        <v>133</v>
      </c>
      <c r="O383" s="323">
        <v>44562</v>
      </c>
      <c r="P383" s="323">
        <v>44926</v>
      </c>
      <c r="Q383" s="324">
        <v>8760</v>
      </c>
      <c r="R383" s="325">
        <v>44.37</v>
      </c>
      <c r="S383" s="274">
        <f t="shared" si="102"/>
        <v>1.07399</v>
      </c>
      <c r="T383" s="326">
        <f t="shared" si="111"/>
        <v>41.313233828992821</v>
      </c>
      <c r="U383" s="296" t="str">
        <f t="shared" si="103"/>
        <v/>
      </c>
      <c r="V383" s="296"/>
      <c r="W383" s="332">
        <v>44509</v>
      </c>
      <c r="X383" s="2" t="s">
        <v>108</v>
      </c>
      <c r="Y383" s="2" t="s">
        <v>110</v>
      </c>
      <c r="Z383" s="323">
        <v>44927</v>
      </c>
      <c r="AA383" s="323">
        <v>45291</v>
      </c>
      <c r="AB383" s="324">
        <v>8760</v>
      </c>
      <c r="AC383" s="325">
        <v>85.15</v>
      </c>
      <c r="AD383" s="274">
        <f t="shared" si="104"/>
        <v>1.05217</v>
      </c>
      <c r="AE383" s="326">
        <f t="shared" si="112"/>
        <v>80.927986922265418</v>
      </c>
      <c r="AF383" s="296">
        <f t="shared" si="113"/>
        <v>80.927986922265418</v>
      </c>
      <c r="AG383" s="296"/>
      <c r="AH383" s="333">
        <v>44874</v>
      </c>
      <c r="AI383" s="328" t="s">
        <v>108</v>
      </c>
      <c r="AJ383" s="328" t="s">
        <v>111</v>
      </c>
      <c r="AK383" s="329">
        <v>45292</v>
      </c>
      <c r="AL383" s="329">
        <v>45657</v>
      </c>
      <c r="AM383" s="330">
        <v>8784</v>
      </c>
      <c r="AN383" s="331">
        <v>240.98</v>
      </c>
      <c r="AO383" s="274">
        <f t="shared" si="105"/>
        <v>0.98429999999999995</v>
      </c>
      <c r="AP383" s="326">
        <f t="shared" si="114"/>
        <v>244.82373260184903</v>
      </c>
      <c r="AQ383" s="296" t="str">
        <f t="shared" si="115"/>
        <v/>
      </c>
      <c r="AR383" s="296"/>
      <c r="AS383" s="333">
        <v>44880</v>
      </c>
      <c r="AT383" s="328" t="s">
        <v>115</v>
      </c>
      <c r="AU383" s="328" t="s">
        <v>145</v>
      </c>
      <c r="AV383" s="329">
        <v>45748</v>
      </c>
      <c r="AW383" s="329">
        <v>45838</v>
      </c>
      <c r="AX383" s="330">
        <v>2184</v>
      </c>
      <c r="AY383" s="331">
        <v>121</v>
      </c>
      <c r="AZ383" s="274">
        <f t="shared" si="106"/>
        <v>0.98429999999999995</v>
      </c>
      <c r="BA383" s="326">
        <f t="shared" si="116"/>
        <v>122.93000101595042</v>
      </c>
      <c r="BB383" s="296" t="str">
        <f t="shared" si="117"/>
        <v/>
      </c>
      <c r="BC383" t="str">
        <f t="shared" si="107"/>
        <v/>
      </c>
      <c r="BD383" s="296"/>
      <c r="BE383" s="296"/>
      <c r="BF383" s="332">
        <v>45243</v>
      </c>
      <c r="BG383" s="2" t="s">
        <v>115</v>
      </c>
      <c r="BH383" s="2" t="s">
        <v>157</v>
      </c>
      <c r="BI383" s="323">
        <v>46113</v>
      </c>
      <c r="BJ383" s="323">
        <v>46203</v>
      </c>
      <c r="BK383" s="324">
        <v>2184</v>
      </c>
      <c r="BL383" s="325">
        <v>90.53</v>
      </c>
      <c r="BM383" s="274">
        <f t="shared" si="108"/>
        <v>0.96323999999999999</v>
      </c>
      <c r="BN383" s="326">
        <f t="shared" si="118"/>
        <v>93.984884348656621</v>
      </c>
      <c r="BO383" s="296" t="str">
        <f t="shared" si="119"/>
        <v/>
      </c>
      <c r="BP383" t="str">
        <f t="shared" si="109"/>
        <v/>
      </c>
      <c r="BQ383" s="296"/>
      <c r="BR383" s="332">
        <v>45237</v>
      </c>
      <c r="BS383" s="2" t="s">
        <v>108</v>
      </c>
      <c r="BT383" s="2" t="s">
        <v>135</v>
      </c>
      <c r="BU383" s="323">
        <v>45658</v>
      </c>
      <c r="BV383" s="323">
        <v>46022</v>
      </c>
      <c r="BW383" s="324">
        <v>8760</v>
      </c>
      <c r="BX383" s="325">
        <v>109.66</v>
      </c>
      <c r="BY383" s="274">
        <f t="shared" si="110"/>
        <v>0.96323999999999999</v>
      </c>
      <c r="BZ383" s="326">
        <f t="shared" si="120"/>
        <v>113.84493999418629</v>
      </c>
      <c r="CA383" s="296" t="str">
        <f t="shared" si="121"/>
        <v/>
      </c>
    </row>
    <row r="384" spans="12:79" x14ac:dyDescent="0.25">
      <c r="L384" s="332">
        <v>44109</v>
      </c>
      <c r="M384" s="2" t="s">
        <v>108</v>
      </c>
      <c r="N384" s="2" t="s">
        <v>110</v>
      </c>
      <c r="O384" s="323">
        <v>44927</v>
      </c>
      <c r="P384" s="323">
        <v>45291</v>
      </c>
      <c r="Q384" s="324">
        <v>8760</v>
      </c>
      <c r="R384" s="325">
        <v>46.2</v>
      </c>
      <c r="S384" s="274">
        <f t="shared" si="102"/>
        <v>1.07399</v>
      </c>
      <c r="T384" s="326">
        <f t="shared" si="111"/>
        <v>43.017160308755209</v>
      </c>
      <c r="U384" s="296" t="str">
        <f t="shared" si="103"/>
        <v/>
      </c>
      <c r="V384" s="296"/>
      <c r="W384" s="332">
        <v>44509</v>
      </c>
      <c r="X384" s="2" t="s">
        <v>108</v>
      </c>
      <c r="Y384" s="2" t="s">
        <v>111</v>
      </c>
      <c r="Z384" s="323">
        <v>45292</v>
      </c>
      <c r="AA384" s="323">
        <v>45657</v>
      </c>
      <c r="AB384" s="324">
        <v>8784</v>
      </c>
      <c r="AC384" s="325">
        <v>74.03</v>
      </c>
      <c r="AD384" s="274">
        <f t="shared" si="104"/>
        <v>1.05217</v>
      </c>
      <c r="AE384" s="326">
        <f t="shared" si="112"/>
        <v>70.359352576104627</v>
      </c>
      <c r="AF384" s="296" t="str">
        <f t="shared" si="113"/>
        <v/>
      </c>
      <c r="AG384" s="296"/>
      <c r="AH384" s="333">
        <v>44874</v>
      </c>
      <c r="AI384" s="328" t="s">
        <v>108</v>
      </c>
      <c r="AJ384" s="328" t="s">
        <v>135</v>
      </c>
      <c r="AK384" s="329">
        <v>45658</v>
      </c>
      <c r="AL384" s="329">
        <v>46022</v>
      </c>
      <c r="AM384" s="330">
        <v>8760</v>
      </c>
      <c r="AN384" s="331">
        <v>170</v>
      </c>
      <c r="AO384" s="274">
        <f t="shared" si="105"/>
        <v>0.98429999999999995</v>
      </c>
      <c r="AP384" s="326">
        <f t="shared" si="114"/>
        <v>172.71157167530225</v>
      </c>
      <c r="AQ384" s="296" t="str">
        <f t="shared" si="115"/>
        <v/>
      </c>
      <c r="AR384" s="296"/>
      <c r="AS384" s="333">
        <v>44880</v>
      </c>
      <c r="AT384" s="328" t="s">
        <v>115</v>
      </c>
      <c r="AU384" s="328" t="s">
        <v>148</v>
      </c>
      <c r="AV384" s="329">
        <v>45839</v>
      </c>
      <c r="AW384" s="329">
        <v>45930</v>
      </c>
      <c r="AX384" s="330">
        <v>2208</v>
      </c>
      <c r="AY384" s="331">
        <v>121</v>
      </c>
      <c r="AZ384" s="274">
        <f t="shared" si="106"/>
        <v>0.98429999999999995</v>
      </c>
      <c r="BA384" s="326">
        <f t="shared" si="116"/>
        <v>122.93000101595042</v>
      </c>
      <c r="BB384" s="296" t="str">
        <f t="shared" si="117"/>
        <v/>
      </c>
      <c r="BC384" t="str">
        <f t="shared" si="107"/>
        <v/>
      </c>
      <c r="BD384" s="296"/>
      <c r="BE384" s="296"/>
      <c r="BF384" s="332">
        <v>45243</v>
      </c>
      <c r="BG384" s="2" t="s">
        <v>115</v>
      </c>
      <c r="BH384" s="2" t="s">
        <v>160</v>
      </c>
      <c r="BI384" s="323">
        <v>46204</v>
      </c>
      <c r="BJ384" s="323">
        <v>46295</v>
      </c>
      <c r="BK384" s="324">
        <v>2208</v>
      </c>
      <c r="BL384" s="325">
        <v>94.59</v>
      </c>
      <c r="BM384" s="274">
        <f t="shared" si="108"/>
        <v>0.96323999999999999</v>
      </c>
      <c r="BN384" s="326">
        <f t="shared" si="118"/>
        <v>98.199825588638348</v>
      </c>
      <c r="BO384" s="296" t="str">
        <f t="shared" si="119"/>
        <v/>
      </c>
      <c r="BP384" t="str">
        <f t="shared" si="109"/>
        <v/>
      </c>
      <c r="BQ384" s="296"/>
      <c r="BR384" s="332">
        <v>45237</v>
      </c>
      <c r="BS384" s="2" t="s">
        <v>108</v>
      </c>
      <c r="BT384" s="2" t="s">
        <v>138</v>
      </c>
      <c r="BU384" s="323">
        <v>46023</v>
      </c>
      <c r="BV384" s="323">
        <v>46387</v>
      </c>
      <c r="BW384" s="324">
        <v>8760</v>
      </c>
      <c r="BX384" s="325">
        <v>103.23</v>
      </c>
      <c r="BY384" s="274">
        <f t="shared" si="110"/>
        <v>0.96323999999999999</v>
      </c>
      <c r="BZ384" s="326">
        <f t="shared" si="120"/>
        <v>107.16955275943691</v>
      </c>
      <c r="CA384" s="296" t="str">
        <f t="shared" si="121"/>
        <v/>
      </c>
    </row>
    <row r="385" spans="12:79" x14ac:dyDescent="0.25">
      <c r="L385" s="332">
        <v>44109</v>
      </c>
      <c r="M385" s="2" t="s">
        <v>108</v>
      </c>
      <c r="N385" s="2" t="s">
        <v>111</v>
      </c>
      <c r="O385" s="323">
        <v>45292</v>
      </c>
      <c r="P385" s="323">
        <v>45657</v>
      </c>
      <c r="Q385" s="324">
        <v>8784</v>
      </c>
      <c r="R385" s="325">
        <v>48.02</v>
      </c>
      <c r="S385" s="274">
        <f t="shared" si="102"/>
        <v>1.07399</v>
      </c>
      <c r="T385" s="326">
        <f t="shared" si="111"/>
        <v>44.71177571485768</v>
      </c>
      <c r="U385" s="296">
        <f t="shared" si="103"/>
        <v>44.71177571485768</v>
      </c>
      <c r="V385" s="296"/>
      <c r="W385" s="332">
        <v>44509</v>
      </c>
      <c r="X385" s="2" t="s">
        <v>108</v>
      </c>
      <c r="Y385" s="2" t="s">
        <v>135</v>
      </c>
      <c r="Z385" s="323">
        <v>45658</v>
      </c>
      <c r="AA385" s="323">
        <v>46022</v>
      </c>
      <c r="AB385" s="324">
        <v>8760</v>
      </c>
      <c r="AC385" s="325">
        <v>71.27</v>
      </c>
      <c r="AD385" s="274">
        <f t="shared" si="104"/>
        <v>1.05217</v>
      </c>
      <c r="AE385" s="326">
        <f t="shared" si="112"/>
        <v>67.736202324719386</v>
      </c>
      <c r="AF385" s="296" t="str">
        <f t="shared" si="113"/>
        <v/>
      </c>
      <c r="AG385" s="296"/>
      <c r="AH385" s="333">
        <v>44874</v>
      </c>
      <c r="AI385" s="328" t="s">
        <v>108</v>
      </c>
      <c r="AJ385" s="328" t="s">
        <v>138</v>
      </c>
      <c r="AK385" s="329">
        <v>46023</v>
      </c>
      <c r="AL385" s="329">
        <v>46387</v>
      </c>
      <c r="AM385" s="330">
        <v>8760</v>
      </c>
      <c r="AN385" s="331">
        <v>139</v>
      </c>
      <c r="AO385" s="274">
        <f t="shared" si="105"/>
        <v>0.98429999999999995</v>
      </c>
      <c r="AP385" s="326">
        <f t="shared" si="114"/>
        <v>141.21710860510007</v>
      </c>
      <c r="AQ385" s="296" t="str">
        <f t="shared" si="115"/>
        <v/>
      </c>
      <c r="AR385" s="296"/>
      <c r="AS385" s="333">
        <v>44879</v>
      </c>
      <c r="AT385" s="328" t="s">
        <v>115</v>
      </c>
      <c r="AU385" s="328" t="s">
        <v>110</v>
      </c>
      <c r="AV385" s="329">
        <v>44927</v>
      </c>
      <c r="AW385" s="329">
        <v>45016</v>
      </c>
      <c r="AX385" s="330">
        <v>2159</v>
      </c>
      <c r="AY385" s="331">
        <v>291.41000000000003</v>
      </c>
      <c r="AZ385" s="274">
        <f t="shared" si="106"/>
        <v>0.98429999999999995</v>
      </c>
      <c r="BA385" s="326">
        <f t="shared" si="116"/>
        <v>296.05811236411665</v>
      </c>
      <c r="BB385" s="296" t="str">
        <f t="shared" si="117"/>
        <v/>
      </c>
      <c r="BC385" t="str">
        <f t="shared" si="107"/>
        <v/>
      </c>
      <c r="BD385" s="296"/>
      <c r="BE385" s="296"/>
      <c r="BF385" s="332">
        <v>45240</v>
      </c>
      <c r="BG385" s="2" t="s">
        <v>115</v>
      </c>
      <c r="BH385" s="2" t="s">
        <v>111</v>
      </c>
      <c r="BI385" s="323">
        <v>45292</v>
      </c>
      <c r="BJ385" s="323">
        <v>45382</v>
      </c>
      <c r="BK385" s="324">
        <v>2183</v>
      </c>
      <c r="BL385" s="325">
        <v>114.14</v>
      </c>
      <c r="BM385" s="274">
        <f t="shared" si="108"/>
        <v>0.96323999999999999</v>
      </c>
      <c r="BN385" s="326">
        <f t="shared" si="118"/>
        <v>118.49590963830406</v>
      </c>
      <c r="BO385" s="296" t="str">
        <f t="shared" si="119"/>
        <v/>
      </c>
      <c r="BP385">
        <f t="shared" si="109"/>
        <v>1</v>
      </c>
      <c r="BQ385" s="296"/>
      <c r="BR385" s="332">
        <v>45237</v>
      </c>
      <c r="BS385" s="2" t="s">
        <v>108</v>
      </c>
      <c r="BT385" s="2" t="s">
        <v>141</v>
      </c>
      <c r="BU385" s="323">
        <v>46388</v>
      </c>
      <c r="BV385" s="323">
        <v>46752</v>
      </c>
      <c r="BW385" s="324">
        <v>8760</v>
      </c>
      <c r="BX385" s="325">
        <v>90.06</v>
      </c>
      <c r="BY385" s="274">
        <f t="shared" si="110"/>
        <v>0.96323999999999999</v>
      </c>
      <c r="BZ385" s="326">
        <f t="shared" si="120"/>
        <v>93.496947801171046</v>
      </c>
      <c r="CA385" s="296" t="str">
        <f t="shared" si="121"/>
        <v/>
      </c>
    </row>
    <row r="386" spans="12:79" x14ac:dyDescent="0.25">
      <c r="L386" s="332">
        <v>44109</v>
      </c>
      <c r="M386" s="2" t="s">
        <v>108</v>
      </c>
      <c r="N386" s="2" t="s">
        <v>135</v>
      </c>
      <c r="O386" s="323">
        <v>45658</v>
      </c>
      <c r="P386" s="323">
        <v>46022</v>
      </c>
      <c r="Q386" s="324">
        <v>8760</v>
      </c>
      <c r="R386" s="325">
        <v>48.8</v>
      </c>
      <c r="S386" s="274">
        <f t="shared" si="102"/>
        <v>1.07399</v>
      </c>
      <c r="T386" s="326">
        <f t="shared" si="111"/>
        <v>45.438039460330167</v>
      </c>
      <c r="U386" s="296" t="str">
        <f t="shared" si="103"/>
        <v/>
      </c>
      <c r="V386" s="296"/>
      <c r="W386" s="332">
        <v>44509</v>
      </c>
      <c r="X386" s="2" t="s">
        <v>108</v>
      </c>
      <c r="Y386" s="2" t="s">
        <v>138</v>
      </c>
      <c r="Z386" s="323">
        <v>46023</v>
      </c>
      <c r="AA386" s="323">
        <v>46387</v>
      </c>
      <c r="AB386" s="324">
        <v>8760</v>
      </c>
      <c r="AC386" s="325">
        <v>70.39</v>
      </c>
      <c r="AD386" s="274">
        <f t="shared" si="104"/>
        <v>1.05217</v>
      </c>
      <c r="AE386" s="326">
        <f t="shared" si="112"/>
        <v>66.899835577900902</v>
      </c>
      <c r="AF386" s="296" t="str">
        <f t="shared" si="113"/>
        <v/>
      </c>
      <c r="AG386" s="296"/>
      <c r="AH386" s="333">
        <v>44874</v>
      </c>
      <c r="AI386" s="328" t="s">
        <v>108</v>
      </c>
      <c r="AJ386" s="328" t="s">
        <v>141</v>
      </c>
      <c r="AK386" s="329">
        <v>46388</v>
      </c>
      <c r="AL386" s="329">
        <v>46752</v>
      </c>
      <c r="AM386" s="330">
        <v>8760</v>
      </c>
      <c r="AN386" s="331">
        <v>129</v>
      </c>
      <c r="AO386" s="274">
        <f t="shared" si="105"/>
        <v>0.98429999999999995</v>
      </c>
      <c r="AP386" s="326">
        <f t="shared" si="114"/>
        <v>131.05760438890582</v>
      </c>
      <c r="AQ386" s="296" t="str">
        <f t="shared" si="115"/>
        <v/>
      </c>
      <c r="AR386" s="296"/>
      <c r="AS386" s="333">
        <v>44879</v>
      </c>
      <c r="AT386" s="328" t="s">
        <v>115</v>
      </c>
      <c r="AU386" s="328" t="s">
        <v>134</v>
      </c>
      <c r="AV386" s="329">
        <v>45017</v>
      </c>
      <c r="AW386" s="329">
        <v>45107</v>
      </c>
      <c r="AX386" s="330">
        <v>2184</v>
      </c>
      <c r="AY386" s="331">
        <v>274.62</v>
      </c>
      <c r="AZ386" s="274">
        <f t="shared" si="106"/>
        <v>0.98429999999999995</v>
      </c>
      <c r="BA386" s="326">
        <f t="shared" si="116"/>
        <v>279.0003047851265</v>
      </c>
      <c r="BB386" s="296" t="str">
        <f t="shared" si="117"/>
        <v/>
      </c>
      <c r="BC386" t="str">
        <f t="shared" si="107"/>
        <v/>
      </c>
      <c r="BD386" s="296"/>
      <c r="BE386" s="296"/>
      <c r="BF386" s="332">
        <v>45240</v>
      </c>
      <c r="BG386" s="2" t="s">
        <v>115</v>
      </c>
      <c r="BH386" s="2" t="s">
        <v>117</v>
      </c>
      <c r="BI386" s="323">
        <v>45383</v>
      </c>
      <c r="BJ386" s="323">
        <v>45473</v>
      </c>
      <c r="BK386" s="324">
        <v>2184</v>
      </c>
      <c r="BL386" s="325">
        <v>102.74</v>
      </c>
      <c r="BM386" s="274">
        <f t="shared" si="108"/>
        <v>0.96323999999999999</v>
      </c>
      <c r="BN386" s="326">
        <f t="shared" si="118"/>
        <v>106.66085295461151</v>
      </c>
      <c r="BO386" s="296" t="str">
        <f t="shared" si="119"/>
        <v/>
      </c>
      <c r="BP386">
        <f t="shared" si="109"/>
        <v>1</v>
      </c>
      <c r="BQ386" s="296"/>
      <c r="BR386" s="332">
        <v>45237</v>
      </c>
      <c r="BS386" s="2" t="s">
        <v>108</v>
      </c>
      <c r="BT386" s="2" t="s">
        <v>143</v>
      </c>
      <c r="BU386" s="323">
        <v>46753</v>
      </c>
      <c r="BV386" s="323">
        <v>47118</v>
      </c>
      <c r="BW386" s="324">
        <v>8784</v>
      </c>
      <c r="BX386" s="325">
        <v>81.81</v>
      </c>
      <c r="BY386" s="274">
        <f t="shared" si="110"/>
        <v>0.96323999999999999</v>
      </c>
      <c r="BZ386" s="326">
        <f t="shared" si="120"/>
        <v>84.932104148498823</v>
      </c>
      <c r="CA386" s="296" t="str">
        <f t="shared" si="121"/>
        <v/>
      </c>
    </row>
    <row r="387" spans="12:79" x14ac:dyDescent="0.25">
      <c r="L387" s="332">
        <v>44109</v>
      </c>
      <c r="M387" s="2" t="s">
        <v>108</v>
      </c>
      <c r="N387" s="2" t="s">
        <v>138</v>
      </c>
      <c r="O387" s="323">
        <v>46023</v>
      </c>
      <c r="P387" s="323">
        <v>46387</v>
      </c>
      <c r="Q387" s="324">
        <v>8760</v>
      </c>
      <c r="R387" s="325">
        <v>49.35</v>
      </c>
      <c r="S387" s="274">
        <f t="shared" si="102"/>
        <v>1.07399</v>
      </c>
      <c r="T387" s="326">
        <f t="shared" si="111"/>
        <v>45.950148511624874</v>
      </c>
      <c r="U387" s="296" t="str">
        <f t="shared" si="103"/>
        <v/>
      </c>
      <c r="V387" s="296"/>
      <c r="W387" s="332">
        <v>44509</v>
      </c>
      <c r="X387" s="2" t="s">
        <v>108</v>
      </c>
      <c r="Y387" s="2" t="s">
        <v>141</v>
      </c>
      <c r="Z387" s="323">
        <v>46388</v>
      </c>
      <c r="AA387" s="323">
        <v>46752</v>
      </c>
      <c r="AB387" s="324">
        <v>8760</v>
      </c>
      <c r="AC387" s="325">
        <v>69.77</v>
      </c>
      <c r="AD387" s="274">
        <f t="shared" si="104"/>
        <v>1.05217</v>
      </c>
      <c r="AE387" s="326">
        <f t="shared" si="112"/>
        <v>66.310577188096971</v>
      </c>
      <c r="AF387" s="296" t="str">
        <f t="shared" si="113"/>
        <v/>
      </c>
      <c r="AG387" s="296"/>
      <c r="AH387" s="333">
        <v>44874</v>
      </c>
      <c r="AI387" s="328" t="s">
        <v>108</v>
      </c>
      <c r="AJ387" s="328" t="s">
        <v>143</v>
      </c>
      <c r="AK387" s="329">
        <v>46753</v>
      </c>
      <c r="AL387" s="329">
        <v>47118</v>
      </c>
      <c r="AM387" s="330">
        <v>8784</v>
      </c>
      <c r="AN387" s="331">
        <v>118</v>
      </c>
      <c r="AO387" s="274">
        <f t="shared" si="105"/>
        <v>0.98429999999999995</v>
      </c>
      <c r="AP387" s="326">
        <f t="shared" si="114"/>
        <v>119.88214975109216</v>
      </c>
      <c r="AQ387" s="296" t="str">
        <f t="shared" si="115"/>
        <v/>
      </c>
      <c r="AR387" s="296"/>
      <c r="AS387" s="333">
        <v>44879</v>
      </c>
      <c r="AT387" s="328" t="s">
        <v>115</v>
      </c>
      <c r="AU387" s="328" t="s">
        <v>137</v>
      </c>
      <c r="AV387" s="329">
        <v>45108</v>
      </c>
      <c r="AW387" s="329">
        <v>45199</v>
      </c>
      <c r="AX387" s="330">
        <v>2208</v>
      </c>
      <c r="AY387" s="331">
        <v>272.02</v>
      </c>
      <c r="AZ387" s="274">
        <f t="shared" si="106"/>
        <v>0.98429999999999995</v>
      </c>
      <c r="BA387" s="326">
        <f t="shared" si="116"/>
        <v>276.35883368891598</v>
      </c>
      <c r="BB387" s="296" t="str">
        <f t="shared" si="117"/>
        <v/>
      </c>
      <c r="BC387" t="str">
        <f t="shared" si="107"/>
        <v/>
      </c>
      <c r="BD387" s="296"/>
      <c r="BE387" s="296"/>
      <c r="BF387" s="332">
        <v>45240</v>
      </c>
      <c r="BG387" s="2" t="s">
        <v>115</v>
      </c>
      <c r="BH387" s="2" t="s">
        <v>118</v>
      </c>
      <c r="BI387" s="323">
        <v>45474</v>
      </c>
      <c r="BJ387" s="323">
        <v>45565</v>
      </c>
      <c r="BK387" s="324">
        <v>2208</v>
      </c>
      <c r="BL387" s="325">
        <v>114</v>
      </c>
      <c r="BM387" s="274">
        <f t="shared" si="108"/>
        <v>0.96323999999999999</v>
      </c>
      <c r="BN387" s="326">
        <f t="shared" si="118"/>
        <v>118.35056683692538</v>
      </c>
      <c r="BO387" s="296" t="str">
        <f t="shared" si="119"/>
        <v/>
      </c>
      <c r="BP387">
        <f t="shared" si="109"/>
        <v>1</v>
      </c>
      <c r="BQ387" s="296"/>
      <c r="BR387" s="332">
        <v>45237</v>
      </c>
      <c r="BS387" s="2" t="s">
        <v>108</v>
      </c>
      <c r="BT387" s="2" t="s">
        <v>146</v>
      </c>
      <c r="BU387" s="323">
        <v>47119</v>
      </c>
      <c r="BV387" s="323">
        <v>47483</v>
      </c>
      <c r="BW387" s="324">
        <v>8760</v>
      </c>
      <c r="BX387" s="325">
        <v>78.650000000000006</v>
      </c>
      <c r="BY387" s="274">
        <f t="shared" si="110"/>
        <v>0.96323999999999999</v>
      </c>
      <c r="BZ387" s="326">
        <f t="shared" si="120"/>
        <v>81.651509488808614</v>
      </c>
      <c r="CA387" s="296" t="str">
        <f t="shared" si="121"/>
        <v/>
      </c>
    </row>
    <row r="388" spans="12:79" x14ac:dyDescent="0.25">
      <c r="L388" s="332">
        <v>44106</v>
      </c>
      <c r="M388" s="2" t="s">
        <v>108</v>
      </c>
      <c r="N388" s="2" t="s">
        <v>151</v>
      </c>
      <c r="O388" s="323">
        <v>44197</v>
      </c>
      <c r="P388" s="323">
        <v>44561</v>
      </c>
      <c r="Q388" s="324">
        <v>8760</v>
      </c>
      <c r="R388" s="325">
        <v>40.31</v>
      </c>
      <c r="S388" s="274">
        <f t="shared" si="102"/>
        <v>1.07399</v>
      </c>
      <c r="T388" s="326">
        <f t="shared" si="111"/>
        <v>37.532937923071913</v>
      </c>
      <c r="U388" s="296" t="str">
        <f t="shared" si="103"/>
        <v/>
      </c>
      <c r="V388" s="296"/>
      <c r="W388" s="332">
        <v>44509</v>
      </c>
      <c r="X388" s="2" t="s">
        <v>108</v>
      </c>
      <c r="Y388" s="2" t="s">
        <v>143</v>
      </c>
      <c r="Z388" s="323">
        <v>46753</v>
      </c>
      <c r="AA388" s="323">
        <v>47118</v>
      </c>
      <c r="AB388" s="324">
        <v>8784</v>
      </c>
      <c r="AC388" s="325">
        <v>69.23</v>
      </c>
      <c r="AD388" s="274">
        <f t="shared" si="104"/>
        <v>1.05217</v>
      </c>
      <c r="AE388" s="326">
        <f t="shared" si="112"/>
        <v>65.797352138912913</v>
      </c>
      <c r="AF388" s="296" t="str">
        <f t="shared" si="113"/>
        <v/>
      </c>
      <c r="AG388" s="296"/>
      <c r="AH388" s="333">
        <v>44874</v>
      </c>
      <c r="AI388" s="328" t="s">
        <v>108</v>
      </c>
      <c r="AJ388" s="328" t="s">
        <v>146</v>
      </c>
      <c r="AK388" s="329">
        <v>47119</v>
      </c>
      <c r="AL388" s="329">
        <v>47483</v>
      </c>
      <c r="AM388" s="330">
        <v>8760</v>
      </c>
      <c r="AN388" s="331">
        <v>116.81</v>
      </c>
      <c r="AO388" s="274">
        <f t="shared" si="105"/>
        <v>0.98429999999999995</v>
      </c>
      <c r="AP388" s="326">
        <f t="shared" si="114"/>
        <v>118.67316874936503</v>
      </c>
      <c r="AQ388" s="296" t="str">
        <f t="shared" si="115"/>
        <v/>
      </c>
      <c r="AR388" s="296"/>
      <c r="AS388" s="333">
        <v>44879</v>
      </c>
      <c r="AT388" s="328" t="s">
        <v>115</v>
      </c>
      <c r="AU388" s="328" t="s">
        <v>116</v>
      </c>
      <c r="AV388" s="329">
        <v>45200</v>
      </c>
      <c r="AW388" s="329">
        <v>45291</v>
      </c>
      <c r="AX388" s="330">
        <v>2209</v>
      </c>
      <c r="AY388" s="331">
        <v>368.48</v>
      </c>
      <c r="AZ388" s="274">
        <f t="shared" si="106"/>
        <v>0.98429999999999995</v>
      </c>
      <c r="BA388" s="326">
        <f t="shared" si="116"/>
        <v>374.35741135832575</v>
      </c>
      <c r="BB388" s="296">
        <f t="shared" si="117"/>
        <v>374.35741135832575</v>
      </c>
      <c r="BC388">
        <f t="shared" si="107"/>
        <v>1</v>
      </c>
      <c r="BD388" s="296"/>
      <c r="BE388" s="296"/>
      <c r="BF388" s="332">
        <v>45240</v>
      </c>
      <c r="BG388" s="2" t="s">
        <v>115</v>
      </c>
      <c r="BH388" s="2" t="s">
        <v>140</v>
      </c>
      <c r="BI388" s="323">
        <v>45566</v>
      </c>
      <c r="BJ388" s="323">
        <v>45657</v>
      </c>
      <c r="BK388" s="324">
        <v>2209</v>
      </c>
      <c r="BL388" s="325">
        <v>129.84</v>
      </c>
      <c r="BM388" s="274">
        <f t="shared" si="108"/>
        <v>0.96323999999999999</v>
      </c>
      <c r="BN388" s="326">
        <f t="shared" si="118"/>
        <v>134.79506665005607</v>
      </c>
      <c r="BO388" s="296" t="str">
        <f t="shared" si="119"/>
        <v/>
      </c>
      <c r="BP388" t="str">
        <f t="shared" si="109"/>
        <v/>
      </c>
      <c r="BQ388" s="296"/>
      <c r="BR388" s="332">
        <v>45237</v>
      </c>
      <c r="BS388" s="2" t="s">
        <v>108</v>
      </c>
      <c r="BT388" s="2" t="s">
        <v>149</v>
      </c>
      <c r="BU388" s="323">
        <v>47484</v>
      </c>
      <c r="BV388" s="323">
        <v>47848</v>
      </c>
      <c r="BW388" s="324">
        <v>8760</v>
      </c>
      <c r="BX388" s="325">
        <v>77.010000000000005</v>
      </c>
      <c r="BY388" s="274">
        <f t="shared" si="110"/>
        <v>0.96323999999999999</v>
      </c>
      <c r="BZ388" s="326">
        <f t="shared" si="120"/>
        <v>79.948922386944076</v>
      </c>
      <c r="CA388" s="296" t="str">
        <f t="shared" si="121"/>
        <v/>
      </c>
    </row>
    <row r="389" spans="12:79" x14ac:dyDescent="0.25">
      <c r="L389" s="332">
        <v>44106</v>
      </c>
      <c r="M389" s="2" t="s">
        <v>108</v>
      </c>
      <c r="N389" s="2" t="s">
        <v>133</v>
      </c>
      <c r="O389" s="323">
        <v>44562</v>
      </c>
      <c r="P389" s="323">
        <v>44926</v>
      </c>
      <c r="Q389" s="324">
        <v>8760</v>
      </c>
      <c r="R389" s="325">
        <v>43.79</v>
      </c>
      <c r="S389" s="274">
        <f t="shared" si="102"/>
        <v>1.07399</v>
      </c>
      <c r="T389" s="326">
        <f t="shared" si="111"/>
        <v>40.773191556718402</v>
      </c>
      <c r="U389" s="296" t="str">
        <f t="shared" si="103"/>
        <v/>
      </c>
      <c r="V389" s="296"/>
      <c r="W389" s="332">
        <v>44509</v>
      </c>
      <c r="X389" s="2" t="s">
        <v>108</v>
      </c>
      <c r="Y389" s="2" t="s">
        <v>146</v>
      </c>
      <c r="Z389" s="323">
        <v>47119</v>
      </c>
      <c r="AA389" s="323">
        <v>47483</v>
      </c>
      <c r="AB389" s="324">
        <v>8760</v>
      </c>
      <c r="AC389" s="325">
        <v>68.650000000000006</v>
      </c>
      <c r="AD389" s="274">
        <f t="shared" si="104"/>
        <v>1.05217</v>
      </c>
      <c r="AE389" s="326">
        <f t="shared" si="112"/>
        <v>65.246110419418912</v>
      </c>
      <c r="AF389" s="296" t="str">
        <f t="shared" si="113"/>
        <v/>
      </c>
      <c r="AG389" s="296"/>
      <c r="AH389" s="333">
        <v>44874</v>
      </c>
      <c r="AI389" s="328" t="s">
        <v>108</v>
      </c>
      <c r="AJ389" s="328" t="s">
        <v>149</v>
      </c>
      <c r="AK389" s="329">
        <v>47484</v>
      </c>
      <c r="AL389" s="329">
        <v>47848</v>
      </c>
      <c r="AM389" s="330">
        <v>8760</v>
      </c>
      <c r="AN389" s="331">
        <v>115.81</v>
      </c>
      <c r="AO389" s="274">
        <f t="shared" si="105"/>
        <v>0.98429999999999995</v>
      </c>
      <c r="AP389" s="326">
        <f t="shared" si="114"/>
        <v>117.65721832774561</v>
      </c>
      <c r="AQ389" s="296" t="str">
        <f t="shared" si="115"/>
        <v/>
      </c>
      <c r="AR389" s="296"/>
      <c r="AS389" s="333">
        <v>44879</v>
      </c>
      <c r="AT389" s="328" t="s">
        <v>115</v>
      </c>
      <c r="AU389" s="328" t="s">
        <v>111</v>
      </c>
      <c r="AV389" s="329">
        <v>45292</v>
      </c>
      <c r="AW389" s="329">
        <v>45382</v>
      </c>
      <c r="AX389" s="330">
        <v>2183</v>
      </c>
      <c r="AY389" s="331">
        <v>345.07</v>
      </c>
      <c r="AZ389" s="274">
        <f t="shared" si="106"/>
        <v>0.98429999999999995</v>
      </c>
      <c r="BA389" s="326">
        <f t="shared" si="116"/>
        <v>350.57401198821498</v>
      </c>
      <c r="BB389" s="296">
        <f t="shared" si="117"/>
        <v>350.57401198821498</v>
      </c>
      <c r="BC389">
        <f t="shared" si="107"/>
        <v>1</v>
      </c>
      <c r="BD389" s="296"/>
      <c r="BE389" s="296"/>
      <c r="BF389" s="332">
        <v>45240</v>
      </c>
      <c r="BG389" s="2" t="s">
        <v>115</v>
      </c>
      <c r="BH389" s="2" t="s">
        <v>135</v>
      </c>
      <c r="BI389" s="323">
        <v>45658</v>
      </c>
      <c r="BJ389" s="323">
        <v>45747</v>
      </c>
      <c r="BK389" s="324">
        <v>2159</v>
      </c>
      <c r="BL389" s="325">
        <v>131.43</v>
      </c>
      <c r="BM389" s="274">
        <f t="shared" si="108"/>
        <v>0.96323999999999999</v>
      </c>
      <c r="BN389" s="326">
        <f t="shared" si="118"/>
        <v>136.44574560857109</v>
      </c>
      <c r="BO389" s="296" t="str">
        <f t="shared" si="119"/>
        <v/>
      </c>
      <c r="BP389" t="str">
        <f t="shared" si="109"/>
        <v/>
      </c>
      <c r="BQ389" s="296"/>
      <c r="BR389" s="332">
        <v>45237</v>
      </c>
      <c r="BS389" s="2" t="s">
        <v>108</v>
      </c>
      <c r="BT389" s="2" t="s">
        <v>153</v>
      </c>
      <c r="BU389" s="323">
        <v>47849</v>
      </c>
      <c r="BV389" s="323">
        <v>48213</v>
      </c>
      <c r="BW389" s="324">
        <v>8760</v>
      </c>
      <c r="BX389" s="325">
        <v>76.62</v>
      </c>
      <c r="BY389" s="274">
        <f t="shared" si="110"/>
        <v>0.96323999999999999</v>
      </c>
      <c r="BZ389" s="326">
        <f t="shared" si="120"/>
        <v>79.544038868817751</v>
      </c>
      <c r="CA389" s="296" t="str">
        <f t="shared" si="121"/>
        <v/>
      </c>
    </row>
    <row r="390" spans="12:79" x14ac:dyDescent="0.25">
      <c r="L390" s="332">
        <v>44106</v>
      </c>
      <c r="M390" s="2" t="s">
        <v>108</v>
      </c>
      <c r="N390" s="2" t="s">
        <v>110</v>
      </c>
      <c r="O390" s="323">
        <v>44927</v>
      </c>
      <c r="P390" s="323">
        <v>45291</v>
      </c>
      <c r="Q390" s="324">
        <v>8760</v>
      </c>
      <c r="R390" s="325">
        <v>45.68</v>
      </c>
      <c r="S390" s="274">
        <f t="shared" si="102"/>
        <v>1.07399</v>
      </c>
      <c r="T390" s="326">
        <f t="shared" si="111"/>
        <v>42.532984478440206</v>
      </c>
      <c r="U390" s="296" t="str">
        <f t="shared" si="103"/>
        <v/>
      </c>
      <c r="V390" s="296"/>
      <c r="W390" s="332">
        <v>44509</v>
      </c>
      <c r="X390" s="2" t="s">
        <v>108</v>
      </c>
      <c r="Y390" s="2" t="s">
        <v>149</v>
      </c>
      <c r="Z390" s="323">
        <v>47484</v>
      </c>
      <c r="AA390" s="323">
        <v>47848</v>
      </c>
      <c r="AB390" s="324">
        <v>8760</v>
      </c>
      <c r="AC390" s="325">
        <v>68.069999999999993</v>
      </c>
      <c r="AD390" s="274">
        <f t="shared" si="104"/>
        <v>1.05217</v>
      </c>
      <c r="AE390" s="326">
        <f t="shared" si="112"/>
        <v>64.694868699924911</v>
      </c>
      <c r="AF390" s="296" t="str">
        <f t="shared" si="113"/>
        <v/>
      </c>
      <c r="AG390" s="296"/>
      <c r="AH390" s="333">
        <v>44874</v>
      </c>
      <c r="AI390" s="328" t="s">
        <v>108</v>
      </c>
      <c r="AJ390" s="328" t="s">
        <v>153</v>
      </c>
      <c r="AK390" s="329">
        <v>47849</v>
      </c>
      <c r="AL390" s="329">
        <v>48213</v>
      </c>
      <c r="AM390" s="330">
        <v>8760</v>
      </c>
      <c r="AN390" s="331">
        <v>115.33</v>
      </c>
      <c r="AO390" s="274">
        <f t="shared" si="105"/>
        <v>0.98429999999999995</v>
      </c>
      <c r="AP390" s="326">
        <f t="shared" si="114"/>
        <v>117.16956212536829</v>
      </c>
      <c r="AQ390" s="296" t="str">
        <f t="shared" si="115"/>
        <v/>
      </c>
      <c r="AR390" s="296"/>
      <c r="AS390" s="333">
        <v>44879</v>
      </c>
      <c r="AT390" s="328" t="s">
        <v>115</v>
      </c>
      <c r="AU390" s="328" t="s">
        <v>117</v>
      </c>
      <c r="AV390" s="329">
        <v>45383</v>
      </c>
      <c r="AW390" s="329">
        <v>45473</v>
      </c>
      <c r="AX390" s="330">
        <v>2184</v>
      </c>
      <c r="AY390" s="331">
        <v>181.08</v>
      </c>
      <c r="AZ390" s="274">
        <f t="shared" si="106"/>
        <v>0.98429999999999995</v>
      </c>
      <c r="BA390" s="326">
        <f t="shared" si="116"/>
        <v>183.96830234684549</v>
      </c>
      <c r="BB390" s="296">
        <f t="shared" si="117"/>
        <v>183.96830234684549</v>
      </c>
      <c r="BC390">
        <f t="shared" si="107"/>
        <v>1</v>
      </c>
      <c r="BD390" s="296"/>
      <c r="BE390" s="296"/>
      <c r="BF390" s="332">
        <v>45240</v>
      </c>
      <c r="BG390" s="2" t="s">
        <v>115</v>
      </c>
      <c r="BH390" s="2" t="s">
        <v>145</v>
      </c>
      <c r="BI390" s="323">
        <v>45748</v>
      </c>
      <c r="BJ390" s="323">
        <v>45838</v>
      </c>
      <c r="BK390" s="324">
        <v>2184</v>
      </c>
      <c r="BL390" s="325">
        <v>96.22</v>
      </c>
      <c r="BM390" s="274">
        <f t="shared" si="108"/>
        <v>0.96323999999999999</v>
      </c>
      <c r="BN390" s="326">
        <f t="shared" si="118"/>
        <v>99.892031061832981</v>
      </c>
      <c r="BO390" s="296" t="str">
        <f t="shared" si="119"/>
        <v/>
      </c>
      <c r="BP390" t="str">
        <f t="shared" si="109"/>
        <v/>
      </c>
      <c r="BQ390" s="296"/>
      <c r="BR390" s="332">
        <v>45237</v>
      </c>
      <c r="BS390" s="2" t="s">
        <v>108</v>
      </c>
      <c r="BT390" s="2" t="s">
        <v>155</v>
      </c>
      <c r="BU390" s="323">
        <v>48214</v>
      </c>
      <c r="BV390" s="323">
        <v>48579</v>
      </c>
      <c r="BW390" s="324">
        <v>8784</v>
      </c>
      <c r="BX390" s="325">
        <v>75.52</v>
      </c>
      <c r="BY390" s="274">
        <f t="shared" si="110"/>
        <v>0.96323999999999999</v>
      </c>
      <c r="BZ390" s="326">
        <f t="shared" si="120"/>
        <v>78.402059715128104</v>
      </c>
      <c r="CA390" s="296" t="str">
        <f t="shared" si="121"/>
        <v/>
      </c>
    </row>
    <row r="391" spans="12:79" x14ac:dyDescent="0.25">
      <c r="L391" s="332">
        <v>44106</v>
      </c>
      <c r="M391" s="2" t="s">
        <v>108</v>
      </c>
      <c r="N391" s="2" t="s">
        <v>111</v>
      </c>
      <c r="O391" s="323">
        <v>45292</v>
      </c>
      <c r="P391" s="323">
        <v>45657</v>
      </c>
      <c r="Q391" s="324">
        <v>8784</v>
      </c>
      <c r="R391" s="325">
        <v>47.64</v>
      </c>
      <c r="S391" s="274">
        <f t="shared" si="102"/>
        <v>1.07399</v>
      </c>
      <c r="T391" s="326">
        <f t="shared" si="111"/>
        <v>44.357954915781342</v>
      </c>
      <c r="U391" s="296">
        <f t="shared" si="103"/>
        <v>44.357954915781342</v>
      </c>
      <c r="V391" s="296"/>
      <c r="W391" s="332">
        <v>44509</v>
      </c>
      <c r="X391" s="2" t="s">
        <v>108</v>
      </c>
      <c r="Y391" s="2" t="s">
        <v>153</v>
      </c>
      <c r="Z391" s="323">
        <v>47849</v>
      </c>
      <c r="AA391" s="323">
        <v>48213</v>
      </c>
      <c r="AB391" s="324">
        <v>8760</v>
      </c>
      <c r="AC391" s="325">
        <v>67.45</v>
      </c>
      <c r="AD391" s="274">
        <f t="shared" si="104"/>
        <v>1.05217</v>
      </c>
      <c r="AE391" s="326">
        <f t="shared" si="112"/>
        <v>64.105610310120994</v>
      </c>
      <c r="AF391" s="296" t="str">
        <f t="shared" si="113"/>
        <v/>
      </c>
      <c r="AG391" s="296"/>
      <c r="AH391" s="333">
        <v>44874</v>
      </c>
      <c r="AI391" s="328" t="s">
        <v>108</v>
      </c>
      <c r="AJ391" s="328" t="s">
        <v>155</v>
      </c>
      <c r="AK391" s="329">
        <v>48214</v>
      </c>
      <c r="AL391" s="329">
        <v>48579</v>
      </c>
      <c r="AM391" s="330">
        <v>8784</v>
      </c>
      <c r="AN391" s="331">
        <v>115.18</v>
      </c>
      <c r="AO391" s="274">
        <f t="shared" si="105"/>
        <v>0.98429999999999995</v>
      </c>
      <c r="AP391" s="326">
        <f t="shared" si="114"/>
        <v>117.01716956212537</v>
      </c>
      <c r="AQ391" s="296" t="str">
        <f t="shared" si="115"/>
        <v/>
      </c>
      <c r="AR391" s="296"/>
      <c r="AS391" s="333">
        <v>44879</v>
      </c>
      <c r="AT391" s="328" t="s">
        <v>115</v>
      </c>
      <c r="AU391" s="328" t="s">
        <v>118</v>
      </c>
      <c r="AV391" s="329">
        <v>45474</v>
      </c>
      <c r="AW391" s="329">
        <v>45565</v>
      </c>
      <c r="AX391" s="330">
        <v>2208</v>
      </c>
      <c r="AY391" s="331">
        <v>168.06</v>
      </c>
      <c r="AZ391" s="274">
        <f t="shared" si="106"/>
        <v>0.98429999999999995</v>
      </c>
      <c r="BA391" s="326">
        <f t="shared" si="116"/>
        <v>170.74062785736058</v>
      </c>
      <c r="BB391" s="296">
        <f t="shared" si="117"/>
        <v>170.74062785736058</v>
      </c>
      <c r="BC391">
        <f t="shared" si="107"/>
        <v>1</v>
      </c>
      <c r="BD391" s="296"/>
      <c r="BE391" s="296"/>
      <c r="BF391" s="332">
        <v>45240</v>
      </c>
      <c r="BG391" s="2" t="s">
        <v>115</v>
      </c>
      <c r="BH391" s="2" t="s">
        <v>148</v>
      </c>
      <c r="BI391" s="323">
        <v>45839</v>
      </c>
      <c r="BJ391" s="323">
        <v>45930</v>
      </c>
      <c r="BK391" s="324">
        <v>2208</v>
      </c>
      <c r="BL391" s="325">
        <v>99.88</v>
      </c>
      <c r="BM391" s="274">
        <f t="shared" si="108"/>
        <v>0.96323999999999999</v>
      </c>
      <c r="BN391" s="326">
        <f t="shared" si="118"/>
        <v>103.69170715501848</v>
      </c>
      <c r="BO391" s="296" t="str">
        <f t="shared" si="119"/>
        <v/>
      </c>
      <c r="BP391" t="str">
        <f t="shared" si="109"/>
        <v/>
      </c>
      <c r="BQ391" s="296"/>
      <c r="BR391" s="332">
        <v>45237</v>
      </c>
      <c r="BS391" s="2" t="s">
        <v>108</v>
      </c>
      <c r="BT391" s="2" t="s">
        <v>158</v>
      </c>
      <c r="BU391" s="323">
        <v>48580</v>
      </c>
      <c r="BV391" s="323">
        <v>48944</v>
      </c>
      <c r="BW391" s="324">
        <v>8760</v>
      </c>
      <c r="BX391" s="325">
        <v>74.72</v>
      </c>
      <c r="BY391" s="274">
        <f t="shared" si="110"/>
        <v>0.96323999999999999</v>
      </c>
      <c r="BZ391" s="326">
        <f t="shared" si="120"/>
        <v>77.571529421535644</v>
      </c>
      <c r="CA391" s="296" t="str">
        <f t="shared" si="121"/>
        <v/>
      </c>
    </row>
    <row r="392" spans="12:79" x14ac:dyDescent="0.25">
      <c r="L392" s="332">
        <v>44106</v>
      </c>
      <c r="M392" s="2" t="s">
        <v>108</v>
      </c>
      <c r="N392" s="2" t="s">
        <v>135</v>
      </c>
      <c r="O392" s="323">
        <v>45658</v>
      </c>
      <c r="P392" s="323">
        <v>46022</v>
      </c>
      <c r="Q392" s="324">
        <v>8760</v>
      </c>
      <c r="R392" s="325">
        <v>48.38</v>
      </c>
      <c r="S392" s="274">
        <f t="shared" si="102"/>
        <v>1.07399</v>
      </c>
      <c r="T392" s="326">
        <f t="shared" si="111"/>
        <v>45.046974366614215</v>
      </c>
      <c r="U392" s="296" t="str">
        <f t="shared" si="103"/>
        <v/>
      </c>
      <c r="V392" s="296"/>
      <c r="W392" s="332">
        <v>44508</v>
      </c>
      <c r="X392" s="2" t="s">
        <v>108</v>
      </c>
      <c r="Y392" s="2" t="s">
        <v>133</v>
      </c>
      <c r="Z392" s="323">
        <v>44562</v>
      </c>
      <c r="AA392" s="323">
        <v>44926</v>
      </c>
      <c r="AB392" s="324">
        <v>8760</v>
      </c>
      <c r="AC392" s="325">
        <v>118.4</v>
      </c>
      <c r="AD392" s="274">
        <f t="shared" si="104"/>
        <v>1.05217</v>
      </c>
      <c r="AE392" s="326">
        <f t="shared" si="112"/>
        <v>112.52934411739548</v>
      </c>
      <c r="AF392" s="296" t="str">
        <f t="shared" si="113"/>
        <v/>
      </c>
      <c r="AG392" s="296"/>
      <c r="AH392" s="333">
        <v>44873</v>
      </c>
      <c r="AI392" s="328" t="s">
        <v>108</v>
      </c>
      <c r="AJ392" s="328" t="s">
        <v>110</v>
      </c>
      <c r="AK392" s="329">
        <v>44927</v>
      </c>
      <c r="AL392" s="329">
        <v>45291</v>
      </c>
      <c r="AM392" s="330">
        <v>8760</v>
      </c>
      <c r="AN392" s="331">
        <v>335.18</v>
      </c>
      <c r="AO392" s="274">
        <f t="shared" si="105"/>
        <v>0.98429999999999995</v>
      </c>
      <c r="AP392" s="326">
        <f t="shared" si="114"/>
        <v>340.52626231839889</v>
      </c>
      <c r="AQ392" s="296" t="str">
        <f t="shared" si="115"/>
        <v/>
      </c>
      <c r="AR392" s="296"/>
      <c r="AS392" s="333">
        <v>44879</v>
      </c>
      <c r="AT392" s="328" t="s">
        <v>115</v>
      </c>
      <c r="AU392" s="328" t="s">
        <v>140</v>
      </c>
      <c r="AV392" s="329">
        <v>45566</v>
      </c>
      <c r="AW392" s="329">
        <v>45657</v>
      </c>
      <c r="AX392" s="330">
        <v>2209</v>
      </c>
      <c r="AY392" s="331">
        <v>240.07</v>
      </c>
      <c r="AZ392" s="274">
        <f t="shared" si="106"/>
        <v>0.98429999999999995</v>
      </c>
      <c r="BA392" s="326">
        <f t="shared" si="116"/>
        <v>243.89921771817535</v>
      </c>
      <c r="BB392" s="296" t="str">
        <f t="shared" si="117"/>
        <v/>
      </c>
      <c r="BC392" t="str">
        <f t="shared" si="107"/>
        <v/>
      </c>
      <c r="BD392" s="296"/>
      <c r="BE392" s="296"/>
      <c r="BF392" s="332">
        <v>45240</v>
      </c>
      <c r="BG392" s="2" t="s">
        <v>115</v>
      </c>
      <c r="BH392" s="2" t="s">
        <v>152</v>
      </c>
      <c r="BI392" s="323">
        <v>45931</v>
      </c>
      <c r="BJ392" s="323">
        <v>46022</v>
      </c>
      <c r="BK392" s="324">
        <v>2209</v>
      </c>
      <c r="BL392" s="325">
        <v>122.04</v>
      </c>
      <c r="BM392" s="274">
        <f t="shared" si="108"/>
        <v>0.96323999999999999</v>
      </c>
      <c r="BN392" s="326">
        <f t="shared" si="118"/>
        <v>126.6973962875296</v>
      </c>
      <c r="BO392" s="296" t="str">
        <f t="shared" si="119"/>
        <v/>
      </c>
      <c r="BP392" t="str">
        <f t="shared" si="109"/>
        <v/>
      </c>
      <c r="BQ392" s="296"/>
      <c r="BR392" s="332">
        <v>45236</v>
      </c>
      <c r="BS392" s="2" t="s">
        <v>108</v>
      </c>
      <c r="BT392" s="2" t="s">
        <v>111</v>
      </c>
      <c r="BU392" s="323">
        <v>45292</v>
      </c>
      <c r="BV392" s="323">
        <v>45657</v>
      </c>
      <c r="BW392" s="324">
        <v>8784</v>
      </c>
      <c r="BX392" s="325">
        <v>113.41</v>
      </c>
      <c r="BY392" s="274">
        <f t="shared" si="110"/>
        <v>0.96323999999999999</v>
      </c>
      <c r="BZ392" s="326">
        <f t="shared" si="120"/>
        <v>117.73805074540094</v>
      </c>
      <c r="CA392" s="296">
        <f t="shared" si="121"/>
        <v>117.73805074540094</v>
      </c>
    </row>
    <row r="393" spans="12:79" x14ac:dyDescent="0.25">
      <c r="L393" s="332">
        <v>44106</v>
      </c>
      <c r="M393" s="2" t="s">
        <v>108</v>
      </c>
      <c r="N393" s="2" t="s">
        <v>138</v>
      </c>
      <c r="O393" s="323">
        <v>46023</v>
      </c>
      <c r="P393" s="323">
        <v>46387</v>
      </c>
      <c r="Q393" s="324">
        <v>8760</v>
      </c>
      <c r="R393" s="325">
        <v>48.93</v>
      </c>
      <c r="S393" s="274">
        <f t="shared" si="102"/>
        <v>1.07399</v>
      </c>
      <c r="T393" s="326">
        <f t="shared" si="111"/>
        <v>45.559083417908916</v>
      </c>
      <c r="U393" s="296" t="str">
        <f t="shared" si="103"/>
        <v/>
      </c>
      <c r="V393" s="296"/>
      <c r="W393" s="332">
        <v>44508</v>
      </c>
      <c r="X393" s="2" t="s">
        <v>108</v>
      </c>
      <c r="Y393" s="2" t="s">
        <v>110</v>
      </c>
      <c r="Z393" s="323">
        <v>44927</v>
      </c>
      <c r="AA393" s="323">
        <v>45291</v>
      </c>
      <c r="AB393" s="324">
        <v>8760</v>
      </c>
      <c r="AC393" s="325">
        <v>86.3</v>
      </c>
      <c r="AD393" s="274">
        <f t="shared" si="104"/>
        <v>1.05217</v>
      </c>
      <c r="AE393" s="326">
        <f t="shared" si="112"/>
        <v>82.020966193675918</v>
      </c>
      <c r="AF393" s="296">
        <f t="shared" si="113"/>
        <v>82.020966193675918</v>
      </c>
      <c r="AG393" s="296"/>
      <c r="AH393" s="333">
        <v>44873</v>
      </c>
      <c r="AI393" s="328" t="s">
        <v>108</v>
      </c>
      <c r="AJ393" s="328" t="s">
        <v>111</v>
      </c>
      <c r="AK393" s="329">
        <v>45292</v>
      </c>
      <c r="AL393" s="329">
        <v>45657</v>
      </c>
      <c r="AM393" s="330">
        <v>8784</v>
      </c>
      <c r="AN393" s="331">
        <v>240.28</v>
      </c>
      <c r="AO393" s="274">
        <f t="shared" si="105"/>
        <v>0.98429999999999995</v>
      </c>
      <c r="AP393" s="326">
        <f t="shared" si="114"/>
        <v>244.11256730671545</v>
      </c>
      <c r="AQ393" s="296" t="str">
        <f t="shared" si="115"/>
        <v/>
      </c>
      <c r="AR393" s="296"/>
      <c r="AS393" s="333">
        <v>44879</v>
      </c>
      <c r="AT393" s="328" t="s">
        <v>115</v>
      </c>
      <c r="AU393" s="328" t="s">
        <v>135</v>
      </c>
      <c r="AV393" s="329">
        <v>45658</v>
      </c>
      <c r="AW393" s="329">
        <v>45747</v>
      </c>
      <c r="AX393" s="330">
        <v>2159</v>
      </c>
      <c r="AY393" s="331">
        <v>249.33</v>
      </c>
      <c r="AZ393" s="274">
        <f t="shared" si="106"/>
        <v>0.98429999999999995</v>
      </c>
      <c r="BA393" s="326">
        <f t="shared" si="116"/>
        <v>253.30691862237126</v>
      </c>
      <c r="BB393" s="296" t="str">
        <f t="shared" si="117"/>
        <v/>
      </c>
      <c r="BC393" t="str">
        <f t="shared" si="107"/>
        <v/>
      </c>
      <c r="BD393" s="296"/>
      <c r="BE393" s="296"/>
      <c r="BF393" s="332">
        <v>45240</v>
      </c>
      <c r="BG393" s="2" t="s">
        <v>115</v>
      </c>
      <c r="BH393" s="2" t="s">
        <v>138</v>
      </c>
      <c r="BI393" s="323">
        <v>46023</v>
      </c>
      <c r="BJ393" s="323">
        <v>46112</v>
      </c>
      <c r="BK393" s="324">
        <v>2159</v>
      </c>
      <c r="BL393" s="325">
        <v>119.54</v>
      </c>
      <c r="BM393" s="274">
        <f t="shared" si="108"/>
        <v>0.96323999999999999</v>
      </c>
      <c r="BN393" s="326">
        <f t="shared" si="118"/>
        <v>124.10198912005316</v>
      </c>
      <c r="BO393" s="296" t="str">
        <f t="shared" si="119"/>
        <v/>
      </c>
      <c r="BP393" t="str">
        <f t="shared" si="109"/>
        <v/>
      </c>
      <c r="BQ393" s="296"/>
      <c r="BR393" s="332">
        <v>45236</v>
      </c>
      <c r="BS393" s="2" t="s">
        <v>108</v>
      </c>
      <c r="BT393" s="2" t="s">
        <v>135</v>
      </c>
      <c r="BU393" s="323">
        <v>45658</v>
      </c>
      <c r="BV393" s="323">
        <v>46022</v>
      </c>
      <c r="BW393" s="324">
        <v>8760</v>
      </c>
      <c r="BX393" s="325">
        <v>109.07</v>
      </c>
      <c r="BY393" s="274">
        <f t="shared" si="110"/>
        <v>0.96323999999999999</v>
      </c>
      <c r="BZ393" s="326">
        <f t="shared" si="120"/>
        <v>113.23242390266185</v>
      </c>
      <c r="CA393" s="296" t="str">
        <f t="shared" si="121"/>
        <v/>
      </c>
    </row>
    <row r="394" spans="12:79" x14ac:dyDescent="0.25">
      <c r="L394" s="332">
        <v>44105</v>
      </c>
      <c r="M394" s="2" t="s">
        <v>108</v>
      </c>
      <c r="N394" s="2" t="s">
        <v>151</v>
      </c>
      <c r="O394" s="323">
        <v>44197</v>
      </c>
      <c r="P394" s="323">
        <v>44561</v>
      </c>
      <c r="Q394" s="324">
        <v>8760</v>
      </c>
      <c r="R394" s="325">
        <v>40.81</v>
      </c>
      <c r="S394" s="274">
        <f t="shared" si="102"/>
        <v>1.07399</v>
      </c>
      <c r="T394" s="326">
        <f t="shared" si="111"/>
        <v>37.998491606067098</v>
      </c>
      <c r="U394" s="296" t="str">
        <f t="shared" si="103"/>
        <v/>
      </c>
      <c r="V394" s="296"/>
      <c r="W394" s="332">
        <v>44508</v>
      </c>
      <c r="X394" s="2" t="s">
        <v>108</v>
      </c>
      <c r="Y394" s="2" t="s">
        <v>111</v>
      </c>
      <c r="Z394" s="323">
        <v>45292</v>
      </c>
      <c r="AA394" s="323">
        <v>45657</v>
      </c>
      <c r="AB394" s="324">
        <v>8784</v>
      </c>
      <c r="AC394" s="325">
        <v>74.47</v>
      </c>
      <c r="AD394" s="274">
        <f t="shared" si="104"/>
        <v>1.05217</v>
      </c>
      <c r="AE394" s="326">
        <f t="shared" si="112"/>
        <v>70.777535949513862</v>
      </c>
      <c r="AF394" s="296" t="str">
        <f t="shared" si="113"/>
        <v/>
      </c>
      <c r="AG394" s="296"/>
      <c r="AH394" s="333">
        <v>44873</v>
      </c>
      <c r="AI394" s="328" t="s">
        <v>108</v>
      </c>
      <c r="AJ394" s="328" t="s">
        <v>135</v>
      </c>
      <c r="AK394" s="329">
        <v>45658</v>
      </c>
      <c r="AL394" s="329">
        <v>46022</v>
      </c>
      <c r="AM394" s="330">
        <v>8760</v>
      </c>
      <c r="AN394" s="331">
        <v>173.28</v>
      </c>
      <c r="AO394" s="274">
        <f t="shared" si="105"/>
        <v>0.98429999999999995</v>
      </c>
      <c r="AP394" s="326">
        <f t="shared" si="114"/>
        <v>176.04388905821398</v>
      </c>
      <c r="AQ394" s="296" t="str">
        <f t="shared" si="115"/>
        <v/>
      </c>
      <c r="AR394" s="296"/>
      <c r="AS394" s="333">
        <v>44879</v>
      </c>
      <c r="AT394" s="328" t="s">
        <v>115</v>
      </c>
      <c r="AU394" s="328" t="s">
        <v>145</v>
      </c>
      <c r="AV394" s="329">
        <v>45748</v>
      </c>
      <c r="AW394" s="329">
        <v>45838</v>
      </c>
      <c r="AX394" s="330">
        <v>2184</v>
      </c>
      <c r="AY394" s="331">
        <v>121.5</v>
      </c>
      <c r="AZ394" s="274">
        <f t="shared" si="106"/>
        <v>0.98429999999999995</v>
      </c>
      <c r="BA394" s="326">
        <f t="shared" si="116"/>
        <v>123.43797622676014</v>
      </c>
      <c r="BB394" s="296" t="str">
        <f t="shared" si="117"/>
        <v/>
      </c>
      <c r="BC394" t="str">
        <f t="shared" si="107"/>
        <v/>
      </c>
      <c r="BD394" s="296"/>
      <c r="BE394" s="296"/>
      <c r="BF394" s="332">
        <v>45240</v>
      </c>
      <c r="BG394" s="2" t="s">
        <v>115</v>
      </c>
      <c r="BH394" s="2" t="s">
        <v>157</v>
      </c>
      <c r="BI394" s="323">
        <v>46113</v>
      </c>
      <c r="BJ394" s="323">
        <v>46203</v>
      </c>
      <c r="BK394" s="324">
        <v>2184</v>
      </c>
      <c r="BL394" s="325">
        <v>91.12</v>
      </c>
      <c r="BM394" s="274">
        <f t="shared" si="108"/>
        <v>0.96323999999999999</v>
      </c>
      <c r="BN394" s="326">
        <f t="shared" si="118"/>
        <v>94.597400440181062</v>
      </c>
      <c r="BO394" s="296" t="str">
        <f t="shared" si="119"/>
        <v/>
      </c>
      <c r="BP394" t="str">
        <f t="shared" si="109"/>
        <v/>
      </c>
      <c r="BQ394" s="296"/>
      <c r="BR394" s="332">
        <v>45236</v>
      </c>
      <c r="BS394" s="2" t="s">
        <v>108</v>
      </c>
      <c r="BT394" s="2" t="s">
        <v>138</v>
      </c>
      <c r="BU394" s="323">
        <v>46023</v>
      </c>
      <c r="BV394" s="323">
        <v>46387</v>
      </c>
      <c r="BW394" s="324">
        <v>8760</v>
      </c>
      <c r="BX394" s="325">
        <v>102.67</v>
      </c>
      <c r="BY394" s="274">
        <f t="shared" si="110"/>
        <v>0.96323999999999999</v>
      </c>
      <c r="BZ394" s="326">
        <f t="shared" si="120"/>
        <v>106.58818155392218</v>
      </c>
      <c r="CA394" s="296" t="str">
        <f t="shared" si="121"/>
        <v/>
      </c>
    </row>
    <row r="395" spans="12:79" x14ac:dyDescent="0.25">
      <c r="L395" s="332">
        <v>44105</v>
      </c>
      <c r="M395" s="2" t="s">
        <v>108</v>
      </c>
      <c r="N395" s="2" t="s">
        <v>133</v>
      </c>
      <c r="O395" s="323">
        <v>44562</v>
      </c>
      <c r="P395" s="323">
        <v>44926</v>
      </c>
      <c r="Q395" s="324">
        <v>8760</v>
      </c>
      <c r="R395" s="325">
        <v>44.06</v>
      </c>
      <c r="S395" s="274">
        <f t="shared" si="102"/>
        <v>1.07399</v>
      </c>
      <c r="T395" s="326">
        <f t="shared" si="111"/>
        <v>41.024590545535808</v>
      </c>
      <c r="U395" s="296" t="str">
        <f t="shared" si="103"/>
        <v/>
      </c>
      <c r="V395" s="296"/>
      <c r="W395" s="332">
        <v>44508</v>
      </c>
      <c r="X395" s="2" t="s">
        <v>108</v>
      </c>
      <c r="Y395" s="2" t="s">
        <v>135</v>
      </c>
      <c r="Z395" s="323">
        <v>45658</v>
      </c>
      <c r="AA395" s="323">
        <v>46022</v>
      </c>
      <c r="AB395" s="324">
        <v>8760</v>
      </c>
      <c r="AC395" s="325">
        <v>72.099999999999994</v>
      </c>
      <c r="AD395" s="274">
        <f t="shared" si="104"/>
        <v>1.05217</v>
      </c>
      <c r="AE395" s="326">
        <f t="shared" si="112"/>
        <v>68.525048233650452</v>
      </c>
      <c r="AF395" s="296" t="str">
        <f t="shared" si="113"/>
        <v/>
      </c>
      <c r="AG395" s="296"/>
      <c r="AH395" s="333">
        <v>44873</v>
      </c>
      <c r="AI395" s="328" t="s">
        <v>108</v>
      </c>
      <c r="AJ395" s="328" t="s">
        <v>138</v>
      </c>
      <c r="AK395" s="329">
        <v>46023</v>
      </c>
      <c r="AL395" s="329">
        <v>46387</v>
      </c>
      <c r="AM395" s="330">
        <v>8760</v>
      </c>
      <c r="AN395" s="331">
        <v>143.34</v>
      </c>
      <c r="AO395" s="274">
        <f t="shared" si="105"/>
        <v>0.98429999999999995</v>
      </c>
      <c r="AP395" s="326">
        <f t="shared" si="114"/>
        <v>145.6263334349284</v>
      </c>
      <c r="AQ395" s="296" t="str">
        <f t="shared" si="115"/>
        <v/>
      </c>
      <c r="AR395" s="296"/>
      <c r="AS395" s="333">
        <v>44879</v>
      </c>
      <c r="AT395" s="328" t="s">
        <v>115</v>
      </c>
      <c r="AU395" s="328" t="s">
        <v>148</v>
      </c>
      <c r="AV395" s="329">
        <v>45839</v>
      </c>
      <c r="AW395" s="329">
        <v>45930</v>
      </c>
      <c r="AX395" s="330">
        <v>2208</v>
      </c>
      <c r="AY395" s="331">
        <v>121.5</v>
      </c>
      <c r="AZ395" s="274">
        <f t="shared" si="106"/>
        <v>0.98429999999999995</v>
      </c>
      <c r="BA395" s="326">
        <f t="shared" si="116"/>
        <v>123.43797622676014</v>
      </c>
      <c r="BB395" s="296" t="str">
        <f t="shared" si="117"/>
        <v/>
      </c>
      <c r="BC395" t="str">
        <f t="shared" si="107"/>
        <v/>
      </c>
      <c r="BD395" s="296"/>
      <c r="BE395" s="296"/>
      <c r="BF395" s="332">
        <v>45240</v>
      </c>
      <c r="BG395" s="2" t="s">
        <v>115</v>
      </c>
      <c r="BH395" s="2" t="s">
        <v>160</v>
      </c>
      <c r="BI395" s="323">
        <v>46204</v>
      </c>
      <c r="BJ395" s="323">
        <v>46295</v>
      </c>
      <c r="BK395" s="324">
        <v>2208</v>
      </c>
      <c r="BL395" s="325">
        <v>95.06</v>
      </c>
      <c r="BM395" s="274">
        <f t="shared" si="108"/>
        <v>0.96323999999999999</v>
      </c>
      <c r="BN395" s="326">
        <f t="shared" si="118"/>
        <v>98.687762136123922</v>
      </c>
      <c r="BO395" s="296" t="str">
        <f t="shared" si="119"/>
        <v/>
      </c>
      <c r="BP395" t="str">
        <f t="shared" si="109"/>
        <v/>
      </c>
      <c r="BQ395" s="296"/>
      <c r="BR395" s="332">
        <v>45236</v>
      </c>
      <c r="BS395" s="2" t="s">
        <v>108</v>
      </c>
      <c r="BT395" s="2" t="s">
        <v>141</v>
      </c>
      <c r="BU395" s="323">
        <v>46388</v>
      </c>
      <c r="BV395" s="323">
        <v>46752</v>
      </c>
      <c r="BW395" s="324">
        <v>8760</v>
      </c>
      <c r="BX395" s="325">
        <v>90.16</v>
      </c>
      <c r="BY395" s="274">
        <f t="shared" si="110"/>
        <v>0.96323999999999999</v>
      </c>
      <c r="BZ395" s="326">
        <f t="shared" si="120"/>
        <v>93.600764087870104</v>
      </c>
      <c r="CA395" s="296" t="str">
        <f t="shared" si="121"/>
        <v/>
      </c>
    </row>
    <row r="396" spans="12:79" x14ac:dyDescent="0.25">
      <c r="L396" s="332">
        <v>44105</v>
      </c>
      <c r="M396" s="2" t="s">
        <v>108</v>
      </c>
      <c r="N396" s="2" t="s">
        <v>110</v>
      </c>
      <c r="O396" s="323">
        <v>44927</v>
      </c>
      <c r="P396" s="323">
        <v>45291</v>
      </c>
      <c r="Q396" s="324">
        <v>8760</v>
      </c>
      <c r="R396" s="325">
        <v>46.07</v>
      </c>
      <c r="S396" s="274">
        <f t="shared" si="102"/>
        <v>1.07399</v>
      </c>
      <c r="T396" s="326">
        <f t="shared" si="111"/>
        <v>42.896116351176452</v>
      </c>
      <c r="U396" s="296" t="str">
        <f t="shared" si="103"/>
        <v/>
      </c>
      <c r="V396" s="296"/>
      <c r="W396" s="332">
        <v>44508</v>
      </c>
      <c r="X396" s="2" t="s">
        <v>108</v>
      </c>
      <c r="Y396" s="2" t="s">
        <v>138</v>
      </c>
      <c r="Z396" s="323">
        <v>46023</v>
      </c>
      <c r="AA396" s="323">
        <v>46387</v>
      </c>
      <c r="AB396" s="324">
        <v>8760</v>
      </c>
      <c r="AC396" s="325">
        <v>71.47</v>
      </c>
      <c r="AD396" s="274">
        <f t="shared" si="104"/>
        <v>1.05217</v>
      </c>
      <c r="AE396" s="326">
        <f t="shared" si="112"/>
        <v>67.926285676269046</v>
      </c>
      <c r="AF396" s="296" t="str">
        <f t="shared" si="113"/>
        <v/>
      </c>
      <c r="AG396" s="296"/>
      <c r="AH396" s="333">
        <v>44873</v>
      </c>
      <c r="AI396" s="328" t="s">
        <v>108</v>
      </c>
      <c r="AJ396" s="328" t="s">
        <v>141</v>
      </c>
      <c r="AK396" s="329">
        <v>46388</v>
      </c>
      <c r="AL396" s="329">
        <v>46752</v>
      </c>
      <c r="AM396" s="330">
        <v>8760</v>
      </c>
      <c r="AN396" s="331">
        <v>130.91999999999999</v>
      </c>
      <c r="AO396" s="274">
        <f t="shared" si="105"/>
        <v>0.98429999999999995</v>
      </c>
      <c r="AP396" s="326">
        <f t="shared" si="114"/>
        <v>133.00822919841511</v>
      </c>
      <c r="AQ396" s="296" t="str">
        <f t="shared" si="115"/>
        <v/>
      </c>
      <c r="AR396" s="296"/>
      <c r="AS396" s="333">
        <v>44876</v>
      </c>
      <c r="AT396" s="328" t="s">
        <v>115</v>
      </c>
      <c r="AU396" s="328" t="s">
        <v>110</v>
      </c>
      <c r="AV396" s="329">
        <v>44927</v>
      </c>
      <c r="AW396" s="329">
        <v>45016</v>
      </c>
      <c r="AX396" s="330">
        <v>2159</v>
      </c>
      <c r="AY396" s="331">
        <v>288.67</v>
      </c>
      <c r="AZ396" s="274">
        <f t="shared" si="106"/>
        <v>0.98429999999999995</v>
      </c>
      <c r="BA396" s="326">
        <f t="shared" si="116"/>
        <v>293.27440820887944</v>
      </c>
      <c r="BB396" s="296" t="str">
        <f t="shared" si="117"/>
        <v/>
      </c>
      <c r="BC396" t="str">
        <f t="shared" si="107"/>
        <v/>
      </c>
      <c r="BD396" s="296"/>
      <c r="BE396" s="296"/>
      <c r="BF396" s="332">
        <v>45239</v>
      </c>
      <c r="BG396" s="2" t="s">
        <v>115</v>
      </c>
      <c r="BH396" s="2" t="s">
        <v>111</v>
      </c>
      <c r="BI396" s="323">
        <v>45292</v>
      </c>
      <c r="BJ396" s="323">
        <v>45382</v>
      </c>
      <c r="BK396" s="324">
        <v>2183</v>
      </c>
      <c r="BL396" s="325">
        <v>116.73</v>
      </c>
      <c r="BM396" s="274">
        <f t="shared" si="108"/>
        <v>0.96323999999999999</v>
      </c>
      <c r="BN396" s="326">
        <f t="shared" si="118"/>
        <v>121.18475146380965</v>
      </c>
      <c r="BO396" s="296" t="str">
        <f t="shared" si="119"/>
        <v/>
      </c>
      <c r="BP396">
        <f t="shared" si="109"/>
        <v>1</v>
      </c>
      <c r="BQ396" s="296"/>
      <c r="BR396" s="332">
        <v>45236</v>
      </c>
      <c r="BS396" s="2" t="s">
        <v>108</v>
      </c>
      <c r="BT396" s="2" t="s">
        <v>143</v>
      </c>
      <c r="BU396" s="323">
        <v>46753</v>
      </c>
      <c r="BV396" s="323">
        <v>47118</v>
      </c>
      <c r="BW396" s="324">
        <v>8784</v>
      </c>
      <c r="BX396" s="325">
        <v>81.010000000000005</v>
      </c>
      <c r="BY396" s="274">
        <f t="shared" si="110"/>
        <v>0.96323999999999999</v>
      </c>
      <c r="BZ396" s="326">
        <f t="shared" si="120"/>
        <v>84.101573854906363</v>
      </c>
      <c r="CA396" s="296" t="str">
        <f t="shared" si="121"/>
        <v/>
      </c>
    </row>
    <row r="397" spans="12:79" x14ac:dyDescent="0.25">
      <c r="L397" s="332">
        <v>44105</v>
      </c>
      <c r="M397" s="2" t="s">
        <v>108</v>
      </c>
      <c r="N397" s="2" t="s">
        <v>111</v>
      </c>
      <c r="O397" s="323">
        <v>45292</v>
      </c>
      <c r="P397" s="323">
        <v>45657</v>
      </c>
      <c r="Q397" s="324">
        <v>8784</v>
      </c>
      <c r="R397" s="325">
        <v>47.93</v>
      </c>
      <c r="S397" s="274">
        <f t="shared" si="102"/>
        <v>1.07399</v>
      </c>
      <c r="T397" s="326">
        <f t="shared" si="111"/>
        <v>44.627976051918544</v>
      </c>
      <c r="U397" s="296">
        <f t="shared" si="103"/>
        <v>44.627976051918544</v>
      </c>
      <c r="V397" s="296"/>
      <c r="W397" s="332">
        <v>44508</v>
      </c>
      <c r="X397" s="2" t="s">
        <v>108</v>
      </c>
      <c r="Y397" s="2" t="s">
        <v>141</v>
      </c>
      <c r="Z397" s="323">
        <v>46388</v>
      </c>
      <c r="AA397" s="323">
        <v>46752</v>
      </c>
      <c r="AB397" s="324">
        <v>8760</v>
      </c>
      <c r="AC397" s="325">
        <v>71.150000000000006</v>
      </c>
      <c r="AD397" s="274">
        <f t="shared" si="104"/>
        <v>1.05217</v>
      </c>
      <c r="AE397" s="326">
        <f t="shared" si="112"/>
        <v>67.622152313789599</v>
      </c>
      <c r="AF397" s="296" t="str">
        <f t="shared" si="113"/>
        <v/>
      </c>
      <c r="AG397" s="296"/>
      <c r="AH397" s="333">
        <v>44873</v>
      </c>
      <c r="AI397" s="328" t="s">
        <v>108</v>
      </c>
      <c r="AJ397" s="328" t="s">
        <v>143</v>
      </c>
      <c r="AK397" s="329">
        <v>46753</v>
      </c>
      <c r="AL397" s="329">
        <v>47118</v>
      </c>
      <c r="AM397" s="330">
        <v>8784</v>
      </c>
      <c r="AN397" s="331">
        <v>118.92</v>
      </c>
      <c r="AO397" s="274">
        <f t="shared" si="105"/>
        <v>0.98429999999999995</v>
      </c>
      <c r="AP397" s="326">
        <f t="shared" si="114"/>
        <v>120.81682413898203</v>
      </c>
      <c r="AQ397" s="296" t="str">
        <f t="shared" si="115"/>
        <v/>
      </c>
      <c r="AR397" s="296"/>
      <c r="AS397" s="333">
        <v>44876</v>
      </c>
      <c r="AT397" s="328" t="s">
        <v>115</v>
      </c>
      <c r="AU397" s="328" t="s">
        <v>134</v>
      </c>
      <c r="AV397" s="329">
        <v>45017</v>
      </c>
      <c r="AW397" s="329">
        <v>45107</v>
      </c>
      <c r="AX397" s="330">
        <v>2184</v>
      </c>
      <c r="AY397" s="331">
        <v>268.75</v>
      </c>
      <c r="AZ397" s="274">
        <f t="shared" si="106"/>
        <v>0.98429999999999995</v>
      </c>
      <c r="BA397" s="326">
        <f t="shared" si="116"/>
        <v>273.03667581022046</v>
      </c>
      <c r="BB397" s="296" t="str">
        <f t="shared" si="117"/>
        <v/>
      </c>
      <c r="BC397" t="str">
        <f t="shared" si="107"/>
        <v/>
      </c>
      <c r="BD397" s="296"/>
      <c r="BE397" s="296"/>
      <c r="BF397" s="332">
        <v>45239</v>
      </c>
      <c r="BG397" s="2" t="s">
        <v>115</v>
      </c>
      <c r="BH397" s="2" t="s">
        <v>117</v>
      </c>
      <c r="BI397" s="323">
        <v>45383</v>
      </c>
      <c r="BJ397" s="323">
        <v>45473</v>
      </c>
      <c r="BK397" s="324">
        <v>2184</v>
      </c>
      <c r="BL397" s="325">
        <v>104.04</v>
      </c>
      <c r="BM397" s="274">
        <f t="shared" si="108"/>
        <v>0.96323999999999999</v>
      </c>
      <c r="BN397" s="326">
        <f t="shared" si="118"/>
        <v>108.01046468169928</v>
      </c>
      <c r="BO397" s="296" t="str">
        <f t="shared" si="119"/>
        <v/>
      </c>
      <c r="BP397">
        <f t="shared" si="109"/>
        <v>1</v>
      </c>
      <c r="BQ397" s="296"/>
      <c r="BR397" s="332">
        <v>45236</v>
      </c>
      <c r="BS397" s="2" t="s">
        <v>108</v>
      </c>
      <c r="BT397" s="2" t="s">
        <v>146</v>
      </c>
      <c r="BU397" s="323">
        <v>47119</v>
      </c>
      <c r="BV397" s="323">
        <v>47483</v>
      </c>
      <c r="BW397" s="324">
        <v>8760</v>
      </c>
      <c r="BX397" s="325">
        <v>77.8</v>
      </c>
      <c r="BY397" s="274">
        <f t="shared" si="110"/>
        <v>0.96323999999999999</v>
      </c>
      <c r="BZ397" s="326">
        <f t="shared" si="120"/>
        <v>80.769071051866618</v>
      </c>
      <c r="CA397" s="296" t="str">
        <f t="shared" si="121"/>
        <v/>
      </c>
    </row>
    <row r="398" spans="12:79" x14ac:dyDescent="0.25">
      <c r="L398" s="332">
        <v>44105</v>
      </c>
      <c r="M398" s="2" t="s">
        <v>108</v>
      </c>
      <c r="N398" s="2" t="s">
        <v>135</v>
      </c>
      <c r="O398" s="323">
        <v>45658</v>
      </c>
      <c r="P398" s="323">
        <v>46022</v>
      </c>
      <c r="Q398" s="324">
        <v>8760</v>
      </c>
      <c r="R398" s="325">
        <v>48.63</v>
      </c>
      <c r="S398" s="274">
        <f t="shared" si="102"/>
        <v>1.07399</v>
      </c>
      <c r="T398" s="326">
        <f t="shared" si="111"/>
        <v>45.279751208111811</v>
      </c>
      <c r="U398" s="296" t="str">
        <f t="shared" si="103"/>
        <v/>
      </c>
      <c r="V398" s="296"/>
      <c r="W398" s="332">
        <v>44508</v>
      </c>
      <c r="X398" s="2" t="s">
        <v>108</v>
      </c>
      <c r="Y398" s="2" t="s">
        <v>143</v>
      </c>
      <c r="Z398" s="323">
        <v>46753</v>
      </c>
      <c r="AA398" s="323">
        <v>47118</v>
      </c>
      <c r="AB398" s="324">
        <v>8784</v>
      </c>
      <c r="AC398" s="325">
        <v>70.86</v>
      </c>
      <c r="AD398" s="274">
        <f t="shared" si="104"/>
        <v>1.05217</v>
      </c>
      <c r="AE398" s="326">
        <f t="shared" si="112"/>
        <v>67.346531454042591</v>
      </c>
      <c r="AF398" s="296" t="str">
        <f t="shared" si="113"/>
        <v/>
      </c>
      <c r="AG398" s="296"/>
      <c r="AH398" s="333">
        <v>44873</v>
      </c>
      <c r="AI398" s="328" t="s">
        <v>108</v>
      </c>
      <c r="AJ398" s="328" t="s">
        <v>146</v>
      </c>
      <c r="AK398" s="329">
        <v>47119</v>
      </c>
      <c r="AL398" s="329">
        <v>47483</v>
      </c>
      <c r="AM398" s="330">
        <v>8760</v>
      </c>
      <c r="AN398" s="331">
        <v>117.73</v>
      </c>
      <c r="AO398" s="274">
        <f t="shared" si="105"/>
        <v>0.98429999999999995</v>
      </c>
      <c r="AP398" s="326">
        <f t="shared" si="114"/>
        <v>119.60784313725492</v>
      </c>
      <c r="AQ398" s="296" t="str">
        <f t="shared" si="115"/>
        <v/>
      </c>
      <c r="AR398" s="296"/>
      <c r="AS398" s="333">
        <v>44876</v>
      </c>
      <c r="AT398" s="328" t="s">
        <v>115</v>
      </c>
      <c r="AU398" s="328" t="s">
        <v>137</v>
      </c>
      <c r="AV398" s="329">
        <v>45108</v>
      </c>
      <c r="AW398" s="329">
        <v>45199</v>
      </c>
      <c r="AX398" s="330">
        <v>2208</v>
      </c>
      <c r="AY398" s="331">
        <v>269.02</v>
      </c>
      <c r="AZ398" s="274">
        <f t="shared" si="106"/>
        <v>0.98429999999999995</v>
      </c>
      <c r="BA398" s="326">
        <f t="shared" si="116"/>
        <v>273.31098242405773</v>
      </c>
      <c r="BB398" s="296" t="str">
        <f t="shared" si="117"/>
        <v/>
      </c>
      <c r="BC398" t="str">
        <f t="shared" si="107"/>
        <v/>
      </c>
      <c r="BD398" s="296"/>
      <c r="BE398" s="296"/>
      <c r="BF398" s="332">
        <v>45239</v>
      </c>
      <c r="BG398" s="2" t="s">
        <v>115</v>
      </c>
      <c r="BH398" s="2" t="s">
        <v>118</v>
      </c>
      <c r="BI398" s="323">
        <v>45474</v>
      </c>
      <c r="BJ398" s="323">
        <v>45565</v>
      </c>
      <c r="BK398" s="324">
        <v>2208</v>
      </c>
      <c r="BL398" s="325">
        <v>115.27</v>
      </c>
      <c r="BM398" s="274">
        <f t="shared" si="108"/>
        <v>0.96323999999999999</v>
      </c>
      <c r="BN398" s="326">
        <f t="shared" si="118"/>
        <v>119.6690336780034</v>
      </c>
      <c r="BO398" s="296" t="str">
        <f t="shared" si="119"/>
        <v/>
      </c>
      <c r="BP398">
        <f t="shared" si="109"/>
        <v>1</v>
      </c>
      <c r="BQ398" s="296"/>
      <c r="BR398" s="332">
        <v>45236</v>
      </c>
      <c r="BS398" s="2" t="s">
        <v>108</v>
      </c>
      <c r="BT398" s="2" t="s">
        <v>149</v>
      </c>
      <c r="BU398" s="323">
        <v>47484</v>
      </c>
      <c r="BV398" s="323">
        <v>47848</v>
      </c>
      <c r="BW398" s="324">
        <v>8760</v>
      </c>
      <c r="BX398" s="325">
        <v>74.930000000000007</v>
      </c>
      <c r="BY398" s="274">
        <f t="shared" si="110"/>
        <v>0.96323999999999999</v>
      </c>
      <c r="BZ398" s="326">
        <f t="shared" si="120"/>
        <v>77.789543623603677</v>
      </c>
      <c r="CA398" s="296" t="str">
        <f t="shared" si="121"/>
        <v/>
      </c>
    </row>
    <row r="399" spans="12:79" x14ac:dyDescent="0.25">
      <c r="L399" s="332">
        <v>44105</v>
      </c>
      <c r="M399" s="2" t="s">
        <v>108</v>
      </c>
      <c r="N399" s="2" t="s">
        <v>138</v>
      </c>
      <c r="O399" s="323">
        <v>46023</v>
      </c>
      <c r="P399" s="323">
        <v>46387</v>
      </c>
      <c r="Q399" s="324">
        <v>8760</v>
      </c>
      <c r="R399" s="325">
        <v>49.18</v>
      </c>
      <c r="S399" s="274">
        <f t="shared" si="102"/>
        <v>1.07399</v>
      </c>
      <c r="T399" s="326">
        <f t="shared" si="111"/>
        <v>45.791860259406512</v>
      </c>
      <c r="U399" s="296" t="str">
        <f t="shared" si="103"/>
        <v/>
      </c>
      <c r="V399" s="296"/>
      <c r="W399" s="332">
        <v>44508</v>
      </c>
      <c r="X399" s="2" t="s">
        <v>108</v>
      </c>
      <c r="Y399" s="2" t="s">
        <v>146</v>
      </c>
      <c r="Z399" s="323">
        <v>47119</v>
      </c>
      <c r="AA399" s="323">
        <v>47483</v>
      </c>
      <c r="AB399" s="324">
        <v>8760</v>
      </c>
      <c r="AC399" s="325">
        <v>70.260000000000005</v>
      </c>
      <c r="AD399" s="274">
        <f t="shared" si="104"/>
        <v>1.05217</v>
      </c>
      <c r="AE399" s="326">
        <f t="shared" si="112"/>
        <v>66.776281399393639</v>
      </c>
      <c r="AF399" s="296" t="str">
        <f t="shared" si="113"/>
        <v/>
      </c>
      <c r="AG399" s="296"/>
      <c r="AH399" s="333">
        <v>44873</v>
      </c>
      <c r="AI399" s="328" t="s">
        <v>108</v>
      </c>
      <c r="AJ399" s="328" t="s">
        <v>149</v>
      </c>
      <c r="AK399" s="329">
        <v>47484</v>
      </c>
      <c r="AL399" s="329">
        <v>47848</v>
      </c>
      <c r="AM399" s="330">
        <v>8760</v>
      </c>
      <c r="AN399" s="331">
        <v>116.73</v>
      </c>
      <c r="AO399" s="274">
        <f t="shared" si="105"/>
        <v>0.98429999999999995</v>
      </c>
      <c r="AP399" s="326">
        <f t="shared" si="114"/>
        <v>118.59189271563548</v>
      </c>
      <c r="AQ399" s="296" t="str">
        <f t="shared" si="115"/>
        <v/>
      </c>
      <c r="AR399" s="296"/>
      <c r="AS399" s="333">
        <v>44876</v>
      </c>
      <c r="AT399" s="328" t="s">
        <v>115</v>
      </c>
      <c r="AU399" s="328" t="s">
        <v>116</v>
      </c>
      <c r="AV399" s="329">
        <v>45200</v>
      </c>
      <c r="AW399" s="329">
        <v>45291</v>
      </c>
      <c r="AX399" s="330">
        <v>2209</v>
      </c>
      <c r="AY399" s="331">
        <v>377.94</v>
      </c>
      <c r="AZ399" s="274">
        <f t="shared" si="106"/>
        <v>0.98429999999999995</v>
      </c>
      <c r="BA399" s="326">
        <f t="shared" si="116"/>
        <v>383.96830234684546</v>
      </c>
      <c r="BB399" s="296">
        <f t="shared" si="117"/>
        <v>383.96830234684546</v>
      </c>
      <c r="BC399">
        <f t="shared" si="107"/>
        <v>1</v>
      </c>
      <c r="BD399" s="296"/>
      <c r="BE399" s="296"/>
      <c r="BF399" s="332">
        <v>45239</v>
      </c>
      <c r="BG399" s="2" t="s">
        <v>115</v>
      </c>
      <c r="BH399" s="2" t="s">
        <v>140</v>
      </c>
      <c r="BI399" s="323">
        <v>45566</v>
      </c>
      <c r="BJ399" s="323">
        <v>45657</v>
      </c>
      <c r="BK399" s="324">
        <v>2209</v>
      </c>
      <c r="BL399" s="325">
        <v>131.4</v>
      </c>
      <c r="BM399" s="274">
        <f t="shared" si="108"/>
        <v>0.96323999999999999</v>
      </c>
      <c r="BN399" s="326">
        <f t="shared" si="118"/>
        <v>136.41460072256137</v>
      </c>
      <c r="BO399" s="296" t="str">
        <f t="shared" si="119"/>
        <v/>
      </c>
      <c r="BP399" t="str">
        <f t="shared" si="109"/>
        <v/>
      </c>
      <c r="BQ399" s="296"/>
      <c r="BR399" s="332">
        <v>45236</v>
      </c>
      <c r="BS399" s="2" t="s">
        <v>108</v>
      </c>
      <c r="BT399" s="2" t="s">
        <v>153</v>
      </c>
      <c r="BU399" s="323">
        <v>47849</v>
      </c>
      <c r="BV399" s="323">
        <v>48213</v>
      </c>
      <c r="BW399" s="324">
        <v>8760</v>
      </c>
      <c r="BX399" s="325">
        <v>76.87</v>
      </c>
      <c r="BY399" s="274">
        <f t="shared" si="110"/>
        <v>0.96323999999999999</v>
      </c>
      <c r="BZ399" s="326">
        <f t="shared" si="120"/>
        <v>79.803579585565387</v>
      </c>
      <c r="CA399" s="296" t="str">
        <f t="shared" si="121"/>
        <v/>
      </c>
    </row>
    <row r="400" spans="12:79" x14ac:dyDescent="0.25">
      <c r="L400" s="332">
        <v>44104</v>
      </c>
      <c r="M400" s="2" t="s">
        <v>108</v>
      </c>
      <c r="N400" s="2" t="s">
        <v>151</v>
      </c>
      <c r="O400" s="323">
        <v>44197</v>
      </c>
      <c r="P400" s="323">
        <v>44561</v>
      </c>
      <c r="Q400" s="324">
        <v>8760</v>
      </c>
      <c r="R400" s="325">
        <v>41.36</v>
      </c>
      <c r="S400" s="274">
        <f t="shared" si="102"/>
        <v>1.0783700000000001</v>
      </c>
      <c r="T400" s="326">
        <f t="shared" si="111"/>
        <v>38.354182701670112</v>
      </c>
      <c r="U400" s="296" t="str">
        <f t="shared" si="103"/>
        <v/>
      </c>
      <c r="V400" s="296"/>
      <c r="W400" s="332">
        <v>44508</v>
      </c>
      <c r="X400" s="2" t="s">
        <v>108</v>
      </c>
      <c r="Y400" s="2" t="s">
        <v>149</v>
      </c>
      <c r="Z400" s="323">
        <v>47484</v>
      </c>
      <c r="AA400" s="323">
        <v>47848</v>
      </c>
      <c r="AB400" s="324">
        <v>8760</v>
      </c>
      <c r="AC400" s="325">
        <v>69.790000000000006</v>
      </c>
      <c r="AD400" s="274">
        <f t="shared" si="104"/>
        <v>1.05217</v>
      </c>
      <c r="AE400" s="326">
        <f t="shared" si="112"/>
        <v>66.32958552325195</v>
      </c>
      <c r="AF400" s="296" t="str">
        <f t="shared" si="113"/>
        <v/>
      </c>
      <c r="AG400" s="296"/>
      <c r="AH400" s="333">
        <v>44873</v>
      </c>
      <c r="AI400" s="328" t="s">
        <v>108</v>
      </c>
      <c r="AJ400" s="328" t="s">
        <v>153</v>
      </c>
      <c r="AK400" s="329">
        <v>47849</v>
      </c>
      <c r="AL400" s="329">
        <v>48213</v>
      </c>
      <c r="AM400" s="330">
        <v>8760</v>
      </c>
      <c r="AN400" s="331">
        <v>116.25</v>
      </c>
      <c r="AO400" s="274">
        <f t="shared" si="105"/>
        <v>0.98429999999999995</v>
      </c>
      <c r="AP400" s="326">
        <f t="shared" si="114"/>
        <v>118.10423651325816</v>
      </c>
      <c r="AQ400" s="296" t="str">
        <f t="shared" si="115"/>
        <v/>
      </c>
      <c r="AR400" s="296"/>
      <c r="AS400" s="333">
        <v>44876</v>
      </c>
      <c r="AT400" s="328" t="s">
        <v>115</v>
      </c>
      <c r="AU400" s="328" t="s">
        <v>111</v>
      </c>
      <c r="AV400" s="329">
        <v>45292</v>
      </c>
      <c r="AW400" s="329">
        <v>45382</v>
      </c>
      <c r="AX400" s="330">
        <v>2183</v>
      </c>
      <c r="AY400" s="331">
        <v>350.03</v>
      </c>
      <c r="AZ400" s="274">
        <f t="shared" si="106"/>
        <v>0.98429999999999995</v>
      </c>
      <c r="BA400" s="326">
        <f t="shared" si="116"/>
        <v>355.61312607944734</v>
      </c>
      <c r="BB400" s="296">
        <f t="shared" si="117"/>
        <v>355.61312607944734</v>
      </c>
      <c r="BC400">
        <f t="shared" si="107"/>
        <v>1</v>
      </c>
      <c r="BD400" s="296"/>
      <c r="BE400" s="296"/>
      <c r="BF400" s="332">
        <v>45239</v>
      </c>
      <c r="BG400" s="2" t="s">
        <v>115</v>
      </c>
      <c r="BH400" s="2" t="s">
        <v>135</v>
      </c>
      <c r="BI400" s="323">
        <v>45658</v>
      </c>
      <c r="BJ400" s="323">
        <v>45747</v>
      </c>
      <c r="BK400" s="324">
        <v>2159</v>
      </c>
      <c r="BL400" s="325">
        <v>131.97</v>
      </c>
      <c r="BM400" s="274">
        <f t="shared" si="108"/>
        <v>0.96323999999999999</v>
      </c>
      <c r="BN400" s="326">
        <f t="shared" si="118"/>
        <v>137.00635355674598</v>
      </c>
      <c r="BO400" s="296" t="str">
        <f t="shared" si="119"/>
        <v/>
      </c>
      <c r="BP400" t="str">
        <f t="shared" si="109"/>
        <v/>
      </c>
      <c r="BQ400" s="296"/>
      <c r="BR400" s="332">
        <v>45236</v>
      </c>
      <c r="BS400" s="2" t="s">
        <v>108</v>
      </c>
      <c r="BT400" s="2" t="s">
        <v>155</v>
      </c>
      <c r="BU400" s="323">
        <v>48214</v>
      </c>
      <c r="BV400" s="323">
        <v>48579</v>
      </c>
      <c r="BW400" s="324">
        <v>8784</v>
      </c>
      <c r="BX400" s="325">
        <v>74.87</v>
      </c>
      <c r="BY400" s="274">
        <f t="shared" si="110"/>
        <v>0.96323999999999999</v>
      </c>
      <c r="BZ400" s="326">
        <f t="shared" si="120"/>
        <v>77.727253851584237</v>
      </c>
      <c r="CA400" s="296" t="str">
        <f t="shared" si="121"/>
        <v/>
      </c>
    </row>
    <row r="401" spans="12:79" x14ac:dyDescent="0.25">
      <c r="L401" s="332">
        <v>44104</v>
      </c>
      <c r="M401" s="2" t="s">
        <v>108</v>
      </c>
      <c r="N401" s="2" t="s">
        <v>133</v>
      </c>
      <c r="O401" s="323">
        <v>44562</v>
      </c>
      <c r="P401" s="323">
        <v>44926</v>
      </c>
      <c r="Q401" s="324">
        <v>8760</v>
      </c>
      <c r="R401" s="325">
        <v>44.39</v>
      </c>
      <c r="S401" s="274">
        <f t="shared" si="102"/>
        <v>1.0783700000000001</v>
      </c>
      <c r="T401" s="326">
        <f t="shared" si="111"/>
        <v>41.163978968257645</v>
      </c>
      <c r="U401" s="296" t="str">
        <f t="shared" si="103"/>
        <v/>
      </c>
      <c r="V401" s="296"/>
      <c r="W401" s="332">
        <v>44508</v>
      </c>
      <c r="X401" s="2" t="s">
        <v>108</v>
      </c>
      <c r="Y401" s="2" t="s">
        <v>153</v>
      </c>
      <c r="Z401" s="323">
        <v>47849</v>
      </c>
      <c r="AA401" s="323">
        <v>48213</v>
      </c>
      <c r="AB401" s="324">
        <v>8760</v>
      </c>
      <c r="AC401" s="325">
        <v>69.36</v>
      </c>
      <c r="AD401" s="274">
        <f t="shared" si="104"/>
        <v>1.05217</v>
      </c>
      <c r="AE401" s="326">
        <f t="shared" si="112"/>
        <v>65.92090631742019</v>
      </c>
      <c r="AF401" s="296" t="str">
        <f t="shared" si="113"/>
        <v/>
      </c>
      <c r="AG401" s="296"/>
      <c r="AH401" s="333">
        <v>44873</v>
      </c>
      <c r="AI401" s="328" t="s">
        <v>108</v>
      </c>
      <c r="AJ401" s="328" t="s">
        <v>155</v>
      </c>
      <c r="AK401" s="329">
        <v>48214</v>
      </c>
      <c r="AL401" s="329">
        <v>48579</v>
      </c>
      <c r="AM401" s="330">
        <v>8784</v>
      </c>
      <c r="AN401" s="331">
        <v>116.1</v>
      </c>
      <c r="AO401" s="274">
        <f t="shared" si="105"/>
        <v>0.98429999999999995</v>
      </c>
      <c r="AP401" s="326">
        <f t="shared" si="114"/>
        <v>117.95184395001525</v>
      </c>
      <c r="AQ401" s="296" t="str">
        <f t="shared" si="115"/>
        <v/>
      </c>
      <c r="AR401" s="296"/>
      <c r="AS401" s="333">
        <v>44876</v>
      </c>
      <c r="AT401" s="328" t="s">
        <v>115</v>
      </c>
      <c r="AU401" s="328" t="s">
        <v>117</v>
      </c>
      <c r="AV401" s="329">
        <v>45383</v>
      </c>
      <c r="AW401" s="329">
        <v>45473</v>
      </c>
      <c r="AX401" s="330">
        <v>2184</v>
      </c>
      <c r="AY401" s="331">
        <v>186.7</v>
      </c>
      <c r="AZ401" s="274">
        <f t="shared" si="106"/>
        <v>0.98429999999999995</v>
      </c>
      <c r="BA401" s="326">
        <f t="shared" si="116"/>
        <v>189.67794371634665</v>
      </c>
      <c r="BB401" s="296">
        <f t="shared" si="117"/>
        <v>189.67794371634665</v>
      </c>
      <c r="BC401">
        <f t="shared" si="107"/>
        <v>1</v>
      </c>
      <c r="BD401" s="296"/>
      <c r="BE401" s="296"/>
      <c r="BF401" s="332">
        <v>45239</v>
      </c>
      <c r="BG401" s="2" t="s">
        <v>115</v>
      </c>
      <c r="BH401" s="2" t="s">
        <v>145</v>
      </c>
      <c r="BI401" s="323">
        <v>45748</v>
      </c>
      <c r="BJ401" s="323">
        <v>45838</v>
      </c>
      <c r="BK401" s="324">
        <v>2184</v>
      </c>
      <c r="BL401" s="325">
        <v>94.65</v>
      </c>
      <c r="BM401" s="274">
        <f t="shared" si="108"/>
        <v>0.96323999999999999</v>
      </c>
      <c r="BN401" s="326">
        <f t="shared" si="118"/>
        <v>98.262115360657788</v>
      </c>
      <c r="BO401" s="296" t="str">
        <f t="shared" si="119"/>
        <v/>
      </c>
      <c r="BP401" t="str">
        <f t="shared" si="109"/>
        <v/>
      </c>
      <c r="BQ401" s="296"/>
      <c r="BR401" s="332">
        <v>45236</v>
      </c>
      <c r="BS401" s="2" t="s">
        <v>108</v>
      </c>
      <c r="BT401" s="2" t="s">
        <v>158</v>
      </c>
      <c r="BU401" s="323">
        <v>48580</v>
      </c>
      <c r="BV401" s="323">
        <v>48944</v>
      </c>
      <c r="BW401" s="324">
        <v>8760</v>
      </c>
      <c r="BX401" s="325">
        <v>72.87</v>
      </c>
      <c r="BY401" s="274">
        <f t="shared" si="110"/>
        <v>0.96323999999999999</v>
      </c>
      <c r="BZ401" s="326">
        <f t="shared" si="120"/>
        <v>75.650928117603101</v>
      </c>
      <c r="CA401" s="296" t="str">
        <f t="shared" si="121"/>
        <v/>
      </c>
    </row>
    <row r="402" spans="12:79" x14ac:dyDescent="0.25">
      <c r="L402" s="332">
        <v>44104</v>
      </c>
      <c r="M402" s="2" t="s">
        <v>108</v>
      </c>
      <c r="N402" s="2" t="s">
        <v>110</v>
      </c>
      <c r="O402" s="323">
        <v>44927</v>
      </c>
      <c r="P402" s="323">
        <v>45291</v>
      </c>
      <c r="Q402" s="324">
        <v>8760</v>
      </c>
      <c r="R402" s="325">
        <v>46.37</v>
      </c>
      <c r="S402" s="274">
        <f t="shared" si="102"/>
        <v>1.0783700000000001</v>
      </c>
      <c r="T402" s="326">
        <f t="shared" si="111"/>
        <v>43.000083459295041</v>
      </c>
      <c r="U402" s="296" t="str">
        <f t="shared" si="103"/>
        <v/>
      </c>
      <c r="V402" s="296"/>
      <c r="W402" s="332">
        <v>44505</v>
      </c>
      <c r="X402" s="2" t="s">
        <v>108</v>
      </c>
      <c r="Y402" s="2" t="s">
        <v>133</v>
      </c>
      <c r="Z402" s="323">
        <v>44562</v>
      </c>
      <c r="AA402" s="323">
        <v>44926</v>
      </c>
      <c r="AB402" s="324">
        <v>8760</v>
      </c>
      <c r="AC402" s="325">
        <v>114.5</v>
      </c>
      <c r="AD402" s="274">
        <f t="shared" si="104"/>
        <v>1.05217</v>
      </c>
      <c r="AE402" s="326">
        <f t="shared" si="112"/>
        <v>108.8227187621772</v>
      </c>
      <c r="AF402" s="296" t="str">
        <f t="shared" si="113"/>
        <v/>
      </c>
      <c r="AG402" s="296"/>
      <c r="AH402" s="333">
        <v>44872</v>
      </c>
      <c r="AI402" s="328" t="s">
        <v>108</v>
      </c>
      <c r="AJ402" s="328" t="s">
        <v>110</v>
      </c>
      <c r="AK402" s="329">
        <v>44927</v>
      </c>
      <c r="AL402" s="329">
        <v>45291</v>
      </c>
      <c r="AM402" s="330">
        <v>8760</v>
      </c>
      <c r="AN402" s="331">
        <v>343.57</v>
      </c>
      <c r="AO402" s="274">
        <f t="shared" si="105"/>
        <v>0.98429999999999995</v>
      </c>
      <c r="AP402" s="326">
        <f t="shared" si="114"/>
        <v>349.05008635578582</v>
      </c>
      <c r="AQ402" s="296" t="str">
        <f t="shared" si="115"/>
        <v/>
      </c>
      <c r="AR402" s="296"/>
      <c r="AS402" s="333">
        <v>44876</v>
      </c>
      <c r="AT402" s="328" t="s">
        <v>115</v>
      </c>
      <c r="AU402" s="328" t="s">
        <v>118</v>
      </c>
      <c r="AV402" s="329">
        <v>45474</v>
      </c>
      <c r="AW402" s="329">
        <v>45565</v>
      </c>
      <c r="AX402" s="330">
        <v>2208</v>
      </c>
      <c r="AY402" s="331">
        <v>168.5</v>
      </c>
      <c r="AZ402" s="274">
        <f t="shared" si="106"/>
        <v>0.98429999999999995</v>
      </c>
      <c r="BA402" s="326">
        <f t="shared" si="116"/>
        <v>171.18764604287313</v>
      </c>
      <c r="BB402" s="296">
        <f t="shared" si="117"/>
        <v>171.18764604287313</v>
      </c>
      <c r="BC402">
        <f t="shared" si="107"/>
        <v>1</v>
      </c>
      <c r="BD402" s="296"/>
      <c r="BE402" s="296"/>
      <c r="BF402" s="332">
        <v>45239</v>
      </c>
      <c r="BG402" s="2" t="s">
        <v>115</v>
      </c>
      <c r="BH402" s="2" t="s">
        <v>148</v>
      </c>
      <c r="BI402" s="323">
        <v>45839</v>
      </c>
      <c r="BJ402" s="323">
        <v>45930</v>
      </c>
      <c r="BK402" s="324">
        <v>2208</v>
      </c>
      <c r="BL402" s="325">
        <v>98.52</v>
      </c>
      <c r="BM402" s="274">
        <f t="shared" si="108"/>
        <v>0.96323999999999999</v>
      </c>
      <c r="BN402" s="326">
        <f t="shared" si="118"/>
        <v>102.2798056559113</v>
      </c>
      <c r="BO402" s="296" t="str">
        <f t="shared" si="119"/>
        <v/>
      </c>
      <c r="BP402" t="str">
        <f t="shared" si="109"/>
        <v/>
      </c>
      <c r="BQ402" s="296"/>
      <c r="BR402" s="332">
        <v>45233</v>
      </c>
      <c r="BS402" s="2" t="s">
        <v>108</v>
      </c>
      <c r="BT402" s="2" t="s">
        <v>111</v>
      </c>
      <c r="BU402" s="323">
        <v>45292</v>
      </c>
      <c r="BV402" s="323">
        <v>45657</v>
      </c>
      <c r="BW402" s="324">
        <v>8784</v>
      </c>
      <c r="BX402" s="325">
        <v>119.26</v>
      </c>
      <c r="BY402" s="274">
        <f t="shared" si="110"/>
        <v>0.96323999999999999</v>
      </c>
      <c r="BZ402" s="326">
        <f t="shared" si="120"/>
        <v>123.8113035172958</v>
      </c>
      <c r="CA402" s="296">
        <f t="shared" si="121"/>
        <v>123.8113035172958</v>
      </c>
    </row>
    <row r="403" spans="12:79" x14ac:dyDescent="0.25">
      <c r="L403" s="332">
        <v>44104</v>
      </c>
      <c r="M403" s="2" t="s">
        <v>108</v>
      </c>
      <c r="N403" s="2" t="s">
        <v>111</v>
      </c>
      <c r="O403" s="323">
        <v>45292</v>
      </c>
      <c r="P403" s="323">
        <v>45657</v>
      </c>
      <c r="Q403" s="324">
        <v>8784</v>
      </c>
      <c r="R403" s="325">
        <v>48.08</v>
      </c>
      <c r="S403" s="274">
        <f t="shared" si="102"/>
        <v>1.0783700000000001</v>
      </c>
      <c r="T403" s="326">
        <f t="shared" si="111"/>
        <v>44.585810065190977</v>
      </c>
      <c r="U403" s="296" t="str">
        <f t="shared" si="103"/>
        <v/>
      </c>
      <c r="V403" s="296"/>
      <c r="W403" s="332">
        <v>44505</v>
      </c>
      <c r="X403" s="2" t="s">
        <v>108</v>
      </c>
      <c r="Y403" s="2" t="s">
        <v>110</v>
      </c>
      <c r="Z403" s="323">
        <v>44927</v>
      </c>
      <c r="AA403" s="323">
        <v>45291</v>
      </c>
      <c r="AB403" s="324">
        <v>8760</v>
      </c>
      <c r="AC403" s="325">
        <v>84.88</v>
      </c>
      <c r="AD403" s="274">
        <f t="shared" si="104"/>
        <v>1.05217</v>
      </c>
      <c r="AE403" s="326">
        <f t="shared" si="112"/>
        <v>80.671374397673375</v>
      </c>
      <c r="AF403" s="296">
        <f t="shared" si="113"/>
        <v>80.671374397673375</v>
      </c>
      <c r="AG403" s="296"/>
      <c r="AH403" s="333">
        <v>44872</v>
      </c>
      <c r="AI403" s="328" t="s">
        <v>108</v>
      </c>
      <c r="AJ403" s="328" t="s">
        <v>111</v>
      </c>
      <c r="AK403" s="329">
        <v>45292</v>
      </c>
      <c r="AL403" s="329">
        <v>45657</v>
      </c>
      <c r="AM403" s="330">
        <v>8784</v>
      </c>
      <c r="AN403" s="331">
        <v>239.48</v>
      </c>
      <c r="AO403" s="274">
        <f t="shared" si="105"/>
        <v>0.98429999999999995</v>
      </c>
      <c r="AP403" s="326">
        <f t="shared" si="114"/>
        <v>243.2998069694199</v>
      </c>
      <c r="AQ403" s="296" t="str">
        <f t="shared" si="115"/>
        <v/>
      </c>
      <c r="AR403" s="296"/>
      <c r="AS403" s="333">
        <v>44876</v>
      </c>
      <c r="AT403" s="328" t="s">
        <v>115</v>
      </c>
      <c r="AU403" s="328" t="s">
        <v>140</v>
      </c>
      <c r="AV403" s="329">
        <v>45566</v>
      </c>
      <c r="AW403" s="329">
        <v>45657</v>
      </c>
      <c r="AX403" s="330">
        <v>2209</v>
      </c>
      <c r="AY403" s="331">
        <v>243.5</v>
      </c>
      <c r="AZ403" s="274">
        <f t="shared" si="106"/>
        <v>0.98429999999999995</v>
      </c>
      <c r="BA403" s="326">
        <f t="shared" si="116"/>
        <v>247.38392766433</v>
      </c>
      <c r="BB403" s="296" t="str">
        <f t="shared" si="117"/>
        <v/>
      </c>
      <c r="BC403" t="str">
        <f t="shared" si="107"/>
        <v/>
      </c>
      <c r="BD403" s="296"/>
      <c r="BE403" s="296"/>
      <c r="BF403" s="332">
        <v>45239</v>
      </c>
      <c r="BG403" s="2" t="s">
        <v>115</v>
      </c>
      <c r="BH403" s="2" t="s">
        <v>152</v>
      </c>
      <c r="BI403" s="323">
        <v>45931</v>
      </c>
      <c r="BJ403" s="323">
        <v>46022</v>
      </c>
      <c r="BK403" s="324">
        <v>2209</v>
      </c>
      <c r="BL403" s="325">
        <v>120.65</v>
      </c>
      <c r="BM403" s="274">
        <f t="shared" si="108"/>
        <v>0.96323999999999999</v>
      </c>
      <c r="BN403" s="326">
        <f t="shared" si="118"/>
        <v>125.2543499024127</v>
      </c>
      <c r="BO403" s="296" t="str">
        <f t="shared" si="119"/>
        <v/>
      </c>
      <c r="BP403" t="str">
        <f t="shared" si="109"/>
        <v/>
      </c>
      <c r="BQ403" s="296"/>
      <c r="BR403" s="332">
        <v>45233</v>
      </c>
      <c r="BS403" s="2" t="s">
        <v>108</v>
      </c>
      <c r="BT403" s="2" t="s">
        <v>135</v>
      </c>
      <c r="BU403" s="323">
        <v>45658</v>
      </c>
      <c r="BV403" s="323">
        <v>46022</v>
      </c>
      <c r="BW403" s="324">
        <v>8760</v>
      </c>
      <c r="BX403" s="325">
        <v>113.42</v>
      </c>
      <c r="BY403" s="274">
        <f t="shared" si="110"/>
        <v>0.96323999999999999</v>
      </c>
      <c r="BZ403" s="326">
        <f t="shared" si="120"/>
        <v>117.74843237407084</v>
      </c>
      <c r="CA403" s="296" t="str">
        <f t="shared" si="121"/>
        <v/>
      </c>
    </row>
    <row r="404" spans="12:79" x14ac:dyDescent="0.25">
      <c r="L404" s="332">
        <v>44104</v>
      </c>
      <c r="M404" s="2" t="s">
        <v>108</v>
      </c>
      <c r="N404" s="2" t="s">
        <v>135</v>
      </c>
      <c r="O404" s="323">
        <v>45658</v>
      </c>
      <c r="P404" s="323">
        <v>46022</v>
      </c>
      <c r="Q404" s="324">
        <v>8760</v>
      </c>
      <c r="R404" s="325">
        <v>48.75</v>
      </c>
      <c r="S404" s="274">
        <f t="shared" si="102"/>
        <v>1.0783700000000001</v>
      </c>
      <c r="T404" s="326">
        <f t="shared" si="111"/>
        <v>45.207118150542023</v>
      </c>
      <c r="U404" s="296" t="str">
        <f t="shared" si="103"/>
        <v/>
      </c>
      <c r="V404" s="296"/>
      <c r="W404" s="332">
        <v>44505</v>
      </c>
      <c r="X404" s="2" t="s">
        <v>108</v>
      </c>
      <c r="Y404" s="2" t="s">
        <v>111</v>
      </c>
      <c r="Z404" s="323">
        <v>45292</v>
      </c>
      <c r="AA404" s="323">
        <v>45657</v>
      </c>
      <c r="AB404" s="324">
        <v>8784</v>
      </c>
      <c r="AC404" s="325">
        <v>73.23</v>
      </c>
      <c r="AD404" s="274">
        <f t="shared" si="104"/>
        <v>1.05217</v>
      </c>
      <c r="AE404" s="326">
        <f t="shared" si="112"/>
        <v>69.599019169906001</v>
      </c>
      <c r="AF404" s="296" t="str">
        <f t="shared" si="113"/>
        <v/>
      </c>
      <c r="AG404" s="296"/>
      <c r="AH404" s="333">
        <v>44872</v>
      </c>
      <c r="AI404" s="328" t="s">
        <v>108</v>
      </c>
      <c r="AJ404" s="328" t="s">
        <v>135</v>
      </c>
      <c r="AK404" s="329">
        <v>45658</v>
      </c>
      <c r="AL404" s="329">
        <v>46022</v>
      </c>
      <c r="AM404" s="330">
        <v>8760</v>
      </c>
      <c r="AN404" s="331">
        <v>173.91</v>
      </c>
      <c r="AO404" s="274">
        <f t="shared" si="105"/>
        <v>0.98429999999999995</v>
      </c>
      <c r="AP404" s="326">
        <f t="shared" si="114"/>
        <v>176.68393782383421</v>
      </c>
      <c r="AQ404" s="296" t="str">
        <f t="shared" si="115"/>
        <v/>
      </c>
      <c r="AR404" s="296"/>
      <c r="AS404" s="333">
        <v>44876</v>
      </c>
      <c r="AT404" s="328" t="s">
        <v>115</v>
      </c>
      <c r="AU404" s="328" t="s">
        <v>135</v>
      </c>
      <c r="AV404" s="329">
        <v>45658</v>
      </c>
      <c r="AW404" s="329">
        <v>45747</v>
      </c>
      <c r="AX404" s="330">
        <v>2159</v>
      </c>
      <c r="AY404" s="331">
        <v>251.02</v>
      </c>
      <c r="AZ404" s="274">
        <f t="shared" si="106"/>
        <v>0.98429999999999995</v>
      </c>
      <c r="BA404" s="326">
        <f t="shared" si="116"/>
        <v>255.02387483490807</v>
      </c>
      <c r="BB404" s="296" t="str">
        <f t="shared" si="117"/>
        <v/>
      </c>
      <c r="BC404" t="str">
        <f t="shared" si="107"/>
        <v/>
      </c>
      <c r="BD404" s="296"/>
      <c r="BE404" s="296"/>
      <c r="BF404" s="332">
        <v>45239</v>
      </c>
      <c r="BG404" s="2" t="s">
        <v>115</v>
      </c>
      <c r="BH404" s="2" t="s">
        <v>138</v>
      </c>
      <c r="BI404" s="323">
        <v>46023</v>
      </c>
      <c r="BJ404" s="323">
        <v>46112</v>
      </c>
      <c r="BK404" s="324">
        <v>2159</v>
      </c>
      <c r="BL404" s="325">
        <v>119.6</v>
      </c>
      <c r="BM404" s="274">
        <f t="shared" si="108"/>
        <v>0.96323999999999999</v>
      </c>
      <c r="BN404" s="326">
        <f t="shared" si="118"/>
        <v>124.16427889207259</v>
      </c>
      <c r="BO404" s="296" t="str">
        <f t="shared" si="119"/>
        <v/>
      </c>
      <c r="BP404" t="str">
        <f t="shared" si="109"/>
        <v/>
      </c>
      <c r="BQ404" s="296"/>
      <c r="BR404" s="332">
        <v>45233</v>
      </c>
      <c r="BS404" s="2" t="s">
        <v>108</v>
      </c>
      <c r="BT404" s="2" t="s">
        <v>138</v>
      </c>
      <c r="BU404" s="323">
        <v>46023</v>
      </c>
      <c r="BV404" s="323">
        <v>46387</v>
      </c>
      <c r="BW404" s="324">
        <v>8760</v>
      </c>
      <c r="BX404" s="325">
        <v>105.28</v>
      </c>
      <c r="BY404" s="274">
        <f t="shared" si="110"/>
        <v>0.96323999999999999</v>
      </c>
      <c r="BZ404" s="326">
        <f t="shared" si="120"/>
        <v>109.29778663676758</v>
      </c>
      <c r="CA404" s="296" t="str">
        <f t="shared" si="121"/>
        <v/>
      </c>
    </row>
    <row r="405" spans="12:79" x14ac:dyDescent="0.25">
      <c r="L405" s="332">
        <v>44104</v>
      </c>
      <c r="M405" s="2" t="s">
        <v>108</v>
      </c>
      <c r="N405" s="2" t="s">
        <v>138</v>
      </c>
      <c r="O405" s="323">
        <v>46023</v>
      </c>
      <c r="P405" s="323">
        <v>46387</v>
      </c>
      <c r="Q405" s="324">
        <v>8760</v>
      </c>
      <c r="R405" s="325">
        <v>49.3</v>
      </c>
      <c r="S405" s="274">
        <f t="shared" si="102"/>
        <v>1.0783700000000001</v>
      </c>
      <c r="T405" s="326">
        <f t="shared" si="111"/>
        <v>45.717147175830185</v>
      </c>
      <c r="U405" s="296" t="str">
        <f t="shared" si="103"/>
        <v/>
      </c>
      <c r="V405" s="296"/>
      <c r="W405" s="332">
        <v>44505</v>
      </c>
      <c r="X405" s="2" t="s">
        <v>108</v>
      </c>
      <c r="Y405" s="2" t="s">
        <v>135</v>
      </c>
      <c r="Z405" s="323">
        <v>45658</v>
      </c>
      <c r="AA405" s="323">
        <v>46022</v>
      </c>
      <c r="AB405" s="324">
        <v>8760</v>
      </c>
      <c r="AC405" s="325">
        <v>71.38</v>
      </c>
      <c r="AD405" s="274">
        <f t="shared" si="104"/>
        <v>1.05217</v>
      </c>
      <c r="AE405" s="326">
        <f t="shared" si="112"/>
        <v>67.840748168071698</v>
      </c>
      <c r="AF405" s="296" t="str">
        <f t="shared" si="113"/>
        <v/>
      </c>
      <c r="AG405" s="296"/>
      <c r="AH405" s="333">
        <v>44872</v>
      </c>
      <c r="AI405" s="328" t="s">
        <v>108</v>
      </c>
      <c r="AJ405" s="328" t="s">
        <v>138</v>
      </c>
      <c r="AK405" s="329">
        <v>46023</v>
      </c>
      <c r="AL405" s="329">
        <v>46387</v>
      </c>
      <c r="AM405" s="330">
        <v>8760</v>
      </c>
      <c r="AN405" s="331">
        <v>141.78</v>
      </c>
      <c r="AO405" s="274">
        <f t="shared" si="105"/>
        <v>0.98429999999999995</v>
      </c>
      <c r="AP405" s="326">
        <f t="shared" si="114"/>
        <v>144.04145077720207</v>
      </c>
      <c r="AQ405" s="296" t="str">
        <f t="shared" si="115"/>
        <v/>
      </c>
      <c r="AR405" s="296"/>
      <c r="AS405" s="333">
        <v>44876</v>
      </c>
      <c r="AT405" s="328" t="s">
        <v>115</v>
      </c>
      <c r="AU405" s="328" t="s">
        <v>145</v>
      </c>
      <c r="AV405" s="329">
        <v>45748</v>
      </c>
      <c r="AW405" s="329">
        <v>45838</v>
      </c>
      <c r="AX405" s="330">
        <v>2184</v>
      </c>
      <c r="AY405" s="331">
        <v>121.5</v>
      </c>
      <c r="AZ405" s="274">
        <f t="shared" si="106"/>
        <v>0.98429999999999995</v>
      </c>
      <c r="BA405" s="326">
        <f t="shared" si="116"/>
        <v>123.43797622676014</v>
      </c>
      <c r="BB405" s="296" t="str">
        <f t="shared" si="117"/>
        <v/>
      </c>
      <c r="BC405" t="str">
        <f t="shared" si="107"/>
        <v/>
      </c>
      <c r="BD405" s="296"/>
      <c r="BE405" s="296"/>
      <c r="BF405" s="332">
        <v>45239</v>
      </c>
      <c r="BG405" s="2" t="s">
        <v>115</v>
      </c>
      <c r="BH405" s="2" t="s">
        <v>157</v>
      </c>
      <c r="BI405" s="323">
        <v>46113</v>
      </c>
      <c r="BJ405" s="323">
        <v>46203</v>
      </c>
      <c r="BK405" s="324">
        <v>2184</v>
      </c>
      <c r="BL405" s="325">
        <v>91.1</v>
      </c>
      <c r="BM405" s="274">
        <f t="shared" si="108"/>
        <v>0.96323999999999999</v>
      </c>
      <c r="BN405" s="326">
        <f t="shared" si="118"/>
        <v>94.576637182841239</v>
      </c>
      <c r="BO405" s="296" t="str">
        <f t="shared" si="119"/>
        <v/>
      </c>
      <c r="BP405" t="str">
        <f t="shared" si="109"/>
        <v/>
      </c>
      <c r="BQ405" s="296"/>
      <c r="BR405" s="332">
        <v>45233</v>
      </c>
      <c r="BS405" s="2" t="s">
        <v>108</v>
      </c>
      <c r="BT405" s="2" t="s">
        <v>141</v>
      </c>
      <c r="BU405" s="323">
        <v>46388</v>
      </c>
      <c r="BV405" s="323">
        <v>46752</v>
      </c>
      <c r="BW405" s="324">
        <v>8760</v>
      </c>
      <c r="BX405" s="325">
        <v>91.13</v>
      </c>
      <c r="BY405" s="274">
        <f t="shared" si="110"/>
        <v>0.96323999999999999</v>
      </c>
      <c r="BZ405" s="326">
        <f t="shared" si="120"/>
        <v>94.607782068850952</v>
      </c>
      <c r="CA405" s="296" t="str">
        <f t="shared" si="121"/>
        <v/>
      </c>
    </row>
    <row r="406" spans="12:79" x14ac:dyDescent="0.25">
      <c r="L406" s="332">
        <v>44103</v>
      </c>
      <c r="M406" s="2" t="s">
        <v>108</v>
      </c>
      <c r="N406" s="2" t="s">
        <v>151</v>
      </c>
      <c r="O406" s="323">
        <v>44197</v>
      </c>
      <c r="P406" s="323">
        <v>44561</v>
      </c>
      <c r="Q406" s="324">
        <v>8760</v>
      </c>
      <c r="R406" s="325">
        <v>41.82</v>
      </c>
      <c r="S406" s="274">
        <f t="shared" ref="S406:S469" si="122">VLOOKUP(CONCATENATE(YEAR(L406),"-",MONTH(L406)),$A$22:$B$69,2,0)</f>
        <v>1.0783700000000001</v>
      </c>
      <c r="T406" s="326">
        <f t="shared" si="111"/>
        <v>38.780752431911125</v>
      </c>
      <c r="U406" s="296" t="str">
        <f t="shared" ref="U406:U469" si="123">IF(AND($L406&gt;=N$19,$L406&lt;=O$19,$N406=U$16),T406,"")</f>
        <v/>
      </c>
      <c r="V406" s="296"/>
      <c r="W406" s="332">
        <v>44505</v>
      </c>
      <c r="X406" s="2" t="s">
        <v>108</v>
      </c>
      <c r="Y406" s="2" t="s">
        <v>138</v>
      </c>
      <c r="Z406" s="323">
        <v>46023</v>
      </c>
      <c r="AA406" s="323">
        <v>46387</v>
      </c>
      <c r="AB406" s="324">
        <v>8760</v>
      </c>
      <c r="AC406" s="325">
        <v>70.75</v>
      </c>
      <c r="AD406" s="274">
        <f t="shared" ref="AD406:AD469" si="124">VLOOKUP(CONCATENATE(YEAR(W406),"-",MONTH(W406)),$A$22:$B$69,2,0)</f>
        <v>1.05217</v>
      </c>
      <c r="AE406" s="326">
        <f t="shared" si="112"/>
        <v>67.241985610690278</v>
      </c>
      <c r="AF406" s="296" t="str">
        <f t="shared" si="113"/>
        <v/>
      </c>
      <c r="AG406" s="296"/>
      <c r="AH406" s="333">
        <v>44872</v>
      </c>
      <c r="AI406" s="328" t="s">
        <v>108</v>
      </c>
      <c r="AJ406" s="328" t="s">
        <v>141</v>
      </c>
      <c r="AK406" s="329">
        <v>46388</v>
      </c>
      <c r="AL406" s="329">
        <v>46752</v>
      </c>
      <c r="AM406" s="330">
        <v>8760</v>
      </c>
      <c r="AN406" s="331">
        <v>127.97</v>
      </c>
      <c r="AO406" s="274">
        <f t="shared" ref="AO406:AO469" si="125">VLOOKUP(CONCATENATE(YEAR(AH406),"-",MONTH(AH406)),$A$22:$B$69,2,0)</f>
        <v>0.98429999999999995</v>
      </c>
      <c r="AP406" s="326">
        <f t="shared" si="114"/>
        <v>130.01117545463782</v>
      </c>
      <c r="AQ406" s="296" t="str">
        <f t="shared" si="115"/>
        <v/>
      </c>
      <c r="AR406" s="296"/>
      <c r="AS406" s="333">
        <v>44876</v>
      </c>
      <c r="AT406" s="328" t="s">
        <v>115</v>
      </c>
      <c r="AU406" s="328" t="s">
        <v>148</v>
      </c>
      <c r="AV406" s="329">
        <v>45839</v>
      </c>
      <c r="AW406" s="329">
        <v>45930</v>
      </c>
      <c r="AX406" s="330">
        <v>2208</v>
      </c>
      <c r="AY406" s="331">
        <v>122</v>
      </c>
      <c r="AZ406" s="274">
        <f t="shared" ref="AZ406:AZ469" si="126">VLOOKUP(CONCATENATE(YEAR(AS406),"-",MONTH(AS406)),$A$22:$B$69,2,0)</f>
        <v>0.98429999999999995</v>
      </c>
      <c r="BA406" s="326">
        <f t="shared" si="116"/>
        <v>123.94595143756985</v>
      </c>
      <c r="BB406" s="296" t="str">
        <f t="shared" si="117"/>
        <v/>
      </c>
      <c r="BC406" t="str">
        <f t="shared" ref="BC406:BC469" si="127">IF(OR(AU406=AU$16,AU406=AV$16,AU406=AW$16,AU406=AX$16),1,"")</f>
        <v/>
      </c>
      <c r="BD406" s="296"/>
      <c r="BE406" s="296"/>
      <c r="BF406" s="332">
        <v>45239</v>
      </c>
      <c r="BG406" s="2" t="s">
        <v>115</v>
      </c>
      <c r="BH406" s="2" t="s">
        <v>160</v>
      </c>
      <c r="BI406" s="323">
        <v>46204</v>
      </c>
      <c r="BJ406" s="323">
        <v>46295</v>
      </c>
      <c r="BK406" s="324">
        <v>2208</v>
      </c>
      <c r="BL406" s="325">
        <v>94.39</v>
      </c>
      <c r="BM406" s="274">
        <f t="shared" ref="BM406:BM469" si="128">VLOOKUP(CONCATENATE(YEAR(BF406),"-",MONTH(BF406)),$A$22:$B$69,2,0)</f>
        <v>0.96323999999999999</v>
      </c>
      <c r="BN406" s="326">
        <f t="shared" si="118"/>
        <v>97.992193015240233</v>
      </c>
      <c r="BO406" s="296" t="str">
        <f t="shared" si="119"/>
        <v/>
      </c>
      <c r="BP406" t="str">
        <f t="shared" ref="BP406:BP469" si="129">IF(OR(BH406=BH$16,BH406=BI$16,BH406=BJ$16,BH406=BK$16),1,"")</f>
        <v/>
      </c>
      <c r="BQ406" s="296"/>
      <c r="BR406" s="332">
        <v>45233</v>
      </c>
      <c r="BS406" s="2" t="s">
        <v>108</v>
      </c>
      <c r="BT406" s="2" t="s">
        <v>143</v>
      </c>
      <c r="BU406" s="323">
        <v>46753</v>
      </c>
      <c r="BV406" s="323">
        <v>47118</v>
      </c>
      <c r="BW406" s="324">
        <v>8784</v>
      </c>
      <c r="BX406" s="325">
        <v>81.98</v>
      </c>
      <c r="BY406" s="274">
        <f t="shared" ref="BY406:BY469" si="130">VLOOKUP(CONCATENATE(YEAR(BR406),"-",MONTH(BR406)),$A$22:$B$69,2,0)</f>
        <v>0.96323999999999999</v>
      </c>
      <c r="BZ406" s="326">
        <f t="shared" si="120"/>
        <v>85.108591835887225</v>
      </c>
      <c r="CA406" s="296" t="str">
        <f t="shared" si="121"/>
        <v/>
      </c>
    </row>
    <row r="407" spans="12:79" x14ac:dyDescent="0.25">
      <c r="L407" s="332">
        <v>44103</v>
      </c>
      <c r="M407" s="2" t="s">
        <v>108</v>
      </c>
      <c r="N407" s="2" t="s">
        <v>133</v>
      </c>
      <c r="O407" s="323">
        <v>44562</v>
      </c>
      <c r="P407" s="323">
        <v>44926</v>
      </c>
      <c r="Q407" s="324">
        <v>8760</v>
      </c>
      <c r="R407" s="325">
        <v>44.78</v>
      </c>
      <c r="S407" s="274">
        <f t="shared" si="122"/>
        <v>1.0783700000000001</v>
      </c>
      <c r="T407" s="326">
        <f t="shared" ref="T407:T470" si="131">IF(R407="","",R407/S407)</f>
        <v>41.525635913461983</v>
      </c>
      <c r="U407" s="296" t="str">
        <f t="shared" si="123"/>
        <v/>
      </c>
      <c r="V407" s="296"/>
      <c r="W407" s="332">
        <v>44505</v>
      </c>
      <c r="X407" s="2" t="s">
        <v>108</v>
      </c>
      <c r="Y407" s="2" t="s">
        <v>141</v>
      </c>
      <c r="Z407" s="323">
        <v>46388</v>
      </c>
      <c r="AA407" s="323">
        <v>46752</v>
      </c>
      <c r="AB407" s="324">
        <v>8760</v>
      </c>
      <c r="AC407" s="325">
        <v>70.430000000000007</v>
      </c>
      <c r="AD407" s="274">
        <f t="shared" si="124"/>
        <v>1.05217</v>
      </c>
      <c r="AE407" s="326">
        <f t="shared" ref="AE407:AE470" si="132">IF(AC407="","",AC407/AD407)</f>
        <v>66.937852248210845</v>
      </c>
      <c r="AF407" s="296" t="str">
        <f t="shared" ref="AF407:AF470" si="133">IF(AND($W407&gt;=Y$13,$W407&lt;=Z$13,$Y407=AF$16),AE407,"")</f>
        <v/>
      </c>
      <c r="AG407" s="296"/>
      <c r="AH407" s="333">
        <v>44872</v>
      </c>
      <c r="AI407" s="328" t="s">
        <v>108</v>
      </c>
      <c r="AJ407" s="328" t="s">
        <v>143</v>
      </c>
      <c r="AK407" s="329">
        <v>46753</v>
      </c>
      <c r="AL407" s="329">
        <v>47118</v>
      </c>
      <c r="AM407" s="330">
        <v>8784</v>
      </c>
      <c r="AN407" s="331">
        <v>116.81</v>
      </c>
      <c r="AO407" s="274">
        <f t="shared" si="125"/>
        <v>0.98429999999999995</v>
      </c>
      <c r="AP407" s="326">
        <f t="shared" ref="AP407:AP470" si="134">IF(AN407="","",AN407/AO407)</f>
        <v>118.67316874936503</v>
      </c>
      <c r="AQ407" s="296" t="str">
        <f t="shared" ref="AQ407:AQ470" si="135">IF(AND(AH407&gt;=AJ$19,AH407&lt;=AK$19,$AJ407=AQ$16),AP407,"")</f>
        <v/>
      </c>
      <c r="AR407" s="296"/>
      <c r="AS407" s="333">
        <v>44875</v>
      </c>
      <c r="AT407" s="328" t="s">
        <v>115</v>
      </c>
      <c r="AU407" s="328" t="s">
        <v>110</v>
      </c>
      <c r="AV407" s="329">
        <v>44927</v>
      </c>
      <c r="AW407" s="329">
        <v>45016</v>
      </c>
      <c r="AX407" s="330">
        <v>2159</v>
      </c>
      <c r="AY407" s="331">
        <v>313.32</v>
      </c>
      <c r="AZ407" s="274">
        <f t="shared" si="126"/>
        <v>0.98429999999999995</v>
      </c>
      <c r="BA407" s="326">
        <f t="shared" ref="BA407:BA470" si="136">IF(AY407="","",AY407/AZ407)</f>
        <v>318.31758610179821</v>
      </c>
      <c r="BB407" s="296" t="str">
        <f t="shared" ref="BB407:BB470" si="137">IF(AND(AS407&gt;=BA$16,AS407&lt;=BB$16,BC407=1),BA407,"")</f>
        <v/>
      </c>
      <c r="BC407" t="str">
        <f t="shared" si="127"/>
        <v/>
      </c>
      <c r="BD407" s="296"/>
      <c r="BE407" s="296"/>
      <c r="BF407" s="332">
        <v>45238</v>
      </c>
      <c r="BG407" s="2" t="s">
        <v>115</v>
      </c>
      <c r="BH407" s="2" t="s">
        <v>111</v>
      </c>
      <c r="BI407" s="323">
        <v>45292</v>
      </c>
      <c r="BJ407" s="323">
        <v>45382</v>
      </c>
      <c r="BK407" s="324">
        <v>2183</v>
      </c>
      <c r="BL407" s="325">
        <v>111.47</v>
      </c>
      <c r="BM407" s="274">
        <f t="shared" si="128"/>
        <v>0.96323999999999999</v>
      </c>
      <c r="BN407" s="326">
        <f t="shared" ref="BN407:BN470" si="138">IF(BL407="","",BL407/BM407)</f>
        <v>115.72401478343923</v>
      </c>
      <c r="BO407" s="296" t="str">
        <f t="shared" ref="BO407:BO470" si="139">IF(AND(BF407&gt;=BH$19,BF407&lt;=BI$19,BP407=1),BN407,"")</f>
        <v/>
      </c>
      <c r="BP407">
        <f t="shared" si="129"/>
        <v>1</v>
      </c>
      <c r="BQ407" s="296"/>
      <c r="BR407" s="332">
        <v>45233</v>
      </c>
      <c r="BS407" s="2" t="s">
        <v>108</v>
      </c>
      <c r="BT407" s="2" t="s">
        <v>146</v>
      </c>
      <c r="BU407" s="323">
        <v>47119</v>
      </c>
      <c r="BV407" s="323">
        <v>47483</v>
      </c>
      <c r="BW407" s="324">
        <v>8760</v>
      </c>
      <c r="BX407" s="325">
        <v>78.77</v>
      </c>
      <c r="BY407" s="274">
        <f t="shared" si="130"/>
        <v>0.96323999999999999</v>
      </c>
      <c r="BZ407" s="326">
        <f t="shared" ref="BZ407:BZ470" si="140">IF(BX407="","",BX407/BY407)</f>
        <v>81.776089032847466</v>
      </c>
      <c r="CA407" s="296" t="str">
        <f t="shared" ref="CA407:CA470" si="141">IF(AND(BR407&gt;=BZ$16,BR407&lt;=CA$16,BT407=BT$16),BZ407,"")</f>
        <v/>
      </c>
    </row>
    <row r="408" spans="12:79" x14ac:dyDescent="0.25">
      <c r="L408" s="332">
        <v>44103</v>
      </c>
      <c r="M408" s="2" t="s">
        <v>108</v>
      </c>
      <c r="N408" s="2" t="s">
        <v>110</v>
      </c>
      <c r="O408" s="323">
        <v>44927</v>
      </c>
      <c r="P408" s="323">
        <v>45291</v>
      </c>
      <c r="Q408" s="324">
        <v>8760</v>
      </c>
      <c r="R408" s="325">
        <v>46.84</v>
      </c>
      <c r="S408" s="274">
        <f t="shared" si="122"/>
        <v>1.0783700000000001</v>
      </c>
      <c r="T408" s="326">
        <f t="shared" si="131"/>
        <v>43.435926444541302</v>
      </c>
      <c r="U408" s="296" t="str">
        <f t="shared" si="123"/>
        <v/>
      </c>
      <c r="V408" s="296"/>
      <c r="W408" s="332">
        <v>44505</v>
      </c>
      <c r="X408" s="2" t="s">
        <v>108</v>
      </c>
      <c r="Y408" s="2" t="s">
        <v>143</v>
      </c>
      <c r="Z408" s="323">
        <v>46753</v>
      </c>
      <c r="AA408" s="323">
        <v>47118</v>
      </c>
      <c r="AB408" s="324">
        <v>8784</v>
      </c>
      <c r="AC408" s="325">
        <v>70.14</v>
      </c>
      <c r="AD408" s="274">
        <f t="shared" si="124"/>
        <v>1.05217</v>
      </c>
      <c r="AE408" s="326">
        <f t="shared" si="132"/>
        <v>66.662231388463837</v>
      </c>
      <c r="AF408" s="296" t="str">
        <f t="shared" si="133"/>
        <v/>
      </c>
      <c r="AG408" s="296"/>
      <c r="AH408" s="333">
        <v>44872</v>
      </c>
      <c r="AI408" s="328" t="s">
        <v>108</v>
      </c>
      <c r="AJ408" s="328" t="s">
        <v>146</v>
      </c>
      <c r="AK408" s="329">
        <v>47119</v>
      </c>
      <c r="AL408" s="329">
        <v>47483</v>
      </c>
      <c r="AM408" s="330">
        <v>8760</v>
      </c>
      <c r="AN408" s="331">
        <v>115.03</v>
      </c>
      <c r="AO408" s="274">
        <f t="shared" si="125"/>
        <v>0.98429999999999995</v>
      </c>
      <c r="AP408" s="326">
        <f t="shared" si="134"/>
        <v>116.86477699888246</v>
      </c>
      <c r="AQ408" s="296" t="str">
        <f t="shared" si="135"/>
        <v/>
      </c>
      <c r="AR408" s="296"/>
      <c r="AS408" s="333">
        <v>44875</v>
      </c>
      <c r="AT408" s="328" t="s">
        <v>115</v>
      </c>
      <c r="AU408" s="328" t="s">
        <v>134</v>
      </c>
      <c r="AV408" s="329">
        <v>45017</v>
      </c>
      <c r="AW408" s="329">
        <v>45107</v>
      </c>
      <c r="AX408" s="330">
        <v>2184</v>
      </c>
      <c r="AY408" s="331">
        <v>281.58999999999997</v>
      </c>
      <c r="AZ408" s="274">
        <f t="shared" si="126"/>
        <v>0.98429999999999995</v>
      </c>
      <c r="BA408" s="326">
        <f t="shared" si="136"/>
        <v>286.08147922381386</v>
      </c>
      <c r="BB408" s="296" t="str">
        <f t="shared" si="137"/>
        <v/>
      </c>
      <c r="BC408" t="str">
        <f t="shared" si="127"/>
        <v/>
      </c>
      <c r="BD408" s="296"/>
      <c r="BE408" s="296"/>
      <c r="BF408" s="332">
        <v>45238</v>
      </c>
      <c r="BG408" s="2" t="s">
        <v>115</v>
      </c>
      <c r="BH408" s="2" t="s">
        <v>117</v>
      </c>
      <c r="BI408" s="323">
        <v>45383</v>
      </c>
      <c r="BJ408" s="323">
        <v>45473</v>
      </c>
      <c r="BK408" s="324">
        <v>2184</v>
      </c>
      <c r="BL408" s="325">
        <v>100.43</v>
      </c>
      <c r="BM408" s="274">
        <f t="shared" si="128"/>
        <v>0.96323999999999999</v>
      </c>
      <c r="BN408" s="326">
        <f t="shared" si="138"/>
        <v>104.2626967318633</v>
      </c>
      <c r="BO408" s="296" t="str">
        <f t="shared" si="139"/>
        <v/>
      </c>
      <c r="BP408">
        <f t="shared" si="129"/>
        <v>1</v>
      </c>
      <c r="BQ408" s="296"/>
      <c r="BR408" s="332">
        <v>45233</v>
      </c>
      <c r="BS408" s="2" t="s">
        <v>108</v>
      </c>
      <c r="BT408" s="2" t="s">
        <v>149</v>
      </c>
      <c r="BU408" s="323">
        <v>47484</v>
      </c>
      <c r="BV408" s="323">
        <v>47848</v>
      </c>
      <c r="BW408" s="324">
        <v>8760</v>
      </c>
      <c r="BX408" s="325">
        <v>75.900000000000006</v>
      </c>
      <c r="BY408" s="274">
        <f t="shared" si="130"/>
        <v>0.96323999999999999</v>
      </c>
      <c r="BZ408" s="326">
        <f t="shared" si="140"/>
        <v>78.796561604584539</v>
      </c>
      <c r="CA408" s="296" t="str">
        <f t="shared" si="141"/>
        <v/>
      </c>
    </row>
    <row r="409" spans="12:79" x14ac:dyDescent="0.25">
      <c r="L409" s="332">
        <v>44103</v>
      </c>
      <c r="M409" s="2" t="s">
        <v>108</v>
      </c>
      <c r="N409" s="2" t="s">
        <v>111</v>
      </c>
      <c r="O409" s="323">
        <v>45292</v>
      </c>
      <c r="P409" s="323">
        <v>45657</v>
      </c>
      <c r="Q409" s="324">
        <v>8784</v>
      </c>
      <c r="R409" s="325">
        <v>48.53</v>
      </c>
      <c r="S409" s="274">
        <f t="shared" si="122"/>
        <v>1.0783700000000001</v>
      </c>
      <c r="T409" s="326">
        <f t="shared" si="131"/>
        <v>45.003106540426757</v>
      </c>
      <c r="U409" s="296" t="str">
        <f t="shared" si="123"/>
        <v/>
      </c>
      <c r="V409" s="296"/>
      <c r="W409" s="332">
        <v>44505</v>
      </c>
      <c r="X409" s="2" t="s">
        <v>108</v>
      </c>
      <c r="Y409" s="2" t="s">
        <v>146</v>
      </c>
      <c r="Z409" s="323">
        <v>47119</v>
      </c>
      <c r="AA409" s="323">
        <v>47483</v>
      </c>
      <c r="AB409" s="324">
        <v>8760</v>
      </c>
      <c r="AC409" s="325">
        <v>69.540000000000006</v>
      </c>
      <c r="AD409" s="274">
        <f t="shared" si="124"/>
        <v>1.05217</v>
      </c>
      <c r="AE409" s="326">
        <f t="shared" si="132"/>
        <v>66.091981333814886</v>
      </c>
      <c r="AF409" s="296" t="str">
        <f t="shared" si="133"/>
        <v/>
      </c>
      <c r="AG409" s="296"/>
      <c r="AH409" s="333">
        <v>44872</v>
      </c>
      <c r="AI409" s="328" t="s">
        <v>108</v>
      </c>
      <c r="AJ409" s="328" t="s">
        <v>149</v>
      </c>
      <c r="AK409" s="329">
        <v>47484</v>
      </c>
      <c r="AL409" s="329">
        <v>47848</v>
      </c>
      <c r="AM409" s="330">
        <v>8760</v>
      </c>
      <c r="AN409" s="331">
        <v>114.07</v>
      </c>
      <c r="AO409" s="274">
        <f t="shared" si="125"/>
        <v>0.98429999999999995</v>
      </c>
      <c r="AP409" s="326">
        <f t="shared" si="134"/>
        <v>115.8894645941278</v>
      </c>
      <c r="AQ409" s="296" t="str">
        <f t="shared" si="135"/>
        <v/>
      </c>
      <c r="AR409" s="296"/>
      <c r="AS409" s="333">
        <v>44875</v>
      </c>
      <c r="AT409" s="328" t="s">
        <v>115</v>
      </c>
      <c r="AU409" s="328" t="s">
        <v>137</v>
      </c>
      <c r="AV409" s="329">
        <v>45108</v>
      </c>
      <c r="AW409" s="329">
        <v>45199</v>
      </c>
      <c r="AX409" s="330">
        <v>2208</v>
      </c>
      <c r="AY409" s="331">
        <v>280.32</v>
      </c>
      <c r="AZ409" s="274">
        <f t="shared" si="126"/>
        <v>0.98429999999999995</v>
      </c>
      <c r="BA409" s="326">
        <f t="shared" si="136"/>
        <v>284.79122218835721</v>
      </c>
      <c r="BB409" s="296" t="str">
        <f t="shared" si="137"/>
        <v/>
      </c>
      <c r="BC409" t="str">
        <f t="shared" si="127"/>
        <v/>
      </c>
      <c r="BD409" s="296"/>
      <c r="BE409" s="296"/>
      <c r="BF409" s="332">
        <v>45238</v>
      </c>
      <c r="BG409" s="2" t="s">
        <v>115</v>
      </c>
      <c r="BH409" s="2" t="s">
        <v>118</v>
      </c>
      <c r="BI409" s="323">
        <v>45474</v>
      </c>
      <c r="BJ409" s="323">
        <v>45565</v>
      </c>
      <c r="BK409" s="324">
        <v>2208</v>
      </c>
      <c r="BL409" s="325">
        <v>110.67</v>
      </c>
      <c r="BM409" s="274">
        <f t="shared" si="128"/>
        <v>0.96323999999999999</v>
      </c>
      <c r="BN409" s="326">
        <f t="shared" si="138"/>
        <v>114.89348448984677</v>
      </c>
      <c r="BO409" s="296" t="str">
        <f t="shared" si="139"/>
        <v/>
      </c>
      <c r="BP409">
        <f t="shared" si="129"/>
        <v>1</v>
      </c>
      <c r="BQ409" s="296"/>
      <c r="BR409" s="332">
        <v>45233</v>
      </c>
      <c r="BS409" s="2" t="s">
        <v>108</v>
      </c>
      <c r="BT409" s="2" t="s">
        <v>153</v>
      </c>
      <c r="BU409" s="323">
        <v>47849</v>
      </c>
      <c r="BV409" s="323">
        <v>48213</v>
      </c>
      <c r="BW409" s="324">
        <v>8760</v>
      </c>
      <c r="BX409" s="325">
        <v>77.84</v>
      </c>
      <c r="BY409" s="274">
        <f t="shared" si="130"/>
        <v>0.96323999999999999</v>
      </c>
      <c r="BZ409" s="326">
        <f t="shared" si="140"/>
        <v>80.810597566546249</v>
      </c>
      <c r="CA409" s="296" t="str">
        <f t="shared" si="141"/>
        <v/>
      </c>
    </row>
    <row r="410" spans="12:79" x14ac:dyDescent="0.25">
      <c r="L410" s="332">
        <v>44103</v>
      </c>
      <c r="M410" s="2" t="s">
        <v>108</v>
      </c>
      <c r="N410" s="2" t="s">
        <v>135</v>
      </c>
      <c r="O410" s="323">
        <v>45658</v>
      </c>
      <c r="P410" s="323">
        <v>46022</v>
      </c>
      <c r="Q410" s="324">
        <v>8760</v>
      </c>
      <c r="R410" s="325">
        <v>49.28</v>
      </c>
      <c r="S410" s="274">
        <f t="shared" si="122"/>
        <v>1.0783700000000001</v>
      </c>
      <c r="T410" s="326">
        <f t="shared" si="131"/>
        <v>45.698600665819711</v>
      </c>
      <c r="U410" s="296" t="str">
        <f t="shared" si="123"/>
        <v/>
      </c>
      <c r="V410" s="296"/>
      <c r="W410" s="332">
        <v>44505</v>
      </c>
      <c r="X410" s="2" t="s">
        <v>108</v>
      </c>
      <c r="Y410" s="2" t="s">
        <v>149</v>
      </c>
      <c r="Z410" s="323">
        <v>47484</v>
      </c>
      <c r="AA410" s="323">
        <v>47848</v>
      </c>
      <c r="AB410" s="324">
        <v>8760</v>
      </c>
      <c r="AC410" s="325">
        <v>69.069999999999993</v>
      </c>
      <c r="AD410" s="274">
        <f t="shared" si="124"/>
        <v>1.05217</v>
      </c>
      <c r="AE410" s="326">
        <f t="shared" si="132"/>
        <v>65.645285457673182</v>
      </c>
      <c r="AF410" s="296" t="str">
        <f t="shared" si="133"/>
        <v/>
      </c>
      <c r="AG410" s="296"/>
      <c r="AH410" s="333">
        <v>44872</v>
      </c>
      <c r="AI410" s="328" t="s">
        <v>108</v>
      </c>
      <c r="AJ410" s="328" t="s">
        <v>153</v>
      </c>
      <c r="AK410" s="329">
        <v>47849</v>
      </c>
      <c r="AL410" s="329">
        <v>48213</v>
      </c>
      <c r="AM410" s="330">
        <v>8760</v>
      </c>
      <c r="AN410" s="331">
        <v>113.35</v>
      </c>
      <c r="AO410" s="274">
        <f t="shared" si="125"/>
        <v>0.98429999999999995</v>
      </c>
      <c r="AP410" s="326">
        <f t="shared" si="134"/>
        <v>115.15798029056182</v>
      </c>
      <c r="AQ410" s="296" t="str">
        <f t="shared" si="135"/>
        <v/>
      </c>
      <c r="AR410" s="296"/>
      <c r="AS410" s="333">
        <v>44875</v>
      </c>
      <c r="AT410" s="328" t="s">
        <v>115</v>
      </c>
      <c r="AU410" s="328" t="s">
        <v>116</v>
      </c>
      <c r="AV410" s="329">
        <v>45200</v>
      </c>
      <c r="AW410" s="329">
        <v>45291</v>
      </c>
      <c r="AX410" s="330">
        <v>2209</v>
      </c>
      <c r="AY410" s="331">
        <v>407.78</v>
      </c>
      <c r="AZ410" s="274">
        <f t="shared" si="126"/>
        <v>0.98429999999999995</v>
      </c>
      <c r="BA410" s="326">
        <f t="shared" si="136"/>
        <v>414.28426292796911</v>
      </c>
      <c r="BB410" s="296">
        <f t="shared" si="137"/>
        <v>414.28426292796911</v>
      </c>
      <c r="BC410">
        <f t="shared" si="127"/>
        <v>1</v>
      </c>
      <c r="BD410" s="296"/>
      <c r="BE410" s="296"/>
      <c r="BF410" s="332">
        <v>45238</v>
      </c>
      <c r="BG410" s="2" t="s">
        <v>115</v>
      </c>
      <c r="BH410" s="2" t="s">
        <v>140</v>
      </c>
      <c r="BI410" s="323">
        <v>45566</v>
      </c>
      <c r="BJ410" s="323">
        <v>45657</v>
      </c>
      <c r="BK410" s="324">
        <v>2209</v>
      </c>
      <c r="BL410" s="325">
        <v>126.79</v>
      </c>
      <c r="BM410" s="274">
        <f t="shared" si="128"/>
        <v>0.96323999999999999</v>
      </c>
      <c r="BN410" s="326">
        <f t="shared" si="138"/>
        <v>131.62866990573482</v>
      </c>
      <c r="BO410" s="296" t="str">
        <f t="shared" si="139"/>
        <v/>
      </c>
      <c r="BP410" t="str">
        <f t="shared" si="129"/>
        <v/>
      </c>
      <c r="BQ410" s="296"/>
      <c r="BR410" s="332">
        <v>45233</v>
      </c>
      <c r="BS410" s="2" t="s">
        <v>108</v>
      </c>
      <c r="BT410" s="2" t="s">
        <v>155</v>
      </c>
      <c r="BU410" s="323">
        <v>48214</v>
      </c>
      <c r="BV410" s="323">
        <v>48579</v>
      </c>
      <c r="BW410" s="324">
        <v>8784</v>
      </c>
      <c r="BX410" s="325">
        <v>75.84</v>
      </c>
      <c r="BY410" s="274">
        <f t="shared" si="130"/>
        <v>0.96323999999999999</v>
      </c>
      <c r="BZ410" s="326">
        <f t="shared" si="140"/>
        <v>78.734271832565099</v>
      </c>
      <c r="CA410" s="296" t="str">
        <f t="shared" si="141"/>
        <v/>
      </c>
    </row>
    <row r="411" spans="12:79" x14ac:dyDescent="0.25">
      <c r="L411" s="332">
        <v>44103</v>
      </c>
      <c r="M411" s="2" t="s">
        <v>108</v>
      </c>
      <c r="N411" s="2" t="s">
        <v>138</v>
      </c>
      <c r="O411" s="323">
        <v>46023</v>
      </c>
      <c r="P411" s="323">
        <v>46387</v>
      </c>
      <c r="Q411" s="324">
        <v>8760</v>
      </c>
      <c r="R411" s="325">
        <v>49.83</v>
      </c>
      <c r="S411" s="274">
        <f t="shared" si="122"/>
        <v>1.0783700000000001</v>
      </c>
      <c r="T411" s="326">
        <f t="shared" si="131"/>
        <v>46.208629691107873</v>
      </c>
      <c r="U411" s="296" t="str">
        <f t="shared" si="123"/>
        <v/>
      </c>
      <c r="V411" s="296"/>
      <c r="W411" s="332">
        <v>44505</v>
      </c>
      <c r="X411" s="2" t="s">
        <v>108</v>
      </c>
      <c r="Y411" s="2" t="s">
        <v>153</v>
      </c>
      <c r="Z411" s="323">
        <v>47849</v>
      </c>
      <c r="AA411" s="323">
        <v>48213</v>
      </c>
      <c r="AB411" s="324">
        <v>8760</v>
      </c>
      <c r="AC411" s="325">
        <v>68.64</v>
      </c>
      <c r="AD411" s="274">
        <f t="shared" si="124"/>
        <v>1.05217</v>
      </c>
      <c r="AE411" s="326">
        <f t="shared" si="132"/>
        <v>65.236606251841437</v>
      </c>
      <c r="AF411" s="296" t="str">
        <f t="shared" si="133"/>
        <v/>
      </c>
      <c r="AG411" s="296"/>
      <c r="AH411" s="333">
        <v>44872</v>
      </c>
      <c r="AI411" s="328" t="s">
        <v>108</v>
      </c>
      <c r="AJ411" s="328" t="s">
        <v>155</v>
      </c>
      <c r="AK411" s="329">
        <v>48214</v>
      </c>
      <c r="AL411" s="329">
        <v>48579</v>
      </c>
      <c r="AM411" s="330">
        <v>8784</v>
      </c>
      <c r="AN411" s="331">
        <v>112.1</v>
      </c>
      <c r="AO411" s="274">
        <f t="shared" si="125"/>
        <v>0.98429999999999995</v>
      </c>
      <c r="AP411" s="326">
        <f t="shared" si="134"/>
        <v>113.88804226353754</v>
      </c>
      <c r="AQ411" s="296" t="str">
        <f t="shared" si="135"/>
        <v/>
      </c>
      <c r="AR411" s="296"/>
      <c r="AS411" s="333">
        <v>44875</v>
      </c>
      <c r="AT411" s="328" t="s">
        <v>115</v>
      </c>
      <c r="AU411" s="328" t="s">
        <v>111</v>
      </c>
      <c r="AV411" s="329">
        <v>45292</v>
      </c>
      <c r="AW411" s="329">
        <v>45382</v>
      </c>
      <c r="AX411" s="330">
        <v>2183</v>
      </c>
      <c r="AY411" s="331">
        <v>380.12</v>
      </c>
      <c r="AZ411" s="274">
        <f t="shared" si="126"/>
        <v>0.98429999999999995</v>
      </c>
      <c r="BA411" s="326">
        <f t="shared" si="136"/>
        <v>386.18307426597585</v>
      </c>
      <c r="BB411" s="296">
        <f t="shared" si="137"/>
        <v>386.18307426597585</v>
      </c>
      <c r="BC411">
        <f t="shared" si="127"/>
        <v>1</v>
      </c>
      <c r="BD411" s="296"/>
      <c r="BE411" s="296"/>
      <c r="BF411" s="332">
        <v>45238</v>
      </c>
      <c r="BG411" s="2" t="s">
        <v>115</v>
      </c>
      <c r="BH411" s="2" t="s">
        <v>135</v>
      </c>
      <c r="BI411" s="323">
        <v>45658</v>
      </c>
      <c r="BJ411" s="323">
        <v>45747</v>
      </c>
      <c r="BK411" s="324">
        <v>2159</v>
      </c>
      <c r="BL411" s="325">
        <v>128.54</v>
      </c>
      <c r="BM411" s="274">
        <f t="shared" si="128"/>
        <v>0.96323999999999999</v>
      </c>
      <c r="BN411" s="326">
        <f t="shared" si="138"/>
        <v>133.44545492296831</v>
      </c>
      <c r="BO411" s="296" t="str">
        <f t="shared" si="139"/>
        <v/>
      </c>
      <c r="BP411" t="str">
        <f t="shared" si="129"/>
        <v/>
      </c>
      <c r="BQ411" s="296"/>
      <c r="BR411" s="332">
        <v>45233</v>
      </c>
      <c r="BS411" s="2" t="s">
        <v>108</v>
      </c>
      <c r="BT411" s="2" t="s">
        <v>158</v>
      </c>
      <c r="BU411" s="323">
        <v>48580</v>
      </c>
      <c r="BV411" s="323">
        <v>48944</v>
      </c>
      <c r="BW411" s="324">
        <v>8760</v>
      </c>
      <c r="BX411" s="325">
        <v>73.84</v>
      </c>
      <c r="BY411" s="274">
        <f t="shared" si="130"/>
        <v>0.96323999999999999</v>
      </c>
      <c r="BZ411" s="326">
        <f t="shared" si="140"/>
        <v>76.657946098583949</v>
      </c>
      <c r="CA411" s="296" t="str">
        <f t="shared" si="141"/>
        <v/>
      </c>
    </row>
    <row r="412" spans="12:79" x14ac:dyDescent="0.25">
      <c r="L412" s="332">
        <v>44102</v>
      </c>
      <c r="M412" s="2" t="s">
        <v>108</v>
      </c>
      <c r="N412" s="2" t="s">
        <v>151</v>
      </c>
      <c r="O412" s="323">
        <v>44197</v>
      </c>
      <c r="P412" s="323">
        <v>44561</v>
      </c>
      <c r="Q412" s="324">
        <v>8760</v>
      </c>
      <c r="R412" s="325">
        <v>40.96</v>
      </c>
      <c r="S412" s="274">
        <f t="shared" si="122"/>
        <v>1.0783700000000001</v>
      </c>
      <c r="T412" s="326">
        <f t="shared" si="131"/>
        <v>37.983252501460534</v>
      </c>
      <c r="U412" s="296" t="str">
        <f t="shared" si="123"/>
        <v/>
      </c>
      <c r="V412" s="296"/>
      <c r="W412" s="332">
        <v>44504</v>
      </c>
      <c r="X412" s="2" t="s">
        <v>108</v>
      </c>
      <c r="Y412" s="2" t="s">
        <v>133</v>
      </c>
      <c r="Z412" s="323">
        <v>44562</v>
      </c>
      <c r="AA412" s="323">
        <v>44926</v>
      </c>
      <c r="AB412" s="324">
        <v>8760</v>
      </c>
      <c r="AC412" s="325">
        <v>115.19</v>
      </c>
      <c r="AD412" s="274">
        <f t="shared" si="124"/>
        <v>1.05217</v>
      </c>
      <c r="AE412" s="326">
        <f t="shared" si="132"/>
        <v>109.47850632502352</v>
      </c>
      <c r="AF412" s="296" t="str">
        <f t="shared" si="133"/>
        <v/>
      </c>
      <c r="AG412" s="296"/>
      <c r="AH412" s="333">
        <v>44869</v>
      </c>
      <c r="AI412" s="328" t="s">
        <v>108</v>
      </c>
      <c r="AJ412" s="328" t="s">
        <v>110</v>
      </c>
      <c r="AK412" s="329">
        <v>44927</v>
      </c>
      <c r="AL412" s="329">
        <v>45291</v>
      </c>
      <c r="AM412" s="330">
        <v>8760</v>
      </c>
      <c r="AN412" s="331">
        <v>365.92</v>
      </c>
      <c r="AO412" s="274">
        <f t="shared" si="125"/>
        <v>0.98429999999999995</v>
      </c>
      <c r="AP412" s="326">
        <f t="shared" si="134"/>
        <v>371.75657827898004</v>
      </c>
      <c r="AQ412" s="296" t="str">
        <f t="shared" si="135"/>
        <v/>
      </c>
      <c r="AR412" s="296"/>
      <c r="AS412" s="333">
        <v>44875</v>
      </c>
      <c r="AT412" s="328" t="s">
        <v>115</v>
      </c>
      <c r="AU412" s="328" t="s">
        <v>117</v>
      </c>
      <c r="AV412" s="329">
        <v>45383</v>
      </c>
      <c r="AW412" s="329">
        <v>45473</v>
      </c>
      <c r="AX412" s="330">
        <v>2184</v>
      </c>
      <c r="AY412" s="331">
        <v>178.66</v>
      </c>
      <c r="AZ412" s="274">
        <f t="shared" si="126"/>
        <v>0.98429999999999995</v>
      </c>
      <c r="BA412" s="326">
        <f t="shared" si="136"/>
        <v>181.50970232652648</v>
      </c>
      <c r="BB412" s="296">
        <f t="shared" si="137"/>
        <v>181.50970232652648</v>
      </c>
      <c r="BC412">
        <f t="shared" si="127"/>
        <v>1</v>
      </c>
      <c r="BD412" s="296"/>
      <c r="BE412" s="296"/>
      <c r="BF412" s="332">
        <v>45238</v>
      </c>
      <c r="BG412" s="2" t="s">
        <v>115</v>
      </c>
      <c r="BH412" s="2" t="s">
        <v>145</v>
      </c>
      <c r="BI412" s="323">
        <v>45748</v>
      </c>
      <c r="BJ412" s="323">
        <v>45838</v>
      </c>
      <c r="BK412" s="324">
        <v>2184</v>
      </c>
      <c r="BL412" s="325">
        <v>92.37</v>
      </c>
      <c r="BM412" s="274">
        <f t="shared" si="128"/>
        <v>0.96323999999999999</v>
      </c>
      <c r="BN412" s="326">
        <f t="shared" si="138"/>
        <v>95.895104023919274</v>
      </c>
      <c r="BO412" s="296" t="str">
        <f t="shared" si="139"/>
        <v/>
      </c>
      <c r="BP412" t="str">
        <f t="shared" si="129"/>
        <v/>
      </c>
      <c r="BQ412" s="296"/>
      <c r="BR412" s="332">
        <v>45232</v>
      </c>
      <c r="BS412" s="2" t="s">
        <v>108</v>
      </c>
      <c r="BT412" s="2" t="s">
        <v>111</v>
      </c>
      <c r="BU412" s="323">
        <v>45292</v>
      </c>
      <c r="BV412" s="323">
        <v>45657</v>
      </c>
      <c r="BW412" s="324">
        <v>8784</v>
      </c>
      <c r="BX412" s="325">
        <v>118.47</v>
      </c>
      <c r="BY412" s="274">
        <f t="shared" si="130"/>
        <v>0.96323999999999999</v>
      </c>
      <c r="BZ412" s="326">
        <f t="shared" si="140"/>
        <v>122.99115485237324</v>
      </c>
      <c r="CA412" s="296">
        <f t="shared" si="141"/>
        <v>122.99115485237324</v>
      </c>
    </row>
    <row r="413" spans="12:79" x14ac:dyDescent="0.25">
      <c r="L413" s="332">
        <v>44102</v>
      </c>
      <c r="M413" s="2" t="s">
        <v>108</v>
      </c>
      <c r="N413" s="2" t="s">
        <v>133</v>
      </c>
      <c r="O413" s="323">
        <v>44562</v>
      </c>
      <c r="P413" s="323">
        <v>44926</v>
      </c>
      <c r="Q413" s="324">
        <v>8760</v>
      </c>
      <c r="R413" s="325">
        <v>44.15</v>
      </c>
      <c r="S413" s="274">
        <f t="shared" si="122"/>
        <v>1.0783700000000001</v>
      </c>
      <c r="T413" s="326">
        <f t="shared" si="131"/>
        <v>40.941420848131898</v>
      </c>
      <c r="U413" s="296" t="str">
        <f t="shared" si="123"/>
        <v/>
      </c>
      <c r="V413" s="296"/>
      <c r="W413" s="332">
        <v>44504</v>
      </c>
      <c r="X413" s="2" t="s">
        <v>108</v>
      </c>
      <c r="Y413" s="2" t="s">
        <v>110</v>
      </c>
      <c r="Z413" s="323">
        <v>44927</v>
      </c>
      <c r="AA413" s="323">
        <v>45291</v>
      </c>
      <c r="AB413" s="324">
        <v>8760</v>
      </c>
      <c r="AC413" s="325">
        <v>85.38</v>
      </c>
      <c r="AD413" s="274">
        <f t="shared" si="124"/>
        <v>1.05217</v>
      </c>
      <c r="AE413" s="326">
        <f t="shared" si="132"/>
        <v>81.146582776547504</v>
      </c>
      <c r="AF413" s="296">
        <f t="shared" si="133"/>
        <v>81.146582776547504</v>
      </c>
      <c r="AG413" s="296"/>
      <c r="AH413" s="333">
        <v>44869</v>
      </c>
      <c r="AI413" s="328" t="s">
        <v>108</v>
      </c>
      <c r="AJ413" s="328" t="s">
        <v>111</v>
      </c>
      <c r="AK413" s="329">
        <v>45292</v>
      </c>
      <c r="AL413" s="329">
        <v>45657</v>
      </c>
      <c r="AM413" s="330">
        <v>8784</v>
      </c>
      <c r="AN413" s="331">
        <v>251</v>
      </c>
      <c r="AO413" s="274">
        <f t="shared" si="125"/>
        <v>0.98429999999999995</v>
      </c>
      <c r="AP413" s="326">
        <f t="shared" si="134"/>
        <v>255.00355582647569</v>
      </c>
      <c r="AQ413" s="296" t="str">
        <f t="shared" si="135"/>
        <v/>
      </c>
      <c r="AR413" s="296"/>
      <c r="AS413" s="333">
        <v>44875</v>
      </c>
      <c r="AT413" s="328" t="s">
        <v>115</v>
      </c>
      <c r="AU413" s="328" t="s">
        <v>118</v>
      </c>
      <c r="AV413" s="329">
        <v>45474</v>
      </c>
      <c r="AW413" s="329">
        <v>45565</v>
      </c>
      <c r="AX413" s="330">
        <v>2208</v>
      </c>
      <c r="AY413" s="331">
        <v>167.16</v>
      </c>
      <c r="AZ413" s="274">
        <f t="shared" si="126"/>
        <v>0.98429999999999995</v>
      </c>
      <c r="BA413" s="326">
        <f t="shared" si="136"/>
        <v>169.82627247790307</v>
      </c>
      <c r="BB413" s="296">
        <f t="shared" si="137"/>
        <v>169.82627247790307</v>
      </c>
      <c r="BC413">
        <f t="shared" si="127"/>
        <v>1</v>
      </c>
      <c r="BD413" s="296"/>
      <c r="BE413" s="296"/>
      <c r="BF413" s="332">
        <v>45238</v>
      </c>
      <c r="BG413" s="2" t="s">
        <v>115</v>
      </c>
      <c r="BH413" s="2" t="s">
        <v>148</v>
      </c>
      <c r="BI413" s="323">
        <v>45839</v>
      </c>
      <c r="BJ413" s="323">
        <v>45930</v>
      </c>
      <c r="BK413" s="324">
        <v>2208</v>
      </c>
      <c r="BL413" s="325">
        <v>96.33</v>
      </c>
      <c r="BM413" s="274">
        <f t="shared" si="128"/>
        <v>0.96323999999999999</v>
      </c>
      <c r="BN413" s="326">
        <f t="shared" si="138"/>
        <v>100.00622897720194</v>
      </c>
      <c r="BO413" s="296" t="str">
        <f t="shared" si="139"/>
        <v/>
      </c>
      <c r="BP413" t="str">
        <f t="shared" si="129"/>
        <v/>
      </c>
      <c r="BQ413" s="296"/>
      <c r="BR413" s="332">
        <v>45232</v>
      </c>
      <c r="BS413" s="2" t="s">
        <v>108</v>
      </c>
      <c r="BT413" s="2" t="s">
        <v>135</v>
      </c>
      <c r="BU413" s="323">
        <v>45658</v>
      </c>
      <c r="BV413" s="323">
        <v>46022</v>
      </c>
      <c r="BW413" s="324">
        <v>8760</v>
      </c>
      <c r="BX413" s="325">
        <v>112.07</v>
      </c>
      <c r="BY413" s="274">
        <f t="shared" si="130"/>
        <v>0.96323999999999999</v>
      </c>
      <c r="BZ413" s="326">
        <f t="shared" si="140"/>
        <v>116.34691250363356</v>
      </c>
      <c r="CA413" s="296" t="str">
        <f t="shared" si="141"/>
        <v/>
      </c>
    </row>
    <row r="414" spans="12:79" x14ac:dyDescent="0.25">
      <c r="L414" s="332">
        <v>44102</v>
      </c>
      <c r="M414" s="2" t="s">
        <v>108</v>
      </c>
      <c r="N414" s="2" t="s">
        <v>110</v>
      </c>
      <c r="O414" s="323">
        <v>44927</v>
      </c>
      <c r="P414" s="323">
        <v>45291</v>
      </c>
      <c r="Q414" s="324">
        <v>8760</v>
      </c>
      <c r="R414" s="325">
        <v>46.12</v>
      </c>
      <c r="S414" s="274">
        <f t="shared" si="122"/>
        <v>1.0783700000000001</v>
      </c>
      <c r="T414" s="326">
        <f t="shared" si="131"/>
        <v>42.768252084164061</v>
      </c>
      <c r="U414" s="296" t="str">
        <f t="shared" si="123"/>
        <v/>
      </c>
      <c r="V414" s="296"/>
      <c r="W414" s="332">
        <v>44504</v>
      </c>
      <c r="X414" s="2" t="s">
        <v>108</v>
      </c>
      <c r="Y414" s="2" t="s">
        <v>111</v>
      </c>
      <c r="Z414" s="323">
        <v>45292</v>
      </c>
      <c r="AA414" s="323">
        <v>45657</v>
      </c>
      <c r="AB414" s="324">
        <v>8784</v>
      </c>
      <c r="AC414" s="325">
        <v>73.41</v>
      </c>
      <c r="AD414" s="274">
        <f t="shared" si="124"/>
        <v>1.05217</v>
      </c>
      <c r="AE414" s="326">
        <f t="shared" si="132"/>
        <v>69.770094186300682</v>
      </c>
      <c r="AF414" s="296" t="str">
        <f t="shared" si="133"/>
        <v/>
      </c>
      <c r="AG414" s="296"/>
      <c r="AH414" s="333">
        <v>44869</v>
      </c>
      <c r="AI414" s="328" t="s">
        <v>108</v>
      </c>
      <c r="AJ414" s="328" t="s">
        <v>135</v>
      </c>
      <c r="AK414" s="329">
        <v>45658</v>
      </c>
      <c r="AL414" s="329">
        <v>46022</v>
      </c>
      <c r="AM414" s="330">
        <v>8760</v>
      </c>
      <c r="AN414" s="331">
        <v>177.58</v>
      </c>
      <c r="AO414" s="274">
        <f t="shared" si="125"/>
        <v>0.98429999999999995</v>
      </c>
      <c r="AP414" s="326">
        <f t="shared" si="134"/>
        <v>180.41247587117752</v>
      </c>
      <c r="AQ414" s="296" t="str">
        <f t="shared" si="135"/>
        <v/>
      </c>
      <c r="AR414" s="296"/>
      <c r="AS414" s="333">
        <v>44875</v>
      </c>
      <c r="AT414" s="328" t="s">
        <v>115</v>
      </c>
      <c r="AU414" s="328" t="s">
        <v>140</v>
      </c>
      <c r="AV414" s="329">
        <v>45566</v>
      </c>
      <c r="AW414" s="329">
        <v>45657</v>
      </c>
      <c r="AX414" s="330">
        <v>2209</v>
      </c>
      <c r="AY414" s="331">
        <v>246.92</v>
      </c>
      <c r="AZ414" s="274">
        <f t="shared" si="126"/>
        <v>0.98429999999999995</v>
      </c>
      <c r="BA414" s="326">
        <f t="shared" si="136"/>
        <v>250.85847810626842</v>
      </c>
      <c r="BB414" s="296" t="str">
        <f t="shared" si="137"/>
        <v/>
      </c>
      <c r="BC414" t="str">
        <f t="shared" si="127"/>
        <v/>
      </c>
      <c r="BD414" s="296"/>
      <c r="BE414" s="296"/>
      <c r="BF414" s="332">
        <v>45238</v>
      </c>
      <c r="BG414" s="2" t="s">
        <v>115</v>
      </c>
      <c r="BH414" s="2" t="s">
        <v>152</v>
      </c>
      <c r="BI414" s="323">
        <v>45931</v>
      </c>
      <c r="BJ414" s="323">
        <v>46022</v>
      </c>
      <c r="BK414" s="324">
        <v>2209</v>
      </c>
      <c r="BL414" s="325">
        <v>117.65</v>
      </c>
      <c r="BM414" s="274">
        <f t="shared" si="128"/>
        <v>0.96323999999999999</v>
      </c>
      <c r="BN414" s="326">
        <f t="shared" si="138"/>
        <v>122.13986130144097</v>
      </c>
      <c r="BO414" s="296" t="str">
        <f t="shared" si="139"/>
        <v/>
      </c>
      <c r="BP414" t="str">
        <f t="shared" si="129"/>
        <v/>
      </c>
      <c r="BQ414" s="296"/>
      <c r="BR414" s="332">
        <v>45232</v>
      </c>
      <c r="BS414" s="2" t="s">
        <v>108</v>
      </c>
      <c r="BT414" s="2" t="s">
        <v>138</v>
      </c>
      <c r="BU414" s="323">
        <v>46023</v>
      </c>
      <c r="BV414" s="323">
        <v>46387</v>
      </c>
      <c r="BW414" s="324">
        <v>8760</v>
      </c>
      <c r="BX414" s="325">
        <v>104.63</v>
      </c>
      <c r="BY414" s="274">
        <f t="shared" si="130"/>
        <v>0.96323999999999999</v>
      </c>
      <c r="BZ414" s="326">
        <f t="shared" si="140"/>
        <v>108.6229807732237</v>
      </c>
      <c r="CA414" s="296" t="str">
        <f t="shared" si="141"/>
        <v/>
      </c>
    </row>
    <row r="415" spans="12:79" x14ac:dyDescent="0.25">
      <c r="L415" s="332">
        <v>44102</v>
      </c>
      <c r="M415" s="2" t="s">
        <v>108</v>
      </c>
      <c r="N415" s="2" t="s">
        <v>111</v>
      </c>
      <c r="O415" s="323">
        <v>45292</v>
      </c>
      <c r="P415" s="323">
        <v>45657</v>
      </c>
      <c r="Q415" s="324">
        <v>8784</v>
      </c>
      <c r="R415" s="325">
        <v>48</v>
      </c>
      <c r="S415" s="274">
        <f t="shared" si="122"/>
        <v>1.0783700000000001</v>
      </c>
      <c r="T415" s="326">
        <f t="shared" si="131"/>
        <v>44.511624025149068</v>
      </c>
      <c r="U415" s="296" t="str">
        <f t="shared" si="123"/>
        <v/>
      </c>
      <c r="V415" s="296"/>
      <c r="W415" s="332">
        <v>44504</v>
      </c>
      <c r="X415" s="2" t="s">
        <v>108</v>
      </c>
      <c r="Y415" s="2" t="s">
        <v>135</v>
      </c>
      <c r="Z415" s="323">
        <v>45658</v>
      </c>
      <c r="AA415" s="323">
        <v>46022</v>
      </c>
      <c r="AB415" s="324">
        <v>8760</v>
      </c>
      <c r="AC415" s="325">
        <v>71.290000000000006</v>
      </c>
      <c r="AD415" s="274">
        <f t="shared" si="124"/>
        <v>1.05217</v>
      </c>
      <c r="AE415" s="326">
        <f t="shared" si="132"/>
        <v>67.755210659874351</v>
      </c>
      <c r="AF415" s="296" t="str">
        <f t="shared" si="133"/>
        <v/>
      </c>
      <c r="AG415" s="296"/>
      <c r="AH415" s="333">
        <v>44869</v>
      </c>
      <c r="AI415" s="328" t="s">
        <v>108</v>
      </c>
      <c r="AJ415" s="328" t="s">
        <v>138</v>
      </c>
      <c r="AK415" s="329">
        <v>46023</v>
      </c>
      <c r="AL415" s="329">
        <v>46387</v>
      </c>
      <c r="AM415" s="330">
        <v>8760</v>
      </c>
      <c r="AN415" s="331">
        <v>144.88999999999999</v>
      </c>
      <c r="AO415" s="274">
        <f t="shared" si="125"/>
        <v>0.98429999999999995</v>
      </c>
      <c r="AP415" s="326">
        <f t="shared" si="134"/>
        <v>147.20105658843849</v>
      </c>
      <c r="AQ415" s="296" t="str">
        <f t="shared" si="135"/>
        <v/>
      </c>
      <c r="AR415" s="296"/>
      <c r="AS415" s="333">
        <v>44875</v>
      </c>
      <c r="AT415" s="328" t="s">
        <v>115</v>
      </c>
      <c r="AU415" s="328" t="s">
        <v>135</v>
      </c>
      <c r="AV415" s="329">
        <v>45658</v>
      </c>
      <c r="AW415" s="329">
        <v>45747</v>
      </c>
      <c r="AX415" s="330">
        <v>2159</v>
      </c>
      <c r="AY415" s="331">
        <v>252.14</v>
      </c>
      <c r="AZ415" s="274">
        <f t="shared" si="126"/>
        <v>0.98429999999999995</v>
      </c>
      <c r="BA415" s="326">
        <f t="shared" si="136"/>
        <v>256.16173930712182</v>
      </c>
      <c r="BB415" s="296" t="str">
        <f t="shared" si="137"/>
        <v/>
      </c>
      <c r="BC415" t="str">
        <f t="shared" si="127"/>
        <v/>
      </c>
      <c r="BD415" s="296"/>
      <c r="BE415" s="296"/>
      <c r="BF415" s="332">
        <v>45238</v>
      </c>
      <c r="BG415" s="2" t="s">
        <v>115</v>
      </c>
      <c r="BH415" s="2" t="s">
        <v>138</v>
      </c>
      <c r="BI415" s="323">
        <v>46023</v>
      </c>
      <c r="BJ415" s="323">
        <v>46112</v>
      </c>
      <c r="BK415" s="324">
        <v>2159</v>
      </c>
      <c r="BL415" s="325">
        <v>118.56</v>
      </c>
      <c r="BM415" s="274">
        <f t="shared" si="128"/>
        <v>0.96323999999999999</v>
      </c>
      <c r="BN415" s="326">
        <f t="shared" si="138"/>
        <v>123.0845895104024</v>
      </c>
      <c r="BO415" s="296" t="str">
        <f t="shared" si="139"/>
        <v/>
      </c>
      <c r="BP415" t="str">
        <f t="shared" si="129"/>
        <v/>
      </c>
      <c r="BQ415" s="296"/>
      <c r="BR415" s="332">
        <v>45232</v>
      </c>
      <c r="BS415" s="2" t="s">
        <v>108</v>
      </c>
      <c r="BT415" s="2" t="s">
        <v>141</v>
      </c>
      <c r="BU415" s="323">
        <v>46388</v>
      </c>
      <c r="BV415" s="323">
        <v>46752</v>
      </c>
      <c r="BW415" s="324">
        <v>8760</v>
      </c>
      <c r="BX415" s="325">
        <v>91</v>
      </c>
      <c r="BY415" s="274">
        <f t="shared" si="130"/>
        <v>0.96323999999999999</v>
      </c>
      <c r="BZ415" s="326">
        <f t="shared" si="140"/>
        <v>94.472820896142181</v>
      </c>
      <c r="CA415" s="296" t="str">
        <f t="shared" si="141"/>
        <v/>
      </c>
    </row>
    <row r="416" spans="12:79" x14ac:dyDescent="0.25">
      <c r="L416" s="332">
        <v>44102</v>
      </c>
      <c r="M416" s="2" t="s">
        <v>108</v>
      </c>
      <c r="N416" s="2" t="s">
        <v>135</v>
      </c>
      <c r="O416" s="323">
        <v>45658</v>
      </c>
      <c r="P416" s="323">
        <v>46022</v>
      </c>
      <c r="Q416" s="324">
        <v>8760</v>
      </c>
      <c r="R416" s="325">
        <v>48.75</v>
      </c>
      <c r="S416" s="274">
        <f t="shared" si="122"/>
        <v>1.0783700000000001</v>
      </c>
      <c r="T416" s="326">
        <f t="shared" si="131"/>
        <v>45.207118150542023</v>
      </c>
      <c r="U416" s="296" t="str">
        <f t="shared" si="123"/>
        <v/>
      </c>
      <c r="V416" s="296"/>
      <c r="W416" s="332">
        <v>44504</v>
      </c>
      <c r="X416" s="2" t="s">
        <v>108</v>
      </c>
      <c r="Y416" s="2" t="s">
        <v>138</v>
      </c>
      <c r="Z416" s="323">
        <v>46023</v>
      </c>
      <c r="AA416" s="323">
        <v>46387</v>
      </c>
      <c r="AB416" s="324">
        <v>8760</v>
      </c>
      <c r="AC416" s="325">
        <v>70.66</v>
      </c>
      <c r="AD416" s="274">
        <f t="shared" si="124"/>
        <v>1.05217</v>
      </c>
      <c r="AE416" s="326">
        <f t="shared" si="132"/>
        <v>67.156448102492931</v>
      </c>
      <c r="AF416" s="296" t="str">
        <f t="shared" si="133"/>
        <v/>
      </c>
      <c r="AG416" s="296"/>
      <c r="AH416" s="333">
        <v>44869</v>
      </c>
      <c r="AI416" s="328" t="s">
        <v>108</v>
      </c>
      <c r="AJ416" s="328" t="s">
        <v>141</v>
      </c>
      <c r="AK416" s="329">
        <v>46388</v>
      </c>
      <c r="AL416" s="329">
        <v>46752</v>
      </c>
      <c r="AM416" s="330">
        <v>8760</v>
      </c>
      <c r="AN416" s="331">
        <v>129.27000000000001</v>
      </c>
      <c r="AO416" s="274">
        <f t="shared" si="125"/>
        <v>0.98429999999999995</v>
      </c>
      <c r="AP416" s="326">
        <f t="shared" si="134"/>
        <v>131.33191100274308</v>
      </c>
      <c r="AQ416" s="296" t="str">
        <f t="shared" si="135"/>
        <v/>
      </c>
      <c r="AR416" s="296"/>
      <c r="AS416" s="333">
        <v>44875</v>
      </c>
      <c r="AT416" s="328" t="s">
        <v>115</v>
      </c>
      <c r="AU416" s="328" t="s">
        <v>145</v>
      </c>
      <c r="AV416" s="329">
        <v>45748</v>
      </c>
      <c r="AW416" s="329">
        <v>45838</v>
      </c>
      <c r="AX416" s="330">
        <v>2184</v>
      </c>
      <c r="AY416" s="331">
        <v>122.53</v>
      </c>
      <c r="AZ416" s="274">
        <f t="shared" si="126"/>
        <v>0.98429999999999995</v>
      </c>
      <c r="BA416" s="326">
        <f t="shared" si="136"/>
        <v>124.48440516102815</v>
      </c>
      <c r="BB416" s="296" t="str">
        <f t="shared" si="137"/>
        <v/>
      </c>
      <c r="BC416" t="str">
        <f t="shared" si="127"/>
        <v/>
      </c>
      <c r="BD416" s="296"/>
      <c r="BE416" s="296"/>
      <c r="BF416" s="332">
        <v>45238</v>
      </c>
      <c r="BG416" s="2" t="s">
        <v>115</v>
      </c>
      <c r="BH416" s="2" t="s">
        <v>157</v>
      </c>
      <c r="BI416" s="323">
        <v>46113</v>
      </c>
      <c r="BJ416" s="323">
        <v>46203</v>
      </c>
      <c r="BK416" s="324">
        <v>2184</v>
      </c>
      <c r="BL416" s="325">
        <v>90.43</v>
      </c>
      <c r="BM416" s="274">
        <f t="shared" si="128"/>
        <v>0.96323999999999999</v>
      </c>
      <c r="BN416" s="326">
        <f t="shared" si="138"/>
        <v>93.881068061957563</v>
      </c>
      <c r="BO416" s="296" t="str">
        <f t="shared" si="139"/>
        <v/>
      </c>
      <c r="BP416" t="str">
        <f t="shared" si="129"/>
        <v/>
      </c>
      <c r="BQ416" s="296"/>
      <c r="BR416" s="332">
        <v>45232</v>
      </c>
      <c r="BS416" s="2" t="s">
        <v>108</v>
      </c>
      <c r="BT416" s="2" t="s">
        <v>143</v>
      </c>
      <c r="BU416" s="323">
        <v>46753</v>
      </c>
      <c r="BV416" s="323">
        <v>47118</v>
      </c>
      <c r="BW416" s="324">
        <v>8784</v>
      </c>
      <c r="BX416" s="325">
        <v>81.849999999999994</v>
      </c>
      <c r="BY416" s="274">
        <f t="shared" si="130"/>
        <v>0.96323999999999999</v>
      </c>
      <c r="BZ416" s="326">
        <f t="shared" si="140"/>
        <v>84.97363066317844</v>
      </c>
      <c r="CA416" s="296" t="str">
        <f t="shared" si="141"/>
        <v/>
      </c>
    </row>
    <row r="417" spans="12:79" x14ac:dyDescent="0.25">
      <c r="L417" s="332">
        <v>44102</v>
      </c>
      <c r="M417" s="2" t="s">
        <v>108</v>
      </c>
      <c r="N417" s="2" t="s">
        <v>138</v>
      </c>
      <c r="O417" s="323">
        <v>46023</v>
      </c>
      <c r="P417" s="323">
        <v>46387</v>
      </c>
      <c r="Q417" s="324">
        <v>8760</v>
      </c>
      <c r="R417" s="325">
        <v>49.3</v>
      </c>
      <c r="S417" s="274">
        <f t="shared" si="122"/>
        <v>1.0783700000000001</v>
      </c>
      <c r="T417" s="326">
        <f t="shared" si="131"/>
        <v>45.717147175830185</v>
      </c>
      <c r="U417" s="296" t="str">
        <f t="shared" si="123"/>
        <v/>
      </c>
      <c r="V417" s="296"/>
      <c r="W417" s="332">
        <v>44504</v>
      </c>
      <c r="X417" s="2" t="s">
        <v>108</v>
      </c>
      <c r="Y417" s="2" t="s">
        <v>141</v>
      </c>
      <c r="Z417" s="323">
        <v>46388</v>
      </c>
      <c r="AA417" s="323">
        <v>46752</v>
      </c>
      <c r="AB417" s="324">
        <v>8760</v>
      </c>
      <c r="AC417" s="325">
        <v>70.34</v>
      </c>
      <c r="AD417" s="274">
        <f t="shared" si="124"/>
        <v>1.05217</v>
      </c>
      <c r="AE417" s="326">
        <f t="shared" si="132"/>
        <v>66.852314740013497</v>
      </c>
      <c r="AF417" s="296" t="str">
        <f t="shared" si="133"/>
        <v/>
      </c>
      <c r="AG417" s="296"/>
      <c r="AH417" s="333">
        <v>44869</v>
      </c>
      <c r="AI417" s="328" t="s">
        <v>108</v>
      </c>
      <c r="AJ417" s="328" t="s">
        <v>143</v>
      </c>
      <c r="AK417" s="329">
        <v>46753</v>
      </c>
      <c r="AL417" s="329">
        <v>47118</v>
      </c>
      <c r="AM417" s="330">
        <v>8784</v>
      </c>
      <c r="AN417" s="331">
        <v>117.94</v>
      </c>
      <c r="AO417" s="274">
        <f t="shared" si="125"/>
        <v>0.98429999999999995</v>
      </c>
      <c r="AP417" s="326">
        <f t="shared" si="134"/>
        <v>119.82119272579499</v>
      </c>
      <c r="AQ417" s="296" t="str">
        <f t="shared" si="135"/>
        <v/>
      </c>
      <c r="AR417" s="296"/>
      <c r="AS417" s="333">
        <v>44875</v>
      </c>
      <c r="AT417" s="328" t="s">
        <v>115</v>
      </c>
      <c r="AU417" s="328" t="s">
        <v>148</v>
      </c>
      <c r="AV417" s="329">
        <v>45839</v>
      </c>
      <c r="AW417" s="329">
        <v>45930</v>
      </c>
      <c r="AX417" s="330">
        <v>2208</v>
      </c>
      <c r="AY417" s="331">
        <v>124.72</v>
      </c>
      <c r="AZ417" s="274">
        <f t="shared" si="126"/>
        <v>0.98429999999999995</v>
      </c>
      <c r="BA417" s="326">
        <f t="shared" si="136"/>
        <v>126.70933658437468</v>
      </c>
      <c r="BB417" s="296" t="str">
        <f t="shared" si="137"/>
        <v/>
      </c>
      <c r="BC417" t="str">
        <f t="shared" si="127"/>
        <v/>
      </c>
      <c r="BD417" s="296"/>
      <c r="BE417" s="296"/>
      <c r="BF417" s="332">
        <v>45238</v>
      </c>
      <c r="BG417" s="2" t="s">
        <v>115</v>
      </c>
      <c r="BH417" s="2" t="s">
        <v>160</v>
      </c>
      <c r="BI417" s="323">
        <v>46204</v>
      </c>
      <c r="BJ417" s="323">
        <v>46295</v>
      </c>
      <c r="BK417" s="324">
        <v>2208</v>
      </c>
      <c r="BL417" s="325">
        <v>93.21</v>
      </c>
      <c r="BM417" s="274">
        <f t="shared" si="128"/>
        <v>0.96323999999999999</v>
      </c>
      <c r="BN417" s="326">
        <f t="shared" si="138"/>
        <v>96.767160832191351</v>
      </c>
      <c r="BO417" s="296" t="str">
        <f t="shared" si="139"/>
        <v/>
      </c>
      <c r="BP417" t="str">
        <f t="shared" si="129"/>
        <v/>
      </c>
      <c r="BQ417" s="296"/>
      <c r="BR417" s="332">
        <v>45232</v>
      </c>
      <c r="BS417" s="2" t="s">
        <v>108</v>
      </c>
      <c r="BT417" s="2" t="s">
        <v>146</v>
      </c>
      <c r="BU417" s="323">
        <v>47119</v>
      </c>
      <c r="BV417" s="323">
        <v>47483</v>
      </c>
      <c r="BW417" s="324">
        <v>8760</v>
      </c>
      <c r="BX417" s="325">
        <v>78.64</v>
      </c>
      <c r="BY417" s="274">
        <f t="shared" si="130"/>
        <v>0.96323999999999999</v>
      </c>
      <c r="BZ417" s="326">
        <f t="shared" si="140"/>
        <v>81.641127860138695</v>
      </c>
      <c r="CA417" s="296" t="str">
        <f t="shared" si="141"/>
        <v/>
      </c>
    </row>
    <row r="418" spans="12:79" x14ac:dyDescent="0.25">
      <c r="L418" s="332">
        <v>44099</v>
      </c>
      <c r="M418" s="2" t="s">
        <v>108</v>
      </c>
      <c r="N418" s="2" t="s">
        <v>151</v>
      </c>
      <c r="O418" s="323">
        <v>44197</v>
      </c>
      <c r="P418" s="323">
        <v>44561</v>
      </c>
      <c r="Q418" s="324">
        <v>8760</v>
      </c>
      <c r="R418" s="325">
        <v>40.590000000000003</v>
      </c>
      <c r="S418" s="274">
        <f t="shared" si="122"/>
        <v>1.0783700000000001</v>
      </c>
      <c r="T418" s="326">
        <f t="shared" si="131"/>
        <v>37.640142066266684</v>
      </c>
      <c r="U418" s="296" t="str">
        <f t="shared" si="123"/>
        <v/>
      </c>
      <c r="V418" s="296"/>
      <c r="W418" s="332">
        <v>44504</v>
      </c>
      <c r="X418" s="2" t="s">
        <v>108</v>
      </c>
      <c r="Y418" s="2" t="s">
        <v>143</v>
      </c>
      <c r="Z418" s="323">
        <v>46753</v>
      </c>
      <c r="AA418" s="323">
        <v>47118</v>
      </c>
      <c r="AB418" s="324">
        <v>8784</v>
      </c>
      <c r="AC418" s="325">
        <v>70.05</v>
      </c>
      <c r="AD418" s="274">
        <f t="shared" si="124"/>
        <v>1.05217</v>
      </c>
      <c r="AE418" s="326">
        <f t="shared" si="132"/>
        <v>66.57669388026649</v>
      </c>
      <c r="AF418" s="296" t="str">
        <f t="shared" si="133"/>
        <v/>
      </c>
      <c r="AG418" s="296"/>
      <c r="AH418" s="333">
        <v>44869</v>
      </c>
      <c r="AI418" s="328" t="s">
        <v>108</v>
      </c>
      <c r="AJ418" s="328" t="s">
        <v>146</v>
      </c>
      <c r="AK418" s="329">
        <v>47119</v>
      </c>
      <c r="AL418" s="329">
        <v>47483</v>
      </c>
      <c r="AM418" s="330">
        <v>8760</v>
      </c>
      <c r="AN418" s="331">
        <v>116.16</v>
      </c>
      <c r="AO418" s="274">
        <f t="shared" si="125"/>
        <v>0.98429999999999995</v>
      </c>
      <c r="AP418" s="326">
        <f t="shared" si="134"/>
        <v>118.0128009753124</v>
      </c>
      <c r="AQ418" s="296" t="str">
        <f t="shared" si="135"/>
        <v/>
      </c>
      <c r="AR418" s="296"/>
      <c r="AS418" s="333">
        <v>44874</v>
      </c>
      <c r="AT418" s="328" t="s">
        <v>115</v>
      </c>
      <c r="AU418" s="328" t="s">
        <v>110</v>
      </c>
      <c r="AV418" s="329">
        <v>44927</v>
      </c>
      <c r="AW418" s="329">
        <v>45016</v>
      </c>
      <c r="AX418" s="330">
        <v>2159</v>
      </c>
      <c r="AY418" s="331">
        <v>319.39999999999998</v>
      </c>
      <c r="AZ418" s="274">
        <f t="shared" si="126"/>
        <v>0.98429999999999995</v>
      </c>
      <c r="BA418" s="326">
        <f t="shared" si="136"/>
        <v>324.49456466524435</v>
      </c>
      <c r="BB418" s="296" t="str">
        <f t="shared" si="137"/>
        <v/>
      </c>
      <c r="BC418" t="str">
        <f t="shared" si="127"/>
        <v/>
      </c>
      <c r="BD418" s="296"/>
      <c r="BE418" s="296"/>
      <c r="BF418" s="332">
        <v>45237</v>
      </c>
      <c r="BG418" s="2" t="s">
        <v>115</v>
      </c>
      <c r="BH418" s="2" t="s">
        <v>111</v>
      </c>
      <c r="BI418" s="323">
        <v>45292</v>
      </c>
      <c r="BJ418" s="323">
        <v>45382</v>
      </c>
      <c r="BK418" s="324">
        <v>2183</v>
      </c>
      <c r="BL418" s="325">
        <v>113.07</v>
      </c>
      <c r="BM418" s="274">
        <f t="shared" si="128"/>
        <v>0.96323999999999999</v>
      </c>
      <c r="BN418" s="326">
        <f t="shared" si="138"/>
        <v>117.38507537062414</v>
      </c>
      <c r="BO418" s="296" t="str">
        <f t="shared" si="139"/>
        <v/>
      </c>
      <c r="BP418">
        <f t="shared" si="129"/>
        <v>1</v>
      </c>
      <c r="BQ418" s="296"/>
      <c r="BR418" s="332">
        <v>45232</v>
      </c>
      <c r="BS418" s="2" t="s">
        <v>108</v>
      </c>
      <c r="BT418" s="2" t="s">
        <v>149</v>
      </c>
      <c r="BU418" s="323">
        <v>47484</v>
      </c>
      <c r="BV418" s="323">
        <v>47848</v>
      </c>
      <c r="BW418" s="324">
        <v>8760</v>
      </c>
      <c r="BX418" s="325">
        <v>75.77</v>
      </c>
      <c r="BY418" s="274">
        <f t="shared" si="130"/>
        <v>0.96323999999999999</v>
      </c>
      <c r="BZ418" s="326">
        <f t="shared" si="140"/>
        <v>78.661600431875755</v>
      </c>
      <c r="CA418" s="296" t="str">
        <f t="shared" si="141"/>
        <v/>
      </c>
    </row>
    <row r="419" spans="12:79" x14ac:dyDescent="0.25">
      <c r="L419" s="332">
        <v>44099</v>
      </c>
      <c r="M419" s="2" t="s">
        <v>108</v>
      </c>
      <c r="N419" s="2" t="s">
        <v>133</v>
      </c>
      <c r="O419" s="323">
        <v>44562</v>
      </c>
      <c r="P419" s="323">
        <v>44926</v>
      </c>
      <c r="Q419" s="324">
        <v>8760</v>
      </c>
      <c r="R419" s="325">
        <v>43.9</v>
      </c>
      <c r="S419" s="274">
        <f t="shared" si="122"/>
        <v>1.0783700000000001</v>
      </c>
      <c r="T419" s="326">
        <f t="shared" si="131"/>
        <v>40.709589473000918</v>
      </c>
      <c r="U419" s="296" t="str">
        <f t="shared" si="123"/>
        <v/>
      </c>
      <c r="V419" s="296"/>
      <c r="W419" s="332">
        <v>44504</v>
      </c>
      <c r="X419" s="2" t="s">
        <v>108</v>
      </c>
      <c r="Y419" s="2" t="s">
        <v>146</v>
      </c>
      <c r="Z419" s="323">
        <v>47119</v>
      </c>
      <c r="AA419" s="323">
        <v>47483</v>
      </c>
      <c r="AB419" s="324">
        <v>8760</v>
      </c>
      <c r="AC419" s="325">
        <v>69.45</v>
      </c>
      <c r="AD419" s="274">
        <f t="shared" si="124"/>
        <v>1.05217</v>
      </c>
      <c r="AE419" s="326">
        <f t="shared" si="132"/>
        <v>66.006443825617538</v>
      </c>
      <c r="AF419" s="296" t="str">
        <f t="shared" si="133"/>
        <v/>
      </c>
      <c r="AG419" s="296"/>
      <c r="AH419" s="333">
        <v>44869</v>
      </c>
      <c r="AI419" s="328" t="s">
        <v>108</v>
      </c>
      <c r="AJ419" s="328" t="s">
        <v>149</v>
      </c>
      <c r="AK419" s="329">
        <v>47484</v>
      </c>
      <c r="AL419" s="329">
        <v>47848</v>
      </c>
      <c r="AM419" s="330">
        <v>8760</v>
      </c>
      <c r="AN419" s="331">
        <v>115.2</v>
      </c>
      <c r="AO419" s="274">
        <f t="shared" si="125"/>
        <v>0.98429999999999995</v>
      </c>
      <c r="AP419" s="326">
        <f t="shared" si="134"/>
        <v>117.03748857055777</v>
      </c>
      <c r="AQ419" s="296" t="str">
        <f t="shared" si="135"/>
        <v/>
      </c>
      <c r="AR419" s="296"/>
      <c r="AS419" s="333">
        <v>44874</v>
      </c>
      <c r="AT419" s="328" t="s">
        <v>115</v>
      </c>
      <c r="AU419" s="328" t="s">
        <v>134</v>
      </c>
      <c r="AV419" s="329">
        <v>45017</v>
      </c>
      <c r="AW419" s="329">
        <v>45107</v>
      </c>
      <c r="AX419" s="330">
        <v>2184</v>
      </c>
      <c r="AY419" s="331">
        <v>286.87</v>
      </c>
      <c r="AZ419" s="274">
        <f t="shared" si="126"/>
        <v>0.98429999999999995</v>
      </c>
      <c r="BA419" s="326">
        <f t="shared" si="136"/>
        <v>291.44569744996448</v>
      </c>
      <c r="BB419" s="296" t="str">
        <f t="shared" si="137"/>
        <v/>
      </c>
      <c r="BC419" t="str">
        <f t="shared" si="127"/>
        <v/>
      </c>
      <c r="BD419" s="296"/>
      <c r="BE419" s="296"/>
      <c r="BF419" s="332">
        <v>45237</v>
      </c>
      <c r="BG419" s="2" t="s">
        <v>115</v>
      </c>
      <c r="BH419" s="2" t="s">
        <v>117</v>
      </c>
      <c r="BI419" s="323">
        <v>45383</v>
      </c>
      <c r="BJ419" s="323">
        <v>45473</v>
      </c>
      <c r="BK419" s="324">
        <v>2184</v>
      </c>
      <c r="BL419" s="325">
        <v>102.41</v>
      </c>
      <c r="BM419" s="274">
        <f t="shared" si="128"/>
        <v>0.96323999999999999</v>
      </c>
      <c r="BN419" s="326">
        <f t="shared" si="138"/>
        <v>106.31825920850463</v>
      </c>
      <c r="BO419" s="296" t="str">
        <f t="shared" si="139"/>
        <v/>
      </c>
      <c r="BP419">
        <f t="shared" si="129"/>
        <v>1</v>
      </c>
      <c r="BQ419" s="296"/>
      <c r="BR419" s="332">
        <v>45232</v>
      </c>
      <c r="BS419" s="2" t="s">
        <v>108</v>
      </c>
      <c r="BT419" s="2" t="s">
        <v>153</v>
      </c>
      <c r="BU419" s="323">
        <v>47849</v>
      </c>
      <c r="BV419" s="323">
        <v>48213</v>
      </c>
      <c r="BW419" s="324">
        <v>8760</v>
      </c>
      <c r="BX419" s="325">
        <v>77.709999999999994</v>
      </c>
      <c r="BY419" s="274">
        <f t="shared" si="130"/>
        <v>0.96323999999999999</v>
      </c>
      <c r="BZ419" s="326">
        <f t="shared" si="140"/>
        <v>80.675636393837465</v>
      </c>
      <c r="CA419" s="296" t="str">
        <f t="shared" si="141"/>
        <v/>
      </c>
    </row>
    <row r="420" spans="12:79" x14ac:dyDescent="0.25">
      <c r="L420" s="332">
        <v>44099</v>
      </c>
      <c r="M420" s="2" t="s">
        <v>108</v>
      </c>
      <c r="N420" s="2" t="s">
        <v>110</v>
      </c>
      <c r="O420" s="323">
        <v>44927</v>
      </c>
      <c r="P420" s="323">
        <v>45291</v>
      </c>
      <c r="Q420" s="324">
        <v>8760</v>
      </c>
      <c r="R420" s="325">
        <v>45.81</v>
      </c>
      <c r="S420" s="274">
        <f t="shared" si="122"/>
        <v>1.0783700000000001</v>
      </c>
      <c r="T420" s="326">
        <f t="shared" si="131"/>
        <v>42.480781179001639</v>
      </c>
      <c r="U420" s="296" t="str">
        <f t="shared" si="123"/>
        <v/>
      </c>
      <c r="V420" s="296"/>
      <c r="W420" s="332">
        <v>44504</v>
      </c>
      <c r="X420" s="2" t="s">
        <v>108</v>
      </c>
      <c r="Y420" s="2" t="s">
        <v>149</v>
      </c>
      <c r="Z420" s="323">
        <v>47484</v>
      </c>
      <c r="AA420" s="323">
        <v>47848</v>
      </c>
      <c r="AB420" s="324">
        <v>8760</v>
      </c>
      <c r="AC420" s="325">
        <v>68.98</v>
      </c>
      <c r="AD420" s="274">
        <f t="shared" si="124"/>
        <v>1.05217</v>
      </c>
      <c r="AE420" s="326">
        <f t="shared" si="132"/>
        <v>65.559747949475849</v>
      </c>
      <c r="AF420" s="296" t="str">
        <f t="shared" si="133"/>
        <v/>
      </c>
      <c r="AG420" s="296"/>
      <c r="AH420" s="333">
        <v>44869</v>
      </c>
      <c r="AI420" s="328" t="s">
        <v>108</v>
      </c>
      <c r="AJ420" s="328" t="s">
        <v>153</v>
      </c>
      <c r="AK420" s="329">
        <v>47849</v>
      </c>
      <c r="AL420" s="329">
        <v>48213</v>
      </c>
      <c r="AM420" s="330">
        <v>8760</v>
      </c>
      <c r="AN420" s="331">
        <v>114.48</v>
      </c>
      <c r="AO420" s="274">
        <f t="shared" si="125"/>
        <v>0.98429999999999995</v>
      </c>
      <c r="AP420" s="326">
        <f t="shared" si="134"/>
        <v>116.30600426699178</v>
      </c>
      <c r="AQ420" s="296" t="str">
        <f t="shared" si="135"/>
        <v/>
      </c>
      <c r="AR420" s="296"/>
      <c r="AS420" s="333">
        <v>44874</v>
      </c>
      <c r="AT420" s="328" t="s">
        <v>115</v>
      </c>
      <c r="AU420" s="328" t="s">
        <v>137</v>
      </c>
      <c r="AV420" s="329">
        <v>45108</v>
      </c>
      <c r="AW420" s="329">
        <v>45199</v>
      </c>
      <c r="AX420" s="330">
        <v>2208</v>
      </c>
      <c r="AY420" s="331">
        <v>286.05</v>
      </c>
      <c r="AZ420" s="274">
        <f t="shared" si="126"/>
        <v>0.98429999999999995</v>
      </c>
      <c r="BA420" s="326">
        <f t="shared" si="136"/>
        <v>290.61261810423656</v>
      </c>
      <c r="BB420" s="296" t="str">
        <f t="shared" si="137"/>
        <v/>
      </c>
      <c r="BC420" t="str">
        <f t="shared" si="127"/>
        <v/>
      </c>
      <c r="BD420" s="296"/>
      <c r="BE420" s="296"/>
      <c r="BF420" s="332">
        <v>45237</v>
      </c>
      <c r="BG420" s="2" t="s">
        <v>115</v>
      </c>
      <c r="BH420" s="2" t="s">
        <v>118</v>
      </c>
      <c r="BI420" s="323">
        <v>45474</v>
      </c>
      <c r="BJ420" s="323">
        <v>45565</v>
      </c>
      <c r="BK420" s="324">
        <v>2208</v>
      </c>
      <c r="BL420" s="325">
        <v>112.59</v>
      </c>
      <c r="BM420" s="274">
        <f t="shared" si="128"/>
        <v>0.96323999999999999</v>
      </c>
      <c r="BN420" s="326">
        <f t="shared" si="138"/>
        <v>116.88675719446867</v>
      </c>
      <c r="BO420" s="296" t="str">
        <f t="shared" si="139"/>
        <v/>
      </c>
      <c r="BP420">
        <f t="shared" si="129"/>
        <v>1</v>
      </c>
      <c r="BQ420" s="296"/>
      <c r="BR420" s="332">
        <v>45232</v>
      </c>
      <c r="BS420" s="2" t="s">
        <v>108</v>
      </c>
      <c r="BT420" s="2" t="s">
        <v>155</v>
      </c>
      <c r="BU420" s="323">
        <v>48214</v>
      </c>
      <c r="BV420" s="323">
        <v>48579</v>
      </c>
      <c r="BW420" s="324">
        <v>8784</v>
      </c>
      <c r="BX420" s="325">
        <v>75.709999999999994</v>
      </c>
      <c r="BY420" s="274">
        <f t="shared" si="130"/>
        <v>0.96323999999999999</v>
      </c>
      <c r="BZ420" s="326">
        <f t="shared" si="140"/>
        <v>78.599310659856314</v>
      </c>
      <c r="CA420" s="296" t="str">
        <f t="shared" si="141"/>
        <v/>
      </c>
    </row>
    <row r="421" spans="12:79" x14ac:dyDescent="0.25">
      <c r="L421" s="332">
        <v>44099</v>
      </c>
      <c r="M421" s="2" t="s">
        <v>108</v>
      </c>
      <c r="N421" s="2" t="s">
        <v>111</v>
      </c>
      <c r="O421" s="323">
        <v>45292</v>
      </c>
      <c r="P421" s="323">
        <v>45657</v>
      </c>
      <c r="Q421" s="324">
        <v>8784</v>
      </c>
      <c r="R421" s="325">
        <v>47.7</v>
      </c>
      <c r="S421" s="274">
        <f t="shared" si="122"/>
        <v>1.0783700000000001</v>
      </c>
      <c r="T421" s="326">
        <f t="shared" si="131"/>
        <v>44.233426374991886</v>
      </c>
      <c r="U421" s="296" t="str">
        <f t="shared" si="123"/>
        <v/>
      </c>
      <c r="V421" s="296"/>
      <c r="W421" s="332">
        <v>44504</v>
      </c>
      <c r="X421" s="2" t="s">
        <v>108</v>
      </c>
      <c r="Y421" s="2" t="s">
        <v>153</v>
      </c>
      <c r="Z421" s="323">
        <v>47849</v>
      </c>
      <c r="AA421" s="323">
        <v>48213</v>
      </c>
      <c r="AB421" s="324">
        <v>8760</v>
      </c>
      <c r="AC421" s="325">
        <v>68.55</v>
      </c>
      <c r="AD421" s="274">
        <f t="shared" si="124"/>
        <v>1.05217</v>
      </c>
      <c r="AE421" s="326">
        <f t="shared" si="132"/>
        <v>65.151068743644089</v>
      </c>
      <c r="AF421" s="296" t="str">
        <f t="shared" si="133"/>
        <v/>
      </c>
      <c r="AG421" s="296"/>
      <c r="AH421" s="333">
        <v>44869</v>
      </c>
      <c r="AI421" s="328" t="s">
        <v>108</v>
      </c>
      <c r="AJ421" s="328" t="s">
        <v>155</v>
      </c>
      <c r="AK421" s="329">
        <v>48214</v>
      </c>
      <c r="AL421" s="329">
        <v>48579</v>
      </c>
      <c r="AM421" s="330">
        <v>8784</v>
      </c>
      <c r="AN421" s="331">
        <v>113.23</v>
      </c>
      <c r="AO421" s="274">
        <f t="shared" si="125"/>
        <v>0.98429999999999995</v>
      </c>
      <c r="AP421" s="326">
        <f t="shared" si="134"/>
        <v>115.0360662399675</v>
      </c>
      <c r="AQ421" s="296" t="str">
        <f t="shared" si="135"/>
        <v/>
      </c>
      <c r="AR421" s="296"/>
      <c r="AS421" s="333">
        <v>44874</v>
      </c>
      <c r="AT421" s="328" t="s">
        <v>115</v>
      </c>
      <c r="AU421" s="328" t="s">
        <v>116</v>
      </c>
      <c r="AV421" s="329">
        <v>45200</v>
      </c>
      <c r="AW421" s="329">
        <v>45291</v>
      </c>
      <c r="AX421" s="330">
        <v>2209</v>
      </c>
      <c r="AY421" s="331">
        <v>417.27</v>
      </c>
      <c r="AZ421" s="274">
        <f t="shared" si="126"/>
        <v>0.98429999999999995</v>
      </c>
      <c r="BA421" s="326">
        <f t="shared" si="136"/>
        <v>423.92563242913747</v>
      </c>
      <c r="BB421" s="296">
        <f t="shared" si="137"/>
        <v>423.92563242913747</v>
      </c>
      <c r="BC421">
        <f t="shared" si="127"/>
        <v>1</v>
      </c>
      <c r="BD421" s="296"/>
      <c r="BE421" s="296"/>
      <c r="BF421" s="332">
        <v>45237</v>
      </c>
      <c r="BG421" s="2" t="s">
        <v>115</v>
      </c>
      <c r="BH421" s="2" t="s">
        <v>140</v>
      </c>
      <c r="BI421" s="323">
        <v>45566</v>
      </c>
      <c r="BJ421" s="323">
        <v>45657</v>
      </c>
      <c r="BK421" s="324">
        <v>2209</v>
      </c>
      <c r="BL421" s="325">
        <v>128.34</v>
      </c>
      <c r="BM421" s="274">
        <f t="shared" si="128"/>
        <v>0.96323999999999999</v>
      </c>
      <c r="BN421" s="326">
        <f t="shared" si="138"/>
        <v>133.23782234957019</v>
      </c>
      <c r="BO421" s="296" t="str">
        <f t="shared" si="139"/>
        <v/>
      </c>
      <c r="BP421" t="str">
        <f t="shared" si="129"/>
        <v/>
      </c>
      <c r="BQ421" s="296"/>
      <c r="BR421" s="332">
        <v>45232</v>
      </c>
      <c r="BS421" s="2" t="s">
        <v>108</v>
      </c>
      <c r="BT421" s="2" t="s">
        <v>158</v>
      </c>
      <c r="BU421" s="323">
        <v>48580</v>
      </c>
      <c r="BV421" s="323">
        <v>48944</v>
      </c>
      <c r="BW421" s="324">
        <v>8760</v>
      </c>
      <c r="BX421" s="325">
        <v>73.709999999999994</v>
      </c>
      <c r="BY421" s="274">
        <f t="shared" si="130"/>
        <v>0.96323999999999999</v>
      </c>
      <c r="BZ421" s="326">
        <f t="shared" si="140"/>
        <v>76.522984925875164</v>
      </c>
      <c r="CA421" s="296" t="str">
        <f t="shared" si="141"/>
        <v/>
      </c>
    </row>
    <row r="422" spans="12:79" x14ac:dyDescent="0.25">
      <c r="L422" s="332">
        <v>44099</v>
      </c>
      <c r="M422" s="2" t="s">
        <v>108</v>
      </c>
      <c r="N422" s="2" t="s">
        <v>135</v>
      </c>
      <c r="O422" s="323">
        <v>45658</v>
      </c>
      <c r="P422" s="323">
        <v>46022</v>
      </c>
      <c r="Q422" s="324">
        <v>8760</v>
      </c>
      <c r="R422" s="325">
        <v>48.4</v>
      </c>
      <c r="S422" s="274">
        <f t="shared" si="122"/>
        <v>1.0783700000000001</v>
      </c>
      <c r="T422" s="326">
        <f t="shared" si="131"/>
        <v>44.882554225358639</v>
      </c>
      <c r="U422" s="296" t="str">
        <f t="shared" si="123"/>
        <v/>
      </c>
      <c r="V422" s="296"/>
      <c r="W422" s="332">
        <v>44503</v>
      </c>
      <c r="X422" s="2" t="s">
        <v>108</v>
      </c>
      <c r="Y422" s="2" t="s">
        <v>133</v>
      </c>
      <c r="Z422" s="323">
        <v>44562</v>
      </c>
      <c r="AA422" s="323">
        <v>44926</v>
      </c>
      <c r="AB422" s="324">
        <v>8760</v>
      </c>
      <c r="AC422" s="325">
        <v>116.5</v>
      </c>
      <c r="AD422" s="274">
        <f t="shared" si="124"/>
        <v>1.05217</v>
      </c>
      <c r="AE422" s="326">
        <f t="shared" si="132"/>
        <v>110.72355227767376</v>
      </c>
      <c r="AF422" s="296" t="str">
        <f t="shared" si="133"/>
        <v/>
      </c>
      <c r="AG422" s="296"/>
      <c r="AH422" s="333">
        <v>44868</v>
      </c>
      <c r="AI422" s="328" t="s">
        <v>108</v>
      </c>
      <c r="AJ422" s="328" t="s">
        <v>110</v>
      </c>
      <c r="AK422" s="329">
        <v>44927</v>
      </c>
      <c r="AL422" s="329">
        <v>45291</v>
      </c>
      <c r="AM422" s="330">
        <v>8760</v>
      </c>
      <c r="AN422" s="331">
        <v>374.94</v>
      </c>
      <c r="AO422" s="274">
        <f t="shared" si="125"/>
        <v>0.98429999999999995</v>
      </c>
      <c r="AP422" s="326">
        <f t="shared" si="134"/>
        <v>380.92045108198721</v>
      </c>
      <c r="AQ422" s="296" t="str">
        <f t="shared" si="135"/>
        <v/>
      </c>
      <c r="AR422" s="296"/>
      <c r="AS422" s="333">
        <v>44874</v>
      </c>
      <c r="AT422" s="328" t="s">
        <v>115</v>
      </c>
      <c r="AU422" s="328" t="s">
        <v>111</v>
      </c>
      <c r="AV422" s="329">
        <v>45292</v>
      </c>
      <c r="AW422" s="329">
        <v>45382</v>
      </c>
      <c r="AX422" s="330">
        <v>2183</v>
      </c>
      <c r="AY422" s="331">
        <v>378.01</v>
      </c>
      <c r="AZ422" s="274">
        <f t="shared" si="126"/>
        <v>0.98429999999999995</v>
      </c>
      <c r="BA422" s="326">
        <f t="shared" si="136"/>
        <v>384.03941887635887</v>
      </c>
      <c r="BB422" s="296">
        <f t="shared" si="137"/>
        <v>384.03941887635887</v>
      </c>
      <c r="BC422">
        <f t="shared" si="127"/>
        <v>1</v>
      </c>
      <c r="BD422" s="296"/>
      <c r="BE422" s="296"/>
      <c r="BF422" s="332">
        <v>45237</v>
      </c>
      <c r="BG422" s="2" t="s">
        <v>115</v>
      </c>
      <c r="BH422" s="2" t="s">
        <v>135</v>
      </c>
      <c r="BI422" s="323">
        <v>45658</v>
      </c>
      <c r="BJ422" s="323">
        <v>45747</v>
      </c>
      <c r="BK422" s="324">
        <v>2159</v>
      </c>
      <c r="BL422" s="325">
        <v>130.09</v>
      </c>
      <c r="BM422" s="274">
        <f t="shared" si="128"/>
        <v>0.96323999999999999</v>
      </c>
      <c r="BN422" s="326">
        <f t="shared" si="138"/>
        <v>135.05460736680371</v>
      </c>
      <c r="BO422" s="296" t="str">
        <f t="shared" si="139"/>
        <v/>
      </c>
      <c r="BP422" t="str">
        <f t="shared" si="129"/>
        <v/>
      </c>
      <c r="BQ422" s="296"/>
      <c r="BR422" s="332">
        <v>45231</v>
      </c>
      <c r="BS422" s="2" t="s">
        <v>108</v>
      </c>
      <c r="BT422" s="2" t="s">
        <v>111</v>
      </c>
      <c r="BU422" s="323">
        <v>45292</v>
      </c>
      <c r="BV422" s="323">
        <v>45657</v>
      </c>
      <c r="BW422" s="324">
        <v>8784</v>
      </c>
      <c r="BX422" s="325">
        <v>117.12</v>
      </c>
      <c r="BY422" s="274">
        <f t="shared" si="130"/>
        <v>0.96323999999999999</v>
      </c>
      <c r="BZ422" s="326">
        <f t="shared" si="140"/>
        <v>121.58963498193597</v>
      </c>
      <c r="CA422" s="296">
        <f t="shared" si="141"/>
        <v>121.58963498193597</v>
      </c>
    </row>
    <row r="423" spans="12:79" x14ac:dyDescent="0.25">
      <c r="L423" s="332">
        <v>44099</v>
      </c>
      <c r="M423" s="2" t="s">
        <v>108</v>
      </c>
      <c r="N423" s="2" t="s">
        <v>138</v>
      </c>
      <c r="O423" s="323">
        <v>46023</v>
      </c>
      <c r="P423" s="323">
        <v>46387</v>
      </c>
      <c r="Q423" s="324">
        <v>8760</v>
      </c>
      <c r="R423" s="325">
        <v>48.95</v>
      </c>
      <c r="S423" s="274">
        <f t="shared" si="122"/>
        <v>1.0783700000000001</v>
      </c>
      <c r="T423" s="326">
        <f t="shared" si="131"/>
        <v>45.392583250646808</v>
      </c>
      <c r="U423" s="296" t="str">
        <f t="shared" si="123"/>
        <v/>
      </c>
      <c r="V423" s="296"/>
      <c r="W423" s="332">
        <v>44503</v>
      </c>
      <c r="X423" s="2" t="s">
        <v>108</v>
      </c>
      <c r="Y423" s="2" t="s">
        <v>110</v>
      </c>
      <c r="Z423" s="323">
        <v>44927</v>
      </c>
      <c r="AA423" s="323">
        <v>45291</v>
      </c>
      <c r="AB423" s="324">
        <v>8760</v>
      </c>
      <c r="AC423" s="325">
        <v>85.7</v>
      </c>
      <c r="AD423" s="274">
        <f t="shared" si="124"/>
        <v>1.05217</v>
      </c>
      <c r="AE423" s="326">
        <f t="shared" si="132"/>
        <v>81.450716139026966</v>
      </c>
      <c r="AF423" s="296">
        <f t="shared" si="133"/>
        <v>81.450716139026966</v>
      </c>
      <c r="AG423" s="296"/>
      <c r="AH423" s="333">
        <v>44868</v>
      </c>
      <c r="AI423" s="328" t="s">
        <v>108</v>
      </c>
      <c r="AJ423" s="328" t="s">
        <v>111</v>
      </c>
      <c r="AK423" s="329">
        <v>45292</v>
      </c>
      <c r="AL423" s="329">
        <v>45657</v>
      </c>
      <c r="AM423" s="330">
        <v>8784</v>
      </c>
      <c r="AN423" s="331">
        <v>256.70999999999998</v>
      </c>
      <c r="AO423" s="274">
        <f t="shared" si="125"/>
        <v>0.98429999999999995</v>
      </c>
      <c r="AP423" s="326">
        <f t="shared" si="134"/>
        <v>260.80463273392257</v>
      </c>
      <c r="AQ423" s="296" t="str">
        <f t="shared" si="135"/>
        <v/>
      </c>
      <c r="AR423" s="296"/>
      <c r="AS423" s="333">
        <v>44874</v>
      </c>
      <c r="AT423" s="328" t="s">
        <v>115</v>
      </c>
      <c r="AU423" s="328" t="s">
        <v>117</v>
      </c>
      <c r="AV423" s="329">
        <v>45383</v>
      </c>
      <c r="AW423" s="329">
        <v>45473</v>
      </c>
      <c r="AX423" s="330">
        <v>2184</v>
      </c>
      <c r="AY423" s="331">
        <v>176.55</v>
      </c>
      <c r="AZ423" s="274">
        <f t="shared" si="126"/>
        <v>0.98429999999999995</v>
      </c>
      <c r="BA423" s="326">
        <f t="shared" si="136"/>
        <v>179.3660469369095</v>
      </c>
      <c r="BB423" s="296">
        <f t="shared" si="137"/>
        <v>179.3660469369095</v>
      </c>
      <c r="BC423">
        <f t="shared" si="127"/>
        <v>1</v>
      </c>
      <c r="BD423" s="296"/>
      <c r="BE423" s="296"/>
      <c r="BF423" s="332">
        <v>45237</v>
      </c>
      <c r="BG423" s="2" t="s">
        <v>115</v>
      </c>
      <c r="BH423" s="2" t="s">
        <v>145</v>
      </c>
      <c r="BI423" s="323">
        <v>45748</v>
      </c>
      <c r="BJ423" s="323">
        <v>45838</v>
      </c>
      <c r="BK423" s="324">
        <v>2184</v>
      </c>
      <c r="BL423" s="325">
        <v>93.89</v>
      </c>
      <c r="BM423" s="274">
        <f t="shared" si="128"/>
        <v>0.96323999999999999</v>
      </c>
      <c r="BN423" s="326">
        <f t="shared" si="138"/>
        <v>97.473111581744945</v>
      </c>
      <c r="BO423" s="296" t="str">
        <f t="shared" si="139"/>
        <v/>
      </c>
      <c r="BP423" t="str">
        <f t="shared" si="129"/>
        <v/>
      </c>
      <c r="BQ423" s="296"/>
      <c r="BR423" s="332">
        <v>45231</v>
      </c>
      <c r="BS423" s="2" t="s">
        <v>108</v>
      </c>
      <c r="BT423" s="2" t="s">
        <v>135</v>
      </c>
      <c r="BU423" s="323">
        <v>45658</v>
      </c>
      <c r="BV423" s="323">
        <v>46022</v>
      </c>
      <c r="BW423" s="324">
        <v>8760</v>
      </c>
      <c r="BX423" s="325">
        <v>110.7</v>
      </c>
      <c r="BY423" s="274">
        <f t="shared" si="130"/>
        <v>0.96323999999999999</v>
      </c>
      <c r="BZ423" s="326">
        <f t="shared" si="140"/>
        <v>114.92462937585648</v>
      </c>
      <c r="CA423" s="296" t="str">
        <f t="shared" si="141"/>
        <v/>
      </c>
    </row>
    <row r="424" spans="12:79" x14ac:dyDescent="0.25">
      <c r="L424" s="332">
        <v>44098</v>
      </c>
      <c r="M424" s="2" t="s">
        <v>108</v>
      </c>
      <c r="N424" s="2" t="s">
        <v>151</v>
      </c>
      <c r="O424" s="323">
        <v>44197</v>
      </c>
      <c r="P424" s="323">
        <v>44561</v>
      </c>
      <c r="Q424" s="324">
        <v>8760</v>
      </c>
      <c r="R424" s="325">
        <v>40.799999999999997</v>
      </c>
      <c r="S424" s="274">
        <f t="shared" si="122"/>
        <v>1.0783700000000001</v>
      </c>
      <c r="T424" s="326">
        <f t="shared" si="131"/>
        <v>37.834880421376702</v>
      </c>
      <c r="U424" s="296" t="str">
        <f t="shared" si="123"/>
        <v/>
      </c>
      <c r="V424" s="296"/>
      <c r="W424" s="332">
        <v>44503</v>
      </c>
      <c r="X424" s="2" t="s">
        <v>108</v>
      </c>
      <c r="Y424" s="2" t="s">
        <v>111</v>
      </c>
      <c r="Z424" s="323">
        <v>45292</v>
      </c>
      <c r="AA424" s="323">
        <v>45657</v>
      </c>
      <c r="AB424" s="324">
        <v>8784</v>
      </c>
      <c r="AC424" s="325">
        <v>73.040000000000006</v>
      </c>
      <c r="AD424" s="274">
        <f t="shared" si="124"/>
        <v>1.05217</v>
      </c>
      <c r="AE424" s="326">
        <f t="shared" si="132"/>
        <v>69.41843998593383</v>
      </c>
      <c r="AF424" s="296" t="str">
        <f t="shared" si="133"/>
        <v/>
      </c>
      <c r="AG424" s="296"/>
      <c r="AH424" s="333">
        <v>44868</v>
      </c>
      <c r="AI424" s="328" t="s">
        <v>108</v>
      </c>
      <c r="AJ424" s="328" t="s">
        <v>135</v>
      </c>
      <c r="AK424" s="329">
        <v>45658</v>
      </c>
      <c r="AL424" s="329">
        <v>46022</v>
      </c>
      <c r="AM424" s="330">
        <v>8760</v>
      </c>
      <c r="AN424" s="331">
        <v>179.47</v>
      </c>
      <c r="AO424" s="274">
        <f t="shared" si="125"/>
        <v>0.98429999999999995</v>
      </c>
      <c r="AP424" s="326">
        <f t="shared" si="134"/>
        <v>182.3326221680382</v>
      </c>
      <c r="AQ424" s="296" t="str">
        <f t="shared" si="135"/>
        <v/>
      </c>
      <c r="AR424" s="296"/>
      <c r="AS424" s="333">
        <v>44874</v>
      </c>
      <c r="AT424" s="328" t="s">
        <v>115</v>
      </c>
      <c r="AU424" s="328" t="s">
        <v>118</v>
      </c>
      <c r="AV424" s="329">
        <v>45474</v>
      </c>
      <c r="AW424" s="329">
        <v>45565</v>
      </c>
      <c r="AX424" s="330">
        <v>2208</v>
      </c>
      <c r="AY424" s="331">
        <v>164.19</v>
      </c>
      <c r="AZ424" s="274">
        <f t="shared" si="126"/>
        <v>0.98429999999999995</v>
      </c>
      <c r="BA424" s="326">
        <f t="shared" si="136"/>
        <v>166.80889972569338</v>
      </c>
      <c r="BB424" s="296">
        <f t="shared" si="137"/>
        <v>166.80889972569338</v>
      </c>
      <c r="BC424">
        <f t="shared" si="127"/>
        <v>1</v>
      </c>
      <c r="BD424" s="296"/>
      <c r="BE424" s="296"/>
      <c r="BF424" s="332">
        <v>45237</v>
      </c>
      <c r="BG424" s="2" t="s">
        <v>115</v>
      </c>
      <c r="BH424" s="2" t="s">
        <v>148</v>
      </c>
      <c r="BI424" s="323">
        <v>45839</v>
      </c>
      <c r="BJ424" s="323">
        <v>45930</v>
      </c>
      <c r="BK424" s="324">
        <v>2208</v>
      </c>
      <c r="BL424" s="325">
        <v>97.07</v>
      </c>
      <c r="BM424" s="274">
        <f t="shared" si="128"/>
        <v>0.96323999999999999</v>
      </c>
      <c r="BN424" s="326">
        <f t="shared" si="138"/>
        <v>100.77446949877496</v>
      </c>
      <c r="BO424" s="296" t="str">
        <f t="shared" si="139"/>
        <v/>
      </c>
      <c r="BP424" t="str">
        <f t="shared" si="129"/>
        <v/>
      </c>
      <c r="BQ424" s="296"/>
      <c r="BR424" s="332">
        <v>45231</v>
      </c>
      <c r="BS424" s="2" t="s">
        <v>108</v>
      </c>
      <c r="BT424" s="2" t="s">
        <v>138</v>
      </c>
      <c r="BU424" s="323">
        <v>46023</v>
      </c>
      <c r="BV424" s="323">
        <v>46387</v>
      </c>
      <c r="BW424" s="324">
        <v>8760</v>
      </c>
      <c r="BX424" s="325">
        <v>103.65</v>
      </c>
      <c r="BY424" s="274">
        <f t="shared" si="130"/>
        <v>0.96323999999999999</v>
      </c>
      <c r="BZ424" s="326">
        <f t="shared" si="140"/>
        <v>107.60558116357295</v>
      </c>
      <c r="CA424" s="296" t="str">
        <f t="shared" si="141"/>
        <v/>
      </c>
    </row>
    <row r="425" spans="12:79" x14ac:dyDescent="0.25">
      <c r="L425" s="332">
        <v>44098</v>
      </c>
      <c r="M425" s="2" t="s">
        <v>108</v>
      </c>
      <c r="N425" s="2" t="s">
        <v>133</v>
      </c>
      <c r="O425" s="323">
        <v>44562</v>
      </c>
      <c r="P425" s="323">
        <v>44926</v>
      </c>
      <c r="Q425" s="324">
        <v>8760</v>
      </c>
      <c r="R425" s="325">
        <v>44.14</v>
      </c>
      <c r="S425" s="274">
        <f t="shared" si="122"/>
        <v>1.0783700000000001</v>
      </c>
      <c r="T425" s="326">
        <f t="shared" si="131"/>
        <v>40.932147593126665</v>
      </c>
      <c r="U425" s="296" t="str">
        <f t="shared" si="123"/>
        <v/>
      </c>
      <c r="V425" s="296"/>
      <c r="W425" s="332">
        <v>44503</v>
      </c>
      <c r="X425" s="2" t="s">
        <v>108</v>
      </c>
      <c r="Y425" s="2" t="s">
        <v>135</v>
      </c>
      <c r="Z425" s="323">
        <v>45658</v>
      </c>
      <c r="AA425" s="323">
        <v>46022</v>
      </c>
      <c r="AB425" s="324">
        <v>8760</v>
      </c>
      <c r="AC425" s="325">
        <v>71.3</v>
      </c>
      <c r="AD425" s="274">
        <f t="shared" si="124"/>
        <v>1.05217</v>
      </c>
      <c r="AE425" s="326">
        <f t="shared" si="132"/>
        <v>67.764714827451826</v>
      </c>
      <c r="AF425" s="296" t="str">
        <f t="shared" si="133"/>
        <v/>
      </c>
      <c r="AG425" s="296"/>
      <c r="AH425" s="333">
        <v>44868</v>
      </c>
      <c r="AI425" s="328" t="s">
        <v>108</v>
      </c>
      <c r="AJ425" s="328" t="s">
        <v>138</v>
      </c>
      <c r="AK425" s="329">
        <v>46023</v>
      </c>
      <c r="AL425" s="329">
        <v>46387</v>
      </c>
      <c r="AM425" s="330">
        <v>8760</v>
      </c>
      <c r="AN425" s="331">
        <v>146.5</v>
      </c>
      <c r="AO425" s="274">
        <f t="shared" si="125"/>
        <v>0.98429999999999995</v>
      </c>
      <c r="AP425" s="326">
        <f t="shared" si="134"/>
        <v>148.83673676724575</v>
      </c>
      <c r="AQ425" s="296" t="str">
        <f t="shared" si="135"/>
        <v/>
      </c>
      <c r="AR425" s="296"/>
      <c r="AS425" s="333">
        <v>44874</v>
      </c>
      <c r="AT425" s="328" t="s">
        <v>115</v>
      </c>
      <c r="AU425" s="328" t="s">
        <v>140</v>
      </c>
      <c r="AV425" s="329">
        <v>45566</v>
      </c>
      <c r="AW425" s="329">
        <v>45657</v>
      </c>
      <c r="AX425" s="330">
        <v>2209</v>
      </c>
      <c r="AY425" s="331">
        <v>246.01</v>
      </c>
      <c r="AZ425" s="274">
        <f t="shared" si="126"/>
        <v>0.98429999999999995</v>
      </c>
      <c r="BA425" s="326">
        <f t="shared" si="136"/>
        <v>249.93396322259474</v>
      </c>
      <c r="BB425" s="296" t="str">
        <f t="shared" si="137"/>
        <v/>
      </c>
      <c r="BC425" t="str">
        <f t="shared" si="127"/>
        <v/>
      </c>
      <c r="BD425" s="296"/>
      <c r="BE425" s="296"/>
      <c r="BF425" s="332">
        <v>45237</v>
      </c>
      <c r="BG425" s="2" t="s">
        <v>115</v>
      </c>
      <c r="BH425" s="2" t="s">
        <v>152</v>
      </c>
      <c r="BI425" s="323">
        <v>45931</v>
      </c>
      <c r="BJ425" s="323">
        <v>46022</v>
      </c>
      <c r="BK425" s="324">
        <v>2209</v>
      </c>
      <c r="BL425" s="325">
        <v>117.88</v>
      </c>
      <c r="BM425" s="274">
        <f t="shared" si="128"/>
        <v>0.96323999999999999</v>
      </c>
      <c r="BN425" s="326">
        <f t="shared" si="138"/>
        <v>122.3786387608488</v>
      </c>
      <c r="BO425" s="296" t="str">
        <f t="shared" si="139"/>
        <v/>
      </c>
      <c r="BP425" t="str">
        <f t="shared" si="129"/>
        <v/>
      </c>
      <c r="BQ425" s="296"/>
      <c r="BR425" s="332">
        <v>45231</v>
      </c>
      <c r="BS425" s="2" t="s">
        <v>108</v>
      </c>
      <c r="BT425" s="2" t="s">
        <v>141</v>
      </c>
      <c r="BU425" s="323">
        <v>46388</v>
      </c>
      <c r="BV425" s="323">
        <v>46752</v>
      </c>
      <c r="BW425" s="324">
        <v>8760</v>
      </c>
      <c r="BX425" s="325">
        <v>90</v>
      </c>
      <c r="BY425" s="274">
        <f t="shared" si="130"/>
        <v>0.96323999999999999</v>
      </c>
      <c r="BZ425" s="326">
        <f t="shared" si="140"/>
        <v>93.43465802915162</v>
      </c>
      <c r="CA425" s="296" t="str">
        <f t="shared" si="141"/>
        <v/>
      </c>
    </row>
    <row r="426" spans="12:79" x14ac:dyDescent="0.25">
      <c r="L426" s="332">
        <v>44098</v>
      </c>
      <c r="M426" s="2" t="s">
        <v>108</v>
      </c>
      <c r="N426" s="2" t="s">
        <v>110</v>
      </c>
      <c r="O426" s="323">
        <v>44927</v>
      </c>
      <c r="P426" s="323">
        <v>45291</v>
      </c>
      <c r="Q426" s="324">
        <v>8760</v>
      </c>
      <c r="R426" s="325">
        <v>46.06</v>
      </c>
      <c r="S426" s="274">
        <f t="shared" si="122"/>
        <v>1.0783700000000001</v>
      </c>
      <c r="T426" s="326">
        <f t="shared" si="131"/>
        <v>42.712612554132626</v>
      </c>
      <c r="U426" s="296" t="str">
        <f t="shared" si="123"/>
        <v/>
      </c>
      <c r="V426" s="296"/>
      <c r="W426" s="332">
        <v>44503</v>
      </c>
      <c r="X426" s="2" t="s">
        <v>108</v>
      </c>
      <c r="Y426" s="2" t="s">
        <v>138</v>
      </c>
      <c r="Z426" s="323">
        <v>46023</v>
      </c>
      <c r="AA426" s="323">
        <v>46387</v>
      </c>
      <c r="AB426" s="324">
        <v>8760</v>
      </c>
      <c r="AC426" s="325">
        <v>70.67</v>
      </c>
      <c r="AD426" s="274">
        <f t="shared" si="124"/>
        <v>1.05217</v>
      </c>
      <c r="AE426" s="326">
        <f t="shared" si="132"/>
        <v>67.16595227007042</v>
      </c>
      <c r="AF426" s="296" t="str">
        <f t="shared" si="133"/>
        <v/>
      </c>
      <c r="AG426" s="296"/>
      <c r="AH426" s="333">
        <v>44868</v>
      </c>
      <c r="AI426" s="328" t="s">
        <v>108</v>
      </c>
      <c r="AJ426" s="328" t="s">
        <v>141</v>
      </c>
      <c r="AK426" s="329">
        <v>46388</v>
      </c>
      <c r="AL426" s="329">
        <v>46752</v>
      </c>
      <c r="AM426" s="330">
        <v>8760</v>
      </c>
      <c r="AN426" s="331">
        <v>131.25</v>
      </c>
      <c r="AO426" s="274">
        <f t="shared" si="125"/>
        <v>0.98429999999999995</v>
      </c>
      <c r="AP426" s="326">
        <f t="shared" si="134"/>
        <v>133.34349283754955</v>
      </c>
      <c r="AQ426" s="296" t="str">
        <f t="shared" si="135"/>
        <v/>
      </c>
      <c r="AR426" s="296"/>
      <c r="AS426" s="333">
        <v>44874</v>
      </c>
      <c r="AT426" s="328" t="s">
        <v>115</v>
      </c>
      <c r="AU426" s="328" t="s">
        <v>135</v>
      </c>
      <c r="AV426" s="329">
        <v>45658</v>
      </c>
      <c r="AW426" s="329">
        <v>45747</v>
      </c>
      <c r="AX426" s="330">
        <v>2159</v>
      </c>
      <c r="AY426" s="331">
        <v>252.5</v>
      </c>
      <c r="AZ426" s="274">
        <f t="shared" si="126"/>
        <v>0.98429999999999995</v>
      </c>
      <c r="BA426" s="326">
        <f t="shared" si="136"/>
        <v>256.52748145890484</v>
      </c>
      <c r="BB426" s="296" t="str">
        <f t="shared" si="137"/>
        <v/>
      </c>
      <c r="BC426" t="str">
        <f t="shared" si="127"/>
        <v/>
      </c>
      <c r="BD426" s="296"/>
      <c r="BE426" s="296"/>
      <c r="BF426" s="332">
        <v>45237</v>
      </c>
      <c r="BG426" s="2" t="s">
        <v>115</v>
      </c>
      <c r="BH426" s="2" t="s">
        <v>138</v>
      </c>
      <c r="BI426" s="323">
        <v>46023</v>
      </c>
      <c r="BJ426" s="323">
        <v>46112</v>
      </c>
      <c r="BK426" s="324">
        <v>2159</v>
      </c>
      <c r="BL426" s="325">
        <v>119</v>
      </c>
      <c r="BM426" s="274">
        <f t="shared" si="128"/>
        <v>0.96323999999999999</v>
      </c>
      <c r="BN426" s="326">
        <f t="shared" si="138"/>
        <v>123.54138117187824</v>
      </c>
      <c r="BO426" s="296" t="str">
        <f t="shared" si="139"/>
        <v/>
      </c>
      <c r="BP426" t="str">
        <f t="shared" si="129"/>
        <v/>
      </c>
      <c r="BQ426" s="296"/>
      <c r="BR426" s="332">
        <v>45231</v>
      </c>
      <c r="BS426" s="2" t="s">
        <v>108</v>
      </c>
      <c r="BT426" s="2" t="s">
        <v>143</v>
      </c>
      <c r="BU426" s="323">
        <v>46753</v>
      </c>
      <c r="BV426" s="323">
        <v>47118</v>
      </c>
      <c r="BW426" s="324">
        <v>8784</v>
      </c>
      <c r="BX426" s="325">
        <v>80.849999999999994</v>
      </c>
      <c r="BY426" s="274">
        <f t="shared" si="130"/>
        <v>0.96323999999999999</v>
      </c>
      <c r="BZ426" s="326">
        <f t="shared" si="140"/>
        <v>83.935467796187865</v>
      </c>
      <c r="CA426" s="296" t="str">
        <f t="shared" si="141"/>
        <v/>
      </c>
    </row>
    <row r="427" spans="12:79" x14ac:dyDescent="0.25">
      <c r="L427" s="332">
        <v>44098</v>
      </c>
      <c r="M427" s="2" t="s">
        <v>108</v>
      </c>
      <c r="N427" s="2" t="s">
        <v>111</v>
      </c>
      <c r="O427" s="323">
        <v>45292</v>
      </c>
      <c r="P427" s="323">
        <v>45657</v>
      </c>
      <c r="Q427" s="324">
        <v>8784</v>
      </c>
      <c r="R427" s="325">
        <v>47.9</v>
      </c>
      <c r="S427" s="274">
        <f t="shared" si="122"/>
        <v>1.0783700000000001</v>
      </c>
      <c r="T427" s="326">
        <f t="shared" si="131"/>
        <v>44.418891475096672</v>
      </c>
      <c r="U427" s="296" t="str">
        <f t="shared" si="123"/>
        <v/>
      </c>
      <c r="V427" s="296"/>
      <c r="W427" s="332">
        <v>44503</v>
      </c>
      <c r="X427" s="2" t="s">
        <v>108</v>
      </c>
      <c r="Y427" s="2" t="s">
        <v>141</v>
      </c>
      <c r="Z427" s="323">
        <v>46388</v>
      </c>
      <c r="AA427" s="323">
        <v>46752</v>
      </c>
      <c r="AB427" s="324">
        <v>8760</v>
      </c>
      <c r="AC427" s="325">
        <v>70.349999999999994</v>
      </c>
      <c r="AD427" s="274">
        <f t="shared" si="124"/>
        <v>1.05217</v>
      </c>
      <c r="AE427" s="326">
        <f t="shared" si="132"/>
        <v>66.861818907590973</v>
      </c>
      <c r="AF427" s="296" t="str">
        <f t="shared" si="133"/>
        <v/>
      </c>
      <c r="AG427" s="296"/>
      <c r="AH427" s="333">
        <v>44868</v>
      </c>
      <c r="AI427" s="328" t="s">
        <v>108</v>
      </c>
      <c r="AJ427" s="328" t="s">
        <v>143</v>
      </c>
      <c r="AK427" s="329">
        <v>46753</v>
      </c>
      <c r="AL427" s="329">
        <v>47118</v>
      </c>
      <c r="AM427" s="330">
        <v>8784</v>
      </c>
      <c r="AN427" s="331">
        <v>119.59</v>
      </c>
      <c r="AO427" s="274">
        <f t="shared" si="125"/>
        <v>0.98429999999999995</v>
      </c>
      <c r="AP427" s="326">
        <f t="shared" si="134"/>
        <v>121.49751092146704</v>
      </c>
      <c r="AQ427" s="296" t="str">
        <f t="shared" si="135"/>
        <v/>
      </c>
      <c r="AR427" s="296"/>
      <c r="AS427" s="333">
        <v>44874</v>
      </c>
      <c r="AT427" s="328" t="s">
        <v>115</v>
      </c>
      <c r="AU427" s="328" t="s">
        <v>145</v>
      </c>
      <c r="AV427" s="329">
        <v>45748</v>
      </c>
      <c r="AW427" s="329">
        <v>45838</v>
      </c>
      <c r="AX427" s="330">
        <v>2184</v>
      </c>
      <c r="AY427" s="331">
        <v>122.77</v>
      </c>
      <c r="AZ427" s="274">
        <f t="shared" si="126"/>
        <v>0.98429999999999995</v>
      </c>
      <c r="BA427" s="326">
        <f t="shared" si="136"/>
        <v>124.7282332622168</v>
      </c>
      <c r="BB427" s="296" t="str">
        <f t="shared" si="137"/>
        <v/>
      </c>
      <c r="BC427" t="str">
        <f t="shared" si="127"/>
        <v/>
      </c>
      <c r="BD427" s="296"/>
      <c r="BE427" s="296"/>
      <c r="BF427" s="332">
        <v>45237</v>
      </c>
      <c r="BG427" s="2" t="s">
        <v>115</v>
      </c>
      <c r="BH427" s="2" t="s">
        <v>157</v>
      </c>
      <c r="BI427" s="323">
        <v>46113</v>
      </c>
      <c r="BJ427" s="323">
        <v>46203</v>
      </c>
      <c r="BK427" s="324">
        <v>2184</v>
      </c>
      <c r="BL427" s="325">
        <v>90.89</v>
      </c>
      <c r="BM427" s="274">
        <f t="shared" si="128"/>
        <v>0.96323999999999999</v>
      </c>
      <c r="BN427" s="326">
        <f t="shared" si="138"/>
        <v>94.35862298077322</v>
      </c>
      <c r="BO427" s="296" t="str">
        <f t="shared" si="139"/>
        <v/>
      </c>
      <c r="BP427" t="str">
        <f t="shared" si="129"/>
        <v/>
      </c>
      <c r="BQ427" s="296"/>
      <c r="BR427" s="332">
        <v>45231</v>
      </c>
      <c r="BS427" s="2" t="s">
        <v>108</v>
      </c>
      <c r="BT427" s="2" t="s">
        <v>146</v>
      </c>
      <c r="BU427" s="323">
        <v>47119</v>
      </c>
      <c r="BV427" s="323">
        <v>47483</v>
      </c>
      <c r="BW427" s="324">
        <v>8760</v>
      </c>
      <c r="BX427" s="325">
        <v>77.64</v>
      </c>
      <c r="BY427" s="274">
        <f t="shared" si="130"/>
        <v>0.96323999999999999</v>
      </c>
      <c r="BZ427" s="326">
        <f t="shared" si="140"/>
        <v>80.60296499314812</v>
      </c>
      <c r="CA427" s="296" t="str">
        <f t="shared" si="141"/>
        <v/>
      </c>
    </row>
    <row r="428" spans="12:79" x14ac:dyDescent="0.25">
      <c r="L428" s="332">
        <v>44098</v>
      </c>
      <c r="M428" s="2" t="s">
        <v>108</v>
      </c>
      <c r="N428" s="2" t="s">
        <v>135</v>
      </c>
      <c r="O428" s="323">
        <v>45658</v>
      </c>
      <c r="P428" s="323">
        <v>46022</v>
      </c>
      <c r="Q428" s="324">
        <v>8760</v>
      </c>
      <c r="R428" s="325">
        <v>48.5</v>
      </c>
      <c r="S428" s="274">
        <f t="shared" si="122"/>
        <v>1.0783700000000001</v>
      </c>
      <c r="T428" s="326">
        <f t="shared" si="131"/>
        <v>44.975286775411035</v>
      </c>
      <c r="U428" s="296" t="str">
        <f t="shared" si="123"/>
        <v/>
      </c>
      <c r="V428" s="296"/>
      <c r="W428" s="332">
        <v>44503</v>
      </c>
      <c r="X428" s="2" t="s">
        <v>108</v>
      </c>
      <c r="Y428" s="2" t="s">
        <v>143</v>
      </c>
      <c r="Z428" s="323">
        <v>46753</v>
      </c>
      <c r="AA428" s="323">
        <v>47118</v>
      </c>
      <c r="AB428" s="324">
        <v>8784</v>
      </c>
      <c r="AC428" s="325">
        <v>70.06</v>
      </c>
      <c r="AD428" s="274">
        <f t="shared" si="124"/>
        <v>1.05217</v>
      </c>
      <c r="AE428" s="326">
        <f t="shared" si="132"/>
        <v>66.586198047843979</v>
      </c>
      <c r="AF428" s="296" t="str">
        <f t="shared" si="133"/>
        <v/>
      </c>
      <c r="AG428" s="296"/>
      <c r="AH428" s="333">
        <v>44868</v>
      </c>
      <c r="AI428" s="328" t="s">
        <v>108</v>
      </c>
      <c r="AJ428" s="328" t="s">
        <v>146</v>
      </c>
      <c r="AK428" s="329">
        <v>47119</v>
      </c>
      <c r="AL428" s="329">
        <v>47483</v>
      </c>
      <c r="AM428" s="330">
        <v>8760</v>
      </c>
      <c r="AN428" s="331">
        <v>117.81</v>
      </c>
      <c r="AO428" s="274">
        <f t="shared" si="125"/>
        <v>0.98429999999999995</v>
      </c>
      <c r="AP428" s="326">
        <f t="shared" si="134"/>
        <v>119.68911917098447</v>
      </c>
      <c r="AQ428" s="296" t="str">
        <f t="shared" si="135"/>
        <v/>
      </c>
      <c r="AR428" s="296"/>
      <c r="AS428" s="333">
        <v>44874</v>
      </c>
      <c r="AT428" s="328" t="s">
        <v>115</v>
      </c>
      <c r="AU428" s="328" t="s">
        <v>148</v>
      </c>
      <c r="AV428" s="329">
        <v>45839</v>
      </c>
      <c r="AW428" s="329">
        <v>45930</v>
      </c>
      <c r="AX428" s="330">
        <v>2208</v>
      </c>
      <c r="AY428" s="331"/>
      <c r="AZ428" s="274">
        <f t="shared" si="126"/>
        <v>0.98429999999999995</v>
      </c>
      <c r="BA428" s="326" t="str">
        <f t="shared" si="136"/>
        <v/>
      </c>
      <c r="BB428" s="296" t="str">
        <f t="shared" si="137"/>
        <v/>
      </c>
      <c r="BC428" t="str">
        <f t="shared" si="127"/>
        <v/>
      </c>
      <c r="BD428" s="296"/>
      <c r="BE428" s="296"/>
      <c r="BF428" s="332">
        <v>45237</v>
      </c>
      <c r="BG428" s="2" t="s">
        <v>115</v>
      </c>
      <c r="BH428" s="2" t="s">
        <v>160</v>
      </c>
      <c r="BI428" s="323">
        <v>46204</v>
      </c>
      <c r="BJ428" s="323">
        <v>46295</v>
      </c>
      <c r="BK428" s="324">
        <v>2208</v>
      </c>
      <c r="BL428" s="325">
        <v>94.46</v>
      </c>
      <c r="BM428" s="274">
        <f t="shared" si="128"/>
        <v>0.96323999999999999</v>
      </c>
      <c r="BN428" s="326">
        <f t="shared" si="138"/>
        <v>98.064864415929563</v>
      </c>
      <c r="BO428" s="296" t="str">
        <f t="shared" si="139"/>
        <v/>
      </c>
      <c r="BP428" t="str">
        <f t="shared" si="129"/>
        <v/>
      </c>
      <c r="BQ428" s="296"/>
      <c r="BR428" s="332">
        <v>45231</v>
      </c>
      <c r="BS428" s="2" t="s">
        <v>108</v>
      </c>
      <c r="BT428" s="2" t="s">
        <v>149</v>
      </c>
      <c r="BU428" s="323">
        <v>47484</v>
      </c>
      <c r="BV428" s="323">
        <v>47848</v>
      </c>
      <c r="BW428" s="324">
        <v>8760</v>
      </c>
      <c r="BX428" s="325">
        <v>74.77</v>
      </c>
      <c r="BY428" s="274">
        <f t="shared" si="130"/>
        <v>0.96323999999999999</v>
      </c>
      <c r="BZ428" s="326">
        <f t="shared" si="140"/>
        <v>77.62343756488518</v>
      </c>
      <c r="CA428" s="296" t="str">
        <f t="shared" si="141"/>
        <v/>
      </c>
    </row>
    <row r="429" spans="12:79" x14ac:dyDescent="0.25">
      <c r="L429" s="332">
        <v>44098</v>
      </c>
      <c r="M429" s="2" t="s">
        <v>108</v>
      </c>
      <c r="N429" s="2" t="s">
        <v>138</v>
      </c>
      <c r="O429" s="323">
        <v>46023</v>
      </c>
      <c r="P429" s="323">
        <v>46387</v>
      </c>
      <c r="Q429" s="324">
        <v>8760</v>
      </c>
      <c r="R429" s="325">
        <v>49.05</v>
      </c>
      <c r="S429" s="274">
        <f t="shared" si="122"/>
        <v>1.0783700000000001</v>
      </c>
      <c r="T429" s="326">
        <f t="shared" si="131"/>
        <v>45.485315800699198</v>
      </c>
      <c r="U429" s="296" t="str">
        <f t="shared" si="123"/>
        <v/>
      </c>
      <c r="V429" s="296"/>
      <c r="W429" s="332">
        <v>44503</v>
      </c>
      <c r="X429" s="2" t="s">
        <v>108</v>
      </c>
      <c r="Y429" s="2" t="s">
        <v>146</v>
      </c>
      <c r="Z429" s="323">
        <v>47119</v>
      </c>
      <c r="AA429" s="323">
        <v>47483</v>
      </c>
      <c r="AB429" s="324">
        <v>8760</v>
      </c>
      <c r="AC429" s="325">
        <v>69.459999999999994</v>
      </c>
      <c r="AD429" s="274">
        <f t="shared" si="124"/>
        <v>1.05217</v>
      </c>
      <c r="AE429" s="326">
        <f t="shared" si="132"/>
        <v>66.015947993195013</v>
      </c>
      <c r="AF429" s="296" t="str">
        <f t="shared" si="133"/>
        <v/>
      </c>
      <c r="AG429" s="296"/>
      <c r="AH429" s="333">
        <v>44868</v>
      </c>
      <c r="AI429" s="328" t="s">
        <v>108</v>
      </c>
      <c r="AJ429" s="328" t="s">
        <v>149</v>
      </c>
      <c r="AK429" s="329">
        <v>47484</v>
      </c>
      <c r="AL429" s="329">
        <v>47848</v>
      </c>
      <c r="AM429" s="330">
        <v>8760</v>
      </c>
      <c r="AN429" s="331">
        <v>116.85</v>
      </c>
      <c r="AO429" s="274">
        <f t="shared" si="125"/>
        <v>0.98429999999999995</v>
      </c>
      <c r="AP429" s="326">
        <f t="shared" si="134"/>
        <v>118.71380676622981</v>
      </c>
      <c r="AQ429" s="296" t="str">
        <f t="shared" si="135"/>
        <v/>
      </c>
      <c r="AR429" s="296"/>
      <c r="AS429" s="333">
        <v>44873</v>
      </c>
      <c r="AT429" s="328" t="s">
        <v>115</v>
      </c>
      <c r="AU429" s="328" t="s">
        <v>110</v>
      </c>
      <c r="AV429" s="329">
        <v>44927</v>
      </c>
      <c r="AW429" s="329">
        <v>45016</v>
      </c>
      <c r="AX429" s="330">
        <v>2159</v>
      </c>
      <c r="AY429" s="331">
        <v>333.24</v>
      </c>
      <c r="AZ429" s="274">
        <f t="shared" si="126"/>
        <v>0.98429999999999995</v>
      </c>
      <c r="BA429" s="326">
        <f t="shared" si="136"/>
        <v>338.55531850045719</v>
      </c>
      <c r="BB429" s="296" t="str">
        <f t="shared" si="137"/>
        <v/>
      </c>
      <c r="BC429" t="str">
        <f t="shared" si="127"/>
        <v/>
      </c>
      <c r="BD429" s="296"/>
      <c r="BE429" s="296"/>
      <c r="BF429" s="332">
        <v>45236</v>
      </c>
      <c r="BG429" s="2" t="s">
        <v>115</v>
      </c>
      <c r="BH429" s="2" t="s">
        <v>111</v>
      </c>
      <c r="BI429" s="323">
        <v>45292</v>
      </c>
      <c r="BJ429" s="323">
        <v>45382</v>
      </c>
      <c r="BK429" s="324">
        <v>2183</v>
      </c>
      <c r="BL429" s="325">
        <v>110.59</v>
      </c>
      <c r="BM429" s="274">
        <f t="shared" si="128"/>
        <v>0.96323999999999999</v>
      </c>
      <c r="BN429" s="326">
        <f t="shared" si="138"/>
        <v>114.81043146048752</v>
      </c>
      <c r="BO429" s="296" t="str">
        <f t="shared" si="139"/>
        <v/>
      </c>
      <c r="BP429">
        <f t="shared" si="129"/>
        <v>1</v>
      </c>
      <c r="BQ429" s="296"/>
      <c r="BR429" s="332">
        <v>45231</v>
      </c>
      <c r="BS429" s="2" t="s">
        <v>108</v>
      </c>
      <c r="BT429" s="2" t="s">
        <v>153</v>
      </c>
      <c r="BU429" s="323">
        <v>47849</v>
      </c>
      <c r="BV429" s="323">
        <v>48213</v>
      </c>
      <c r="BW429" s="324">
        <v>8760</v>
      </c>
      <c r="BX429" s="325">
        <v>76.709999999999994</v>
      </c>
      <c r="BY429" s="274">
        <f t="shared" si="130"/>
        <v>0.96323999999999999</v>
      </c>
      <c r="BZ429" s="326">
        <f t="shared" si="140"/>
        <v>79.63747352684689</v>
      </c>
      <c r="CA429" s="296" t="str">
        <f t="shared" si="141"/>
        <v/>
      </c>
    </row>
    <row r="430" spans="12:79" x14ac:dyDescent="0.25">
      <c r="L430" s="332">
        <v>44097</v>
      </c>
      <c r="M430" s="2" t="s">
        <v>108</v>
      </c>
      <c r="N430" s="2" t="s">
        <v>151</v>
      </c>
      <c r="O430" s="323">
        <v>44197</v>
      </c>
      <c r="P430" s="323">
        <v>44561</v>
      </c>
      <c r="Q430" s="324">
        <v>8760</v>
      </c>
      <c r="R430" s="325">
        <v>41.21</v>
      </c>
      <c r="S430" s="274">
        <f t="shared" si="122"/>
        <v>1.0783700000000001</v>
      </c>
      <c r="T430" s="326">
        <f t="shared" si="131"/>
        <v>38.215083876591521</v>
      </c>
      <c r="U430" s="296" t="str">
        <f t="shared" si="123"/>
        <v/>
      </c>
      <c r="V430" s="296"/>
      <c r="W430" s="332">
        <v>44503</v>
      </c>
      <c r="X430" s="2" t="s">
        <v>108</v>
      </c>
      <c r="Y430" s="2" t="s">
        <v>149</v>
      </c>
      <c r="Z430" s="323">
        <v>47484</v>
      </c>
      <c r="AA430" s="323">
        <v>47848</v>
      </c>
      <c r="AB430" s="324">
        <v>8760</v>
      </c>
      <c r="AC430" s="325">
        <v>68.989999999999995</v>
      </c>
      <c r="AD430" s="274">
        <f t="shared" si="124"/>
        <v>1.05217</v>
      </c>
      <c r="AE430" s="326">
        <f t="shared" si="132"/>
        <v>65.569252117053324</v>
      </c>
      <c r="AF430" s="296" t="str">
        <f t="shared" si="133"/>
        <v/>
      </c>
      <c r="AG430" s="296"/>
      <c r="AH430" s="333">
        <v>44868</v>
      </c>
      <c r="AI430" s="328" t="s">
        <v>108</v>
      </c>
      <c r="AJ430" s="328" t="s">
        <v>153</v>
      </c>
      <c r="AK430" s="329">
        <v>47849</v>
      </c>
      <c r="AL430" s="329">
        <v>48213</v>
      </c>
      <c r="AM430" s="330">
        <v>8760</v>
      </c>
      <c r="AN430" s="331">
        <v>116.13</v>
      </c>
      <c r="AO430" s="274">
        <f t="shared" si="125"/>
        <v>0.98429999999999995</v>
      </c>
      <c r="AP430" s="326">
        <f t="shared" si="134"/>
        <v>117.98232246266382</v>
      </c>
      <c r="AQ430" s="296" t="str">
        <f t="shared" si="135"/>
        <v/>
      </c>
      <c r="AR430" s="296"/>
      <c r="AS430" s="333">
        <v>44873</v>
      </c>
      <c r="AT430" s="328" t="s">
        <v>115</v>
      </c>
      <c r="AU430" s="328" t="s">
        <v>134</v>
      </c>
      <c r="AV430" s="329">
        <v>45017</v>
      </c>
      <c r="AW430" s="329">
        <v>45107</v>
      </c>
      <c r="AX430" s="330">
        <v>2184</v>
      </c>
      <c r="AY430" s="331">
        <v>292.52</v>
      </c>
      <c r="AZ430" s="274">
        <f t="shared" si="126"/>
        <v>0.98429999999999995</v>
      </c>
      <c r="BA430" s="326">
        <f t="shared" si="136"/>
        <v>297.1858173321142</v>
      </c>
      <c r="BB430" s="296" t="str">
        <f t="shared" si="137"/>
        <v/>
      </c>
      <c r="BC430" t="str">
        <f t="shared" si="127"/>
        <v/>
      </c>
      <c r="BD430" s="296"/>
      <c r="BE430" s="296"/>
      <c r="BF430" s="332">
        <v>45236</v>
      </c>
      <c r="BG430" s="2" t="s">
        <v>115</v>
      </c>
      <c r="BH430" s="2" t="s">
        <v>117</v>
      </c>
      <c r="BI430" s="323">
        <v>45383</v>
      </c>
      <c r="BJ430" s="323">
        <v>45473</v>
      </c>
      <c r="BK430" s="324">
        <v>2184</v>
      </c>
      <c r="BL430" s="325">
        <v>101.78</v>
      </c>
      <c r="BM430" s="274">
        <f t="shared" si="128"/>
        <v>0.96323999999999999</v>
      </c>
      <c r="BN430" s="326">
        <f t="shared" si="138"/>
        <v>105.66421660230057</v>
      </c>
      <c r="BO430" s="296" t="str">
        <f t="shared" si="139"/>
        <v/>
      </c>
      <c r="BP430">
        <f t="shared" si="129"/>
        <v>1</v>
      </c>
      <c r="BQ430" s="296"/>
      <c r="BR430" s="332">
        <v>45231</v>
      </c>
      <c r="BS430" s="2" t="s">
        <v>108</v>
      </c>
      <c r="BT430" s="2" t="s">
        <v>155</v>
      </c>
      <c r="BU430" s="323">
        <v>48214</v>
      </c>
      <c r="BV430" s="323">
        <v>48579</v>
      </c>
      <c r="BW430" s="324">
        <v>8784</v>
      </c>
      <c r="BX430" s="325">
        <v>74.709999999999994</v>
      </c>
      <c r="BY430" s="274">
        <f t="shared" si="130"/>
        <v>0.96323999999999999</v>
      </c>
      <c r="BZ430" s="326">
        <f t="shared" si="140"/>
        <v>77.561147792865739</v>
      </c>
      <c r="CA430" s="296" t="str">
        <f t="shared" si="141"/>
        <v/>
      </c>
    </row>
    <row r="431" spans="12:79" x14ac:dyDescent="0.25">
      <c r="L431" s="332">
        <v>44097</v>
      </c>
      <c r="M431" s="2" t="s">
        <v>108</v>
      </c>
      <c r="N431" s="2" t="s">
        <v>133</v>
      </c>
      <c r="O431" s="323">
        <v>44562</v>
      </c>
      <c r="P431" s="323">
        <v>44926</v>
      </c>
      <c r="Q431" s="324">
        <v>8760</v>
      </c>
      <c r="R431" s="325">
        <v>44.52</v>
      </c>
      <c r="S431" s="274">
        <f t="shared" si="122"/>
        <v>1.0783700000000001</v>
      </c>
      <c r="T431" s="326">
        <f t="shared" si="131"/>
        <v>41.284531283325762</v>
      </c>
      <c r="U431" s="296" t="str">
        <f t="shared" si="123"/>
        <v/>
      </c>
      <c r="V431" s="296"/>
      <c r="W431" s="332">
        <v>44503</v>
      </c>
      <c r="X431" s="2" t="s">
        <v>108</v>
      </c>
      <c r="Y431" s="2" t="s">
        <v>153</v>
      </c>
      <c r="Z431" s="323">
        <v>47849</v>
      </c>
      <c r="AA431" s="323">
        <v>48213</v>
      </c>
      <c r="AB431" s="324">
        <v>8760</v>
      </c>
      <c r="AC431" s="325">
        <v>68.56</v>
      </c>
      <c r="AD431" s="274">
        <f t="shared" si="124"/>
        <v>1.05217</v>
      </c>
      <c r="AE431" s="326">
        <f t="shared" si="132"/>
        <v>65.160572911221564</v>
      </c>
      <c r="AF431" s="296" t="str">
        <f t="shared" si="133"/>
        <v/>
      </c>
      <c r="AG431" s="296"/>
      <c r="AH431" s="333">
        <v>44868</v>
      </c>
      <c r="AI431" s="328" t="s">
        <v>108</v>
      </c>
      <c r="AJ431" s="328" t="s">
        <v>155</v>
      </c>
      <c r="AK431" s="329">
        <v>48214</v>
      </c>
      <c r="AL431" s="329">
        <v>48579</v>
      </c>
      <c r="AM431" s="330">
        <v>8784</v>
      </c>
      <c r="AN431" s="331">
        <v>114.88</v>
      </c>
      <c r="AO431" s="274">
        <f t="shared" si="125"/>
        <v>0.98429999999999995</v>
      </c>
      <c r="AP431" s="326">
        <f t="shared" si="134"/>
        <v>116.71238443563954</v>
      </c>
      <c r="AQ431" s="296" t="str">
        <f t="shared" si="135"/>
        <v/>
      </c>
      <c r="AR431" s="296"/>
      <c r="AS431" s="333">
        <v>44873</v>
      </c>
      <c r="AT431" s="328" t="s">
        <v>115</v>
      </c>
      <c r="AU431" s="328" t="s">
        <v>137</v>
      </c>
      <c r="AV431" s="329">
        <v>45108</v>
      </c>
      <c r="AW431" s="329">
        <v>45199</v>
      </c>
      <c r="AX431" s="330">
        <v>2208</v>
      </c>
      <c r="AY431" s="331">
        <v>290.14</v>
      </c>
      <c r="AZ431" s="274">
        <f t="shared" si="126"/>
        <v>0.98429999999999995</v>
      </c>
      <c r="BA431" s="326">
        <f t="shared" si="136"/>
        <v>294.76785532865995</v>
      </c>
      <c r="BB431" s="296" t="str">
        <f t="shared" si="137"/>
        <v/>
      </c>
      <c r="BC431" t="str">
        <f t="shared" si="127"/>
        <v/>
      </c>
      <c r="BD431" s="296"/>
      <c r="BE431" s="296"/>
      <c r="BF431" s="332">
        <v>45236</v>
      </c>
      <c r="BG431" s="2" t="s">
        <v>115</v>
      </c>
      <c r="BH431" s="2" t="s">
        <v>118</v>
      </c>
      <c r="BI431" s="323">
        <v>45474</v>
      </c>
      <c r="BJ431" s="323">
        <v>45565</v>
      </c>
      <c r="BK431" s="324">
        <v>2208</v>
      </c>
      <c r="BL431" s="325">
        <v>112.47</v>
      </c>
      <c r="BM431" s="274">
        <f t="shared" si="128"/>
        <v>0.96323999999999999</v>
      </c>
      <c r="BN431" s="326">
        <f t="shared" si="138"/>
        <v>116.76217765042981</v>
      </c>
      <c r="BO431" s="296" t="str">
        <f t="shared" si="139"/>
        <v/>
      </c>
      <c r="BP431">
        <f t="shared" si="129"/>
        <v>1</v>
      </c>
      <c r="BQ431" s="296"/>
      <c r="BR431" s="332">
        <v>45231</v>
      </c>
      <c r="BS431" s="2" t="s">
        <v>108</v>
      </c>
      <c r="BT431" s="2" t="s">
        <v>158</v>
      </c>
      <c r="BU431" s="323">
        <v>48580</v>
      </c>
      <c r="BV431" s="323">
        <v>48944</v>
      </c>
      <c r="BW431" s="324">
        <v>8760</v>
      </c>
      <c r="BX431" s="325">
        <v>72.709999999999994</v>
      </c>
      <c r="BY431" s="274">
        <f t="shared" si="130"/>
        <v>0.96323999999999999</v>
      </c>
      <c r="BZ431" s="326">
        <f t="shared" si="140"/>
        <v>75.484822058884589</v>
      </c>
      <c r="CA431" s="296" t="str">
        <f t="shared" si="141"/>
        <v/>
      </c>
    </row>
    <row r="432" spans="12:79" x14ac:dyDescent="0.25">
      <c r="L432" s="332">
        <v>44097</v>
      </c>
      <c r="M432" s="2" t="s">
        <v>108</v>
      </c>
      <c r="N432" s="2" t="s">
        <v>110</v>
      </c>
      <c r="O432" s="323">
        <v>44927</v>
      </c>
      <c r="P432" s="323">
        <v>45291</v>
      </c>
      <c r="Q432" s="324">
        <v>8760</v>
      </c>
      <c r="R432" s="325">
        <v>46.57</v>
      </c>
      <c r="S432" s="274">
        <f t="shared" si="122"/>
        <v>1.0783700000000001</v>
      </c>
      <c r="T432" s="326">
        <f t="shared" si="131"/>
        <v>43.185548559399834</v>
      </c>
      <c r="U432" s="296" t="str">
        <f t="shared" si="123"/>
        <v/>
      </c>
      <c r="V432" s="296"/>
      <c r="W432" s="332">
        <v>44502</v>
      </c>
      <c r="X432" s="2" t="s">
        <v>108</v>
      </c>
      <c r="Y432" s="2" t="s">
        <v>133</v>
      </c>
      <c r="Z432" s="323">
        <v>44562</v>
      </c>
      <c r="AA432" s="323">
        <v>44926</v>
      </c>
      <c r="AB432" s="324">
        <v>8760</v>
      </c>
      <c r="AC432" s="325">
        <v>108.4</v>
      </c>
      <c r="AD432" s="274">
        <f t="shared" si="124"/>
        <v>1.05217</v>
      </c>
      <c r="AE432" s="326">
        <f t="shared" si="132"/>
        <v>103.02517653991275</v>
      </c>
      <c r="AF432" s="296" t="str">
        <f t="shared" si="133"/>
        <v/>
      </c>
      <c r="AG432" s="296"/>
      <c r="AH432" s="333">
        <v>44867</v>
      </c>
      <c r="AI432" s="328" t="s">
        <v>108</v>
      </c>
      <c r="AJ432" s="328" t="s">
        <v>110</v>
      </c>
      <c r="AK432" s="329">
        <v>44927</v>
      </c>
      <c r="AL432" s="329">
        <v>45291</v>
      </c>
      <c r="AM432" s="330">
        <v>8760</v>
      </c>
      <c r="AN432" s="331">
        <v>375.95</v>
      </c>
      <c r="AO432" s="274">
        <f t="shared" si="125"/>
        <v>0.98429999999999995</v>
      </c>
      <c r="AP432" s="326">
        <f t="shared" si="134"/>
        <v>381.94656100782282</v>
      </c>
      <c r="AQ432" s="296" t="str">
        <f t="shared" si="135"/>
        <v/>
      </c>
      <c r="AR432" s="296"/>
      <c r="AS432" s="333">
        <v>44873</v>
      </c>
      <c r="AT432" s="328" t="s">
        <v>115</v>
      </c>
      <c r="AU432" s="328" t="s">
        <v>116</v>
      </c>
      <c r="AV432" s="329">
        <v>45200</v>
      </c>
      <c r="AW432" s="329">
        <v>45291</v>
      </c>
      <c r="AX432" s="330">
        <v>2209</v>
      </c>
      <c r="AY432" s="331">
        <v>424.26</v>
      </c>
      <c r="AZ432" s="274">
        <f t="shared" si="126"/>
        <v>0.98429999999999995</v>
      </c>
      <c r="BA432" s="326">
        <f t="shared" si="136"/>
        <v>431.02712587625723</v>
      </c>
      <c r="BB432" s="296">
        <f t="shared" si="137"/>
        <v>431.02712587625723</v>
      </c>
      <c r="BC432">
        <f t="shared" si="127"/>
        <v>1</v>
      </c>
      <c r="BD432" s="296"/>
      <c r="BE432" s="296"/>
      <c r="BF432" s="332">
        <v>45236</v>
      </c>
      <c r="BG432" s="2" t="s">
        <v>115</v>
      </c>
      <c r="BH432" s="2" t="s">
        <v>140</v>
      </c>
      <c r="BI432" s="323">
        <v>45566</v>
      </c>
      <c r="BJ432" s="323">
        <v>45657</v>
      </c>
      <c r="BK432" s="324">
        <v>2209</v>
      </c>
      <c r="BL432" s="325">
        <v>128.65</v>
      </c>
      <c r="BM432" s="274">
        <f t="shared" si="128"/>
        <v>0.96323999999999999</v>
      </c>
      <c r="BN432" s="326">
        <f t="shared" si="138"/>
        <v>133.55965283833729</v>
      </c>
      <c r="BO432" s="296" t="str">
        <f t="shared" si="139"/>
        <v/>
      </c>
      <c r="BP432" t="str">
        <f t="shared" si="129"/>
        <v/>
      </c>
      <c r="BQ432" s="296"/>
      <c r="BR432" s="332">
        <v>45230</v>
      </c>
      <c r="BS432" s="2" t="s">
        <v>108</v>
      </c>
      <c r="BT432" s="2" t="s">
        <v>111</v>
      </c>
      <c r="BU432" s="323">
        <v>45292</v>
      </c>
      <c r="BV432" s="323">
        <v>45657</v>
      </c>
      <c r="BW432" s="324">
        <v>8784</v>
      </c>
      <c r="BX432" s="325">
        <v>117.85</v>
      </c>
      <c r="BY432" s="274">
        <f t="shared" si="130"/>
        <v>0.95518000000000003</v>
      </c>
      <c r="BZ432" s="326">
        <f t="shared" si="140"/>
        <v>123.3798865135367</v>
      </c>
      <c r="CA432" s="296">
        <f t="shared" si="141"/>
        <v>123.3798865135367</v>
      </c>
    </row>
    <row r="433" spans="12:79" x14ac:dyDescent="0.25">
      <c r="L433" s="332">
        <v>44097</v>
      </c>
      <c r="M433" s="2" t="s">
        <v>108</v>
      </c>
      <c r="N433" s="2" t="s">
        <v>111</v>
      </c>
      <c r="O433" s="323">
        <v>45292</v>
      </c>
      <c r="P433" s="323">
        <v>45657</v>
      </c>
      <c r="Q433" s="324">
        <v>8784</v>
      </c>
      <c r="R433" s="325">
        <v>48.2</v>
      </c>
      <c r="S433" s="274">
        <f t="shared" si="122"/>
        <v>1.0783700000000001</v>
      </c>
      <c r="T433" s="326">
        <f t="shared" si="131"/>
        <v>44.697089125253854</v>
      </c>
      <c r="U433" s="296" t="str">
        <f t="shared" si="123"/>
        <v/>
      </c>
      <c r="V433" s="296"/>
      <c r="W433" s="332">
        <v>44502</v>
      </c>
      <c r="X433" s="2" t="s">
        <v>108</v>
      </c>
      <c r="Y433" s="2" t="s">
        <v>110</v>
      </c>
      <c r="Z433" s="323">
        <v>44927</v>
      </c>
      <c r="AA433" s="323">
        <v>45291</v>
      </c>
      <c r="AB433" s="324">
        <v>8760</v>
      </c>
      <c r="AC433" s="325">
        <v>82.88</v>
      </c>
      <c r="AD433" s="274">
        <f t="shared" si="124"/>
        <v>1.05217</v>
      </c>
      <c r="AE433" s="326">
        <f t="shared" si="132"/>
        <v>78.770540882176832</v>
      </c>
      <c r="AF433" s="296">
        <f t="shared" si="133"/>
        <v>78.770540882176832</v>
      </c>
      <c r="AG433" s="296"/>
      <c r="AH433" s="333">
        <v>44867</v>
      </c>
      <c r="AI433" s="328" t="s">
        <v>108</v>
      </c>
      <c r="AJ433" s="328" t="s">
        <v>111</v>
      </c>
      <c r="AK433" s="329">
        <v>45292</v>
      </c>
      <c r="AL433" s="329">
        <v>45657</v>
      </c>
      <c r="AM433" s="330">
        <v>8784</v>
      </c>
      <c r="AN433" s="331">
        <v>256.3</v>
      </c>
      <c r="AO433" s="274">
        <f t="shared" si="125"/>
        <v>0.98429999999999995</v>
      </c>
      <c r="AP433" s="326">
        <f t="shared" si="134"/>
        <v>260.38809306105867</v>
      </c>
      <c r="AQ433" s="296" t="str">
        <f t="shared" si="135"/>
        <v/>
      </c>
      <c r="AR433" s="296"/>
      <c r="AS433" s="333">
        <v>44873</v>
      </c>
      <c r="AT433" s="328" t="s">
        <v>115</v>
      </c>
      <c r="AU433" s="328" t="s">
        <v>111</v>
      </c>
      <c r="AV433" s="329">
        <v>45292</v>
      </c>
      <c r="AW433" s="329">
        <v>45382</v>
      </c>
      <c r="AX433" s="330">
        <v>2183</v>
      </c>
      <c r="AY433" s="331">
        <v>387.27</v>
      </c>
      <c r="AZ433" s="274">
        <f t="shared" si="126"/>
        <v>0.98429999999999995</v>
      </c>
      <c r="BA433" s="326">
        <f t="shared" si="136"/>
        <v>393.44711978055471</v>
      </c>
      <c r="BB433" s="296">
        <f t="shared" si="137"/>
        <v>393.44711978055471</v>
      </c>
      <c r="BC433">
        <f t="shared" si="127"/>
        <v>1</v>
      </c>
      <c r="BD433" s="296"/>
      <c r="BE433" s="296"/>
      <c r="BF433" s="332">
        <v>45236</v>
      </c>
      <c r="BG433" s="2" t="s">
        <v>115</v>
      </c>
      <c r="BH433" s="2" t="s">
        <v>135</v>
      </c>
      <c r="BI433" s="323">
        <v>45658</v>
      </c>
      <c r="BJ433" s="323">
        <v>45747</v>
      </c>
      <c r="BK433" s="324">
        <v>2159</v>
      </c>
      <c r="BL433" s="325">
        <v>129.97999999999999</v>
      </c>
      <c r="BM433" s="274">
        <f t="shared" si="128"/>
        <v>0.96323999999999999</v>
      </c>
      <c r="BN433" s="326">
        <f t="shared" si="138"/>
        <v>134.94040945143473</v>
      </c>
      <c r="BO433" s="296" t="str">
        <f t="shared" si="139"/>
        <v/>
      </c>
      <c r="BP433" t="str">
        <f t="shared" si="129"/>
        <v/>
      </c>
      <c r="BQ433" s="296"/>
      <c r="BR433" s="332">
        <v>45230</v>
      </c>
      <c r="BS433" s="2" t="s">
        <v>108</v>
      </c>
      <c r="BT433" s="2" t="s">
        <v>135</v>
      </c>
      <c r="BU433" s="323">
        <v>45658</v>
      </c>
      <c r="BV433" s="323">
        <v>46022</v>
      </c>
      <c r="BW433" s="324">
        <v>8760</v>
      </c>
      <c r="BX433" s="325">
        <v>111.05</v>
      </c>
      <c r="BY433" s="274">
        <f t="shared" si="130"/>
        <v>0.95518000000000003</v>
      </c>
      <c r="BZ433" s="326">
        <f t="shared" si="140"/>
        <v>116.26080948093552</v>
      </c>
      <c r="CA433" s="296" t="str">
        <f t="shared" si="141"/>
        <v/>
      </c>
    </row>
    <row r="434" spans="12:79" x14ac:dyDescent="0.25">
      <c r="L434" s="332">
        <v>44097</v>
      </c>
      <c r="M434" s="2" t="s">
        <v>108</v>
      </c>
      <c r="N434" s="2" t="s">
        <v>135</v>
      </c>
      <c r="O434" s="323">
        <v>45658</v>
      </c>
      <c r="P434" s="323">
        <v>46022</v>
      </c>
      <c r="Q434" s="324">
        <v>8760</v>
      </c>
      <c r="R434" s="325">
        <v>49.03</v>
      </c>
      <c r="S434" s="274">
        <f t="shared" si="122"/>
        <v>1.0783700000000001</v>
      </c>
      <c r="T434" s="326">
        <f t="shared" si="131"/>
        <v>45.466769290688724</v>
      </c>
      <c r="U434" s="296" t="str">
        <f t="shared" si="123"/>
        <v/>
      </c>
      <c r="V434" s="296"/>
      <c r="W434" s="332">
        <v>44502</v>
      </c>
      <c r="X434" s="2" t="s">
        <v>108</v>
      </c>
      <c r="Y434" s="2" t="s">
        <v>111</v>
      </c>
      <c r="Z434" s="323">
        <v>45292</v>
      </c>
      <c r="AA434" s="323">
        <v>45657</v>
      </c>
      <c r="AB434" s="324">
        <v>8784</v>
      </c>
      <c r="AC434" s="325">
        <v>71.33</v>
      </c>
      <c r="AD434" s="274">
        <f t="shared" si="124"/>
        <v>1.05217</v>
      </c>
      <c r="AE434" s="326">
        <f t="shared" si="132"/>
        <v>67.79322733018428</v>
      </c>
      <c r="AF434" s="296" t="str">
        <f t="shared" si="133"/>
        <v/>
      </c>
      <c r="AG434" s="296"/>
      <c r="AH434" s="333">
        <v>44867</v>
      </c>
      <c r="AI434" s="328" t="s">
        <v>108</v>
      </c>
      <c r="AJ434" s="328" t="s">
        <v>135</v>
      </c>
      <c r="AK434" s="329">
        <v>45658</v>
      </c>
      <c r="AL434" s="329">
        <v>46022</v>
      </c>
      <c r="AM434" s="330">
        <v>8760</v>
      </c>
      <c r="AN434" s="331">
        <v>175.67</v>
      </c>
      <c r="AO434" s="274">
        <f t="shared" si="125"/>
        <v>0.98429999999999995</v>
      </c>
      <c r="AP434" s="326">
        <f t="shared" si="134"/>
        <v>178.47201056588437</v>
      </c>
      <c r="AQ434" s="296" t="str">
        <f t="shared" si="135"/>
        <v/>
      </c>
      <c r="AR434" s="296"/>
      <c r="AS434" s="333">
        <v>44873</v>
      </c>
      <c r="AT434" s="328" t="s">
        <v>115</v>
      </c>
      <c r="AU434" s="328" t="s">
        <v>117</v>
      </c>
      <c r="AV434" s="329">
        <v>45383</v>
      </c>
      <c r="AW434" s="329">
        <v>45473</v>
      </c>
      <c r="AX434" s="330">
        <v>2184</v>
      </c>
      <c r="AY434" s="331">
        <v>164.04</v>
      </c>
      <c r="AZ434" s="274">
        <f t="shared" si="126"/>
        <v>0.98429999999999995</v>
      </c>
      <c r="BA434" s="326">
        <f t="shared" si="136"/>
        <v>166.65650716245048</v>
      </c>
      <c r="BB434" s="296">
        <f t="shared" si="137"/>
        <v>166.65650716245048</v>
      </c>
      <c r="BC434">
        <f t="shared" si="127"/>
        <v>1</v>
      </c>
      <c r="BD434" s="296"/>
      <c r="BE434" s="296"/>
      <c r="BF434" s="332">
        <v>45236</v>
      </c>
      <c r="BG434" s="2" t="s">
        <v>115</v>
      </c>
      <c r="BH434" s="2" t="s">
        <v>145</v>
      </c>
      <c r="BI434" s="323">
        <v>45748</v>
      </c>
      <c r="BJ434" s="323">
        <v>45838</v>
      </c>
      <c r="BK434" s="324">
        <v>2184</v>
      </c>
      <c r="BL434" s="325">
        <v>93.15</v>
      </c>
      <c r="BM434" s="274">
        <f t="shared" si="128"/>
        <v>0.96323999999999999</v>
      </c>
      <c r="BN434" s="326">
        <f t="shared" si="138"/>
        <v>96.704871060171925</v>
      </c>
      <c r="BO434" s="296" t="str">
        <f t="shared" si="139"/>
        <v/>
      </c>
      <c r="BP434" t="str">
        <f t="shared" si="129"/>
        <v/>
      </c>
      <c r="BQ434" s="296"/>
      <c r="BR434" s="332">
        <v>45230</v>
      </c>
      <c r="BS434" s="2" t="s">
        <v>108</v>
      </c>
      <c r="BT434" s="2" t="s">
        <v>138</v>
      </c>
      <c r="BU434" s="323">
        <v>46023</v>
      </c>
      <c r="BV434" s="323">
        <v>46387</v>
      </c>
      <c r="BW434" s="324">
        <v>8760</v>
      </c>
      <c r="BX434" s="325">
        <v>103.22</v>
      </c>
      <c r="BY434" s="274">
        <f t="shared" si="130"/>
        <v>0.95518000000000003</v>
      </c>
      <c r="BZ434" s="326">
        <f t="shared" si="140"/>
        <v>108.06340166251387</v>
      </c>
      <c r="CA434" s="296" t="str">
        <f t="shared" si="141"/>
        <v/>
      </c>
    </row>
    <row r="435" spans="12:79" x14ac:dyDescent="0.25">
      <c r="L435" s="332">
        <v>44097</v>
      </c>
      <c r="M435" s="2" t="s">
        <v>108</v>
      </c>
      <c r="N435" s="2" t="s">
        <v>138</v>
      </c>
      <c r="O435" s="323">
        <v>46023</v>
      </c>
      <c r="P435" s="323">
        <v>46387</v>
      </c>
      <c r="Q435" s="324">
        <v>8760</v>
      </c>
      <c r="R435" s="325">
        <v>49.58</v>
      </c>
      <c r="S435" s="274">
        <f t="shared" si="122"/>
        <v>1.0783700000000001</v>
      </c>
      <c r="T435" s="326">
        <f t="shared" si="131"/>
        <v>45.976798315976886</v>
      </c>
      <c r="U435" s="296" t="str">
        <f t="shared" si="123"/>
        <v/>
      </c>
      <c r="V435" s="296"/>
      <c r="W435" s="332">
        <v>44502</v>
      </c>
      <c r="X435" s="2" t="s">
        <v>108</v>
      </c>
      <c r="Y435" s="2" t="s">
        <v>135</v>
      </c>
      <c r="Z435" s="323">
        <v>45658</v>
      </c>
      <c r="AA435" s="323">
        <v>46022</v>
      </c>
      <c r="AB435" s="324">
        <v>8760</v>
      </c>
      <c r="AC435" s="325">
        <v>70.47</v>
      </c>
      <c r="AD435" s="274">
        <f t="shared" si="124"/>
        <v>1.05217</v>
      </c>
      <c r="AE435" s="326">
        <f t="shared" si="132"/>
        <v>66.97586891852076</v>
      </c>
      <c r="AF435" s="296" t="str">
        <f t="shared" si="133"/>
        <v/>
      </c>
      <c r="AG435" s="296"/>
      <c r="AH435" s="333">
        <v>44867</v>
      </c>
      <c r="AI435" s="328" t="s">
        <v>108</v>
      </c>
      <c r="AJ435" s="328" t="s">
        <v>138</v>
      </c>
      <c r="AK435" s="329">
        <v>46023</v>
      </c>
      <c r="AL435" s="329">
        <v>46387</v>
      </c>
      <c r="AM435" s="330">
        <v>8760</v>
      </c>
      <c r="AN435" s="331">
        <v>146.69</v>
      </c>
      <c r="AO435" s="274">
        <f t="shared" si="125"/>
        <v>0.98429999999999995</v>
      </c>
      <c r="AP435" s="326">
        <f t="shared" si="134"/>
        <v>149.02976734735344</v>
      </c>
      <c r="AQ435" s="296" t="str">
        <f t="shared" si="135"/>
        <v/>
      </c>
      <c r="AR435" s="296"/>
      <c r="AS435" s="333">
        <v>44873</v>
      </c>
      <c r="AT435" s="328" t="s">
        <v>115</v>
      </c>
      <c r="AU435" s="328" t="s">
        <v>118</v>
      </c>
      <c r="AV435" s="329">
        <v>45474</v>
      </c>
      <c r="AW435" s="329">
        <v>45565</v>
      </c>
      <c r="AX435" s="330">
        <v>2208</v>
      </c>
      <c r="AY435" s="331">
        <v>160</v>
      </c>
      <c r="AZ435" s="274">
        <f t="shared" si="126"/>
        <v>0.98429999999999995</v>
      </c>
      <c r="BA435" s="326">
        <f t="shared" si="136"/>
        <v>162.552067459108</v>
      </c>
      <c r="BB435" s="296">
        <f t="shared" si="137"/>
        <v>162.552067459108</v>
      </c>
      <c r="BC435">
        <f t="shared" si="127"/>
        <v>1</v>
      </c>
      <c r="BD435" s="296"/>
      <c r="BE435" s="296"/>
      <c r="BF435" s="332">
        <v>45236</v>
      </c>
      <c r="BG435" s="2" t="s">
        <v>115</v>
      </c>
      <c r="BH435" s="2" t="s">
        <v>148</v>
      </c>
      <c r="BI435" s="323">
        <v>45839</v>
      </c>
      <c r="BJ435" s="323">
        <v>45930</v>
      </c>
      <c r="BK435" s="324">
        <v>2208</v>
      </c>
      <c r="BL435" s="325">
        <v>96.41</v>
      </c>
      <c r="BM435" s="274">
        <f t="shared" si="128"/>
        <v>0.96323999999999999</v>
      </c>
      <c r="BN435" s="326">
        <f t="shared" si="138"/>
        <v>100.08928200656119</v>
      </c>
      <c r="BO435" s="296" t="str">
        <f t="shared" si="139"/>
        <v/>
      </c>
      <c r="BP435" t="str">
        <f t="shared" si="129"/>
        <v/>
      </c>
      <c r="BQ435" s="296"/>
      <c r="BR435" s="332">
        <v>45230</v>
      </c>
      <c r="BS435" s="2" t="s">
        <v>108</v>
      </c>
      <c r="BT435" s="2" t="s">
        <v>141</v>
      </c>
      <c r="BU435" s="323">
        <v>46388</v>
      </c>
      <c r="BV435" s="323">
        <v>46752</v>
      </c>
      <c r="BW435" s="324">
        <v>8760</v>
      </c>
      <c r="BX435" s="325">
        <v>88.4</v>
      </c>
      <c r="BY435" s="274">
        <f t="shared" si="130"/>
        <v>0.95518000000000003</v>
      </c>
      <c r="BZ435" s="326">
        <f t="shared" si="140"/>
        <v>92.548001423815407</v>
      </c>
      <c r="CA435" s="296" t="str">
        <f t="shared" si="141"/>
        <v/>
      </c>
    </row>
    <row r="436" spans="12:79" x14ac:dyDescent="0.25">
      <c r="L436" s="332">
        <v>44096</v>
      </c>
      <c r="M436" s="2" t="s">
        <v>108</v>
      </c>
      <c r="N436" s="2" t="s">
        <v>151</v>
      </c>
      <c r="O436" s="323">
        <v>44197</v>
      </c>
      <c r="P436" s="323">
        <v>44561</v>
      </c>
      <c r="Q436" s="324">
        <v>8760</v>
      </c>
      <c r="R436" s="325">
        <v>40.81</v>
      </c>
      <c r="S436" s="274">
        <f t="shared" si="122"/>
        <v>1.0783700000000001</v>
      </c>
      <c r="T436" s="326">
        <f t="shared" si="131"/>
        <v>37.84415367638195</v>
      </c>
      <c r="U436" s="296" t="str">
        <f t="shared" si="123"/>
        <v/>
      </c>
      <c r="V436" s="296"/>
      <c r="W436" s="332">
        <v>44502</v>
      </c>
      <c r="X436" s="2" t="s">
        <v>108</v>
      </c>
      <c r="Y436" s="2" t="s">
        <v>138</v>
      </c>
      <c r="Z436" s="323">
        <v>46023</v>
      </c>
      <c r="AA436" s="323">
        <v>46387</v>
      </c>
      <c r="AB436" s="324">
        <v>8760</v>
      </c>
      <c r="AC436" s="325">
        <v>69.84</v>
      </c>
      <c r="AD436" s="274">
        <f t="shared" si="124"/>
        <v>1.05217</v>
      </c>
      <c r="AE436" s="326">
        <f t="shared" si="132"/>
        <v>66.377106361139354</v>
      </c>
      <c r="AF436" s="296" t="str">
        <f t="shared" si="133"/>
        <v/>
      </c>
      <c r="AG436" s="296"/>
      <c r="AH436" s="333">
        <v>44867</v>
      </c>
      <c r="AI436" s="328" t="s">
        <v>108</v>
      </c>
      <c r="AJ436" s="328" t="s">
        <v>141</v>
      </c>
      <c r="AK436" s="329">
        <v>46388</v>
      </c>
      <c r="AL436" s="329">
        <v>46752</v>
      </c>
      <c r="AM436" s="330">
        <v>8760</v>
      </c>
      <c r="AN436" s="331">
        <v>131.81</v>
      </c>
      <c r="AO436" s="274">
        <f t="shared" si="125"/>
        <v>0.98429999999999995</v>
      </c>
      <c r="AP436" s="326">
        <f t="shared" si="134"/>
        <v>133.91242507365641</v>
      </c>
      <c r="AQ436" s="296" t="str">
        <f t="shared" si="135"/>
        <v/>
      </c>
      <c r="AR436" s="296"/>
      <c r="AS436" s="333">
        <v>44873</v>
      </c>
      <c r="AT436" s="328" t="s">
        <v>115</v>
      </c>
      <c r="AU436" s="328" t="s">
        <v>140</v>
      </c>
      <c r="AV436" s="329">
        <v>45566</v>
      </c>
      <c r="AW436" s="329">
        <v>45657</v>
      </c>
      <c r="AX436" s="330">
        <v>2209</v>
      </c>
      <c r="AY436" s="331">
        <v>250.64</v>
      </c>
      <c r="AZ436" s="274">
        <f t="shared" si="126"/>
        <v>0.98429999999999995</v>
      </c>
      <c r="BA436" s="326">
        <f t="shared" si="136"/>
        <v>254.63781367469267</v>
      </c>
      <c r="BB436" s="296" t="str">
        <f t="shared" si="137"/>
        <v/>
      </c>
      <c r="BC436" t="str">
        <f t="shared" si="127"/>
        <v/>
      </c>
      <c r="BD436" s="296"/>
      <c r="BE436" s="296"/>
      <c r="BF436" s="332">
        <v>45236</v>
      </c>
      <c r="BG436" s="2" t="s">
        <v>115</v>
      </c>
      <c r="BH436" s="2" t="s">
        <v>152</v>
      </c>
      <c r="BI436" s="323">
        <v>45931</v>
      </c>
      <c r="BJ436" s="323">
        <v>46022</v>
      </c>
      <c r="BK436" s="324">
        <v>2209</v>
      </c>
      <c r="BL436" s="325">
        <v>117.03</v>
      </c>
      <c r="BM436" s="274">
        <f t="shared" si="128"/>
        <v>0.96323999999999999</v>
      </c>
      <c r="BN436" s="326">
        <f t="shared" si="138"/>
        <v>121.49620032390682</v>
      </c>
      <c r="BO436" s="296" t="str">
        <f t="shared" si="139"/>
        <v/>
      </c>
      <c r="BP436" t="str">
        <f t="shared" si="129"/>
        <v/>
      </c>
      <c r="BQ436" s="296"/>
      <c r="BR436" s="332">
        <v>45230</v>
      </c>
      <c r="BS436" s="2" t="s">
        <v>108</v>
      </c>
      <c r="BT436" s="2" t="s">
        <v>143</v>
      </c>
      <c r="BU436" s="323">
        <v>46753</v>
      </c>
      <c r="BV436" s="323">
        <v>47118</v>
      </c>
      <c r="BW436" s="324">
        <v>8784</v>
      </c>
      <c r="BX436" s="325">
        <v>79.25</v>
      </c>
      <c r="BY436" s="274">
        <f t="shared" si="130"/>
        <v>0.95518000000000003</v>
      </c>
      <c r="BZ436" s="326">
        <f t="shared" si="140"/>
        <v>82.968655122594697</v>
      </c>
      <c r="CA436" s="296" t="str">
        <f t="shared" si="141"/>
        <v/>
      </c>
    </row>
    <row r="437" spans="12:79" x14ac:dyDescent="0.25">
      <c r="L437" s="332">
        <v>44096</v>
      </c>
      <c r="M437" s="2" t="s">
        <v>108</v>
      </c>
      <c r="N437" s="2" t="s">
        <v>133</v>
      </c>
      <c r="O437" s="323">
        <v>44562</v>
      </c>
      <c r="P437" s="323">
        <v>44926</v>
      </c>
      <c r="Q437" s="324">
        <v>8760</v>
      </c>
      <c r="R437" s="325">
        <v>44.11</v>
      </c>
      <c r="S437" s="274">
        <f t="shared" si="122"/>
        <v>1.0783700000000001</v>
      </c>
      <c r="T437" s="326">
        <f t="shared" si="131"/>
        <v>40.904327828110944</v>
      </c>
      <c r="U437" s="296" t="str">
        <f t="shared" si="123"/>
        <v/>
      </c>
      <c r="V437" s="296"/>
      <c r="W437" s="332">
        <v>44502</v>
      </c>
      <c r="X437" s="2" t="s">
        <v>108</v>
      </c>
      <c r="Y437" s="2" t="s">
        <v>141</v>
      </c>
      <c r="Z437" s="323">
        <v>46388</v>
      </c>
      <c r="AA437" s="323">
        <v>46752</v>
      </c>
      <c r="AB437" s="324">
        <v>8760</v>
      </c>
      <c r="AC437" s="325">
        <v>69.52</v>
      </c>
      <c r="AD437" s="274">
        <f t="shared" si="124"/>
        <v>1.05217</v>
      </c>
      <c r="AE437" s="326">
        <f t="shared" si="132"/>
        <v>66.072972998659907</v>
      </c>
      <c r="AF437" s="296" t="str">
        <f t="shared" si="133"/>
        <v/>
      </c>
      <c r="AG437" s="296"/>
      <c r="AH437" s="333">
        <v>44867</v>
      </c>
      <c r="AI437" s="328" t="s">
        <v>108</v>
      </c>
      <c r="AJ437" s="328" t="s">
        <v>143</v>
      </c>
      <c r="AK437" s="329">
        <v>46753</v>
      </c>
      <c r="AL437" s="329">
        <v>47118</v>
      </c>
      <c r="AM437" s="330">
        <v>8784</v>
      </c>
      <c r="AN437" s="331">
        <v>115.34</v>
      </c>
      <c r="AO437" s="274">
        <f t="shared" si="125"/>
        <v>0.98429999999999995</v>
      </c>
      <c r="AP437" s="326">
        <f t="shared" si="134"/>
        <v>117.17972162958449</v>
      </c>
      <c r="AQ437" s="296" t="str">
        <f t="shared" si="135"/>
        <v/>
      </c>
      <c r="AR437" s="296"/>
      <c r="AS437" s="333">
        <v>44873</v>
      </c>
      <c r="AT437" s="328" t="s">
        <v>115</v>
      </c>
      <c r="AU437" s="328" t="s">
        <v>135</v>
      </c>
      <c r="AV437" s="329">
        <v>45658</v>
      </c>
      <c r="AW437" s="329">
        <v>45747</v>
      </c>
      <c r="AX437" s="330">
        <v>2159</v>
      </c>
      <c r="AY437" s="331">
        <v>252</v>
      </c>
      <c r="AZ437" s="274">
        <f t="shared" si="126"/>
        <v>0.98429999999999995</v>
      </c>
      <c r="BA437" s="326">
        <f t="shared" si="136"/>
        <v>256.01950624809513</v>
      </c>
      <c r="BB437" s="296" t="str">
        <f t="shared" si="137"/>
        <v/>
      </c>
      <c r="BC437" t="str">
        <f t="shared" si="127"/>
        <v/>
      </c>
      <c r="BD437" s="296"/>
      <c r="BE437" s="296"/>
      <c r="BF437" s="332">
        <v>45236</v>
      </c>
      <c r="BG437" s="2" t="s">
        <v>115</v>
      </c>
      <c r="BH437" s="2" t="s">
        <v>138</v>
      </c>
      <c r="BI437" s="323">
        <v>46023</v>
      </c>
      <c r="BJ437" s="323">
        <v>46112</v>
      </c>
      <c r="BK437" s="324">
        <v>2159</v>
      </c>
      <c r="BL437" s="325">
        <v>118.5</v>
      </c>
      <c r="BM437" s="274">
        <f t="shared" si="128"/>
        <v>0.96323999999999999</v>
      </c>
      <c r="BN437" s="326">
        <f t="shared" si="138"/>
        <v>123.02229973838296</v>
      </c>
      <c r="BO437" s="296" t="str">
        <f t="shared" si="139"/>
        <v/>
      </c>
      <c r="BP437" t="str">
        <f t="shared" si="129"/>
        <v/>
      </c>
      <c r="BQ437" s="296"/>
      <c r="BR437" s="332">
        <v>45230</v>
      </c>
      <c r="BS437" s="2" t="s">
        <v>108</v>
      </c>
      <c r="BT437" s="2" t="s">
        <v>146</v>
      </c>
      <c r="BU437" s="323">
        <v>47119</v>
      </c>
      <c r="BV437" s="323">
        <v>47483</v>
      </c>
      <c r="BW437" s="324">
        <v>8760</v>
      </c>
      <c r="BX437" s="325">
        <v>76.040000000000006</v>
      </c>
      <c r="BY437" s="274">
        <f t="shared" si="130"/>
        <v>0.95518000000000003</v>
      </c>
      <c r="BZ437" s="326">
        <f t="shared" si="140"/>
        <v>79.608031993969732</v>
      </c>
      <c r="CA437" s="296" t="str">
        <f t="shared" si="141"/>
        <v/>
      </c>
    </row>
    <row r="438" spans="12:79" x14ac:dyDescent="0.25">
      <c r="L438" s="332">
        <v>44096</v>
      </c>
      <c r="M438" s="2" t="s">
        <v>108</v>
      </c>
      <c r="N438" s="2" t="s">
        <v>110</v>
      </c>
      <c r="O438" s="323">
        <v>44927</v>
      </c>
      <c r="P438" s="323">
        <v>45291</v>
      </c>
      <c r="Q438" s="324">
        <v>8760</v>
      </c>
      <c r="R438" s="325">
        <v>46.13</v>
      </c>
      <c r="S438" s="274">
        <f t="shared" si="122"/>
        <v>1.0783700000000001</v>
      </c>
      <c r="T438" s="326">
        <f t="shared" si="131"/>
        <v>42.777525339169301</v>
      </c>
      <c r="U438" s="296" t="str">
        <f t="shared" si="123"/>
        <v/>
      </c>
      <c r="V438" s="296"/>
      <c r="W438" s="332">
        <v>44502</v>
      </c>
      <c r="X438" s="2" t="s">
        <v>108</v>
      </c>
      <c r="Y438" s="2" t="s">
        <v>143</v>
      </c>
      <c r="Z438" s="323">
        <v>46753</v>
      </c>
      <c r="AA438" s="323">
        <v>47118</v>
      </c>
      <c r="AB438" s="324">
        <v>8784</v>
      </c>
      <c r="AC438" s="325">
        <v>69.23</v>
      </c>
      <c r="AD438" s="274">
        <f t="shared" si="124"/>
        <v>1.05217</v>
      </c>
      <c r="AE438" s="326">
        <f t="shared" si="132"/>
        <v>65.797352138912913</v>
      </c>
      <c r="AF438" s="296" t="str">
        <f t="shared" si="133"/>
        <v/>
      </c>
      <c r="AG438" s="296"/>
      <c r="AH438" s="333">
        <v>44867</v>
      </c>
      <c r="AI438" s="328" t="s">
        <v>108</v>
      </c>
      <c r="AJ438" s="328" t="s">
        <v>146</v>
      </c>
      <c r="AK438" s="329">
        <v>47119</v>
      </c>
      <c r="AL438" s="329">
        <v>47483</v>
      </c>
      <c r="AM438" s="330">
        <v>8760</v>
      </c>
      <c r="AN438" s="331">
        <v>113.56</v>
      </c>
      <c r="AO438" s="274">
        <f t="shared" si="125"/>
        <v>0.98429999999999995</v>
      </c>
      <c r="AP438" s="326">
        <f t="shared" si="134"/>
        <v>115.37132987910191</v>
      </c>
      <c r="AQ438" s="296" t="str">
        <f t="shared" si="135"/>
        <v/>
      </c>
      <c r="AR438" s="296"/>
      <c r="AS438" s="333">
        <v>44873</v>
      </c>
      <c r="AT438" s="328" t="s">
        <v>115</v>
      </c>
      <c r="AU438" s="328" t="s">
        <v>145</v>
      </c>
      <c r="AV438" s="329">
        <v>45748</v>
      </c>
      <c r="AW438" s="329">
        <v>45838</v>
      </c>
      <c r="AX438" s="330">
        <v>2184</v>
      </c>
      <c r="AY438" s="331">
        <v>125</v>
      </c>
      <c r="AZ438" s="274">
        <f t="shared" si="126"/>
        <v>0.98429999999999995</v>
      </c>
      <c r="BA438" s="326">
        <f t="shared" si="136"/>
        <v>126.99380270242813</v>
      </c>
      <c r="BB438" s="296" t="str">
        <f t="shared" si="137"/>
        <v/>
      </c>
      <c r="BC438" t="str">
        <f t="shared" si="127"/>
        <v/>
      </c>
      <c r="BD438" s="296"/>
      <c r="BE438" s="296"/>
      <c r="BF438" s="332">
        <v>45236</v>
      </c>
      <c r="BG438" s="2" t="s">
        <v>115</v>
      </c>
      <c r="BH438" s="2" t="s">
        <v>157</v>
      </c>
      <c r="BI438" s="323">
        <v>46113</v>
      </c>
      <c r="BJ438" s="323">
        <v>46203</v>
      </c>
      <c r="BK438" s="324">
        <v>2184</v>
      </c>
      <c r="BL438" s="325">
        <v>90.64</v>
      </c>
      <c r="BM438" s="274">
        <f t="shared" si="128"/>
        <v>0.96323999999999999</v>
      </c>
      <c r="BN438" s="326">
        <f t="shared" si="138"/>
        <v>94.099082264025583</v>
      </c>
      <c r="BO438" s="296" t="str">
        <f t="shared" si="139"/>
        <v/>
      </c>
      <c r="BP438" t="str">
        <f t="shared" si="129"/>
        <v/>
      </c>
      <c r="BQ438" s="296"/>
      <c r="BR438" s="332">
        <v>45230</v>
      </c>
      <c r="BS438" s="2" t="s">
        <v>108</v>
      </c>
      <c r="BT438" s="2" t="s">
        <v>149</v>
      </c>
      <c r="BU438" s="323">
        <v>47484</v>
      </c>
      <c r="BV438" s="323">
        <v>47848</v>
      </c>
      <c r="BW438" s="324">
        <v>8760</v>
      </c>
      <c r="BX438" s="325">
        <v>73.17</v>
      </c>
      <c r="BY438" s="274">
        <f t="shared" si="130"/>
        <v>0.95518000000000003</v>
      </c>
      <c r="BZ438" s="326">
        <f t="shared" si="140"/>
        <v>76.603362716974814</v>
      </c>
      <c r="CA438" s="296" t="str">
        <f t="shared" si="141"/>
        <v/>
      </c>
    </row>
    <row r="439" spans="12:79" x14ac:dyDescent="0.25">
      <c r="L439" s="332">
        <v>44096</v>
      </c>
      <c r="M439" s="2" t="s">
        <v>108</v>
      </c>
      <c r="N439" s="2" t="s">
        <v>111</v>
      </c>
      <c r="O439" s="323">
        <v>45292</v>
      </c>
      <c r="P439" s="323">
        <v>45657</v>
      </c>
      <c r="Q439" s="324">
        <v>8784</v>
      </c>
      <c r="R439" s="325">
        <v>48</v>
      </c>
      <c r="S439" s="274">
        <f t="shared" si="122"/>
        <v>1.0783700000000001</v>
      </c>
      <c r="T439" s="326">
        <f t="shared" si="131"/>
        <v>44.511624025149068</v>
      </c>
      <c r="U439" s="296" t="str">
        <f t="shared" si="123"/>
        <v/>
      </c>
      <c r="V439" s="296"/>
      <c r="W439" s="332">
        <v>44502</v>
      </c>
      <c r="X439" s="2" t="s">
        <v>108</v>
      </c>
      <c r="Y439" s="2" t="s">
        <v>146</v>
      </c>
      <c r="Z439" s="323">
        <v>47119</v>
      </c>
      <c r="AA439" s="323">
        <v>47483</v>
      </c>
      <c r="AB439" s="324">
        <v>8760</v>
      </c>
      <c r="AC439" s="325">
        <v>68.63</v>
      </c>
      <c r="AD439" s="274">
        <f t="shared" si="124"/>
        <v>1.05217</v>
      </c>
      <c r="AE439" s="326">
        <f t="shared" si="132"/>
        <v>65.227102084263947</v>
      </c>
      <c r="AF439" s="296" t="str">
        <f t="shared" si="133"/>
        <v/>
      </c>
      <c r="AG439" s="296"/>
      <c r="AH439" s="333">
        <v>44867</v>
      </c>
      <c r="AI439" s="328" t="s">
        <v>108</v>
      </c>
      <c r="AJ439" s="328" t="s">
        <v>149</v>
      </c>
      <c r="AK439" s="329">
        <v>47484</v>
      </c>
      <c r="AL439" s="329">
        <v>47848</v>
      </c>
      <c r="AM439" s="330">
        <v>8760</v>
      </c>
      <c r="AN439" s="331">
        <v>112.6</v>
      </c>
      <c r="AO439" s="274">
        <f t="shared" si="125"/>
        <v>0.98429999999999995</v>
      </c>
      <c r="AP439" s="326">
        <f t="shared" si="134"/>
        <v>114.39601747434725</v>
      </c>
      <c r="AQ439" s="296" t="str">
        <f t="shared" si="135"/>
        <v/>
      </c>
      <c r="AR439" s="296"/>
      <c r="AS439" s="333">
        <v>44873</v>
      </c>
      <c r="AT439" s="328" t="s">
        <v>115</v>
      </c>
      <c r="AU439" s="328" t="s">
        <v>148</v>
      </c>
      <c r="AV439" s="329">
        <v>45839</v>
      </c>
      <c r="AW439" s="329">
        <v>45930</v>
      </c>
      <c r="AX439" s="330">
        <v>2208</v>
      </c>
      <c r="AY439" s="331"/>
      <c r="AZ439" s="274">
        <f t="shared" si="126"/>
        <v>0.98429999999999995</v>
      </c>
      <c r="BA439" s="326" t="str">
        <f t="shared" si="136"/>
        <v/>
      </c>
      <c r="BB439" s="296" t="str">
        <f t="shared" si="137"/>
        <v/>
      </c>
      <c r="BC439" t="str">
        <f t="shared" si="127"/>
        <v/>
      </c>
      <c r="BD439" s="296"/>
      <c r="BE439" s="296"/>
      <c r="BF439" s="332">
        <v>45236</v>
      </c>
      <c r="BG439" s="2" t="s">
        <v>115</v>
      </c>
      <c r="BH439" s="2" t="s">
        <v>160</v>
      </c>
      <c r="BI439" s="323">
        <v>46204</v>
      </c>
      <c r="BJ439" s="323">
        <v>46295</v>
      </c>
      <c r="BK439" s="324">
        <v>2208</v>
      </c>
      <c r="BL439" s="325">
        <v>94.05</v>
      </c>
      <c r="BM439" s="274">
        <f t="shared" si="128"/>
        <v>0.96323999999999999</v>
      </c>
      <c r="BN439" s="326">
        <f t="shared" si="138"/>
        <v>97.639217640463428</v>
      </c>
      <c r="BO439" s="296" t="str">
        <f t="shared" si="139"/>
        <v/>
      </c>
      <c r="BP439" t="str">
        <f t="shared" si="129"/>
        <v/>
      </c>
      <c r="BQ439" s="296"/>
      <c r="BR439" s="332">
        <v>45230</v>
      </c>
      <c r="BS439" s="2" t="s">
        <v>108</v>
      </c>
      <c r="BT439" s="2" t="s">
        <v>153</v>
      </c>
      <c r="BU439" s="323">
        <v>47849</v>
      </c>
      <c r="BV439" s="323">
        <v>48213</v>
      </c>
      <c r="BW439" s="324">
        <v>8760</v>
      </c>
      <c r="BX439" s="325">
        <v>75.11</v>
      </c>
      <c r="BY439" s="274">
        <f t="shared" si="130"/>
        <v>0.95518000000000003</v>
      </c>
      <c r="BZ439" s="326">
        <f t="shared" si="140"/>
        <v>78.63439351745221</v>
      </c>
      <c r="CA439" s="296" t="str">
        <f t="shared" si="141"/>
        <v/>
      </c>
    </row>
    <row r="440" spans="12:79" x14ac:dyDescent="0.25">
      <c r="L440" s="332">
        <v>44096</v>
      </c>
      <c r="M440" s="2" t="s">
        <v>108</v>
      </c>
      <c r="N440" s="2" t="s">
        <v>135</v>
      </c>
      <c r="O440" s="323">
        <v>45658</v>
      </c>
      <c r="P440" s="323">
        <v>46022</v>
      </c>
      <c r="Q440" s="324">
        <v>8760</v>
      </c>
      <c r="R440" s="325">
        <v>48.68</v>
      </c>
      <c r="S440" s="274">
        <f t="shared" si="122"/>
        <v>1.0783700000000001</v>
      </c>
      <c r="T440" s="326">
        <f t="shared" si="131"/>
        <v>45.14220536550534</v>
      </c>
      <c r="U440" s="296" t="str">
        <f t="shared" si="123"/>
        <v/>
      </c>
      <c r="V440" s="296"/>
      <c r="W440" s="332">
        <v>44502</v>
      </c>
      <c r="X440" s="2" t="s">
        <v>108</v>
      </c>
      <c r="Y440" s="2" t="s">
        <v>149</v>
      </c>
      <c r="Z440" s="323">
        <v>47484</v>
      </c>
      <c r="AA440" s="323">
        <v>47848</v>
      </c>
      <c r="AB440" s="324">
        <v>8760</v>
      </c>
      <c r="AC440" s="325">
        <v>68.16</v>
      </c>
      <c r="AD440" s="274">
        <f t="shared" si="124"/>
        <v>1.05217</v>
      </c>
      <c r="AE440" s="326">
        <f t="shared" si="132"/>
        <v>64.780406208122258</v>
      </c>
      <c r="AF440" s="296" t="str">
        <f t="shared" si="133"/>
        <v/>
      </c>
      <c r="AG440" s="296"/>
      <c r="AH440" s="333">
        <v>44867</v>
      </c>
      <c r="AI440" s="328" t="s">
        <v>108</v>
      </c>
      <c r="AJ440" s="328" t="s">
        <v>153</v>
      </c>
      <c r="AK440" s="329">
        <v>47849</v>
      </c>
      <c r="AL440" s="329">
        <v>48213</v>
      </c>
      <c r="AM440" s="330">
        <v>8760</v>
      </c>
      <c r="AN440" s="331">
        <v>111.88</v>
      </c>
      <c r="AO440" s="274">
        <f t="shared" si="125"/>
        <v>0.98429999999999995</v>
      </c>
      <c r="AP440" s="326">
        <f t="shared" si="134"/>
        <v>113.66453317078127</v>
      </c>
      <c r="AQ440" s="296" t="str">
        <f t="shared" si="135"/>
        <v/>
      </c>
      <c r="AR440" s="296"/>
      <c r="AS440" s="333">
        <v>44872</v>
      </c>
      <c r="AT440" s="328" t="s">
        <v>115</v>
      </c>
      <c r="AU440" s="328" t="s">
        <v>110</v>
      </c>
      <c r="AV440" s="329">
        <v>44927</v>
      </c>
      <c r="AW440" s="329">
        <v>45016</v>
      </c>
      <c r="AX440" s="330">
        <v>2159</v>
      </c>
      <c r="AY440" s="331">
        <v>340.51</v>
      </c>
      <c r="AZ440" s="274">
        <f t="shared" si="126"/>
        <v>0.98429999999999995</v>
      </c>
      <c r="BA440" s="326">
        <f t="shared" si="136"/>
        <v>345.9412780656304</v>
      </c>
      <c r="BB440" s="296" t="str">
        <f t="shared" si="137"/>
        <v/>
      </c>
      <c r="BC440" t="str">
        <f t="shared" si="127"/>
        <v/>
      </c>
      <c r="BD440" s="296"/>
      <c r="BE440" s="296"/>
      <c r="BF440" s="332">
        <v>45233</v>
      </c>
      <c r="BG440" s="2" t="s">
        <v>115</v>
      </c>
      <c r="BH440" s="2" t="s">
        <v>111</v>
      </c>
      <c r="BI440" s="323">
        <v>45292</v>
      </c>
      <c r="BJ440" s="323">
        <v>45382</v>
      </c>
      <c r="BK440" s="324">
        <v>2183</v>
      </c>
      <c r="BL440" s="325">
        <v>117.66</v>
      </c>
      <c r="BM440" s="274">
        <f t="shared" si="128"/>
        <v>0.96323999999999999</v>
      </c>
      <c r="BN440" s="326">
        <f t="shared" si="138"/>
        <v>122.15024293011088</v>
      </c>
      <c r="BO440" s="296" t="str">
        <f t="shared" si="139"/>
        <v/>
      </c>
      <c r="BP440">
        <f t="shared" si="129"/>
        <v>1</v>
      </c>
      <c r="BQ440" s="296"/>
      <c r="BR440" s="332">
        <v>45230</v>
      </c>
      <c r="BS440" s="2" t="s">
        <v>108</v>
      </c>
      <c r="BT440" s="2" t="s">
        <v>155</v>
      </c>
      <c r="BU440" s="323">
        <v>48214</v>
      </c>
      <c r="BV440" s="323">
        <v>48579</v>
      </c>
      <c r="BW440" s="324">
        <v>8784</v>
      </c>
      <c r="BX440" s="325">
        <v>73.11</v>
      </c>
      <c r="BY440" s="274">
        <f t="shared" si="130"/>
        <v>0.95518000000000003</v>
      </c>
      <c r="BZ440" s="326">
        <f t="shared" si="140"/>
        <v>76.540547331393029</v>
      </c>
      <c r="CA440" s="296" t="str">
        <f t="shared" si="141"/>
        <v/>
      </c>
    </row>
    <row r="441" spans="12:79" x14ac:dyDescent="0.25">
      <c r="L441" s="332">
        <v>44096</v>
      </c>
      <c r="M441" s="2" t="s">
        <v>108</v>
      </c>
      <c r="N441" s="2" t="s">
        <v>138</v>
      </c>
      <c r="O441" s="323">
        <v>46023</v>
      </c>
      <c r="P441" s="323">
        <v>46387</v>
      </c>
      <c r="Q441" s="324">
        <v>8760</v>
      </c>
      <c r="R441" s="325">
        <v>49.23</v>
      </c>
      <c r="S441" s="274">
        <f t="shared" si="122"/>
        <v>1.0783700000000001</v>
      </c>
      <c r="T441" s="326">
        <f t="shared" si="131"/>
        <v>45.65223439079351</v>
      </c>
      <c r="U441" s="296" t="str">
        <f t="shared" si="123"/>
        <v/>
      </c>
      <c r="V441" s="296"/>
      <c r="W441" s="332">
        <v>44502</v>
      </c>
      <c r="X441" s="2" t="s">
        <v>108</v>
      </c>
      <c r="Y441" s="2" t="s">
        <v>153</v>
      </c>
      <c r="Z441" s="323">
        <v>47849</v>
      </c>
      <c r="AA441" s="323">
        <v>48213</v>
      </c>
      <c r="AB441" s="324">
        <v>8760</v>
      </c>
      <c r="AC441" s="325">
        <v>67.73</v>
      </c>
      <c r="AD441" s="274">
        <f t="shared" si="124"/>
        <v>1.05217</v>
      </c>
      <c r="AE441" s="326">
        <f t="shared" si="132"/>
        <v>64.371727002290498</v>
      </c>
      <c r="AF441" s="296" t="str">
        <f t="shared" si="133"/>
        <v/>
      </c>
      <c r="AG441" s="296"/>
      <c r="AH441" s="333">
        <v>44867</v>
      </c>
      <c r="AI441" s="328" t="s">
        <v>108</v>
      </c>
      <c r="AJ441" s="328" t="s">
        <v>155</v>
      </c>
      <c r="AK441" s="329">
        <v>48214</v>
      </c>
      <c r="AL441" s="329">
        <v>48579</v>
      </c>
      <c r="AM441" s="330">
        <v>8784</v>
      </c>
      <c r="AN441" s="331">
        <v>110.63</v>
      </c>
      <c r="AO441" s="274">
        <f t="shared" si="125"/>
        <v>0.98429999999999995</v>
      </c>
      <c r="AP441" s="326">
        <f t="shared" si="134"/>
        <v>112.39459514375699</v>
      </c>
      <c r="AQ441" s="296" t="str">
        <f t="shared" si="135"/>
        <v/>
      </c>
      <c r="AR441" s="296"/>
      <c r="AS441" s="333">
        <v>44872</v>
      </c>
      <c r="AT441" s="328" t="s">
        <v>115</v>
      </c>
      <c r="AU441" s="328" t="s">
        <v>134</v>
      </c>
      <c r="AV441" s="329">
        <v>45017</v>
      </c>
      <c r="AW441" s="329">
        <v>45107</v>
      </c>
      <c r="AX441" s="330">
        <v>2184</v>
      </c>
      <c r="AY441" s="331">
        <v>291.61</v>
      </c>
      <c r="AZ441" s="274">
        <f t="shared" si="126"/>
        <v>0.98429999999999995</v>
      </c>
      <c r="BA441" s="326">
        <f t="shared" si="136"/>
        <v>296.26130244844052</v>
      </c>
      <c r="BB441" s="296" t="str">
        <f t="shared" si="137"/>
        <v/>
      </c>
      <c r="BC441" t="str">
        <f t="shared" si="127"/>
        <v/>
      </c>
      <c r="BD441" s="296"/>
      <c r="BE441" s="296"/>
      <c r="BF441" s="332">
        <v>45233</v>
      </c>
      <c r="BG441" s="2" t="s">
        <v>115</v>
      </c>
      <c r="BH441" s="2" t="s">
        <v>117</v>
      </c>
      <c r="BI441" s="323">
        <v>45383</v>
      </c>
      <c r="BJ441" s="323">
        <v>45473</v>
      </c>
      <c r="BK441" s="324">
        <v>2184</v>
      </c>
      <c r="BL441" s="325">
        <v>106.93</v>
      </c>
      <c r="BM441" s="274">
        <f t="shared" si="128"/>
        <v>0.96323999999999999</v>
      </c>
      <c r="BN441" s="326">
        <f t="shared" si="138"/>
        <v>111.01075536730202</v>
      </c>
      <c r="BO441" s="296" t="str">
        <f t="shared" si="139"/>
        <v/>
      </c>
      <c r="BP441">
        <f t="shared" si="129"/>
        <v>1</v>
      </c>
      <c r="BQ441" s="296"/>
      <c r="BR441" s="332">
        <v>45230</v>
      </c>
      <c r="BS441" s="2" t="s">
        <v>108</v>
      </c>
      <c r="BT441" s="2" t="s">
        <v>158</v>
      </c>
      <c r="BU441" s="323">
        <v>48580</v>
      </c>
      <c r="BV441" s="323">
        <v>48944</v>
      </c>
      <c r="BW441" s="324">
        <v>8760</v>
      </c>
      <c r="BX441" s="325">
        <v>71.11</v>
      </c>
      <c r="BY441" s="274">
        <f t="shared" si="130"/>
        <v>0.95518000000000003</v>
      </c>
      <c r="BZ441" s="326">
        <f t="shared" si="140"/>
        <v>74.446701145333861</v>
      </c>
      <c r="CA441" s="296" t="str">
        <f t="shared" si="141"/>
        <v/>
      </c>
    </row>
    <row r="442" spans="12:79" x14ac:dyDescent="0.25">
      <c r="L442" s="332">
        <v>44095</v>
      </c>
      <c r="M442" s="2" t="s">
        <v>108</v>
      </c>
      <c r="N442" s="2" t="s">
        <v>151</v>
      </c>
      <c r="O442" s="323">
        <v>44197</v>
      </c>
      <c r="P442" s="323">
        <v>44561</v>
      </c>
      <c r="Q442" s="324">
        <v>8760</v>
      </c>
      <c r="R442" s="325">
        <v>40.97</v>
      </c>
      <c r="S442" s="274">
        <f t="shared" si="122"/>
        <v>1.0783700000000001</v>
      </c>
      <c r="T442" s="326">
        <f t="shared" si="131"/>
        <v>37.992525756465774</v>
      </c>
      <c r="U442" s="296" t="str">
        <f t="shared" si="123"/>
        <v/>
      </c>
      <c r="V442" s="296"/>
      <c r="W442" s="332">
        <v>44501</v>
      </c>
      <c r="X442" s="2" t="s">
        <v>108</v>
      </c>
      <c r="Y442" s="2" t="s">
        <v>133</v>
      </c>
      <c r="Z442" s="323">
        <v>44562</v>
      </c>
      <c r="AA442" s="323">
        <v>44926</v>
      </c>
      <c r="AB442" s="324">
        <v>8760</v>
      </c>
      <c r="AC442" s="325">
        <v>104.18</v>
      </c>
      <c r="AD442" s="274">
        <f t="shared" si="124"/>
        <v>1.05217</v>
      </c>
      <c r="AE442" s="326">
        <f t="shared" si="132"/>
        <v>99.014417822215037</v>
      </c>
      <c r="AF442" s="296" t="str">
        <f t="shared" si="133"/>
        <v/>
      </c>
      <c r="AG442" s="296"/>
      <c r="AH442" s="333">
        <v>44866</v>
      </c>
      <c r="AI442" s="328" t="s">
        <v>108</v>
      </c>
      <c r="AJ442" s="328" t="s">
        <v>110</v>
      </c>
      <c r="AK442" s="329">
        <v>44927</v>
      </c>
      <c r="AL442" s="329">
        <v>45291</v>
      </c>
      <c r="AM442" s="330">
        <v>8760</v>
      </c>
      <c r="AN442" s="331">
        <v>367.4</v>
      </c>
      <c r="AO442" s="274">
        <f t="shared" si="125"/>
        <v>0.98429999999999995</v>
      </c>
      <c r="AP442" s="326">
        <f t="shared" si="134"/>
        <v>373.26018490297673</v>
      </c>
      <c r="AQ442" s="296" t="str">
        <f t="shared" si="135"/>
        <v/>
      </c>
      <c r="AR442" s="296"/>
      <c r="AS442" s="333">
        <v>44872</v>
      </c>
      <c r="AT442" s="328" t="s">
        <v>115</v>
      </c>
      <c r="AU442" s="328" t="s">
        <v>137</v>
      </c>
      <c r="AV442" s="329">
        <v>45108</v>
      </c>
      <c r="AW442" s="329">
        <v>45199</v>
      </c>
      <c r="AX442" s="330">
        <v>2208</v>
      </c>
      <c r="AY442" s="331">
        <v>290.02999999999997</v>
      </c>
      <c r="AZ442" s="274">
        <f t="shared" si="126"/>
        <v>0.98429999999999995</v>
      </c>
      <c r="BA442" s="326">
        <f t="shared" si="136"/>
        <v>294.65610078228178</v>
      </c>
      <c r="BB442" s="296" t="str">
        <f t="shared" si="137"/>
        <v/>
      </c>
      <c r="BC442" t="str">
        <f t="shared" si="127"/>
        <v/>
      </c>
      <c r="BD442" s="296"/>
      <c r="BE442" s="296"/>
      <c r="BF442" s="332">
        <v>45233</v>
      </c>
      <c r="BG442" s="2" t="s">
        <v>115</v>
      </c>
      <c r="BH442" s="2" t="s">
        <v>118</v>
      </c>
      <c r="BI442" s="323">
        <v>45474</v>
      </c>
      <c r="BJ442" s="323">
        <v>45565</v>
      </c>
      <c r="BK442" s="324">
        <v>2208</v>
      </c>
      <c r="BL442" s="325">
        <v>119.04</v>
      </c>
      <c r="BM442" s="274">
        <f t="shared" si="128"/>
        <v>0.96323999999999999</v>
      </c>
      <c r="BN442" s="326">
        <f t="shared" si="138"/>
        <v>123.58290768655787</v>
      </c>
      <c r="BO442" s="296" t="str">
        <f t="shared" si="139"/>
        <v/>
      </c>
      <c r="BP442">
        <f t="shared" si="129"/>
        <v>1</v>
      </c>
      <c r="BQ442" s="296"/>
      <c r="BR442" s="332">
        <v>45229</v>
      </c>
      <c r="BS442" s="2" t="s">
        <v>108</v>
      </c>
      <c r="BT442" s="2" t="s">
        <v>111</v>
      </c>
      <c r="BU442" s="323">
        <v>45292</v>
      </c>
      <c r="BV442" s="323">
        <v>45657</v>
      </c>
      <c r="BW442" s="324">
        <v>8784</v>
      </c>
      <c r="BX442" s="325">
        <v>125.06</v>
      </c>
      <c r="BY442" s="274">
        <f t="shared" si="130"/>
        <v>0.95518000000000003</v>
      </c>
      <c r="BZ442" s="326">
        <f t="shared" si="140"/>
        <v>130.92820201428003</v>
      </c>
      <c r="CA442" s="296">
        <f t="shared" si="141"/>
        <v>130.92820201428003</v>
      </c>
    </row>
    <row r="443" spans="12:79" x14ac:dyDescent="0.25">
      <c r="L443" s="332">
        <v>44095</v>
      </c>
      <c r="M443" s="2" t="s">
        <v>108</v>
      </c>
      <c r="N443" s="2" t="s">
        <v>133</v>
      </c>
      <c r="O443" s="323">
        <v>44562</v>
      </c>
      <c r="P443" s="323">
        <v>44926</v>
      </c>
      <c r="Q443" s="324">
        <v>8760</v>
      </c>
      <c r="R443" s="325">
        <v>44.17</v>
      </c>
      <c r="S443" s="274">
        <f t="shared" si="122"/>
        <v>1.0783700000000001</v>
      </c>
      <c r="T443" s="326">
        <f t="shared" si="131"/>
        <v>40.959967358142379</v>
      </c>
      <c r="U443" s="296" t="str">
        <f t="shared" si="123"/>
        <v/>
      </c>
      <c r="V443" s="296"/>
      <c r="W443" s="332">
        <v>44501</v>
      </c>
      <c r="X443" s="2" t="s">
        <v>108</v>
      </c>
      <c r="Y443" s="2" t="s">
        <v>110</v>
      </c>
      <c r="Z443" s="323">
        <v>44927</v>
      </c>
      <c r="AA443" s="323">
        <v>45291</v>
      </c>
      <c r="AB443" s="324">
        <v>8760</v>
      </c>
      <c r="AC443" s="325">
        <v>81.22</v>
      </c>
      <c r="AD443" s="274">
        <f t="shared" si="124"/>
        <v>1.05217</v>
      </c>
      <c r="AE443" s="326">
        <f t="shared" si="132"/>
        <v>77.1928490643147</v>
      </c>
      <c r="AF443" s="296">
        <f t="shared" si="133"/>
        <v>77.1928490643147</v>
      </c>
      <c r="AG443" s="296"/>
      <c r="AH443" s="333">
        <v>44866</v>
      </c>
      <c r="AI443" s="328" t="s">
        <v>108</v>
      </c>
      <c r="AJ443" s="328" t="s">
        <v>111</v>
      </c>
      <c r="AK443" s="329">
        <v>45292</v>
      </c>
      <c r="AL443" s="329">
        <v>45657</v>
      </c>
      <c r="AM443" s="330">
        <v>8784</v>
      </c>
      <c r="AN443" s="331">
        <v>259</v>
      </c>
      <c r="AO443" s="274">
        <f t="shared" si="125"/>
        <v>0.98429999999999995</v>
      </c>
      <c r="AP443" s="326">
        <f t="shared" si="134"/>
        <v>263.13115919943107</v>
      </c>
      <c r="AQ443" s="296" t="str">
        <f t="shared" si="135"/>
        <v/>
      </c>
      <c r="AR443" s="296"/>
      <c r="AS443" s="333">
        <v>44872</v>
      </c>
      <c r="AT443" s="328" t="s">
        <v>115</v>
      </c>
      <c r="AU443" s="328" t="s">
        <v>116</v>
      </c>
      <c r="AV443" s="329">
        <v>45200</v>
      </c>
      <c r="AW443" s="329">
        <v>45291</v>
      </c>
      <c r="AX443" s="330">
        <v>2209</v>
      </c>
      <c r="AY443" s="331">
        <v>451.45</v>
      </c>
      <c r="AZ443" s="274">
        <f t="shared" si="126"/>
        <v>0.98429999999999995</v>
      </c>
      <c r="BA443" s="326">
        <f t="shared" si="136"/>
        <v>458.65081784008942</v>
      </c>
      <c r="BB443" s="296">
        <f t="shared" si="137"/>
        <v>458.65081784008942</v>
      </c>
      <c r="BC443">
        <f t="shared" si="127"/>
        <v>1</v>
      </c>
      <c r="BD443" s="296"/>
      <c r="BE443" s="296"/>
      <c r="BF443" s="332">
        <v>45233</v>
      </c>
      <c r="BG443" s="2" t="s">
        <v>115</v>
      </c>
      <c r="BH443" s="2" t="s">
        <v>140</v>
      </c>
      <c r="BI443" s="323">
        <v>45566</v>
      </c>
      <c r="BJ443" s="323">
        <v>45657</v>
      </c>
      <c r="BK443" s="324">
        <v>2209</v>
      </c>
      <c r="BL443" s="325">
        <v>133.24</v>
      </c>
      <c r="BM443" s="274">
        <f t="shared" si="128"/>
        <v>0.96323999999999999</v>
      </c>
      <c r="BN443" s="326">
        <f t="shared" si="138"/>
        <v>138.32482039782403</v>
      </c>
      <c r="BO443" s="296" t="str">
        <f t="shared" si="139"/>
        <v/>
      </c>
      <c r="BP443" t="str">
        <f t="shared" si="129"/>
        <v/>
      </c>
      <c r="BQ443" s="296"/>
      <c r="BR443" s="332">
        <v>45229</v>
      </c>
      <c r="BS443" s="2" t="s">
        <v>108</v>
      </c>
      <c r="BT443" s="2" t="s">
        <v>135</v>
      </c>
      <c r="BU443" s="323">
        <v>45658</v>
      </c>
      <c r="BV443" s="323">
        <v>46022</v>
      </c>
      <c r="BW443" s="324">
        <v>8760</v>
      </c>
      <c r="BX443" s="325">
        <v>116.41</v>
      </c>
      <c r="BY443" s="274">
        <f t="shared" si="130"/>
        <v>0.95518000000000003</v>
      </c>
      <c r="BZ443" s="326">
        <f t="shared" si="140"/>
        <v>121.8723172595741</v>
      </c>
      <c r="CA443" s="296" t="str">
        <f t="shared" si="141"/>
        <v/>
      </c>
    </row>
    <row r="444" spans="12:79" x14ac:dyDescent="0.25">
      <c r="L444" s="332">
        <v>44095</v>
      </c>
      <c r="M444" s="2" t="s">
        <v>108</v>
      </c>
      <c r="N444" s="2" t="s">
        <v>110</v>
      </c>
      <c r="O444" s="323">
        <v>44927</v>
      </c>
      <c r="P444" s="323">
        <v>45291</v>
      </c>
      <c r="Q444" s="324">
        <v>8760</v>
      </c>
      <c r="R444" s="325">
        <v>46.23</v>
      </c>
      <c r="S444" s="274">
        <f t="shared" si="122"/>
        <v>1.0783700000000001</v>
      </c>
      <c r="T444" s="326">
        <f t="shared" si="131"/>
        <v>42.870257889221691</v>
      </c>
      <c r="U444" s="296" t="str">
        <f t="shared" si="123"/>
        <v/>
      </c>
      <c r="V444" s="296"/>
      <c r="W444" s="332">
        <v>44501</v>
      </c>
      <c r="X444" s="2" t="s">
        <v>108</v>
      </c>
      <c r="Y444" s="2" t="s">
        <v>111</v>
      </c>
      <c r="Z444" s="323">
        <v>45292</v>
      </c>
      <c r="AA444" s="323">
        <v>45657</v>
      </c>
      <c r="AB444" s="324">
        <v>8784</v>
      </c>
      <c r="AC444" s="325">
        <v>70.47</v>
      </c>
      <c r="AD444" s="274">
        <f t="shared" si="124"/>
        <v>1.05217</v>
      </c>
      <c r="AE444" s="326">
        <f t="shared" si="132"/>
        <v>66.97586891852076</v>
      </c>
      <c r="AF444" s="296" t="str">
        <f t="shared" si="133"/>
        <v/>
      </c>
      <c r="AG444" s="296"/>
      <c r="AH444" s="333">
        <v>44866</v>
      </c>
      <c r="AI444" s="328" t="s">
        <v>108</v>
      </c>
      <c r="AJ444" s="328" t="s">
        <v>135</v>
      </c>
      <c r="AK444" s="329">
        <v>45658</v>
      </c>
      <c r="AL444" s="329">
        <v>46022</v>
      </c>
      <c r="AM444" s="330">
        <v>8760</v>
      </c>
      <c r="AN444" s="331">
        <v>175.83</v>
      </c>
      <c r="AO444" s="274">
        <f t="shared" si="125"/>
        <v>0.98429999999999995</v>
      </c>
      <c r="AP444" s="326">
        <f t="shared" si="134"/>
        <v>178.63456263334351</v>
      </c>
      <c r="AQ444" s="296" t="str">
        <f t="shared" si="135"/>
        <v/>
      </c>
      <c r="AR444" s="296"/>
      <c r="AS444" s="333">
        <v>44872</v>
      </c>
      <c r="AT444" s="328" t="s">
        <v>115</v>
      </c>
      <c r="AU444" s="328" t="s">
        <v>111</v>
      </c>
      <c r="AV444" s="329">
        <v>45292</v>
      </c>
      <c r="AW444" s="329">
        <v>45382</v>
      </c>
      <c r="AX444" s="330">
        <v>2183</v>
      </c>
      <c r="AY444" s="331">
        <v>394.75</v>
      </c>
      <c r="AZ444" s="274">
        <f t="shared" si="126"/>
        <v>0.98429999999999995</v>
      </c>
      <c r="BA444" s="326">
        <f t="shared" si="136"/>
        <v>401.04642893426802</v>
      </c>
      <c r="BB444" s="296">
        <f t="shared" si="137"/>
        <v>401.04642893426802</v>
      </c>
      <c r="BC444">
        <f t="shared" si="127"/>
        <v>1</v>
      </c>
      <c r="BD444" s="296"/>
      <c r="BE444" s="296"/>
      <c r="BF444" s="332">
        <v>45233</v>
      </c>
      <c r="BG444" s="2" t="s">
        <v>115</v>
      </c>
      <c r="BH444" s="2" t="s">
        <v>135</v>
      </c>
      <c r="BI444" s="323">
        <v>45658</v>
      </c>
      <c r="BJ444" s="323">
        <v>45747</v>
      </c>
      <c r="BK444" s="324">
        <v>2159</v>
      </c>
      <c r="BL444" s="325">
        <v>134.53</v>
      </c>
      <c r="BM444" s="274">
        <f t="shared" si="128"/>
        <v>0.96323999999999999</v>
      </c>
      <c r="BN444" s="326">
        <f t="shared" si="138"/>
        <v>139.66405049624186</v>
      </c>
      <c r="BO444" s="296" t="str">
        <f t="shared" si="139"/>
        <v/>
      </c>
      <c r="BP444" t="str">
        <f t="shared" si="129"/>
        <v/>
      </c>
      <c r="BQ444" s="296"/>
      <c r="BR444" s="332">
        <v>45229</v>
      </c>
      <c r="BS444" s="2" t="s">
        <v>108</v>
      </c>
      <c r="BT444" s="2" t="s">
        <v>138</v>
      </c>
      <c r="BU444" s="323">
        <v>46023</v>
      </c>
      <c r="BV444" s="323">
        <v>46387</v>
      </c>
      <c r="BW444" s="324">
        <v>8760</v>
      </c>
      <c r="BX444" s="325">
        <v>105.83</v>
      </c>
      <c r="BY444" s="274">
        <f t="shared" si="130"/>
        <v>0.95518000000000003</v>
      </c>
      <c r="BZ444" s="326">
        <f t="shared" si="140"/>
        <v>110.79587093532109</v>
      </c>
      <c r="CA444" s="296" t="str">
        <f t="shared" si="141"/>
        <v/>
      </c>
    </row>
    <row r="445" spans="12:79" x14ac:dyDescent="0.25">
      <c r="L445" s="332">
        <v>44095</v>
      </c>
      <c r="M445" s="2" t="s">
        <v>108</v>
      </c>
      <c r="N445" s="2" t="s">
        <v>111</v>
      </c>
      <c r="O445" s="323">
        <v>45292</v>
      </c>
      <c r="P445" s="323">
        <v>45657</v>
      </c>
      <c r="Q445" s="324">
        <v>8784</v>
      </c>
      <c r="R445" s="325">
        <v>48.2</v>
      </c>
      <c r="S445" s="274">
        <f t="shared" si="122"/>
        <v>1.0783700000000001</v>
      </c>
      <c r="T445" s="326">
        <f t="shared" si="131"/>
        <v>44.697089125253854</v>
      </c>
      <c r="U445" s="296" t="str">
        <f t="shared" si="123"/>
        <v/>
      </c>
      <c r="V445" s="296"/>
      <c r="W445" s="332">
        <v>44501</v>
      </c>
      <c r="X445" s="2" t="s">
        <v>108</v>
      </c>
      <c r="Y445" s="2" t="s">
        <v>135</v>
      </c>
      <c r="Z445" s="323">
        <v>45658</v>
      </c>
      <c r="AA445" s="323">
        <v>46022</v>
      </c>
      <c r="AB445" s="324">
        <v>8760</v>
      </c>
      <c r="AC445" s="325">
        <v>69.900000000000006</v>
      </c>
      <c r="AD445" s="274">
        <f t="shared" si="124"/>
        <v>1.05217</v>
      </c>
      <c r="AE445" s="326">
        <f t="shared" si="132"/>
        <v>66.434131366604262</v>
      </c>
      <c r="AF445" s="296" t="str">
        <f t="shared" si="133"/>
        <v/>
      </c>
      <c r="AG445" s="296"/>
      <c r="AH445" s="333">
        <v>44866</v>
      </c>
      <c r="AI445" s="328" t="s">
        <v>108</v>
      </c>
      <c r="AJ445" s="328" t="s">
        <v>138</v>
      </c>
      <c r="AK445" s="329">
        <v>46023</v>
      </c>
      <c r="AL445" s="329">
        <v>46387</v>
      </c>
      <c r="AM445" s="330">
        <v>8760</v>
      </c>
      <c r="AN445" s="331">
        <v>147.19999999999999</v>
      </c>
      <c r="AO445" s="274">
        <f t="shared" si="125"/>
        <v>0.98429999999999995</v>
      </c>
      <c r="AP445" s="326">
        <f t="shared" si="134"/>
        <v>149.54790206237936</v>
      </c>
      <c r="AQ445" s="296" t="str">
        <f t="shared" si="135"/>
        <v/>
      </c>
      <c r="AR445" s="296"/>
      <c r="AS445" s="333">
        <v>44872</v>
      </c>
      <c r="AT445" s="328" t="s">
        <v>115</v>
      </c>
      <c r="AU445" s="328" t="s">
        <v>117</v>
      </c>
      <c r="AV445" s="329">
        <v>45383</v>
      </c>
      <c r="AW445" s="329">
        <v>45473</v>
      </c>
      <c r="AX445" s="330">
        <v>2184</v>
      </c>
      <c r="AY445" s="331">
        <v>163.4</v>
      </c>
      <c r="AZ445" s="274">
        <f t="shared" si="126"/>
        <v>0.98429999999999995</v>
      </c>
      <c r="BA445" s="326">
        <f t="shared" si="136"/>
        <v>166.00629889261404</v>
      </c>
      <c r="BB445" s="296">
        <f t="shared" si="137"/>
        <v>166.00629889261404</v>
      </c>
      <c r="BC445">
        <f t="shared" si="127"/>
        <v>1</v>
      </c>
      <c r="BD445" s="296"/>
      <c r="BE445" s="296"/>
      <c r="BF445" s="332">
        <v>45233</v>
      </c>
      <c r="BG445" s="2" t="s">
        <v>115</v>
      </c>
      <c r="BH445" s="2" t="s">
        <v>145</v>
      </c>
      <c r="BI445" s="323">
        <v>45748</v>
      </c>
      <c r="BJ445" s="323">
        <v>45838</v>
      </c>
      <c r="BK445" s="324">
        <v>2184</v>
      </c>
      <c r="BL445" s="325">
        <v>95.58</v>
      </c>
      <c r="BM445" s="274">
        <f t="shared" si="128"/>
        <v>0.96323999999999999</v>
      </c>
      <c r="BN445" s="326">
        <f t="shared" si="138"/>
        <v>99.227606826959018</v>
      </c>
      <c r="BO445" s="296" t="str">
        <f t="shared" si="139"/>
        <v/>
      </c>
      <c r="BP445" t="str">
        <f t="shared" si="129"/>
        <v/>
      </c>
      <c r="BQ445" s="296"/>
      <c r="BR445" s="332">
        <v>45229</v>
      </c>
      <c r="BS445" s="2" t="s">
        <v>108</v>
      </c>
      <c r="BT445" s="2" t="s">
        <v>141</v>
      </c>
      <c r="BU445" s="323">
        <v>46388</v>
      </c>
      <c r="BV445" s="323">
        <v>46752</v>
      </c>
      <c r="BW445" s="324">
        <v>8760</v>
      </c>
      <c r="BX445" s="325">
        <v>89.9</v>
      </c>
      <c r="BY445" s="274">
        <f t="shared" si="130"/>
        <v>0.95518000000000003</v>
      </c>
      <c r="BZ445" s="326">
        <f t="shared" si="140"/>
        <v>94.118386063359793</v>
      </c>
      <c r="CA445" s="296" t="str">
        <f t="shared" si="141"/>
        <v/>
      </c>
    </row>
    <row r="446" spans="12:79" x14ac:dyDescent="0.25">
      <c r="L446" s="332">
        <v>44095</v>
      </c>
      <c r="M446" s="2" t="s">
        <v>108</v>
      </c>
      <c r="N446" s="2" t="s">
        <v>135</v>
      </c>
      <c r="O446" s="323">
        <v>45658</v>
      </c>
      <c r="P446" s="323">
        <v>46022</v>
      </c>
      <c r="Q446" s="324">
        <v>8760</v>
      </c>
      <c r="R446" s="325">
        <v>48.73</v>
      </c>
      <c r="S446" s="274">
        <f t="shared" si="122"/>
        <v>1.0783700000000001</v>
      </c>
      <c r="T446" s="326">
        <f t="shared" si="131"/>
        <v>45.188571640531535</v>
      </c>
      <c r="U446" s="296" t="str">
        <f t="shared" si="123"/>
        <v/>
      </c>
      <c r="V446" s="296"/>
      <c r="W446" s="332">
        <v>44501</v>
      </c>
      <c r="X446" s="2" t="s">
        <v>108</v>
      </c>
      <c r="Y446" s="2" t="s">
        <v>138</v>
      </c>
      <c r="Z446" s="323">
        <v>46023</v>
      </c>
      <c r="AA446" s="323">
        <v>46387</v>
      </c>
      <c r="AB446" s="324">
        <v>8760</v>
      </c>
      <c r="AC446" s="325">
        <v>69.27</v>
      </c>
      <c r="AD446" s="274">
        <f t="shared" si="124"/>
        <v>1.05217</v>
      </c>
      <c r="AE446" s="326">
        <f t="shared" si="132"/>
        <v>65.835368809222842</v>
      </c>
      <c r="AF446" s="296" t="str">
        <f t="shared" si="133"/>
        <v/>
      </c>
      <c r="AG446" s="296"/>
      <c r="AH446" s="333">
        <v>44866</v>
      </c>
      <c r="AI446" s="328" t="s">
        <v>108</v>
      </c>
      <c r="AJ446" s="328" t="s">
        <v>141</v>
      </c>
      <c r="AK446" s="329">
        <v>46388</v>
      </c>
      <c r="AL446" s="329">
        <v>46752</v>
      </c>
      <c r="AM446" s="330">
        <v>8760</v>
      </c>
      <c r="AN446" s="331">
        <v>130.11000000000001</v>
      </c>
      <c r="AO446" s="274">
        <f t="shared" si="125"/>
        <v>0.98429999999999995</v>
      </c>
      <c r="AP446" s="326">
        <f t="shared" si="134"/>
        <v>132.18530935690342</v>
      </c>
      <c r="AQ446" s="296" t="str">
        <f t="shared" si="135"/>
        <v/>
      </c>
      <c r="AR446" s="296"/>
      <c r="AS446" s="333">
        <v>44872</v>
      </c>
      <c r="AT446" s="328" t="s">
        <v>115</v>
      </c>
      <c r="AU446" s="328" t="s">
        <v>118</v>
      </c>
      <c r="AV446" s="329">
        <v>45474</v>
      </c>
      <c r="AW446" s="329">
        <v>45565</v>
      </c>
      <c r="AX446" s="330">
        <v>2208</v>
      </c>
      <c r="AY446" s="331">
        <v>156.4</v>
      </c>
      <c r="AZ446" s="274">
        <f t="shared" si="126"/>
        <v>0.98429999999999995</v>
      </c>
      <c r="BA446" s="326">
        <f t="shared" si="136"/>
        <v>158.89464594127807</v>
      </c>
      <c r="BB446" s="296">
        <f t="shared" si="137"/>
        <v>158.89464594127807</v>
      </c>
      <c r="BC446">
        <f t="shared" si="127"/>
        <v>1</v>
      </c>
      <c r="BD446" s="296"/>
      <c r="BE446" s="296"/>
      <c r="BF446" s="332">
        <v>45233</v>
      </c>
      <c r="BG446" s="2" t="s">
        <v>115</v>
      </c>
      <c r="BH446" s="2" t="s">
        <v>148</v>
      </c>
      <c r="BI446" s="323">
        <v>45839</v>
      </c>
      <c r="BJ446" s="323">
        <v>45930</v>
      </c>
      <c r="BK446" s="324">
        <v>2208</v>
      </c>
      <c r="BL446" s="325">
        <v>99.18</v>
      </c>
      <c r="BM446" s="274">
        <f t="shared" si="128"/>
        <v>0.96323999999999999</v>
      </c>
      <c r="BN446" s="326">
        <f t="shared" si="138"/>
        <v>102.96499314812509</v>
      </c>
      <c r="BO446" s="296" t="str">
        <f t="shared" si="139"/>
        <v/>
      </c>
      <c r="BP446" t="str">
        <f t="shared" si="129"/>
        <v/>
      </c>
      <c r="BQ446" s="296"/>
      <c r="BR446" s="332">
        <v>45229</v>
      </c>
      <c r="BS446" s="2" t="s">
        <v>108</v>
      </c>
      <c r="BT446" s="2" t="s">
        <v>143</v>
      </c>
      <c r="BU446" s="323">
        <v>46753</v>
      </c>
      <c r="BV446" s="323">
        <v>47118</v>
      </c>
      <c r="BW446" s="324">
        <v>8784</v>
      </c>
      <c r="BX446" s="325">
        <v>80.75</v>
      </c>
      <c r="BY446" s="274">
        <f t="shared" si="130"/>
        <v>0.95518000000000003</v>
      </c>
      <c r="BZ446" s="326">
        <f t="shared" si="140"/>
        <v>84.539039762139069</v>
      </c>
      <c r="CA446" s="296" t="str">
        <f t="shared" si="141"/>
        <v/>
      </c>
    </row>
    <row r="447" spans="12:79" x14ac:dyDescent="0.25">
      <c r="L447" s="332">
        <v>44095</v>
      </c>
      <c r="M447" s="2" t="s">
        <v>108</v>
      </c>
      <c r="N447" s="2" t="s">
        <v>138</v>
      </c>
      <c r="O447" s="323">
        <v>46023</v>
      </c>
      <c r="P447" s="323">
        <v>46387</v>
      </c>
      <c r="Q447" s="324">
        <v>8760</v>
      </c>
      <c r="R447" s="325">
        <v>49.28</v>
      </c>
      <c r="S447" s="274">
        <f t="shared" si="122"/>
        <v>1.0783700000000001</v>
      </c>
      <c r="T447" s="326">
        <f t="shared" si="131"/>
        <v>45.698600665819711</v>
      </c>
      <c r="U447" s="296" t="str">
        <f t="shared" si="123"/>
        <v/>
      </c>
      <c r="V447" s="296"/>
      <c r="W447" s="332">
        <v>44501</v>
      </c>
      <c r="X447" s="2" t="s">
        <v>108</v>
      </c>
      <c r="Y447" s="2" t="s">
        <v>141</v>
      </c>
      <c r="Z447" s="323">
        <v>46388</v>
      </c>
      <c r="AA447" s="323">
        <v>46752</v>
      </c>
      <c r="AB447" s="324">
        <v>8760</v>
      </c>
      <c r="AC447" s="325">
        <v>68.95</v>
      </c>
      <c r="AD447" s="274">
        <f t="shared" si="124"/>
        <v>1.05217</v>
      </c>
      <c r="AE447" s="326">
        <f t="shared" si="132"/>
        <v>65.531235446743395</v>
      </c>
      <c r="AF447" s="296" t="str">
        <f t="shared" si="133"/>
        <v/>
      </c>
      <c r="AG447" s="296"/>
      <c r="AH447" s="333">
        <v>44866</v>
      </c>
      <c r="AI447" s="328" t="s">
        <v>108</v>
      </c>
      <c r="AJ447" s="328" t="s">
        <v>143</v>
      </c>
      <c r="AK447" s="329">
        <v>46753</v>
      </c>
      <c r="AL447" s="329">
        <v>47118</v>
      </c>
      <c r="AM447" s="330">
        <v>8784</v>
      </c>
      <c r="AN447" s="331">
        <v>115.17</v>
      </c>
      <c r="AO447" s="274">
        <f t="shared" si="125"/>
        <v>0.98429999999999995</v>
      </c>
      <c r="AP447" s="326">
        <f t="shared" si="134"/>
        <v>117.00701005790918</v>
      </c>
      <c r="AQ447" s="296" t="str">
        <f t="shared" si="135"/>
        <v/>
      </c>
      <c r="AR447" s="296"/>
      <c r="AS447" s="333">
        <v>44872</v>
      </c>
      <c r="AT447" s="328" t="s">
        <v>115</v>
      </c>
      <c r="AU447" s="328" t="s">
        <v>140</v>
      </c>
      <c r="AV447" s="329">
        <v>45566</v>
      </c>
      <c r="AW447" s="329">
        <v>45657</v>
      </c>
      <c r="AX447" s="330">
        <v>2209</v>
      </c>
      <c r="AY447" s="331">
        <v>244.3</v>
      </c>
      <c r="AZ447" s="274">
        <f t="shared" si="126"/>
        <v>0.98429999999999995</v>
      </c>
      <c r="BA447" s="326">
        <f t="shared" si="136"/>
        <v>248.19668800162555</v>
      </c>
      <c r="BB447" s="296" t="str">
        <f t="shared" si="137"/>
        <v/>
      </c>
      <c r="BC447" t="str">
        <f t="shared" si="127"/>
        <v/>
      </c>
      <c r="BD447" s="296"/>
      <c r="BE447" s="296"/>
      <c r="BF447" s="332">
        <v>45233</v>
      </c>
      <c r="BG447" s="2" t="s">
        <v>115</v>
      </c>
      <c r="BH447" s="2" t="s">
        <v>152</v>
      </c>
      <c r="BI447" s="323">
        <v>45931</v>
      </c>
      <c r="BJ447" s="323">
        <v>46022</v>
      </c>
      <c r="BK447" s="324">
        <v>2209</v>
      </c>
      <c r="BL447" s="325">
        <v>124.66</v>
      </c>
      <c r="BM447" s="274">
        <f t="shared" si="128"/>
        <v>0.96323999999999999</v>
      </c>
      <c r="BN447" s="326">
        <f t="shared" si="138"/>
        <v>129.41738299904489</v>
      </c>
      <c r="BO447" s="296" t="str">
        <f t="shared" si="139"/>
        <v/>
      </c>
      <c r="BP447" t="str">
        <f t="shared" si="129"/>
        <v/>
      </c>
      <c r="BQ447" s="296"/>
      <c r="BR447" s="332">
        <v>45229</v>
      </c>
      <c r="BS447" s="2" t="s">
        <v>108</v>
      </c>
      <c r="BT447" s="2" t="s">
        <v>146</v>
      </c>
      <c r="BU447" s="323">
        <v>47119</v>
      </c>
      <c r="BV447" s="323">
        <v>47483</v>
      </c>
      <c r="BW447" s="324">
        <v>8760</v>
      </c>
      <c r="BX447" s="325">
        <v>77.540000000000006</v>
      </c>
      <c r="BY447" s="274">
        <f t="shared" si="130"/>
        <v>0.95518000000000003</v>
      </c>
      <c r="BZ447" s="326">
        <f t="shared" si="140"/>
        <v>81.178416633514104</v>
      </c>
      <c r="CA447" s="296" t="str">
        <f t="shared" si="141"/>
        <v/>
      </c>
    </row>
    <row r="448" spans="12:79" x14ac:dyDescent="0.25">
      <c r="L448" s="332">
        <v>44092</v>
      </c>
      <c r="M448" s="2" t="s">
        <v>108</v>
      </c>
      <c r="N448" s="2" t="s">
        <v>151</v>
      </c>
      <c r="O448" s="323">
        <v>44197</v>
      </c>
      <c r="P448" s="323">
        <v>44561</v>
      </c>
      <c r="Q448" s="324">
        <v>8760</v>
      </c>
      <c r="R448" s="325">
        <v>41.82</v>
      </c>
      <c r="S448" s="274">
        <f t="shared" si="122"/>
        <v>1.0783700000000001</v>
      </c>
      <c r="T448" s="326">
        <f t="shared" si="131"/>
        <v>38.780752431911125</v>
      </c>
      <c r="U448" s="296" t="str">
        <f t="shared" si="123"/>
        <v/>
      </c>
      <c r="V448" s="296"/>
      <c r="W448" s="332">
        <v>44501</v>
      </c>
      <c r="X448" s="2" t="s">
        <v>108</v>
      </c>
      <c r="Y448" s="2" t="s">
        <v>143</v>
      </c>
      <c r="Z448" s="323">
        <v>46753</v>
      </c>
      <c r="AA448" s="323">
        <v>47118</v>
      </c>
      <c r="AB448" s="324">
        <v>8784</v>
      </c>
      <c r="AC448" s="325">
        <v>68.66</v>
      </c>
      <c r="AD448" s="274">
        <f t="shared" si="124"/>
        <v>1.05217</v>
      </c>
      <c r="AE448" s="326">
        <f t="shared" si="132"/>
        <v>65.255614586996387</v>
      </c>
      <c r="AF448" s="296" t="str">
        <f t="shared" si="133"/>
        <v/>
      </c>
      <c r="AG448" s="296"/>
      <c r="AH448" s="333">
        <v>44866</v>
      </c>
      <c r="AI448" s="328" t="s">
        <v>108</v>
      </c>
      <c r="AJ448" s="328" t="s">
        <v>146</v>
      </c>
      <c r="AK448" s="329">
        <v>47119</v>
      </c>
      <c r="AL448" s="329">
        <v>47483</v>
      </c>
      <c r="AM448" s="330">
        <v>8760</v>
      </c>
      <c r="AN448" s="331">
        <v>113.39</v>
      </c>
      <c r="AO448" s="274">
        <f t="shared" si="125"/>
        <v>0.98429999999999995</v>
      </c>
      <c r="AP448" s="326">
        <f t="shared" si="134"/>
        <v>115.1986183074266</v>
      </c>
      <c r="AQ448" s="296" t="str">
        <f t="shared" si="135"/>
        <v/>
      </c>
      <c r="AR448" s="296"/>
      <c r="AS448" s="333">
        <v>44872</v>
      </c>
      <c r="AT448" s="328" t="s">
        <v>115</v>
      </c>
      <c r="AU448" s="328" t="s">
        <v>135</v>
      </c>
      <c r="AV448" s="329">
        <v>45658</v>
      </c>
      <c r="AW448" s="329">
        <v>45747</v>
      </c>
      <c r="AX448" s="330">
        <v>2159</v>
      </c>
      <c r="AY448" s="331">
        <v>250.72</v>
      </c>
      <c r="AZ448" s="274">
        <f t="shared" si="126"/>
        <v>0.98429999999999995</v>
      </c>
      <c r="BA448" s="326">
        <f t="shared" si="136"/>
        <v>254.71908970842225</v>
      </c>
      <c r="BB448" s="296" t="str">
        <f t="shared" si="137"/>
        <v/>
      </c>
      <c r="BC448" t="str">
        <f t="shared" si="127"/>
        <v/>
      </c>
      <c r="BD448" s="296"/>
      <c r="BE448" s="296"/>
      <c r="BF448" s="332">
        <v>45233</v>
      </c>
      <c r="BG448" s="2" t="s">
        <v>115</v>
      </c>
      <c r="BH448" s="2" t="s">
        <v>138</v>
      </c>
      <c r="BI448" s="323">
        <v>46023</v>
      </c>
      <c r="BJ448" s="323">
        <v>46112</v>
      </c>
      <c r="BK448" s="324">
        <v>2159</v>
      </c>
      <c r="BL448" s="325">
        <v>121.86</v>
      </c>
      <c r="BM448" s="274">
        <f t="shared" si="128"/>
        <v>0.96323999999999999</v>
      </c>
      <c r="BN448" s="326">
        <f t="shared" si="138"/>
        <v>126.51052697147128</v>
      </c>
      <c r="BO448" s="296" t="str">
        <f t="shared" si="139"/>
        <v/>
      </c>
      <c r="BP448" t="str">
        <f t="shared" si="129"/>
        <v/>
      </c>
      <c r="BQ448" s="296"/>
      <c r="BR448" s="332">
        <v>45229</v>
      </c>
      <c r="BS448" s="2" t="s">
        <v>108</v>
      </c>
      <c r="BT448" s="2" t="s">
        <v>149</v>
      </c>
      <c r="BU448" s="323">
        <v>47484</v>
      </c>
      <c r="BV448" s="323">
        <v>47848</v>
      </c>
      <c r="BW448" s="324">
        <v>8760</v>
      </c>
      <c r="BX448" s="325">
        <v>74.67</v>
      </c>
      <c r="BY448" s="274">
        <f t="shared" si="130"/>
        <v>0.95518000000000003</v>
      </c>
      <c r="BZ448" s="326">
        <f t="shared" si="140"/>
        <v>78.173747356519186</v>
      </c>
      <c r="CA448" s="296" t="str">
        <f t="shared" si="141"/>
        <v/>
      </c>
    </row>
    <row r="449" spans="12:79" x14ac:dyDescent="0.25">
      <c r="L449" s="332">
        <v>44092</v>
      </c>
      <c r="M449" s="2" t="s">
        <v>108</v>
      </c>
      <c r="N449" s="2" t="s">
        <v>133</v>
      </c>
      <c r="O449" s="323">
        <v>44562</v>
      </c>
      <c r="P449" s="323">
        <v>44926</v>
      </c>
      <c r="Q449" s="324">
        <v>8760</v>
      </c>
      <c r="R449" s="325">
        <v>45.09</v>
      </c>
      <c r="S449" s="274">
        <f t="shared" si="122"/>
        <v>1.0783700000000001</v>
      </c>
      <c r="T449" s="326">
        <f t="shared" si="131"/>
        <v>41.813106818624405</v>
      </c>
      <c r="U449" s="296" t="str">
        <f t="shared" si="123"/>
        <v/>
      </c>
      <c r="V449" s="296"/>
      <c r="W449" s="332">
        <v>44501</v>
      </c>
      <c r="X449" s="2" t="s">
        <v>108</v>
      </c>
      <c r="Y449" s="2" t="s">
        <v>146</v>
      </c>
      <c r="Z449" s="323">
        <v>47119</v>
      </c>
      <c r="AA449" s="323">
        <v>47483</v>
      </c>
      <c r="AB449" s="324">
        <v>8760</v>
      </c>
      <c r="AC449" s="325">
        <v>68.06</v>
      </c>
      <c r="AD449" s="274">
        <f t="shared" si="124"/>
        <v>1.05217</v>
      </c>
      <c r="AE449" s="326">
        <f t="shared" si="132"/>
        <v>64.685364532347435</v>
      </c>
      <c r="AF449" s="296" t="str">
        <f t="shared" si="133"/>
        <v/>
      </c>
      <c r="AG449" s="296"/>
      <c r="AH449" s="333">
        <v>44866</v>
      </c>
      <c r="AI449" s="328" t="s">
        <v>108</v>
      </c>
      <c r="AJ449" s="328" t="s">
        <v>149</v>
      </c>
      <c r="AK449" s="329">
        <v>47484</v>
      </c>
      <c r="AL449" s="329">
        <v>47848</v>
      </c>
      <c r="AM449" s="330">
        <v>8760</v>
      </c>
      <c r="AN449" s="331">
        <v>112.43</v>
      </c>
      <c r="AO449" s="274">
        <f t="shared" si="125"/>
        <v>0.98429999999999995</v>
      </c>
      <c r="AP449" s="326">
        <f t="shared" si="134"/>
        <v>114.22330590267197</v>
      </c>
      <c r="AQ449" s="296" t="str">
        <f t="shared" si="135"/>
        <v/>
      </c>
      <c r="AR449" s="296"/>
      <c r="AS449" s="333">
        <v>44872</v>
      </c>
      <c r="AT449" s="328" t="s">
        <v>115</v>
      </c>
      <c r="AU449" s="328" t="s">
        <v>145</v>
      </c>
      <c r="AV449" s="329">
        <v>45748</v>
      </c>
      <c r="AW449" s="329">
        <v>45838</v>
      </c>
      <c r="AX449" s="330">
        <v>2184</v>
      </c>
      <c r="AY449" s="331">
        <v>124.36</v>
      </c>
      <c r="AZ449" s="274">
        <f t="shared" si="126"/>
        <v>0.98429999999999995</v>
      </c>
      <c r="BA449" s="326">
        <f t="shared" si="136"/>
        <v>126.3435944325917</v>
      </c>
      <c r="BB449" s="296" t="str">
        <f t="shared" si="137"/>
        <v/>
      </c>
      <c r="BC449" t="str">
        <f t="shared" si="127"/>
        <v/>
      </c>
      <c r="BD449" s="296"/>
      <c r="BE449" s="296"/>
      <c r="BF449" s="332">
        <v>45233</v>
      </c>
      <c r="BG449" s="2" t="s">
        <v>115</v>
      </c>
      <c r="BH449" s="2" t="s">
        <v>157</v>
      </c>
      <c r="BI449" s="323">
        <v>46113</v>
      </c>
      <c r="BJ449" s="323">
        <v>46203</v>
      </c>
      <c r="BK449" s="324">
        <v>2184</v>
      </c>
      <c r="BL449" s="325">
        <v>92.53</v>
      </c>
      <c r="BM449" s="274">
        <f t="shared" si="128"/>
        <v>0.96323999999999999</v>
      </c>
      <c r="BN449" s="326">
        <f t="shared" si="138"/>
        <v>96.061210082637771</v>
      </c>
      <c r="BO449" s="296" t="str">
        <f t="shared" si="139"/>
        <v/>
      </c>
      <c r="BP449" t="str">
        <f t="shared" si="129"/>
        <v/>
      </c>
      <c r="BQ449" s="296"/>
      <c r="BR449" s="332">
        <v>45229</v>
      </c>
      <c r="BS449" s="2" t="s">
        <v>108</v>
      </c>
      <c r="BT449" s="2" t="s">
        <v>153</v>
      </c>
      <c r="BU449" s="323">
        <v>47849</v>
      </c>
      <c r="BV449" s="323">
        <v>48213</v>
      </c>
      <c r="BW449" s="324">
        <v>8760</v>
      </c>
      <c r="BX449" s="325">
        <v>76.61</v>
      </c>
      <c r="BY449" s="274">
        <f t="shared" si="130"/>
        <v>0.95518000000000003</v>
      </c>
      <c r="BZ449" s="326">
        <f t="shared" si="140"/>
        <v>80.204778156996582</v>
      </c>
      <c r="CA449" s="296" t="str">
        <f t="shared" si="141"/>
        <v/>
      </c>
    </row>
    <row r="450" spans="12:79" x14ac:dyDescent="0.25">
      <c r="L450" s="332">
        <v>44092</v>
      </c>
      <c r="M450" s="2" t="s">
        <v>108</v>
      </c>
      <c r="N450" s="2" t="s">
        <v>110</v>
      </c>
      <c r="O450" s="323">
        <v>44927</v>
      </c>
      <c r="P450" s="323">
        <v>45291</v>
      </c>
      <c r="Q450" s="324">
        <v>8760</v>
      </c>
      <c r="R450" s="325">
        <v>47</v>
      </c>
      <c r="S450" s="274">
        <f t="shared" si="122"/>
        <v>1.0783700000000001</v>
      </c>
      <c r="T450" s="326">
        <f t="shared" si="131"/>
        <v>43.584298524625126</v>
      </c>
      <c r="U450" s="296" t="str">
        <f t="shared" si="123"/>
        <v/>
      </c>
      <c r="V450" s="296"/>
      <c r="W450" s="332">
        <v>44501</v>
      </c>
      <c r="X450" s="2" t="s">
        <v>108</v>
      </c>
      <c r="Y450" s="2" t="s">
        <v>149</v>
      </c>
      <c r="Z450" s="323">
        <v>47484</v>
      </c>
      <c r="AA450" s="323">
        <v>47848</v>
      </c>
      <c r="AB450" s="324">
        <v>8760</v>
      </c>
      <c r="AC450" s="325">
        <v>67.59</v>
      </c>
      <c r="AD450" s="274">
        <f t="shared" si="124"/>
        <v>1.05217</v>
      </c>
      <c r="AE450" s="326">
        <f t="shared" si="132"/>
        <v>64.238668656205746</v>
      </c>
      <c r="AF450" s="296" t="str">
        <f t="shared" si="133"/>
        <v/>
      </c>
      <c r="AG450" s="296"/>
      <c r="AH450" s="333">
        <v>44866</v>
      </c>
      <c r="AI450" s="328" t="s">
        <v>108</v>
      </c>
      <c r="AJ450" s="328" t="s">
        <v>153</v>
      </c>
      <c r="AK450" s="329">
        <v>47849</v>
      </c>
      <c r="AL450" s="329">
        <v>48213</v>
      </c>
      <c r="AM450" s="330">
        <v>8760</v>
      </c>
      <c r="AN450" s="331">
        <v>111.71</v>
      </c>
      <c r="AO450" s="274">
        <f t="shared" si="125"/>
        <v>0.98429999999999995</v>
      </c>
      <c r="AP450" s="326">
        <f t="shared" si="134"/>
        <v>113.49182159910596</v>
      </c>
      <c r="AQ450" s="296" t="str">
        <f t="shared" si="135"/>
        <v/>
      </c>
      <c r="AR450" s="296"/>
      <c r="AS450" s="333">
        <v>44872</v>
      </c>
      <c r="AT450" s="328" t="s">
        <v>115</v>
      </c>
      <c r="AU450" s="328" t="s">
        <v>148</v>
      </c>
      <c r="AV450" s="329">
        <v>45839</v>
      </c>
      <c r="AW450" s="329">
        <v>45930</v>
      </c>
      <c r="AX450" s="330">
        <v>2208</v>
      </c>
      <c r="AY450" s="331"/>
      <c r="AZ450" s="274">
        <f t="shared" si="126"/>
        <v>0.98429999999999995</v>
      </c>
      <c r="BA450" s="326" t="str">
        <f t="shared" si="136"/>
        <v/>
      </c>
      <c r="BB450" s="296" t="str">
        <f t="shared" si="137"/>
        <v/>
      </c>
      <c r="BC450" t="str">
        <f t="shared" si="127"/>
        <v/>
      </c>
      <c r="BD450" s="296"/>
      <c r="BE450" s="296"/>
      <c r="BF450" s="332">
        <v>45233</v>
      </c>
      <c r="BG450" s="2" t="s">
        <v>115</v>
      </c>
      <c r="BH450" s="2" t="s">
        <v>160</v>
      </c>
      <c r="BI450" s="323">
        <v>46204</v>
      </c>
      <c r="BJ450" s="323">
        <v>46295</v>
      </c>
      <c r="BK450" s="324">
        <v>2208</v>
      </c>
      <c r="BL450" s="325">
        <v>95.97</v>
      </c>
      <c r="BM450" s="274">
        <f t="shared" si="128"/>
        <v>0.96323999999999999</v>
      </c>
      <c r="BN450" s="326">
        <f t="shared" si="138"/>
        <v>99.632490345085344</v>
      </c>
      <c r="BO450" s="296" t="str">
        <f t="shared" si="139"/>
        <v/>
      </c>
      <c r="BP450" t="str">
        <f t="shared" si="129"/>
        <v/>
      </c>
      <c r="BQ450" s="296"/>
      <c r="BR450" s="332">
        <v>45229</v>
      </c>
      <c r="BS450" s="2" t="s">
        <v>108</v>
      </c>
      <c r="BT450" s="2" t="s">
        <v>155</v>
      </c>
      <c r="BU450" s="323">
        <v>48214</v>
      </c>
      <c r="BV450" s="323">
        <v>48579</v>
      </c>
      <c r="BW450" s="324">
        <v>8784</v>
      </c>
      <c r="BX450" s="325">
        <v>74.61</v>
      </c>
      <c r="BY450" s="274">
        <f t="shared" si="130"/>
        <v>0.95518000000000003</v>
      </c>
      <c r="BZ450" s="326">
        <f t="shared" si="140"/>
        <v>78.110931970937415</v>
      </c>
      <c r="CA450" s="296" t="str">
        <f t="shared" si="141"/>
        <v/>
      </c>
    </row>
    <row r="451" spans="12:79" x14ac:dyDescent="0.25">
      <c r="L451" s="332">
        <v>44092</v>
      </c>
      <c r="M451" s="2" t="s">
        <v>108</v>
      </c>
      <c r="N451" s="2" t="s">
        <v>111</v>
      </c>
      <c r="O451" s="323">
        <v>45292</v>
      </c>
      <c r="P451" s="323">
        <v>45657</v>
      </c>
      <c r="Q451" s="324">
        <v>8784</v>
      </c>
      <c r="R451" s="325">
        <v>48.68</v>
      </c>
      <c r="S451" s="274">
        <f t="shared" si="122"/>
        <v>1.0783700000000001</v>
      </c>
      <c r="T451" s="326">
        <f t="shared" si="131"/>
        <v>45.14220536550534</v>
      </c>
      <c r="U451" s="296" t="str">
        <f t="shared" si="123"/>
        <v/>
      </c>
      <c r="V451" s="296"/>
      <c r="W451" s="332">
        <v>44501</v>
      </c>
      <c r="X451" s="2" t="s">
        <v>108</v>
      </c>
      <c r="Y451" s="2" t="s">
        <v>153</v>
      </c>
      <c r="Z451" s="323">
        <v>47849</v>
      </c>
      <c r="AA451" s="323">
        <v>48213</v>
      </c>
      <c r="AB451" s="324">
        <v>8760</v>
      </c>
      <c r="AC451" s="325">
        <v>67.16</v>
      </c>
      <c r="AD451" s="274">
        <f t="shared" si="124"/>
        <v>1.05217</v>
      </c>
      <c r="AE451" s="326">
        <f t="shared" si="132"/>
        <v>63.829989450373979</v>
      </c>
      <c r="AF451" s="296" t="str">
        <f t="shared" si="133"/>
        <v/>
      </c>
      <c r="AG451" s="296"/>
      <c r="AH451" s="333">
        <v>44866</v>
      </c>
      <c r="AI451" s="328" t="s">
        <v>108</v>
      </c>
      <c r="AJ451" s="328" t="s">
        <v>155</v>
      </c>
      <c r="AK451" s="329">
        <v>48214</v>
      </c>
      <c r="AL451" s="329">
        <v>48579</v>
      </c>
      <c r="AM451" s="330">
        <v>8784</v>
      </c>
      <c r="AN451" s="331">
        <v>110.46</v>
      </c>
      <c r="AO451" s="274">
        <f t="shared" si="125"/>
        <v>0.98429999999999995</v>
      </c>
      <c r="AP451" s="326">
        <f t="shared" si="134"/>
        <v>112.22188357208168</v>
      </c>
      <c r="AQ451" s="296" t="str">
        <f t="shared" si="135"/>
        <v/>
      </c>
      <c r="AR451" s="296"/>
      <c r="AS451" s="333">
        <v>44869</v>
      </c>
      <c r="AT451" s="328" t="s">
        <v>115</v>
      </c>
      <c r="AU451" s="328" t="s">
        <v>110</v>
      </c>
      <c r="AV451" s="329">
        <v>44927</v>
      </c>
      <c r="AW451" s="329">
        <v>45016</v>
      </c>
      <c r="AX451" s="330">
        <v>2159</v>
      </c>
      <c r="AY451" s="331">
        <v>379.46</v>
      </c>
      <c r="AZ451" s="274">
        <f t="shared" si="126"/>
        <v>0.98429999999999995</v>
      </c>
      <c r="BA451" s="326">
        <f t="shared" si="136"/>
        <v>385.51254698770703</v>
      </c>
      <c r="BB451" s="296" t="str">
        <f t="shared" si="137"/>
        <v/>
      </c>
      <c r="BC451" t="str">
        <f t="shared" si="127"/>
        <v/>
      </c>
      <c r="BD451" s="296"/>
      <c r="BE451" s="296"/>
      <c r="BF451" s="332">
        <v>45232</v>
      </c>
      <c r="BG451" s="2" t="s">
        <v>115</v>
      </c>
      <c r="BH451" s="2" t="s">
        <v>111</v>
      </c>
      <c r="BI451" s="323">
        <v>45292</v>
      </c>
      <c r="BJ451" s="323">
        <v>45382</v>
      </c>
      <c r="BK451" s="324">
        <v>2183</v>
      </c>
      <c r="BL451" s="325">
        <v>117.84</v>
      </c>
      <c r="BM451" s="274">
        <f t="shared" si="128"/>
        <v>0.96323999999999999</v>
      </c>
      <c r="BN451" s="326">
        <f t="shared" si="138"/>
        <v>122.33711224616918</v>
      </c>
      <c r="BO451" s="296" t="str">
        <f t="shared" si="139"/>
        <v/>
      </c>
      <c r="BP451">
        <f t="shared" si="129"/>
        <v>1</v>
      </c>
      <c r="BQ451" s="296"/>
      <c r="BR451" s="332">
        <v>45229</v>
      </c>
      <c r="BS451" s="2" t="s">
        <v>108</v>
      </c>
      <c r="BT451" s="2" t="s">
        <v>158</v>
      </c>
      <c r="BU451" s="323">
        <v>48580</v>
      </c>
      <c r="BV451" s="323">
        <v>48944</v>
      </c>
      <c r="BW451" s="324">
        <v>8760</v>
      </c>
      <c r="BX451" s="325">
        <v>72.61</v>
      </c>
      <c r="BY451" s="274">
        <f t="shared" si="130"/>
        <v>0.95518000000000003</v>
      </c>
      <c r="BZ451" s="326">
        <f t="shared" si="140"/>
        <v>76.017085784878233</v>
      </c>
      <c r="CA451" s="296" t="str">
        <f t="shared" si="141"/>
        <v/>
      </c>
    </row>
    <row r="452" spans="12:79" x14ac:dyDescent="0.25">
      <c r="L452" s="332">
        <v>44092</v>
      </c>
      <c r="M452" s="2" t="s">
        <v>108</v>
      </c>
      <c r="N452" s="2" t="s">
        <v>135</v>
      </c>
      <c r="O452" s="323">
        <v>45658</v>
      </c>
      <c r="P452" s="323">
        <v>46022</v>
      </c>
      <c r="Q452" s="324">
        <v>8760</v>
      </c>
      <c r="R452" s="325">
        <v>49.33</v>
      </c>
      <c r="S452" s="274">
        <f t="shared" si="122"/>
        <v>1.0783700000000001</v>
      </c>
      <c r="T452" s="326">
        <f t="shared" si="131"/>
        <v>45.744966940845906</v>
      </c>
      <c r="U452" s="296" t="str">
        <f t="shared" si="123"/>
        <v/>
      </c>
      <c r="V452" s="296"/>
      <c r="W452" s="332">
        <v>44498</v>
      </c>
      <c r="X452" s="2" t="s">
        <v>108</v>
      </c>
      <c r="Y452" s="2" t="s">
        <v>133</v>
      </c>
      <c r="Z452" s="323">
        <v>44562</v>
      </c>
      <c r="AA452" s="323">
        <v>44926</v>
      </c>
      <c r="AB452" s="324">
        <v>8760</v>
      </c>
      <c r="AC452" s="325">
        <v>109.03</v>
      </c>
      <c r="AD452" s="274">
        <f t="shared" si="124"/>
        <v>1.0713699999999999</v>
      </c>
      <c r="AE452" s="326">
        <f t="shared" si="132"/>
        <v>101.76689659034695</v>
      </c>
      <c r="AF452" s="296" t="str">
        <f t="shared" si="133"/>
        <v/>
      </c>
      <c r="AG452" s="296"/>
      <c r="AH452" s="333">
        <v>44865</v>
      </c>
      <c r="AI452" s="328" t="s">
        <v>108</v>
      </c>
      <c r="AJ452" s="328" t="s">
        <v>110</v>
      </c>
      <c r="AK452" s="329">
        <v>44927</v>
      </c>
      <c r="AL452" s="329">
        <v>45291</v>
      </c>
      <c r="AM452" s="330">
        <v>8760</v>
      </c>
      <c r="AN452" s="331">
        <v>373.15</v>
      </c>
      <c r="AO452" s="274">
        <f t="shared" si="125"/>
        <v>0.97899000000000003</v>
      </c>
      <c r="AP452" s="326">
        <f t="shared" si="134"/>
        <v>381.15813236090253</v>
      </c>
      <c r="AQ452" s="296" t="str">
        <f t="shared" si="135"/>
        <v/>
      </c>
      <c r="AR452" s="296"/>
      <c r="AS452" s="333">
        <v>44869</v>
      </c>
      <c r="AT452" s="328" t="s">
        <v>115</v>
      </c>
      <c r="AU452" s="328" t="s">
        <v>134</v>
      </c>
      <c r="AV452" s="329">
        <v>45017</v>
      </c>
      <c r="AW452" s="329">
        <v>45107</v>
      </c>
      <c r="AX452" s="330">
        <v>2184</v>
      </c>
      <c r="AY452" s="331">
        <v>310.92</v>
      </c>
      <c r="AZ452" s="274">
        <f t="shared" si="126"/>
        <v>0.98429999999999995</v>
      </c>
      <c r="BA452" s="326">
        <f t="shared" si="136"/>
        <v>315.87930508991167</v>
      </c>
      <c r="BB452" s="296" t="str">
        <f t="shared" si="137"/>
        <v/>
      </c>
      <c r="BC452" t="str">
        <f t="shared" si="127"/>
        <v/>
      </c>
      <c r="BD452" s="296"/>
      <c r="BE452" s="296"/>
      <c r="BF452" s="332">
        <v>45232</v>
      </c>
      <c r="BG452" s="2" t="s">
        <v>115</v>
      </c>
      <c r="BH452" s="2" t="s">
        <v>117</v>
      </c>
      <c r="BI452" s="323">
        <v>45383</v>
      </c>
      <c r="BJ452" s="323">
        <v>45473</v>
      </c>
      <c r="BK452" s="324">
        <v>2184</v>
      </c>
      <c r="BL452" s="325">
        <v>106.61</v>
      </c>
      <c r="BM452" s="274">
        <f t="shared" si="128"/>
        <v>0.96323999999999999</v>
      </c>
      <c r="BN452" s="326">
        <f t="shared" si="138"/>
        <v>110.67854324986504</v>
      </c>
      <c r="BO452" s="296" t="str">
        <f t="shared" si="139"/>
        <v/>
      </c>
      <c r="BP452">
        <f t="shared" si="129"/>
        <v>1</v>
      </c>
      <c r="BQ452" s="296"/>
      <c r="BR452" s="332">
        <v>45226</v>
      </c>
      <c r="BS452" s="2" t="s">
        <v>108</v>
      </c>
      <c r="BT452" s="2" t="s">
        <v>111</v>
      </c>
      <c r="BU452" s="323">
        <v>45292</v>
      </c>
      <c r="BV452" s="323">
        <v>45657</v>
      </c>
      <c r="BW452" s="324">
        <v>8784</v>
      </c>
      <c r="BX452" s="325">
        <v>125.41</v>
      </c>
      <c r="BY452" s="274">
        <f t="shared" si="130"/>
        <v>0.95518000000000003</v>
      </c>
      <c r="BZ452" s="326">
        <f t="shared" si="140"/>
        <v>131.29462509684038</v>
      </c>
      <c r="CA452" s="296">
        <f t="shared" si="141"/>
        <v>131.29462509684038</v>
      </c>
    </row>
    <row r="453" spans="12:79" x14ac:dyDescent="0.25">
      <c r="L453" s="332">
        <v>44092</v>
      </c>
      <c r="M453" s="2" t="s">
        <v>108</v>
      </c>
      <c r="N453" s="2" t="s">
        <v>138</v>
      </c>
      <c r="O453" s="323">
        <v>46023</v>
      </c>
      <c r="P453" s="323">
        <v>46387</v>
      </c>
      <c r="Q453" s="324">
        <v>8760</v>
      </c>
      <c r="R453" s="325">
        <v>49.88</v>
      </c>
      <c r="S453" s="274">
        <f t="shared" si="122"/>
        <v>1.0783700000000001</v>
      </c>
      <c r="T453" s="326">
        <f t="shared" si="131"/>
        <v>46.254995966134075</v>
      </c>
      <c r="U453" s="296" t="str">
        <f t="shared" si="123"/>
        <v/>
      </c>
      <c r="V453" s="296"/>
      <c r="W453" s="332">
        <v>44498</v>
      </c>
      <c r="X453" s="2" t="s">
        <v>108</v>
      </c>
      <c r="Y453" s="2" t="s">
        <v>110</v>
      </c>
      <c r="Z453" s="323">
        <v>44927</v>
      </c>
      <c r="AA453" s="323">
        <v>45291</v>
      </c>
      <c r="AB453" s="324">
        <v>8760</v>
      </c>
      <c r="AC453" s="325">
        <v>82.1</v>
      </c>
      <c r="AD453" s="274">
        <f t="shared" si="124"/>
        <v>1.0713699999999999</v>
      </c>
      <c r="AE453" s="326">
        <f t="shared" si="132"/>
        <v>76.630855820118171</v>
      </c>
      <c r="AF453" s="296">
        <f t="shared" si="133"/>
        <v>76.630855820118171</v>
      </c>
      <c r="AG453" s="296"/>
      <c r="AH453" s="333">
        <v>44865</v>
      </c>
      <c r="AI453" s="328" t="s">
        <v>108</v>
      </c>
      <c r="AJ453" s="328" t="s">
        <v>111</v>
      </c>
      <c r="AK453" s="329">
        <v>45292</v>
      </c>
      <c r="AL453" s="329">
        <v>45657</v>
      </c>
      <c r="AM453" s="330">
        <v>8784</v>
      </c>
      <c r="AN453" s="331">
        <v>255.36</v>
      </c>
      <c r="AO453" s="274">
        <f t="shared" si="125"/>
        <v>0.97899000000000003</v>
      </c>
      <c r="AP453" s="326">
        <f t="shared" si="134"/>
        <v>260.84025373088593</v>
      </c>
      <c r="AQ453" s="296" t="str">
        <f t="shared" si="135"/>
        <v/>
      </c>
      <c r="AR453" s="296"/>
      <c r="AS453" s="333">
        <v>44869</v>
      </c>
      <c r="AT453" s="328" t="s">
        <v>115</v>
      </c>
      <c r="AU453" s="328" t="s">
        <v>137</v>
      </c>
      <c r="AV453" s="329">
        <v>45108</v>
      </c>
      <c r="AW453" s="329">
        <v>45199</v>
      </c>
      <c r="AX453" s="330">
        <v>2208</v>
      </c>
      <c r="AY453" s="331">
        <v>307.05</v>
      </c>
      <c r="AZ453" s="274">
        <f t="shared" si="126"/>
        <v>0.98429999999999995</v>
      </c>
      <c r="BA453" s="326">
        <f t="shared" si="136"/>
        <v>311.94757695824444</v>
      </c>
      <c r="BB453" s="296" t="str">
        <f t="shared" si="137"/>
        <v/>
      </c>
      <c r="BC453" t="str">
        <f t="shared" si="127"/>
        <v/>
      </c>
      <c r="BD453" s="296"/>
      <c r="BE453" s="296"/>
      <c r="BF453" s="332">
        <v>45232</v>
      </c>
      <c r="BG453" s="2" t="s">
        <v>115</v>
      </c>
      <c r="BH453" s="2" t="s">
        <v>118</v>
      </c>
      <c r="BI453" s="323">
        <v>45474</v>
      </c>
      <c r="BJ453" s="323">
        <v>45565</v>
      </c>
      <c r="BK453" s="324">
        <v>2208</v>
      </c>
      <c r="BL453" s="325">
        <v>117.08</v>
      </c>
      <c r="BM453" s="274">
        <f t="shared" si="128"/>
        <v>0.96323999999999999</v>
      </c>
      <c r="BN453" s="326">
        <f t="shared" si="138"/>
        <v>121.54810846725634</v>
      </c>
      <c r="BO453" s="296" t="str">
        <f t="shared" si="139"/>
        <v/>
      </c>
      <c r="BP453">
        <f t="shared" si="129"/>
        <v>1</v>
      </c>
      <c r="BQ453" s="296"/>
      <c r="BR453" s="332">
        <v>45226</v>
      </c>
      <c r="BS453" s="2" t="s">
        <v>108</v>
      </c>
      <c r="BT453" s="2" t="s">
        <v>135</v>
      </c>
      <c r="BU453" s="323">
        <v>45658</v>
      </c>
      <c r="BV453" s="323">
        <v>46022</v>
      </c>
      <c r="BW453" s="324">
        <v>8760</v>
      </c>
      <c r="BX453" s="325">
        <v>117.33</v>
      </c>
      <c r="BY453" s="274">
        <f t="shared" si="130"/>
        <v>0.95518000000000003</v>
      </c>
      <c r="BZ453" s="326">
        <f t="shared" si="140"/>
        <v>122.83548650516133</v>
      </c>
      <c r="CA453" s="296" t="str">
        <f t="shared" si="141"/>
        <v/>
      </c>
    </row>
    <row r="454" spans="12:79" x14ac:dyDescent="0.25">
      <c r="L454" s="332">
        <v>44091</v>
      </c>
      <c r="M454" s="2" t="s">
        <v>108</v>
      </c>
      <c r="N454" s="2" t="s">
        <v>151</v>
      </c>
      <c r="O454" s="323">
        <v>44197</v>
      </c>
      <c r="P454" s="323">
        <v>44561</v>
      </c>
      <c r="Q454" s="324">
        <v>8760</v>
      </c>
      <c r="R454" s="325">
        <v>42.4</v>
      </c>
      <c r="S454" s="274">
        <f t="shared" si="122"/>
        <v>1.0783700000000001</v>
      </c>
      <c r="T454" s="326">
        <f t="shared" si="131"/>
        <v>39.318601222215008</v>
      </c>
      <c r="U454" s="296" t="str">
        <f t="shared" si="123"/>
        <v/>
      </c>
      <c r="V454" s="296"/>
      <c r="W454" s="332">
        <v>44498</v>
      </c>
      <c r="X454" s="2" t="s">
        <v>108</v>
      </c>
      <c r="Y454" s="2" t="s">
        <v>111</v>
      </c>
      <c r="Z454" s="323">
        <v>45292</v>
      </c>
      <c r="AA454" s="323">
        <v>45657</v>
      </c>
      <c r="AB454" s="324">
        <v>8784</v>
      </c>
      <c r="AC454" s="325">
        <v>70.489999999999995</v>
      </c>
      <c r="AD454" s="274">
        <f t="shared" si="124"/>
        <v>1.0713699999999999</v>
      </c>
      <c r="AE454" s="326">
        <f t="shared" si="132"/>
        <v>65.79426341973361</v>
      </c>
      <c r="AF454" s="296" t="str">
        <f t="shared" si="133"/>
        <v/>
      </c>
      <c r="AG454" s="296"/>
      <c r="AH454" s="333">
        <v>44865</v>
      </c>
      <c r="AI454" s="328" t="s">
        <v>108</v>
      </c>
      <c r="AJ454" s="328" t="s">
        <v>135</v>
      </c>
      <c r="AK454" s="329">
        <v>45658</v>
      </c>
      <c r="AL454" s="329">
        <v>46022</v>
      </c>
      <c r="AM454" s="330">
        <v>8760</v>
      </c>
      <c r="AN454" s="331">
        <v>177.25</v>
      </c>
      <c r="AO454" s="274">
        <f t="shared" si="125"/>
        <v>0.97899000000000003</v>
      </c>
      <c r="AP454" s="326">
        <f t="shared" si="134"/>
        <v>181.05394334977885</v>
      </c>
      <c r="AQ454" s="296" t="str">
        <f t="shared" si="135"/>
        <v/>
      </c>
      <c r="AR454" s="296"/>
      <c r="AS454" s="333">
        <v>44869</v>
      </c>
      <c r="AT454" s="328" t="s">
        <v>115</v>
      </c>
      <c r="AU454" s="328" t="s">
        <v>116</v>
      </c>
      <c r="AV454" s="329">
        <v>45200</v>
      </c>
      <c r="AW454" s="329">
        <v>45291</v>
      </c>
      <c r="AX454" s="330">
        <v>2209</v>
      </c>
      <c r="AY454" s="331">
        <v>465.92</v>
      </c>
      <c r="AZ454" s="274">
        <f t="shared" si="126"/>
        <v>0.98429999999999995</v>
      </c>
      <c r="BA454" s="326">
        <f t="shared" si="136"/>
        <v>473.35162044092255</v>
      </c>
      <c r="BB454" s="296">
        <f t="shared" si="137"/>
        <v>473.35162044092255</v>
      </c>
      <c r="BC454">
        <f t="shared" si="127"/>
        <v>1</v>
      </c>
      <c r="BD454" s="296"/>
      <c r="BE454" s="296"/>
      <c r="BF454" s="332">
        <v>45232</v>
      </c>
      <c r="BG454" s="2" t="s">
        <v>115</v>
      </c>
      <c r="BH454" s="2" t="s">
        <v>140</v>
      </c>
      <c r="BI454" s="323">
        <v>45566</v>
      </c>
      <c r="BJ454" s="323">
        <v>45657</v>
      </c>
      <c r="BK454" s="324">
        <v>2209</v>
      </c>
      <c r="BL454" s="325">
        <v>132.19999999999999</v>
      </c>
      <c r="BM454" s="274">
        <f t="shared" si="128"/>
        <v>0.96323999999999999</v>
      </c>
      <c r="BN454" s="326">
        <f t="shared" si="138"/>
        <v>137.24513101615381</v>
      </c>
      <c r="BO454" s="296" t="str">
        <f t="shared" si="139"/>
        <v/>
      </c>
      <c r="BP454" t="str">
        <f t="shared" si="129"/>
        <v/>
      </c>
      <c r="BQ454" s="296"/>
      <c r="BR454" s="332">
        <v>45226</v>
      </c>
      <c r="BS454" s="2" t="s">
        <v>108</v>
      </c>
      <c r="BT454" s="2" t="s">
        <v>138</v>
      </c>
      <c r="BU454" s="323">
        <v>46023</v>
      </c>
      <c r="BV454" s="323">
        <v>46387</v>
      </c>
      <c r="BW454" s="324">
        <v>8760</v>
      </c>
      <c r="BX454" s="325">
        <v>106.56</v>
      </c>
      <c r="BY454" s="274">
        <f t="shared" si="130"/>
        <v>0.95518000000000003</v>
      </c>
      <c r="BZ454" s="326">
        <f t="shared" si="140"/>
        <v>111.56012479323269</v>
      </c>
      <c r="CA454" s="296" t="str">
        <f t="shared" si="141"/>
        <v/>
      </c>
    </row>
    <row r="455" spans="12:79" x14ac:dyDescent="0.25">
      <c r="L455" s="332">
        <v>44091</v>
      </c>
      <c r="M455" s="2" t="s">
        <v>108</v>
      </c>
      <c r="N455" s="2" t="s">
        <v>133</v>
      </c>
      <c r="O455" s="323">
        <v>44562</v>
      </c>
      <c r="P455" s="323">
        <v>44926</v>
      </c>
      <c r="Q455" s="324">
        <v>8760</v>
      </c>
      <c r="R455" s="325">
        <v>45.47</v>
      </c>
      <c r="S455" s="274">
        <f t="shared" si="122"/>
        <v>1.0783700000000001</v>
      </c>
      <c r="T455" s="326">
        <f t="shared" si="131"/>
        <v>42.165490508823503</v>
      </c>
      <c r="U455" s="296" t="str">
        <f t="shared" si="123"/>
        <v/>
      </c>
      <c r="V455" s="296"/>
      <c r="W455" s="332">
        <v>44498</v>
      </c>
      <c r="X455" s="2" t="s">
        <v>108</v>
      </c>
      <c r="Y455" s="2" t="s">
        <v>135</v>
      </c>
      <c r="Z455" s="323">
        <v>45658</v>
      </c>
      <c r="AA455" s="323">
        <v>46022</v>
      </c>
      <c r="AB455" s="324">
        <v>8760</v>
      </c>
      <c r="AC455" s="325">
        <v>69.72</v>
      </c>
      <c r="AD455" s="274">
        <f t="shared" si="124"/>
        <v>1.0713699999999999</v>
      </c>
      <c r="AE455" s="326">
        <f t="shared" si="132"/>
        <v>65.075557463808025</v>
      </c>
      <c r="AF455" s="296" t="str">
        <f t="shared" si="133"/>
        <v/>
      </c>
      <c r="AG455" s="296"/>
      <c r="AH455" s="333">
        <v>44865</v>
      </c>
      <c r="AI455" s="328" t="s">
        <v>108</v>
      </c>
      <c r="AJ455" s="328" t="s">
        <v>138</v>
      </c>
      <c r="AK455" s="329">
        <v>46023</v>
      </c>
      <c r="AL455" s="329">
        <v>46387</v>
      </c>
      <c r="AM455" s="330">
        <v>8760</v>
      </c>
      <c r="AN455" s="331">
        <v>148.15</v>
      </c>
      <c r="AO455" s="274">
        <f t="shared" si="125"/>
        <v>0.97899000000000003</v>
      </c>
      <c r="AP455" s="326">
        <f t="shared" si="134"/>
        <v>151.32943135272066</v>
      </c>
      <c r="AQ455" s="296" t="str">
        <f t="shared" si="135"/>
        <v/>
      </c>
      <c r="AR455" s="296"/>
      <c r="AS455" s="333">
        <v>44869</v>
      </c>
      <c r="AT455" s="328" t="s">
        <v>115</v>
      </c>
      <c r="AU455" s="328" t="s">
        <v>111</v>
      </c>
      <c r="AV455" s="329">
        <v>45292</v>
      </c>
      <c r="AW455" s="329">
        <v>45382</v>
      </c>
      <c r="AX455" s="330">
        <v>2183</v>
      </c>
      <c r="AY455" s="331">
        <v>410.99</v>
      </c>
      <c r="AZ455" s="274">
        <f t="shared" si="126"/>
        <v>0.98429999999999995</v>
      </c>
      <c r="BA455" s="326">
        <f t="shared" si="136"/>
        <v>417.54546378136752</v>
      </c>
      <c r="BB455" s="296">
        <f t="shared" si="137"/>
        <v>417.54546378136752</v>
      </c>
      <c r="BC455">
        <f t="shared" si="127"/>
        <v>1</v>
      </c>
      <c r="BD455" s="296"/>
      <c r="BE455" s="296"/>
      <c r="BF455" s="332">
        <v>45232</v>
      </c>
      <c r="BG455" s="2" t="s">
        <v>115</v>
      </c>
      <c r="BH455" s="2" t="s">
        <v>135</v>
      </c>
      <c r="BI455" s="323">
        <v>45658</v>
      </c>
      <c r="BJ455" s="323">
        <v>45747</v>
      </c>
      <c r="BK455" s="324">
        <v>2159</v>
      </c>
      <c r="BL455" s="325">
        <v>132.76</v>
      </c>
      <c r="BM455" s="274">
        <f t="shared" si="128"/>
        <v>0.96323999999999999</v>
      </c>
      <c r="BN455" s="326">
        <f t="shared" si="138"/>
        <v>137.82650222166853</v>
      </c>
      <c r="BO455" s="296" t="str">
        <f t="shared" si="139"/>
        <v/>
      </c>
      <c r="BP455" t="str">
        <f t="shared" si="129"/>
        <v/>
      </c>
      <c r="BQ455" s="296"/>
      <c r="BR455" s="332">
        <v>45226</v>
      </c>
      <c r="BS455" s="2" t="s">
        <v>108</v>
      </c>
      <c r="BT455" s="2" t="s">
        <v>141</v>
      </c>
      <c r="BU455" s="323">
        <v>46388</v>
      </c>
      <c r="BV455" s="323">
        <v>46752</v>
      </c>
      <c r="BW455" s="324">
        <v>8760</v>
      </c>
      <c r="BX455" s="325">
        <v>90.63</v>
      </c>
      <c r="BY455" s="274">
        <f t="shared" si="130"/>
        <v>0.95518000000000003</v>
      </c>
      <c r="BZ455" s="326">
        <f t="shared" si="140"/>
        <v>94.882639921271377</v>
      </c>
      <c r="CA455" s="296" t="str">
        <f t="shared" si="141"/>
        <v/>
      </c>
    </row>
    <row r="456" spans="12:79" x14ac:dyDescent="0.25">
      <c r="L456" s="332">
        <v>44091</v>
      </c>
      <c r="M456" s="2" t="s">
        <v>108</v>
      </c>
      <c r="N456" s="2" t="s">
        <v>110</v>
      </c>
      <c r="O456" s="323">
        <v>44927</v>
      </c>
      <c r="P456" s="323">
        <v>45291</v>
      </c>
      <c r="Q456" s="324">
        <v>8760</v>
      </c>
      <c r="R456" s="325">
        <v>47.41</v>
      </c>
      <c r="S456" s="274">
        <f t="shared" si="122"/>
        <v>1.0783700000000001</v>
      </c>
      <c r="T456" s="326">
        <f t="shared" si="131"/>
        <v>43.964501979839937</v>
      </c>
      <c r="U456" s="296" t="str">
        <f t="shared" si="123"/>
        <v/>
      </c>
      <c r="V456" s="296"/>
      <c r="W456" s="332">
        <v>44498</v>
      </c>
      <c r="X456" s="2" t="s">
        <v>108</v>
      </c>
      <c r="Y456" s="2" t="s">
        <v>138</v>
      </c>
      <c r="Z456" s="323">
        <v>46023</v>
      </c>
      <c r="AA456" s="323">
        <v>46387</v>
      </c>
      <c r="AB456" s="324">
        <v>8760</v>
      </c>
      <c r="AC456" s="325">
        <v>69.09</v>
      </c>
      <c r="AD456" s="274">
        <f t="shared" si="124"/>
        <v>1.0713699999999999</v>
      </c>
      <c r="AE456" s="326">
        <f t="shared" si="132"/>
        <v>64.487525318050729</v>
      </c>
      <c r="AF456" s="296" t="str">
        <f t="shared" si="133"/>
        <v/>
      </c>
      <c r="AG456" s="296"/>
      <c r="AH456" s="333">
        <v>44865</v>
      </c>
      <c r="AI456" s="328" t="s">
        <v>108</v>
      </c>
      <c r="AJ456" s="328" t="s">
        <v>141</v>
      </c>
      <c r="AK456" s="329">
        <v>46388</v>
      </c>
      <c r="AL456" s="329">
        <v>46752</v>
      </c>
      <c r="AM456" s="330">
        <v>8760</v>
      </c>
      <c r="AN456" s="331">
        <v>131.47</v>
      </c>
      <c r="AO456" s="274">
        <f t="shared" si="125"/>
        <v>0.97899000000000003</v>
      </c>
      <c r="AP456" s="326">
        <f t="shared" si="134"/>
        <v>134.2914636513141</v>
      </c>
      <c r="AQ456" s="296" t="str">
        <f t="shared" si="135"/>
        <v/>
      </c>
      <c r="AR456" s="296"/>
      <c r="AS456" s="333">
        <v>44869</v>
      </c>
      <c r="AT456" s="328" t="s">
        <v>115</v>
      </c>
      <c r="AU456" s="328" t="s">
        <v>117</v>
      </c>
      <c r="AV456" s="329">
        <v>45383</v>
      </c>
      <c r="AW456" s="329">
        <v>45473</v>
      </c>
      <c r="AX456" s="330">
        <v>2184</v>
      </c>
      <c r="AY456" s="331">
        <v>176.88</v>
      </c>
      <c r="AZ456" s="274">
        <f t="shared" si="126"/>
        <v>0.98429999999999995</v>
      </c>
      <c r="BA456" s="326">
        <f t="shared" si="136"/>
        <v>179.70131057604388</v>
      </c>
      <c r="BB456" s="296">
        <f t="shared" si="137"/>
        <v>179.70131057604388</v>
      </c>
      <c r="BC456">
        <f t="shared" si="127"/>
        <v>1</v>
      </c>
      <c r="BD456" s="296"/>
      <c r="BE456" s="296"/>
      <c r="BF456" s="332">
        <v>45232</v>
      </c>
      <c r="BG456" s="2" t="s">
        <v>115</v>
      </c>
      <c r="BH456" s="2" t="s">
        <v>145</v>
      </c>
      <c r="BI456" s="323">
        <v>45748</v>
      </c>
      <c r="BJ456" s="323">
        <v>45838</v>
      </c>
      <c r="BK456" s="324">
        <v>2184</v>
      </c>
      <c r="BL456" s="325">
        <v>96.09</v>
      </c>
      <c r="BM456" s="274">
        <f t="shared" si="128"/>
        <v>0.96323999999999999</v>
      </c>
      <c r="BN456" s="326">
        <f t="shared" si="138"/>
        <v>99.75706988912421</v>
      </c>
      <c r="BO456" s="296" t="str">
        <f t="shared" si="139"/>
        <v/>
      </c>
      <c r="BP456" t="str">
        <f t="shared" si="129"/>
        <v/>
      </c>
      <c r="BQ456" s="296"/>
      <c r="BR456" s="332">
        <v>45226</v>
      </c>
      <c r="BS456" s="2" t="s">
        <v>108</v>
      </c>
      <c r="BT456" s="2" t="s">
        <v>143</v>
      </c>
      <c r="BU456" s="323">
        <v>46753</v>
      </c>
      <c r="BV456" s="323">
        <v>47118</v>
      </c>
      <c r="BW456" s="324">
        <v>8784</v>
      </c>
      <c r="BX456" s="325">
        <v>81.48</v>
      </c>
      <c r="BY456" s="274">
        <f t="shared" si="130"/>
        <v>0.95518000000000003</v>
      </c>
      <c r="BZ456" s="326">
        <f t="shared" si="140"/>
        <v>85.303293620050667</v>
      </c>
      <c r="CA456" s="296" t="str">
        <f t="shared" si="141"/>
        <v/>
      </c>
    </row>
    <row r="457" spans="12:79" x14ac:dyDescent="0.25">
      <c r="L457" s="332">
        <v>44091</v>
      </c>
      <c r="M457" s="2" t="s">
        <v>108</v>
      </c>
      <c r="N457" s="2" t="s">
        <v>111</v>
      </c>
      <c r="O457" s="323">
        <v>45292</v>
      </c>
      <c r="P457" s="323">
        <v>45657</v>
      </c>
      <c r="Q457" s="324">
        <v>8784</v>
      </c>
      <c r="R457" s="325">
        <v>48.91</v>
      </c>
      <c r="S457" s="274">
        <f t="shared" si="122"/>
        <v>1.0783700000000001</v>
      </c>
      <c r="T457" s="326">
        <f t="shared" si="131"/>
        <v>45.355490230625847</v>
      </c>
      <c r="U457" s="296" t="str">
        <f t="shared" si="123"/>
        <v/>
      </c>
      <c r="V457" s="296"/>
      <c r="W457" s="332">
        <v>44498</v>
      </c>
      <c r="X457" s="2" t="s">
        <v>108</v>
      </c>
      <c r="Y457" s="2" t="s">
        <v>141</v>
      </c>
      <c r="Z457" s="323">
        <v>46388</v>
      </c>
      <c r="AA457" s="323">
        <v>46752</v>
      </c>
      <c r="AB457" s="324">
        <v>8760</v>
      </c>
      <c r="AC457" s="325">
        <v>68.77</v>
      </c>
      <c r="AD457" s="274">
        <f t="shared" si="124"/>
        <v>1.0713699999999999</v>
      </c>
      <c r="AE457" s="326">
        <f t="shared" si="132"/>
        <v>64.188842323380342</v>
      </c>
      <c r="AF457" s="296" t="str">
        <f t="shared" si="133"/>
        <v/>
      </c>
      <c r="AG457" s="296"/>
      <c r="AH457" s="333">
        <v>44865</v>
      </c>
      <c r="AI457" s="328" t="s">
        <v>108</v>
      </c>
      <c r="AJ457" s="328" t="s">
        <v>143</v>
      </c>
      <c r="AK457" s="329">
        <v>46753</v>
      </c>
      <c r="AL457" s="329">
        <v>47118</v>
      </c>
      <c r="AM457" s="330">
        <v>8784</v>
      </c>
      <c r="AN457" s="331">
        <v>116.59</v>
      </c>
      <c r="AO457" s="274">
        <f t="shared" si="125"/>
        <v>0.97899000000000003</v>
      </c>
      <c r="AP457" s="326">
        <f t="shared" si="134"/>
        <v>119.09212555797302</v>
      </c>
      <c r="AQ457" s="296" t="str">
        <f t="shared" si="135"/>
        <v/>
      </c>
      <c r="AR457" s="296"/>
      <c r="AS457" s="333">
        <v>44869</v>
      </c>
      <c r="AT457" s="328" t="s">
        <v>115</v>
      </c>
      <c r="AU457" s="328" t="s">
        <v>118</v>
      </c>
      <c r="AV457" s="329">
        <v>45474</v>
      </c>
      <c r="AW457" s="329">
        <v>45565</v>
      </c>
      <c r="AX457" s="330">
        <v>2208</v>
      </c>
      <c r="AY457" s="331">
        <v>169.81</v>
      </c>
      <c r="AZ457" s="274">
        <f t="shared" si="126"/>
        <v>0.98429999999999995</v>
      </c>
      <c r="BA457" s="326">
        <f t="shared" si="136"/>
        <v>172.51854109519456</v>
      </c>
      <c r="BB457" s="296">
        <f t="shared" si="137"/>
        <v>172.51854109519456</v>
      </c>
      <c r="BC457">
        <f t="shared" si="127"/>
        <v>1</v>
      </c>
      <c r="BD457" s="296"/>
      <c r="BE457" s="296"/>
      <c r="BF457" s="332">
        <v>45232</v>
      </c>
      <c r="BG457" s="2" t="s">
        <v>115</v>
      </c>
      <c r="BH457" s="2" t="s">
        <v>148</v>
      </c>
      <c r="BI457" s="323">
        <v>45839</v>
      </c>
      <c r="BJ457" s="323">
        <v>45930</v>
      </c>
      <c r="BK457" s="324">
        <v>2208</v>
      </c>
      <c r="BL457" s="325">
        <v>99</v>
      </c>
      <c r="BM457" s="274">
        <f t="shared" si="128"/>
        <v>0.96323999999999999</v>
      </c>
      <c r="BN457" s="326">
        <f t="shared" si="138"/>
        <v>102.77812383206678</v>
      </c>
      <c r="BO457" s="296" t="str">
        <f t="shared" si="139"/>
        <v/>
      </c>
      <c r="BP457" t="str">
        <f t="shared" si="129"/>
        <v/>
      </c>
      <c r="BQ457" s="296"/>
      <c r="BR457" s="332">
        <v>45226</v>
      </c>
      <c r="BS457" s="2" t="s">
        <v>108</v>
      </c>
      <c r="BT457" s="2" t="s">
        <v>146</v>
      </c>
      <c r="BU457" s="323">
        <v>47119</v>
      </c>
      <c r="BV457" s="323">
        <v>47483</v>
      </c>
      <c r="BW457" s="324">
        <v>8760</v>
      </c>
      <c r="BX457" s="325">
        <v>78.27</v>
      </c>
      <c r="BY457" s="274">
        <f t="shared" si="130"/>
        <v>0.95518000000000003</v>
      </c>
      <c r="BZ457" s="326">
        <f t="shared" si="140"/>
        <v>81.942670491425687</v>
      </c>
      <c r="CA457" s="296" t="str">
        <f t="shared" si="141"/>
        <v/>
      </c>
    </row>
    <row r="458" spans="12:79" x14ac:dyDescent="0.25">
      <c r="L458" s="332">
        <v>44091</v>
      </c>
      <c r="M458" s="2" t="s">
        <v>108</v>
      </c>
      <c r="N458" s="2" t="s">
        <v>135</v>
      </c>
      <c r="O458" s="323">
        <v>45658</v>
      </c>
      <c r="P458" s="323">
        <v>46022</v>
      </c>
      <c r="Q458" s="324">
        <v>8760</v>
      </c>
      <c r="R458" s="325">
        <v>49.6</v>
      </c>
      <c r="S458" s="274">
        <f t="shared" si="122"/>
        <v>1.0783700000000001</v>
      </c>
      <c r="T458" s="326">
        <f t="shared" si="131"/>
        <v>45.995344825987367</v>
      </c>
      <c r="U458" s="296" t="str">
        <f t="shared" si="123"/>
        <v/>
      </c>
      <c r="V458" s="296"/>
      <c r="W458" s="332">
        <v>44498</v>
      </c>
      <c r="X458" s="2" t="s">
        <v>108</v>
      </c>
      <c r="Y458" s="2" t="s">
        <v>143</v>
      </c>
      <c r="Z458" s="323">
        <v>46753</v>
      </c>
      <c r="AA458" s="323">
        <v>47118</v>
      </c>
      <c r="AB458" s="324">
        <v>8784</v>
      </c>
      <c r="AC458" s="325">
        <v>68.48</v>
      </c>
      <c r="AD458" s="274">
        <f t="shared" si="124"/>
        <v>1.0713699999999999</v>
      </c>
      <c r="AE458" s="326">
        <f t="shared" si="132"/>
        <v>63.918160859460322</v>
      </c>
      <c r="AF458" s="296" t="str">
        <f t="shared" si="133"/>
        <v/>
      </c>
      <c r="AG458" s="296"/>
      <c r="AH458" s="333">
        <v>44865</v>
      </c>
      <c r="AI458" s="328" t="s">
        <v>108</v>
      </c>
      <c r="AJ458" s="328" t="s">
        <v>146</v>
      </c>
      <c r="AK458" s="329">
        <v>47119</v>
      </c>
      <c r="AL458" s="329">
        <v>47483</v>
      </c>
      <c r="AM458" s="330">
        <v>8760</v>
      </c>
      <c r="AN458" s="331">
        <v>114.81</v>
      </c>
      <c r="AO458" s="274">
        <f t="shared" si="125"/>
        <v>0.97899000000000003</v>
      </c>
      <c r="AP458" s="326">
        <f t="shared" si="134"/>
        <v>117.27392516777495</v>
      </c>
      <c r="AQ458" s="296" t="str">
        <f t="shared" si="135"/>
        <v/>
      </c>
      <c r="AR458" s="296"/>
      <c r="AS458" s="333">
        <v>44869</v>
      </c>
      <c r="AT458" s="328" t="s">
        <v>115</v>
      </c>
      <c r="AU458" s="328" t="s">
        <v>140</v>
      </c>
      <c r="AV458" s="329">
        <v>45566</v>
      </c>
      <c r="AW458" s="329">
        <v>45657</v>
      </c>
      <c r="AX458" s="330">
        <v>2209</v>
      </c>
      <c r="AY458" s="331">
        <v>247.32</v>
      </c>
      <c r="AZ458" s="274">
        <f t="shared" si="126"/>
        <v>0.98429999999999995</v>
      </c>
      <c r="BA458" s="326">
        <f t="shared" si="136"/>
        <v>251.26485827491618</v>
      </c>
      <c r="BB458" s="296" t="str">
        <f t="shared" si="137"/>
        <v/>
      </c>
      <c r="BC458" t="str">
        <f t="shared" si="127"/>
        <v/>
      </c>
      <c r="BD458" s="296"/>
      <c r="BE458" s="296"/>
      <c r="BF458" s="332">
        <v>45232</v>
      </c>
      <c r="BG458" s="2" t="s">
        <v>115</v>
      </c>
      <c r="BH458" s="2" t="s">
        <v>152</v>
      </c>
      <c r="BI458" s="323">
        <v>45931</v>
      </c>
      <c r="BJ458" s="323">
        <v>46022</v>
      </c>
      <c r="BK458" s="324">
        <v>2209</v>
      </c>
      <c r="BL458" s="325">
        <v>120.7</v>
      </c>
      <c r="BM458" s="274">
        <f t="shared" si="128"/>
        <v>0.96323999999999999</v>
      </c>
      <c r="BN458" s="326">
        <f t="shared" si="138"/>
        <v>125.30625804576222</v>
      </c>
      <c r="BO458" s="296" t="str">
        <f t="shared" si="139"/>
        <v/>
      </c>
      <c r="BP458" t="str">
        <f t="shared" si="129"/>
        <v/>
      </c>
      <c r="BQ458" s="296"/>
      <c r="BR458" s="332">
        <v>45226</v>
      </c>
      <c r="BS458" s="2" t="s">
        <v>108</v>
      </c>
      <c r="BT458" s="2" t="s">
        <v>149</v>
      </c>
      <c r="BU458" s="323">
        <v>47484</v>
      </c>
      <c r="BV458" s="323">
        <v>47848</v>
      </c>
      <c r="BW458" s="324">
        <v>8760</v>
      </c>
      <c r="BX458" s="325">
        <v>75.400000000000006</v>
      </c>
      <c r="BY458" s="274">
        <f t="shared" si="130"/>
        <v>0.95518000000000003</v>
      </c>
      <c r="BZ458" s="326">
        <f t="shared" si="140"/>
        <v>78.938001214430798</v>
      </c>
      <c r="CA458" s="296" t="str">
        <f t="shared" si="141"/>
        <v/>
      </c>
    </row>
    <row r="459" spans="12:79" x14ac:dyDescent="0.25">
      <c r="L459" s="332">
        <v>44091</v>
      </c>
      <c r="M459" s="2" t="s">
        <v>108</v>
      </c>
      <c r="N459" s="2" t="s">
        <v>138</v>
      </c>
      <c r="O459" s="323">
        <v>46023</v>
      </c>
      <c r="P459" s="323">
        <v>46387</v>
      </c>
      <c r="Q459" s="324">
        <v>8760</v>
      </c>
      <c r="R459" s="325">
        <v>50.15</v>
      </c>
      <c r="S459" s="274">
        <f t="shared" si="122"/>
        <v>1.0783700000000001</v>
      </c>
      <c r="T459" s="326">
        <f t="shared" si="131"/>
        <v>46.505373851275536</v>
      </c>
      <c r="U459" s="296" t="str">
        <f t="shared" si="123"/>
        <v/>
      </c>
      <c r="V459" s="296"/>
      <c r="W459" s="332">
        <v>44498</v>
      </c>
      <c r="X459" s="2" t="s">
        <v>108</v>
      </c>
      <c r="Y459" s="2" t="s">
        <v>146</v>
      </c>
      <c r="Z459" s="323">
        <v>47119</v>
      </c>
      <c r="AA459" s="323">
        <v>47483</v>
      </c>
      <c r="AB459" s="324">
        <v>8760</v>
      </c>
      <c r="AC459" s="325">
        <v>67.88</v>
      </c>
      <c r="AD459" s="274">
        <f t="shared" si="124"/>
        <v>1.0713699999999999</v>
      </c>
      <c r="AE459" s="326">
        <f t="shared" si="132"/>
        <v>63.358130244453363</v>
      </c>
      <c r="AF459" s="296" t="str">
        <f t="shared" si="133"/>
        <v/>
      </c>
      <c r="AG459" s="296"/>
      <c r="AH459" s="333">
        <v>44865</v>
      </c>
      <c r="AI459" s="328" t="s">
        <v>108</v>
      </c>
      <c r="AJ459" s="328" t="s">
        <v>149</v>
      </c>
      <c r="AK459" s="329">
        <v>47484</v>
      </c>
      <c r="AL459" s="329">
        <v>47848</v>
      </c>
      <c r="AM459" s="330">
        <v>8760</v>
      </c>
      <c r="AN459" s="331">
        <v>113.85</v>
      </c>
      <c r="AO459" s="274">
        <f t="shared" si="125"/>
        <v>0.97899000000000003</v>
      </c>
      <c r="AP459" s="326">
        <f t="shared" si="134"/>
        <v>116.29332271014003</v>
      </c>
      <c r="AQ459" s="296" t="str">
        <f t="shared" si="135"/>
        <v/>
      </c>
      <c r="AR459" s="296"/>
      <c r="AS459" s="333">
        <v>44869</v>
      </c>
      <c r="AT459" s="328" t="s">
        <v>115</v>
      </c>
      <c r="AU459" s="328" t="s">
        <v>135</v>
      </c>
      <c r="AV459" s="329">
        <v>45658</v>
      </c>
      <c r="AW459" s="329">
        <v>45747</v>
      </c>
      <c r="AX459" s="330">
        <v>2159</v>
      </c>
      <c r="AY459" s="331">
        <v>252.4</v>
      </c>
      <c r="AZ459" s="274">
        <f t="shared" si="126"/>
        <v>0.98429999999999995</v>
      </c>
      <c r="BA459" s="326">
        <f t="shared" si="136"/>
        <v>256.42588641674286</v>
      </c>
      <c r="BB459" s="296" t="str">
        <f t="shared" si="137"/>
        <v/>
      </c>
      <c r="BC459" t="str">
        <f t="shared" si="127"/>
        <v/>
      </c>
      <c r="BD459" s="296"/>
      <c r="BE459" s="296"/>
      <c r="BF459" s="332">
        <v>45232</v>
      </c>
      <c r="BG459" s="2" t="s">
        <v>115</v>
      </c>
      <c r="BH459" s="2" t="s">
        <v>138</v>
      </c>
      <c r="BI459" s="323">
        <v>46023</v>
      </c>
      <c r="BJ459" s="323">
        <v>46112</v>
      </c>
      <c r="BK459" s="324">
        <v>2159</v>
      </c>
      <c r="BL459" s="325">
        <v>121.41</v>
      </c>
      <c r="BM459" s="274">
        <f t="shared" si="128"/>
        <v>0.96323999999999999</v>
      </c>
      <c r="BN459" s="326">
        <f t="shared" si="138"/>
        <v>126.04335368132553</v>
      </c>
      <c r="BO459" s="296" t="str">
        <f t="shared" si="139"/>
        <v/>
      </c>
      <c r="BP459" t="str">
        <f t="shared" si="129"/>
        <v/>
      </c>
      <c r="BQ459" s="296"/>
      <c r="BR459" s="332">
        <v>45226</v>
      </c>
      <c r="BS459" s="2" t="s">
        <v>108</v>
      </c>
      <c r="BT459" s="2" t="s">
        <v>153</v>
      </c>
      <c r="BU459" s="323">
        <v>47849</v>
      </c>
      <c r="BV459" s="323">
        <v>48213</v>
      </c>
      <c r="BW459" s="324">
        <v>8760</v>
      </c>
      <c r="BX459" s="325">
        <v>77.34</v>
      </c>
      <c r="BY459" s="274">
        <f t="shared" si="130"/>
        <v>0.95518000000000003</v>
      </c>
      <c r="BZ459" s="326">
        <f t="shared" si="140"/>
        <v>80.96903201490818</v>
      </c>
      <c r="CA459" s="296" t="str">
        <f t="shared" si="141"/>
        <v/>
      </c>
    </row>
    <row r="460" spans="12:79" x14ac:dyDescent="0.25">
      <c r="L460" s="332">
        <v>44090</v>
      </c>
      <c r="M460" s="2" t="s">
        <v>108</v>
      </c>
      <c r="N460" s="2" t="s">
        <v>151</v>
      </c>
      <c r="O460" s="323">
        <v>44197</v>
      </c>
      <c r="P460" s="323">
        <v>44561</v>
      </c>
      <c r="Q460" s="324">
        <v>8760</v>
      </c>
      <c r="R460" s="325">
        <v>42.5</v>
      </c>
      <c r="S460" s="274">
        <f t="shared" si="122"/>
        <v>1.0783700000000001</v>
      </c>
      <c r="T460" s="326">
        <f t="shared" si="131"/>
        <v>39.411333772267405</v>
      </c>
      <c r="U460" s="296" t="str">
        <f t="shared" si="123"/>
        <v/>
      </c>
      <c r="V460" s="296"/>
      <c r="W460" s="332">
        <v>44498</v>
      </c>
      <c r="X460" s="2" t="s">
        <v>108</v>
      </c>
      <c r="Y460" s="2" t="s">
        <v>149</v>
      </c>
      <c r="Z460" s="323">
        <v>47484</v>
      </c>
      <c r="AA460" s="323">
        <v>47848</v>
      </c>
      <c r="AB460" s="324">
        <v>8760</v>
      </c>
      <c r="AC460" s="325">
        <v>67.41</v>
      </c>
      <c r="AD460" s="274">
        <f t="shared" si="124"/>
        <v>1.0713699999999999</v>
      </c>
      <c r="AE460" s="326">
        <f t="shared" si="132"/>
        <v>62.919439596031253</v>
      </c>
      <c r="AF460" s="296" t="str">
        <f t="shared" si="133"/>
        <v/>
      </c>
      <c r="AG460" s="296"/>
      <c r="AH460" s="333">
        <v>44865</v>
      </c>
      <c r="AI460" s="328" t="s">
        <v>108</v>
      </c>
      <c r="AJ460" s="328" t="s">
        <v>153</v>
      </c>
      <c r="AK460" s="329">
        <v>47849</v>
      </c>
      <c r="AL460" s="329">
        <v>48213</v>
      </c>
      <c r="AM460" s="330">
        <v>8760</v>
      </c>
      <c r="AN460" s="331">
        <v>113.13</v>
      </c>
      <c r="AO460" s="274">
        <f t="shared" si="125"/>
        <v>0.97899000000000003</v>
      </c>
      <c r="AP460" s="326">
        <f t="shared" si="134"/>
        <v>115.55787086691386</v>
      </c>
      <c r="AQ460" s="296" t="str">
        <f t="shared" si="135"/>
        <v/>
      </c>
      <c r="AR460" s="296"/>
      <c r="AS460" s="333">
        <v>44869</v>
      </c>
      <c r="AT460" s="328" t="s">
        <v>115</v>
      </c>
      <c r="AU460" s="328" t="s">
        <v>145</v>
      </c>
      <c r="AV460" s="329">
        <v>45748</v>
      </c>
      <c r="AW460" s="329">
        <v>45838</v>
      </c>
      <c r="AX460" s="330">
        <v>2184</v>
      </c>
      <c r="AY460" s="331"/>
      <c r="AZ460" s="274">
        <f t="shared" si="126"/>
        <v>0.98429999999999995</v>
      </c>
      <c r="BA460" s="326" t="str">
        <f t="shared" si="136"/>
        <v/>
      </c>
      <c r="BB460" s="296" t="str">
        <f t="shared" si="137"/>
        <v/>
      </c>
      <c r="BC460" t="str">
        <f t="shared" si="127"/>
        <v/>
      </c>
      <c r="BD460" s="296"/>
      <c r="BE460" s="296"/>
      <c r="BF460" s="332">
        <v>45232</v>
      </c>
      <c r="BG460" s="2" t="s">
        <v>115</v>
      </c>
      <c r="BH460" s="2" t="s">
        <v>157</v>
      </c>
      <c r="BI460" s="323">
        <v>46113</v>
      </c>
      <c r="BJ460" s="323">
        <v>46203</v>
      </c>
      <c r="BK460" s="324">
        <v>2184</v>
      </c>
      <c r="BL460" s="325">
        <v>92.09</v>
      </c>
      <c r="BM460" s="274">
        <f t="shared" si="128"/>
        <v>0.96323999999999999</v>
      </c>
      <c r="BN460" s="326">
        <f t="shared" si="138"/>
        <v>95.604418421161924</v>
      </c>
      <c r="BO460" s="296" t="str">
        <f t="shared" si="139"/>
        <v/>
      </c>
      <c r="BP460" t="str">
        <f t="shared" si="129"/>
        <v/>
      </c>
      <c r="BQ460" s="296"/>
      <c r="BR460" s="332">
        <v>45226</v>
      </c>
      <c r="BS460" s="2" t="s">
        <v>108</v>
      </c>
      <c r="BT460" s="2" t="s">
        <v>155</v>
      </c>
      <c r="BU460" s="323">
        <v>48214</v>
      </c>
      <c r="BV460" s="323">
        <v>48579</v>
      </c>
      <c r="BW460" s="324">
        <v>8784</v>
      </c>
      <c r="BX460" s="325">
        <v>75.34</v>
      </c>
      <c r="BY460" s="274">
        <f t="shared" si="130"/>
        <v>0.95518000000000003</v>
      </c>
      <c r="BZ460" s="326">
        <f t="shared" si="140"/>
        <v>78.875185828849013</v>
      </c>
      <c r="CA460" s="296" t="str">
        <f t="shared" si="141"/>
        <v/>
      </c>
    </row>
    <row r="461" spans="12:79" x14ac:dyDescent="0.25">
      <c r="L461" s="332">
        <v>44090</v>
      </c>
      <c r="M461" s="2" t="s">
        <v>108</v>
      </c>
      <c r="N461" s="2" t="s">
        <v>133</v>
      </c>
      <c r="O461" s="323">
        <v>44562</v>
      </c>
      <c r="P461" s="323">
        <v>44926</v>
      </c>
      <c r="Q461" s="324">
        <v>8760</v>
      </c>
      <c r="R461" s="325">
        <v>45.65</v>
      </c>
      <c r="S461" s="274">
        <f t="shared" si="122"/>
        <v>1.0783700000000001</v>
      </c>
      <c r="T461" s="326">
        <f t="shared" si="131"/>
        <v>42.332409098917807</v>
      </c>
      <c r="U461" s="296" t="str">
        <f t="shared" si="123"/>
        <v/>
      </c>
      <c r="V461" s="296"/>
      <c r="W461" s="332">
        <v>44498</v>
      </c>
      <c r="X461" s="2" t="s">
        <v>108</v>
      </c>
      <c r="Y461" s="2" t="s">
        <v>153</v>
      </c>
      <c r="Z461" s="323">
        <v>47849</v>
      </c>
      <c r="AA461" s="323">
        <v>48213</v>
      </c>
      <c r="AB461" s="324">
        <v>8760</v>
      </c>
      <c r="AC461" s="325">
        <v>66.98</v>
      </c>
      <c r="AD461" s="274">
        <f t="shared" si="124"/>
        <v>1.0713699999999999</v>
      </c>
      <c r="AE461" s="326">
        <f t="shared" si="132"/>
        <v>62.518084321942943</v>
      </c>
      <c r="AF461" s="296" t="str">
        <f t="shared" si="133"/>
        <v/>
      </c>
      <c r="AG461" s="296"/>
      <c r="AH461" s="333">
        <v>44865</v>
      </c>
      <c r="AI461" s="328" t="s">
        <v>108</v>
      </c>
      <c r="AJ461" s="328" t="s">
        <v>155</v>
      </c>
      <c r="AK461" s="329">
        <v>48214</v>
      </c>
      <c r="AL461" s="329">
        <v>48579</v>
      </c>
      <c r="AM461" s="330">
        <v>8784</v>
      </c>
      <c r="AN461" s="331">
        <v>111.88</v>
      </c>
      <c r="AO461" s="274">
        <f t="shared" si="125"/>
        <v>0.97899000000000003</v>
      </c>
      <c r="AP461" s="326">
        <f t="shared" si="134"/>
        <v>114.28104475020173</v>
      </c>
      <c r="AQ461" s="296" t="str">
        <f t="shared" si="135"/>
        <v/>
      </c>
      <c r="AR461" s="296"/>
      <c r="AS461" s="333">
        <v>44869</v>
      </c>
      <c r="AT461" s="328" t="s">
        <v>115</v>
      </c>
      <c r="AU461" s="328" t="s">
        <v>148</v>
      </c>
      <c r="AV461" s="329">
        <v>45839</v>
      </c>
      <c r="AW461" s="329">
        <v>45930</v>
      </c>
      <c r="AX461" s="330">
        <v>2208</v>
      </c>
      <c r="AY461" s="331"/>
      <c r="AZ461" s="274">
        <f t="shared" si="126"/>
        <v>0.98429999999999995</v>
      </c>
      <c r="BA461" s="326" t="str">
        <f t="shared" si="136"/>
        <v/>
      </c>
      <c r="BB461" s="296" t="str">
        <f t="shared" si="137"/>
        <v/>
      </c>
      <c r="BC461" t="str">
        <f t="shared" si="127"/>
        <v/>
      </c>
      <c r="BD461" s="296"/>
      <c r="BE461" s="296"/>
      <c r="BF461" s="332">
        <v>45232</v>
      </c>
      <c r="BG461" s="2" t="s">
        <v>115</v>
      </c>
      <c r="BH461" s="2" t="s">
        <v>160</v>
      </c>
      <c r="BI461" s="323">
        <v>46204</v>
      </c>
      <c r="BJ461" s="323">
        <v>46295</v>
      </c>
      <c r="BK461" s="324">
        <v>2208</v>
      </c>
      <c r="BL461" s="325">
        <v>95.46</v>
      </c>
      <c r="BM461" s="274">
        <f t="shared" si="128"/>
        <v>0.96323999999999999</v>
      </c>
      <c r="BN461" s="326">
        <f t="shared" si="138"/>
        <v>99.103027282920138</v>
      </c>
      <c r="BO461" s="296" t="str">
        <f t="shared" si="139"/>
        <v/>
      </c>
      <c r="BP461" t="str">
        <f t="shared" si="129"/>
        <v/>
      </c>
      <c r="BQ461" s="296"/>
      <c r="BR461" s="332">
        <v>45226</v>
      </c>
      <c r="BS461" s="2" t="s">
        <v>108</v>
      </c>
      <c r="BT461" s="2" t="s">
        <v>158</v>
      </c>
      <c r="BU461" s="323">
        <v>48580</v>
      </c>
      <c r="BV461" s="323">
        <v>48944</v>
      </c>
      <c r="BW461" s="324">
        <v>8760</v>
      </c>
      <c r="BX461" s="325">
        <v>73.34</v>
      </c>
      <c r="BY461" s="274">
        <f t="shared" si="130"/>
        <v>0.95518000000000003</v>
      </c>
      <c r="BZ461" s="326">
        <f t="shared" si="140"/>
        <v>76.781339642789845</v>
      </c>
      <c r="CA461" s="296" t="str">
        <f t="shared" si="141"/>
        <v/>
      </c>
    </row>
    <row r="462" spans="12:79" x14ac:dyDescent="0.25">
      <c r="L462" s="332">
        <v>44090</v>
      </c>
      <c r="M462" s="2" t="s">
        <v>108</v>
      </c>
      <c r="N462" s="2" t="s">
        <v>110</v>
      </c>
      <c r="O462" s="323">
        <v>44927</v>
      </c>
      <c r="P462" s="323">
        <v>45291</v>
      </c>
      <c r="Q462" s="324">
        <v>8760</v>
      </c>
      <c r="R462" s="325">
        <v>47.47</v>
      </c>
      <c r="S462" s="274">
        <f t="shared" si="122"/>
        <v>1.0783700000000001</v>
      </c>
      <c r="T462" s="326">
        <f t="shared" si="131"/>
        <v>44.02014150987138</v>
      </c>
      <c r="U462" s="296" t="str">
        <f t="shared" si="123"/>
        <v/>
      </c>
      <c r="V462" s="296"/>
      <c r="W462" s="332">
        <v>44497</v>
      </c>
      <c r="X462" s="2" t="s">
        <v>108</v>
      </c>
      <c r="Y462" s="2" t="s">
        <v>133</v>
      </c>
      <c r="Z462" s="323">
        <v>44562</v>
      </c>
      <c r="AA462" s="323">
        <v>44926</v>
      </c>
      <c r="AB462" s="324">
        <v>8760</v>
      </c>
      <c r="AC462" s="325">
        <v>114.13</v>
      </c>
      <c r="AD462" s="274">
        <f t="shared" si="124"/>
        <v>1.0713699999999999</v>
      </c>
      <c r="AE462" s="326">
        <f t="shared" si="132"/>
        <v>106.52715681790605</v>
      </c>
      <c r="AF462" s="296" t="str">
        <f t="shared" si="133"/>
        <v/>
      </c>
      <c r="AG462" s="296"/>
      <c r="AH462" s="333">
        <v>44862</v>
      </c>
      <c r="AI462" s="328" t="s">
        <v>108</v>
      </c>
      <c r="AJ462" s="328" t="s">
        <v>110</v>
      </c>
      <c r="AK462" s="329">
        <v>44927</v>
      </c>
      <c r="AL462" s="329">
        <v>45291</v>
      </c>
      <c r="AM462" s="330">
        <v>8760</v>
      </c>
      <c r="AN462" s="331">
        <v>403</v>
      </c>
      <c r="AO462" s="274">
        <f t="shared" si="125"/>
        <v>0.97899000000000003</v>
      </c>
      <c r="AP462" s="326">
        <f t="shared" si="134"/>
        <v>411.64874002798803</v>
      </c>
      <c r="AQ462" s="296" t="str">
        <f t="shared" si="135"/>
        <v/>
      </c>
      <c r="AR462" s="296"/>
      <c r="AS462" s="333">
        <v>44868</v>
      </c>
      <c r="AT462" s="328" t="s">
        <v>115</v>
      </c>
      <c r="AU462" s="328" t="s">
        <v>110</v>
      </c>
      <c r="AV462" s="329">
        <v>44927</v>
      </c>
      <c r="AW462" s="329">
        <v>45016</v>
      </c>
      <c r="AX462" s="330">
        <v>2159</v>
      </c>
      <c r="AY462" s="331">
        <v>396.75</v>
      </c>
      <c r="AZ462" s="274">
        <f t="shared" si="126"/>
        <v>0.98429999999999995</v>
      </c>
      <c r="BA462" s="326">
        <f t="shared" si="136"/>
        <v>403.07832977750689</v>
      </c>
      <c r="BB462" s="296" t="str">
        <f t="shared" si="137"/>
        <v/>
      </c>
      <c r="BC462" t="str">
        <f t="shared" si="127"/>
        <v/>
      </c>
      <c r="BD462" s="296"/>
      <c r="BE462" s="296"/>
      <c r="BF462" s="332">
        <v>45231</v>
      </c>
      <c r="BG462" s="2" t="s">
        <v>115</v>
      </c>
      <c r="BH462" s="2" t="s">
        <v>111</v>
      </c>
      <c r="BI462" s="323">
        <v>45292</v>
      </c>
      <c r="BJ462" s="323">
        <v>45382</v>
      </c>
      <c r="BK462" s="324">
        <v>2183</v>
      </c>
      <c r="BL462" s="325">
        <v>115.84</v>
      </c>
      <c r="BM462" s="274">
        <f t="shared" si="128"/>
        <v>0.96323999999999999</v>
      </c>
      <c r="BN462" s="326">
        <f t="shared" si="138"/>
        <v>120.26078651218803</v>
      </c>
      <c r="BO462" s="296" t="str">
        <f t="shared" si="139"/>
        <v/>
      </c>
      <c r="BP462">
        <f t="shared" si="129"/>
        <v>1</v>
      </c>
      <c r="BQ462" s="296"/>
      <c r="BR462" s="332">
        <v>45225</v>
      </c>
      <c r="BS462" s="2" t="s">
        <v>108</v>
      </c>
      <c r="BT462" s="2" t="s">
        <v>111</v>
      </c>
      <c r="BU462" s="323">
        <v>45292</v>
      </c>
      <c r="BV462" s="323">
        <v>45657</v>
      </c>
      <c r="BW462" s="324">
        <v>8784</v>
      </c>
      <c r="BX462" s="325">
        <v>125.24</v>
      </c>
      <c r="BY462" s="274">
        <f t="shared" si="130"/>
        <v>0.95518000000000003</v>
      </c>
      <c r="BZ462" s="326">
        <f t="shared" si="140"/>
        <v>131.11664817102536</v>
      </c>
      <c r="CA462" s="296">
        <f t="shared" si="141"/>
        <v>131.11664817102536</v>
      </c>
    </row>
    <row r="463" spans="12:79" x14ac:dyDescent="0.25">
      <c r="L463" s="332">
        <v>44090</v>
      </c>
      <c r="M463" s="2" t="s">
        <v>108</v>
      </c>
      <c r="N463" s="2" t="s">
        <v>111</v>
      </c>
      <c r="O463" s="323">
        <v>45292</v>
      </c>
      <c r="P463" s="323">
        <v>45657</v>
      </c>
      <c r="Q463" s="324">
        <v>8784</v>
      </c>
      <c r="R463" s="325">
        <v>49</v>
      </c>
      <c r="S463" s="274">
        <f t="shared" si="122"/>
        <v>1.0783700000000001</v>
      </c>
      <c r="T463" s="326">
        <f t="shared" si="131"/>
        <v>45.438949525673003</v>
      </c>
      <c r="U463" s="296" t="str">
        <f t="shared" si="123"/>
        <v/>
      </c>
      <c r="V463" s="296"/>
      <c r="W463" s="332">
        <v>44497</v>
      </c>
      <c r="X463" s="2" t="s">
        <v>108</v>
      </c>
      <c r="Y463" s="2" t="s">
        <v>110</v>
      </c>
      <c r="Z463" s="323">
        <v>44927</v>
      </c>
      <c r="AA463" s="323">
        <v>45291</v>
      </c>
      <c r="AB463" s="324">
        <v>8760</v>
      </c>
      <c r="AC463" s="325">
        <v>83.26</v>
      </c>
      <c r="AD463" s="274">
        <f t="shared" si="124"/>
        <v>1.0713699999999999</v>
      </c>
      <c r="AE463" s="326">
        <f t="shared" si="132"/>
        <v>77.713581675798281</v>
      </c>
      <c r="AF463" s="296">
        <f t="shared" si="133"/>
        <v>77.713581675798281</v>
      </c>
      <c r="AG463" s="296"/>
      <c r="AH463" s="333">
        <v>44862</v>
      </c>
      <c r="AI463" s="328" t="s">
        <v>108</v>
      </c>
      <c r="AJ463" s="328" t="s">
        <v>111</v>
      </c>
      <c r="AK463" s="329">
        <v>45292</v>
      </c>
      <c r="AL463" s="329">
        <v>45657</v>
      </c>
      <c r="AM463" s="330">
        <v>8784</v>
      </c>
      <c r="AN463" s="331">
        <v>267.88</v>
      </c>
      <c r="AO463" s="274">
        <f t="shared" si="125"/>
        <v>0.97899000000000003</v>
      </c>
      <c r="AP463" s="326">
        <f t="shared" si="134"/>
        <v>273.6289441158745</v>
      </c>
      <c r="AQ463" s="296" t="str">
        <f t="shared" si="135"/>
        <v/>
      </c>
      <c r="AR463" s="296"/>
      <c r="AS463" s="333">
        <v>44868</v>
      </c>
      <c r="AT463" s="328" t="s">
        <v>115</v>
      </c>
      <c r="AU463" s="328" t="s">
        <v>134</v>
      </c>
      <c r="AV463" s="329">
        <v>45017</v>
      </c>
      <c r="AW463" s="329">
        <v>45107</v>
      </c>
      <c r="AX463" s="330">
        <v>2184</v>
      </c>
      <c r="AY463" s="331">
        <v>313</v>
      </c>
      <c r="AZ463" s="274">
        <f t="shared" si="126"/>
        <v>0.98429999999999995</v>
      </c>
      <c r="BA463" s="326">
        <f t="shared" si="136"/>
        <v>317.99248196688001</v>
      </c>
      <c r="BB463" s="296" t="str">
        <f t="shared" si="137"/>
        <v/>
      </c>
      <c r="BC463" t="str">
        <f t="shared" si="127"/>
        <v/>
      </c>
      <c r="BD463" s="296"/>
      <c r="BE463" s="296"/>
      <c r="BF463" s="332">
        <v>45231</v>
      </c>
      <c r="BG463" s="2" t="s">
        <v>115</v>
      </c>
      <c r="BH463" s="2" t="s">
        <v>117</v>
      </c>
      <c r="BI463" s="323">
        <v>45383</v>
      </c>
      <c r="BJ463" s="323">
        <v>45473</v>
      </c>
      <c r="BK463" s="324">
        <v>2184</v>
      </c>
      <c r="BL463" s="325">
        <v>106.17</v>
      </c>
      <c r="BM463" s="274">
        <f t="shared" si="128"/>
        <v>0.96323999999999999</v>
      </c>
      <c r="BN463" s="326">
        <f t="shared" si="138"/>
        <v>110.2217515883892</v>
      </c>
      <c r="BO463" s="296" t="str">
        <f t="shared" si="139"/>
        <v/>
      </c>
      <c r="BP463">
        <f t="shared" si="129"/>
        <v>1</v>
      </c>
      <c r="BQ463" s="296"/>
      <c r="BR463" s="332">
        <v>45225</v>
      </c>
      <c r="BS463" s="2" t="s">
        <v>108</v>
      </c>
      <c r="BT463" s="2" t="s">
        <v>135</v>
      </c>
      <c r="BU463" s="323">
        <v>45658</v>
      </c>
      <c r="BV463" s="323">
        <v>46022</v>
      </c>
      <c r="BW463" s="324">
        <v>8760</v>
      </c>
      <c r="BX463" s="325">
        <v>117.24</v>
      </c>
      <c r="BY463" s="274">
        <f t="shared" si="130"/>
        <v>0.95518000000000003</v>
      </c>
      <c r="BZ463" s="326">
        <f t="shared" si="140"/>
        <v>122.74126342678866</v>
      </c>
      <c r="CA463" s="296" t="str">
        <f t="shared" si="141"/>
        <v/>
      </c>
    </row>
    <row r="464" spans="12:79" x14ac:dyDescent="0.25">
      <c r="L464" s="332">
        <v>44090</v>
      </c>
      <c r="M464" s="2" t="s">
        <v>108</v>
      </c>
      <c r="N464" s="2" t="s">
        <v>135</v>
      </c>
      <c r="O464" s="323">
        <v>45658</v>
      </c>
      <c r="P464" s="323">
        <v>46022</v>
      </c>
      <c r="Q464" s="324">
        <v>8760</v>
      </c>
      <c r="R464" s="325">
        <v>49.75</v>
      </c>
      <c r="S464" s="274">
        <f t="shared" si="122"/>
        <v>1.0783700000000001</v>
      </c>
      <c r="T464" s="326">
        <f t="shared" si="131"/>
        <v>46.134443651065958</v>
      </c>
      <c r="U464" s="296" t="str">
        <f t="shared" si="123"/>
        <v/>
      </c>
      <c r="V464" s="296"/>
      <c r="W464" s="332">
        <v>44497</v>
      </c>
      <c r="X464" s="2" t="s">
        <v>108</v>
      </c>
      <c r="Y464" s="2" t="s">
        <v>111</v>
      </c>
      <c r="Z464" s="323">
        <v>45292</v>
      </c>
      <c r="AA464" s="323">
        <v>45657</v>
      </c>
      <c r="AB464" s="324">
        <v>8784</v>
      </c>
      <c r="AC464" s="325">
        <v>71.2</v>
      </c>
      <c r="AD464" s="274">
        <f t="shared" si="124"/>
        <v>1.0713699999999999</v>
      </c>
      <c r="AE464" s="326">
        <f t="shared" si="132"/>
        <v>66.456966314158521</v>
      </c>
      <c r="AF464" s="296" t="str">
        <f t="shared" si="133"/>
        <v/>
      </c>
      <c r="AG464" s="296"/>
      <c r="AH464" s="333">
        <v>44862</v>
      </c>
      <c r="AI464" s="328" t="s">
        <v>108</v>
      </c>
      <c r="AJ464" s="328" t="s">
        <v>135</v>
      </c>
      <c r="AK464" s="329">
        <v>45658</v>
      </c>
      <c r="AL464" s="329">
        <v>46022</v>
      </c>
      <c r="AM464" s="330">
        <v>8760</v>
      </c>
      <c r="AN464" s="331">
        <v>182</v>
      </c>
      <c r="AO464" s="274">
        <f t="shared" si="125"/>
        <v>0.97899000000000003</v>
      </c>
      <c r="AP464" s="326">
        <f t="shared" si="134"/>
        <v>185.9058825932849</v>
      </c>
      <c r="AQ464" s="296" t="str">
        <f t="shared" si="135"/>
        <v/>
      </c>
      <c r="AR464" s="296"/>
      <c r="AS464" s="333">
        <v>44868</v>
      </c>
      <c r="AT464" s="328" t="s">
        <v>115</v>
      </c>
      <c r="AU464" s="328" t="s">
        <v>137</v>
      </c>
      <c r="AV464" s="329">
        <v>45108</v>
      </c>
      <c r="AW464" s="329">
        <v>45199</v>
      </c>
      <c r="AX464" s="330">
        <v>2208</v>
      </c>
      <c r="AY464" s="331">
        <v>309.76</v>
      </c>
      <c r="AZ464" s="274">
        <f t="shared" si="126"/>
        <v>0.98429999999999995</v>
      </c>
      <c r="BA464" s="326">
        <f t="shared" si="136"/>
        <v>314.70080260083307</v>
      </c>
      <c r="BB464" s="296" t="str">
        <f t="shared" si="137"/>
        <v/>
      </c>
      <c r="BC464" t="str">
        <f t="shared" si="127"/>
        <v/>
      </c>
      <c r="BD464" s="296"/>
      <c r="BE464" s="296"/>
      <c r="BF464" s="332">
        <v>45231</v>
      </c>
      <c r="BG464" s="2" t="s">
        <v>115</v>
      </c>
      <c r="BH464" s="2" t="s">
        <v>118</v>
      </c>
      <c r="BI464" s="323">
        <v>45474</v>
      </c>
      <c r="BJ464" s="323">
        <v>45565</v>
      </c>
      <c r="BK464" s="324">
        <v>2208</v>
      </c>
      <c r="BL464" s="325">
        <v>115.83</v>
      </c>
      <c r="BM464" s="274">
        <f t="shared" si="128"/>
        <v>0.96323999999999999</v>
      </c>
      <c r="BN464" s="326">
        <f t="shared" si="138"/>
        <v>120.25040488351813</v>
      </c>
      <c r="BO464" s="296" t="str">
        <f t="shared" si="139"/>
        <v/>
      </c>
      <c r="BP464">
        <f t="shared" si="129"/>
        <v>1</v>
      </c>
      <c r="BQ464" s="296"/>
      <c r="BR464" s="332">
        <v>45225</v>
      </c>
      <c r="BS464" s="2" t="s">
        <v>108</v>
      </c>
      <c r="BT464" s="2" t="s">
        <v>138</v>
      </c>
      <c r="BU464" s="323">
        <v>46023</v>
      </c>
      <c r="BV464" s="323">
        <v>46387</v>
      </c>
      <c r="BW464" s="324">
        <v>8760</v>
      </c>
      <c r="BX464" s="325">
        <v>106.32</v>
      </c>
      <c r="BY464" s="274">
        <f t="shared" si="130"/>
        <v>0.95518000000000003</v>
      </c>
      <c r="BZ464" s="326">
        <f t="shared" si="140"/>
        <v>111.30886325090557</v>
      </c>
      <c r="CA464" s="296" t="str">
        <f t="shared" si="141"/>
        <v/>
      </c>
    </row>
    <row r="465" spans="12:79" x14ac:dyDescent="0.25">
      <c r="L465" s="332">
        <v>44090</v>
      </c>
      <c r="M465" s="2" t="s">
        <v>108</v>
      </c>
      <c r="N465" s="2" t="s">
        <v>138</v>
      </c>
      <c r="O465" s="323">
        <v>46023</v>
      </c>
      <c r="P465" s="323">
        <v>46387</v>
      </c>
      <c r="Q465" s="324">
        <v>8760</v>
      </c>
      <c r="R465" s="325">
        <v>50.3</v>
      </c>
      <c r="S465" s="274">
        <f t="shared" si="122"/>
        <v>1.0783700000000001</v>
      </c>
      <c r="T465" s="326">
        <f t="shared" si="131"/>
        <v>46.64447267635412</v>
      </c>
      <c r="U465" s="296" t="str">
        <f t="shared" si="123"/>
        <v/>
      </c>
      <c r="V465" s="296"/>
      <c r="W465" s="332">
        <v>44497</v>
      </c>
      <c r="X465" s="2" t="s">
        <v>108</v>
      </c>
      <c r="Y465" s="2" t="s">
        <v>135</v>
      </c>
      <c r="Z465" s="323">
        <v>45658</v>
      </c>
      <c r="AA465" s="323">
        <v>46022</v>
      </c>
      <c r="AB465" s="324">
        <v>8760</v>
      </c>
      <c r="AC465" s="325">
        <v>70.23</v>
      </c>
      <c r="AD465" s="274">
        <f t="shared" si="124"/>
        <v>1.0713699999999999</v>
      </c>
      <c r="AE465" s="326">
        <f t="shared" si="132"/>
        <v>65.551583486563942</v>
      </c>
      <c r="AF465" s="296" t="str">
        <f t="shared" si="133"/>
        <v/>
      </c>
      <c r="AG465" s="296"/>
      <c r="AH465" s="333">
        <v>44862</v>
      </c>
      <c r="AI465" s="328" t="s">
        <v>108</v>
      </c>
      <c r="AJ465" s="328" t="s">
        <v>138</v>
      </c>
      <c r="AK465" s="329">
        <v>46023</v>
      </c>
      <c r="AL465" s="329">
        <v>46387</v>
      </c>
      <c r="AM465" s="330">
        <v>8760</v>
      </c>
      <c r="AN465" s="331">
        <v>152.5</v>
      </c>
      <c r="AO465" s="274">
        <f t="shared" si="125"/>
        <v>0.97899000000000003</v>
      </c>
      <c r="AP465" s="326">
        <f t="shared" si="134"/>
        <v>155.77278623887884</v>
      </c>
      <c r="AQ465" s="296" t="str">
        <f t="shared" si="135"/>
        <v/>
      </c>
      <c r="AR465" s="296"/>
      <c r="AS465" s="333">
        <v>44868</v>
      </c>
      <c r="AT465" s="328" t="s">
        <v>115</v>
      </c>
      <c r="AU465" s="328" t="s">
        <v>116</v>
      </c>
      <c r="AV465" s="329">
        <v>45200</v>
      </c>
      <c r="AW465" s="329">
        <v>45291</v>
      </c>
      <c r="AX465" s="330">
        <v>2209</v>
      </c>
      <c r="AY465" s="331">
        <v>480</v>
      </c>
      <c r="AZ465" s="274">
        <f t="shared" si="126"/>
        <v>0.98429999999999995</v>
      </c>
      <c r="BA465" s="326">
        <f t="shared" si="136"/>
        <v>487.65620237732401</v>
      </c>
      <c r="BB465" s="296">
        <f t="shared" si="137"/>
        <v>487.65620237732401</v>
      </c>
      <c r="BC465">
        <f t="shared" si="127"/>
        <v>1</v>
      </c>
      <c r="BD465" s="296"/>
      <c r="BE465" s="296"/>
      <c r="BF465" s="332">
        <v>45231</v>
      </c>
      <c r="BG465" s="2" t="s">
        <v>115</v>
      </c>
      <c r="BH465" s="2" t="s">
        <v>140</v>
      </c>
      <c r="BI465" s="323">
        <v>45566</v>
      </c>
      <c r="BJ465" s="323">
        <v>45657</v>
      </c>
      <c r="BK465" s="324">
        <v>2209</v>
      </c>
      <c r="BL465" s="325">
        <v>130.5</v>
      </c>
      <c r="BM465" s="274">
        <f t="shared" si="128"/>
        <v>0.96323999999999999</v>
      </c>
      <c r="BN465" s="326">
        <f t="shared" si="138"/>
        <v>135.48025414226984</v>
      </c>
      <c r="BO465" s="296" t="str">
        <f t="shared" si="139"/>
        <v/>
      </c>
      <c r="BP465" t="str">
        <f t="shared" si="129"/>
        <v/>
      </c>
      <c r="BQ465" s="296"/>
      <c r="BR465" s="332">
        <v>45225</v>
      </c>
      <c r="BS465" s="2" t="s">
        <v>108</v>
      </c>
      <c r="BT465" s="2" t="s">
        <v>141</v>
      </c>
      <c r="BU465" s="323">
        <v>46388</v>
      </c>
      <c r="BV465" s="323">
        <v>46752</v>
      </c>
      <c r="BW465" s="324">
        <v>8760</v>
      </c>
      <c r="BX465" s="325">
        <v>90.5</v>
      </c>
      <c r="BY465" s="274">
        <f t="shared" si="130"/>
        <v>0.95518000000000003</v>
      </c>
      <c r="BZ465" s="326">
        <f t="shared" si="140"/>
        <v>94.746539919177536</v>
      </c>
      <c r="CA465" s="296" t="str">
        <f t="shared" si="141"/>
        <v/>
      </c>
    </row>
    <row r="466" spans="12:79" x14ac:dyDescent="0.25">
      <c r="L466" s="332">
        <v>44089</v>
      </c>
      <c r="M466" s="2" t="s">
        <v>108</v>
      </c>
      <c r="N466" s="2" t="s">
        <v>151</v>
      </c>
      <c r="O466" s="323">
        <v>44197</v>
      </c>
      <c r="P466" s="323">
        <v>44561</v>
      </c>
      <c r="Q466" s="324">
        <v>8760</v>
      </c>
      <c r="R466" s="325">
        <v>43.07</v>
      </c>
      <c r="S466" s="274">
        <f t="shared" si="122"/>
        <v>1.0783700000000001</v>
      </c>
      <c r="T466" s="326">
        <f t="shared" si="131"/>
        <v>39.939909307566047</v>
      </c>
      <c r="U466" s="296" t="str">
        <f t="shared" si="123"/>
        <v/>
      </c>
      <c r="V466" s="296"/>
      <c r="W466" s="332">
        <v>44497</v>
      </c>
      <c r="X466" s="2" t="s">
        <v>108</v>
      </c>
      <c r="Y466" s="2" t="s">
        <v>138</v>
      </c>
      <c r="Z466" s="323">
        <v>46023</v>
      </c>
      <c r="AA466" s="323">
        <v>46387</v>
      </c>
      <c r="AB466" s="324">
        <v>8760</v>
      </c>
      <c r="AC466" s="325">
        <v>69.599999999999994</v>
      </c>
      <c r="AD466" s="274">
        <f t="shared" si="124"/>
        <v>1.0713699999999999</v>
      </c>
      <c r="AE466" s="326">
        <f t="shared" si="132"/>
        <v>64.963551340806632</v>
      </c>
      <c r="AF466" s="296" t="str">
        <f t="shared" si="133"/>
        <v/>
      </c>
      <c r="AG466" s="296"/>
      <c r="AH466" s="333">
        <v>44862</v>
      </c>
      <c r="AI466" s="328" t="s">
        <v>108</v>
      </c>
      <c r="AJ466" s="328" t="s">
        <v>141</v>
      </c>
      <c r="AK466" s="329">
        <v>46388</v>
      </c>
      <c r="AL466" s="329">
        <v>46752</v>
      </c>
      <c r="AM466" s="330">
        <v>8760</v>
      </c>
      <c r="AN466" s="331">
        <v>136.63</v>
      </c>
      <c r="AO466" s="274">
        <f t="shared" si="125"/>
        <v>0.97899000000000003</v>
      </c>
      <c r="AP466" s="326">
        <f t="shared" si="134"/>
        <v>139.56220186110173</v>
      </c>
      <c r="AQ466" s="296" t="str">
        <f t="shared" si="135"/>
        <v/>
      </c>
      <c r="AR466" s="296"/>
      <c r="AS466" s="333">
        <v>44868</v>
      </c>
      <c r="AT466" s="328" t="s">
        <v>115</v>
      </c>
      <c r="AU466" s="328" t="s">
        <v>111</v>
      </c>
      <c r="AV466" s="329">
        <v>45292</v>
      </c>
      <c r="AW466" s="329">
        <v>45382</v>
      </c>
      <c r="AX466" s="330">
        <v>2183</v>
      </c>
      <c r="AY466" s="331">
        <v>420.32</v>
      </c>
      <c r="AZ466" s="274">
        <f t="shared" si="126"/>
        <v>0.98429999999999995</v>
      </c>
      <c r="BA466" s="326">
        <f t="shared" si="136"/>
        <v>427.02428121507671</v>
      </c>
      <c r="BB466" s="296">
        <f t="shared" si="137"/>
        <v>427.02428121507671</v>
      </c>
      <c r="BC466">
        <f t="shared" si="127"/>
        <v>1</v>
      </c>
      <c r="BD466" s="296"/>
      <c r="BE466" s="296"/>
      <c r="BF466" s="332">
        <v>45231</v>
      </c>
      <c r="BG466" s="2" t="s">
        <v>115</v>
      </c>
      <c r="BH466" s="2" t="s">
        <v>135</v>
      </c>
      <c r="BI466" s="323">
        <v>45658</v>
      </c>
      <c r="BJ466" s="323">
        <v>45747</v>
      </c>
      <c r="BK466" s="324">
        <v>2159</v>
      </c>
      <c r="BL466" s="325">
        <v>131.49</v>
      </c>
      <c r="BM466" s="274">
        <f t="shared" si="128"/>
        <v>0.96323999999999999</v>
      </c>
      <c r="BN466" s="326">
        <f t="shared" si="138"/>
        <v>136.50803538059051</v>
      </c>
      <c r="BO466" s="296" t="str">
        <f t="shared" si="139"/>
        <v/>
      </c>
      <c r="BP466" t="str">
        <f t="shared" si="129"/>
        <v/>
      </c>
      <c r="BQ466" s="296"/>
      <c r="BR466" s="332">
        <v>45225</v>
      </c>
      <c r="BS466" s="2" t="s">
        <v>108</v>
      </c>
      <c r="BT466" s="2" t="s">
        <v>143</v>
      </c>
      <c r="BU466" s="323">
        <v>46753</v>
      </c>
      <c r="BV466" s="323">
        <v>47118</v>
      </c>
      <c r="BW466" s="324">
        <v>8784</v>
      </c>
      <c r="BX466" s="325">
        <v>81.349999999999994</v>
      </c>
      <c r="BY466" s="274">
        <f t="shared" si="130"/>
        <v>0.95518000000000003</v>
      </c>
      <c r="BZ466" s="326">
        <f t="shared" si="140"/>
        <v>85.167193617956812</v>
      </c>
      <c r="CA466" s="296" t="str">
        <f t="shared" si="141"/>
        <v/>
      </c>
    </row>
    <row r="467" spans="12:79" x14ac:dyDescent="0.25">
      <c r="L467" s="332">
        <v>44089</v>
      </c>
      <c r="M467" s="2" t="s">
        <v>108</v>
      </c>
      <c r="N467" s="2" t="s">
        <v>133</v>
      </c>
      <c r="O467" s="323">
        <v>44562</v>
      </c>
      <c r="P467" s="323">
        <v>44926</v>
      </c>
      <c r="Q467" s="324">
        <v>8760</v>
      </c>
      <c r="R467" s="325">
        <v>46.06</v>
      </c>
      <c r="S467" s="274">
        <f t="shared" si="122"/>
        <v>1.0783700000000001</v>
      </c>
      <c r="T467" s="326">
        <f t="shared" si="131"/>
        <v>42.712612554132626</v>
      </c>
      <c r="U467" s="296" t="str">
        <f t="shared" si="123"/>
        <v/>
      </c>
      <c r="V467" s="296"/>
      <c r="W467" s="332">
        <v>44497</v>
      </c>
      <c r="X467" s="2" t="s">
        <v>108</v>
      </c>
      <c r="Y467" s="2" t="s">
        <v>141</v>
      </c>
      <c r="Z467" s="323">
        <v>46388</v>
      </c>
      <c r="AA467" s="323">
        <v>46752</v>
      </c>
      <c r="AB467" s="324">
        <v>8760</v>
      </c>
      <c r="AC467" s="325">
        <v>69.28</v>
      </c>
      <c r="AD467" s="274">
        <f t="shared" si="124"/>
        <v>1.0713699999999999</v>
      </c>
      <c r="AE467" s="326">
        <f t="shared" si="132"/>
        <v>64.664868346136259</v>
      </c>
      <c r="AF467" s="296" t="str">
        <f t="shared" si="133"/>
        <v/>
      </c>
      <c r="AG467" s="296"/>
      <c r="AH467" s="333">
        <v>44862</v>
      </c>
      <c r="AI467" s="328" t="s">
        <v>108</v>
      </c>
      <c r="AJ467" s="328" t="s">
        <v>143</v>
      </c>
      <c r="AK467" s="329">
        <v>46753</v>
      </c>
      <c r="AL467" s="329">
        <v>47118</v>
      </c>
      <c r="AM467" s="330">
        <v>8784</v>
      </c>
      <c r="AN467" s="331">
        <v>121.88</v>
      </c>
      <c r="AO467" s="274">
        <f t="shared" si="125"/>
        <v>0.97899000000000003</v>
      </c>
      <c r="AP467" s="326">
        <f t="shared" si="134"/>
        <v>124.49565368389871</v>
      </c>
      <c r="AQ467" s="296" t="str">
        <f t="shared" si="135"/>
        <v/>
      </c>
      <c r="AR467" s="296"/>
      <c r="AS467" s="333">
        <v>44868</v>
      </c>
      <c r="AT467" s="328" t="s">
        <v>115</v>
      </c>
      <c r="AU467" s="328" t="s">
        <v>117</v>
      </c>
      <c r="AV467" s="329">
        <v>45383</v>
      </c>
      <c r="AW467" s="329">
        <v>45473</v>
      </c>
      <c r="AX467" s="330">
        <v>2184</v>
      </c>
      <c r="AY467" s="331">
        <v>179.53</v>
      </c>
      <c r="AZ467" s="274">
        <f t="shared" si="126"/>
        <v>0.98429999999999995</v>
      </c>
      <c r="BA467" s="326">
        <f t="shared" si="136"/>
        <v>182.39357919333537</v>
      </c>
      <c r="BB467" s="296">
        <f t="shared" si="137"/>
        <v>182.39357919333537</v>
      </c>
      <c r="BC467">
        <f t="shared" si="127"/>
        <v>1</v>
      </c>
      <c r="BD467" s="296"/>
      <c r="BE467" s="296"/>
      <c r="BF467" s="332">
        <v>45231</v>
      </c>
      <c r="BG467" s="2" t="s">
        <v>115</v>
      </c>
      <c r="BH467" s="2" t="s">
        <v>145</v>
      </c>
      <c r="BI467" s="323">
        <v>45748</v>
      </c>
      <c r="BJ467" s="323">
        <v>45838</v>
      </c>
      <c r="BK467" s="324">
        <v>2184</v>
      </c>
      <c r="BL467" s="325">
        <v>95.75</v>
      </c>
      <c r="BM467" s="274">
        <f t="shared" si="128"/>
        <v>0.96323999999999999</v>
      </c>
      <c r="BN467" s="326">
        <f t="shared" si="138"/>
        <v>99.404094514347406</v>
      </c>
      <c r="BO467" s="296" t="str">
        <f t="shared" si="139"/>
        <v/>
      </c>
      <c r="BP467" t="str">
        <f t="shared" si="129"/>
        <v/>
      </c>
      <c r="BQ467" s="296"/>
      <c r="BR467" s="332">
        <v>45225</v>
      </c>
      <c r="BS467" s="2" t="s">
        <v>108</v>
      </c>
      <c r="BT467" s="2" t="s">
        <v>146</v>
      </c>
      <c r="BU467" s="323">
        <v>47119</v>
      </c>
      <c r="BV467" s="323">
        <v>47483</v>
      </c>
      <c r="BW467" s="324">
        <v>8760</v>
      </c>
      <c r="BX467" s="325">
        <v>78.14</v>
      </c>
      <c r="BY467" s="274">
        <f t="shared" si="130"/>
        <v>0.95518000000000003</v>
      </c>
      <c r="BZ467" s="326">
        <f t="shared" si="140"/>
        <v>81.806570489331847</v>
      </c>
      <c r="CA467" s="296" t="str">
        <f t="shared" si="141"/>
        <v/>
      </c>
    </row>
    <row r="468" spans="12:79" x14ac:dyDescent="0.25">
      <c r="L468" s="332">
        <v>44089</v>
      </c>
      <c r="M468" s="2" t="s">
        <v>108</v>
      </c>
      <c r="N468" s="2" t="s">
        <v>110</v>
      </c>
      <c r="O468" s="323">
        <v>44927</v>
      </c>
      <c r="P468" s="323">
        <v>45291</v>
      </c>
      <c r="Q468" s="324">
        <v>8760</v>
      </c>
      <c r="R468" s="325">
        <v>47.84</v>
      </c>
      <c r="S468" s="274">
        <f t="shared" si="122"/>
        <v>1.0783700000000001</v>
      </c>
      <c r="T468" s="326">
        <f t="shared" si="131"/>
        <v>44.363251945065237</v>
      </c>
      <c r="U468" s="296" t="str">
        <f t="shared" si="123"/>
        <v/>
      </c>
      <c r="V468" s="296"/>
      <c r="W468" s="332">
        <v>44497</v>
      </c>
      <c r="X468" s="2" t="s">
        <v>108</v>
      </c>
      <c r="Y468" s="2" t="s">
        <v>143</v>
      </c>
      <c r="Z468" s="323">
        <v>46753</v>
      </c>
      <c r="AA468" s="323">
        <v>47118</v>
      </c>
      <c r="AB468" s="324">
        <v>8784</v>
      </c>
      <c r="AC468" s="325">
        <v>68.989999999999995</v>
      </c>
      <c r="AD468" s="274">
        <f t="shared" si="124"/>
        <v>1.0713699999999999</v>
      </c>
      <c r="AE468" s="326">
        <f t="shared" si="132"/>
        <v>64.394186882216232</v>
      </c>
      <c r="AF468" s="296" t="str">
        <f t="shared" si="133"/>
        <v/>
      </c>
      <c r="AG468" s="296"/>
      <c r="AH468" s="333">
        <v>44862</v>
      </c>
      <c r="AI468" s="328" t="s">
        <v>108</v>
      </c>
      <c r="AJ468" s="328" t="s">
        <v>146</v>
      </c>
      <c r="AK468" s="329">
        <v>47119</v>
      </c>
      <c r="AL468" s="329">
        <v>47483</v>
      </c>
      <c r="AM468" s="330">
        <v>8760</v>
      </c>
      <c r="AN468" s="331">
        <v>120.1</v>
      </c>
      <c r="AO468" s="274">
        <f t="shared" si="125"/>
        <v>0.97899000000000003</v>
      </c>
      <c r="AP468" s="326">
        <f t="shared" si="134"/>
        <v>122.67745329370064</v>
      </c>
      <c r="AQ468" s="296" t="str">
        <f t="shared" si="135"/>
        <v/>
      </c>
      <c r="AR468" s="296"/>
      <c r="AS468" s="333">
        <v>44868</v>
      </c>
      <c r="AT468" s="328" t="s">
        <v>115</v>
      </c>
      <c r="AU468" s="328" t="s">
        <v>118</v>
      </c>
      <c r="AV468" s="329">
        <v>45474</v>
      </c>
      <c r="AW468" s="329">
        <v>45565</v>
      </c>
      <c r="AX468" s="330">
        <v>2208</v>
      </c>
      <c r="AY468" s="331">
        <v>176.16</v>
      </c>
      <c r="AZ468" s="274">
        <f t="shared" si="126"/>
        <v>0.98429999999999995</v>
      </c>
      <c r="BA468" s="326">
        <f t="shared" si="136"/>
        <v>178.96982627247792</v>
      </c>
      <c r="BB468" s="296">
        <f t="shared" si="137"/>
        <v>178.96982627247792</v>
      </c>
      <c r="BC468">
        <f t="shared" si="127"/>
        <v>1</v>
      </c>
      <c r="BD468" s="296"/>
      <c r="BE468" s="296"/>
      <c r="BF468" s="332">
        <v>45231</v>
      </c>
      <c r="BG468" s="2" t="s">
        <v>115</v>
      </c>
      <c r="BH468" s="2" t="s">
        <v>148</v>
      </c>
      <c r="BI468" s="323">
        <v>45839</v>
      </c>
      <c r="BJ468" s="323">
        <v>45930</v>
      </c>
      <c r="BK468" s="324">
        <v>2208</v>
      </c>
      <c r="BL468" s="325">
        <v>98.31</v>
      </c>
      <c r="BM468" s="274">
        <f t="shared" si="128"/>
        <v>0.96323999999999999</v>
      </c>
      <c r="BN468" s="326">
        <f t="shared" si="138"/>
        <v>102.06179145384328</v>
      </c>
      <c r="BO468" s="296" t="str">
        <f t="shared" si="139"/>
        <v/>
      </c>
      <c r="BP468" t="str">
        <f t="shared" si="129"/>
        <v/>
      </c>
      <c r="BQ468" s="296"/>
      <c r="BR468" s="332">
        <v>45225</v>
      </c>
      <c r="BS468" s="2" t="s">
        <v>108</v>
      </c>
      <c r="BT468" s="2" t="s">
        <v>149</v>
      </c>
      <c r="BU468" s="323">
        <v>47484</v>
      </c>
      <c r="BV468" s="323">
        <v>47848</v>
      </c>
      <c r="BW468" s="324">
        <v>8760</v>
      </c>
      <c r="BX468" s="325">
        <v>75.27</v>
      </c>
      <c r="BY468" s="274">
        <f t="shared" si="130"/>
        <v>0.95518000000000003</v>
      </c>
      <c r="BZ468" s="326">
        <f t="shared" si="140"/>
        <v>78.801901212336929</v>
      </c>
      <c r="CA468" s="296" t="str">
        <f t="shared" si="141"/>
        <v/>
      </c>
    </row>
    <row r="469" spans="12:79" x14ac:dyDescent="0.25">
      <c r="L469" s="332">
        <v>44089</v>
      </c>
      <c r="M469" s="2" t="s">
        <v>108</v>
      </c>
      <c r="N469" s="2" t="s">
        <v>111</v>
      </c>
      <c r="O469" s="323">
        <v>45292</v>
      </c>
      <c r="P469" s="323">
        <v>45657</v>
      </c>
      <c r="Q469" s="324">
        <v>8784</v>
      </c>
      <c r="R469" s="325">
        <v>49.18</v>
      </c>
      <c r="S469" s="274">
        <f t="shared" si="122"/>
        <v>1.0783700000000001</v>
      </c>
      <c r="T469" s="326">
        <f t="shared" si="131"/>
        <v>45.605868115767315</v>
      </c>
      <c r="U469" s="296" t="str">
        <f t="shared" si="123"/>
        <v/>
      </c>
      <c r="V469" s="296"/>
      <c r="W469" s="332">
        <v>44497</v>
      </c>
      <c r="X469" s="2" t="s">
        <v>108</v>
      </c>
      <c r="Y469" s="2" t="s">
        <v>146</v>
      </c>
      <c r="Z469" s="323">
        <v>47119</v>
      </c>
      <c r="AA469" s="323">
        <v>47483</v>
      </c>
      <c r="AB469" s="324">
        <v>8760</v>
      </c>
      <c r="AC469" s="325">
        <v>68.39</v>
      </c>
      <c r="AD469" s="274">
        <f t="shared" si="124"/>
        <v>1.0713699999999999</v>
      </c>
      <c r="AE469" s="326">
        <f t="shared" si="132"/>
        <v>63.834156267209281</v>
      </c>
      <c r="AF469" s="296" t="str">
        <f t="shared" si="133"/>
        <v/>
      </c>
      <c r="AG469" s="296"/>
      <c r="AH469" s="333">
        <v>44862</v>
      </c>
      <c r="AI469" s="328" t="s">
        <v>108</v>
      </c>
      <c r="AJ469" s="328" t="s">
        <v>149</v>
      </c>
      <c r="AK469" s="329">
        <v>47484</v>
      </c>
      <c r="AL469" s="329">
        <v>47848</v>
      </c>
      <c r="AM469" s="330">
        <v>8760</v>
      </c>
      <c r="AN469" s="331">
        <v>119.14</v>
      </c>
      <c r="AO469" s="274">
        <f t="shared" si="125"/>
        <v>0.97899000000000003</v>
      </c>
      <c r="AP469" s="326">
        <f t="shared" si="134"/>
        <v>121.69685083606574</v>
      </c>
      <c r="AQ469" s="296" t="str">
        <f t="shared" si="135"/>
        <v/>
      </c>
      <c r="AR469" s="296"/>
      <c r="AS469" s="333">
        <v>44868</v>
      </c>
      <c r="AT469" s="328" t="s">
        <v>115</v>
      </c>
      <c r="AU469" s="328" t="s">
        <v>140</v>
      </c>
      <c r="AV469" s="329">
        <v>45566</v>
      </c>
      <c r="AW469" s="329">
        <v>45657</v>
      </c>
      <c r="AX469" s="330">
        <v>2209</v>
      </c>
      <c r="AY469" s="331">
        <v>251.85</v>
      </c>
      <c r="AZ469" s="274">
        <f t="shared" si="126"/>
        <v>0.98429999999999995</v>
      </c>
      <c r="BA469" s="326">
        <f t="shared" si="136"/>
        <v>255.8671136848522</v>
      </c>
      <c r="BB469" s="296" t="str">
        <f t="shared" si="137"/>
        <v/>
      </c>
      <c r="BC469" t="str">
        <f t="shared" si="127"/>
        <v/>
      </c>
      <c r="BD469" s="296"/>
      <c r="BE469" s="296"/>
      <c r="BF469" s="332">
        <v>45231</v>
      </c>
      <c r="BG469" s="2" t="s">
        <v>115</v>
      </c>
      <c r="BH469" s="2" t="s">
        <v>152</v>
      </c>
      <c r="BI469" s="323">
        <v>45931</v>
      </c>
      <c r="BJ469" s="323">
        <v>46022</v>
      </c>
      <c r="BK469" s="324">
        <v>2209</v>
      </c>
      <c r="BL469" s="325">
        <v>117.53</v>
      </c>
      <c r="BM469" s="274">
        <f t="shared" si="128"/>
        <v>0.96323999999999999</v>
      </c>
      <c r="BN469" s="326">
        <f t="shared" si="138"/>
        <v>122.01528175740211</v>
      </c>
      <c r="BO469" s="296" t="str">
        <f t="shared" si="139"/>
        <v/>
      </c>
      <c r="BP469" t="str">
        <f t="shared" si="129"/>
        <v/>
      </c>
      <c r="BQ469" s="296"/>
      <c r="BR469" s="332">
        <v>45225</v>
      </c>
      <c r="BS469" s="2" t="s">
        <v>108</v>
      </c>
      <c r="BT469" s="2" t="s">
        <v>153</v>
      </c>
      <c r="BU469" s="323">
        <v>47849</v>
      </c>
      <c r="BV469" s="323">
        <v>48213</v>
      </c>
      <c r="BW469" s="324">
        <v>8760</v>
      </c>
      <c r="BX469" s="325">
        <v>77.209999999999994</v>
      </c>
      <c r="BY469" s="274">
        <f t="shared" si="130"/>
        <v>0.95518000000000003</v>
      </c>
      <c r="BZ469" s="326">
        <f t="shared" si="140"/>
        <v>80.832932012814325</v>
      </c>
      <c r="CA469" s="296" t="str">
        <f t="shared" si="141"/>
        <v/>
      </c>
    </row>
    <row r="470" spans="12:79" x14ac:dyDescent="0.25">
      <c r="L470" s="332">
        <v>44089</v>
      </c>
      <c r="M470" s="2" t="s">
        <v>108</v>
      </c>
      <c r="N470" s="2" t="s">
        <v>135</v>
      </c>
      <c r="O470" s="323">
        <v>45658</v>
      </c>
      <c r="P470" s="323">
        <v>46022</v>
      </c>
      <c r="Q470" s="324">
        <v>8760</v>
      </c>
      <c r="R470" s="325">
        <v>50</v>
      </c>
      <c r="S470" s="274">
        <f t="shared" ref="S470:S533" si="142">VLOOKUP(CONCATENATE(YEAR(L470),"-",MONTH(L470)),$A$22:$B$69,2,0)</f>
        <v>1.0783700000000001</v>
      </c>
      <c r="T470" s="326">
        <f t="shared" si="131"/>
        <v>46.366275026196945</v>
      </c>
      <c r="U470" s="296" t="str">
        <f t="shared" ref="U470:U533" si="143">IF(AND($L470&gt;=N$19,$L470&lt;=O$19,$N470=U$16),T470,"")</f>
        <v/>
      </c>
      <c r="V470" s="296"/>
      <c r="W470" s="332">
        <v>44497</v>
      </c>
      <c r="X470" s="2" t="s">
        <v>108</v>
      </c>
      <c r="Y470" s="2" t="s">
        <v>149</v>
      </c>
      <c r="Z470" s="323">
        <v>47484</v>
      </c>
      <c r="AA470" s="323">
        <v>47848</v>
      </c>
      <c r="AB470" s="324">
        <v>8760</v>
      </c>
      <c r="AC470" s="325">
        <v>67.92</v>
      </c>
      <c r="AD470" s="274">
        <f t="shared" ref="AD470:AD533" si="144">VLOOKUP(CONCATENATE(YEAR(W470),"-",MONTH(W470)),$A$22:$B$69,2,0)</f>
        <v>1.0713699999999999</v>
      </c>
      <c r="AE470" s="326">
        <f t="shared" si="132"/>
        <v>63.395465618787163</v>
      </c>
      <c r="AF470" s="296" t="str">
        <f t="shared" si="133"/>
        <v/>
      </c>
      <c r="AG470" s="296"/>
      <c r="AH470" s="333">
        <v>44862</v>
      </c>
      <c r="AI470" s="328" t="s">
        <v>108</v>
      </c>
      <c r="AJ470" s="328" t="s">
        <v>153</v>
      </c>
      <c r="AK470" s="329">
        <v>47849</v>
      </c>
      <c r="AL470" s="329">
        <v>48213</v>
      </c>
      <c r="AM470" s="330">
        <v>8760</v>
      </c>
      <c r="AN470" s="331">
        <v>118.42</v>
      </c>
      <c r="AO470" s="274">
        <f t="shared" ref="AO470:AO533" si="145">VLOOKUP(CONCATENATE(YEAR(AH470),"-",MONTH(AH470)),$A$22:$B$69,2,0)</f>
        <v>0.97899000000000003</v>
      </c>
      <c r="AP470" s="326">
        <f t="shared" si="134"/>
        <v>120.96139899283956</v>
      </c>
      <c r="AQ470" s="296" t="str">
        <f t="shared" si="135"/>
        <v/>
      </c>
      <c r="AR470" s="296"/>
      <c r="AS470" s="333">
        <v>44868</v>
      </c>
      <c r="AT470" s="328" t="s">
        <v>115</v>
      </c>
      <c r="AU470" s="328" t="s">
        <v>135</v>
      </c>
      <c r="AV470" s="329">
        <v>45658</v>
      </c>
      <c r="AW470" s="329">
        <v>45747</v>
      </c>
      <c r="AX470" s="330">
        <v>2159</v>
      </c>
      <c r="AY470" s="331">
        <v>246.96</v>
      </c>
      <c r="AZ470" s="274">
        <f t="shared" ref="AZ470:AZ533" si="146">VLOOKUP(CONCATENATE(YEAR(AS470),"-",MONTH(AS470)),$A$22:$B$69,2,0)</f>
        <v>0.98429999999999995</v>
      </c>
      <c r="BA470" s="326">
        <f t="shared" si="136"/>
        <v>250.89911612313321</v>
      </c>
      <c r="BB470" s="296" t="str">
        <f t="shared" si="137"/>
        <v/>
      </c>
      <c r="BC470" t="str">
        <f t="shared" ref="BC470:BC533" si="147">IF(OR(AU470=AU$16,AU470=AV$16,AU470=AW$16,AU470=AX$16),1,"")</f>
        <v/>
      </c>
      <c r="BD470" s="296"/>
      <c r="BE470" s="296"/>
      <c r="BF470" s="332">
        <v>45231</v>
      </c>
      <c r="BG470" s="2" t="s">
        <v>115</v>
      </c>
      <c r="BH470" s="2" t="s">
        <v>138</v>
      </c>
      <c r="BI470" s="323">
        <v>46023</v>
      </c>
      <c r="BJ470" s="323">
        <v>46112</v>
      </c>
      <c r="BK470" s="324">
        <v>2159</v>
      </c>
      <c r="BL470" s="325">
        <v>120.09</v>
      </c>
      <c r="BM470" s="274">
        <f t="shared" ref="BM470:BM533" si="148">VLOOKUP(CONCATENATE(YEAR(BF470),"-",MONTH(BF470)),$A$22:$B$69,2,0)</f>
        <v>0.96323999999999999</v>
      </c>
      <c r="BN470" s="326">
        <f t="shared" si="138"/>
        <v>124.67297869689797</v>
      </c>
      <c r="BO470" s="296" t="str">
        <f t="shared" si="139"/>
        <v/>
      </c>
      <c r="BP470" t="str">
        <f t="shared" ref="BP470:BP533" si="149">IF(OR(BH470=BH$16,BH470=BI$16,BH470=BJ$16,BH470=BK$16),1,"")</f>
        <v/>
      </c>
      <c r="BQ470" s="296"/>
      <c r="BR470" s="332">
        <v>45225</v>
      </c>
      <c r="BS470" s="2" t="s">
        <v>108</v>
      </c>
      <c r="BT470" s="2" t="s">
        <v>155</v>
      </c>
      <c r="BU470" s="323">
        <v>48214</v>
      </c>
      <c r="BV470" s="323">
        <v>48579</v>
      </c>
      <c r="BW470" s="324">
        <v>8784</v>
      </c>
      <c r="BX470" s="325">
        <v>75.209999999999994</v>
      </c>
      <c r="BY470" s="274">
        <f t="shared" ref="BY470:BY533" si="150">VLOOKUP(CONCATENATE(YEAR(BR470),"-",MONTH(BR470)),$A$22:$B$69,2,0)</f>
        <v>0.95518000000000003</v>
      </c>
      <c r="BZ470" s="326">
        <f t="shared" si="140"/>
        <v>78.739085826755158</v>
      </c>
      <c r="CA470" s="296" t="str">
        <f t="shared" si="141"/>
        <v/>
      </c>
    </row>
    <row r="471" spans="12:79" x14ac:dyDescent="0.25">
      <c r="L471" s="332">
        <v>44089</v>
      </c>
      <c r="M471" s="2" t="s">
        <v>108</v>
      </c>
      <c r="N471" s="2" t="s">
        <v>138</v>
      </c>
      <c r="O471" s="323">
        <v>46023</v>
      </c>
      <c r="P471" s="323">
        <v>46387</v>
      </c>
      <c r="Q471" s="324">
        <v>8760</v>
      </c>
      <c r="R471" s="325">
        <v>50.55</v>
      </c>
      <c r="S471" s="274">
        <f t="shared" si="142"/>
        <v>1.0783700000000001</v>
      </c>
      <c r="T471" s="326">
        <f t="shared" ref="T471:T534" si="151">IF(R471="","",R471/S471)</f>
        <v>46.876304051485107</v>
      </c>
      <c r="U471" s="296" t="str">
        <f t="shared" si="143"/>
        <v/>
      </c>
      <c r="V471" s="296"/>
      <c r="W471" s="332">
        <v>44497</v>
      </c>
      <c r="X471" s="2" t="s">
        <v>108</v>
      </c>
      <c r="Y471" s="2" t="s">
        <v>153</v>
      </c>
      <c r="Z471" s="323">
        <v>47849</v>
      </c>
      <c r="AA471" s="323">
        <v>48213</v>
      </c>
      <c r="AB471" s="324">
        <v>8760</v>
      </c>
      <c r="AC471" s="325">
        <v>67.489999999999995</v>
      </c>
      <c r="AD471" s="274">
        <f t="shared" si="144"/>
        <v>1.0713699999999999</v>
      </c>
      <c r="AE471" s="326">
        <f t="shared" ref="AE471:AE534" si="152">IF(AC471="","",AC471/AD471)</f>
        <v>62.994110344698839</v>
      </c>
      <c r="AF471" s="296" t="str">
        <f t="shared" ref="AF471:AF534" si="153">IF(AND($W471&gt;=Y$13,$W471&lt;=Z$13,$Y471=AF$16),AE471,"")</f>
        <v/>
      </c>
      <c r="AG471" s="296"/>
      <c r="AH471" s="333">
        <v>44862</v>
      </c>
      <c r="AI471" s="328" t="s">
        <v>108</v>
      </c>
      <c r="AJ471" s="328" t="s">
        <v>155</v>
      </c>
      <c r="AK471" s="329">
        <v>48214</v>
      </c>
      <c r="AL471" s="329">
        <v>48579</v>
      </c>
      <c r="AM471" s="330">
        <v>8784</v>
      </c>
      <c r="AN471" s="331">
        <v>117.17</v>
      </c>
      <c r="AO471" s="274">
        <f t="shared" si="145"/>
        <v>0.97899000000000003</v>
      </c>
      <c r="AP471" s="326">
        <f t="shared" ref="AP471:AP534" si="154">IF(AN471="","",AN471/AO471)</f>
        <v>119.68457287612743</v>
      </c>
      <c r="AQ471" s="296" t="str">
        <f t="shared" ref="AQ471:AQ534" si="155">IF(AND(AH471&gt;=AJ$19,AH471&lt;=AK$19,$AJ471=AQ$16),AP471,"")</f>
        <v/>
      </c>
      <c r="AR471" s="296"/>
      <c r="AS471" s="333">
        <v>44868</v>
      </c>
      <c r="AT471" s="328" t="s">
        <v>115</v>
      </c>
      <c r="AU471" s="328" t="s">
        <v>145</v>
      </c>
      <c r="AV471" s="329">
        <v>45748</v>
      </c>
      <c r="AW471" s="329">
        <v>45838</v>
      </c>
      <c r="AX471" s="330">
        <v>2184</v>
      </c>
      <c r="AY471" s="331"/>
      <c r="AZ471" s="274">
        <f t="shared" si="146"/>
        <v>0.98429999999999995</v>
      </c>
      <c r="BA471" s="326" t="str">
        <f t="shared" ref="BA471:BA534" si="156">IF(AY471="","",AY471/AZ471)</f>
        <v/>
      </c>
      <c r="BB471" s="296" t="str">
        <f t="shared" ref="BB471:BB534" si="157">IF(AND(AS471&gt;=BA$16,AS471&lt;=BB$16,BC471=1),BA471,"")</f>
        <v/>
      </c>
      <c r="BC471" t="str">
        <f t="shared" si="147"/>
        <v/>
      </c>
      <c r="BD471" s="296"/>
      <c r="BE471" s="296"/>
      <c r="BF471" s="332">
        <v>45231</v>
      </c>
      <c r="BG471" s="2" t="s">
        <v>115</v>
      </c>
      <c r="BH471" s="2" t="s">
        <v>157</v>
      </c>
      <c r="BI471" s="323">
        <v>46113</v>
      </c>
      <c r="BJ471" s="323">
        <v>46203</v>
      </c>
      <c r="BK471" s="324">
        <v>2184</v>
      </c>
      <c r="BL471" s="325">
        <v>90.99</v>
      </c>
      <c r="BM471" s="274">
        <f t="shared" si="148"/>
        <v>0.96323999999999999</v>
      </c>
      <c r="BN471" s="326">
        <f t="shared" ref="BN471:BN534" si="158">IF(BL471="","",BL471/BM471)</f>
        <v>94.462439267472277</v>
      </c>
      <c r="BO471" s="296" t="str">
        <f t="shared" ref="BO471:BO534" si="159">IF(AND(BF471&gt;=BH$19,BF471&lt;=BI$19,BP471=1),BN471,"")</f>
        <v/>
      </c>
      <c r="BP471" t="str">
        <f t="shared" si="149"/>
        <v/>
      </c>
      <c r="BQ471" s="296"/>
      <c r="BR471" s="332">
        <v>45225</v>
      </c>
      <c r="BS471" s="2" t="s">
        <v>108</v>
      </c>
      <c r="BT471" s="2" t="s">
        <v>158</v>
      </c>
      <c r="BU471" s="323">
        <v>48580</v>
      </c>
      <c r="BV471" s="323">
        <v>48944</v>
      </c>
      <c r="BW471" s="324">
        <v>8760</v>
      </c>
      <c r="BX471" s="325">
        <v>73.209999999999994</v>
      </c>
      <c r="BY471" s="274">
        <f t="shared" si="150"/>
        <v>0.95518000000000003</v>
      </c>
      <c r="BZ471" s="326">
        <f t="shared" ref="BZ471:BZ534" si="160">IF(BX471="","",BX471/BY471)</f>
        <v>76.645239640695991</v>
      </c>
      <c r="CA471" s="296" t="str">
        <f t="shared" ref="CA471:CA534" si="161">IF(AND(BR471&gt;=BZ$16,BR471&lt;=CA$16,BT471=BT$16),BZ471,"")</f>
        <v/>
      </c>
    </row>
    <row r="472" spans="12:79" x14ac:dyDescent="0.25">
      <c r="L472" s="332">
        <v>44088</v>
      </c>
      <c r="M472" s="2" t="s">
        <v>108</v>
      </c>
      <c r="N472" s="2" t="s">
        <v>151</v>
      </c>
      <c r="O472" s="323">
        <v>44197</v>
      </c>
      <c r="P472" s="323">
        <v>44561</v>
      </c>
      <c r="Q472" s="324">
        <v>8760</v>
      </c>
      <c r="R472" s="325">
        <v>42.6</v>
      </c>
      <c r="S472" s="274">
        <f t="shared" si="142"/>
        <v>1.0783700000000001</v>
      </c>
      <c r="T472" s="326">
        <f t="shared" si="151"/>
        <v>39.504066322319794</v>
      </c>
      <c r="U472" s="296" t="str">
        <f t="shared" si="143"/>
        <v/>
      </c>
      <c r="V472" s="296"/>
      <c r="W472" s="332">
        <v>44496</v>
      </c>
      <c r="X472" s="2" t="s">
        <v>108</v>
      </c>
      <c r="Y472" s="2" t="s">
        <v>133</v>
      </c>
      <c r="Z472" s="323">
        <v>44562</v>
      </c>
      <c r="AA472" s="323">
        <v>44926</v>
      </c>
      <c r="AB472" s="324">
        <v>8760</v>
      </c>
      <c r="AC472" s="325">
        <v>121.34</v>
      </c>
      <c r="AD472" s="274">
        <f t="shared" si="144"/>
        <v>1.0713699999999999</v>
      </c>
      <c r="AE472" s="326">
        <f t="shared" si="152"/>
        <v>113.25685804157295</v>
      </c>
      <c r="AF472" s="296" t="str">
        <f t="shared" si="153"/>
        <v/>
      </c>
      <c r="AG472" s="296"/>
      <c r="AH472" s="333">
        <v>44861</v>
      </c>
      <c r="AI472" s="328" t="s">
        <v>108</v>
      </c>
      <c r="AJ472" s="328" t="s">
        <v>110</v>
      </c>
      <c r="AK472" s="329">
        <v>44927</v>
      </c>
      <c r="AL472" s="329">
        <v>45291</v>
      </c>
      <c r="AM472" s="330">
        <v>8760</v>
      </c>
      <c r="AN472" s="331">
        <v>386.7</v>
      </c>
      <c r="AO472" s="274">
        <f t="shared" si="145"/>
        <v>0.97899000000000003</v>
      </c>
      <c r="AP472" s="326">
        <f t="shared" si="154"/>
        <v>394.99892746606196</v>
      </c>
      <c r="AQ472" s="296" t="str">
        <f t="shared" si="155"/>
        <v/>
      </c>
      <c r="AR472" s="296"/>
      <c r="AS472" s="333">
        <v>44868</v>
      </c>
      <c r="AT472" s="328" t="s">
        <v>115</v>
      </c>
      <c r="AU472" s="328" t="s">
        <v>148</v>
      </c>
      <c r="AV472" s="329">
        <v>45839</v>
      </c>
      <c r="AW472" s="329">
        <v>45930</v>
      </c>
      <c r="AX472" s="330">
        <v>2208</v>
      </c>
      <c r="AY472" s="331"/>
      <c r="AZ472" s="274">
        <f t="shared" si="146"/>
        <v>0.98429999999999995</v>
      </c>
      <c r="BA472" s="326" t="str">
        <f t="shared" si="156"/>
        <v/>
      </c>
      <c r="BB472" s="296" t="str">
        <f t="shared" si="157"/>
        <v/>
      </c>
      <c r="BC472" t="str">
        <f t="shared" si="147"/>
        <v/>
      </c>
      <c r="BD472" s="296"/>
      <c r="BE472" s="296"/>
      <c r="BF472" s="332">
        <v>45231</v>
      </c>
      <c r="BG472" s="2" t="s">
        <v>115</v>
      </c>
      <c r="BH472" s="2" t="s">
        <v>160</v>
      </c>
      <c r="BI472" s="323">
        <v>46204</v>
      </c>
      <c r="BJ472" s="323">
        <v>46295</v>
      </c>
      <c r="BK472" s="324">
        <v>2208</v>
      </c>
      <c r="BL472" s="325">
        <v>94.27</v>
      </c>
      <c r="BM472" s="274">
        <f t="shared" si="148"/>
        <v>0.96323999999999999</v>
      </c>
      <c r="BN472" s="326">
        <f t="shared" si="158"/>
        <v>97.867613471201366</v>
      </c>
      <c r="BO472" s="296" t="str">
        <f t="shared" si="159"/>
        <v/>
      </c>
      <c r="BP472" t="str">
        <f t="shared" si="149"/>
        <v/>
      </c>
      <c r="BQ472" s="296"/>
      <c r="BR472" s="332">
        <v>45224</v>
      </c>
      <c r="BS472" s="2" t="s">
        <v>108</v>
      </c>
      <c r="BT472" s="2" t="s">
        <v>111</v>
      </c>
      <c r="BU472" s="323">
        <v>45292</v>
      </c>
      <c r="BV472" s="323">
        <v>45657</v>
      </c>
      <c r="BW472" s="324">
        <v>8784</v>
      </c>
      <c r="BX472" s="325">
        <v>124.96</v>
      </c>
      <c r="BY472" s="274">
        <f t="shared" si="150"/>
        <v>0.95518000000000003</v>
      </c>
      <c r="BZ472" s="326">
        <f t="shared" si="160"/>
        <v>130.82350970497706</v>
      </c>
      <c r="CA472" s="296">
        <f t="shared" si="161"/>
        <v>130.82350970497706</v>
      </c>
    </row>
    <row r="473" spans="12:79" x14ac:dyDescent="0.25">
      <c r="L473" s="332">
        <v>44088</v>
      </c>
      <c r="M473" s="2" t="s">
        <v>108</v>
      </c>
      <c r="N473" s="2" t="s">
        <v>133</v>
      </c>
      <c r="O473" s="323">
        <v>44562</v>
      </c>
      <c r="P473" s="323">
        <v>44926</v>
      </c>
      <c r="Q473" s="324">
        <v>8760</v>
      </c>
      <c r="R473" s="325">
        <v>45.62</v>
      </c>
      <c r="S473" s="274">
        <f t="shared" si="142"/>
        <v>1.0783700000000001</v>
      </c>
      <c r="T473" s="326">
        <f t="shared" si="151"/>
        <v>42.304589333902086</v>
      </c>
      <c r="U473" s="296" t="str">
        <f t="shared" si="143"/>
        <v/>
      </c>
      <c r="V473" s="296"/>
      <c r="W473" s="332">
        <v>44496</v>
      </c>
      <c r="X473" s="2" t="s">
        <v>108</v>
      </c>
      <c r="Y473" s="2" t="s">
        <v>110</v>
      </c>
      <c r="Z473" s="323">
        <v>44927</v>
      </c>
      <c r="AA473" s="323">
        <v>45291</v>
      </c>
      <c r="AB473" s="324">
        <v>8760</v>
      </c>
      <c r="AC473" s="325">
        <v>86.61</v>
      </c>
      <c r="AD473" s="274">
        <f t="shared" si="144"/>
        <v>1.0713699999999999</v>
      </c>
      <c r="AE473" s="326">
        <f t="shared" si="152"/>
        <v>80.840419276253769</v>
      </c>
      <c r="AF473" s="296">
        <f t="shared" si="153"/>
        <v>80.840419276253769</v>
      </c>
      <c r="AG473" s="296"/>
      <c r="AH473" s="333">
        <v>44861</v>
      </c>
      <c r="AI473" s="328" t="s">
        <v>108</v>
      </c>
      <c r="AJ473" s="328" t="s">
        <v>111</v>
      </c>
      <c r="AK473" s="329">
        <v>45292</v>
      </c>
      <c r="AL473" s="329">
        <v>45657</v>
      </c>
      <c r="AM473" s="330">
        <v>8784</v>
      </c>
      <c r="AN473" s="331">
        <v>257.14</v>
      </c>
      <c r="AO473" s="274">
        <f t="shared" si="145"/>
        <v>0.97899000000000003</v>
      </c>
      <c r="AP473" s="326">
        <f t="shared" si="154"/>
        <v>262.65845412108393</v>
      </c>
      <c r="AQ473" s="296" t="str">
        <f t="shared" si="155"/>
        <v/>
      </c>
      <c r="AR473" s="296"/>
      <c r="AS473" s="333">
        <v>44867</v>
      </c>
      <c r="AT473" s="328" t="s">
        <v>115</v>
      </c>
      <c r="AU473" s="328" t="s">
        <v>110</v>
      </c>
      <c r="AV473" s="329">
        <v>44927</v>
      </c>
      <c r="AW473" s="329">
        <v>45016</v>
      </c>
      <c r="AX473" s="330">
        <v>2159</v>
      </c>
      <c r="AY473" s="331">
        <v>398.14</v>
      </c>
      <c r="AZ473" s="274">
        <f t="shared" si="146"/>
        <v>0.98429999999999995</v>
      </c>
      <c r="BA473" s="326">
        <f t="shared" si="156"/>
        <v>404.49050086355788</v>
      </c>
      <c r="BB473" s="296" t="str">
        <f t="shared" si="157"/>
        <v/>
      </c>
      <c r="BC473" t="str">
        <f t="shared" si="147"/>
        <v/>
      </c>
      <c r="BD473" s="296"/>
      <c r="BE473" s="296"/>
      <c r="BF473" s="332">
        <v>45230</v>
      </c>
      <c r="BG473" s="2" t="s">
        <v>115</v>
      </c>
      <c r="BH473" s="2" t="s">
        <v>111</v>
      </c>
      <c r="BI473" s="323">
        <v>45292</v>
      </c>
      <c r="BJ473" s="323">
        <v>45382</v>
      </c>
      <c r="BK473" s="324">
        <v>2183</v>
      </c>
      <c r="BL473" s="325">
        <v>117.72</v>
      </c>
      <c r="BM473" s="274">
        <f t="shared" si="148"/>
        <v>0.95518000000000003</v>
      </c>
      <c r="BN473" s="326">
        <f t="shared" si="158"/>
        <v>123.24378651144286</v>
      </c>
      <c r="BO473" s="296" t="str">
        <f t="shared" si="159"/>
        <v/>
      </c>
      <c r="BP473">
        <f t="shared" si="149"/>
        <v>1</v>
      </c>
      <c r="BQ473" s="296"/>
      <c r="BR473" s="332">
        <v>45224</v>
      </c>
      <c r="BS473" s="2" t="s">
        <v>108</v>
      </c>
      <c r="BT473" s="2" t="s">
        <v>135</v>
      </c>
      <c r="BU473" s="323">
        <v>45658</v>
      </c>
      <c r="BV473" s="323">
        <v>46022</v>
      </c>
      <c r="BW473" s="324">
        <v>8760</v>
      </c>
      <c r="BX473" s="325">
        <v>116.6</v>
      </c>
      <c r="BY473" s="274">
        <f t="shared" si="150"/>
        <v>0.95518000000000003</v>
      </c>
      <c r="BZ473" s="326">
        <f t="shared" si="160"/>
        <v>122.07123264724973</v>
      </c>
      <c r="CA473" s="296" t="str">
        <f t="shared" si="161"/>
        <v/>
      </c>
    </row>
    <row r="474" spans="12:79" x14ac:dyDescent="0.25">
      <c r="L474" s="332">
        <v>44088</v>
      </c>
      <c r="M474" s="2" t="s">
        <v>108</v>
      </c>
      <c r="N474" s="2" t="s">
        <v>110</v>
      </c>
      <c r="O474" s="323">
        <v>44927</v>
      </c>
      <c r="P474" s="323">
        <v>45291</v>
      </c>
      <c r="Q474" s="324">
        <v>8760</v>
      </c>
      <c r="R474" s="325">
        <v>47.39</v>
      </c>
      <c r="S474" s="274">
        <f t="shared" si="142"/>
        <v>1.0783700000000001</v>
      </c>
      <c r="T474" s="326">
        <f t="shared" si="151"/>
        <v>43.945955469829464</v>
      </c>
      <c r="U474" s="296" t="str">
        <f t="shared" si="143"/>
        <v/>
      </c>
      <c r="V474" s="296"/>
      <c r="W474" s="332">
        <v>44496</v>
      </c>
      <c r="X474" s="2" t="s">
        <v>108</v>
      </c>
      <c r="Y474" s="2" t="s">
        <v>111</v>
      </c>
      <c r="Z474" s="323">
        <v>45292</v>
      </c>
      <c r="AA474" s="323">
        <v>45657</v>
      </c>
      <c r="AB474" s="324">
        <v>8784</v>
      </c>
      <c r="AC474" s="325">
        <v>71.8</v>
      </c>
      <c r="AD474" s="274">
        <f t="shared" si="144"/>
        <v>1.0713699999999999</v>
      </c>
      <c r="AE474" s="326">
        <f t="shared" si="152"/>
        <v>67.016996929165458</v>
      </c>
      <c r="AF474" s="296" t="str">
        <f t="shared" si="153"/>
        <v/>
      </c>
      <c r="AG474" s="296"/>
      <c r="AH474" s="333">
        <v>44861</v>
      </c>
      <c r="AI474" s="328" t="s">
        <v>108</v>
      </c>
      <c r="AJ474" s="328" t="s">
        <v>135</v>
      </c>
      <c r="AK474" s="329">
        <v>45658</v>
      </c>
      <c r="AL474" s="329">
        <v>46022</v>
      </c>
      <c r="AM474" s="330">
        <v>8760</v>
      </c>
      <c r="AN474" s="331">
        <v>177.5</v>
      </c>
      <c r="AO474" s="274">
        <f t="shared" si="145"/>
        <v>0.97899000000000003</v>
      </c>
      <c r="AP474" s="326">
        <f t="shared" si="154"/>
        <v>181.30930857312129</v>
      </c>
      <c r="AQ474" s="296" t="str">
        <f t="shared" si="155"/>
        <v/>
      </c>
      <c r="AR474" s="296"/>
      <c r="AS474" s="333">
        <v>44867</v>
      </c>
      <c r="AT474" s="328" t="s">
        <v>115</v>
      </c>
      <c r="AU474" s="328" t="s">
        <v>134</v>
      </c>
      <c r="AV474" s="329">
        <v>45017</v>
      </c>
      <c r="AW474" s="329">
        <v>45107</v>
      </c>
      <c r="AX474" s="330">
        <v>2184</v>
      </c>
      <c r="AY474" s="331">
        <v>317.54000000000002</v>
      </c>
      <c r="AZ474" s="274">
        <f t="shared" si="146"/>
        <v>0.98429999999999995</v>
      </c>
      <c r="BA474" s="326">
        <f t="shared" si="156"/>
        <v>322.60489688103223</v>
      </c>
      <c r="BB474" s="296" t="str">
        <f t="shared" si="157"/>
        <v/>
      </c>
      <c r="BC474" t="str">
        <f t="shared" si="147"/>
        <v/>
      </c>
      <c r="BD474" s="296"/>
      <c r="BE474" s="296"/>
      <c r="BF474" s="332">
        <v>45230</v>
      </c>
      <c r="BG474" s="2" t="s">
        <v>115</v>
      </c>
      <c r="BH474" s="2" t="s">
        <v>117</v>
      </c>
      <c r="BI474" s="323">
        <v>45383</v>
      </c>
      <c r="BJ474" s="323">
        <v>45473</v>
      </c>
      <c r="BK474" s="324">
        <v>2184</v>
      </c>
      <c r="BL474" s="325">
        <v>106.43</v>
      </c>
      <c r="BM474" s="274">
        <f t="shared" si="148"/>
        <v>0.95518000000000003</v>
      </c>
      <c r="BN474" s="326">
        <f t="shared" si="158"/>
        <v>111.42402479113885</v>
      </c>
      <c r="BO474" s="296" t="str">
        <f t="shared" si="159"/>
        <v/>
      </c>
      <c r="BP474">
        <f t="shared" si="149"/>
        <v>1</v>
      </c>
      <c r="BQ474" s="296"/>
      <c r="BR474" s="332">
        <v>45224</v>
      </c>
      <c r="BS474" s="2" t="s">
        <v>108</v>
      </c>
      <c r="BT474" s="2" t="s">
        <v>138</v>
      </c>
      <c r="BU474" s="323">
        <v>46023</v>
      </c>
      <c r="BV474" s="323">
        <v>46387</v>
      </c>
      <c r="BW474" s="324">
        <v>8760</v>
      </c>
      <c r="BX474" s="325">
        <v>105.51</v>
      </c>
      <c r="BY474" s="274">
        <f t="shared" si="150"/>
        <v>0.95518000000000003</v>
      </c>
      <c r="BZ474" s="326">
        <f t="shared" si="160"/>
        <v>110.46085554555162</v>
      </c>
      <c r="CA474" s="296" t="str">
        <f t="shared" si="161"/>
        <v/>
      </c>
    </row>
    <row r="475" spans="12:79" x14ac:dyDescent="0.25">
      <c r="L475" s="332">
        <v>44088</v>
      </c>
      <c r="M475" s="2" t="s">
        <v>108</v>
      </c>
      <c r="N475" s="2" t="s">
        <v>111</v>
      </c>
      <c r="O475" s="323">
        <v>45292</v>
      </c>
      <c r="P475" s="323">
        <v>45657</v>
      </c>
      <c r="Q475" s="324">
        <v>8784</v>
      </c>
      <c r="R475" s="325">
        <v>48.92</v>
      </c>
      <c r="S475" s="274">
        <f t="shared" si="142"/>
        <v>1.0783700000000001</v>
      </c>
      <c r="T475" s="326">
        <f t="shared" si="151"/>
        <v>45.364763485631087</v>
      </c>
      <c r="U475" s="296" t="str">
        <f t="shared" si="143"/>
        <v/>
      </c>
      <c r="V475" s="296"/>
      <c r="W475" s="332">
        <v>44496</v>
      </c>
      <c r="X475" s="2" t="s">
        <v>108</v>
      </c>
      <c r="Y475" s="2" t="s">
        <v>135</v>
      </c>
      <c r="Z475" s="323">
        <v>45658</v>
      </c>
      <c r="AA475" s="323">
        <v>46022</v>
      </c>
      <c r="AB475" s="324">
        <v>8760</v>
      </c>
      <c r="AC475" s="325">
        <v>70.88</v>
      </c>
      <c r="AD475" s="274">
        <f t="shared" si="144"/>
        <v>1.0713699999999999</v>
      </c>
      <c r="AE475" s="326">
        <f t="shared" si="152"/>
        <v>66.158283319488135</v>
      </c>
      <c r="AF475" s="296" t="str">
        <f t="shared" si="153"/>
        <v/>
      </c>
      <c r="AG475" s="296"/>
      <c r="AH475" s="333">
        <v>44861</v>
      </c>
      <c r="AI475" s="328" t="s">
        <v>108</v>
      </c>
      <c r="AJ475" s="328" t="s">
        <v>138</v>
      </c>
      <c r="AK475" s="329">
        <v>46023</v>
      </c>
      <c r="AL475" s="329">
        <v>46387</v>
      </c>
      <c r="AM475" s="330">
        <v>8760</v>
      </c>
      <c r="AN475" s="331">
        <v>151.5</v>
      </c>
      <c r="AO475" s="274">
        <f t="shared" si="145"/>
        <v>0.97899000000000003</v>
      </c>
      <c r="AP475" s="326">
        <f t="shared" si="154"/>
        <v>154.75132534550914</v>
      </c>
      <c r="AQ475" s="296" t="str">
        <f t="shared" si="155"/>
        <v/>
      </c>
      <c r="AR475" s="296"/>
      <c r="AS475" s="333">
        <v>44867</v>
      </c>
      <c r="AT475" s="328" t="s">
        <v>115</v>
      </c>
      <c r="AU475" s="328" t="s">
        <v>137</v>
      </c>
      <c r="AV475" s="329">
        <v>45108</v>
      </c>
      <c r="AW475" s="329">
        <v>45199</v>
      </c>
      <c r="AX475" s="330">
        <v>2208</v>
      </c>
      <c r="AY475" s="331">
        <v>312.88</v>
      </c>
      <c r="AZ475" s="274">
        <f t="shared" si="146"/>
        <v>0.98429999999999995</v>
      </c>
      <c r="BA475" s="326">
        <f t="shared" si="156"/>
        <v>317.87056791628572</v>
      </c>
      <c r="BB475" s="296" t="str">
        <f t="shared" si="157"/>
        <v/>
      </c>
      <c r="BC475" t="str">
        <f t="shared" si="147"/>
        <v/>
      </c>
      <c r="BD475" s="296"/>
      <c r="BE475" s="296"/>
      <c r="BF475" s="332">
        <v>45230</v>
      </c>
      <c r="BG475" s="2" t="s">
        <v>115</v>
      </c>
      <c r="BH475" s="2" t="s">
        <v>118</v>
      </c>
      <c r="BI475" s="323">
        <v>45474</v>
      </c>
      <c r="BJ475" s="323">
        <v>45565</v>
      </c>
      <c r="BK475" s="324">
        <v>2208</v>
      </c>
      <c r="BL475" s="325">
        <v>115.91</v>
      </c>
      <c r="BM475" s="274">
        <f t="shared" si="148"/>
        <v>0.95518000000000003</v>
      </c>
      <c r="BN475" s="326">
        <f t="shared" si="158"/>
        <v>121.34885571305931</v>
      </c>
      <c r="BO475" s="296" t="str">
        <f t="shared" si="159"/>
        <v/>
      </c>
      <c r="BP475">
        <f t="shared" si="149"/>
        <v>1</v>
      </c>
      <c r="BQ475" s="296"/>
      <c r="BR475" s="332">
        <v>45224</v>
      </c>
      <c r="BS475" s="2" t="s">
        <v>108</v>
      </c>
      <c r="BT475" s="2" t="s">
        <v>141</v>
      </c>
      <c r="BU475" s="323">
        <v>46388</v>
      </c>
      <c r="BV475" s="323">
        <v>46752</v>
      </c>
      <c r="BW475" s="324">
        <v>8760</v>
      </c>
      <c r="BX475" s="325">
        <v>90.6</v>
      </c>
      <c r="BY475" s="274">
        <f t="shared" si="150"/>
        <v>0.95518000000000003</v>
      </c>
      <c r="BZ475" s="326">
        <f t="shared" si="160"/>
        <v>94.851232228480484</v>
      </c>
      <c r="CA475" s="296" t="str">
        <f t="shared" si="161"/>
        <v/>
      </c>
    </row>
    <row r="476" spans="12:79" x14ac:dyDescent="0.25">
      <c r="L476" s="332">
        <v>44088</v>
      </c>
      <c r="M476" s="2" t="s">
        <v>108</v>
      </c>
      <c r="N476" s="2" t="s">
        <v>135</v>
      </c>
      <c r="O476" s="323">
        <v>45658</v>
      </c>
      <c r="P476" s="323">
        <v>46022</v>
      </c>
      <c r="Q476" s="324">
        <v>8760</v>
      </c>
      <c r="R476" s="325">
        <v>49.7</v>
      </c>
      <c r="S476" s="274">
        <f t="shared" si="142"/>
        <v>1.0783700000000001</v>
      </c>
      <c r="T476" s="326">
        <f t="shared" si="151"/>
        <v>46.088077376039763</v>
      </c>
      <c r="U476" s="296" t="str">
        <f t="shared" si="143"/>
        <v/>
      </c>
      <c r="V476" s="296"/>
      <c r="W476" s="332">
        <v>44496</v>
      </c>
      <c r="X476" s="2" t="s">
        <v>108</v>
      </c>
      <c r="Y476" s="2" t="s">
        <v>138</v>
      </c>
      <c r="Z476" s="323">
        <v>46023</v>
      </c>
      <c r="AA476" s="323">
        <v>46387</v>
      </c>
      <c r="AB476" s="324">
        <v>8760</v>
      </c>
      <c r="AC476" s="325">
        <v>70.25</v>
      </c>
      <c r="AD476" s="274">
        <f t="shared" si="144"/>
        <v>1.0713699999999999</v>
      </c>
      <c r="AE476" s="326">
        <f t="shared" si="152"/>
        <v>65.570251173730838</v>
      </c>
      <c r="AF476" s="296" t="str">
        <f t="shared" si="153"/>
        <v/>
      </c>
      <c r="AG476" s="296"/>
      <c r="AH476" s="333">
        <v>44861</v>
      </c>
      <c r="AI476" s="328" t="s">
        <v>108</v>
      </c>
      <c r="AJ476" s="328" t="s">
        <v>141</v>
      </c>
      <c r="AK476" s="329">
        <v>46388</v>
      </c>
      <c r="AL476" s="329">
        <v>46752</v>
      </c>
      <c r="AM476" s="330">
        <v>8760</v>
      </c>
      <c r="AN476" s="331">
        <v>134.75</v>
      </c>
      <c r="AO476" s="274">
        <f t="shared" si="145"/>
        <v>0.97899000000000003</v>
      </c>
      <c r="AP476" s="326">
        <f t="shared" si="154"/>
        <v>137.6418553815667</v>
      </c>
      <c r="AQ476" s="296" t="str">
        <f t="shared" si="155"/>
        <v/>
      </c>
      <c r="AR476" s="296"/>
      <c r="AS476" s="333">
        <v>44867</v>
      </c>
      <c r="AT476" s="328" t="s">
        <v>115</v>
      </c>
      <c r="AU476" s="328" t="s">
        <v>116</v>
      </c>
      <c r="AV476" s="329">
        <v>45200</v>
      </c>
      <c r="AW476" s="329">
        <v>45291</v>
      </c>
      <c r="AX476" s="330">
        <v>2209</v>
      </c>
      <c r="AY476" s="331">
        <v>475.06</v>
      </c>
      <c r="AZ476" s="274">
        <f t="shared" si="146"/>
        <v>0.98429999999999995</v>
      </c>
      <c r="BA476" s="326">
        <f t="shared" si="156"/>
        <v>482.63740729452405</v>
      </c>
      <c r="BB476" s="296">
        <f t="shared" si="157"/>
        <v>482.63740729452405</v>
      </c>
      <c r="BC476">
        <f t="shared" si="147"/>
        <v>1</v>
      </c>
      <c r="BD476" s="296"/>
      <c r="BE476" s="296"/>
      <c r="BF476" s="332">
        <v>45230</v>
      </c>
      <c r="BG476" s="2" t="s">
        <v>115</v>
      </c>
      <c r="BH476" s="2" t="s">
        <v>140</v>
      </c>
      <c r="BI476" s="323">
        <v>45566</v>
      </c>
      <c r="BJ476" s="323">
        <v>45657</v>
      </c>
      <c r="BK476" s="324">
        <v>2209</v>
      </c>
      <c r="BL476" s="325">
        <v>131.19999999999999</v>
      </c>
      <c r="BM476" s="274">
        <f t="shared" si="148"/>
        <v>0.95518000000000003</v>
      </c>
      <c r="BN476" s="326">
        <f t="shared" si="158"/>
        <v>137.35630980548169</v>
      </c>
      <c r="BO476" s="296" t="str">
        <f t="shared" si="159"/>
        <v/>
      </c>
      <c r="BP476" t="str">
        <f t="shared" si="149"/>
        <v/>
      </c>
      <c r="BQ476" s="296"/>
      <c r="BR476" s="332">
        <v>45224</v>
      </c>
      <c r="BS476" s="2" t="s">
        <v>108</v>
      </c>
      <c r="BT476" s="2" t="s">
        <v>143</v>
      </c>
      <c r="BU476" s="323">
        <v>46753</v>
      </c>
      <c r="BV476" s="323">
        <v>47118</v>
      </c>
      <c r="BW476" s="324">
        <v>8784</v>
      </c>
      <c r="BX476" s="325">
        <v>81.45</v>
      </c>
      <c r="BY476" s="274">
        <f t="shared" si="150"/>
        <v>0.95518000000000003</v>
      </c>
      <c r="BZ476" s="326">
        <f t="shared" si="160"/>
        <v>85.271885927259788</v>
      </c>
      <c r="CA476" s="296" t="str">
        <f t="shared" si="161"/>
        <v/>
      </c>
    </row>
    <row r="477" spans="12:79" x14ac:dyDescent="0.25">
      <c r="L477" s="332">
        <v>44088</v>
      </c>
      <c r="M477" s="2" t="s">
        <v>108</v>
      </c>
      <c r="N477" s="2" t="s">
        <v>138</v>
      </c>
      <c r="O477" s="323">
        <v>46023</v>
      </c>
      <c r="P477" s="323">
        <v>46387</v>
      </c>
      <c r="Q477" s="324">
        <v>8760</v>
      </c>
      <c r="R477" s="325">
        <v>50.25</v>
      </c>
      <c r="S477" s="274">
        <f t="shared" si="142"/>
        <v>1.0783700000000001</v>
      </c>
      <c r="T477" s="326">
        <f t="shared" si="151"/>
        <v>46.598106401327925</v>
      </c>
      <c r="U477" s="296" t="str">
        <f t="shared" si="143"/>
        <v/>
      </c>
      <c r="V477" s="296"/>
      <c r="W477" s="332">
        <v>44496</v>
      </c>
      <c r="X477" s="2" t="s">
        <v>108</v>
      </c>
      <c r="Y477" s="2" t="s">
        <v>141</v>
      </c>
      <c r="Z477" s="323">
        <v>46388</v>
      </c>
      <c r="AA477" s="323">
        <v>46752</v>
      </c>
      <c r="AB477" s="324">
        <v>8760</v>
      </c>
      <c r="AC477" s="325">
        <v>69.930000000000007</v>
      </c>
      <c r="AD477" s="274">
        <f t="shared" si="144"/>
        <v>1.0713699999999999</v>
      </c>
      <c r="AE477" s="326">
        <f t="shared" si="152"/>
        <v>65.271568179060466</v>
      </c>
      <c r="AF477" s="296" t="str">
        <f t="shared" si="153"/>
        <v/>
      </c>
      <c r="AG477" s="296"/>
      <c r="AH477" s="333">
        <v>44861</v>
      </c>
      <c r="AI477" s="328" t="s">
        <v>108</v>
      </c>
      <c r="AJ477" s="328" t="s">
        <v>143</v>
      </c>
      <c r="AK477" s="329">
        <v>46753</v>
      </c>
      <c r="AL477" s="329">
        <v>47118</v>
      </c>
      <c r="AM477" s="330">
        <v>8784</v>
      </c>
      <c r="AN477" s="331">
        <v>119.25</v>
      </c>
      <c r="AO477" s="274">
        <f t="shared" si="145"/>
        <v>0.97899000000000003</v>
      </c>
      <c r="AP477" s="326">
        <f t="shared" si="154"/>
        <v>121.8092115343364</v>
      </c>
      <c r="AQ477" s="296" t="str">
        <f t="shared" si="155"/>
        <v/>
      </c>
      <c r="AR477" s="296"/>
      <c r="AS477" s="333">
        <v>44867</v>
      </c>
      <c r="AT477" s="328" t="s">
        <v>115</v>
      </c>
      <c r="AU477" s="328" t="s">
        <v>111</v>
      </c>
      <c r="AV477" s="329">
        <v>45292</v>
      </c>
      <c r="AW477" s="329">
        <v>45382</v>
      </c>
      <c r="AX477" s="330">
        <v>2183</v>
      </c>
      <c r="AY477" s="331">
        <v>417.24</v>
      </c>
      <c r="AZ477" s="274">
        <f t="shared" si="146"/>
        <v>0.98429999999999995</v>
      </c>
      <c r="BA477" s="326">
        <f t="shared" si="156"/>
        <v>423.89515391648888</v>
      </c>
      <c r="BB477" s="296">
        <f t="shared" si="157"/>
        <v>423.89515391648888</v>
      </c>
      <c r="BC477">
        <f t="shared" si="147"/>
        <v>1</v>
      </c>
      <c r="BD477" s="296"/>
      <c r="BE477" s="296"/>
      <c r="BF477" s="332">
        <v>45230</v>
      </c>
      <c r="BG477" s="2" t="s">
        <v>115</v>
      </c>
      <c r="BH477" s="2" t="s">
        <v>135</v>
      </c>
      <c r="BI477" s="323">
        <v>45658</v>
      </c>
      <c r="BJ477" s="323">
        <v>45747</v>
      </c>
      <c r="BK477" s="324">
        <v>2159</v>
      </c>
      <c r="BL477" s="325">
        <v>131.86000000000001</v>
      </c>
      <c r="BM477" s="274">
        <f t="shared" si="148"/>
        <v>0.95518000000000003</v>
      </c>
      <c r="BN477" s="326">
        <f t="shared" si="158"/>
        <v>138.04727904688121</v>
      </c>
      <c r="BO477" s="296" t="str">
        <f t="shared" si="159"/>
        <v/>
      </c>
      <c r="BP477" t="str">
        <f t="shared" si="149"/>
        <v/>
      </c>
      <c r="BQ477" s="296"/>
      <c r="BR477" s="332">
        <v>45224</v>
      </c>
      <c r="BS477" s="2" t="s">
        <v>108</v>
      </c>
      <c r="BT477" s="2" t="s">
        <v>146</v>
      </c>
      <c r="BU477" s="323">
        <v>47119</v>
      </c>
      <c r="BV477" s="323">
        <v>47483</v>
      </c>
      <c r="BW477" s="324">
        <v>8760</v>
      </c>
      <c r="BX477" s="325">
        <v>78.239999999999995</v>
      </c>
      <c r="BY477" s="274">
        <f t="shared" si="150"/>
        <v>0.95518000000000003</v>
      </c>
      <c r="BZ477" s="326">
        <f t="shared" si="160"/>
        <v>81.911262798634809</v>
      </c>
      <c r="CA477" s="296" t="str">
        <f t="shared" si="161"/>
        <v/>
      </c>
    </row>
    <row r="478" spans="12:79" x14ac:dyDescent="0.25">
      <c r="L478" s="332">
        <v>44085</v>
      </c>
      <c r="M478" s="2" t="s">
        <v>108</v>
      </c>
      <c r="N478" s="2" t="s">
        <v>151</v>
      </c>
      <c r="O478" s="323">
        <v>44197</v>
      </c>
      <c r="P478" s="323">
        <v>44561</v>
      </c>
      <c r="Q478" s="324">
        <v>8760</v>
      </c>
      <c r="R478" s="325">
        <v>41.19</v>
      </c>
      <c r="S478" s="274">
        <f t="shared" si="142"/>
        <v>1.0783700000000001</v>
      </c>
      <c r="T478" s="326">
        <f t="shared" si="151"/>
        <v>38.19653736658104</v>
      </c>
      <c r="U478" s="296" t="str">
        <f t="shared" si="143"/>
        <v/>
      </c>
      <c r="V478" s="296"/>
      <c r="W478" s="332">
        <v>44496</v>
      </c>
      <c r="X478" s="2" t="s">
        <v>108</v>
      </c>
      <c r="Y478" s="2" t="s">
        <v>143</v>
      </c>
      <c r="Z478" s="323">
        <v>46753</v>
      </c>
      <c r="AA478" s="323">
        <v>47118</v>
      </c>
      <c r="AB478" s="324">
        <v>8784</v>
      </c>
      <c r="AC478" s="325">
        <v>69.64</v>
      </c>
      <c r="AD478" s="274">
        <f t="shared" si="144"/>
        <v>1.0713699999999999</v>
      </c>
      <c r="AE478" s="326">
        <f t="shared" si="152"/>
        <v>65.000886715140439</v>
      </c>
      <c r="AF478" s="296" t="str">
        <f t="shared" si="153"/>
        <v/>
      </c>
      <c r="AG478" s="296"/>
      <c r="AH478" s="333">
        <v>44861</v>
      </c>
      <c r="AI478" s="328" t="s">
        <v>108</v>
      </c>
      <c r="AJ478" s="328" t="s">
        <v>146</v>
      </c>
      <c r="AK478" s="329">
        <v>47119</v>
      </c>
      <c r="AL478" s="329">
        <v>47483</v>
      </c>
      <c r="AM478" s="330">
        <v>8760</v>
      </c>
      <c r="AN478" s="331">
        <v>117.47</v>
      </c>
      <c r="AO478" s="274">
        <f t="shared" si="145"/>
        <v>0.97899000000000003</v>
      </c>
      <c r="AP478" s="326">
        <f t="shared" si="154"/>
        <v>119.99101114413834</v>
      </c>
      <c r="AQ478" s="296" t="str">
        <f t="shared" si="155"/>
        <v/>
      </c>
      <c r="AR478" s="296"/>
      <c r="AS478" s="333">
        <v>44867</v>
      </c>
      <c r="AT478" s="328" t="s">
        <v>115</v>
      </c>
      <c r="AU478" s="328" t="s">
        <v>117</v>
      </c>
      <c r="AV478" s="329">
        <v>45383</v>
      </c>
      <c r="AW478" s="329">
        <v>45473</v>
      </c>
      <c r="AX478" s="330">
        <v>2184</v>
      </c>
      <c r="AY478" s="331">
        <v>179.24</v>
      </c>
      <c r="AZ478" s="274">
        <f t="shared" si="146"/>
        <v>0.98429999999999995</v>
      </c>
      <c r="BA478" s="326">
        <f t="shared" si="156"/>
        <v>182.09895357106575</v>
      </c>
      <c r="BB478" s="296">
        <f t="shared" si="157"/>
        <v>182.09895357106575</v>
      </c>
      <c r="BC478">
        <f t="shared" si="147"/>
        <v>1</v>
      </c>
      <c r="BD478" s="296"/>
      <c r="BE478" s="296"/>
      <c r="BF478" s="332">
        <v>45230</v>
      </c>
      <c r="BG478" s="2" t="s">
        <v>115</v>
      </c>
      <c r="BH478" s="2" t="s">
        <v>145</v>
      </c>
      <c r="BI478" s="323">
        <v>45748</v>
      </c>
      <c r="BJ478" s="323">
        <v>45838</v>
      </c>
      <c r="BK478" s="324">
        <v>2184</v>
      </c>
      <c r="BL478" s="325">
        <v>95.45</v>
      </c>
      <c r="BM478" s="274">
        <f t="shared" si="148"/>
        <v>0.95518000000000003</v>
      </c>
      <c r="BN478" s="326">
        <f t="shared" si="158"/>
        <v>99.928809229673988</v>
      </c>
      <c r="BO478" s="296" t="str">
        <f t="shared" si="159"/>
        <v/>
      </c>
      <c r="BP478" t="str">
        <f t="shared" si="149"/>
        <v/>
      </c>
      <c r="BQ478" s="296"/>
      <c r="BR478" s="332">
        <v>45224</v>
      </c>
      <c r="BS478" s="2" t="s">
        <v>108</v>
      </c>
      <c r="BT478" s="2" t="s">
        <v>149</v>
      </c>
      <c r="BU478" s="323">
        <v>47484</v>
      </c>
      <c r="BV478" s="323">
        <v>47848</v>
      </c>
      <c r="BW478" s="324">
        <v>8760</v>
      </c>
      <c r="BX478" s="325">
        <v>75.37</v>
      </c>
      <c r="BY478" s="274">
        <f t="shared" si="150"/>
        <v>0.95518000000000003</v>
      </c>
      <c r="BZ478" s="326">
        <f t="shared" si="160"/>
        <v>78.906593521639905</v>
      </c>
      <c r="CA478" s="296" t="str">
        <f t="shared" si="161"/>
        <v/>
      </c>
    </row>
    <row r="479" spans="12:79" x14ac:dyDescent="0.25">
      <c r="L479" s="332">
        <v>44085</v>
      </c>
      <c r="M479" s="2" t="s">
        <v>108</v>
      </c>
      <c r="N479" s="2" t="s">
        <v>133</v>
      </c>
      <c r="O479" s="323">
        <v>44562</v>
      </c>
      <c r="P479" s="323">
        <v>44926</v>
      </c>
      <c r="Q479" s="324">
        <v>8760</v>
      </c>
      <c r="R479" s="325">
        <v>44.4</v>
      </c>
      <c r="S479" s="274">
        <f t="shared" si="142"/>
        <v>1.0783700000000001</v>
      </c>
      <c r="T479" s="326">
        <f t="shared" si="151"/>
        <v>41.173252223262885</v>
      </c>
      <c r="U479" s="296" t="str">
        <f t="shared" si="143"/>
        <v/>
      </c>
      <c r="V479" s="296"/>
      <c r="W479" s="332">
        <v>44496</v>
      </c>
      <c r="X479" s="2" t="s">
        <v>108</v>
      </c>
      <c r="Y479" s="2" t="s">
        <v>146</v>
      </c>
      <c r="Z479" s="323">
        <v>47119</v>
      </c>
      <c r="AA479" s="323">
        <v>47483</v>
      </c>
      <c r="AB479" s="324">
        <v>8760</v>
      </c>
      <c r="AC479" s="325">
        <v>69.040000000000006</v>
      </c>
      <c r="AD479" s="274">
        <f t="shared" si="144"/>
        <v>1.0713699999999999</v>
      </c>
      <c r="AE479" s="326">
        <f t="shared" si="152"/>
        <v>64.440856100133487</v>
      </c>
      <c r="AF479" s="296" t="str">
        <f t="shared" si="153"/>
        <v/>
      </c>
      <c r="AG479" s="296"/>
      <c r="AH479" s="333">
        <v>44861</v>
      </c>
      <c r="AI479" s="328" t="s">
        <v>108</v>
      </c>
      <c r="AJ479" s="328" t="s">
        <v>149</v>
      </c>
      <c r="AK479" s="329">
        <v>47484</v>
      </c>
      <c r="AL479" s="329">
        <v>47848</v>
      </c>
      <c r="AM479" s="330">
        <v>8760</v>
      </c>
      <c r="AN479" s="331">
        <v>116.51</v>
      </c>
      <c r="AO479" s="274">
        <f t="shared" si="145"/>
        <v>0.97899000000000003</v>
      </c>
      <c r="AP479" s="326">
        <f t="shared" si="154"/>
        <v>119.01040868650344</v>
      </c>
      <c r="AQ479" s="296" t="str">
        <f t="shared" si="155"/>
        <v/>
      </c>
      <c r="AR479" s="296"/>
      <c r="AS479" s="333">
        <v>44867</v>
      </c>
      <c r="AT479" s="328" t="s">
        <v>115</v>
      </c>
      <c r="AU479" s="328" t="s">
        <v>118</v>
      </c>
      <c r="AV479" s="329">
        <v>45474</v>
      </c>
      <c r="AW479" s="329">
        <v>45565</v>
      </c>
      <c r="AX479" s="330">
        <v>2208</v>
      </c>
      <c r="AY479" s="331">
        <v>179.19</v>
      </c>
      <c r="AZ479" s="274">
        <f t="shared" si="146"/>
        <v>0.98429999999999995</v>
      </c>
      <c r="BA479" s="326">
        <f t="shared" si="156"/>
        <v>182.04815604998475</v>
      </c>
      <c r="BB479" s="296">
        <f t="shared" si="157"/>
        <v>182.04815604998475</v>
      </c>
      <c r="BC479">
        <f t="shared" si="147"/>
        <v>1</v>
      </c>
      <c r="BD479" s="296"/>
      <c r="BE479" s="296"/>
      <c r="BF479" s="332">
        <v>45230</v>
      </c>
      <c r="BG479" s="2" t="s">
        <v>115</v>
      </c>
      <c r="BH479" s="2" t="s">
        <v>148</v>
      </c>
      <c r="BI479" s="323">
        <v>45839</v>
      </c>
      <c r="BJ479" s="323">
        <v>45930</v>
      </c>
      <c r="BK479" s="324">
        <v>2208</v>
      </c>
      <c r="BL479" s="325">
        <v>99.08</v>
      </c>
      <c r="BM479" s="274">
        <f t="shared" si="148"/>
        <v>0.95518000000000003</v>
      </c>
      <c r="BN479" s="326">
        <f t="shared" si="158"/>
        <v>103.72914005737138</v>
      </c>
      <c r="BO479" s="296" t="str">
        <f t="shared" si="159"/>
        <v/>
      </c>
      <c r="BP479" t="str">
        <f t="shared" si="149"/>
        <v/>
      </c>
      <c r="BQ479" s="296"/>
      <c r="BR479" s="332">
        <v>45224</v>
      </c>
      <c r="BS479" s="2" t="s">
        <v>108</v>
      </c>
      <c r="BT479" s="2" t="s">
        <v>153</v>
      </c>
      <c r="BU479" s="323">
        <v>47849</v>
      </c>
      <c r="BV479" s="323">
        <v>48213</v>
      </c>
      <c r="BW479" s="324">
        <v>8760</v>
      </c>
      <c r="BX479" s="325">
        <v>77.31</v>
      </c>
      <c r="BY479" s="274">
        <f t="shared" si="150"/>
        <v>0.95518000000000003</v>
      </c>
      <c r="BZ479" s="326">
        <f t="shared" si="160"/>
        <v>80.937624322117301</v>
      </c>
      <c r="CA479" s="296" t="str">
        <f t="shared" si="161"/>
        <v/>
      </c>
    </row>
    <row r="480" spans="12:79" x14ac:dyDescent="0.25">
      <c r="L480" s="332">
        <v>44085</v>
      </c>
      <c r="M480" s="2" t="s">
        <v>108</v>
      </c>
      <c r="N480" s="2" t="s">
        <v>110</v>
      </c>
      <c r="O480" s="323">
        <v>44927</v>
      </c>
      <c r="P480" s="323">
        <v>45291</v>
      </c>
      <c r="Q480" s="324">
        <v>8760</v>
      </c>
      <c r="R480" s="325">
        <v>46.24</v>
      </c>
      <c r="S480" s="274">
        <f t="shared" si="142"/>
        <v>1.0783700000000001</v>
      </c>
      <c r="T480" s="326">
        <f t="shared" si="151"/>
        <v>42.879531144226938</v>
      </c>
      <c r="U480" s="296" t="str">
        <f t="shared" si="143"/>
        <v/>
      </c>
      <c r="V480" s="296"/>
      <c r="W480" s="332">
        <v>44496</v>
      </c>
      <c r="X480" s="2" t="s">
        <v>108</v>
      </c>
      <c r="Y480" s="2" t="s">
        <v>149</v>
      </c>
      <c r="Z480" s="323">
        <v>47484</v>
      </c>
      <c r="AA480" s="323">
        <v>47848</v>
      </c>
      <c r="AB480" s="324">
        <v>8760</v>
      </c>
      <c r="AC480" s="325">
        <v>68.569999999999993</v>
      </c>
      <c r="AD480" s="274">
        <f t="shared" si="144"/>
        <v>1.0713699999999999</v>
      </c>
      <c r="AE480" s="326">
        <f t="shared" si="152"/>
        <v>64.002165451711363</v>
      </c>
      <c r="AF480" s="296" t="str">
        <f t="shared" si="153"/>
        <v/>
      </c>
      <c r="AG480" s="296"/>
      <c r="AH480" s="333">
        <v>44861</v>
      </c>
      <c r="AI480" s="328" t="s">
        <v>108</v>
      </c>
      <c r="AJ480" s="328" t="s">
        <v>153</v>
      </c>
      <c r="AK480" s="329">
        <v>47849</v>
      </c>
      <c r="AL480" s="329">
        <v>48213</v>
      </c>
      <c r="AM480" s="330">
        <v>8760</v>
      </c>
      <c r="AN480" s="331">
        <v>115.79</v>
      </c>
      <c r="AO480" s="274">
        <f t="shared" si="145"/>
        <v>0.97899000000000003</v>
      </c>
      <c r="AP480" s="326">
        <f t="shared" si="154"/>
        <v>118.27495684327725</v>
      </c>
      <c r="AQ480" s="296" t="str">
        <f t="shared" si="155"/>
        <v/>
      </c>
      <c r="AR480" s="296"/>
      <c r="AS480" s="333">
        <v>44867</v>
      </c>
      <c r="AT480" s="328" t="s">
        <v>115</v>
      </c>
      <c r="AU480" s="328" t="s">
        <v>140</v>
      </c>
      <c r="AV480" s="329">
        <v>45566</v>
      </c>
      <c r="AW480" s="329">
        <v>45657</v>
      </c>
      <c r="AX480" s="330">
        <v>2209</v>
      </c>
      <c r="AY480" s="331">
        <v>250.52</v>
      </c>
      <c r="AZ480" s="274">
        <f t="shared" si="146"/>
        <v>0.98429999999999995</v>
      </c>
      <c r="BA480" s="326">
        <f t="shared" si="156"/>
        <v>254.51589962409835</v>
      </c>
      <c r="BB480" s="296" t="str">
        <f t="shared" si="157"/>
        <v/>
      </c>
      <c r="BC480" t="str">
        <f t="shared" si="147"/>
        <v/>
      </c>
      <c r="BD480" s="296"/>
      <c r="BE480" s="296"/>
      <c r="BF480" s="332">
        <v>45230</v>
      </c>
      <c r="BG480" s="2" t="s">
        <v>115</v>
      </c>
      <c r="BH480" s="2" t="s">
        <v>152</v>
      </c>
      <c r="BI480" s="323">
        <v>45931</v>
      </c>
      <c r="BJ480" s="323">
        <v>46022</v>
      </c>
      <c r="BK480" s="324">
        <v>2209</v>
      </c>
      <c r="BL480" s="325">
        <v>118.1</v>
      </c>
      <c r="BM480" s="274">
        <f t="shared" si="148"/>
        <v>0.95518000000000003</v>
      </c>
      <c r="BN480" s="326">
        <f t="shared" si="158"/>
        <v>123.6416172867941</v>
      </c>
      <c r="BO480" s="296" t="str">
        <f t="shared" si="159"/>
        <v/>
      </c>
      <c r="BP480" t="str">
        <f t="shared" si="149"/>
        <v/>
      </c>
      <c r="BQ480" s="296"/>
      <c r="BR480" s="332">
        <v>45224</v>
      </c>
      <c r="BS480" s="2" t="s">
        <v>108</v>
      </c>
      <c r="BT480" s="2" t="s">
        <v>155</v>
      </c>
      <c r="BU480" s="323">
        <v>48214</v>
      </c>
      <c r="BV480" s="323">
        <v>48579</v>
      </c>
      <c r="BW480" s="324">
        <v>8784</v>
      </c>
      <c r="BX480" s="325">
        <v>75.31</v>
      </c>
      <c r="BY480" s="274">
        <f t="shared" si="150"/>
        <v>0.95518000000000003</v>
      </c>
      <c r="BZ480" s="326">
        <f t="shared" si="160"/>
        <v>78.84377813605812</v>
      </c>
      <c r="CA480" s="296" t="str">
        <f t="shared" si="161"/>
        <v/>
      </c>
    </row>
    <row r="481" spans="12:79" x14ac:dyDescent="0.25">
      <c r="L481" s="332">
        <v>44085</v>
      </c>
      <c r="M481" s="2" t="s">
        <v>108</v>
      </c>
      <c r="N481" s="2" t="s">
        <v>111</v>
      </c>
      <c r="O481" s="323">
        <v>45292</v>
      </c>
      <c r="P481" s="323">
        <v>45657</v>
      </c>
      <c r="Q481" s="324">
        <v>8784</v>
      </c>
      <c r="R481" s="325">
        <v>47.95</v>
      </c>
      <c r="S481" s="274">
        <f t="shared" si="142"/>
        <v>1.0783700000000001</v>
      </c>
      <c r="T481" s="326">
        <f t="shared" si="151"/>
        <v>44.465257750122873</v>
      </c>
      <c r="U481" s="296" t="str">
        <f t="shared" si="143"/>
        <v/>
      </c>
      <c r="V481" s="296"/>
      <c r="W481" s="332">
        <v>44496</v>
      </c>
      <c r="X481" s="2" t="s">
        <v>108</v>
      </c>
      <c r="Y481" s="2" t="s">
        <v>153</v>
      </c>
      <c r="Z481" s="323">
        <v>47849</v>
      </c>
      <c r="AA481" s="323">
        <v>48213</v>
      </c>
      <c r="AB481" s="324">
        <v>8760</v>
      </c>
      <c r="AC481" s="325">
        <v>68.14</v>
      </c>
      <c r="AD481" s="274">
        <f t="shared" si="144"/>
        <v>1.0713699999999999</v>
      </c>
      <c r="AE481" s="326">
        <f t="shared" si="152"/>
        <v>63.600810177623046</v>
      </c>
      <c r="AF481" s="296" t="str">
        <f t="shared" si="153"/>
        <v/>
      </c>
      <c r="AG481" s="296"/>
      <c r="AH481" s="333">
        <v>44861</v>
      </c>
      <c r="AI481" s="328" t="s">
        <v>108</v>
      </c>
      <c r="AJ481" s="328" t="s">
        <v>155</v>
      </c>
      <c r="AK481" s="329">
        <v>48214</v>
      </c>
      <c r="AL481" s="329">
        <v>48579</v>
      </c>
      <c r="AM481" s="330">
        <v>8784</v>
      </c>
      <c r="AN481" s="331">
        <v>114.54</v>
      </c>
      <c r="AO481" s="274">
        <f t="shared" si="145"/>
        <v>0.97899000000000003</v>
      </c>
      <c r="AP481" s="326">
        <f t="shared" si="154"/>
        <v>116.99813072656514</v>
      </c>
      <c r="AQ481" s="296" t="str">
        <f t="shared" si="155"/>
        <v/>
      </c>
      <c r="AR481" s="296"/>
      <c r="AS481" s="333">
        <v>44867</v>
      </c>
      <c r="AT481" s="328" t="s">
        <v>115</v>
      </c>
      <c r="AU481" s="328" t="s">
        <v>135</v>
      </c>
      <c r="AV481" s="329">
        <v>45658</v>
      </c>
      <c r="AW481" s="329">
        <v>45747</v>
      </c>
      <c r="AX481" s="330">
        <v>2159</v>
      </c>
      <c r="AY481" s="331">
        <v>243.38</v>
      </c>
      <c r="AZ481" s="274">
        <f t="shared" si="146"/>
        <v>0.98429999999999995</v>
      </c>
      <c r="BA481" s="326">
        <f t="shared" si="156"/>
        <v>247.26201361373566</v>
      </c>
      <c r="BB481" s="296" t="str">
        <f t="shared" si="157"/>
        <v/>
      </c>
      <c r="BC481" t="str">
        <f t="shared" si="147"/>
        <v/>
      </c>
      <c r="BD481" s="296"/>
      <c r="BE481" s="296"/>
      <c r="BF481" s="332">
        <v>45230</v>
      </c>
      <c r="BG481" s="2" t="s">
        <v>115</v>
      </c>
      <c r="BH481" s="2" t="s">
        <v>138</v>
      </c>
      <c r="BI481" s="323">
        <v>46023</v>
      </c>
      <c r="BJ481" s="323">
        <v>46112</v>
      </c>
      <c r="BK481" s="324">
        <v>2159</v>
      </c>
      <c r="BL481" s="325">
        <v>119.63</v>
      </c>
      <c r="BM481" s="274">
        <f t="shared" si="148"/>
        <v>0.95518000000000003</v>
      </c>
      <c r="BN481" s="326">
        <f t="shared" si="158"/>
        <v>125.24340961912937</v>
      </c>
      <c r="BO481" s="296" t="str">
        <f t="shared" si="159"/>
        <v/>
      </c>
      <c r="BP481" t="str">
        <f t="shared" si="149"/>
        <v/>
      </c>
      <c r="BQ481" s="296"/>
      <c r="BR481" s="332">
        <v>45224</v>
      </c>
      <c r="BS481" s="2" t="s">
        <v>108</v>
      </c>
      <c r="BT481" s="2" t="s">
        <v>158</v>
      </c>
      <c r="BU481" s="323">
        <v>48580</v>
      </c>
      <c r="BV481" s="323">
        <v>48944</v>
      </c>
      <c r="BW481" s="324">
        <v>8760</v>
      </c>
      <c r="BX481" s="325">
        <v>73.31</v>
      </c>
      <c r="BY481" s="274">
        <f t="shared" si="150"/>
        <v>0.95518000000000003</v>
      </c>
      <c r="BZ481" s="326">
        <f t="shared" si="160"/>
        <v>76.749931949998953</v>
      </c>
      <c r="CA481" s="296" t="str">
        <f t="shared" si="161"/>
        <v/>
      </c>
    </row>
    <row r="482" spans="12:79" x14ac:dyDescent="0.25">
      <c r="L482" s="332">
        <v>44085</v>
      </c>
      <c r="M482" s="2" t="s">
        <v>108</v>
      </c>
      <c r="N482" s="2" t="s">
        <v>135</v>
      </c>
      <c r="O482" s="323">
        <v>45658</v>
      </c>
      <c r="P482" s="323">
        <v>46022</v>
      </c>
      <c r="Q482" s="324">
        <v>8760</v>
      </c>
      <c r="R482" s="325">
        <v>48.73</v>
      </c>
      <c r="S482" s="274">
        <f t="shared" si="142"/>
        <v>1.0783700000000001</v>
      </c>
      <c r="T482" s="326">
        <f t="shared" si="151"/>
        <v>45.188571640531535</v>
      </c>
      <c r="U482" s="296" t="str">
        <f t="shared" si="143"/>
        <v/>
      </c>
      <c r="V482" s="296"/>
      <c r="W482" s="332">
        <v>44495</v>
      </c>
      <c r="X482" s="2" t="s">
        <v>108</v>
      </c>
      <c r="Y482" s="2" t="s">
        <v>133</v>
      </c>
      <c r="Z482" s="323">
        <v>44562</v>
      </c>
      <c r="AA482" s="323">
        <v>44926</v>
      </c>
      <c r="AB482" s="324">
        <v>8760</v>
      </c>
      <c r="AC482" s="325">
        <v>123.5</v>
      </c>
      <c r="AD482" s="274">
        <f t="shared" si="144"/>
        <v>1.0713699999999999</v>
      </c>
      <c r="AE482" s="326">
        <f t="shared" si="152"/>
        <v>115.27296825559797</v>
      </c>
      <c r="AF482" s="296" t="str">
        <f t="shared" si="153"/>
        <v/>
      </c>
      <c r="AG482" s="296"/>
      <c r="AH482" s="333">
        <v>44860</v>
      </c>
      <c r="AI482" s="328" t="s">
        <v>108</v>
      </c>
      <c r="AJ482" s="328" t="s">
        <v>110</v>
      </c>
      <c r="AK482" s="329">
        <v>44927</v>
      </c>
      <c r="AL482" s="329">
        <v>45291</v>
      </c>
      <c r="AM482" s="330">
        <v>8760</v>
      </c>
      <c r="AN482" s="331">
        <v>373.5</v>
      </c>
      <c r="AO482" s="274">
        <f t="shared" si="145"/>
        <v>0.97899000000000003</v>
      </c>
      <c r="AP482" s="326">
        <f t="shared" si="154"/>
        <v>381.51564367358196</v>
      </c>
      <c r="AQ482" s="296" t="str">
        <f t="shared" si="155"/>
        <v/>
      </c>
      <c r="AR482" s="296"/>
      <c r="AS482" s="333">
        <v>44867</v>
      </c>
      <c r="AT482" s="328" t="s">
        <v>115</v>
      </c>
      <c r="AU482" s="328" t="s">
        <v>145</v>
      </c>
      <c r="AV482" s="329">
        <v>45748</v>
      </c>
      <c r="AW482" s="329">
        <v>45838</v>
      </c>
      <c r="AX482" s="330">
        <v>2184</v>
      </c>
      <c r="AY482" s="331"/>
      <c r="AZ482" s="274">
        <f t="shared" si="146"/>
        <v>0.98429999999999995</v>
      </c>
      <c r="BA482" s="326" t="str">
        <f t="shared" si="156"/>
        <v/>
      </c>
      <c r="BB482" s="296" t="str">
        <f t="shared" si="157"/>
        <v/>
      </c>
      <c r="BC482" t="str">
        <f t="shared" si="147"/>
        <v/>
      </c>
      <c r="BD482" s="296"/>
      <c r="BE482" s="296"/>
      <c r="BF482" s="332">
        <v>45230</v>
      </c>
      <c r="BG482" s="2" t="s">
        <v>115</v>
      </c>
      <c r="BH482" s="2" t="s">
        <v>157</v>
      </c>
      <c r="BI482" s="323">
        <v>46113</v>
      </c>
      <c r="BJ482" s="323">
        <v>46203</v>
      </c>
      <c r="BK482" s="324">
        <v>2184</v>
      </c>
      <c r="BL482" s="325">
        <v>90.55</v>
      </c>
      <c r="BM482" s="274">
        <f t="shared" si="148"/>
        <v>0.95518000000000003</v>
      </c>
      <c r="BN482" s="326">
        <f t="shared" si="158"/>
        <v>94.79888607382901</v>
      </c>
      <c r="BO482" s="296" t="str">
        <f t="shared" si="159"/>
        <v/>
      </c>
      <c r="BP482" t="str">
        <f t="shared" si="149"/>
        <v/>
      </c>
      <c r="BQ482" s="296"/>
      <c r="BR482" s="332">
        <v>45223</v>
      </c>
      <c r="BS482" s="2" t="s">
        <v>108</v>
      </c>
      <c r="BT482" s="2" t="s">
        <v>111</v>
      </c>
      <c r="BU482" s="323">
        <v>45292</v>
      </c>
      <c r="BV482" s="323">
        <v>45657</v>
      </c>
      <c r="BW482" s="324">
        <v>8784</v>
      </c>
      <c r="BX482" s="325">
        <v>127.56</v>
      </c>
      <c r="BY482" s="274">
        <f t="shared" si="150"/>
        <v>0.95518000000000003</v>
      </c>
      <c r="BZ482" s="326">
        <f t="shared" si="160"/>
        <v>133.54550974685398</v>
      </c>
      <c r="CA482" s="296">
        <f t="shared" si="161"/>
        <v>133.54550974685398</v>
      </c>
    </row>
    <row r="483" spans="12:79" x14ac:dyDescent="0.25">
      <c r="L483" s="332">
        <v>44085</v>
      </c>
      <c r="M483" s="2" t="s">
        <v>108</v>
      </c>
      <c r="N483" s="2" t="s">
        <v>138</v>
      </c>
      <c r="O483" s="323">
        <v>46023</v>
      </c>
      <c r="P483" s="323">
        <v>46387</v>
      </c>
      <c r="Q483" s="324">
        <v>8760</v>
      </c>
      <c r="R483" s="325">
        <v>49.28</v>
      </c>
      <c r="S483" s="274">
        <f t="shared" si="142"/>
        <v>1.0783700000000001</v>
      </c>
      <c r="T483" s="326">
        <f t="shared" si="151"/>
        <v>45.698600665819711</v>
      </c>
      <c r="U483" s="296" t="str">
        <f t="shared" si="143"/>
        <v/>
      </c>
      <c r="V483" s="296"/>
      <c r="W483" s="332">
        <v>44495</v>
      </c>
      <c r="X483" s="2" t="s">
        <v>108</v>
      </c>
      <c r="Y483" s="2" t="s">
        <v>110</v>
      </c>
      <c r="Z483" s="323">
        <v>44927</v>
      </c>
      <c r="AA483" s="323">
        <v>45291</v>
      </c>
      <c r="AB483" s="324">
        <v>8760</v>
      </c>
      <c r="AC483" s="325">
        <v>86.1</v>
      </c>
      <c r="AD483" s="274">
        <f t="shared" si="144"/>
        <v>1.0713699999999999</v>
      </c>
      <c r="AE483" s="326">
        <f t="shared" si="152"/>
        <v>80.364393253497852</v>
      </c>
      <c r="AF483" s="296">
        <f t="shared" si="153"/>
        <v>80.364393253497852</v>
      </c>
      <c r="AG483" s="296"/>
      <c r="AH483" s="333">
        <v>44860</v>
      </c>
      <c r="AI483" s="328" t="s">
        <v>108</v>
      </c>
      <c r="AJ483" s="328" t="s">
        <v>111</v>
      </c>
      <c r="AK483" s="329">
        <v>45292</v>
      </c>
      <c r="AL483" s="329">
        <v>45657</v>
      </c>
      <c r="AM483" s="330">
        <v>8784</v>
      </c>
      <c r="AN483" s="331">
        <v>248.69</v>
      </c>
      <c r="AO483" s="274">
        <f t="shared" si="145"/>
        <v>0.97899000000000003</v>
      </c>
      <c r="AP483" s="326">
        <f t="shared" si="154"/>
        <v>254.02710957211002</v>
      </c>
      <c r="AQ483" s="296" t="str">
        <f t="shared" si="155"/>
        <v/>
      </c>
      <c r="AR483" s="296"/>
      <c r="AS483" s="333">
        <v>44867</v>
      </c>
      <c r="AT483" s="328" t="s">
        <v>115</v>
      </c>
      <c r="AU483" s="328" t="s">
        <v>148</v>
      </c>
      <c r="AV483" s="329">
        <v>45839</v>
      </c>
      <c r="AW483" s="329">
        <v>45930</v>
      </c>
      <c r="AX483" s="330">
        <v>2208</v>
      </c>
      <c r="AY483" s="331"/>
      <c r="AZ483" s="274">
        <f t="shared" si="146"/>
        <v>0.98429999999999995</v>
      </c>
      <c r="BA483" s="326" t="str">
        <f t="shared" si="156"/>
        <v/>
      </c>
      <c r="BB483" s="296" t="str">
        <f t="shared" si="157"/>
        <v/>
      </c>
      <c r="BC483" t="str">
        <f t="shared" si="147"/>
        <v/>
      </c>
      <c r="BD483" s="296"/>
      <c r="BE483" s="296"/>
      <c r="BF483" s="332">
        <v>45230</v>
      </c>
      <c r="BG483" s="2" t="s">
        <v>115</v>
      </c>
      <c r="BH483" s="2" t="s">
        <v>160</v>
      </c>
      <c r="BI483" s="323">
        <v>46204</v>
      </c>
      <c r="BJ483" s="323">
        <v>46295</v>
      </c>
      <c r="BK483" s="324">
        <v>2208</v>
      </c>
      <c r="BL483" s="325">
        <v>93.77</v>
      </c>
      <c r="BM483" s="274">
        <f t="shared" si="148"/>
        <v>0.95518000000000003</v>
      </c>
      <c r="BN483" s="326">
        <f t="shared" si="158"/>
        <v>98.169978433384273</v>
      </c>
      <c r="BO483" s="296" t="str">
        <f t="shared" si="159"/>
        <v/>
      </c>
      <c r="BP483" t="str">
        <f t="shared" si="149"/>
        <v/>
      </c>
      <c r="BQ483" s="296"/>
      <c r="BR483" s="332">
        <v>45223</v>
      </c>
      <c r="BS483" s="2" t="s">
        <v>108</v>
      </c>
      <c r="BT483" s="2" t="s">
        <v>135</v>
      </c>
      <c r="BU483" s="323">
        <v>45658</v>
      </c>
      <c r="BV483" s="323">
        <v>46022</v>
      </c>
      <c r="BW483" s="324">
        <v>8760</v>
      </c>
      <c r="BX483" s="325">
        <v>116.61</v>
      </c>
      <c r="BY483" s="274">
        <f t="shared" si="150"/>
        <v>0.95518000000000003</v>
      </c>
      <c r="BZ483" s="326">
        <f t="shared" si="160"/>
        <v>122.08170187818003</v>
      </c>
      <c r="CA483" s="296" t="str">
        <f t="shared" si="161"/>
        <v/>
      </c>
    </row>
    <row r="484" spans="12:79" x14ac:dyDescent="0.25">
      <c r="L484" s="332">
        <v>44084</v>
      </c>
      <c r="M484" s="2" t="s">
        <v>108</v>
      </c>
      <c r="N484" s="2" t="s">
        <v>151</v>
      </c>
      <c r="O484" s="323">
        <v>44197</v>
      </c>
      <c r="P484" s="323">
        <v>44561</v>
      </c>
      <c r="Q484" s="324">
        <v>8760</v>
      </c>
      <c r="R484" s="325">
        <v>41.26</v>
      </c>
      <c r="S484" s="274">
        <f t="shared" si="142"/>
        <v>1.0783700000000001</v>
      </c>
      <c r="T484" s="326">
        <f t="shared" si="151"/>
        <v>38.261450151617716</v>
      </c>
      <c r="U484" s="296" t="str">
        <f t="shared" si="143"/>
        <v/>
      </c>
      <c r="V484" s="296"/>
      <c r="W484" s="332">
        <v>44495</v>
      </c>
      <c r="X484" s="2" t="s">
        <v>108</v>
      </c>
      <c r="Y484" s="2" t="s">
        <v>111</v>
      </c>
      <c r="Z484" s="323">
        <v>45292</v>
      </c>
      <c r="AA484" s="323">
        <v>45657</v>
      </c>
      <c r="AB484" s="324">
        <v>8784</v>
      </c>
      <c r="AC484" s="325">
        <v>70.97</v>
      </c>
      <c r="AD484" s="274">
        <f t="shared" si="144"/>
        <v>1.0713699999999999</v>
      </c>
      <c r="AE484" s="326">
        <f t="shared" si="152"/>
        <v>66.242287911739183</v>
      </c>
      <c r="AF484" s="296" t="str">
        <f t="shared" si="153"/>
        <v/>
      </c>
      <c r="AG484" s="296"/>
      <c r="AH484" s="333">
        <v>44860</v>
      </c>
      <c r="AI484" s="328" t="s">
        <v>108</v>
      </c>
      <c r="AJ484" s="328" t="s">
        <v>135</v>
      </c>
      <c r="AK484" s="329">
        <v>45658</v>
      </c>
      <c r="AL484" s="329">
        <v>46022</v>
      </c>
      <c r="AM484" s="330">
        <v>8760</v>
      </c>
      <c r="AN484" s="331">
        <v>174.8</v>
      </c>
      <c r="AO484" s="274">
        <f t="shared" si="145"/>
        <v>0.97899000000000003</v>
      </c>
      <c r="AP484" s="326">
        <f t="shared" si="154"/>
        <v>178.55136416102312</v>
      </c>
      <c r="AQ484" s="296" t="str">
        <f t="shared" si="155"/>
        <v/>
      </c>
      <c r="AR484" s="296"/>
      <c r="AS484" s="333">
        <v>44866</v>
      </c>
      <c r="AT484" s="328" t="s">
        <v>115</v>
      </c>
      <c r="AU484" s="328" t="s">
        <v>110</v>
      </c>
      <c r="AV484" s="329">
        <v>44927</v>
      </c>
      <c r="AW484" s="329">
        <v>45016</v>
      </c>
      <c r="AX484" s="330">
        <v>2159</v>
      </c>
      <c r="AY484" s="331">
        <v>390</v>
      </c>
      <c r="AZ484" s="274">
        <f t="shared" si="146"/>
        <v>0.98429999999999995</v>
      </c>
      <c r="BA484" s="326">
        <f t="shared" si="156"/>
        <v>396.22066443157576</v>
      </c>
      <c r="BB484" s="296" t="str">
        <f t="shared" si="157"/>
        <v/>
      </c>
      <c r="BC484" t="str">
        <f t="shared" si="147"/>
        <v/>
      </c>
      <c r="BD484" s="296"/>
      <c r="BE484" s="296"/>
      <c r="BF484" s="332">
        <v>45229</v>
      </c>
      <c r="BG484" s="2" t="s">
        <v>115</v>
      </c>
      <c r="BH484" s="2" t="s">
        <v>111</v>
      </c>
      <c r="BI484" s="323">
        <v>45292</v>
      </c>
      <c r="BJ484" s="323">
        <v>45382</v>
      </c>
      <c r="BK484" s="324">
        <v>2183</v>
      </c>
      <c r="BL484" s="325">
        <v>126.52</v>
      </c>
      <c r="BM484" s="274">
        <f t="shared" si="148"/>
        <v>0.95518000000000003</v>
      </c>
      <c r="BN484" s="326">
        <f t="shared" si="158"/>
        <v>132.45670973010323</v>
      </c>
      <c r="BO484" s="296" t="str">
        <f t="shared" si="159"/>
        <v/>
      </c>
      <c r="BP484">
        <f t="shared" si="149"/>
        <v>1</v>
      </c>
      <c r="BQ484" s="296"/>
      <c r="BR484" s="332">
        <v>45223</v>
      </c>
      <c r="BS484" s="2" t="s">
        <v>108</v>
      </c>
      <c r="BT484" s="2" t="s">
        <v>138</v>
      </c>
      <c r="BU484" s="323">
        <v>46023</v>
      </c>
      <c r="BV484" s="323">
        <v>46387</v>
      </c>
      <c r="BW484" s="324">
        <v>8760</v>
      </c>
      <c r="BX484" s="325">
        <v>105.45</v>
      </c>
      <c r="BY484" s="274">
        <f t="shared" si="150"/>
        <v>0.95518000000000003</v>
      </c>
      <c r="BZ484" s="326">
        <f t="shared" si="160"/>
        <v>110.39804015996985</v>
      </c>
      <c r="CA484" s="296" t="str">
        <f t="shared" si="161"/>
        <v/>
      </c>
    </row>
    <row r="485" spans="12:79" x14ac:dyDescent="0.25">
      <c r="L485" s="332">
        <v>44084</v>
      </c>
      <c r="M485" s="2" t="s">
        <v>108</v>
      </c>
      <c r="N485" s="2" t="s">
        <v>133</v>
      </c>
      <c r="O485" s="323">
        <v>44562</v>
      </c>
      <c r="P485" s="323">
        <v>44926</v>
      </c>
      <c r="Q485" s="324">
        <v>8760</v>
      </c>
      <c r="R485" s="325">
        <v>44.5</v>
      </c>
      <c r="S485" s="274">
        <f t="shared" si="142"/>
        <v>1.0783700000000001</v>
      </c>
      <c r="T485" s="326">
        <f t="shared" si="151"/>
        <v>41.265984773315282</v>
      </c>
      <c r="U485" s="296" t="str">
        <f t="shared" si="143"/>
        <v/>
      </c>
      <c r="V485" s="296"/>
      <c r="W485" s="332">
        <v>44495</v>
      </c>
      <c r="X485" s="2" t="s">
        <v>108</v>
      </c>
      <c r="Y485" s="2" t="s">
        <v>135</v>
      </c>
      <c r="Z485" s="323">
        <v>45658</v>
      </c>
      <c r="AA485" s="323">
        <v>46022</v>
      </c>
      <c r="AB485" s="324">
        <v>8760</v>
      </c>
      <c r="AC485" s="325">
        <v>70.5</v>
      </c>
      <c r="AD485" s="274">
        <f t="shared" si="144"/>
        <v>1.0713699999999999</v>
      </c>
      <c r="AE485" s="326">
        <f t="shared" si="152"/>
        <v>65.803597263317059</v>
      </c>
      <c r="AF485" s="296" t="str">
        <f t="shared" si="153"/>
        <v/>
      </c>
      <c r="AG485" s="296"/>
      <c r="AH485" s="333">
        <v>44860</v>
      </c>
      <c r="AI485" s="328" t="s">
        <v>108</v>
      </c>
      <c r="AJ485" s="328" t="s">
        <v>138</v>
      </c>
      <c r="AK485" s="329">
        <v>46023</v>
      </c>
      <c r="AL485" s="329">
        <v>46387</v>
      </c>
      <c r="AM485" s="330">
        <v>8760</v>
      </c>
      <c r="AN485" s="331">
        <v>152.25</v>
      </c>
      <c r="AO485" s="274">
        <f t="shared" si="145"/>
        <v>0.97899000000000003</v>
      </c>
      <c r="AP485" s="326">
        <f t="shared" si="154"/>
        <v>155.51742101553643</v>
      </c>
      <c r="AQ485" s="296" t="str">
        <f t="shared" si="155"/>
        <v/>
      </c>
      <c r="AR485" s="296"/>
      <c r="AS485" s="333">
        <v>44866</v>
      </c>
      <c r="AT485" s="328" t="s">
        <v>115</v>
      </c>
      <c r="AU485" s="328" t="s">
        <v>134</v>
      </c>
      <c r="AV485" s="329">
        <v>45017</v>
      </c>
      <c r="AW485" s="329">
        <v>45107</v>
      </c>
      <c r="AX485" s="330">
        <v>2184</v>
      </c>
      <c r="AY485" s="331">
        <v>308.2</v>
      </c>
      <c r="AZ485" s="274">
        <f t="shared" si="146"/>
        <v>0.98429999999999995</v>
      </c>
      <c r="BA485" s="326">
        <f t="shared" si="156"/>
        <v>313.1159199431068</v>
      </c>
      <c r="BB485" s="296" t="str">
        <f t="shared" si="157"/>
        <v/>
      </c>
      <c r="BC485" t="str">
        <f t="shared" si="147"/>
        <v/>
      </c>
      <c r="BD485" s="296"/>
      <c r="BE485" s="296"/>
      <c r="BF485" s="332">
        <v>45229</v>
      </c>
      <c r="BG485" s="2" t="s">
        <v>115</v>
      </c>
      <c r="BH485" s="2" t="s">
        <v>117</v>
      </c>
      <c r="BI485" s="323">
        <v>45383</v>
      </c>
      <c r="BJ485" s="323">
        <v>45473</v>
      </c>
      <c r="BK485" s="324">
        <v>2184</v>
      </c>
      <c r="BL485" s="325">
        <v>113.53</v>
      </c>
      <c r="BM485" s="274">
        <f t="shared" si="148"/>
        <v>0.95518000000000003</v>
      </c>
      <c r="BN485" s="326">
        <f t="shared" si="158"/>
        <v>118.8571787516489</v>
      </c>
      <c r="BO485" s="296" t="str">
        <f t="shared" si="159"/>
        <v/>
      </c>
      <c r="BP485">
        <f t="shared" si="149"/>
        <v>1</v>
      </c>
      <c r="BQ485" s="296"/>
      <c r="BR485" s="332">
        <v>45223</v>
      </c>
      <c r="BS485" s="2" t="s">
        <v>108</v>
      </c>
      <c r="BT485" s="2" t="s">
        <v>141</v>
      </c>
      <c r="BU485" s="323">
        <v>46388</v>
      </c>
      <c r="BV485" s="323">
        <v>46752</v>
      </c>
      <c r="BW485" s="324">
        <v>8760</v>
      </c>
      <c r="BX485" s="325">
        <v>91.13</v>
      </c>
      <c r="BY485" s="274">
        <f t="shared" si="150"/>
        <v>0.95518000000000003</v>
      </c>
      <c r="BZ485" s="326">
        <f t="shared" si="160"/>
        <v>95.406101467786172</v>
      </c>
      <c r="CA485" s="296" t="str">
        <f t="shared" si="161"/>
        <v/>
      </c>
    </row>
    <row r="486" spans="12:79" x14ac:dyDescent="0.25">
      <c r="L486" s="332">
        <v>44084</v>
      </c>
      <c r="M486" s="2" t="s">
        <v>108</v>
      </c>
      <c r="N486" s="2" t="s">
        <v>110</v>
      </c>
      <c r="O486" s="323">
        <v>44927</v>
      </c>
      <c r="P486" s="323">
        <v>45291</v>
      </c>
      <c r="Q486" s="324">
        <v>8760</v>
      </c>
      <c r="R486" s="325">
        <v>46.33</v>
      </c>
      <c r="S486" s="274">
        <f t="shared" si="142"/>
        <v>1.0783700000000001</v>
      </c>
      <c r="T486" s="326">
        <f t="shared" si="151"/>
        <v>42.962990439274087</v>
      </c>
      <c r="U486" s="296" t="str">
        <f t="shared" si="143"/>
        <v/>
      </c>
      <c r="V486" s="296"/>
      <c r="W486" s="332">
        <v>44495</v>
      </c>
      <c r="X486" s="2" t="s">
        <v>108</v>
      </c>
      <c r="Y486" s="2" t="s">
        <v>138</v>
      </c>
      <c r="Z486" s="323">
        <v>46023</v>
      </c>
      <c r="AA486" s="323">
        <v>46387</v>
      </c>
      <c r="AB486" s="324">
        <v>8760</v>
      </c>
      <c r="AC486" s="325">
        <v>69.87</v>
      </c>
      <c r="AD486" s="274">
        <f t="shared" si="144"/>
        <v>1.0713699999999999</v>
      </c>
      <c r="AE486" s="326">
        <f t="shared" si="152"/>
        <v>65.215565117559763</v>
      </c>
      <c r="AF486" s="296" t="str">
        <f t="shared" si="153"/>
        <v/>
      </c>
      <c r="AG486" s="296"/>
      <c r="AH486" s="333">
        <v>44860</v>
      </c>
      <c r="AI486" s="328" t="s">
        <v>108</v>
      </c>
      <c r="AJ486" s="328" t="s">
        <v>141</v>
      </c>
      <c r="AK486" s="329">
        <v>46388</v>
      </c>
      <c r="AL486" s="329">
        <v>46752</v>
      </c>
      <c r="AM486" s="330">
        <v>8760</v>
      </c>
      <c r="AN486" s="331">
        <v>134.75</v>
      </c>
      <c r="AO486" s="274">
        <f t="shared" si="145"/>
        <v>0.97899000000000003</v>
      </c>
      <c r="AP486" s="326">
        <f t="shared" si="154"/>
        <v>137.6418553815667</v>
      </c>
      <c r="AQ486" s="296" t="str">
        <f t="shared" si="155"/>
        <v/>
      </c>
      <c r="AR486" s="296"/>
      <c r="AS486" s="333">
        <v>44866</v>
      </c>
      <c r="AT486" s="328" t="s">
        <v>115</v>
      </c>
      <c r="AU486" s="328" t="s">
        <v>137</v>
      </c>
      <c r="AV486" s="329">
        <v>45108</v>
      </c>
      <c r="AW486" s="329">
        <v>45199</v>
      </c>
      <c r="AX486" s="330">
        <v>2208</v>
      </c>
      <c r="AY486" s="331">
        <v>308.70999999999998</v>
      </c>
      <c r="AZ486" s="274">
        <f t="shared" si="146"/>
        <v>0.98429999999999995</v>
      </c>
      <c r="BA486" s="326">
        <f t="shared" si="156"/>
        <v>313.6340546581327</v>
      </c>
      <c r="BB486" s="296" t="str">
        <f t="shared" si="157"/>
        <v/>
      </c>
      <c r="BC486" t="str">
        <f t="shared" si="147"/>
        <v/>
      </c>
      <c r="BD486" s="296"/>
      <c r="BE486" s="296"/>
      <c r="BF486" s="332">
        <v>45229</v>
      </c>
      <c r="BG486" s="2" t="s">
        <v>115</v>
      </c>
      <c r="BH486" s="2" t="s">
        <v>118</v>
      </c>
      <c r="BI486" s="323">
        <v>45474</v>
      </c>
      <c r="BJ486" s="323">
        <v>45565</v>
      </c>
      <c r="BK486" s="324">
        <v>2208</v>
      </c>
      <c r="BL486" s="325">
        <v>122.26</v>
      </c>
      <c r="BM486" s="274">
        <f t="shared" si="148"/>
        <v>0.95518000000000003</v>
      </c>
      <c r="BN486" s="326">
        <f t="shared" si="158"/>
        <v>127.9968173537972</v>
      </c>
      <c r="BO486" s="296" t="str">
        <f t="shared" si="159"/>
        <v/>
      </c>
      <c r="BP486">
        <f t="shared" si="149"/>
        <v>1</v>
      </c>
      <c r="BQ486" s="296"/>
      <c r="BR486" s="332">
        <v>45223</v>
      </c>
      <c r="BS486" s="2" t="s">
        <v>108</v>
      </c>
      <c r="BT486" s="2" t="s">
        <v>143</v>
      </c>
      <c r="BU486" s="323">
        <v>46753</v>
      </c>
      <c r="BV486" s="323">
        <v>47118</v>
      </c>
      <c r="BW486" s="324">
        <v>8784</v>
      </c>
      <c r="BX486" s="325">
        <v>81.98</v>
      </c>
      <c r="BY486" s="274">
        <f t="shared" si="150"/>
        <v>0.95518000000000003</v>
      </c>
      <c r="BZ486" s="326">
        <f t="shared" si="160"/>
        <v>85.826755166565462</v>
      </c>
      <c r="CA486" s="296" t="str">
        <f t="shared" si="161"/>
        <v/>
      </c>
    </row>
    <row r="487" spans="12:79" x14ac:dyDescent="0.25">
      <c r="L487" s="332">
        <v>44084</v>
      </c>
      <c r="M487" s="2" t="s">
        <v>108</v>
      </c>
      <c r="N487" s="2" t="s">
        <v>111</v>
      </c>
      <c r="O487" s="323">
        <v>45292</v>
      </c>
      <c r="P487" s="323">
        <v>45657</v>
      </c>
      <c r="Q487" s="324">
        <v>8784</v>
      </c>
      <c r="R487" s="325">
        <v>48.02</v>
      </c>
      <c r="S487" s="274">
        <f t="shared" si="142"/>
        <v>1.0783700000000001</v>
      </c>
      <c r="T487" s="326">
        <f t="shared" si="151"/>
        <v>44.530170535159549</v>
      </c>
      <c r="U487" s="296" t="str">
        <f t="shared" si="143"/>
        <v/>
      </c>
      <c r="V487" s="296"/>
      <c r="W487" s="332">
        <v>44495</v>
      </c>
      <c r="X487" s="2" t="s">
        <v>108</v>
      </c>
      <c r="Y487" s="2" t="s">
        <v>141</v>
      </c>
      <c r="Z487" s="323">
        <v>46388</v>
      </c>
      <c r="AA487" s="323">
        <v>46752</v>
      </c>
      <c r="AB487" s="324">
        <v>8760</v>
      </c>
      <c r="AC487" s="325">
        <v>69.55</v>
      </c>
      <c r="AD487" s="274">
        <f t="shared" si="144"/>
        <v>1.0713699999999999</v>
      </c>
      <c r="AE487" s="326">
        <f t="shared" si="152"/>
        <v>64.91688212288939</v>
      </c>
      <c r="AF487" s="296" t="str">
        <f t="shared" si="153"/>
        <v/>
      </c>
      <c r="AG487" s="296"/>
      <c r="AH487" s="333">
        <v>44860</v>
      </c>
      <c r="AI487" s="328" t="s">
        <v>108</v>
      </c>
      <c r="AJ487" s="328" t="s">
        <v>143</v>
      </c>
      <c r="AK487" s="329">
        <v>46753</v>
      </c>
      <c r="AL487" s="329">
        <v>47118</v>
      </c>
      <c r="AM487" s="330">
        <v>8784</v>
      </c>
      <c r="AN487" s="331">
        <v>119.14</v>
      </c>
      <c r="AO487" s="274">
        <f t="shared" si="145"/>
        <v>0.97899000000000003</v>
      </c>
      <c r="AP487" s="326">
        <f t="shared" si="154"/>
        <v>121.69685083606574</v>
      </c>
      <c r="AQ487" s="296" t="str">
        <f t="shared" si="155"/>
        <v/>
      </c>
      <c r="AR487" s="296"/>
      <c r="AS487" s="333">
        <v>44866</v>
      </c>
      <c r="AT487" s="328" t="s">
        <v>115</v>
      </c>
      <c r="AU487" s="328" t="s">
        <v>116</v>
      </c>
      <c r="AV487" s="329">
        <v>45200</v>
      </c>
      <c r="AW487" s="329">
        <v>45291</v>
      </c>
      <c r="AX487" s="330">
        <v>2209</v>
      </c>
      <c r="AY487" s="331">
        <v>462.5</v>
      </c>
      <c r="AZ487" s="274">
        <f t="shared" si="146"/>
        <v>0.98429999999999995</v>
      </c>
      <c r="BA487" s="326">
        <f t="shared" si="156"/>
        <v>469.8770699989841</v>
      </c>
      <c r="BB487" s="296">
        <f t="shared" si="157"/>
        <v>469.8770699989841</v>
      </c>
      <c r="BC487">
        <f t="shared" si="147"/>
        <v>1</v>
      </c>
      <c r="BD487" s="296"/>
      <c r="BE487" s="296"/>
      <c r="BF487" s="332">
        <v>45229</v>
      </c>
      <c r="BG487" s="2" t="s">
        <v>115</v>
      </c>
      <c r="BH487" s="2" t="s">
        <v>140</v>
      </c>
      <c r="BI487" s="323">
        <v>45566</v>
      </c>
      <c r="BJ487" s="323">
        <v>45657</v>
      </c>
      <c r="BK487" s="324">
        <v>2209</v>
      </c>
      <c r="BL487" s="325">
        <v>137.82</v>
      </c>
      <c r="BM487" s="274">
        <f t="shared" si="148"/>
        <v>0.95518000000000003</v>
      </c>
      <c r="BN487" s="326">
        <f t="shared" si="158"/>
        <v>144.28694068133754</v>
      </c>
      <c r="BO487" s="296" t="str">
        <f t="shared" si="159"/>
        <v/>
      </c>
      <c r="BP487" t="str">
        <f t="shared" si="149"/>
        <v/>
      </c>
      <c r="BQ487" s="296"/>
      <c r="BR487" s="332">
        <v>45223</v>
      </c>
      <c r="BS487" s="2" t="s">
        <v>108</v>
      </c>
      <c r="BT487" s="2" t="s">
        <v>146</v>
      </c>
      <c r="BU487" s="323">
        <v>47119</v>
      </c>
      <c r="BV487" s="323">
        <v>47483</v>
      </c>
      <c r="BW487" s="324">
        <v>8760</v>
      </c>
      <c r="BX487" s="325">
        <v>78.77</v>
      </c>
      <c r="BY487" s="274">
        <f t="shared" si="150"/>
        <v>0.95518000000000003</v>
      </c>
      <c r="BZ487" s="326">
        <f t="shared" si="160"/>
        <v>82.466132037940483</v>
      </c>
      <c r="CA487" s="296" t="str">
        <f t="shared" si="161"/>
        <v/>
      </c>
    </row>
    <row r="488" spans="12:79" x14ac:dyDescent="0.25">
      <c r="L488" s="332">
        <v>44084</v>
      </c>
      <c r="M488" s="2" t="s">
        <v>108</v>
      </c>
      <c r="N488" s="2" t="s">
        <v>135</v>
      </c>
      <c r="O488" s="323">
        <v>45658</v>
      </c>
      <c r="P488" s="323">
        <v>46022</v>
      </c>
      <c r="Q488" s="324">
        <v>8760</v>
      </c>
      <c r="R488" s="325">
        <v>48.78</v>
      </c>
      <c r="S488" s="274">
        <f t="shared" si="142"/>
        <v>1.0783700000000001</v>
      </c>
      <c r="T488" s="326">
        <f t="shared" si="151"/>
        <v>45.234937915557737</v>
      </c>
      <c r="U488" s="296" t="str">
        <f t="shared" si="143"/>
        <v/>
      </c>
      <c r="V488" s="296"/>
      <c r="W488" s="332">
        <v>44495</v>
      </c>
      <c r="X488" s="2" t="s">
        <v>108</v>
      </c>
      <c r="Y488" s="2" t="s">
        <v>143</v>
      </c>
      <c r="Z488" s="323">
        <v>46753</v>
      </c>
      <c r="AA488" s="323">
        <v>47118</v>
      </c>
      <c r="AB488" s="324">
        <v>8784</v>
      </c>
      <c r="AC488" s="325">
        <v>69.260000000000005</v>
      </c>
      <c r="AD488" s="274">
        <f t="shared" si="144"/>
        <v>1.0713699999999999</v>
      </c>
      <c r="AE488" s="326">
        <f t="shared" si="152"/>
        <v>64.646200658969363</v>
      </c>
      <c r="AF488" s="296" t="str">
        <f t="shared" si="153"/>
        <v/>
      </c>
      <c r="AG488" s="296"/>
      <c r="AH488" s="333">
        <v>44860</v>
      </c>
      <c r="AI488" s="328" t="s">
        <v>108</v>
      </c>
      <c r="AJ488" s="328" t="s">
        <v>146</v>
      </c>
      <c r="AK488" s="329">
        <v>47119</v>
      </c>
      <c r="AL488" s="329">
        <v>47483</v>
      </c>
      <c r="AM488" s="330">
        <v>8760</v>
      </c>
      <c r="AN488" s="331">
        <v>117.36</v>
      </c>
      <c r="AO488" s="274">
        <f t="shared" si="145"/>
        <v>0.97899000000000003</v>
      </c>
      <c r="AP488" s="326">
        <f t="shared" si="154"/>
        <v>119.87865044586768</v>
      </c>
      <c r="AQ488" s="296" t="str">
        <f t="shared" si="155"/>
        <v/>
      </c>
      <c r="AR488" s="296"/>
      <c r="AS488" s="333">
        <v>44866</v>
      </c>
      <c r="AT488" s="328" t="s">
        <v>115</v>
      </c>
      <c r="AU488" s="328" t="s">
        <v>111</v>
      </c>
      <c r="AV488" s="329">
        <v>45292</v>
      </c>
      <c r="AW488" s="329">
        <v>45382</v>
      </c>
      <c r="AX488" s="330">
        <v>2183</v>
      </c>
      <c r="AY488" s="331">
        <v>418.37</v>
      </c>
      <c r="AZ488" s="274">
        <f t="shared" si="146"/>
        <v>0.98429999999999995</v>
      </c>
      <c r="BA488" s="326">
        <f t="shared" si="156"/>
        <v>425.04317789291883</v>
      </c>
      <c r="BB488" s="296">
        <f t="shared" si="157"/>
        <v>425.04317789291883</v>
      </c>
      <c r="BC488">
        <f t="shared" si="147"/>
        <v>1</v>
      </c>
      <c r="BD488" s="296"/>
      <c r="BE488" s="296"/>
      <c r="BF488" s="332">
        <v>45229</v>
      </c>
      <c r="BG488" s="2" t="s">
        <v>115</v>
      </c>
      <c r="BH488" s="2" t="s">
        <v>135</v>
      </c>
      <c r="BI488" s="323">
        <v>45658</v>
      </c>
      <c r="BJ488" s="323">
        <v>45747</v>
      </c>
      <c r="BK488" s="324">
        <v>2159</v>
      </c>
      <c r="BL488" s="325">
        <v>138.47999999999999</v>
      </c>
      <c r="BM488" s="274">
        <f t="shared" si="148"/>
        <v>0.95518000000000003</v>
      </c>
      <c r="BN488" s="326">
        <f t="shared" si="158"/>
        <v>144.97790992273707</v>
      </c>
      <c r="BO488" s="296" t="str">
        <f t="shared" si="159"/>
        <v/>
      </c>
      <c r="BP488" t="str">
        <f t="shared" si="149"/>
        <v/>
      </c>
      <c r="BQ488" s="296"/>
      <c r="BR488" s="332">
        <v>45223</v>
      </c>
      <c r="BS488" s="2" t="s">
        <v>108</v>
      </c>
      <c r="BT488" s="2" t="s">
        <v>149</v>
      </c>
      <c r="BU488" s="323">
        <v>47484</v>
      </c>
      <c r="BV488" s="323">
        <v>47848</v>
      </c>
      <c r="BW488" s="324">
        <v>8760</v>
      </c>
      <c r="BX488" s="325">
        <v>75.900000000000006</v>
      </c>
      <c r="BY488" s="274">
        <f t="shared" si="150"/>
        <v>0.95518000000000003</v>
      </c>
      <c r="BZ488" s="326">
        <f t="shared" si="160"/>
        <v>79.461462760945579</v>
      </c>
      <c r="CA488" s="296" t="str">
        <f t="shared" si="161"/>
        <v/>
      </c>
    </row>
    <row r="489" spans="12:79" x14ac:dyDescent="0.25">
      <c r="L489" s="332">
        <v>44084</v>
      </c>
      <c r="M489" s="2" t="s">
        <v>108</v>
      </c>
      <c r="N489" s="2" t="s">
        <v>138</v>
      </c>
      <c r="O489" s="323">
        <v>46023</v>
      </c>
      <c r="P489" s="323">
        <v>46387</v>
      </c>
      <c r="Q489" s="324">
        <v>8760</v>
      </c>
      <c r="R489" s="325">
        <v>49.33</v>
      </c>
      <c r="S489" s="274">
        <f t="shared" si="142"/>
        <v>1.0783700000000001</v>
      </c>
      <c r="T489" s="326">
        <f t="shared" si="151"/>
        <v>45.744966940845906</v>
      </c>
      <c r="U489" s="296" t="str">
        <f t="shared" si="143"/>
        <v/>
      </c>
      <c r="V489" s="296"/>
      <c r="W489" s="332">
        <v>44495</v>
      </c>
      <c r="X489" s="2" t="s">
        <v>108</v>
      </c>
      <c r="Y489" s="2" t="s">
        <v>146</v>
      </c>
      <c r="Z489" s="323">
        <v>47119</v>
      </c>
      <c r="AA489" s="323">
        <v>47483</v>
      </c>
      <c r="AB489" s="324">
        <v>8760</v>
      </c>
      <c r="AC489" s="325">
        <v>68.66</v>
      </c>
      <c r="AD489" s="274">
        <f t="shared" si="144"/>
        <v>1.0713699999999999</v>
      </c>
      <c r="AE489" s="326">
        <f t="shared" si="152"/>
        <v>64.086170043962397</v>
      </c>
      <c r="AF489" s="296" t="str">
        <f t="shared" si="153"/>
        <v/>
      </c>
      <c r="AG489" s="296"/>
      <c r="AH489" s="333">
        <v>44860</v>
      </c>
      <c r="AI489" s="328" t="s">
        <v>108</v>
      </c>
      <c r="AJ489" s="328" t="s">
        <v>149</v>
      </c>
      <c r="AK489" s="329">
        <v>47484</v>
      </c>
      <c r="AL489" s="329">
        <v>47848</v>
      </c>
      <c r="AM489" s="330">
        <v>8760</v>
      </c>
      <c r="AN489" s="331">
        <v>116.4</v>
      </c>
      <c r="AO489" s="274">
        <f t="shared" si="145"/>
        <v>0.97899000000000003</v>
      </c>
      <c r="AP489" s="326">
        <f t="shared" si="154"/>
        <v>118.89804798823278</v>
      </c>
      <c r="AQ489" s="296" t="str">
        <f t="shared" si="155"/>
        <v/>
      </c>
      <c r="AR489" s="296"/>
      <c r="AS489" s="333">
        <v>44866</v>
      </c>
      <c r="AT489" s="328" t="s">
        <v>115</v>
      </c>
      <c r="AU489" s="328" t="s">
        <v>117</v>
      </c>
      <c r="AV489" s="329">
        <v>45383</v>
      </c>
      <c r="AW489" s="329">
        <v>45473</v>
      </c>
      <c r="AX489" s="330">
        <v>2184</v>
      </c>
      <c r="AY489" s="331">
        <v>185.33</v>
      </c>
      <c r="AZ489" s="274">
        <f t="shared" si="146"/>
        <v>0.98429999999999995</v>
      </c>
      <c r="BA489" s="326">
        <f t="shared" si="156"/>
        <v>188.28609163872804</v>
      </c>
      <c r="BB489" s="296">
        <f t="shared" si="157"/>
        <v>188.28609163872804</v>
      </c>
      <c r="BC489">
        <f t="shared" si="147"/>
        <v>1</v>
      </c>
      <c r="BD489" s="296"/>
      <c r="BE489" s="296"/>
      <c r="BF489" s="332">
        <v>45229</v>
      </c>
      <c r="BG489" s="2" t="s">
        <v>115</v>
      </c>
      <c r="BH489" s="2" t="s">
        <v>145</v>
      </c>
      <c r="BI489" s="323">
        <v>45748</v>
      </c>
      <c r="BJ489" s="323">
        <v>45838</v>
      </c>
      <c r="BK489" s="324">
        <v>2184</v>
      </c>
      <c r="BL489" s="325">
        <v>99.78</v>
      </c>
      <c r="BM489" s="274">
        <f t="shared" si="148"/>
        <v>0.95518000000000003</v>
      </c>
      <c r="BN489" s="326">
        <f t="shared" si="158"/>
        <v>104.4619862224921</v>
      </c>
      <c r="BO489" s="296" t="str">
        <f t="shared" si="159"/>
        <v/>
      </c>
      <c r="BP489" t="str">
        <f t="shared" si="149"/>
        <v/>
      </c>
      <c r="BQ489" s="296"/>
      <c r="BR489" s="332">
        <v>45223</v>
      </c>
      <c r="BS489" s="2" t="s">
        <v>108</v>
      </c>
      <c r="BT489" s="2" t="s">
        <v>153</v>
      </c>
      <c r="BU489" s="323">
        <v>47849</v>
      </c>
      <c r="BV489" s="323">
        <v>48213</v>
      </c>
      <c r="BW489" s="324">
        <v>8760</v>
      </c>
      <c r="BX489" s="325">
        <v>77.84</v>
      </c>
      <c r="BY489" s="274">
        <f t="shared" si="150"/>
        <v>0.95518000000000003</v>
      </c>
      <c r="BZ489" s="326">
        <f t="shared" si="160"/>
        <v>81.492493561422975</v>
      </c>
      <c r="CA489" s="296" t="str">
        <f t="shared" si="161"/>
        <v/>
      </c>
    </row>
    <row r="490" spans="12:79" x14ac:dyDescent="0.25">
      <c r="L490" s="332">
        <v>44083</v>
      </c>
      <c r="M490" s="2" t="s">
        <v>108</v>
      </c>
      <c r="N490" s="2" t="s">
        <v>151</v>
      </c>
      <c r="O490" s="323">
        <v>44197</v>
      </c>
      <c r="P490" s="323">
        <v>44561</v>
      </c>
      <c r="Q490" s="324">
        <v>8760</v>
      </c>
      <c r="R490" s="325">
        <v>40.92</v>
      </c>
      <c r="S490" s="274">
        <f t="shared" si="142"/>
        <v>1.0783700000000001</v>
      </c>
      <c r="T490" s="326">
        <f t="shared" si="151"/>
        <v>37.94615948143958</v>
      </c>
      <c r="U490" s="296" t="str">
        <f t="shared" si="143"/>
        <v/>
      </c>
      <c r="V490" s="296"/>
      <c r="W490" s="332">
        <v>44495</v>
      </c>
      <c r="X490" s="2" t="s">
        <v>108</v>
      </c>
      <c r="Y490" s="2" t="s">
        <v>149</v>
      </c>
      <c r="Z490" s="323">
        <v>47484</v>
      </c>
      <c r="AA490" s="323">
        <v>47848</v>
      </c>
      <c r="AB490" s="324">
        <v>8760</v>
      </c>
      <c r="AC490" s="325">
        <v>68.19</v>
      </c>
      <c r="AD490" s="274">
        <f t="shared" si="144"/>
        <v>1.0713699999999999</v>
      </c>
      <c r="AE490" s="326">
        <f t="shared" si="152"/>
        <v>63.647479395540294</v>
      </c>
      <c r="AF490" s="296" t="str">
        <f t="shared" si="153"/>
        <v/>
      </c>
      <c r="AG490" s="296"/>
      <c r="AH490" s="333">
        <v>44860</v>
      </c>
      <c r="AI490" s="328" t="s">
        <v>108</v>
      </c>
      <c r="AJ490" s="328" t="s">
        <v>153</v>
      </c>
      <c r="AK490" s="329">
        <v>47849</v>
      </c>
      <c r="AL490" s="329">
        <v>48213</v>
      </c>
      <c r="AM490" s="330">
        <v>8760</v>
      </c>
      <c r="AN490" s="331">
        <v>115.68</v>
      </c>
      <c r="AO490" s="274">
        <f t="shared" si="145"/>
        <v>0.97899000000000003</v>
      </c>
      <c r="AP490" s="326">
        <f t="shared" si="154"/>
        <v>118.16259614500659</v>
      </c>
      <c r="AQ490" s="296" t="str">
        <f t="shared" si="155"/>
        <v/>
      </c>
      <c r="AR490" s="296"/>
      <c r="AS490" s="333">
        <v>44866</v>
      </c>
      <c r="AT490" s="328" t="s">
        <v>115</v>
      </c>
      <c r="AU490" s="328" t="s">
        <v>118</v>
      </c>
      <c r="AV490" s="329">
        <v>45474</v>
      </c>
      <c r="AW490" s="329">
        <v>45565</v>
      </c>
      <c r="AX490" s="330">
        <v>2208</v>
      </c>
      <c r="AY490" s="331">
        <v>183.24</v>
      </c>
      <c r="AZ490" s="274">
        <f t="shared" si="146"/>
        <v>0.98429999999999995</v>
      </c>
      <c r="BA490" s="326">
        <f t="shared" si="156"/>
        <v>186.16275525754344</v>
      </c>
      <c r="BB490" s="296">
        <f t="shared" si="157"/>
        <v>186.16275525754344</v>
      </c>
      <c r="BC490">
        <f t="shared" si="147"/>
        <v>1</v>
      </c>
      <c r="BD490" s="296"/>
      <c r="BE490" s="296"/>
      <c r="BF490" s="332">
        <v>45229</v>
      </c>
      <c r="BG490" s="2" t="s">
        <v>115</v>
      </c>
      <c r="BH490" s="2" t="s">
        <v>148</v>
      </c>
      <c r="BI490" s="323">
        <v>45839</v>
      </c>
      <c r="BJ490" s="323">
        <v>45930</v>
      </c>
      <c r="BK490" s="324">
        <v>2208</v>
      </c>
      <c r="BL490" s="325">
        <v>103.48</v>
      </c>
      <c r="BM490" s="274">
        <f t="shared" si="148"/>
        <v>0.95518000000000003</v>
      </c>
      <c r="BN490" s="326">
        <f t="shared" si="158"/>
        <v>108.33560166670156</v>
      </c>
      <c r="BO490" s="296" t="str">
        <f t="shared" si="159"/>
        <v/>
      </c>
      <c r="BP490" t="str">
        <f t="shared" si="149"/>
        <v/>
      </c>
      <c r="BQ490" s="296"/>
      <c r="BR490" s="332">
        <v>45223</v>
      </c>
      <c r="BS490" s="2" t="s">
        <v>108</v>
      </c>
      <c r="BT490" s="2" t="s">
        <v>155</v>
      </c>
      <c r="BU490" s="323">
        <v>48214</v>
      </c>
      <c r="BV490" s="323">
        <v>48579</v>
      </c>
      <c r="BW490" s="324">
        <v>8784</v>
      </c>
      <c r="BX490" s="325">
        <v>75.84</v>
      </c>
      <c r="BY490" s="274">
        <f t="shared" si="150"/>
        <v>0.95518000000000003</v>
      </c>
      <c r="BZ490" s="326">
        <f t="shared" si="160"/>
        <v>79.398647375363808</v>
      </c>
      <c r="CA490" s="296" t="str">
        <f t="shared" si="161"/>
        <v/>
      </c>
    </row>
    <row r="491" spans="12:79" x14ac:dyDescent="0.25">
      <c r="L491" s="332">
        <v>44083</v>
      </c>
      <c r="M491" s="2" t="s">
        <v>108</v>
      </c>
      <c r="N491" s="2" t="s">
        <v>133</v>
      </c>
      <c r="O491" s="323">
        <v>44562</v>
      </c>
      <c r="P491" s="323">
        <v>44926</v>
      </c>
      <c r="Q491" s="324">
        <v>8760</v>
      </c>
      <c r="R491" s="325">
        <v>44.05</v>
      </c>
      <c r="S491" s="274">
        <f t="shared" si="142"/>
        <v>1.0783700000000001</v>
      </c>
      <c r="T491" s="326">
        <f t="shared" si="151"/>
        <v>40.848688298079502</v>
      </c>
      <c r="U491" s="296" t="str">
        <f t="shared" si="143"/>
        <v/>
      </c>
      <c r="V491" s="296"/>
      <c r="W491" s="332">
        <v>44495</v>
      </c>
      <c r="X491" s="2" t="s">
        <v>108</v>
      </c>
      <c r="Y491" s="2" t="s">
        <v>153</v>
      </c>
      <c r="Z491" s="323">
        <v>47849</v>
      </c>
      <c r="AA491" s="323">
        <v>48213</v>
      </c>
      <c r="AB491" s="324">
        <v>8760</v>
      </c>
      <c r="AC491" s="325">
        <v>67.760000000000005</v>
      </c>
      <c r="AD491" s="274">
        <f t="shared" si="144"/>
        <v>1.0713699999999999</v>
      </c>
      <c r="AE491" s="326">
        <f t="shared" si="152"/>
        <v>63.246124121451984</v>
      </c>
      <c r="AF491" s="296" t="str">
        <f t="shared" si="153"/>
        <v/>
      </c>
      <c r="AG491" s="296"/>
      <c r="AH491" s="333">
        <v>44860</v>
      </c>
      <c r="AI491" s="328" t="s">
        <v>108</v>
      </c>
      <c r="AJ491" s="328" t="s">
        <v>155</v>
      </c>
      <c r="AK491" s="329">
        <v>48214</v>
      </c>
      <c r="AL491" s="329">
        <v>48579</v>
      </c>
      <c r="AM491" s="330">
        <v>8784</v>
      </c>
      <c r="AN491" s="331">
        <v>114.43</v>
      </c>
      <c r="AO491" s="274">
        <f t="shared" si="145"/>
        <v>0.97899000000000003</v>
      </c>
      <c r="AP491" s="326">
        <f t="shared" si="154"/>
        <v>116.88577002829447</v>
      </c>
      <c r="AQ491" s="296" t="str">
        <f t="shared" si="155"/>
        <v/>
      </c>
      <c r="AR491" s="296"/>
      <c r="AS491" s="333">
        <v>44866</v>
      </c>
      <c r="AT491" s="328" t="s">
        <v>115</v>
      </c>
      <c r="AU491" s="328" t="s">
        <v>140</v>
      </c>
      <c r="AV491" s="329">
        <v>45566</v>
      </c>
      <c r="AW491" s="329">
        <v>45657</v>
      </c>
      <c r="AX491" s="330">
        <v>2209</v>
      </c>
      <c r="AY491" s="331">
        <v>250.07</v>
      </c>
      <c r="AZ491" s="274">
        <f t="shared" si="146"/>
        <v>0.98429999999999995</v>
      </c>
      <c r="BA491" s="326">
        <f t="shared" si="156"/>
        <v>254.0587219343696</v>
      </c>
      <c r="BB491" s="296" t="str">
        <f t="shared" si="157"/>
        <v/>
      </c>
      <c r="BC491" t="str">
        <f t="shared" si="147"/>
        <v/>
      </c>
      <c r="BD491" s="296"/>
      <c r="BE491" s="296"/>
      <c r="BF491" s="332">
        <v>45229</v>
      </c>
      <c r="BG491" s="2" t="s">
        <v>115</v>
      </c>
      <c r="BH491" s="2" t="s">
        <v>152</v>
      </c>
      <c r="BI491" s="323">
        <v>45931</v>
      </c>
      <c r="BJ491" s="323">
        <v>46022</v>
      </c>
      <c r="BK491" s="324">
        <v>2209</v>
      </c>
      <c r="BL491" s="325">
        <v>124.2</v>
      </c>
      <c r="BM491" s="274">
        <f t="shared" si="148"/>
        <v>0.95518000000000003</v>
      </c>
      <c r="BN491" s="326">
        <f t="shared" si="158"/>
        <v>130.02784815427458</v>
      </c>
      <c r="BO491" s="296" t="str">
        <f t="shared" si="159"/>
        <v/>
      </c>
      <c r="BP491" t="str">
        <f t="shared" si="149"/>
        <v/>
      </c>
      <c r="BQ491" s="296"/>
      <c r="BR491" s="332">
        <v>45223</v>
      </c>
      <c r="BS491" s="2" t="s">
        <v>108</v>
      </c>
      <c r="BT491" s="2" t="s">
        <v>158</v>
      </c>
      <c r="BU491" s="323">
        <v>48580</v>
      </c>
      <c r="BV491" s="323">
        <v>48944</v>
      </c>
      <c r="BW491" s="324">
        <v>8760</v>
      </c>
      <c r="BX491" s="325">
        <v>73.84</v>
      </c>
      <c r="BY491" s="274">
        <f t="shared" si="150"/>
        <v>0.95518000000000003</v>
      </c>
      <c r="BZ491" s="326">
        <f t="shared" si="160"/>
        <v>77.304801189304641</v>
      </c>
      <c r="CA491" s="296" t="str">
        <f t="shared" si="161"/>
        <v/>
      </c>
    </row>
    <row r="492" spans="12:79" x14ac:dyDescent="0.25">
      <c r="L492" s="332">
        <v>44083</v>
      </c>
      <c r="M492" s="2" t="s">
        <v>108</v>
      </c>
      <c r="N492" s="2" t="s">
        <v>110</v>
      </c>
      <c r="O492" s="323">
        <v>44927</v>
      </c>
      <c r="P492" s="323">
        <v>45291</v>
      </c>
      <c r="Q492" s="324">
        <v>8760</v>
      </c>
      <c r="R492" s="325">
        <v>46.17</v>
      </c>
      <c r="S492" s="274">
        <f t="shared" si="142"/>
        <v>1.0783700000000001</v>
      </c>
      <c r="T492" s="326">
        <f t="shared" si="151"/>
        <v>42.814618359190256</v>
      </c>
      <c r="U492" s="296" t="str">
        <f t="shared" si="143"/>
        <v/>
      </c>
      <c r="V492" s="296"/>
      <c r="W492" s="332">
        <v>44494</v>
      </c>
      <c r="X492" s="2" t="s">
        <v>108</v>
      </c>
      <c r="Y492" s="2" t="s">
        <v>133</v>
      </c>
      <c r="Z492" s="323">
        <v>44562</v>
      </c>
      <c r="AA492" s="323">
        <v>44926</v>
      </c>
      <c r="AB492" s="324">
        <v>8760</v>
      </c>
      <c r="AC492" s="325">
        <v>123.48</v>
      </c>
      <c r="AD492" s="274">
        <f t="shared" si="144"/>
        <v>1.0713699999999999</v>
      </c>
      <c r="AE492" s="326">
        <f t="shared" si="152"/>
        <v>115.25430056843109</v>
      </c>
      <c r="AF492" s="296" t="str">
        <f t="shared" si="153"/>
        <v/>
      </c>
      <c r="AG492" s="296"/>
      <c r="AH492" s="333">
        <v>44859</v>
      </c>
      <c r="AI492" s="328" t="s">
        <v>108</v>
      </c>
      <c r="AJ492" s="328" t="s">
        <v>110</v>
      </c>
      <c r="AK492" s="329">
        <v>44927</v>
      </c>
      <c r="AL492" s="329">
        <v>45291</v>
      </c>
      <c r="AM492" s="330">
        <v>8760</v>
      </c>
      <c r="AN492" s="331">
        <v>373.65</v>
      </c>
      <c r="AO492" s="274">
        <f t="shared" si="145"/>
        <v>0.97899000000000003</v>
      </c>
      <c r="AP492" s="326">
        <f t="shared" si="154"/>
        <v>381.6688628075874</v>
      </c>
      <c r="AQ492" s="296" t="str">
        <f t="shared" si="155"/>
        <v/>
      </c>
      <c r="AR492" s="296"/>
      <c r="AS492" s="333">
        <v>44866</v>
      </c>
      <c r="AT492" s="328" t="s">
        <v>115</v>
      </c>
      <c r="AU492" s="328" t="s">
        <v>135</v>
      </c>
      <c r="AV492" s="329">
        <v>45658</v>
      </c>
      <c r="AW492" s="329">
        <v>45747</v>
      </c>
      <c r="AX492" s="330">
        <v>2159</v>
      </c>
      <c r="AY492" s="331">
        <v>241</v>
      </c>
      <c r="AZ492" s="274">
        <f t="shared" si="146"/>
        <v>0.98429999999999995</v>
      </c>
      <c r="BA492" s="326">
        <f t="shared" si="156"/>
        <v>244.84405161028144</v>
      </c>
      <c r="BB492" s="296" t="str">
        <f t="shared" si="157"/>
        <v/>
      </c>
      <c r="BC492" t="str">
        <f t="shared" si="147"/>
        <v/>
      </c>
      <c r="BD492" s="296"/>
      <c r="BE492" s="296"/>
      <c r="BF492" s="332">
        <v>45229</v>
      </c>
      <c r="BG492" s="2" t="s">
        <v>115</v>
      </c>
      <c r="BH492" s="2" t="s">
        <v>138</v>
      </c>
      <c r="BI492" s="323">
        <v>46023</v>
      </c>
      <c r="BJ492" s="323">
        <v>46112</v>
      </c>
      <c r="BK492" s="324">
        <v>2159</v>
      </c>
      <c r="BL492" s="325">
        <v>123.25</v>
      </c>
      <c r="BM492" s="274">
        <f t="shared" si="148"/>
        <v>0.95518000000000003</v>
      </c>
      <c r="BN492" s="326">
        <f t="shared" si="158"/>
        <v>129.03327121589646</v>
      </c>
      <c r="BO492" s="296" t="str">
        <f t="shared" si="159"/>
        <v/>
      </c>
      <c r="BP492" t="str">
        <f t="shared" si="149"/>
        <v/>
      </c>
      <c r="BQ492" s="296"/>
      <c r="BR492" s="332">
        <v>45222</v>
      </c>
      <c r="BS492" s="2" t="s">
        <v>108</v>
      </c>
      <c r="BT492" s="2" t="s">
        <v>111</v>
      </c>
      <c r="BU492" s="323">
        <v>45292</v>
      </c>
      <c r="BV492" s="323">
        <v>45657</v>
      </c>
      <c r="BW492" s="324">
        <v>8784</v>
      </c>
      <c r="BX492" s="325">
        <v>131.63</v>
      </c>
      <c r="BY492" s="274">
        <f t="shared" si="150"/>
        <v>0.95518000000000003</v>
      </c>
      <c r="BZ492" s="326">
        <f t="shared" si="160"/>
        <v>137.80648673548441</v>
      </c>
      <c r="CA492" s="296">
        <f t="shared" si="161"/>
        <v>137.80648673548441</v>
      </c>
    </row>
    <row r="493" spans="12:79" x14ac:dyDescent="0.25">
      <c r="L493" s="332">
        <v>44083</v>
      </c>
      <c r="M493" s="2" t="s">
        <v>108</v>
      </c>
      <c r="N493" s="2" t="s">
        <v>111</v>
      </c>
      <c r="O493" s="323">
        <v>45292</v>
      </c>
      <c r="P493" s="323">
        <v>45657</v>
      </c>
      <c r="Q493" s="324">
        <v>8784</v>
      </c>
      <c r="R493" s="325">
        <v>48</v>
      </c>
      <c r="S493" s="274">
        <f t="shared" si="142"/>
        <v>1.0783700000000001</v>
      </c>
      <c r="T493" s="326">
        <f t="shared" si="151"/>
        <v>44.511624025149068</v>
      </c>
      <c r="U493" s="296" t="str">
        <f t="shared" si="143"/>
        <v/>
      </c>
      <c r="V493" s="296"/>
      <c r="W493" s="332">
        <v>44494</v>
      </c>
      <c r="X493" s="2" t="s">
        <v>108</v>
      </c>
      <c r="Y493" s="2" t="s">
        <v>110</v>
      </c>
      <c r="Z493" s="323">
        <v>44927</v>
      </c>
      <c r="AA493" s="323">
        <v>45291</v>
      </c>
      <c r="AB493" s="324">
        <v>8760</v>
      </c>
      <c r="AC493" s="325">
        <v>86.59</v>
      </c>
      <c r="AD493" s="274">
        <f t="shared" si="144"/>
        <v>1.0713699999999999</v>
      </c>
      <c r="AE493" s="326">
        <f t="shared" si="152"/>
        <v>80.821751589086873</v>
      </c>
      <c r="AF493" s="296">
        <f t="shared" si="153"/>
        <v>80.821751589086873</v>
      </c>
      <c r="AG493" s="296"/>
      <c r="AH493" s="333">
        <v>44859</v>
      </c>
      <c r="AI493" s="328" t="s">
        <v>108</v>
      </c>
      <c r="AJ493" s="328" t="s">
        <v>111</v>
      </c>
      <c r="AK493" s="329">
        <v>45292</v>
      </c>
      <c r="AL493" s="329">
        <v>45657</v>
      </c>
      <c r="AM493" s="330">
        <v>8784</v>
      </c>
      <c r="AN493" s="331">
        <v>246.17</v>
      </c>
      <c r="AO493" s="274">
        <f t="shared" si="145"/>
        <v>0.97899000000000003</v>
      </c>
      <c r="AP493" s="326">
        <f t="shared" si="154"/>
        <v>251.45302812081837</v>
      </c>
      <c r="AQ493" s="296" t="str">
        <f t="shared" si="155"/>
        <v/>
      </c>
      <c r="AR493" s="296"/>
      <c r="AS493" s="333">
        <v>44866</v>
      </c>
      <c r="AT493" s="328" t="s">
        <v>115</v>
      </c>
      <c r="AU493" s="328" t="s">
        <v>145</v>
      </c>
      <c r="AV493" s="329">
        <v>45748</v>
      </c>
      <c r="AW493" s="329">
        <v>45838</v>
      </c>
      <c r="AX493" s="330">
        <v>2184</v>
      </c>
      <c r="AY493" s="331"/>
      <c r="AZ493" s="274">
        <f t="shared" si="146"/>
        <v>0.98429999999999995</v>
      </c>
      <c r="BA493" s="326" t="str">
        <f t="shared" si="156"/>
        <v/>
      </c>
      <c r="BB493" s="296" t="str">
        <f t="shared" si="157"/>
        <v/>
      </c>
      <c r="BC493" t="str">
        <f t="shared" si="147"/>
        <v/>
      </c>
      <c r="BD493" s="296"/>
      <c r="BE493" s="296"/>
      <c r="BF493" s="332">
        <v>45229</v>
      </c>
      <c r="BG493" s="2" t="s">
        <v>115</v>
      </c>
      <c r="BH493" s="2" t="s">
        <v>157</v>
      </c>
      <c r="BI493" s="323">
        <v>46113</v>
      </c>
      <c r="BJ493" s="323">
        <v>46203</v>
      </c>
      <c r="BK493" s="324">
        <v>2184</v>
      </c>
      <c r="BL493" s="325">
        <v>93.18</v>
      </c>
      <c r="BM493" s="274">
        <f t="shared" si="148"/>
        <v>0.95518000000000003</v>
      </c>
      <c r="BN493" s="326">
        <f t="shared" si="158"/>
        <v>97.552293808496827</v>
      </c>
      <c r="BO493" s="296" t="str">
        <f t="shared" si="159"/>
        <v/>
      </c>
      <c r="BP493" t="str">
        <f t="shared" si="149"/>
        <v/>
      </c>
      <c r="BQ493" s="296"/>
      <c r="BR493" s="332">
        <v>45222</v>
      </c>
      <c r="BS493" s="2" t="s">
        <v>108</v>
      </c>
      <c r="BT493" s="2" t="s">
        <v>135</v>
      </c>
      <c r="BU493" s="323">
        <v>45658</v>
      </c>
      <c r="BV493" s="323">
        <v>46022</v>
      </c>
      <c r="BW493" s="324">
        <v>8760</v>
      </c>
      <c r="BX493" s="325">
        <v>118.67</v>
      </c>
      <c r="BY493" s="274">
        <f t="shared" si="150"/>
        <v>0.95518000000000003</v>
      </c>
      <c r="BZ493" s="326">
        <f t="shared" si="160"/>
        <v>124.23836344982098</v>
      </c>
      <c r="CA493" s="296" t="str">
        <f t="shared" si="161"/>
        <v/>
      </c>
    </row>
    <row r="494" spans="12:79" x14ac:dyDescent="0.25">
      <c r="L494" s="332">
        <v>44083</v>
      </c>
      <c r="M494" s="2" t="s">
        <v>108</v>
      </c>
      <c r="N494" s="2" t="s">
        <v>135</v>
      </c>
      <c r="O494" s="323">
        <v>45658</v>
      </c>
      <c r="P494" s="323">
        <v>46022</v>
      </c>
      <c r="Q494" s="324">
        <v>8760</v>
      </c>
      <c r="R494" s="325">
        <v>48.78</v>
      </c>
      <c r="S494" s="274">
        <f t="shared" si="142"/>
        <v>1.0783700000000001</v>
      </c>
      <c r="T494" s="326">
        <f t="shared" si="151"/>
        <v>45.234937915557737</v>
      </c>
      <c r="U494" s="296" t="str">
        <f t="shared" si="143"/>
        <v/>
      </c>
      <c r="V494" s="296"/>
      <c r="W494" s="332">
        <v>44494</v>
      </c>
      <c r="X494" s="2" t="s">
        <v>108</v>
      </c>
      <c r="Y494" s="2" t="s">
        <v>111</v>
      </c>
      <c r="Z494" s="323">
        <v>45292</v>
      </c>
      <c r="AA494" s="323">
        <v>45657</v>
      </c>
      <c r="AB494" s="324">
        <v>8784</v>
      </c>
      <c r="AC494" s="325">
        <v>72.34</v>
      </c>
      <c r="AD494" s="274">
        <f t="shared" si="144"/>
        <v>1.0713699999999999</v>
      </c>
      <c r="AE494" s="326">
        <f t="shared" si="152"/>
        <v>67.52102448267172</v>
      </c>
      <c r="AF494" s="296" t="str">
        <f t="shared" si="153"/>
        <v/>
      </c>
      <c r="AG494" s="296"/>
      <c r="AH494" s="333">
        <v>44859</v>
      </c>
      <c r="AI494" s="328" t="s">
        <v>108</v>
      </c>
      <c r="AJ494" s="328" t="s">
        <v>135</v>
      </c>
      <c r="AK494" s="329">
        <v>45658</v>
      </c>
      <c r="AL494" s="329">
        <v>46022</v>
      </c>
      <c r="AM494" s="330">
        <v>8760</v>
      </c>
      <c r="AN494" s="331">
        <v>174.46</v>
      </c>
      <c r="AO494" s="274">
        <f t="shared" si="145"/>
        <v>0.97899000000000003</v>
      </c>
      <c r="AP494" s="326">
        <f t="shared" si="154"/>
        <v>178.2040674572774</v>
      </c>
      <c r="AQ494" s="296" t="str">
        <f t="shared" si="155"/>
        <v/>
      </c>
      <c r="AR494" s="296"/>
      <c r="AS494" s="333">
        <v>44866</v>
      </c>
      <c r="AT494" s="328" t="s">
        <v>115</v>
      </c>
      <c r="AU494" s="328" t="s">
        <v>148</v>
      </c>
      <c r="AV494" s="329">
        <v>45839</v>
      </c>
      <c r="AW494" s="329">
        <v>45930</v>
      </c>
      <c r="AX494" s="330">
        <v>2208</v>
      </c>
      <c r="AY494" s="331"/>
      <c r="AZ494" s="274">
        <f t="shared" si="146"/>
        <v>0.98429999999999995</v>
      </c>
      <c r="BA494" s="326" t="str">
        <f t="shared" si="156"/>
        <v/>
      </c>
      <c r="BB494" s="296" t="str">
        <f t="shared" si="157"/>
        <v/>
      </c>
      <c r="BC494" t="str">
        <f t="shared" si="147"/>
        <v/>
      </c>
      <c r="BD494" s="296"/>
      <c r="BE494" s="296"/>
      <c r="BF494" s="332">
        <v>45229</v>
      </c>
      <c r="BG494" s="2" t="s">
        <v>115</v>
      </c>
      <c r="BH494" s="2" t="s">
        <v>160</v>
      </c>
      <c r="BI494" s="323">
        <v>46204</v>
      </c>
      <c r="BJ494" s="323">
        <v>46295</v>
      </c>
      <c r="BK494" s="324">
        <v>2208</v>
      </c>
      <c r="BL494" s="325">
        <v>96.46</v>
      </c>
      <c r="BM494" s="274">
        <f t="shared" si="148"/>
        <v>0.95518000000000003</v>
      </c>
      <c r="BN494" s="326">
        <f t="shared" si="158"/>
        <v>100.98620155363386</v>
      </c>
      <c r="BO494" s="296" t="str">
        <f t="shared" si="159"/>
        <v/>
      </c>
      <c r="BP494" t="str">
        <f t="shared" si="149"/>
        <v/>
      </c>
      <c r="BQ494" s="296"/>
      <c r="BR494" s="332">
        <v>45222</v>
      </c>
      <c r="BS494" s="2" t="s">
        <v>108</v>
      </c>
      <c r="BT494" s="2" t="s">
        <v>138</v>
      </c>
      <c r="BU494" s="323">
        <v>46023</v>
      </c>
      <c r="BV494" s="323">
        <v>46387</v>
      </c>
      <c r="BW494" s="324">
        <v>8760</v>
      </c>
      <c r="BX494" s="325">
        <v>106.83</v>
      </c>
      <c r="BY494" s="274">
        <f t="shared" si="150"/>
        <v>0.95518000000000003</v>
      </c>
      <c r="BZ494" s="326">
        <f t="shared" si="160"/>
        <v>111.84279402835067</v>
      </c>
      <c r="CA494" s="296" t="str">
        <f t="shared" si="161"/>
        <v/>
      </c>
    </row>
    <row r="495" spans="12:79" x14ac:dyDescent="0.25">
      <c r="L495" s="332">
        <v>44083</v>
      </c>
      <c r="M495" s="2" t="s">
        <v>108</v>
      </c>
      <c r="N495" s="2" t="s">
        <v>138</v>
      </c>
      <c r="O495" s="323">
        <v>46023</v>
      </c>
      <c r="P495" s="323">
        <v>46387</v>
      </c>
      <c r="Q495" s="324">
        <v>8760</v>
      </c>
      <c r="R495" s="325">
        <v>49.33</v>
      </c>
      <c r="S495" s="274">
        <f t="shared" si="142"/>
        <v>1.0783700000000001</v>
      </c>
      <c r="T495" s="326">
        <f t="shared" si="151"/>
        <v>45.744966940845906</v>
      </c>
      <c r="U495" s="296" t="str">
        <f t="shared" si="143"/>
        <v/>
      </c>
      <c r="V495" s="296"/>
      <c r="W495" s="332">
        <v>44494</v>
      </c>
      <c r="X495" s="2" t="s">
        <v>108</v>
      </c>
      <c r="Y495" s="2" t="s">
        <v>135</v>
      </c>
      <c r="Z495" s="323">
        <v>45658</v>
      </c>
      <c r="AA495" s="323">
        <v>46022</v>
      </c>
      <c r="AB495" s="324">
        <v>8760</v>
      </c>
      <c r="AC495" s="325">
        <v>71.72</v>
      </c>
      <c r="AD495" s="274">
        <f t="shared" si="144"/>
        <v>1.0713699999999999</v>
      </c>
      <c r="AE495" s="326">
        <f t="shared" si="152"/>
        <v>66.942326180497872</v>
      </c>
      <c r="AF495" s="296" t="str">
        <f t="shared" si="153"/>
        <v/>
      </c>
      <c r="AG495" s="296"/>
      <c r="AH495" s="333">
        <v>44859</v>
      </c>
      <c r="AI495" s="328" t="s">
        <v>108</v>
      </c>
      <c r="AJ495" s="328" t="s">
        <v>138</v>
      </c>
      <c r="AK495" s="329">
        <v>46023</v>
      </c>
      <c r="AL495" s="329">
        <v>46387</v>
      </c>
      <c r="AM495" s="330">
        <v>8760</v>
      </c>
      <c r="AN495" s="331">
        <v>152.25</v>
      </c>
      <c r="AO495" s="274">
        <f t="shared" si="145"/>
        <v>0.97899000000000003</v>
      </c>
      <c r="AP495" s="326">
        <f t="shared" si="154"/>
        <v>155.51742101553643</v>
      </c>
      <c r="AQ495" s="296" t="str">
        <f t="shared" si="155"/>
        <v/>
      </c>
      <c r="AR495" s="296"/>
      <c r="AS495" s="333">
        <v>44865</v>
      </c>
      <c r="AT495" s="328" t="s">
        <v>115</v>
      </c>
      <c r="AU495" s="328" t="s">
        <v>110</v>
      </c>
      <c r="AV495" s="329">
        <v>44927</v>
      </c>
      <c r="AW495" s="329">
        <v>45016</v>
      </c>
      <c r="AX495" s="330">
        <v>2159</v>
      </c>
      <c r="AY495" s="331">
        <v>400</v>
      </c>
      <c r="AZ495" s="274">
        <f t="shared" si="146"/>
        <v>0.97899000000000003</v>
      </c>
      <c r="BA495" s="326">
        <f t="shared" si="156"/>
        <v>408.58435734787895</v>
      </c>
      <c r="BB495" s="296" t="str">
        <f t="shared" si="157"/>
        <v/>
      </c>
      <c r="BC495" t="str">
        <f t="shared" si="147"/>
        <v/>
      </c>
      <c r="BD495" s="296"/>
      <c r="BE495" s="296"/>
      <c r="BF495" s="332">
        <v>45226</v>
      </c>
      <c r="BG495" s="2" t="s">
        <v>115</v>
      </c>
      <c r="BH495" s="2" t="s">
        <v>111</v>
      </c>
      <c r="BI495" s="323">
        <v>45292</v>
      </c>
      <c r="BJ495" s="323">
        <v>45382</v>
      </c>
      <c r="BK495" s="324">
        <v>2183</v>
      </c>
      <c r="BL495" s="325">
        <v>126.36</v>
      </c>
      <c r="BM495" s="274">
        <f t="shared" si="148"/>
        <v>0.95518000000000003</v>
      </c>
      <c r="BN495" s="326">
        <f t="shared" si="158"/>
        <v>132.28920203521849</v>
      </c>
      <c r="BO495" s="296" t="str">
        <f t="shared" si="159"/>
        <v/>
      </c>
      <c r="BP495">
        <f t="shared" si="149"/>
        <v>1</v>
      </c>
      <c r="BQ495" s="296"/>
      <c r="BR495" s="332">
        <v>45222</v>
      </c>
      <c r="BS495" s="2" t="s">
        <v>108</v>
      </c>
      <c r="BT495" s="2" t="s">
        <v>141</v>
      </c>
      <c r="BU495" s="323">
        <v>46388</v>
      </c>
      <c r="BV495" s="323">
        <v>46752</v>
      </c>
      <c r="BW495" s="324">
        <v>8760</v>
      </c>
      <c r="BX495" s="325">
        <v>91.58</v>
      </c>
      <c r="BY495" s="274">
        <f t="shared" si="150"/>
        <v>0.95518000000000003</v>
      </c>
      <c r="BZ495" s="326">
        <f t="shared" si="160"/>
        <v>95.877216859649479</v>
      </c>
      <c r="CA495" s="296" t="str">
        <f t="shared" si="161"/>
        <v/>
      </c>
    </row>
    <row r="496" spans="12:79" x14ac:dyDescent="0.25">
      <c r="L496" s="332">
        <v>44082</v>
      </c>
      <c r="M496" s="2" t="s">
        <v>108</v>
      </c>
      <c r="N496" s="2" t="s">
        <v>151</v>
      </c>
      <c r="O496" s="323">
        <v>44197</v>
      </c>
      <c r="P496" s="323">
        <v>44561</v>
      </c>
      <c r="Q496" s="324">
        <v>8760</v>
      </c>
      <c r="R496" s="325">
        <v>40.76</v>
      </c>
      <c r="S496" s="274">
        <f t="shared" si="142"/>
        <v>1.0783700000000001</v>
      </c>
      <c r="T496" s="326">
        <f t="shared" si="151"/>
        <v>37.797787401355748</v>
      </c>
      <c r="U496" s="296" t="str">
        <f t="shared" si="143"/>
        <v/>
      </c>
      <c r="V496" s="296"/>
      <c r="W496" s="332">
        <v>44494</v>
      </c>
      <c r="X496" s="2" t="s">
        <v>108</v>
      </c>
      <c r="Y496" s="2" t="s">
        <v>138</v>
      </c>
      <c r="Z496" s="323">
        <v>46023</v>
      </c>
      <c r="AA496" s="323">
        <v>46387</v>
      </c>
      <c r="AB496" s="324">
        <v>8760</v>
      </c>
      <c r="AC496" s="325">
        <v>70.739999999999995</v>
      </c>
      <c r="AD496" s="274">
        <f t="shared" si="144"/>
        <v>1.0713699999999999</v>
      </c>
      <c r="AE496" s="326">
        <f t="shared" si="152"/>
        <v>66.027609509319845</v>
      </c>
      <c r="AF496" s="296" t="str">
        <f t="shared" si="153"/>
        <v/>
      </c>
      <c r="AG496" s="296"/>
      <c r="AH496" s="333">
        <v>44859</v>
      </c>
      <c r="AI496" s="328" t="s">
        <v>108</v>
      </c>
      <c r="AJ496" s="328" t="s">
        <v>141</v>
      </c>
      <c r="AK496" s="329">
        <v>46388</v>
      </c>
      <c r="AL496" s="329">
        <v>46752</v>
      </c>
      <c r="AM496" s="330">
        <v>8760</v>
      </c>
      <c r="AN496" s="331">
        <v>133.75</v>
      </c>
      <c r="AO496" s="274">
        <f t="shared" si="145"/>
        <v>0.97899000000000003</v>
      </c>
      <c r="AP496" s="326">
        <f t="shared" si="154"/>
        <v>136.62039448819701</v>
      </c>
      <c r="AQ496" s="296" t="str">
        <f t="shared" si="155"/>
        <v/>
      </c>
      <c r="AR496" s="296"/>
      <c r="AS496" s="333">
        <v>44865</v>
      </c>
      <c r="AT496" s="328" t="s">
        <v>115</v>
      </c>
      <c r="AU496" s="328" t="s">
        <v>134</v>
      </c>
      <c r="AV496" s="329">
        <v>45017</v>
      </c>
      <c r="AW496" s="329">
        <v>45107</v>
      </c>
      <c r="AX496" s="330">
        <v>2184</v>
      </c>
      <c r="AY496" s="331">
        <v>313</v>
      </c>
      <c r="AZ496" s="274">
        <f t="shared" si="146"/>
        <v>0.97899000000000003</v>
      </c>
      <c r="BA496" s="326">
        <f t="shared" si="156"/>
        <v>319.71725962471527</v>
      </c>
      <c r="BB496" s="296" t="str">
        <f t="shared" si="157"/>
        <v/>
      </c>
      <c r="BC496" t="str">
        <f t="shared" si="147"/>
        <v/>
      </c>
      <c r="BD496" s="296"/>
      <c r="BE496" s="296"/>
      <c r="BF496" s="332">
        <v>45226</v>
      </c>
      <c r="BG496" s="2" t="s">
        <v>115</v>
      </c>
      <c r="BH496" s="2" t="s">
        <v>117</v>
      </c>
      <c r="BI496" s="323">
        <v>45383</v>
      </c>
      <c r="BJ496" s="323">
        <v>45473</v>
      </c>
      <c r="BK496" s="324">
        <v>2184</v>
      </c>
      <c r="BL496" s="325">
        <v>113.48</v>
      </c>
      <c r="BM496" s="274">
        <f t="shared" si="148"/>
        <v>0.95518000000000003</v>
      </c>
      <c r="BN496" s="326">
        <f t="shared" si="158"/>
        <v>118.80483259699743</v>
      </c>
      <c r="BO496" s="296" t="str">
        <f t="shared" si="159"/>
        <v/>
      </c>
      <c r="BP496">
        <f t="shared" si="149"/>
        <v>1</v>
      </c>
      <c r="BQ496" s="296"/>
      <c r="BR496" s="332">
        <v>45222</v>
      </c>
      <c r="BS496" s="2" t="s">
        <v>108</v>
      </c>
      <c r="BT496" s="2" t="s">
        <v>143</v>
      </c>
      <c r="BU496" s="323">
        <v>46753</v>
      </c>
      <c r="BV496" s="323">
        <v>47118</v>
      </c>
      <c r="BW496" s="324">
        <v>8784</v>
      </c>
      <c r="BX496" s="325">
        <v>82.43</v>
      </c>
      <c r="BY496" s="274">
        <f t="shared" si="150"/>
        <v>0.95518000000000003</v>
      </c>
      <c r="BZ496" s="326">
        <f t="shared" si="160"/>
        <v>86.297870558428784</v>
      </c>
      <c r="CA496" s="296" t="str">
        <f t="shared" si="161"/>
        <v/>
      </c>
    </row>
    <row r="497" spans="12:79" x14ac:dyDescent="0.25">
      <c r="L497" s="332">
        <v>44082</v>
      </c>
      <c r="M497" s="2" t="s">
        <v>108</v>
      </c>
      <c r="N497" s="2" t="s">
        <v>133</v>
      </c>
      <c r="O497" s="323">
        <v>44562</v>
      </c>
      <c r="P497" s="323">
        <v>44926</v>
      </c>
      <c r="Q497" s="324">
        <v>8760</v>
      </c>
      <c r="R497" s="325">
        <v>43.95</v>
      </c>
      <c r="S497" s="274">
        <f t="shared" si="142"/>
        <v>1.0783700000000001</v>
      </c>
      <c r="T497" s="326">
        <f t="shared" si="151"/>
        <v>40.755955748027112</v>
      </c>
      <c r="U497" s="296" t="str">
        <f t="shared" si="143"/>
        <v/>
      </c>
      <c r="V497" s="296"/>
      <c r="W497" s="332">
        <v>44494</v>
      </c>
      <c r="X497" s="2" t="s">
        <v>108</v>
      </c>
      <c r="Y497" s="2" t="s">
        <v>141</v>
      </c>
      <c r="Z497" s="323">
        <v>46388</v>
      </c>
      <c r="AA497" s="323">
        <v>46752</v>
      </c>
      <c r="AB497" s="324">
        <v>8760</v>
      </c>
      <c r="AC497" s="325">
        <v>70.47</v>
      </c>
      <c r="AD497" s="274">
        <f t="shared" si="144"/>
        <v>1.0713699999999999</v>
      </c>
      <c r="AE497" s="326">
        <f t="shared" si="152"/>
        <v>65.775595732566714</v>
      </c>
      <c r="AF497" s="296" t="str">
        <f t="shared" si="153"/>
        <v/>
      </c>
      <c r="AG497" s="296"/>
      <c r="AH497" s="333">
        <v>44859</v>
      </c>
      <c r="AI497" s="328" t="s">
        <v>108</v>
      </c>
      <c r="AJ497" s="328" t="s">
        <v>143</v>
      </c>
      <c r="AK497" s="329">
        <v>46753</v>
      </c>
      <c r="AL497" s="329">
        <v>47118</v>
      </c>
      <c r="AM497" s="330">
        <v>8784</v>
      </c>
      <c r="AN497" s="331">
        <v>118.24</v>
      </c>
      <c r="AO497" s="274">
        <f t="shared" si="145"/>
        <v>0.97899000000000003</v>
      </c>
      <c r="AP497" s="326">
        <f t="shared" si="154"/>
        <v>120.777536032033</v>
      </c>
      <c r="AQ497" s="296" t="str">
        <f t="shared" si="155"/>
        <v/>
      </c>
      <c r="AR497" s="296"/>
      <c r="AS497" s="333">
        <v>44865</v>
      </c>
      <c r="AT497" s="328" t="s">
        <v>115</v>
      </c>
      <c r="AU497" s="328" t="s">
        <v>137</v>
      </c>
      <c r="AV497" s="329">
        <v>45108</v>
      </c>
      <c r="AW497" s="329">
        <v>45199</v>
      </c>
      <c r="AX497" s="330">
        <v>2208</v>
      </c>
      <c r="AY497" s="331">
        <v>312.3</v>
      </c>
      <c r="AZ497" s="274">
        <f t="shared" si="146"/>
        <v>0.97899000000000003</v>
      </c>
      <c r="BA497" s="326">
        <f t="shared" si="156"/>
        <v>319.00223699935646</v>
      </c>
      <c r="BB497" s="296" t="str">
        <f t="shared" si="157"/>
        <v/>
      </c>
      <c r="BC497" t="str">
        <f t="shared" si="147"/>
        <v/>
      </c>
      <c r="BD497" s="296"/>
      <c r="BE497" s="296"/>
      <c r="BF497" s="332">
        <v>45226</v>
      </c>
      <c r="BG497" s="2" t="s">
        <v>115</v>
      </c>
      <c r="BH497" s="2" t="s">
        <v>118</v>
      </c>
      <c r="BI497" s="323">
        <v>45474</v>
      </c>
      <c r="BJ497" s="323">
        <v>45565</v>
      </c>
      <c r="BK497" s="324">
        <v>2208</v>
      </c>
      <c r="BL497" s="325">
        <v>122.91</v>
      </c>
      <c r="BM497" s="274">
        <f t="shared" si="148"/>
        <v>0.95518000000000003</v>
      </c>
      <c r="BN497" s="326">
        <f t="shared" si="158"/>
        <v>128.6773173642664</v>
      </c>
      <c r="BO497" s="296" t="str">
        <f t="shared" si="159"/>
        <v/>
      </c>
      <c r="BP497">
        <f t="shared" si="149"/>
        <v>1</v>
      </c>
      <c r="BQ497" s="296"/>
      <c r="BR497" s="332">
        <v>45222</v>
      </c>
      <c r="BS497" s="2" t="s">
        <v>108</v>
      </c>
      <c r="BT497" s="2" t="s">
        <v>146</v>
      </c>
      <c r="BU497" s="323">
        <v>47119</v>
      </c>
      <c r="BV497" s="323">
        <v>47483</v>
      </c>
      <c r="BW497" s="324">
        <v>8760</v>
      </c>
      <c r="BX497" s="325">
        <v>79.22</v>
      </c>
      <c r="BY497" s="274">
        <f t="shared" si="150"/>
        <v>0.95518000000000003</v>
      </c>
      <c r="BZ497" s="326">
        <f t="shared" si="160"/>
        <v>82.937247429803804</v>
      </c>
      <c r="CA497" s="296" t="str">
        <f t="shared" si="161"/>
        <v/>
      </c>
    </row>
    <row r="498" spans="12:79" x14ac:dyDescent="0.25">
      <c r="L498" s="332">
        <v>44082</v>
      </c>
      <c r="M498" s="2" t="s">
        <v>108</v>
      </c>
      <c r="N498" s="2" t="s">
        <v>110</v>
      </c>
      <c r="O498" s="323">
        <v>44927</v>
      </c>
      <c r="P498" s="323">
        <v>45291</v>
      </c>
      <c r="Q498" s="324">
        <v>8760</v>
      </c>
      <c r="R498" s="325">
        <v>46.28</v>
      </c>
      <c r="S498" s="274">
        <f t="shared" si="142"/>
        <v>1.0783700000000001</v>
      </c>
      <c r="T498" s="326">
        <f t="shared" si="151"/>
        <v>42.916624164247892</v>
      </c>
      <c r="U498" s="296" t="str">
        <f t="shared" si="143"/>
        <v/>
      </c>
      <c r="V498" s="296"/>
      <c r="W498" s="332">
        <v>44494</v>
      </c>
      <c r="X498" s="2" t="s">
        <v>108</v>
      </c>
      <c r="Y498" s="2" t="s">
        <v>143</v>
      </c>
      <c r="Z498" s="323">
        <v>46753</v>
      </c>
      <c r="AA498" s="323">
        <v>47118</v>
      </c>
      <c r="AB498" s="324">
        <v>8784</v>
      </c>
      <c r="AC498" s="325">
        <v>69.73</v>
      </c>
      <c r="AD498" s="274">
        <f t="shared" si="144"/>
        <v>1.0713699999999999</v>
      </c>
      <c r="AE498" s="326">
        <f t="shared" si="152"/>
        <v>65.084891307391473</v>
      </c>
      <c r="AF498" s="296" t="str">
        <f t="shared" si="153"/>
        <v/>
      </c>
      <c r="AG498" s="296"/>
      <c r="AH498" s="333">
        <v>44859</v>
      </c>
      <c r="AI498" s="328" t="s">
        <v>108</v>
      </c>
      <c r="AJ498" s="328" t="s">
        <v>146</v>
      </c>
      <c r="AK498" s="329">
        <v>47119</v>
      </c>
      <c r="AL498" s="329">
        <v>47483</v>
      </c>
      <c r="AM498" s="330">
        <v>8760</v>
      </c>
      <c r="AN498" s="331">
        <v>116.46</v>
      </c>
      <c r="AO498" s="274">
        <f t="shared" si="145"/>
        <v>0.97899000000000003</v>
      </c>
      <c r="AP498" s="326">
        <f t="shared" si="154"/>
        <v>118.95933564183494</v>
      </c>
      <c r="AQ498" s="296" t="str">
        <f t="shared" si="155"/>
        <v/>
      </c>
      <c r="AR498" s="296"/>
      <c r="AS498" s="333">
        <v>44865</v>
      </c>
      <c r="AT498" s="328" t="s">
        <v>115</v>
      </c>
      <c r="AU498" s="328" t="s">
        <v>116</v>
      </c>
      <c r="AV498" s="329">
        <v>45200</v>
      </c>
      <c r="AW498" s="329">
        <v>45291</v>
      </c>
      <c r="AX498" s="330">
        <v>2209</v>
      </c>
      <c r="AY498" s="331">
        <v>467.19</v>
      </c>
      <c r="AZ498" s="274">
        <f t="shared" si="146"/>
        <v>0.97899000000000003</v>
      </c>
      <c r="BA498" s="326">
        <f t="shared" si="156"/>
        <v>477.21631477338889</v>
      </c>
      <c r="BB498" s="296">
        <f t="shared" si="157"/>
        <v>477.21631477338889</v>
      </c>
      <c r="BC498">
        <f t="shared" si="147"/>
        <v>1</v>
      </c>
      <c r="BD498" s="296"/>
      <c r="BE498" s="296"/>
      <c r="BF498" s="332">
        <v>45226</v>
      </c>
      <c r="BG498" s="2" t="s">
        <v>115</v>
      </c>
      <c r="BH498" s="2" t="s">
        <v>140</v>
      </c>
      <c r="BI498" s="323">
        <v>45566</v>
      </c>
      <c r="BJ498" s="323">
        <v>45657</v>
      </c>
      <c r="BK498" s="324">
        <v>2209</v>
      </c>
      <c r="BL498" s="325">
        <v>138.75</v>
      </c>
      <c r="BM498" s="274">
        <f t="shared" si="148"/>
        <v>0.95518000000000003</v>
      </c>
      <c r="BN498" s="326">
        <f t="shared" si="158"/>
        <v>145.26057915785506</v>
      </c>
      <c r="BO498" s="296" t="str">
        <f t="shared" si="159"/>
        <v/>
      </c>
      <c r="BP498" t="str">
        <f t="shared" si="149"/>
        <v/>
      </c>
      <c r="BQ498" s="296"/>
      <c r="BR498" s="332">
        <v>45222</v>
      </c>
      <c r="BS498" s="2" t="s">
        <v>108</v>
      </c>
      <c r="BT498" s="2" t="s">
        <v>149</v>
      </c>
      <c r="BU498" s="323">
        <v>47484</v>
      </c>
      <c r="BV498" s="323">
        <v>47848</v>
      </c>
      <c r="BW498" s="324">
        <v>8760</v>
      </c>
      <c r="BX498" s="325">
        <v>76.349999999999994</v>
      </c>
      <c r="BY498" s="274">
        <f t="shared" si="150"/>
        <v>0.95518000000000003</v>
      </c>
      <c r="BZ498" s="326">
        <f t="shared" si="160"/>
        <v>79.932578152808887</v>
      </c>
      <c r="CA498" s="296" t="str">
        <f t="shared" si="161"/>
        <v/>
      </c>
    </row>
    <row r="499" spans="12:79" x14ac:dyDescent="0.25">
      <c r="L499" s="332">
        <v>44082</v>
      </c>
      <c r="M499" s="2" t="s">
        <v>108</v>
      </c>
      <c r="N499" s="2" t="s">
        <v>111</v>
      </c>
      <c r="O499" s="323">
        <v>45292</v>
      </c>
      <c r="P499" s="323">
        <v>45657</v>
      </c>
      <c r="Q499" s="324">
        <v>8784</v>
      </c>
      <c r="R499" s="325">
        <v>48.18</v>
      </c>
      <c r="S499" s="274">
        <f t="shared" si="142"/>
        <v>1.0783700000000001</v>
      </c>
      <c r="T499" s="326">
        <f t="shared" si="151"/>
        <v>44.678542615243373</v>
      </c>
      <c r="U499" s="296" t="str">
        <f t="shared" si="143"/>
        <v/>
      </c>
      <c r="V499" s="296"/>
      <c r="W499" s="332">
        <v>44494</v>
      </c>
      <c r="X499" s="2" t="s">
        <v>108</v>
      </c>
      <c r="Y499" s="2" t="s">
        <v>146</v>
      </c>
      <c r="Z499" s="323">
        <v>47119</v>
      </c>
      <c r="AA499" s="323">
        <v>47483</v>
      </c>
      <c r="AB499" s="324">
        <v>8760</v>
      </c>
      <c r="AC499" s="325">
        <v>69.05</v>
      </c>
      <c r="AD499" s="274">
        <f t="shared" si="144"/>
        <v>1.0713699999999999</v>
      </c>
      <c r="AE499" s="326">
        <f t="shared" si="152"/>
        <v>64.450189943716921</v>
      </c>
      <c r="AF499" s="296" t="str">
        <f t="shared" si="153"/>
        <v/>
      </c>
      <c r="AG499" s="296"/>
      <c r="AH499" s="333">
        <v>44859</v>
      </c>
      <c r="AI499" s="328" t="s">
        <v>108</v>
      </c>
      <c r="AJ499" s="328" t="s">
        <v>149</v>
      </c>
      <c r="AK499" s="329">
        <v>47484</v>
      </c>
      <c r="AL499" s="329">
        <v>47848</v>
      </c>
      <c r="AM499" s="330">
        <v>8760</v>
      </c>
      <c r="AN499" s="331">
        <v>115.5</v>
      </c>
      <c r="AO499" s="274">
        <f t="shared" si="145"/>
        <v>0.97899000000000003</v>
      </c>
      <c r="AP499" s="326">
        <f t="shared" si="154"/>
        <v>117.97873318420004</v>
      </c>
      <c r="AQ499" s="296" t="str">
        <f t="shared" si="155"/>
        <v/>
      </c>
      <c r="AR499" s="296"/>
      <c r="AS499" s="333">
        <v>44865</v>
      </c>
      <c r="AT499" s="328" t="s">
        <v>115</v>
      </c>
      <c r="AU499" s="328" t="s">
        <v>111</v>
      </c>
      <c r="AV499" s="329">
        <v>45292</v>
      </c>
      <c r="AW499" s="329">
        <v>45382</v>
      </c>
      <c r="AX499" s="330">
        <v>2183</v>
      </c>
      <c r="AY499" s="331">
        <v>415.92</v>
      </c>
      <c r="AZ499" s="274">
        <f t="shared" si="146"/>
        <v>0.97899000000000003</v>
      </c>
      <c r="BA499" s="326">
        <f t="shared" si="156"/>
        <v>424.84601477032453</v>
      </c>
      <c r="BB499" s="296">
        <f t="shared" si="157"/>
        <v>424.84601477032453</v>
      </c>
      <c r="BC499">
        <f t="shared" si="147"/>
        <v>1</v>
      </c>
      <c r="BD499" s="296"/>
      <c r="BE499" s="296"/>
      <c r="BF499" s="332">
        <v>45226</v>
      </c>
      <c r="BG499" s="2" t="s">
        <v>115</v>
      </c>
      <c r="BH499" s="2" t="s">
        <v>135</v>
      </c>
      <c r="BI499" s="323">
        <v>45658</v>
      </c>
      <c r="BJ499" s="323">
        <v>45747</v>
      </c>
      <c r="BK499" s="324">
        <v>2159</v>
      </c>
      <c r="BL499" s="325">
        <v>139.15</v>
      </c>
      <c r="BM499" s="274">
        <f t="shared" si="148"/>
        <v>0.95518000000000003</v>
      </c>
      <c r="BN499" s="326">
        <f t="shared" si="158"/>
        <v>145.67934839506691</v>
      </c>
      <c r="BO499" s="296" t="str">
        <f t="shared" si="159"/>
        <v/>
      </c>
      <c r="BP499" t="str">
        <f t="shared" si="149"/>
        <v/>
      </c>
      <c r="BQ499" s="296"/>
      <c r="BR499" s="332">
        <v>45222</v>
      </c>
      <c r="BS499" s="2" t="s">
        <v>108</v>
      </c>
      <c r="BT499" s="2" t="s">
        <v>153</v>
      </c>
      <c r="BU499" s="323">
        <v>47849</v>
      </c>
      <c r="BV499" s="323">
        <v>48213</v>
      </c>
      <c r="BW499" s="324">
        <v>8760</v>
      </c>
      <c r="BX499" s="325">
        <v>78.290000000000006</v>
      </c>
      <c r="BY499" s="274">
        <f t="shared" si="150"/>
        <v>0.95518000000000003</v>
      </c>
      <c r="BZ499" s="326">
        <f t="shared" si="160"/>
        <v>81.963608953286297</v>
      </c>
      <c r="CA499" s="296" t="str">
        <f t="shared" si="161"/>
        <v/>
      </c>
    </row>
    <row r="500" spans="12:79" x14ac:dyDescent="0.25">
      <c r="L500" s="332">
        <v>44082</v>
      </c>
      <c r="M500" s="2" t="s">
        <v>108</v>
      </c>
      <c r="N500" s="2" t="s">
        <v>135</v>
      </c>
      <c r="O500" s="323">
        <v>45658</v>
      </c>
      <c r="P500" s="323">
        <v>46022</v>
      </c>
      <c r="Q500" s="324">
        <v>8760</v>
      </c>
      <c r="R500" s="325">
        <v>48.93</v>
      </c>
      <c r="S500" s="274">
        <f t="shared" si="142"/>
        <v>1.0783700000000001</v>
      </c>
      <c r="T500" s="326">
        <f t="shared" si="151"/>
        <v>45.374036740636328</v>
      </c>
      <c r="U500" s="296" t="str">
        <f t="shared" si="143"/>
        <v/>
      </c>
      <c r="V500" s="296"/>
      <c r="W500" s="332">
        <v>44494</v>
      </c>
      <c r="X500" s="2" t="s">
        <v>108</v>
      </c>
      <c r="Y500" s="2" t="s">
        <v>149</v>
      </c>
      <c r="Z500" s="323">
        <v>47484</v>
      </c>
      <c r="AA500" s="323">
        <v>47848</v>
      </c>
      <c r="AB500" s="324">
        <v>8760</v>
      </c>
      <c r="AC500" s="325">
        <v>68.7</v>
      </c>
      <c r="AD500" s="274">
        <f t="shared" si="144"/>
        <v>1.0713699999999999</v>
      </c>
      <c r="AE500" s="326">
        <f t="shared" si="152"/>
        <v>64.123505418296205</v>
      </c>
      <c r="AF500" s="296" t="str">
        <f t="shared" si="153"/>
        <v/>
      </c>
      <c r="AG500" s="296"/>
      <c r="AH500" s="333">
        <v>44859</v>
      </c>
      <c r="AI500" s="328" t="s">
        <v>108</v>
      </c>
      <c r="AJ500" s="328" t="s">
        <v>153</v>
      </c>
      <c r="AK500" s="329">
        <v>47849</v>
      </c>
      <c r="AL500" s="329">
        <v>48213</v>
      </c>
      <c r="AM500" s="330">
        <v>8760</v>
      </c>
      <c r="AN500" s="331">
        <v>114.78</v>
      </c>
      <c r="AO500" s="274">
        <f t="shared" si="145"/>
        <v>0.97899000000000003</v>
      </c>
      <c r="AP500" s="326">
        <f t="shared" si="154"/>
        <v>117.24328134097387</v>
      </c>
      <c r="AQ500" s="296" t="str">
        <f t="shared" si="155"/>
        <v/>
      </c>
      <c r="AR500" s="296"/>
      <c r="AS500" s="333">
        <v>44865</v>
      </c>
      <c r="AT500" s="328" t="s">
        <v>115</v>
      </c>
      <c r="AU500" s="328" t="s">
        <v>117</v>
      </c>
      <c r="AV500" s="329">
        <v>45383</v>
      </c>
      <c r="AW500" s="329">
        <v>45473</v>
      </c>
      <c r="AX500" s="330">
        <v>2184</v>
      </c>
      <c r="AY500" s="331">
        <v>179.83</v>
      </c>
      <c r="AZ500" s="274">
        <f t="shared" si="146"/>
        <v>0.97899000000000003</v>
      </c>
      <c r="BA500" s="326">
        <f t="shared" si="156"/>
        <v>183.68931245467269</v>
      </c>
      <c r="BB500" s="296">
        <f t="shared" si="157"/>
        <v>183.68931245467269</v>
      </c>
      <c r="BC500">
        <f t="shared" si="147"/>
        <v>1</v>
      </c>
      <c r="BD500" s="296"/>
      <c r="BE500" s="296"/>
      <c r="BF500" s="332">
        <v>45226</v>
      </c>
      <c r="BG500" s="2" t="s">
        <v>115</v>
      </c>
      <c r="BH500" s="2" t="s">
        <v>145</v>
      </c>
      <c r="BI500" s="323">
        <v>45748</v>
      </c>
      <c r="BJ500" s="323">
        <v>45838</v>
      </c>
      <c r="BK500" s="324">
        <v>2184</v>
      </c>
      <c r="BL500" s="325">
        <v>101.35</v>
      </c>
      <c r="BM500" s="274">
        <f t="shared" si="148"/>
        <v>0.95518000000000003</v>
      </c>
      <c r="BN500" s="326">
        <f t="shared" si="158"/>
        <v>106.10565547854854</v>
      </c>
      <c r="BO500" s="296" t="str">
        <f t="shared" si="159"/>
        <v/>
      </c>
      <c r="BP500" t="str">
        <f t="shared" si="149"/>
        <v/>
      </c>
      <c r="BQ500" s="296"/>
      <c r="BR500" s="332">
        <v>45222</v>
      </c>
      <c r="BS500" s="2" t="s">
        <v>108</v>
      </c>
      <c r="BT500" s="2" t="s">
        <v>155</v>
      </c>
      <c r="BU500" s="323">
        <v>48214</v>
      </c>
      <c r="BV500" s="323">
        <v>48579</v>
      </c>
      <c r="BW500" s="324">
        <v>8784</v>
      </c>
      <c r="BX500" s="325">
        <v>76.290000000000006</v>
      </c>
      <c r="BY500" s="274">
        <f t="shared" si="150"/>
        <v>0.95518000000000003</v>
      </c>
      <c r="BZ500" s="326">
        <f t="shared" si="160"/>
        <v>79.86976276722713</v>
      </c>
      <c r="CA500" s="296" t="str">
        <f t="shared" si="161"/>
        <v/>
      </c>
    </row>
    <row r="501" spans="12:79" x14ac:dyDescent="0.25">
      <c r="L501" s="332">
        <v>44082</v>
      </c>
      <c r="M501" s="2" t="s">
        <v>108</v>
      </c>
      <c r="N501" s="2" t="s">
        <v>138</v>
      </c>
      <c r="O501" s="323">
        <v>46023</v>
      </c>
      <c r="P501" s="323">
        <v>46387</v>
      </c>
      <c r="Q501" s="324">
        <v>8760</v>
      </c>
      <c r="R501" s="325">
        <v>49.48</v>
      </c>
      <c r="S501" s="274">
        <f t="shared" si="142"/>
        <v>1.0783700000000001</v>
      </c>
      <c r="T501" s="326">
        <f t="shared" si="151"/>
        <v>45.88406576592449</v>
      </c>
      <c r="U501" s="296" t="str">
        <f t="shared" si="143"/>
        <v/>
      </c>
      <c r="V501" s="296"/>
      <c r="W501" s="332">
        <v>44494</v>
      </c>
      <c r="X501" s="2" t="s">
        <v>108</v>
      </c>
      <c r="Y501" s="2" t="s">
        <v>153</v>
      </c>
      <c r="Z501" s="323">
        <v>47849</v>
      </c>
      <c r="AA501" s="323">
        <v>48213</v>
      </c>
      <c r="AB501" s="324">
        <v>8760</v>
      </c>
      <c r="AC501" s="325">
        <v>68.290000000000006</v>
      </c>
      <c r="AD501" s="274">
        <f t="shared" si="144"/>
        <v>1.0713699999999999</v>
      </c>
      <c r="AE501" s="326">
        <f t="shared" si="152"/>
        <v>63.740817831374791</v>
      </c>
      <c r="AF501" s="296" t="str">
        <f t="shared" si="153"/>
        <v/>
      </c>
      <c r="AG501" s="296"/>
      <c r="AH501" s="333">
        <v>44859</v>
      </c>
      <c r="AI501" s="328" t="s">
        <v>108</v>
      </c>
      <c r="AJ501" s="328" t="s">
        <v>155</v>
      </c>
      <c r="AK501" s="329">
        <v>48214</v>
      </c>
      <c r="AL501" s="329">
        <v>48579</v>
      </c>
      <c r="AM501" s="330">
        <v>8784</v>
      </c>
      <c r="AN501" s="331">
        <v>113.53</v>
      </c>
      <c r="AO501" s="274">
        <f t="shared" si="145"/>
        <v>0.97899000000000003</v>
      </c>
      <c r="AP501" s="326">
        <f t="shared" si="154"/>
        <v>115.96645522426174</v>
      </c>
      <c r="AQ501" s="296" t="str">
        <f t="shared" si="155"/>
        <v/>
      </c>
      <c r="AR501" s="296"/>
      <c r="AS501" s="333">
        <v>44865</v>
      </c>
      <c r="AT501" s="328" t="s">
        <v>115</v>
      </c>
      <c r="AU501" s="328" t="s">
        <v>118</v>
      </c>
      <c r="AV501" s="329">
        <v>45474</v>
      </c>
      <c r="AW501" s="329">
        <v>45565</v>
      </c>
      <c r="AX501" s="330">
        <v>2208</v>
      </c>
      <c r="AY501" s="331">
        <v>180.79</v>
      </c>
      <c r="AZ501" s="274">
        <f t="shared" si="146"/>
        <v>0.97899000000000003</v>
      </c>
      <c r="BA501" s="326">
        <f t="shared" si="156"/>
        <v>184.66991491230758</v>
      </c>
      <c r="BB501" s="296">
        <f t="shared" si="157"/>
        <v>184.66991491230758</v>
      </c>
      <c r="BC501">
        <f t="shared" si="147"/>
        <v>1</v>
      </c>
      <c r="BD501" s="296"/>
      <c r="BE501" s="296"/>
      <c r="BF501" s="332">
        <v>45226</v>
      </c>
      <c r="BG501" s="2" t="s">
        <v>115</v>
      </c>
      <c r="BH501" s="2" t="s">
        <v>148</v>
      </c>
      <c r="BI501" s="323">
        <v>45839</v>
      </c>
      <c r="BJ501" s="323">
        <v>45930</v>
      </c>
      <c r="BK501" s="324">
        <v>2208</v>
      </c>
      <c r="BL501" s="325">
        <v>104.45</v>
      </c>
      <c r="BM501" s="274">
        <f t="shared" si="148"/>
        <v>0.95518000000000003</v>
      </c>
      <c r="BN501" s="326">
        <f t="shared" si="158"/>
        <v>109.35111706694026</v>
      </c>
      <c r="BO501" s="296" t="str">
        <f t="shared" si="159"/>
        <v/>
      </c>
      <c r="BP501" t="str">
        <f t="shared" si="149"/>
        <v/>
      </c>
      <c r="BQ501" s="296"/>
      <c r="BR501" s="332">
        <v>45222</v>
      </c>
      <c r="BS501" s="2" t="s">
        <v>108</v>
      </c>
      <c r="BT501" s="2" t="s">
        <v>158</v>
      </c>
      <c r="BU501" s="323">
        <v>48580</v>
      </c>
      <c r="BV501" s="323">
        <v>48944</v>
      </c>
      <c r="BW501" s="324">
        <v>8760</v>
      </c>
      <c r="BX501" s="325">
        <v>74.290000000000006</v>
      </c>
      <c r="BY501" s="274">
        <f t="shared" si="150"/>
        <v>0.95518000000000003</v>
      </c>
      <c r="BZ501" s="326">
        <f t="shared" si="160"/>
        <v>77.775916581167948</v>
      </c>
      <c r="CA501" s="296" t="str">
        <f t="shared" si="161"/>
        <v/>
      </c>
    </row>
    <row r="502" spans="12:79" x14ac:dyDescent="0.25">
      <c r="L502" s="332">
        <v>44081</v>
      </c>
      <c r="M502" s="2" t="s">
        <v>108</v>
      </c>
      <c r="N502" s="2" t="s">
        <v>151</v>
      </c>
      <c r="O502" s="323">
        <v>44197</v>
      </c>
      <c r="P502" s="323">
        <v>44561</v>
      </c>
      <c r="Q502" s="324">
        <v>8760</v>
      </c>
      <c r="R502" s="325">
        <v>41.34</v>
      </c>
      <c r="S502" s="274">
        <f t="shared" si="142"/>
        <v>1.0783700000000001</v>
      </c>
      <c r="T502" s="326">
        <f t="shared" si="151"/>
        <v>38.335636191659638</v>
      </c>
      <c r="U502" s="296" t="str">
        <f t="shared" si="143"/>
        <v/>
      </c>
      <c r="V502" s="296"/>
      <c r="W502" s="332">
        <v>44491</v>
      </c>
      <c r="X502" s="2" t="s">
        <v>108</v>
      </c>
      <c r="Y502" s="2" t="s">
        <v>133</v>
      </c>
      <c r="Z502" s="323">
        <v>44562</v>
      </c>
      <c r="AA502" s="323">
        <v>44926</v>
      </c>
      <c r="AB502" s="324">
        <v>8760</v>
      </c>
      <c r="AC502" s="325">
        <v>122.54</v>
      </c>
      <c r="AD502" s="274">
        <f t="shared" si="144"/>
        <v>1.0713699999999999</v>
      </c>
      <c r="AE502" s="326">
        <f t="shared" si="152"/>
        <v>114.37691927158686</v>
      </c>
      <c r="AF502" s="296" t="str">
        <f t="shared" si="153"/>
        <v/>
      </c>
      <c r="AG502" s="296"/>
      <c r="AH502" s="333">
        <v>44858</v>
      </c>
      <c r="AI502" s="328" t="s">
        <v>108</v>
      </c>
      <c r="AJ502" s="328" t="s">
        <v>110</v>
      </c>
      <c r="AK502" s="329">
        <v>44927</v>
      </c>
      <c r="AL502" s="329">
        <v>45291</v>
      </c>
      <c r="AM502" s="330">
        <v>8760</v>
      </c>
      <c r="AN502" s="331">
        <v>369.51</v>
      </c>
      <c r="AO502" s="274">
        <f t="shared" si="145"/>
        <v>0.97899000000000003</v>
      </c>
      <c r="AP502" s="326">
        <f t="shared" si="154"/>
        <v>377.44001470903686</v>
      </c>
      <c r="AQ502" s="296" t="str">
        <f t="shared" si="155"/>
        <v/>
      </c>
      <c r="AR502" s="296"/>
      <c r="AS502" s="333">
        <v>44865</v>
      </c>
      <c r="AT502" s="328" t="s">
        <v>115</v>
      </c>
      <c r="AU502" s="328" t="s">
        <v>140</v>
      </c>
      <c r="AV502" s="329">
        <v>45566</v>
      </c>
      <c r="AW502" s="329">
        <v>45657</v>
      </c>
      <c r="AX502" s="330">
        <v>2209</v>
      </c>
      <c r="AY502" s="331">
        <v>245.89</v>
      </c>
      <c r="AZ502" s="274">
        <f t="shared" si="146"/>
        <v>0.97899000000000003</v>
      </c>
      <c r="BA502" s="326">
        <f t="shared" si="156"/>
        <v>251.16701907067485</v>
      </c>
      <c r="BB502" s="296" t="str">
        <f t="shared" si="157"/>
        <v/>
      </c>
      <c r="BC502" t="str">
        <f t="shared" si="147"/>
        <v/>
      </c>
      <c r="BD502" s="296"/>
      <c r="BE502" s="296"/>
      <c r="BF502" s="332">
        <v>45226</v>
      </c>
      <c r="BG502" s="2" t="s">
        <v>115</v>
      </c>
      <c r="BH502" s="2" t="s">
        <v>152</v>
      </c>
      <c r="BI502" s="323">
        <v>45931</v>
      </c>
      <c r="BJ502" s="323">
        <v>46022</v>
      </c>
      <c r="BK502" s="324">
        <v>2209</v>
      </c>
      <c r="BL502" s="325">
        <v>124.67</v>
      </c>
      <c r="BM502" s="274">
        <f t="shared" si="148"/>
        <v>0.95518000000000003</v>
      </c>
      <c r="BN502" s="326">
        <f t="shared" si="158"/>
        <v>130.5199020079985</v>
      </c>
      <c r="BO502" s="296" t="str">
        <f t="shared" si="159"/>
        <v/>
      </c>
      <c r="BP502" t="str">
        <f t="shared" si="149"/>
        <v/>
      </c>
      <c r="BQ502" s="296"/>
      <c r="BR502" s="332">
        <v>45219</v>
      </c>
      <c r="BS502" s="2" t="s">
        <v>108</v>
      </c>
      <c r="BT502" s="2" t="s">
        <v>111</v>
      </c>
      <c r="BU502" s="323">
        <v>45292</v>
      </c>
      <c r="BV502" s="323">
        <v>45657</v>
      </c>
      <c r="BW502" s="324">
        <v>8784</v>
      </c>
      <c r="BX502" s="325">
        <v>131.91999999999999</v>
      </c>
      <c r="BY502" s="274">
        <f t="shared" si="150"/>
        <v>0.95518000000000003</v>
      </c>
      <c r="BZ502" s="326">
        <f t="shared" si="160"/>
        <v>138.11009443246297</v>
      </c>
      <c r="CA502" s="296">
        <f t="shared" si="161"/>
        <v>138.11009443246297</v>
      </c>
    </row>
    <row r="503" spans="12:79" x14ac:dyDescent="0.25">
      <c r="L503" s="332">
        <v>44081</v>
      </c>
      <c r="M503" s="2" t="s">
        <v>108</v>
      </c>
      <c r="N503" s="2" t="s">
        <v>133</v>
      </c>
      <c r="O503" s="323">
        <v>44562</v>
      </c>
      <c r="P503" s="323">
        <v>44926</v>
      </c>
      <c r="Q503" s="324">
        <v>8760</v>
      </c>
      <c r="R503" s="325">
        <v>44.55</v>
      </c>
      <c r="S503" s="274">
        <f t="shared" si="142"/>
        <v>1.0783700000000001</v>
      </c>
      <c r="T503" s="326">
        <f t="shared" si="151"/>
        <v>41.312351048341476</v>
      </c>
      <c r="U503" s="296" t="str">
        <f t="shared" si="143"/>
        <v/>
      </c>
      <c r="V503" s="296"/>
      <c r="W503" s="332">
        <v>44491</v>
      </c>
      <c r="X503" s="2" t="s">
        <v>108</v>
      </c>
      <c r="Y503" s="2" t="s">
        <v>110</v>
      </c>
      <c r="Z503" s="323">
        <v>44927</v>
      </c>
      <c r="AA503" s="323">
        <v>45291</v>
      </c>
      <c r="AB503" s="324">
        <v>8760</v>
      </c>
      <c r="AC503" s="325">
        <v>86.02</v>
      </c>
      <c r="AD503" s="274">
        <f t="shared" si="144"/>
        <v>1.0713699999999999</v>
      </c>
      <c r="AE503" s="326">
        <f t="shared" si="152"/>
        <v>80.289722504830266</v>
      </c>
      <c r="AF503" s="296">
        <f t="shared" si="153"/>
        <v>80.289722504830266</v>
      </c>
      <c r="AG503" s="296"/>
      <c r="AH503" s="333">
        <v>44858</v>
      </c>
      <c r="AI503" s="328" t="s">
        <v>108</v>
      </c>
      <c r="AJ503" s="328" t="s">
        <v>111</v>
      </c>
      <c r="AK503" s="329">
        <v>45292</v>
      </c>
      <c r="AL503" s="329">
        <v>45657</v>
      </c>
      <c r="AM503" s="330">
        <v>8784</v>
      </c>
      <c r="AN503" s="331">
        <v>244.53</v>
      </c>
      <c r="AO503" s="274">
        <f t="shared" si="145"/>
        <v>0.97899000000000003</v>
      </c>
      <c r="AP503" s="326">
        <f t="shared" si="154"/>
        <v>249.77783225569209</v>
      </c>
      <c r="AQ503" s="296" t="str">
        <f t="shared" si="155"/>
        <v/>
      </c>
      <c r="AR503" s="296"/>
      <c r="AS503" s="333">
        <v>44865</v>
      </c>
      <c r="AT503" s="328" t="s">
        <v>115</v>
      </c>
      <c r="AU503" s="328" t="s">
        <v>135</v>
      </c>
      <c r="AV503" s="329">
        <v>45658</v>
      </c>
      <c r="AW503" s="329">
        <v>45747</v>
      </c>
      <c r="AX503" s="330">
        <v>2159</v>
      </c>
      <c r="AY503" s="331">
        <v>240</v>
      </c>
      <c r="AZ503" s="274">
        <f t="shared" si="146"/>
        <v>0.97899000000000003</v>
      </c>
      <c r="BA503" s="326">
        <f t="shared" si="156"/>
        <v>245.15061440872736</v>
      </c>
      <c r="BB503" s="296" t="str">
        <f t="shared" si="157"/>
        <v/>
      </c>
      <c r="BC503" t="str">
        <f t="shared" si="147"/>
        <v/>
      </c>
      <c r="BD503" s="296"/>
      <c r="BE503" s="296"/>
      <c r="BF503" s="332">
        <v>45226</v>
      </c>
      <c r="BG503" s="2" t="s">
        <v>115</v>
      </c>
      <c r="BH503" s="2" t="s">
        <v>138</v>
      </c>
      <c r="BI503" s="323">
        <v>46023</v>
      </c>
      <c r="BJ503" s="323">
        <v>46112</v>
      </c>
      <c r="BK503" s="324">
        <v>2159</v>
      </c>
      <c r="BL503" s="325">
        <v>124.25</v>
      </c>
      <c r="BM503" s="274">
        <f t="shared" si="148"/>
        <v>0.95518000000000003</v>
      </c>
      <c r="BN503" s="326">
        <f t="shared" si="158"/>
        <v>130.08019430892605</v>
      </c>
      <c r="BO503" s="296" t="str">
        <f t="shared" si="159"/>
        <v/>
      </c>
      <c r="BP503" t="str">
        <f t="shared" si="149"/>
        <v/>
      </c>
      <c r="BQ503" s="296"/>
      <c r="BR503" s="332">
        <v>45219</v>
      </c>
      <c r="BS503" s="2" t="s">
        <v>108</v>
      </c>
      <c r="BT503" s="2" t="s">
        <v>135</v>
      </c>
      <c r="BU503" s="323">
        <v>45658</v>
      </c>
      <c r="BV503" s="323">
        <v>46022</v>
      </c>
      <c r="BW503" s="324">
        <v>8760</v>
      </c>
      <c r="BX503" s="325">
        <v>118.82</v>
      </c>
      <c r="BY503" s="274">
        <f t="shared" si="150"/>
        <v>0.95518000000000003</v>
      </c>
      <c r="BZ503" s="326">
        <f t="shared" si="160"/>
        <v>124.3954019137754</v>
      </c>
      <c r="CA503" s="296" t="str">
        <f t="shared" si="161"/>
        <v/>
      </c>
    </row>
    <row r="504" spans="12:79" x14ac:dyDescent="0.25">
      <c r="L504" s="332">
        <v>44081</v>
      </c>
      <c r="M504" s="2" t="s">
        <v>108</v>
      </c>
      <c r="N504" s="2" t="s">
        <v>110</v>
      </c>
      <c r="O504" s="323">
        <v>44927</v>
      </c>
      <c r="P504" s="323">
        <v>45291</v>
      </c>
      <c r="Q504" s="324">
        <v>8760</v>
      </c>
      <c r="R504" s="325">
        <v>46.64</v>
      </c>
      <c r="S504" s="274">
        <f t="shared" si="142"/>
        <v>1.0783700000000001</v>
      </c>
      <c r="T504" s="326">
        <f t="shared" si="151"/>
        <v>43.250461344436509</v>
      </c>
      <c r="U504" s="296" t="str">
        <f t="shared" si="143"/>
        <v/>
      </c>
      <c r="V504" s="296"/>
      <c r="W504" s="332">
        <v>44491</v>
      </c>
      <c r="X504" s="2" t="s">
        <v>108</v>
      </c>
      <c r="Y504" s="2" t="s">
        <v>111</v>
      </c>
      <c r="Z504" s="323">
        <v>45292</v>
      </c>
      <c r="AA504" s="323">
        <v>45657</v>
      </c>
      <c r="AB504" s="324">
        <v>8784</v>
      </c>
      <c r="AC504" s="325">
        <v>72.25</v>
      </c>
      <c r="AD504" s="274">
        <f t="shared" si="144"/>
        <v>1.0713699999999999</v>
      </c>
      <c r="AE504" s="326">
        <f t="shared" si="152"/>
        <v>67.437019890420686</v>
      </c>
      <c r="AF504" s="296" t="str">
        <f t="shared" si="153"/>
        <v/>
      </c>
      <c r="AG504" s="296"/>
      <c r="AH504" s="333">
        <v>44858</v>
      </c>
      <c r="AI504" s="328" t="s">
        <v>108</v>
      </c>
      <c r="AJ504" s="328" t="s">
        <v>135</v>
      </c>
      <c r="AK504" s="329">
        <v>45658</v>
      </c>
      <c r="AL504" s="329">
        <v>46022</v>
      </c>
      <c r="AM504" s="330">
        <v>8760</v>
      </c>
      <c r="AN504" s="331">
        <v>173.51</v>
      </c>
      <c r="AO504" s="274">
        <f t="shared" si="145"/>
        <v>0.97899000000000003</v>
      </c>
      <c r="AP504" s="326">
        <f t="shared" si="154"/>
        <v>177.23367960857618</v>
      </c>
      <c r="AQ504" s="296" t="str">
        <f t="shared" si="155"/>
        <v/>
      </c>
      <c r="AR504" s="296"/>
      <c r="AS504" s="333">
        <v>44865</v>
      </c>
      <c r="AT504" s="328" t="s">
        <v>115</v>
      </c>
      <c r="AU504" s="328" t="s">
        <v>145</v>
      </c>
      <c r="AV504" s="329">
        <v>45748</v>
      </c>
      <c r="AW504" s="329">
        <v>45838</v>
      </c>
      <c r="AX504" s="330">
        <v>2184</v>
      </c>
      <c r="AY504" s="331"/>
      <c r="AZ504" s="274">
        <f t="shared" si="146"/>
        <v>0.97899000000000003</v>
      </c>
      <c r="BA504" s="326" t="str">
        <f t="shared" si="156"/>
        <v/>
      </c>
      <c r="BB504" s="296" t="str">
        <f t="shared" si="157"/>
        <v/>
      </c>
      <c r="BC504" t="str">
        <f t="shared" si="147"/>
        <v/>
      </c>
      <c r="BD504" s="296"/>
      <c r="BE504" s="296"/>
      <c r="BF504" s="332">
        <v>45226</v>
      </c>
      <c r="BG504" s="2" t="s">
        <v>115</v>
      </c>
      <c r="BH504" s="2" t="s">
        <v>157</v>
      </c>
      <c r="BI504" s="323">
        <v>46113</v>
      </c>
      <c r="BJ504" s="323">
        <v>46203</v>
      </c>
      <c r="BK504" s="324">
        <v>2184</v>
      </c>
      <c r="BL504" s="325">
        <v>93.05</v>
      </c>
      <c r="BM504" s="274">
        <f t="shared" si="148"/>
        <v>0.95518000000000003</v>
      </c>
      <c r="BN504" s="326">
        <f t="shared" si="158"/>
        <v>97.416193806402973</v>
      </c>
      <c r="BO504" s="296" t="str">
        <f t="shared" si="159"/>
        <v/>
      </c>
      <c r="BP504" t="str">
        <f t="shared" si="149"/>
        <v/>
      </c>
      <c r="BQ504" s="296"/>
      <c r="BR504" s="332">
        <v>45219</v>
      </c>
      <c r="BS504" s="2" t="s">
        <v>108</v>
      </c>
      <c r="BT504" s="2" t="s">
        <v>138</v>
      </c>
      <c r="BU504" s="323">
        <v>46023</v>
      </c>
      <c r="BV504" s="323">
        <v>46387</v>
      </c>
      <c r="BW504" s="324">
        <v>8760</v>
      </c>
      <c r="BX504" s="325">
        <v>106.32</v>
      </c>
      <c r="BY504" s="274">
        <f t="shared" si="150"/>
        <v>0.95518000000000003</v>
      </c>
      <c r="BZ504" s="326">
        <f t="shared" si="160"/>
        <v>111.30886325090557</v>
      </c>
      <c r="CA504" s="296" t="str">
        <f t="shared" si="161"/>
        <v/>
      </c>
    </row>
    <row r="505" spans="12:79" x14ac:dyDescent="0.25">
      <c r="L505" s="332">
        <v>44081</v>
      </c>
      <c r="M505" s="2" t="s">
        <v>108</v>
      </c>
      <c r="N505" s="2" t="s">
        <v>111</v>
      </c>
      <c r="O505" s="323">
        <v>45292</v>
      </c>
      <c r="P505" s="323">
        <v>45657</v>
      </c>
      <c r="Q505" s="324">
        <v>8784</v>
      </c>
      <c r="R505" s="325">
        <v>48.7</v>
      </c>
      <c r="S505" s="274">
        <f t="shared" si="142"/>
        <v>1.0783700000000001</v>
      </c>
      <c r="T505" s="326">
        <f t="shared" si="151"/>
        <v>45.160751875515828</v>
      </c>
      <c r="U505" s="296" t="str">
        <f t="shared" si="143"/>
        <v/>
      </c>
      <c r="V505" s="296"/>
      <c r="W505" s="332">
        <v>44491</v>
      </c>
      <c r="X505" s="2" t="s">
        <v>108</v>
      </c>
      <c r="Y505" s="2" t="s">
        <v>135</v>
      </c>
      <c r="Z505" s="323">
        <v>45658</v>
      </c>
      <c r="AA505" s="323">
        <v>46022</v>
      </c>
      <c r="AB505" s="324">
        <v>8760</v>
      </c>
      <c r="AC505" s="325">
        <v>71.52</v>
      </c>
      <c r="AD505" s="274">
        <f t="shared" si="144"/>
        <v>1.0713699999999999</v>
      </c>
      <c r="AE505" s="326">
        <f t="shared" si="152"/>
        <v>66.755649308828879</v>
      </c>
      <c r="AF505" s="296" t="str">
        <f t="shared" si="153"/>
        <v/>
      </c>
      <c r="AG505" s="296"/>
      <c r="AH505" s="333">
        <v>44858</v>
      </c>
      <c r="AI505" s="328" t="s">
        <v>108</v>
      </c>
      <c r="AJ505" s="328" t="s">
        <v>138</v>
      </c>
      <c r="AK505" s="329">
        <v>46023</v>
      </c>
      <c r="AL505" s="329">
        <v>46387</v>
      </c>
      <c r="AM505" s="330">
        <v>8760</v>
      </c>
      <c r="AN505" s="331">
        <v>150.25</v>
      </c>
      <c r="AO505" s="274">
        <f t="shared" si="145"/>
        <v>0.97899000000000003</v>
      </c>
      <c r="AP505" s="326">
        <f t="shared" si="154"/>
        <v>153.47449922879701</v>
      </c>
      <c r="AQ505" s="296" t="str">
        <f t="shared" si="155"/>
        <v/>
      </c>
      <c r="AR505" s="296"/>
      <c r="AS505" s="333">
        <v>44865</v>
      </c>
      <c r="AT505" s="328" t="s">
        <v>115</v>
      </c>
      <c r="AU505" s="328" t="s">
        <v>148</v>
      </c>
      <c r="AV505" s="329">
        <v>45839</v>
      </c>
      <c r="AW505" s="329">
        <v>45930</v>
      </c>
      <c r="AX505" s="330">
        <v>2208</v>
      </c>
      <c r="AY505" s="331"/>
      <c r="AZ505" s="274">
        <f t="shared" si="146"/>
        <v>0.97899000000000003</v>
      </c>
      <c r="BA505" s="326" t="str">
        <f t="shared" si="156"/>
        <v/>
      </c>
      <c r="BB505" s="296" t="str">
        <f t="shared" si="157"/>
        <v/>
      </c>
      <c r="BC505" t="str">
        <f t="shared" si="147"/>
        <v/>
      </c>
      <c r="BD505" s="296"/>
      <c r="BE505" s="296"/>
      <c r="BF505" s="332">
        <v>45226</v>
      </c>
      <c r="BG505" s="2" t="s">
        <v>115</v>
      </c>
      <c r="BH505" s="2" t="s">
        <v>160</v>
      </c>
      <c r="BI505" s="323">
        <v>46204</v>
      </c>
      <c r="BJ505" s="323">
        <v>46295</v>
      </c>
      <c r="BK505" s="324">
        <v>2208</v>
      </c>
      <c r="BL505" s="325">
        <v>97.1</v>
      </c>
      <c r="BM505" s="274">
        <f t="shared" si="148"/>
        <v>0.95518000000000003</v>
      </c>
      <c r="BN505" s="326">
        <f t="shared" si="158"/>
        <v>101.6562323331728</v>
      </c>
      <c r="BO505" s="296" t="str">
        <f t="shared" si="159"/>
        <v/>
      </c>
      <c r="BP505" t="str">
        <f t="shared" si="149"/>
        <v/>
      </c>
      <c r="BQ505" s="296"/>
      <c r="BR505" s="332">
        <v>45219</v>
      </c>
      <c r="BS505" s="2" t="s">
        <v>108</v>
      </c>
      <c r="BT505" s="2" t="s">
        <v>141</v>
      </c>
      <c r="BU505" s="323">
        <v>46388</v>
      </c>
      <c r="BV505" s="323">
        <v>46752</v>
      </c>
      <c r="BW505" s="324">
        <v>8760</v>
      </c>
      <c r="BX505" s="325">
        <v>91.67</v>
      </c>
      <c r="BY505" s="274">
        <f t="shared" si="150"/>
        <v>0.95518000000000003</v>
      </c>
      <c r="BZ505" s="326">
        <f t="shared" si="160"/>
        <v>95.971439938022158</v>
      </c>
      <c r="CA505" s="296" t="str">
        <f t="shared" si="161"/>
        <v/>
      </c>
    </row>
    <row r="506" spans="12:79" x14ac:dyDescent="0.25">
      <c r="L506" s="332">
        <v>44081</v>
      </c>
      <c r="M506" s="2" t="s">
        <v>108</v>
      </c>
      <c r="N506" s="2" t="s">
        <v>135</v>
      </c>
      <c r="O506" s="323">
        <v>45658</v>
      </c>
      <c r="P506" s="323">
        <v>46022</v>
      </c>
      <c r="Q506" s="324">
        <v>8760</v>
      </c>
      <c r="R506" s="325">
        <v>49.4</v>
      </c>
      <c r="S506" s="274">
        <f t="shared" si="142"/>
        <v>1.0783700000000001</v>
      </c>
      <c r="T506" s="326">
        <f t="shared" si="151"/>
        <v>45.809879725882581</v>
      </c>
      <c r="U506" s="296" t="str">
        <f t="shared" si="143"/>
        <v/>
      </c>
      <c r="V506" s="296"/>
      <c r="W506" s="332">
        <v>44491</v>
      </c>
      <c r="X506" s="2" t="s">
        <v>108</v>
      </c>
      <c r="Y506" s="2" t="s">
        <v>138</v>
      </c>
      <c r="Z506" s="323">
        <v>46023</v>
      </c>
      <c r="AA506" s="323">
        <v>46387</v>
      </c>
      <c r="AB506" s="324">
        <v>8760</v>
      </c>
      <c r="AC506" s="325">
        <v>70.540000000000006</v>
      </c>
      <c r="AD506" s="274">
        <f t="shared" si="144"/>
        <v>1.0713699999999999</v>
      </c>
      <c r="AE506" s="326">
        <f t="shared" si="152"/>
        <v>65.840932637650866</v>
      </c>
      <c r="AF506" s="296" t="str">
        <f t="shared" si="153"/>
        <v/>
      </c>
      <c r="AG506" s="296"/>
      <c r="AH506" s="333">
        <v>44858</v>
      </c>
      <c r="AI506" s="328" t="s">
        <v>108</v>
      </c>
      <c r="AJ506" s="328" t="s">
        <v>141</v>
      </c>
      <c r="AK506" s="329">
        <v>46388</v>
      </c>
      <c r="AL506" s="329">
        <v>46752</v>
      </c>
      <c r="AM506" s="330">
        <v>8760</v>
      </c>
      <c r="AN506" s="331">
        <v>132</v>
      </c>
      <c r="AO506" s="274">
        <f t="shared" si="145"/>
        <v>0.97899000000000003</v>
      </c>
      <c r="AP506" s="326">
        <f t="shared" si="154"/>
        <v>134.83283792480003</v>
      </c>
      <c r="AQ506" s="296" t="str">
        <f t="shared" si="155"/>
        <v/>
      </c>
      <c r="AR506" s="296"/>
      <c r="AS506" s="333">
        <v>44862</v>
      </c>
      <c r="AT506" s="328" t="s">
        <v>115</v>
      </c>
      <c r="AU506" s="328" t="s">
        <v>110</v>
      </c>
      <c r="AV506" s="329">
        <v>44927</v>
      </c>
      <c r="AW506" s="329">
        <v>45016</v>
      </c>
      <c r="AX506" s="330">
        <v>2159</v>
      </c>
      <c r="AY506" s="331">
        <v>450.4</v>
      </c>
      <c r="AZ506" s="274">
        <f t="shared" si="146"/>
        <v>0.97899000000000003</v>
      </c>
      <c r="BA506" s="326">
        <f t="shared" si="156"/>
        <v>460.06598637371167</v>
      </c>
      <c r="BB506" s="296" t="str">
        <f t="shared" si="157"/>
        <v/>
      </c>
      <c r="BC506" t="str">
        <f t="shared" si="147"/>
        <v/>
      </c>
      <c r="BD506" s="296"/>
      <c r="BE506" s="296"/>
      <c r="BF506" s="332">
        <v>45225</v>
      </c>
      <c r="BG506" s="2" t="s">
        <v>115</v>
      </c>
      <c r="BH506" s="2" t="s">
        <v>111</v>
      </c>
      <c r="BI506" s="323">
        <v>45292</v>
      </c>
      <c r="BJ506" s="323">
        <v>45382</v>
      </c>
      <c r="BK506" s="324">
        <v>2183</v>
      </c>
      <c r="BL506" s="325">
        <v>126.45</v>
      </c>
      <c r="BM506" s="274">
        <f t="shared" si="148"/>
        <v>0.95518000000000003</v>
      </c>
      <c r="BN506" s="326">
        <f t="shared" si="158"/>
        <v>132.38342511359116</v>
      </c>
      <c r="BO506" s="296" t="str">
        <f t="shared" si="159"/>
        <v/>
      </c>
      <c r="BP506">
        <f t="shared" si="149"/>
        <v>1</v>
      </c>
      <c r="BQ506" s="296"/>
      <c r="BR506" s="332">
        <v>45219</v>
      </c>
      <c r="BS506" s="2" t="s">
        <v>108</v>
      </c>
      <c r="BT506" s="2" t="s">
        <v>143</v>
      </c>
      <c r="BU506" s="323">
        <v>46753</v>
      </c>
      <c r="BV506" s="323">
        <v>47118</v>
      </c>
      <c r="BW506" s="324">
        <v>8784</v>
      </c>
      <c r="BX506" s="325">
        <v>82.52</v>
      </c>
      <c r="BY506" s="274">
        <f t="shared" si="150"/>
        <v>0.95518000000000003</v>
      </c>
      <c r="BZ506" s="326">
        <f t="shared" si="160"/>
        <v>86.392093636801434</v>
      </c>
      <c r="CA506" s="296" t="str">
        <f t="shared" si="161"/>
        <v/>
      </c>
    </row>
    <row r="507" spans="12:79" x14ac:dyDescent="0.25">
      <c r="L507" s="332">
        <v>44081</v>
      </c>
      <c r="M507" s="2" t="s">
        <v>108</v>
      </c>
      <c r="N507" s="2" t="s">
        <v>138</v>
      </c>
      <c r="O507" s="323">
        <v>46023</v>
      </c>
      <c r="P507" s="323">
        <v>46387</v>
      </c>
      <c r="Q507" s="324">
        <v>8760</v>
      </c>
      <c r="R507" s="325">
        <v>49.95</v>
      </c>
      <c r="S507" s="274">
        <f t="shared" si="142"/>
        <v>1.0783700000000001</v>
      </c>
      <c r="T507" s="326">
        <f t="shared" si="151"/>
        <v>46.31990875117075</v>
      </c>
      <c r="U507" s="296" t="str">
        <f t="shared" si="143"/>
        <v/>
      </c>
      <c r="V507" s="296"/>
      <c r="W507" s="332">
        <v>44491</v>
      </c>
      <c r="X507" s="2" t="s">
        <v>108</v>
      </c>
      <c r="Y507" s="2" t="s">
        <v>141</v>
      </c>
      <c r="Z507" s="323">
        <v>46388</v>
      </c>
      <c r="AA507" s="323">
        <v>46752</v>
      </c>
      <c r="AB507" s="324">
        <v>8760</v>
      </c>
      <c r="AC507" s="325">
        <v>70.27</v>
      </c>
      <c r="AD507" s="274">
        <f t="shared" si="144"/>
        <v>1.0713699999999999</v>
      </c>
      <c r="AE507" s="326">
        <f t="shared" si="152"/>
        <v>65.588918860897735</v>
      </c>
      <c r="AF507" s="296" t="str">
        <f t="shared" si="153"/>
        <v/>
      </c>
      <c r="AG507" s="296"/>
      <c r="AH507" s="333">
        <v>44858</v>
      </c>
      <c r="AI507" s="328" t="s">
        <v>108</v>
      </c>
      <c r="AJ507" s="328" t="s">
        <v>143</v>
      </c>
      <c r="AK507" s="329">
        <v>46753</v>
      </c>
      <c r="AL507" s="329">
        <v>47118</v>
      </c>
      <c r="AM507" s="330">
        <v>8784</v>
      </c>
      <c r="AN507" s="331">
        <v>115.98</v>
      </c>
      <c r="AO507" s="274">
        <f t="shared" si="145"/>
        <v>0.97899000000000003</v>
      </c>
      <c r="AP507" s="326">
        <f t="shared" si="154"/>
        <v>118.4690344130175</v>
      </c>
      <c r="AQ507" s="296" t="str">
        <f t="shared" si="155"/>
        <v/>
      </c>
      <c r="AR507" s="296"/>
      <c r="AS507" s="333">
        <v>44862</v>
      </c>
      <c r="AT507" s="328" t="s">
        <v>115</v>
      </c>
      <c r="AU507" s="328" t="s">
        <v>134</v>
      </c>
      <c r="AV507" s="329">
        <v>45017</v>
      </c>
      <c r="AW507" s="329">
        <v>45107</v>
      </c>
      <c r="AX507" s="330">
        <v>2184</v>
      </c>
      <c r="AY507" s="331">
        <v>339.76</v>
      </c>
      <c r="AZ507" s="274">
        <f t="shared" si="146"/>
        <v>0.97899000000000003</v>
      </c>
      <c r="BA507" s="326">
        <f t="shared" si="156"/>
        <v>347.05155313128836</v>
      </c>
      <c r="BB507" s="296" t="str">
        <f t="shared" si="157"/>
        <v/>
      </c>
      <c r="BC507" t="str">
        <f t="shared" si="147"/>
        <v/>
      </c>
      <c r="BD507" s="296"/>
      <c r="BE507" s="296"/>
      <c r="BF507" s="332">
        <v>45225</v>
      </c>
      <c r="BG507" s="2" t="s">
        <v>115</v>
      </c>
      <c r="BH507" s="2" t="s">
        <v>117</v>
      </c>
      <c r="BI507" s="323">
        <v>45383</v>
      </c>
      <c r="BJ507" s="323">
        <v>45473</v>
      </c>
      <c r="BK507" s="324">
        <v>2184</v>
      </c>
      <c r="BL507" s="325">
        <v>112.93</v>
      </c>
      <c r="BM507" s="274">
        <f t="shared" si="148"/>
        <v>0.95518000000000003</v>
      </c>
      <c r="BN507" s="326">
        <f t="shared" si="158"/>
        <v>118.22902489583116</v>
      </c>
      <c r="BO507" s="296" t="str">
        <f t="shared" si="159"/>
        <v/>
      </c>
      <c r="BP507">
        <f t="shared" si="149"/>
        <v>1</v>
      </c>
      <c r="BQ507" s="296"/>
      <c r="BR507" s="332">
        <v>45219</v>
      </c>
      <c r="BS507" s="2" t="s">
        <v>108</v>
      </c>
      <c r="BT507" s="2" t="s">
        <v>146</v>
      </c>
      <c r="BU507" s="323">
        <v>47119</v>
      </c>
      <c r="BV507" s="323">
        <v>47483</v>
      </c>
      <c r="BW507" s="324">
        <v>8760</v>
      </c>
      <c r="BX507" s="325">
        <v>79.31</v>
      </c>
      <c r="BY507" s="274">
        <f t="shared" si="150"/>
        <v>0.95518000000000003</v>
      </c>
      <c r="BZ507" s="326">
        <f t="shared" si="160"/>
        <v>83.031470508176469</v>
      </c>
      <c r="CA507" s="296" t="str">
        <f t="shared" si="161"/>
        <v/>
      </c>
    </row>
    <row r="508" spans="12:79" x14ac:dyDescent="0.25">
      <c r="L508" s="332">
        <v>44078</v>
      </c>
      <c r="M508" s="2" t="s">
        <v>108</v>
      </c>
      <c r="N508" s="2" t="s">
        <v>151</v>
      </c>
      <c r="O508" s="323">
        <v>44197</v>
      </c>
      <c r="P508" s="323">
        <v>44561</v>
      </c>
      <c r="Q508" s="324">
        <v>8760</v>
      </c>
      <c r="R508" s="325">
        <v>42.1</v>
      </c>
      <c r="S508" s="274">
        <f t="shared" si="142"/>
        <v>1.0783700000000001</v>
      </c>
      <c r="T508" s="326">
        <f t="shared" si="151"/>
        <v>39.040403572057826</v>
      </c>
      <c r="U508" s="296" t="str">
        <f t="shared" si="143"/>
        <v/>
      </c>
      <c r="V508" s="296"/>
      <c r="W508" s="332">
        <v>44491</v>
      </c>
      <c r="X508" s="2" t="s">
        <v>108</v>
      </c>
      <c r="Y508" s="2" t="s">
        <v>143</v>
      </c>
      <c r="Z508" s="323">
        <v>46753</v>
      </c>
      <c r="AA508" s="323">
        <v>47118</v>
      </c>
      <c r="AB508" s="324">
        <v>8784</v>
      </c>
      <c r="AC508" s="325">
        <v>69.53</v>
      </c>
      <c r="AD508" s="274">
        <f t="shared" si="144"/>
        <v>1.0713699999999999</v>
      </c>
      <c r="AE508" s="326">
        <f t="shared" si="152"/>
        <v>64.898214435722494</v>
      </c>
      <c r="AF508" s="296" t="str">
        <f t="shared" si="153"/>
        <v/>
      </c>
      <c r="AG508" s="296"/>
      <c r="AH508" s="333">
        <v>44858</v>
      </c>
      <c r="AI508" s="328" t="s">
        <v>108</v>
      </c>
      <c r="AJ508" s="328" t="s">
        <v>146</v>
      </c>
      <c r="AK508" s="329">
        <v>47119</v>
      </c>
      <c r="AL508" s="329">
        <v>47483</v>
      </c>
      <c r="AM508" s="330">
        <v>8760</v>
      </c>
      <c r="AN508" s="331">
        <v>114.2</v>
      </c>
      <c r="AO508" s="274">
        <f t="shared" si="145"/>
        <v>0.97899000000000003</v>
      </c>
      <c r="AP508" s="326">
        <f t="shared" si="154"/>
        <v>116.65083402281944</v>
      </c>
      <c r="AQ508" s="296" t="str">
        <f t="shared" si="155"/>
        <v/>
      </c>
      <c r="AR508" s="296"/>
      <c r="AS508" s="333">
        <v>44862</v>
      </c>
      <c r="AT508" s="328" t="s">
        <v>115</v>
      </c>
      <c r="AU508" s="328" t="s">
        <v>137</v>
      </c>
      <c r="AV508" s="329">
        <v>45108</v>
      </c>
      <c r="AW508" s="329">
        <v>45199</v>
      </c>
      <c r="AX508" s="330">
        <v>2208</v>
      </c>
      <c r="AY508" s="331">
        <v>334.95</v>
      </c>
      <c r="AZ508" s="274">
        <f t="shared" si="146"/>
        <v>0.97899000000000003</v>
      </c>
      <c r="BA508" s="326">
        <f t="shared" si="156"/>
        <v>342.13832623418011</v>
      </c>
      <c r="BB508" s="296" t="str">
        <f t="shared" si="157"/>
        <v/>
      </c>
      <c r="BC508" t="str">
        <f t="shared" si="147"/>
        <v/>
      </c>
      <c r="BD508" s="296"/>
      <c r="BE508" s="296"/>
      <c r="BF508" s="332">
        <v>45225</v>
      </c>
      <c r="BG508" s="2" t="s">
        <v>115</v>
      </c>
      <c r="BH508" s="2" t="s">
        <v>118</v>
      </c>
      <c r="BI508" s="323">
        <v>45474</v>
      </c>
      <c r="BJ508" s="323">
        <v>45565</v>
      </c>
      <c r="BK508" s="324">
        <v>2208</v>
      </c>
      <c r="BL508" s="325">
        <v>122.46</v>
      </c>
      <c r="BM508" s="274">
        <f t="shared" si="148"/>
        <v>0.95518000000000003</v>
      </c>
      <c r="BN508" s="326">
        <f t="shared" si="158"/>
        <v>128.20620197240311</v>
      </c>
      <c r="BO508" s="296" t="str">
        <f t="shared" si="159"/>
        <v/>
      </c>
      <c r="BP508">
        <f t="shared" si="149"/>
        <v>1</v>
      </c>
      <c r="BQ508" s="296"/>
      <c r="BR508" s="332">
        <v>45219</v>
      </c>
      <c r="BS508" s="2" t="s">
        <v>108</v>
      </c>
      <c r="BT508" s="2" t="s">
        <v>149</v>
      </c>
      <c r="BU508" s="323">
        <v>47484</v>
      </c>
      <c r="BV508" s="323">
        <v>47848</v>
      </c>
      <c r="BW508" s="324">
        <v>8760</v>
      </c>
      <c r="BX508" s="325">
        <v>76.44</v>
      </c>
      <c r="BY508" s="274">
        <f t="shared" si="150"/>
        <v>0.95518000000000003</v>
      </c>
      <c r="BZ508" s="326">
        <f t="shared" si="160"/>
        <v>80.026801231181551</v>
      </c>
      <c r="CA508" s="296" t="str">
        <f t="shared" si="161"/>
        <v/>
      </c>
    </row>
    <row r="509" spans="12:79" x14ac:dyDescent="0.25">
      <c r="L509" s="332">
        <v>44078</v>
      </c>
      <c r="M509" s="2" t="s">
        <v>108</v>
      </c>
      <c r="N509" s="2" t="s">
        <v>133</v>
      </c>
      <c r="O509" s="323">
        <v>44562</v>
      </c>
      <c r="P509" s="323">
        <v>44926</v>
      </c>
      <c r="Q509" s="324">
        <v>8760</v>
      </c>
      <c r="R509" s="325">
        <v>45.4</v>
      </c>
      <c r="S509" s="274">
        <f t="shared" si="142"/>
        <v>1.0783700000000001</v>
      </c>
      <c r="T509" s="326">
        <f t="shared" si="151"/>
        <v>42.10057772378682</v>
      </c>
      <c r="U509" s="296" t="str">
        <f t="shared" si="143"/>
        <v/>
      </c>
      <c r="V509" s="296"/>
      <c r="W509" s="332">
        <v>44491</v>
      </c>
      <c r="X509" s="2" t="s">
        <v>108</v>
      </c>
      <c r="Y509" s="2" t="s">
        <v>146</v>
      </c>
      <c r="Z509" s="323">
        <v>47119</v>
      </c>
      <c r="AA509" s="323">
        <v>47483</v>
      </c>
      <c r="AB509" s="324">
        <v>8760</v>
      </c>
      <c r="AC509" s="325">
        <v>68.849999999999994</v>
      </c>
      <c r="AD509" s="274">
        <f t="shared" si="144"/>
        <v>1.0713699999999999</v>
      </c>
      <c r="AE509" s="326">
        <f t="shared" si="152"/>
        <v>64.263513072047942</v>
      </c>
      <c r="AF509" s="296" t="str">
        <f t="shared" si="153"/>
        <v/>
      </c>
      <c r="AG509" s="296"/>
      <c r="AH509" s="333">
        <v>44858</v>
      </c>
      <c r="AI509" s="328" t="s">
        <v>108</v>
      </c>
      <c r="AJ509" s="328" t="s">
        <v>149</v>
      </c>
      <c r="AK509" s="329">
        <v>47484</v>
      </c>
      <c r="AL509" s="329">
        <v>47848</v>
      </c>
      <c r="AM509" s="330">
        <v>8760</v>
      </c>
      <c r="AN509" s="331">
        <v>113.24</v>
      </c>
      <c r="AO509" s="274">
        <f t="shared" si="145"/>
        <v>0.97899000000000003</v>
      </c>
      <c r="AP509" s="326">
        <f t="shared" si="154"/>
        <v>115.67023156518452</v>
      </c>
      <c r="AQ509" s="296" t="str">
        <f t="shared" si="155"/>
        <v/>
      </c>
      <c r="AR509" s="296"/>
      <c r="AS509" s="333">
        <v>44862</v>
      </c>
      <c r="AT509" s="328" t="s">
        <v>115</v>
      </c>
      <c r="AU509" s="328" t="s">
        <v>116</v>
      </c>
      <c r="AV509" s="329">
        <v>45200</v>
      </c>
      <c r="AW509" s="329">
        <v>45291</v>
      </c>
      <c r="AX509" s="330">
        <v>2209</v>
      </c>
      <c r="AY509" s="331">
        <v>487.22</v>
      </c>
      <c r="AZ509" s="274">
        <f t="shared" si="146"/>
        <v>0.97899000000000003</v>
      </c>
      <c r="BA509" s="326">
        <f t="shared" si="156"/>
        <v>497.67617646758396</v>
      </c>
      <c r="BB509" s="296">
        <f t="shared" si="157"/>
        <v>497.67617646758396</v>
      </c>
      <c r="BC509">
        <f t="shared" si="147"/>
        <v>1</v>
      </c>
      <c r="BD509" s="296"/>
      <c r="BE509" s="296"/>
      <c r="BF509" s="332">
        <v>45225</v>
      </c>
      <c r="BG509" s="2" t="s">
        <v>115</v>
      </c>
      <c r="BH509" s="2" t="s">
        <v>140</v>
      </c>
      <c r="BI509" s="323">
        <v>45566</v>
      </c>
      <c r="BJ509" s="323">
        <v>45657</v>
      </c>
      <c r="BK509" s="324">
        <v>2209</v>
      </c>
      <c r="BL509" s="325">
        <v>138.97999999999999</v>
      </c>
      <c r="BM509" s="274">
        <f t="shared" si="148"/>
        <v>0.95518000000000003</v>
      </c>
      <c r="BN509" s="326">
        <f t="shared" si="158"/>
        <v>145.50137146925186</v>
      </c>
      <c r="BO509" s="296" t="str">
        <f t="shared" si="159"/>
        <v/>
      </c>
      <c r="BP509" t="str">
        <f t="shared" si="149"/>
        <v/>
      </c>
      <c r="BQ509" s="296"/>
      <c r="BR509" s="332">
        <v>45219</v>
      </c>
      <c r="BS509" s="2" t="s">
        <v>108</v>
      </c>
      <c r="BT509" s="2" t="s">
        <v>153</v>
      </c>
      <c r="BU509" s="323">
        <v>47849</v>
      </c>
      <c r="BV509" s="323">
        <v>48213</v>
      </c>
      <c r="BW509" s="324">
        <v>8760</v>
      </c>
      <c r="BX509" s="325">
        <v>78.38</v>
      </c>
      <c r="BY509" s="274">
        <f t="shared" si="150"/>
        <v>0.95518000000000003</v>
      </c>
      <c r="BZ509" s="326">
        <f t="shared" si="160"/>
        <v>82.057832031658947</v>
      </c>
      <c r="CA509" s="296" t="str">
        <f t="shared" si="161"/>
        <v/>
      </c>
    </row>
    <row r="510" spans="12:79" x14ac:dyDescent="0.25">
      <c r="L510" s="332">
        <v>44078</v>
      </c>
      <c r="M510" s="2" t="s">
        <v>108</v>
      </c>
      <c r="N510" s="2" t="s">
        <v>110</v>
      </c>
      <c r="O510" s="323">
        <v>44927</v>
      </c>
      <c r="P510" s="323">
        <v>45291</v>
      </c>
      <c r="Q510" s="324">
        <v>8760</v>
      </c>
      <c r="R510" s="325">
        <v>47.41</v>
      </c>
      <c r="S510" s="274">
        <f t="shared" si="142"/>
        <v>1.0783700000000001</v>
      </c>
      <c r="T510" s="326">
        <f t="shared" si="151"/>
        <v>43.964501979839937</v>
      </c>
      <c r="U510" s="296" t="str">
        <f t="shared" si="143"/>
        <v/>
      </c>
      <c r="V510" s="296"/>
      <c r="W510" s="332">
        <v>44491</v>
      </c>
      <c r="X510" s="2" t="s">
        <v>108</v>
      </c>
      <c r="Y510" s="2" t="s">
        <v>149</v>
      </c>
      <c r="Z510" s="323">
        <v>47484</v>
      </c>
      <c r="AA510" s="323">
        <v>47848</v>
      </c>
      <c r="AB510" s="324">
        <v>8760</v>
      </c>
      <c r="AC510" s="325">
        <v>68.5</v>
      </c>
      <c r="AD510" s="274">
        <f t="shared" si="144"/>
        <v>1.0713699999999999</v>
      </c>
      <c r="AE510" s="326">
        <f t="shared" si="152"/>
        <v>63.936828546627218</v>
      </c>
      <c r="AF510" s="296" t="str">
        <f t="shared" si="153"/>
        <v/>
      </c>
      <c r="AG510" s="296"/>
      <c r="AH510" s="333">
        <v>44858</v>
      </c>
      <c r="AI510" s="328" t="s">
        <v>108</v>
      </c>
      <c r="AJ510" s="328" t="s">
        <v>153</v>
      </c>
      <c r="AK510" s="329">
        <v>47849</v>
      </c>
      <c r="AL510" s="329">
        <v>48213</v>
      </c>
      <c r="AM510" s="330">
        <v>8760</v>
      </c>
      <c r="AN510" s="331">
        <v>112.52</v>
      </c>
      <c r="AO510" s="274">
        <f t="shared" si="145"/>
        <v>0.97899000000000003</v>
      </c>
      <c r="AP510" s="326">
        <f t="shared" si="154"/>
        <v>114.93477972195834</v>
      </c>
      <c r="AQ510" s="296" t="str">
        <f t="shared" si="155"/>
        <v/>
      </c>
      <c r="AR510" s="296"/>
      <c r="AS510" s="333">
        <v>44862</v>
      </c>
      <c r="AT510" s="328" t="s">
        <v>115</v>
      </c>
      <c r="AU510" s="328" t="s">
        <v>111</v>
      </c>
      <c r="AV510" s="329">
        <v>45292</v>
      </c>
      <c r="AW510" s="329">
        <v>45382</v>
      </c>
      <c r="AX510" s="330">
        <v>2183</v>
      </c>
      <c r="AY510" s="331">
        <v>435</v>
      </c>
      <c r="AZ510" s="274">
        <f t="shared" si="146"/>
        <v>0.97899000000000003</v>
      </c>
      <c r="BA510" s="326">
        <f t="shared" si="156"/>
        <v>444.33548861581835</v>
      </c>
      <c r="BB510" s="296">
        <f t="shared" si="157"/>
        <v>444.33548861581835</v>
      </c>
      <c r="BC510">
        <f t="shared" si="147"/>
        <v>1</v>
      </c>
      <c r="BD510" s="296"/>
      <c r="BE510" s="296"/>
      <c r="BF510" s="332">
        <v>45225</v>
      </c>
      <c r="BG510" s="2" t="s">
        <v>115</v>
      </c>
      <c r="BH510" s="2" t="s">
        <v>135</v>
      </c>
      <c r="BI510" s="323">
        <v>45658</v>
      </c>
      <c r="BJ510" s="323">
        <v>45747</v>
      </c>
      <c r="BK510" s="324">
        <v>2159</v>
      </c>
      <c r="BL510" s="325">
        <v>139.47999999999999</v>
      </c>
      <c r="BM510" s="274">
        <f t="shared" si="148"/>
        <v>0.95518000000000003</v>
      </c>
      <c r="BN510" s="326">
        <f t="shared" si="158"/>
        <v>146.02483301576666</v>
      </c>
      <c r="BO510" s="296" t="str">
        <f t="shared" si="159"/>
        <v/>
      </c>
      <c r="BP510" t="str">
        <f t="shared" si="149"/>
        <v/>
      </c>
      <c r="BQ510" s="296"/>
      <c r="BR510" s="332">
        <v>45219</v>
      </c>
      <c r="BS510" s="2" t="s">
        <v>108</v>
      </c>
      <c r="BT510" s="2" t="s">
        <v>155</v>
      </c>
      <c r="BU510" s="323">
        <v>48214</v>
      </c>
      <c r="BV510" s="323">
        <v>48579</v>
      </c>
      <c r="BW510" s="324">
        <v>8784</v>
      </c>
      <c r="BX510" s="325">
        <v>76.38</v>
      </c>
      <c r="BY510" s="274">
        <f t="shared" si="150"/>
        <v>0.95518000000000003</v>
      </c>
      <c r="BZ510" s="326">
        <f t="shared" si="160"/>
        <v>79.96398584559978</v>
      </c>
      <c r="CA510" s="296" t="str">
        <f t="shared" si="161"/>
        <v/>
      </c>
    </row>
    <row r="511" spans="12:79" x14ac:dyDescent="0.25">
      <c r="L511" s="332">
        <v>44078</v>
      </c>
      <c r="M511" s="2" t="s">
        <v>108</v>
      </c>
      <c r="N511" s="2" t="s">
        <v>111</v>
      </c>
      <c r="O511" s="323">
        <v>45292</v>
      </c>
      <c r="P511" s="323">
        <v>45657</v>
      </c>
      <c r="Q511" s="324">
        <v>8784</v>
      </c>
      <c r="R511" s="325">
        <v>48.91</v>
      </c>
      <c r="S511" s="274">
        <f t="shared" si="142"/>
        <v>1.0783700000000001</v>
      </c>
      <c r="T511" s="326">
        <f t="shared" si="151"/>
        <v>45.355490230625847</v>
      </c>
      <c r="U511" s="296" t="str">
        <f t="shared" si="143"/>
        <v/>
      </c>
      <c r="V511" s="296"/>
      <c r="W511" s="332">
        <v>44491</v>
      </c>
      <c r="X511" s="2" t="s">
        <v>108</v>
      </c>
      <c r="Y511" s="2" t="s">
        <v>153</v>
      </c>
      <c r="Z511" s="323">
        <v>47849</v>
      </c>
      <c r="AA511" s="323">
        <v>48213</v>
      </c>
      <c r="AB511" s="324">
        <v>8760</v>
      </c>
      <c r="AC511" s="325">
        <v>68.09</v>
      </c>
      <c r="AD511" s="274">
        <f t="shared" si="144"/>
        <v>1.0713699999999999</v>
      </c>
      <c r="AE511" s="326">
        <f t="shared" si="152"/>
        <v>63.554140959705805</v>
      </c>
      <c r="AF511" s="296" t="str">
        <f t="shared" si="153"/>
        <v/>
      </c>
      <c r="AG511" s="296"/>
      <c r="AH511" s="333">
        <v>44858</v>
      </c>
      <c r="AI511" s="328" t="s">
        <v>108</v>
      </c>
      <c r="AJ511" s="328" t="s">
        <v>155</v>
      </c>
      <c r="AK511" s="329">
        <v>48214</v>
      </c>
      <c r="AL511" s="329">
        <v>48579</v>
      </c>
      <c r="AM511" s="330">
        <v>8784</v>
      </c>
      <c r="AN511" s="331">
        <v>111.27</v>
      </c>
      <c r="AO511" s="274">
        <f t="shared" si="145"/>
        <v>0.97899000000000003</v>
      </c>
      <c r="AP511" s="326">
        <f t="shared" si="154"/>
        <v>113.65795360524622</v>
      </c>
      <c r="AQ511" s="296" t="str">
        <f t="shared" si="155"/>
        <v/>
      </c>
      <c r="AR511" s="296"/>
      <c r="AS511" s="333">
        <v>44862</v>
      </c>
      <c r="AT511" s="328" t="s">
        <v>115</v>
      </c>
      <c r="AU511" s="328" t="s">
        <v>117</v>
      </c>
      <c r="AV511" s="329">
        <v>45383</v>
      </c>
      <c r="AW511" s="329">
        <v>45473</v>
      </c>
      <c r="AX511" s="330">
        <v>2184</v>
      </c>
      <c r="AY511" s="331">
        <v>194.91</v>
      </c>
      <c r="AZ511" s="274">
        <f t="shared" si="146"/>
        <v>0.97899000000000003</v>
      </c>
      <c r="BA511" s="326">
        <f t="shared" si="156"/>
        <v>199.09294272668771</v>
      </c>
      <c r="BB511" s="296">
        <f t="shared" si="157"/>
        <v>199.09294272668771</v>
      </c>
      <c r="BC511">
        <f t="shared" si="147"/>
        <v>1</v>
      </c>
      <c r="BD511" s="296"/>
      <c r="BE511" s="296"/>
      <c r="BF511" s="332">
        <v>45225</v>
      </c>
      <c r="BG511" s="2" t="s">
        <v>115</v>
      </c>
      <c r="BH511" s="2" t="s">
        <v>145</v>
      </c>
      <c r="BI511" s="323">
        <v>45748</v>
      </c>
      <c r="BJ511" s="323">
        <v>45838</v>
      </c>
      <c r="BK511" s="324">
        <v>2184</v>
      </c>
      <c r="BL511" s="325">
        <v>100.92</v>
      </c>
      <c r="BM511" s="274">
        <f t="shared" si="148"/>
        <v>0.95518000000000003</v>
      </c>
      <c r="BN511" s="326">
        <f t="shared" si="158"/>
        <v>105.65547854854582</v>
      </c>
      <c r="BO511" s="296" t="str">
        <f t="shared" si="159"/>
        <v/>
      </c>
      <c r="BP511" t="str">
        <f t="shared" si="149"/>
        <v/>
      </c>
      <c r="BQ511" s="296"/>
      <c r="BR511" s="332">
        <v>45219</v>
      </c>
      <c r="BS511" s="2" t="s">
        <v>108</v>
      </c>
      <c r="BT511" s="2" t="s">
        <v>158</v>
      </c>
      <c r="BU511" s="323">
        <v>48580</v>
      </c>
      <c r="BV511" s="323">
        <v>48944</v>
      </c>
      <c r="BW511" s="324">
        <v>8760</v>
      </c>
      <c r="BX511" s="325">
        <v>74.38</v>
      </c>
      <c r="BY511" s="274">
        <f t="shared" si="150"/>
        <v>0.95518000000000003</v>
      </c>
      <c r="BZ511" s="326">
        <f t="shared" si="160"/>
        <v>77.870139659540598</v>
      </c>
      <c r="CA511" s="296" t="str">
        <f t="shared" si="161"/>
        <v/>
      </c>
    </row>
    <row r="512" spans="12:79" x14ac:dyDescent="0.25">
      <c r="L512" s="332">
        <v>44078</v>
      </c>
      <c r="M512" s="2" t="s">
        <v>108</v>
      </c>
      <c r="N512" s="2" t="s">
        <v>135</v>
      </c>
      <c r="O512" s="323">
        <v>45658</v>
      </c>
      <c r="P512" s="323">
        <v>46022</v>
      </c>
      <c r="Q512" s="324">
        <v>8760</v>
      </c>
      <c r="R512" s="325">
        <v>49.66</v>
      </c>
      <c r="S512" s="274">
        <f t="shared" si="142"/>
        <v>1.0783700000000001</v>
      </c>
      <c r="T512" s="326">
        <f t="shared" si="151"/>
        <v>46.050984356018802</v>
      </c>
      <c r="U512" s="296" t="str">
        <f t="shared" si="143"/>
        <v/>
      </c>
      <c r="V512" s="296"/>
      <c r="W512" s="332">
        <v>44490</v>
      </c>
      <c r="X512" s="2" t="s">
        <v>108</v>
      </c>
      <c r="Y512" s="2" t="s">
        <v>133</v>
      </c>
      <c r="Z512" s="323">
        <v>44562</v>
      </c>
      <c r="AA512" s="323">
        <v>44926</v>
      </c>
      <c r="AB512" s="324">
        <v>8760</v>
      </c>
      <c r="AC512" s="325">
        <v>120.25</v>
      </c>
      <c r="AD512" s="274">
        <f t="shared" si="144"/>
        <v>1.0713699999999999</v>
      </c>
      <c r="AE512" s="326">
        <f t="shared" si="152"/>
        <v>112.23946909097698</v>
      </c>
      <c r="AF512" s="296" t="str">
        <f t="shared" si="153"/>
        <v/>
      </c>
      <c r="AG512" s="296"/>
      <c r="AH512" s="333">
        <v>44855</v>
      </c>
      <c r="AI512" s="328" t="s">
        <v>108</v>
      </c>
      <c r="AJ512" s="328" t="s">
        <v>110</v>
      </c>
      <c r="AK512" s="329">
        <v>44927</v>
      </c>
      <c r="AL512" s="329">
        <v>45291</v>
      </c>
      <c r="AM512" s="330">
        <v>8760</v>
      </c>
      <c r="AN512" s="331">
        <v>380.16</v>
      </c>
      <c r="AO512" s="274">
        <f t="shared" si="145"/>
        <v>0.97899000000000003</v>
      </c>
      <c r="AP512" s="326">
        <f t="shared" si="154"/>
        <v>388.31857322342415</v>
      </c>
      <c r="AQ512" s="296" t="str">
        <f t="shared" si="155"/>
        <v/>
      </c>
      <c r="AR512" s="296"/>
      <c r="AS512" s="333">
        <v>44862</v>
      </c>
      <c r="AT512" s="328" t="s">
        <v>115</v>
      </c>
      <c r="AU512" s="328" t="s">
        <v>118</v>
      </c>
      <c r="AV512" s="329">
        <v>45474</v>
      </c>
      <c r="AW512" s="329">
        <v>45565</v>
      </c>
      <c r="AX512" s="330">
        <v>2208</v>
      </c>
      <c r="AY512" s="331">
        <v>188.13</v>
      </c>
      <c r="AZ512" s="274">
        <f t="shared" si="146"/>
        <v>0.97899000000000003</v>
      </c>
      <c r="BA512" s="326">
        <f t="shared" si="156"/>
        <v>192.16743786964116</v>
      </c>
      <c r="BB512" s="296">
        <f t="shared" si="157"/>
        <v>192.16743786964116</v>
      </c>
      <c r="BC512">
        <f t="shared" si="147"/>
        <v>1</v>
      </c>
      <c r="BD512" s="296"/>
      <c r="BE512" s="296"/>
      <c r="BF512" s="332">
        <v>45225</v>
      </c>
      <c r="BG512" s="2" t="s">
        <v>115</v>
      </c>
      <c r="BH512" s="2" t="s">
        <v>148</v>
      </c>
      <c r="BI512" s="323">
        <v>45839</v>
      </c>
      <c r="BJ512" s="323">
        <v>45930</v>
      </c>
      <c r="BK512" s="324">
        <v>2208</v>
      </c>
      <c r="BL512" s="325">
        <v>103.99</v>
      </c>
      <c r="BM512" s="274">
        <f t="shared" si="148"/>
        <v>0.95518000000000003</v>
      </c>
      <c r="BN512" s="326">
        <f t="shared" si="158"/>
        <v>108.86953244414664</v>
      </c>
      <c r="BO512" s="296" t="str">
        <f t="shared" si="159"/>
        <v/>
      </c>
      <c r="BP512" t="str">
        <f t="shared" si="149"/>
        <v/>
      </c>
      <c r="BQ512" s="296"/>
      <c r="BR512" s="332">
        <v>45218</v>
      </c>
      <c r="BS512" s="2" t="s">
        <v>108</v>
      </c>
      <c r="BT512" s="2" t="s">
        <v>111</v>
      </c>
      <c r="BU512" s="323">
        <v>45292</v>
      </c>
      <c r="BV512" s="323">
        <v>45657</v>
      </c>
      <c r="BW512" s="324">
        <v>8784</v>
      </c>
      <c r="BX512" s="325">
        <v>131.59</v>
      </c>
      <c r="BY512" s="274">
        <f t="shared" si="150"/>
        <v>0.95518000000000003</v>
      </c>
      <c r="BZ512" s="326">
        <f t="shared" si="160"/>
        <v>137.76460981176322</v>
      </c>
      <c r="CA512" s="296">
        <f t="shared" si="161"/>
        <v>137.76460981176322</v>
      </c>
    </row>
    <row r="513" spans="12:79" x14ac:dyDescent="0.25">
      <c r="L513" s="332">
        <v>44078</v>
      </c>
      <c r="M513" s="2" t="s">
        <v>108</v>
      </c>
      <c r="N513" s="2" t="s">
        <v>138</v>
      </c>
      <c r="O513" s="323">
        <v>46023</v>
      </c>
      <c r="P513" s="323">
        <v>46387</v>
      </c>
      <c r="Q513" s="324">
        <v>8760</v>
      </c>
      <c r="R513" s="325">
        <v>50.21</v>
      </c>
      <c r="S513" s="274">
        <f t="shared" si="142"/>
        <v>1.0783700000000001</v>
      </c>
      <c r="T513" s="326">
        <f t="shared" si="151"/>
        <v>46.561013381306971</v>
      </c>
      <c r="U513" s="296" t="str">
        <f t="shared" si="143"/>
        <v/>
      </c>
      <c r="V513" s="296"/>
      <c r="W513" s="332">
        <v>44490</v>
      </c>
      <c r="X513" s="2" t="s">
        <v>108</v>
      </c>
      <c r="Y513" s="2" t="s">
        <v>110</v>
      </c>
      <c r="Z513" s="323">
        <v>44927</v>
      </c>
      <c r="AA513" s="323">
        <v>45291</v>
      </c>
      <c r="AB513" s="324">
        <v>8760</v>
      </c>
      <c r="AC513" s="325">
        <v>85.15</v>
      </c>
      <c r="AD513" s="274">
        <f t="shared" si="144"/>
        <v>1.0713699999999999</v>
      </c>
      <c r="AE513" s="326">
        <f t="shared" si="152"/>
        <v>79.477678113070198</v>
      </c>
      <c r="AF513" s="296">
        <f t="shared" si="153"/>
        <v>79.477678113070198</v>
      </c>
      <c r="AG513" s="296"/>
      <c r="AH513" s="333">
        <v>44855</v>
      </c>
      <c r="AI513" s="328" t="s">
        <v>108</v>
      </c>
      <c r="AJ513" s="328" t="s">
        <v>111</v>
      </c>
      <c r="AK513" s="329">
        <v>45292</v>
      </c>
      <c r="AL513" s="329">
        <v>45657</v>
      </c>
      <c r="AM513" s="330">
        <v>8784</v>
      </c>
      <c r="AN513" s="331">
        <v>251.76</v>
      </c>
      <c r="AO513" s="274">
        <f t="shared" si="145"/>
        <v>0.97899000000000003</v>
      </c>
      <c r="AP513" s="326">
        <f t="shared" si="154"/>
        <v>257.16299451475498</v>
      </c>
      <c r="AQ513" s="296" t="str">
        <f t="shared" si="155"/>
        <v/>
      </c>
      <c r="AR513" s="296"/>
      <c r="AS513" s="333">
        <v>44862</v>
      </c>
      <c r="AT513" s="328" t="s">
        <v>115</v>
      </c>
      <c r="AU513" s="328" t="s">
        <v>140</v>
      </c>
      <c r="AV513" s="329">
        <v>45566</v>
      </c>
      <c r="AW513" s="329">
        <v>45657</v>
      </c>
      <c r="AX513" s="330">
        <v>2209</v>
      </c>
      <c r="AY513" s="331">
        <v>254.59</v>
      </c>
      <c r="AZ513" s="274">
        <f t="shared" si="146"/>
        <v>0.97899000000000003</v>
      </c>
      <c r="BA513" s="326">
        <f t="shared" si="156"/>
        <v>260.05372884299123</v>
      </c>
      <c r="BB513" s="296" t="str">
        <f t="shared" si="157"/>
        <v/>
      </c>
      <c r="BC513" t="str">
        <f t="shared" si="147"/>
        <v/>
      </c>
      <c r="BD513" s="296"/>
      <c r="BE513" s="296"/>
      <c r="BF513" s="332">
        <v>45225</v>
      </c>
      <c r="BG513" s="2" t="s">
        <v>115</v>
      </c>
      <c r="BH513" s="2" t="s">
        <v>152</v>
      </c>
      <c r="BI513" s="323">
        <v>45931</v>
      </c>
      <c r="BJ513" s="323">
        <v>46022</v>
      </c>
      <c r="BK513" s="324">
        <v>2209</v>
      </c>
      <c r="BL513" s="325">
        <v>124.88</v>
      </c>
      <c r="BM513" s="274">
        <f t="shared" si="148"/>
        <v>0.95518000000000003</v>
      </c>
      <c r="BN513" s="326">
        <f t="shared" si="158"/>
        <v>130.7397558575347</v>
      </c>
      <c r="BO513" s="296" t="str">
        <f t="shared" si="159"/>
        <v/>
      </c>
      <c r="BP513" t="str">
        <f t="shared" si="149"/>
        <v/>
      </c>
      <c r="BQ513" s="296"/>
      <c r="BR513" s="332">
        <v>45218</v>
      </c>
      <c r="BS513" s="2" t="s">
        <v>108</v>
      </c>
      <c r="BT513" s="2" t="s">
        <v>135</v>
      </c>
      <c r="BU513" s="323">
        <v>45658</v>
      </c>
      <c r="BV513" s="323">
        <v>46022</v>
      </c>
      <c r="BW513" s="324">
        <v>8760</v>
      </c>
      <c r="BX513" s="325">
        <v>120.38</v>
      </c>
      <c r="BY513" s="274">
        <f t="shared" si="150"/>
        <v>0.95518000000000003</v>
      </c>
      <c r="BZ513" s="326">
        <f t="shared" si="160"/>
        <v>126.02860193890156</v>
      </c>
      <c r="CA513" s="296" t="str">
        <f t="shared" si="161"/>
        <v/>
      </c>
    </row>
    <row r="514" spans="12:79" x14ac:dyDescent="0.25">
      <c r="L514" s="332">
        <v>44077</v>
      </c>
      <c r="M514" s="2" t="s">
        <v>108</v>
      </c>
      <c r="N514" s="2" t="s">
        <v>151</v>
      </c>
      <c r="O514" s="323">
        <v>44197</v>
      </c>
      <c r="P514" s="323">
        <v>44561</v>
      </c>
      <c r="Q514" s="324">
        <v>8760</v>
      </c>
      <c r="R514" s="325">
        <v>42.4</v>
      </c>
      <c r="S514" s="274">
        <f t="shared" si="142"/>
        <v>1.0783700000000001</v>
      </c>
      <c r="T514" s="326">
        <f t="shared" si="151"/>
        <v>39.318601222215008</v>
      </c>
      <c r="U514" s="296" t="str">
        <f t="shared" si="143"/>
        <v/>
      </c>
      <c r="V514" s="296"/>
      <c r="W514" s="332">
        <v>44490</v>
      </c>
      <c r="X514" s="2" t="s">
        <v>108</v>
      </c>
      <c r="Y514" s="2" t="s">
        <v>111</v>
      </c>
      <c r="Z514" s="323">
        <v>45292</v>
      </c>
      <c r="AA514" s="323">
        <v>45657</v>
      </c>
      <c r="AB514" s="324">
        <v>8784</v>
      </c>
      <c r="AC514" s="325">
        <v>71.5</v>
      </c>
      <c r="AD514" s="274">
        <f t="shared" si="144"/>
        <v>1.0713699999999999</v>
      </c>
      <c r="AE514" s="326">
        <f t="shared" si="152"/>
        <v>66.736981621661982</v>
      </c>
      <c r="AF514" s="296" t="str">
        <f t="shared" si="153"/>
        <v/>
      </c>
      <c r="AG514" s="296"/>
      <c r="AH514" s="333">
        <v>44855</v>
      </c>
      <c r="AI514" s="328" t="s">
        <v>108</v>
      </c>
      <c r="AJ514" s="328" t="s">
        <v>135</v>
      </c>
      <c r="AK514" s="329">
        <v>45658</v>
      </c>
      <c r="AL514" s="329">
        <v>46022</v>
      </c>
      <c r="AM514" s="330">
        <v>8760</v>
      </c>
      <c r="AN514" s="331">
        <v>183.83</v>
      </c>
      <c r="AO514" s="274">
        <f t="shared" si="145"/>
        <v>0.97899000000000003</v>
      </c>
      <c r="AP514" s="326">
        <f t="shared" si="154"/>
        <v>187.77515602815146</v>
      </c>
      <c r="AQ514" s="296" t="str">
        <f t="shared" si="155"/>
        <v/>
      </c>
      <c r="AR514" s="296"/>
      <c r="AS514" s="333">
        <v>44862</v>
      </c>
      <c r="AT514" s="328" t="s">
        <v>115</v>
      </c>
      <c r="AU514" s="328" t="s">
        <v>135</v>
      </c>
      <c r="AV514" s="329">
        <v>45658</v>
      </c>
      <c r="AW514" s="329">
        <v>45747</v>
      </c>
      <c r="AX514" s="330">
        <v>2159</v>
      </c>
      <c r="AY514" s="331">
        <v>237.5</v>
      </c>
      <c r="AZ514" s="274">
        <f t="shared" si="146"/>
        <v>0.97899000000000003</v>
      </c>
      <c r="BA514" s="326">
        <f t="shared" si="156"/>
        <v>242.5969621753031</v>
      </c>
      <c r="BB514" s="296" t="str">
        <f t="shared" si="157"/>
        <v/>
      </c>
      <c r="BC514" t="str">
        <f t="shared" si="147"/>
        <v/>
      </c>
      <c r="BD514" s="296"/>
      <c r="BE514" s="296"/>
      <c r="BF514" s="332">
        <v>45225</v>
      </c>
      <c r="BG514" s="2" t="s">
        <v>115</v>
      </c>
      <c r="BH514" s="2" t="s">
        <v>138</v>
      </c>
      <c r="BI514" s="323">
        <v>46023</v>
      </c>
      <c r="BJ514" s="323">
        <v>46112</v>
      </c>
      <c r="BK514" s="324">
        <v>2159</v>
      </c>
      <c r="BL514" s="325">
        <v>123.67</v>
      </c>
      <c r="BM514" s="274">
        <f t="shared" si="148"/>
        <v>0.95518000000000003</v>
      </c>
      <c r="BN514" s="326">
        <f t="shared" si="158"/>
        <v>129.47297891496891</v>
      </c>
      <c r="BO514" s="296" t="str">
        <f t="shared" si="159"/>
        <v/>
      </c>
      <c r="BP514" t="str">
        <f t="shared" si="149"/>
        <v/>
      </c>
      <c r="BQ514" s="296"/>
      <c r="BR514" s="332">
        <v>45218</v>
      </c>
      <c r="BS514" s="2" t="s">
        <v>108</v>
      </c>
      <c r="BT514" s="2" t="s">
        <v>138</v>
      </c>
      <c r="BU514" s="323">
        <v>46023</v>
      </c>
      <c r="BV514" s="323">
        <v>46387</v>
      </c>
      <c r="BW514" s="324">
        <v>8760</v>
      </c>
      <c r="BX514" s="325">
        <v>105.99</v>
      </c>
      <c r="BY514" s="274">
        <f t="shared" si="150"/>
        <v>0.95518000000000003</v>
      </c>
      <c r="BZ514" s="326">
        <f t="shared" si="160"/>
        <v>110.96337863020581</v>
      </c>
      <c r="CA514" s="296" t="str">
        <f t="shared" si="161"/>
        <v/>
      </c>
    </row>
    <row r="515" spans="12:79" x14ac:dyDescent="0.25">
      <c r="L515" s="332">
        <v>44077</v>
      </c>
      <c r="M515" s="2" t="s">
        <v>108</v>
      </c>
      <c r="N515" s="2" t="s">
        <v>133</v>
      </c>
      <c r="O515" s="323">
        <v>44562</v>
      </c>
      <c r="P515" s="323">
        <v>44926</v>
      </c>
      <c r="Q515" s="324">
        <v>8760</v>
      </c>
      <c r="R515" s="325">
        <v>45.63</v>
      </c>
      <c r="S515" s="274">
        <f t="shared" si="142"/>
        <v>1.0783700000000001</v>
      </c>
      <c r="T515" s="326">
        <f t="shared" si="151"/>
        <v>42.313862588907334</v>
      </c>
      <c r="U515" s="296" t="str">
        <f t="shared" si="143"/>
        <v/>
      </c>
      <c r="V515" s="296"/>
      <c r="W515" s="332">
        <v>44490</v>
      </c>
      <c r="X515" s="2" t="s">
        <v>108</v>
      </c>
      <c r="Y515" s="2" t="s">
        <v>135</v>
      </c>
      <c r="Z515" s="323">
        <v>45658</v>
      </c>
      <c r="AA515" s="323">
        <v>46022</v>
      </c>
      <c r="AB515" s="324">
        <v>8760</v>
      </c>
      <c r="AC515" s="325">
        <v>71.25</v>
      </c>
      <c r="AD515" s="274">
        <f t="shared" si="144"/>
        <v>1.0713699999999999</v>
      </c>
      <c r="AE515" s="326">
        <f t="shared" si="152"/>
        <v>66.503635532075762</v>
      </c>
      <c r="AF515" s="296" t="str">
        <f t="shared" si="153"/>
        <v/>
      </c>
      <c r="AG515" s="296"/>
      <c r="AH515" s="333">
        <v>44855</v>
      </c>
      <c r="AI515" s="328" t="s">
        <v>108</v>
      </c>
      <c r="AJ515" s="328" t="s">
        <v>138</v>
      </c>
      <c r="AK515" s="329">
        <v>46023</v>
      </c>
      <c r="AL515" s="329">
        <v>46387</v>
      </c>
      <c r="AM515" s="330">
        <v>8760</v>
      </c>
      <c r="AN515" s="331">
        <v>159.16999999999999</v>
      </c>
      <c r="AO515" s="274">
        <f t="shared" si="145"/>
        <v>0.97899000000000003</v>
      </c>
      <c r="AP515" s="326">
        <f t="shared" si="154"/>
        <v>162.58593039765472</v>
      </c>
      <c r="AQ515" s="296" t="str">
        <f t="shared" si="155"/>
        <v/>
      </c>
      <c r="AR515" s="296"/>
      <c r="AS515" s="333">
        <v>44862</v>
      </c>
      <c r="AT515" s="328" t="s">
        <v>115</v>
      </c>
      <c r="AU515" s="328" t="s">
        <v>145</v>
      </c>
      <c r="AV515" s="329">
        <v>45748</v>
      </c>
      <c r="AW515" s="329">
        <v>45838</v>
      </c>
      <c r="AX515" s="330">
        <v>2184</v>
      </c>
      <c r="AY515" s="331"/>
      <c r="AZ515" s="274">
        <f t="shared" si="146"/>
        <v>0.97899000000000003</v>
      </c>
      <c r="BA515" s="326" t="str">
        <f t="shared" si="156"/>
        <v/>
      </c>
      <c r="BB515" s="296" t="str">
        <f t="shared" si="157"/>
        <v/>
      </c>
      <c r="BC515" t="str">
        <f t="shared" si="147"/>
        <v/>
      </c>
      <c r="BD515" s="296"/>
      <c r="BE515" s="296"/>
      <c r="BF515" s="332">
        <v>45225</v>
      </c>
      <c r="BG515" s="2" t="s">
        <v>115</v>
      </c>
      <c r="BH515" s="2" t="s">
        <v>157</v>
      </c>
      <c r="BI515" s="323">
        <v>46113</v>
      </c>
      <c r="BJ515" s="323">
        <v>46203</v>
      </c>
      <c r="BK515" s="324">
        <v>2184</v>
      </c>
      <c r="BL515" s="325">
        <v>93.31</v>
      </c>
      <c r="BM515" s="274">
        <f t="shared" si="148"/>
        <v>0.95518000000000003</v>
      </c>
      <c r="BN515" s="326">
        <f t="shared" si="158"/>
        <v>97.688393810590668</v>
      </c>
      <c r="BO515" s="296" t="str">
        <f t="shared" si="159"/>
        <v/>
      </c>
      <c r="BP515" t="str">
        <f t="shared" si="149"/>
        <v/>
      </c>
      <c r="BQ515" s="296"/>
      <c r="BR515" s="332">
        <v>45218</v>
      </c>
      <c r="BS515" s="2" t="s">
        <v>108</v>
      </c>
      <c r="BT515" s="2" t="s">
        <v>141</v>
      </c>
      <c r="BU515" s="323">
        <v>46388</v>
      </c>
      <c r="BV515" s="323">
        <v>46752</v>
      </c>
      <c r="BW515" s="324">
        <v>8760</v>
      </c>
      <c r="BX515" s="325">
        <v>91.39</v>
      </c>
      <c r="BY515" s="274">
        <f t="shared" si="150"/>
        <v>0.95518000000000003</v>
      </c>
      <c r="BZ515" s="326">
        <f t="shared" si="160"/>
        <v>95.678301471973867</v>
      </c>
      <c r="CA515" s="296" t="str">
        <f t="shared" si="161"/>
        <v/>
      </c>
    </row>
    <row r="516" spans="12:79" x14ac:dyDescent="0.25">
      <c r="L516" s="332">
        <v>44077</v>
      </c>
      <c r="M516" s="2" t="s">
        <v>108</v>
      </c>
      <c r="N516" s="2" t="s">
        <v>110</v>
      </c>
      <c r="O516" s="323">
        <v>44927</v>
      </c>
      <c r="P516" s="323">
        <v>45291</v>
      </c>
      <c r="Q516" s="324">
        <v>8760</v>
      </c>
      <c r="R516" s="325">
        <v>47.51</v>
      </c>
      <c r="S516" s="274">
        <f t="shared" si="142"/>
        <v>1.0783700000000001</v>
      </c>
      <c r="T516" s="326">
        <f t="shared" si="151"/>
        <v>44.057234529892334</v>
      </c>
      <c r="U516" s="296" t="str">
        <f t="shared" si="143"/>
        <v/>
      </c>
      <c r="V516" s="296"/>
      <c r="W516" s="332">
        <v>44490</v>
      </c>
      <c r="X516" s="2" t="s">
        <v>108</v>
      </c>
      <c r="Y516" s="2" t="s">
        <v>138</v>
      </c>
      <c r="Z516" s="323">
        <v>46023</v>
      </c>
      <c r="AA516" s="323">
        <v>46387</v>
      </c>
      <c r="AB516" s="324">
        <v>8760</v>
      </c>
      <c r="AC516" s="325">
        <v>70.27</v>
      </c>
      <c r="AD516" s="274">
        <f t="shared" si="144"/>
        <v>1.0713699999999999</v>
      </c>
      <c r="AE516" s="326">
        <f t="shared" si="152"/>
        <v>65.588918860897735</v>
      </c>
      <c r="AF516" s="296" t="str">
        <f t="shared" si="153"/>
        <v/>
      </c>
      <c r="AG516" s="296"/>
      <c r="AH516" s="333">
        <v>44855</v>
      </c>
      <c r="AI516" s="328" t="s">
        <v>108</v>
      </c>
      <c r="AJ516" s="328" t="s">
        <v>141</v>
      </c>
      <c r="AK516" s="329">
        <v>46388</v>
      </c>
      <c r="AL516" s="329">
        <v>46752</v>
      </c>
      <c r="AM516" s="330">
        <v>8760</v>
      </c>
      <c r="AN516" s="331">
        <v>140.25</v>
      </c>
      <c r="AO516" s="274">
        <f t="shared" si="145"/>
        <v>0.97899000000000003</v>
      </c>
      <c r="AP516" s="326">
        <f t="shared" si="154"/>
        <v>143.25989029510004</v>
      </c>
      <c r="AQ516" s="296" t="str">
        <f t="shared" si="155"/>
        <v/>
      </c>
      <c r="AR516" s="296"/>
      <c r="AS516" s="333">
        <v>44862</v>
      </c>
      <c r="AT516" s="328" t="s">
        <v>115</v>
      </c>
      <c r="AU516" s="328" t="s">
        <v>148</v>
      </c>
      <c r="AV516" s="329">
        <v>45839</v>
      </c>
      <c r="AW516" s="329">
        <v>45930</v>
      </c>
      <c r="AX516" s="330">
        <v>2208</v>
      </c>
      <c r="AY516" s="331"/>
      <c r="AZ516" s="274">
        <f t="shared" si="146"/>
        <v>0.97899000000000003</v>
      </c>
      <c r="BA516" s="326" t="str">
        <f t="shared" si="156"/>
        <v/>
      </c>
      <c r="BB516" s="296" t="str">
        <f t="shared" si="157"/>
        <v/>
      </c>
      <c r="BC516" t="str">
        <f t="shared" si="147"/>
        <v/>
      </c>
      <c r="BD516" s="296"/>
      <c r="BE516" s="296"/>
      <c r="BF516" s="332">
        <v>45225</v>
      </c>
      <c r="BG516" s="2" t="s">
        <v>115</v>
      </c>
      <c r="BH516" s="2" t="s">
        <v>160</v>
      </c>
      <c r="BI516" s="323">
        <v>46204</v>
      </c>
      <c r="BJ516" s="323">
        <v>46295</v>
      </c>
      <c r="BK516" s="324">
        <v>2208</v>
      </c>
      <c r="BL516" s="325">
        <v>96.51</v>
      </c>
      <c r="BM516" s="274">
        <f t="shared" si="148"/>
        <v>0.95518000000000003</v>
      </c>
      <c r="BN516" s="326">
        <f t="shared" si="158"/>
        <v>101.03854770828535</v>
      </c>
      <c r="BO516" s="296" t="str">
        <f t="shared" si="159"/>
        <v/>
      </c>
      <c r="BP516" t="str">
        <f t="shared" si="149"/>
        <v/>
      </c>
      <c r="BQ516" s="296"/>
      <c r="BR516" s="332">
        <v>45218</v>
      </c>
      <c r="BS516" s="2" t="s">
        <v>108</v>
      </c>
      <c r="BT516" s="2" t="s">
        <v>143</v>
      </c>
      <c r="BU516" s="323">
        <v>46753</v>
      </c>
      <c r="BV516" s="323">
        <v>47118</v>
      </c>
      <c r="BW516" s="324">
        <v>8784</v>
      </c>
      <c r="BX516" s="325">
        <v>82.24</v>
      </c>
      <c r="BY516" s="274">
        <f t="shared" si="150"/>
        <v>0.95518000000000003</v>
      </c>
      <c r="BZ516" s="326">
        <f t="shared" si="160"/>
        <v>86.098955170753143</v>
      </c>
      <c r="CA516" s="296" t="str">
        <f t="shared" si="161"/>
        <v/>
      </c>
    </row>
    <row r="517" spans="12:79" x14ac:dyDescent="0.25">
      <c r="L517" s="332">
        <v>44077</v>
      </c>
      <c r="M517" s="2" t="s">
        <v>108</v>
      </c>
      <c r="N517" s="2" t="s">
        <v>111</v>
      </c>
      <c r="O517" s="323">
        <v>45292</v>
      </c>
      <c r="P517" s="323">
        <v>45657</v>
      </c>
      <c r="Q517" s="324">
        <v>8784</v>
      </c>
      <c r="R517" s="325">
        <v>49.03</v>
      </c>
      <c r="S517" s="274">
        <f t="shared" si="142"/>
        <v>1.0783700000000001</v>
      </c>
      <c r="T517" s="326">
        <f t="shared" si="151"/>
        <v>45.466769290688724</v>
      </c>
      <c r="U517" s="296" t="str">
        <f t="shared" si="143"/>
        <v/>
      </c>
      <c r="V517" s="296"/>
      <c r="W517" s="332">
        <v>44490</v>
      </c>
      <c r="X517" s="2" t="s">
        <v>108</v>
      </c>
      <c r="Y517" s="2" t="s">
        <v>141</v>
      </c>
      <c r="Z517" s="323">
        <v>46388</v>
      </c>
      <c r="AA517" s="323">
        <v>46752</v>
      </c>
      <c r="AB517" s="324">
        <v>8760</v>
      </c>
      <c r="AC517" s="325">
        <v>70</v>
      </c>
      <c r="AD517" s="274">
        <f t="shared" si="144"/>
        <v>1.0713699999999999</v>
      </c>
      <c r="AE517" s="326">
        <f t="shared" si="152"/>
        <v>65.336905084144604</v>
      </c>
      <c r="AF517" s="296" t="str">
        <f t="shared" si="153"/>
        <v/>
      </c>
      <c r="AG517" s="296"/>
      <c r="AH517" s="333">
        <v>44855</v>
      </c>
      <c r="AI517" s="328" t="s">
        <v>108</v>
      </c>
      <c r="AJ517" s="328" t="s">
        <v>143</v>
      </c>
      <c r="AK517" s="329">
        <v>46753</v>
      </c>
      <c r="AL517" s="329">
        <v>47118</v>
      </c>
      <c r="AM517" s="330">
        <v>8784</v>
      </c>
      <c r="AN517" s="331">
        <v>124.78</v>
      </c>
      <c r="AO517" s="274">
        <f t="shared" si="145"/>
        <v>0.97899000000000003</v>
      </c>
      <c r="AP517" s="326">
        <f t="shared" si="154"/>
        <v>127.45789027467083</v>
      </c>
      <c r="AQ517" s="296" t="str">
        <f t="shared" si="155"/>
        <v/>
      </c>
      <c r="AR517" s="296"/>
      <c r="AS517" s="333">
        <v>44861</v>
      </c>
      <c r="AT517" s="328" t="s">
        <v>115</v>
      </c>
      <c r="AU517" s="328" t="s">
        <v>110</v>
      </c>
      <c r="AV517" s="329">
        <v>44927</v>
      </c>
      <c r="AW517" s="329">
        <v>45016</v>
      </c>
      <c r="AX517" s="330">
        <v>2159</v>
      </c>
      <c r="AY517" s="331">
        <v>425</v>
      </c>
      <c r="AZ517" s="274">
        <f t="shared" si="146"/>
        <v>0.97899000000000003</v>
      </c>
      <c r="BA517" s="326">
        <f t="shared" si="156"/>
        <v>434.12087968212137</v>
      </c>
      <c r="BB517" s="296" t="str">
        <f t="shared" si="157"/>
        <v/>
      </c>
      <c r="BC517" t="str">
        <f t="shared" si="147"/>
        <v/>
      </c>
      <c r="BD517" s="296"/>
      <c r="BE517" s="296"/>
      <c r="BF517" s="332">
        <v>45224</v>
      </c>
      <c r="BG517" s="2" t="s">
        <v>115</v>
      </c>
      <c r="BH517" s="2" t="s">
        <v>111</v>
      </c>
      <c r="BI517" s="323">
        <v>45292</v>
      </c>
      <c r="BJ517" s="323">
        <v>45382</v>
      </c>
      <c r="BK517" s="324">
        <v>2183</v>
      </c>
      <c r="BL517" s="325">
        <v>126.08</v>
      </c>
      <c r="BM517" s="274">
        <f t="shared" si="148"/>
        <v>0.95518000000000003</v>
      </c>
      <c r="BN517" s="326">
        <f t="shared" si="158"/>
        <v>131.99606356917019</v>
      </c>
      <c r="BO517" s="296" t="str">
        <f t="shared" si="159"/>
        <v/>
      </c>
      <c r="BP517">
        <f t="shared" si="149"/>
        <v>1</v>
      </c>
      <c r="BQ517" s="296"/>
      <c r="BR517" s="332">
        <v>45218</v>
      </c>
      <c r="BS517" s="2" t="s">
        <v>108</v>
      </c>
      <c r="BT517" s="2" t="s">
        <v>146</v>
      </c>
      <c r="BU517" s="323">
        <v>47119</v>
      </c>
      <c r="BV517" s="323">
        <v>47483</v>
      </c>
      <c r="BW517" s="324">
        <v>8760</v>
      </c>
      <c r="BX517" s="325">
        <v>79.03</v>
      </c>
      <c r="BY517" s="274">
        <f t="shared" si="150"/>
        <v>0.95518000000000003</v>
      </c>
      <c r="BZ517" s="326">
        <f t="shared" si="160"/>
        <v>82.738332042128178</v>
      </c>
      <c r="CA517" s="296" t="str">
        <f t="shared" si="161"/>
        <v/>
      </c>
    </row>
    <row r="518" spans="12:79" x14ac:dyDescent="0.25">
      <c r="L518" s="332">
        <v>44077</v>
      </c>
      <c r="M518" s="2" t="s">
        <v>108</v>
      </c>
      <c r="N518" s="2" t="s">
        <v>135</v>
      </c>
      <c r="O518" s="323">
        <v>45658</v>
      </c>
      <c r="P518" s="323">
        <v>46022</v>
      </c>
      <c r="Q518" s="324">
        <v>8760</v>
      </c>
      <c r="R518" s="325">
        <v>49.75</v>
      </c>
      <c r="S518" s="274">
        <f t="shared" si="142"/>
        <v>1.0783700000000001</v>
      </c>
      <c r="T518" s="326">
        <f t="shared" si="151"/>
        <v>46.134443651065958</v>
      </c>
      <c r="U518" s="296" t="str">
        <f t="shared" si="143"/>
        <v/>
      </c>
      <c r="V518" s="296"/>
      <c r="W518" s="332">
        <v>44490</v>
      </c>
      <c r="X518" s="2" t="s">
        <v>108</v>
      </c>
      <c r="Y518" s="2" t="s">
        <v>143</v>
      </c>
      <c r="Z518" s="323">
        <v>46753</v>
      </c>
      <c r="AA518" s="323">
        <v>47118</v>
      </c>
      <c r="AB518" s="324">
        <v>8784</v>
      </c>
      <c r="AC518" s="325">
        <v>69.260000000000005</v>
      </c>
      <c r="AD518" s="274">
        <f t="shared" si="144"/>
        <v>1.0713699999999999</v>
      </c>
      <c r="AE518" s="326">
        <f t="shared" si="152"/>
        <v>64.646200658969363</v>
      </c>
      <c r="AF518" s="296" t="str">
        <f t="shared" si="153"/>
        <v/>
      </c>
      <c r="AG518" s="296"/>
      <c r="AH518" s="333">
        <v>44855</v>
      </c>
      <c r="AI518" s="328" t="s">
        <v>108</v>
      </c>
      <c r="AJ518" s="328" t="s">
        <v>146</v>
      </c>
      <c r="AK518" s="329">
        <v>47119</v>
      </c>
      <c r="AL518" s="329">
        <v>47483</v>
      </c>
      <c r="AM518" s="330">
        <v>8760</v>
      </c>
      <c r="AN518" s="331">
        <v>123</v>
      </c>
      <c r="AO518" s="274">
        <f t="shared" si="145"/>
        <v>0.97899000000000003</v>
      </c>
      <c r="AP518" s="326">
        <f t="shared" si="154"/>
        <v>125.63968988447277</v>
      </c>
      <c r="AQ518" s="296" t="str">
        <f t="shared" si="155"/>
        <v/>
      </c>
      <c r="AR518" s="296"/>
      <c r="AS518" s="333">
        <v>44861</v>
      </c>
      <c r="AT518" s="328" t="s">
        <v>115</v>
      </c>
      <c r="AU518" s="328" t="s">
        <v>134</v>
      </c>
      <c r="AV518" s="329">
        <v>45017</v>
      </c>
      <c r="AW518" s="329">
        <v>45107</v>
      </c>
      <c r="AX518" s="330">
        <v>2184</v>
      </c>
      <c r="AY518" s="331">
        <v>330</v>
      </c>
      <c r="AZ518" s="274">
        <f t="shared" si="146"/>
        <v>0.97899000000000003</v>
      </c>
      <c r="BA518" s="326">
        <f t="shared" si="156"/>
        <v>337.08209481200009</v>
      </c>
      <c r="BB518" s="296" t="str">
        <f t="shared" si="157"/>
        <v/>
      </c>
      <c r="BC518" t="str">
        <f t="shared" si="147"/>
        <v/>
      </c>
      <c r="BD518" s="296"/>
      <c r="BE518" s="296"/>
      <c r="BF518" s="332">
        <v>45224</v>
      </c>
      <c r="BG518" s="2" t="s">
        <v>115</v>
      </c>
      <c r="BH518" s="2" t="s">
        <v>117</v>
      </c>
      <c r="BI518" s="323">
        <v>45383</v>
      </c>
      <c r="BJ518" s="323">
        <v>45473</v>
      </c>
      <c r="BK518" s="324">
        <v>2184</v>
      </c>
      <c r="BL518" s="325">
        <v>112.32</v>
      </c>
      <c r="BM518" s="274">
        <f t="shared" si="148"/>
        <v>0.95518000000000003</v>
      </c>
      <c r="BN518" s="326">
        <f t="shared" si="158"/>
        <v>117.59040180908309</v>
      </c>
      <c r="BO518" s="296" t="str">
        <f t="shared" si="159"/>
        <v/>
      </c>
      <c r="BP518">
        <f t="shared" si="149"/>
        <v>1</v>
      </c>
      <c r="BQ518" s="296"/>
      <c r="BR518" s="332">
        <v>45218</v>
      </c>
      <c r="BS518" s="2" t="s">
        <v>108</v>
      </c>
      <c r="BT518" s="2" t="s">
        <v>149</v>
      </c>
      <c r="BU518" s="323">
        <v>47484</v>
      </c>
      <c r="BV518" s="323">
        <v>47848</v>
      </c>
      <c r="BW518" s="324">
        <v>8760</v>
      </c>
      <c r="BX518" s="325">
        <v>76.16</v>
      </c>
      <c r="BY518" s="274">
        <f t="shared" si="150"/>
        <v>0.95518000000000003</v>
      </c>
      <c r="BZ518" s="326">
        <f t="shared" si="160"/>
        <v>79.733662765133261</v>
      </c>
      <c r="CA518" s="296" t="str">
        <f t="shared" si="161"/>
        <v/>
      </c>
    </row>
    <row r="519" spans="12:79" x14ac:dyDescent="0.25">
      <c r="L519" s="332">
        <v>44077</v>
      </c>
      <c r="M519" s="2" t="s">
        <v>108</v>
      </c>
      <c r="N519" s="2" t="s">
        <v>138</v>
      </c>
      <c r="O519" s="323">
        <v>46023</v>
      </c>
      <c r="P519" s="323">
        <v>46387</v>
      </c>
      <c r="Q519" s="324">
        <v>8760</v>
      </c>
      <c r="R519" s="325">
        <v>50.3</v>
      </c>
      <c r="S519" s="274">
        <f t="shared" si="142"/>
        <v>1.0783700000000001</v>
      </c>
      <c r="T519" s="326">
        <f t="shared" si="151"/>
        <v>46.64447267635412</v>
      </c>
      <c r="U519" s="296" t="str">
        <f t="shared" si="143"/>
        <v/>
      </c>
      <c r="V519" s="296"/>
      <c r="W519" s="332">
        <v>44490</v>
      </c>
      <c r="X519" s="2" t="s">
        <v>108</v>
      </c>
      <c r="Y519" s="2" t="s">
        <v>146</v>
      </c>
      <c r="Z519" s="323">
        <v>47119</v>
      </c>
      <c r="AA519" s="323">
        <v>47483</v>
      </c>
      <c r="AB519" s="324">
        <v>8760</v>
      </c>
      <c r="AC519" s="325">
        <v>68.58</v>
      </c>
      <c r="AD519" s="274">
        <f t="shared" si="144"/>
        <v>1.0713699999999999</v>
      </c>
      <c r="AE519" s="326">
        <f t="shared" si="152"/>
        <v>64.011499295294811</v>
      </c>
      <c r="AF519" s="296" t="str">
        <f t="shared" si="153"/>
        <v/>
      </c>
      <c r="AG519" s="296"/>
      <c r="AH519" s="333">
        <v>44855</v>
      </c>
      <c r="AI519" s="328" t="s">
        <v>108</v>
      </c>
      <c r="AJ519" s="328" t="s">
        <v>149</v>
      </c>
      <c r="AK519" s="329">
        <v>47484</v>
      </c>
      <c r="AL519" s="329">
        <v>47848</v>
      </c>
      <c r="AM519" s="330">
        <v>8760</v>
      </c>
      <c r="AN519" s="331">
        <v>122.04</v>
      </c>
      <c r="AO519" s="274">
        <f t="shared" si="145"/>
        <v>0.97899000000000003</v>
      </c>
      <c r="AP519" s="326">
        <f t="shared" si="154"/>
        <v>124.65908742683787</v>
      </c>
      <c r="AQ519" s="296" t="str">
        <f t="shared" si="155"/>
        <v/>
      </c>
      <c r="AR519" s="296"/>
      <c r="AS519" s="333">
        <v>44861</v>
      </c>
      <c r="AT519" s="328" t="s">
        <v>115</v>
      </c>
      <c r="AU519" s="328" t="s">
        <v>137</v>
      </c>
      <c r="AV519" s="329">
        <v>45108</v>
      </c>
      <c r="AW519" s="329">
        <v>45199</v>
      </c>
      <c r="AX519" s="330">
        <v>2208</v>
      </c>
      <c r="AY519" s="331">
        <v>329</v>
      </c>
      <c r="AZ519" s="274">
        <f t="shared" si="146"/>
        <v>0.97899000000000003</v>
      </c>
      <c r="BA519" s="326">
        <f t="shared" si="156"/>
        <v>336.0606339186304</v>
      </c>
      <c r="BB519" s="296" t="str">
        <f t="shared" si="157"/>
        <v/>
      </c>
      <c r="BC519" t="str">
        <f t="shared" si="147"/>
        <v/>
      </c>
      <c r="BD519" s="296"/>
      <c r="BE519" s="296"/>
      <c r="BF519" s="332">
        <v>45224</v>
      </c>
      <c r="BG519" s="2" t="s">
        <v>115</v>
      </c>
      <c r="BH519" s="2" t="s">
        <v>118</v>
      </c>
      <c r="BI519" s="323">
        <v>45474</v>
      </c>
      <c r="BJ519" s="323">
        <v>45565</v>
      </c>
      <c r="BK519" s="324">
        <v>2208</v>
      </c>
      <c r="BL519" s="325">
        <v>122.18</v>
      </c>
      <c r="BM519" s="274">
        <f t="shared" si="148"/>
        <v>0.95518000000000003</v>
      </c>
      <c r="BN519" s="326">
        <f t="shared" si="158"/>
        <v>127.91306350635483</v>
      </c>
      <c r="BO519" s="296" t="str">
        <f t="shared" si="159"/>
        <v/>
      </c>
      <c r="BP519">
        <f t="shared" si="149"/>
        <v>1</v>
      </c>
      <c r="BQ519" s="296"/>
      <c r="BR519" s="332">
        <v>45218</v>
      </c>
      <c r="BS519" s="2" t="s">
        <v>108</v>
      </c>
      <c r="BT519" s="2" t="s">
        <v>153</v>
      </c>
      <c r="BU519" s="323">
        <v>47849</v>
      </c>
      <c r="BV519" s="323">
        <v>48213</v>
      </c>
      <c r="BW519" s="324">
        <v>8760</v>
      </c>
      <c r="BX519" s="325">
        <v>78.099999999999994</v>
      </c>
      <c r="BY519" s="274">
        <f t="shared" si="150"/>
        <v>0.95518000000000003</v>
      </c>
      <c r="BZ519" s="326">
        <f t="shared" si="160"/>
        <v>81.764693565610656</v>
      </c>
      <c r="CA519" s="296" t="str">
        <f t="shared" si="161"/>
        <v/>
      </c>
    </row>
    <row r="520" spans="12:79" x14ac:dyDescent="0.25">
      <c r="L520" s="332">
        <v>44076</v>
      </c>
      <c r="M520" s="2" t="s">
        <v>108</v>
      </c>
      <c r="N520" s="2" t="s">
        <v>151</v>
      </c>
      <c r="O520" s="323">
        <v>44197</v>
      </c>
      <c r="P520" s="323">
        <v>44561</v>
      </c>
      <c r="Q520" s="324">
        <v>8760</v>
      </c>
      <c r="R520" s="325">
        <v>41.8</v>
      </c>
      <c r="S520" s="274">
        <f t="shared" si="142"/>
        <v>1.0783700000000001</v>
      </c>
      <c r="T520" s="326">
        <f t="shared" si="151"/>
        <v>38.762205921900645</v>
      </c>
      <c r="U520" s="296" t="str">
        <f t="shared" si="143"/>
        <v/>
      </c>
      <c r="V520" s="296"/>
      <c r="W520" s="332">
        <v>44490</v>
      </c>
      <c r="X520" s="2" t="s">
        <v>108</v>
      </c>
      <c r="Y520" s="2" t="s">
        <v>149</v>
      </c>
      <c r="Z520" s="323">
        <v>47484</v>
      </c>
      <c r="AA520" s="323">
        <v>47848</v>
      </c>
      <c r="AB520" s="324">
        <v>8760</v>
      </c>
      <c r="AC520" s="325">
        <v>68.23</v>
      </c>
      <c r="AD520" s="274">
        <f t="shared" si="144"/>
        <v>1.0713699999999999</v>
      </c>
      <c r="AE520" s="326">
        <f t="shared" si="152"/>
        <v>63.684814769874095</v>
      </c>
      <c r="AF520" s="296" t="str">
        <f t="shared" si="153"/>
        <v/>
      </c>
      <c r="AG520" s="296"/>
      <c r="AH520" s="333">
        <v>44855</v>
      </c>
      <c r="AI520" s="328" t="s">
        <v>108</v>
      </c>
      <c r="AJ520" s="328" t="s">
        <v>153</v>
      </c>
      <c r="AK520" s="329">
        <v>47849</v>
      </c>
      <c r="AL520" s="329">
        <v>48213</v>
      </c>
      <c r="AM520" s="330">
        <v>8760</v>
      </c>
      <c r="AN520" s="331">
        <v>121.32</v>
      </c>
      <c r="AO520" s="274">
        <f t="shared" si="145"/>
        <v>0.97899000000000003</v>
      </c>
      <c r="AP520" s="326">
        <f t="shared" si="154"/>
        <v>123.92363558361167</v>
      </c>
      <c r="AQ520" s="296" t="str">
        <f t="shared" si="155"/>
        <v/>
      </c>
      <c r="AR520" s="296"/>
      <c r="AS520" s="333">
        <v>44861</v>
      </c>
      <c r="AT520" s="328" t="s">
        <v>115</v>
      </c>
      <c r="AU520" s="328" t="s">
        <v>116</v>
      </c>
      <c r="AV520" s="329">
        <v>45200</v>
      </c>
      <c r="AW520" s="329">
        <v>45291</v>
      </c>
      <c r="AX520" s="330">
        <v>2209</v>
      </c>
      <c r="AY520" s="331">
        <v>463</v>
      </c>
      <c r="AZ520" s="274">
        <f t="shared" si="146"/>
        <v>0.97899000000000003</v>
      </c>
      <c r="BA520" s="326">
        <f t="shared" si="156"/>
        <v>472.93639363016985</v>
      </c>
      <c r="BB520" s="296">
        <f t="shared" si="157"/>
        <v>472.93639363016985</v>
      </c>
      <c r="BC520">
        <f t="shared" si="147"/>
        <v>1</v>
      </c>
      <c r="BD520" s="296"/>
      <c r="BE520" s="296"/>
      <c r="BF520" s="332">
        <v>45224</v>
      </c>
      <c r="BG520" s="2" t="s">
        <v>115</v>
      </c>
      <c r="BH520" s="2" t="s">
        <v>140</v>
      </c>
      <c r="BI520" s="323">
        <v>45566</v>
      </c>
      <c r="BJ520" s="323">
        <v>45657</v>
      </c>
      <c r="BK520" s="324">
        <v>2209</v>
      </c>
      <c r="BL520" s="325">
        <v>139.12</v>
      </c>
      <c r="BM520" s="274">
        <f t="shared" si="148"/>
        <v>0.95518000000000003</v>
      </c>
      <c r="BN520" s="326">
        <f t="shared" si="158"/>
        <v>145.647940702276</v>
      </c>
      <c r="BO520" s="296" t="str">
        <f t="shared" si="159"/>
        <v/>
      </c>
      <c r="BP520" t="str">
        <f t="shared" si="149"/>
        <v/>
      </c>
      <c r="BQ520" s="296"/>
      <c r="BR520" s="332">
        <v>45218</v>
      </c>
      <c r="BS520" s="2" t="s">
        <v>108</v>
      </c>
      <c r="BT520" s="2" t="s">
        <v>155</v>
      </c>
      <c r="BU520" s="323">
        <v>48214</v>
      </c>
      <c r="BV520" s="323">
        <v>48579</v>
      </c>
      <c r="BW520" s="324">
        <v>8784</v>
      </c>
      <c r="BX520" s="325">
        <v>76.099999999999994</v>
      </c>
      <c r="BY520" s="274">
        <f t="shared" si="150"/>
        <v>0.95518000000000003</v>
      </c>
      <c r="BZ520" s="326">
        <f t="shared" si="160"/>
        <v>79.670847379551489</v>
      </c>
      <c r="CA520" s="296" t="str">
        <f t="shared" si="161"/>
        <v/>
      </c>
    </row>
    <row r="521" spans="12:79" x14ac:dyDescent="0.25">
      <c r="L521" s="332">
        <v>44076</v>
      </c>
      <c r="M521" s="2" t="s">
        <v>108</v>
      </c>
      <c r="N521" s="2" t="s">
        <v>133</v>
      </c>
      <c r="O521" s="323">
        <v>44562</v>
      </c>
      <c r="P521" s="323">
        <v>44926</v>
      </c>
      <c r="Q521" s="324">
        <v>8760</v>
      </c>
      <c r="R521" s="325">
        <v>45.26</v>
      </c>
      <c r="S521" s="274">
        <f t="shared" si="142"/>
        <v>1.0783700000000001</v>
      </c>
      <c r="T521" s="326">
        <f t="shared" si="151"/>
        <v>41.97075215371347</v>
      </c>
      <c r="U521" s="296" t="str">
        <f t="shared" si="143"/>
        <v/>
      </c>
      <c r="V521" s="296"/>
      <c r="W521" s="332">
        <v>44490</v>
      </c>
      <c r="X521" s="2" t="s">
        <v>108</v>
      </c>
      <c r="Y521" s="2" t="s">
        <v>153</v>
      </c>
      <c r="Z521" s="323">
        <v>47849</v>
      </c>
      <c r="AA521" s="323">
        <v>48213</v>
      </c>
      <c r="AB521" s="324">
        <v>8760</v>
      </c>
      <c r="AC521" s="325">
        <v>67.819999999999993</v>
      </c>
      <c r="AD521" s="274">
        <f t="shared" si="144"/>
        <v>1.0713699999999999</v>
      </c>
      <c r="AE521" s="326">
        <f t="shared" si="152"/>
        <v>63.302127182952667</v>
      </c>
      <c r="AF521" s="296" t="str">
        <f t="shared" si="153"/>
        <v/>
      </c>
      <c r="AG521" s="296"/>
      <c r="AH521" s="333">
        <v>44855</v>
      </c>
      <c r="AI521" s="328" t="s">
        <v>108</v>
      </c>
      <c r="AJ521" s="328" t="s">
        <v>155</v>
      </c>
      <c r="AK521" s="329">
        <v>48214</v>
      </c>
      <c r="AL521" s="329">
        <v>48579</v>
      </c>
      <c r="AM521" s="330">
        <v>8784</v>
      </c>
      <c r="AN521" s="331">
        <v>120.07</v>
      </c>
      <c r="AO521" s="274">
        <f t="shared" si="145"/>
        <v>0.97899000000000003</v>
      </c>
      <c r="AP521" s="326">
        <f t="shared" si="154"/>
        <v>122.64680946689955</v>
      </c>
      <c r="AQ521" s="296" t="str">
        <f t="shared" si="155"/>
        <v/>
      </c>
      <c r="AR521" s="296"/>
      <c r="AS521" s="333">
        <v>44861</v>
      </c>
      <c r="AT521" s="328" t="s">
        <v>115</v>
      </c>
      <c r="AU521" s="328" t="s">
        <v>111</v>
      </c>
      <c r="AV521" s="329">
        <v>45292</v>
      </c>
      <c r="AW521" s="329">
        <v>45382</v>
      </c>
      <c r="AX521" s="330">
        <v>2183</v>
      </c>
      <c r="AY521" s="331">
        <v>416.57</v>
      </c>
      <c r="AZ521" s="274">
        <f t="shared" si="146"/>
        <v>0.97899000000000003</v>
      </c>
      <c r="BA521" s="326">
        <f t="shared" si="156"/>
        <v>425.50996435101479</v>
      </c>
      <c r="BB521" s="296">
        <f t="shared" si="157"/>
        <v>425.50996435101479</v>
      </c>
      <c r="BC521">
        <f t="shared" si="147"/>
        <v>1</v>
      </c>
      <c r="BD521" s="296"/>
      <c r="BE521" s="296"/>
      <c r="BF521" s="332">
        <v>45224</v>
      </c>
      <c r="BG521" s="2" t="s">
        <v>115</v>
      </c>
      <c r="BH521" s="2" t="s">
        <v>135</v>
      </c>
      <c r="BI521" s="323">
        <v>45658</v>
      </c>
      <c r="BJ521" s="323">
        <v>45747</v>
      </c>
      <c r="BK521" s="324">
        <v>2159</v>
      </c>
      <c r="BL521" s="325">
        <v>139.03</v>
      </c>
      <c r="BM521" s="274">
        <f t="shared" si="148"/>
        <v>0.95518000000000003</v>
      </c>
      <c r="BN521" s="326">
        <f t="shared" si="158"/>
        <v>145.55371762390334</v>
      </c>
      <c r="BO521" s="296" t="str">
        <f t="shared" si="159"/>
        <v/>
      </c>
      <c r="BP521" t="str">
        <f t="shared" si="149"/>
        <v/>
      </c>
      <c r="BQ521" s="296"/>
      <c r="BR521" s="332">
        <v>45218</v>
      </c>
      <c r="BS521" s="2" t="s">
        <v>108</v>
      </c>
      <c r="BT521" s="2" t="s">
        <v>158</v>
      </c>
      <c r="BU521" s="323">
        <v>48580</v>
      </c>
      <c r="BV521" s="323">
        <v>48944</v>
      </c>
      <c r="BW521" s="324">
        <v>8760</v>
      </c>
      <c r="BX521" s="325">
        <v>74.099999999999994</v>
      </c>
      <c r="BY521" s="274">
        <f t="shared" si="150"/>
        <v>0.95518000000000003</v>
      </c>
      <c r="BZ521" s="326">
        <f t="shared" si="160"/>
        <v>77.577001193492322</v>
      </c>
      <c r="CA521" s="296" t="str">
        <f t="shared" si="161"/>
        <v/>
      </c>
    </row>
    <row r="522" spans="12:79" x14ac:dyDescent="0.25">
      <c r="L522" s="332">
        <v>44076</v>
      </c>
      <c r="M522" s="2" t="s">
        <v>108</v>
      </c>
      <c r="N522" s="2" t="s">
        <v>110</v>
      </c>
      <c r="O522" s="323">
        <v>44927</v>
      </c>
      <c r="P522" s="323">
        <v>45291</v>
      </c>
      <c r="Q522" s="324">
        <v>8760</v>
      </c>
      <c r="R522" s="325">
        <v>47.38</v>
      </c>
      <c r="S522" s="274">
        <f t="shared" si="142"/>
        <v>1.0783700000000001</v>
      </c>
      <c r="T522" s="326">
        <f t="shared" si="151"/>
        <v>43.936682214824224</v>
      </c>
      <c r="U522" s="296" t="str">
        <f t="shared" si="143"/>
        <v/>
      </c>
      <c r="V522" s="296"/>
      <c r="W522" s="332">
        <v>44489</v>
      </c>
      <c r="X522" s="2" t="s">
        <v>108</v>
      </c>
      <c r="Y522" s="2" t="s">
        <v>133</v>
      </c>
      <c r="Z522" s="323">
        <v>44562</v>
      </c>
      <c r="AA522" s="323">
        <v>44926</v>
      </c>
      <c r="AB522" s="324">
        <v>8760</v>
      </c>
      <c r="AC522" s="325">
        <v>125.57</v>
      </c>
      <c r="AD522" s="274">
        <f t="shared" si="144"/>
        <v>1.0713699999999999</v>
      </c>
      <c r="AE522" s="326">
        <f t="shared" si="152"/>
        <v>117.20507387737196</v>
      </c>
      <c r="AF522" s="296" t="str">
        <f t="shared" si="153"/>
        <v/>
      </c>
      <c r="AG522" s="296"/>
      <c r="AH522" s="333">
        <v>44854</v>
      </c>
      <c r="AI522" s="328" t="s">
        <v>108</v>
      </c>
      <c r="AJ522" s="328" t="s">
        <v>110</v>
      </c>
      <c r="AK522" s="329">
        <v>44927</v>
      </c>
      <c r="AL522" s="329">
        <v>45291</v>
      </c>
      <c r="AM522" s="330">
        <v>8760</v>
      </c>
      <c r="AN522" s="331">
        <v>401.5</v>
      </c>
      <c r="AO522" s="274">
        <f t="shared" si="145"/>
        <v>0.97899000000000003</v>
      </c>
      <c r="AP522" s="326">
        <f t="shared" si="154"/>
        <v>410.11654868793346</v>
      </c>
      <c r="AQ522" s="296" t="str">
        <f t="shared" si="155"/>
        <v/>
      </c>
      <c r="AR522" s="296"/>
      <c r="AS522" s="333">
        <v>44861</v>
      </c>
      <c r="AT522" s="328" t="s">
        <v>115</v>
      </c>
      <c r="AU522" s="328" t="s">
        <v>117</v>
      </c>
      <c r="AV522" s="329">
        <v>45383</v>
      </c>
      <c r="AW522" s="329">
        <v>45473</v>
      </c>
      <c r="AX522" s="330">
        <v>2184</v>
      </c>
      <c r="AY522" s="331">
        <v>187.97</v>
      </c>
      <c r="AZ522" s="274">
        <f t="shared" si="146"/>
        <v>0.97899000000000003</v>
      </c>
      <c r="BA522" s="326">
        <f t="shared" si="156"/>
        <v>192.004004126702</v>
      </c>
      <c r="BB522" s="296">
        <f t="shared" si="157"/>
        <v>192.004004126702</v>
      </c>
      <c r="BC522">
        <f t="shared" si="147"/>
        <v>1</v>
      </c>
      <c r="BD522" s="296"/>
      <c r="BE522" s="296"/>
      <c r="BF522" s="332">
        <v>45224</v>
      </c>
      <c r="BG522" s="2" t="s">
        <v>115</v>
      </c>
      <c r="BH522" s="2" t="s">
        <v>145</v>
      </c>
      <c r="BI522" s="323">
        <v>45748</v>
      </c>
      <c r="BJ522" s="323">
        <v>45838</v>
      </c>
      <c r="BK522" s="324">
        <v>2184</v>
      </c>
      <c r="BL522" s="325">
        <v>100.59</v>
      </c>
      <c r="BM522" s="274">
        <f t="shared" si="148"/>
        <v>0.95518000000000003</v>
      </c>
      <c r="BN522" s="326">
        <f t="shared" si="158"/>
        <v>105.30999392784607</v>
      </c>
      <c r="BO522" s="296" t="str">
        <f t="shared" si="159"/>
        <v/>
      </c>
      <c r="BP522" t="str">
        <f t="shared" si="149"/>
        <v/>
      </c>
      <c r="BQ522" s="296"/>
      <c r="BR522" s="332">
        <v>45217</v>
      </c>
      <c r="BS522" s="2" t="s">
        <v>108</v>
      </c>
      <c r="BT522" s="2" t="s">
        <v>111</v>
      </c>
      <c r="BU522" s="323">
        <v>45292</v>
      </c>
      <c r="BV522" s="323">
        <v>45657</v>
      </c>
      <c r="BW522" s="324">
        <v>8784</v>
      </c>
      <c r="BX522" s="325">
        <v>131.76</v>
      </c>
      <c r="BY522" s="274">
        <f t="shared" si="150"/>
        <v>0.95518000000000003</v>
      </c>
      <c r="BZ522" s="326">
        <f t="shared" si="160"/>
        <v>137.94258673757824</v>
      </c>
      <c r="CA522" s="296">
        <f t="shared" si="161"/>
        <v>137.94258673757824</v>
      </c>
    </row>
    <row r="523" spans="12:79" x14ac:dyDescent="0.25">
      <c r="L523" s="332">
        <v>44076</v>
      </c>
      <c r="M523" s="2" t="s">
        <v>108</v>
      </c>
      <c r="N523" s="2" t="s">
        <v>111</v>
      </c>
      <c r="O523" s="323">
        <v>45292</v>
      </c>
      <c r="P523" s="323">
        <v>45657</v>
      </c>
      <c r="Q523" s="324">
        <v>8784</v>
      </c>
      <c r="R523" s="325">
        <v>49.1</v>
      </c>
      <c r="S523" s="274">
        <f t="shared" si="142"/>
        <v>1.0783700000000001</v>
      </c>
      <c r="T523" s="326">
        <f t="shared" si="151"/>
        <v>45.531682075725399</v>
      </c>
      <c r="U523" s="296" t="str">
        <f t="shared" si="143"/>
        <v/>
      </c>
      <c r="V523" s="296"/>
      <c r="W523" s="332">
        <v>44489</v>
      </c>
      <c r="X523" s="2" t="s">
        <v>108</v>
      </c>
      <c r="Y523" s="2" t="s">
        <v>110</v>
      </c>
      <c r="Z523" s="323">
        <v>44927</v>
      </c>
      <c r="AA523" s="323">
        <v>45291</v>
      </c>
      <c r="AB523" s="324">
        <v>8760</v>
      </c>
      <c r="AC523" s="325">
        <v>86.83</v>
      </c>
      <c r="AD523" s="274">
        <f t="shared" si="144"/>
        <v>1.0713699999999999</v>
      </c>
      <c r="AE523" s="326">
        <f t="shared" si="152"/>
        <v>81.045763835089659</v>
      </c>
      <c r="AF523" s="296">
        <f t="shared" si="153"/>
        <v>81.045763835089659</v>
      </c>
      <c r="AG523" s="296"/>
      <c r="AH523" s="333">
        <v>44854</v>
      </c>
      <c r="AI523" s="328" t="s">
        <v>108</v>
      </c>
      <c r="AJ523" s="328" t="s">
        <v>111</v>
      </c>
      <c r="AK523" s="329">
        <v>45292</v>
      </c>
      <c r="AL523" s="329">
        <v>45657</v>
      </c>
      <c r="AM523" s="330">
        <v>8784</v>
      </c>
      <c r="AN523" s="331">
        <v>261.42</v>
      </c>
      <c r="AO523" s="274">
        <f t="shared" si="145"/>
        <v>0.97899000000000003</v>
      </c>
      <c r="AP523" s="326">
        <f t="shared" si="154"/>
        <v>267.03030674470631</v>
      </c>
      <c r="AQ523" s="296" t="str">
        <f t="shared" si="155"/>
        <v/>
      </c>
      <c r="AR523" s="296"/>
      <c r="AS523" s="333">
        <v>44861</v>
      </c>
      <c r="AT523" s="328" t="s">
        <v>115</v>
      </c>
      <c r="AU523" s="328" t="s">
        <v>118</v>
      </c>
      <c r="AV523" s="329">
        <v>45474</v>
      </c>
      <c r="AW523" s="329">
        <v>45565</v>
      </c>
      <c r="AX523" s="330">
        <v>2208</v>
      </c>
      <c r="AY523" s="331">
        <v>181.57</v>
      </c>
      <c r="AZ523" s="274">
        <f t="shared" si="146"/>
        <v>0.97899000000000003</v>
      </c>
      <c r="BA523" s="326">
        <f t="shared" si="156"/>
        <v>185.46665440913594</v>
      </c>
      <c r="BB523" s="296">
        <f t="shared" si="157"/>
        <v>185.46665440913594</v>
      </c>
      <c r="BC523">
        <f t="shared" si="147"/>
        <v>1</v>
      </c>
      <c r="BD523" s="296"/>
      <c r="BE523" s="296"/>
      <c r="BF523" s="332">
        <v>45224</v>
      </c>
      <c r="BG523" s="2" t="s">
        <v>115</v>
      </c>
      <c r="BH523" s="2" t="s">
        <v>148</v>
      </c>
      <c r="BI523" s="323">
        <v>45839</v>
      </c>
      <c r="BJ523" s="323">
        <v>45930</v>
      </c>
      <c r="BK523" s="324">
        <v>2208</v>
      </c>
      <c r="BL523" s="325">
        <v>103.28</v>
      </c>
      <c r="BM523" s="274">
        <f t="shared" si="148"/>
        <v>0.95518000000000003</v>
      </c>
      <c r="BN523" s="326">
        <f t="shared" si="158"/>
        <v>108.12621704809564</v>
      </c>
      <c r="BO523" s="296" t="str">
        <f t="shared" si="159"/>
        <v/>
      </c>
      <c r="BP523" t="str">
        <f t="shared" si="149"/>
        <v/>
      </c>
      <c r="BQ523" s="296"/>
      <c r="BR523" s="332">
        <v>45217</v>
      </c>
      <c r="BS523" s="2" t="s">
        <v>108</v>
      </c>
      <c r="BT523" s="2" t="s">
        <v>135</v>
      </c>
      <c r="BU523" s="323">
        <v>45658</v>
      </c>
      <c r="BV523" s="323">
        <v>46022</v>
      </c>
      <c r="BW523" s="324">
        <v>8760</v>
      </c>
      <c r="BX523" s="325">
        <v>121.4</v>
      </c>
      <c r="BY523" s="274">
        <f t="shared" si="150"/>
        <v>0.95518000000000003</v>
      </c>
      <c r="BZ523" s="326">
        <f t="shared" si="160"/>
        <v>127.09646349379175</v>
      </c>
      <c r="CA523" s="296" t="str">
        <f t="shared" si="161"/>
        <v/>
      </c>
    </row>
    <row r="524" spans="12:79" x14ac:dyDescent="0.25">
      <c r="L524" s="332">
        <v>44076</v>
      </c>
      <c r="M524" s="2" t="s">
        <v>108</v>
      </c>
      <c r="N524" s="2" t="s">
        <v>135</v>
      </c>
      <c r="O524" s="323">
        <v>45658</v>
      </c>
      <c r="P524" s="323">
        <v>46022</v>
      </c>
      <c r="Q524" s="324">
        <v>8760</v>
      </c>
      <c r="R524" s="325">
        <v>49.85</v>
      </c>
      <c r="S524" s="274">
        <f t="shared" si="142"/>
        <v>1.0783700000000001</v>
      </c>
      <c r="T524" s="326">
        <f t="shared" si="151"/>
        <v>46.227176201118354</v>
      </c>
      <c r="U524" s="296" t="str">
        <f t="shared" si="143"/>
        <v/>
      </c>
      <c r="V524" s="296"/>
      <c r="W524" s="332">
        <v>44489</v>
      </c>
      <c r="X524" s="2" t="s">
        <v>108</v>
      </c>
      <c r="Y524" s="2" t="s">
        <v>111</v>
      </c>
      <c r="Z524" s="323">
        <v>45292</v>
      </c>
      <c r="AA524" s="323">
        <v>45657</v>
      </c>
      <c r="AB524" s="324">
        <v>8784</v>
      </c>
      <c r="AC524" s="325">
        <v>72.430000000000007</v>
      </c>
      <c r="AD524" s="274">
        <f t="shared" si="144"/>
        <v>1.0713699999999999</v>
      </c>
      <c r="AE524" s="326">
        <f t="shared" si="152"/>
        <v>67.605029074922768</v>
      </c>
      <c r="AF524" s="296" t="str">
        <f t="shared" si="153"/>
        <v/>
      </c>
      <c r="AG524" s="296"/>
      <c r="AH524" s="333">
        <v>44854</v>
      </c>
      <c r="AI524" s="328" t="s">
        <v>108</v>
      </c>
      <c r="AJ524" s="328" t="s">
        <v>135</v>
      </c>
      <c r="AK524" s="329">
        <v>45658</v>
      </c>
      <c r="AL524" s="329">
        <v>46022</v>
      </c>
      <c r="AM524" s="330">
        <v>8760</v>
      </c>
      <c r="AN524" s="331">
        <v>185.49</v>
      </c>
      <c r="AO524" s="274">
        <f t="shared" si="145"/>
        <v>0.97899000000000003</v>
      </c>
      <c r="AP524" s="326">
        <f t="shared" si="154"/>
        <v>189.47078111114516</v>
      </c>
      <c r="AQ524" s="296" t="str">
        <f t="shared" si="155"/>
        <v/>
      </c>
      <c r="AR524" s="296"/>
      <c r="AS524" s="333">
        <v>44861</v>
      </c>
      <c r="AT524" s="328" t="s">
        <v>115</v>
      </c>
      <c r="AU524" s="328" t="s">
        <v>140</v>
      </c>
      <c r="AV524" s="329">
        <v>45566</v>
      </c>
      <c r="AW524" s="329">
        <v>45657</v>
      </c>
      <c r="AX524" s="330">
        <v>2209</v>
      </c>
      <c r="AY524" s="331">
        <v>243.52</v>
      </c>
      <c r="AZ524" s="274">
        <f t="shared" si="146"/>
        <v>0.97899000000000003</v>
      </c>
      <c r="BA524" s="326">
        <f t="shared" si="156"/>
        <v>248.7461567533887</v>
      </c>
      <c r="BB524" s="296" t="str">
        <f t="shared" si="157"/>
        <v/>
      </c>
      <c r="BC524" t="str">
        <f t="shared" si="147"/>
        <v/>
      </c>
      <c r="BD524" s="296"/>
      <c r="BE524" s="296"/>
      <c r="BF524" s="332">
        <v>45224</v>
      </c>
      <c r="BG524" s="2" t="s">
        <v>115</v>
      </c>
      <c r="BH524" s="2" t="s">
        <v>152</v>
      </c>
      <c r="BI524" s="323">
        <v>45931</v>
      </c>
      <c r="BJ524" s="323">
        <v>46022</v>
      </c>
      <c r="BK524" s="324">
        <v>2209</v>
      </c>
      <c r="BL524" s="325">
        <v>123.82</v>
      </c>
      <c r="BM524" s="274">
        <f t="shared" si="148"/>
        <v>0.95518000000000003</v>
      </c>
      <c r="BN524" s="326">
        <f t="shared" si="158"/>
        <v>129.63001737892333</v>
      </c>
      <c r="BO524" s="296" t="str">
        <f t="shared" si="159"/>
        <v/>
      </c>
      <c r="BP524" t="str">
        <f t="shared" si="149"/>
        <v/>
      </c>
      <c r="BQ524" s="296"/>
      <c r="BR524" s="332">
        <v>45217</v>
      </c>
      <c r="BS524" s="2" t="s">
        <v>108</v>
      </c>
      <c r="BT524" s="2" t="s">
        <v>138</v>
      </c>
      <c r="BU524" s="323">
        <v>46023</v>
      </c>
      <c r="BV524" s="323">
        <v>46387</v>
      </c>
      <c r="BW524" s="324">
        <v>8760</v>
      </c>
      <c r="BX524" s="325">
        <v>105.25</v>
      </c>
      <c r="BY524" s="274">
        <f t="shared" si="150"/>
        <v>0.95518000000000003</v>
      </c>
      <c r="BZ524" s="326">
        <f t="shared" si="160"/>
        <v>110.18865554136393</v>
      </c>
      <c r="CA524" s="296" t="str">
        <f t="shared" si="161"/>
        <v/>
      </c>
    </row>
    <row r="525" spans="12:79" x14ac:dyDescent="0.25">
      <c r="L525" s="332">
        <v>44076</v>
      </c>
      <c r="M525" s="2" t="s">
        <v>108</v>
      </c>
      <c r="N525" s="2" t="s">
        <v>138</v>
      </c>
      <c r="O525" s="323">
        <v>46023</v>
      </c>
      <c r="P525" s="323">
        <v>46387</v>
      </c>
      <c r="Q525" s="324">
        <v>8760</v>
      </c>
      <c r="R525" s="325">
        <v>50.4</v>
      </c>
      <c r="S525" s="274">
        <f t="shared" si="142"/>
        <v>1.0783700000000001</v>
      </c>
      <c r="T525" s="326">
        <f t="shared" si="151"/>
        <v>46.737205226406516</v>
      </c>
      <c r="U525" s="296" t="str">
        <f t="shared" si="143"/>
        <v/>
      </c>
      <c r="V525" s="296"/>
      <c r="W525" s="332">
        <v>44489</v>
      </c>
      <c r="X525" s="2" t="s">
        <v>108</v>
      </c>
      <c r="Y525" s="2" t="s">
        <v>135</v>
      </c>
      <c r="Z525" s="323">
        <v>45658</v>
      </c>
      <c r="AA525" s="323">
        <v>46022</v>
      </c>
      <c r="AB525" s="324">
        <v>8760</v>
      </c>
      <c r="AC525" s="325">
        <v>71.23</v>
      </c>
      <c r="AD525" s="274">
        <f t="shared" si="144"/>
        <v>1.0713699999999999</v>
      </c>
      <c r="AE525" s="326">
        <f t="shared" si="152"/>
        <v>66.484967844908866</v>
      </c>
      <c r="AF525" s="296" t="str">
        <f t="shared" si="153"/>
        <v/>
      </c>
      <c r="AG525" s="296"/>
      <c r="AH525" s="333">
        <v>44854</v>
      </c>
      <c r="AI525" s="328" t="s">
        <v>108</v>
      </c>
      <c r="AJ525" s="328" t="s">
        <v>138</v>
      </c>
      <c r="AK525" s="329">
        <v>46023</v>
      </c>
      <c r="AL525" s="329">
        <v>46387</v>
      </c>
      <c r="AM525" s="330">
        <v>8760</v>
      </c>
      <c r="AN525" s="331">
        <v>160.83000000000001</v>
      </c>
      <c r="AO525" s="274">
        <f t="shared" si="145"/>
        <v>0.97899000000000003</v>
      </c>
      <c r="AP525" s="326">
        <f t="shared" si="154"/>
        <v>164.28155548064842</v>
      </c>
      <c r="AQ525" s="296" t="str">
        <f t="shared" si="155"/>
        <v/>
      </c>
      <c r="AR525" s="296"/>
      <c r="AS525" s="333">
        <v>44861</v>
      </c>
      <c r="AT525" s="328" t="s">
        <v>115</v>
      </c>
      <c r="AU525" s="328" t="s">
        <v>135</v>
      </c>
      <c r="AV525" s="329">
        <v>45658</v>
      </c>
      <c r="AW525" s="329">
        <v>45747</v>
      </c>
      <c r="AX525" s="330">
        <v>2159</v>
      </c>
      <c r="AY525" s="331">
        <v>237</v>
      </c>
      <c r="AZ525" s="274">
        <f t="shared" si="146"/>
        <v>0.97899000000000003</v>
      </c>
      <c r="BA525" s="326">
        <f t="shared" si="156"/>
        <v>242.08623172861826</v>
      </c>
      <c r="BB525" s="296" t="str">
        <f t="shared" si="157"/>
        <v/>
      </c>
      <c r="BC525" t="str">
        <f t="shared" si="147"/>
        <v/>
      </c>
      <c r="BD525" s="296"/>
      <c r="BE525" s="296"/>
      <c r="BF525" s="332">
        <v>45224</v>
      </c>
      <c r="BG525" s="2" t="s">
        <v>115</v>
      </c>
      <c r="BH525" s="2" t="s">
        <v>138</v>
      </c>
      <c r="BI525" s="323">
        <v>46023</v>
      </c>
      <c r="BJ525" s="323">
        <v>46112</v>
      </c>
      <c r="BK525" s="324">
        <v>2159</v>
      </c>
      <c r="BL525" s="325">
        <v>123.56</v>
      </c>
      <c r="BM525" s="274">
        <f t="shared" si="148"/>
        <v>0.95518000000000003</v>
      </c>
      <c r="BN525" s="326">
        <f t="shared" si="158"/>
        <v>129.35781737473565</v>
      </c>
      <c r="BO525" s="296" t="str">
        <f t="shared" si="159"/>
        <v/>
      </c>
      <c r="BP525" t="str">
        <f t="shared" si="149"/>
        <v/>
      </c>
      <c r="BQ525" s="296"/>
      <c r="BR525" s="332">
        <v>45217</v>
      </c>
      <c r="BS525" s="2" t="s">
        <v>108</v>
      </c>
      <c r="BT525" s="2" t="s">
        <v>141</v>
      </c>
      <c r="BU525" s="323">
        <v>46388</v>
      </c>
      <c r="BV525" s="323">
        <v>46752</v>
      </c>
      <c r="BW525" s="324">
        <v>8760</v>
      </c>
      <c r="BX525" s="325">
        <v>91.78</v>
      </c>
      <c r="BY525" s="274">
        <f t="shared" si="150"/>
        <v>0.95518000000000003</v>
      </c>
      <c r="BZ525" s="326">
        <f t="shared" si="160"/>
        <v>96.086601478255403</v>
      </c>
      <c r="CA525" s="296" t="str">
        <f t="shared" si="161"/>
        <v/>
      </c>
    </row>
    <row r="526" spans="12:79" x14ac:dyDescent="0.25">
      <c r="L526" s="332">
        <v>44075</v>
      </c>
      <c r="M526" s="2" t="s">
        <v>108</v>
      </c>
      <c r="N526" s="2" t="s">
        <v>151</v>
      </c>
      <c r="O526" s="323">
        <v>44197</v>
      </c>
      <c r="P526" s="323">
        <v>44561</v>
      </c>
      <c r="Q526" s="324">
        <v>8760</v>
      </c>
      <c r="R526" s="325">
        <v>42.02</v>
      </c>
      <c r="S526" s="274">
        <f t="shared" si="142"/>
        <v>1.0783700000000001</v>
      </c>
      <c r="T526" s="326">
        <f t="shared" si="151"/>
        <v>38.966217532015911</v>
      </c>
      <c r="U526" s="296" t="str">
        <f t="shared" si="143"/>
        <v/>
      </c>
      <c r="V526" s="296"/>
      <c r="W526" s="332">
        <v>44489</v>
      </c>
      <c r="X526" s="2" t="s">
        <v>108</v>
      </c>
      <c r="Y526" s="2" t="s">
        <v>138</v>
      </c>
      <c r="Z526" s="323">
        <v>46023</v>
      </c>
      <c r="AA526" s="323">
        <v>46387</v>
      </c>
      <c r="AB526" s="324">
        <v>8760</v>
      </c>
      <c r="AC526" s="325">
        <v>70.25</v>
      </c>
      <c r="AD526" s="274">
        <f t="shared" si="144"/>
        <v>1.0713699999999999</v>
      </c>
      <c r="AE526" s="326">
        <f t="shared" si="152"/>
        <v>65.570251173730838</v>
      </c>
      <c r="AF526" s="296" t="str">
        <f t="shared" si="153"/>
        <v/>
      </c>
      <c r="AG526" s="296"/>
      <c r="AH526" s="333">
        <v>44854</v>
      </c>
      <c r="AI526" s="328" t="s">
        <v>108</v>
      </c>
      <c r="AJ526" s="328" t="s">
        <v>141</v>
      </c>
      <c r="AK526" s="329">
        <v>46388</v>
      </c>
      <c r="AL526" s="329">
        <v>46752</v>
      </c>
      <c r="AM526" s="330">
        <v>8760</v>
      </c>
      <c r="AN526" s="331">
        <v>140.5</v>
      </c>
      <c r="AO526" s="274">
        <f t="shared" si="145"/>
        <v>0.97899000000000003</v>
      </c>
      <c r="AP526" s="326">
        <f t="shared" si="154"/>
        <v>143.51525551844247</v>
      </c>
      <c r="AQ526" s="296" t="str">
        <f t="shared" si="155"/>
        <v/>
      </c>
      <c r="AR526" s="296"/>
      <c r="AS526" s="333">
        <v>44861</v>
      </c>
      <c r="AT526" s="328" t="s">
        <v>115</v>
      </c>
      <c r="AU526" s="328" t="s">
        <v>145</v>
      </c>
      <c r="AV526" s="329">
        <v>45748</v>
      </c>
      <c r="AW526" s="329">
        <v>45838</v>
      </c>
      <c r="AX526" s="330">
        <v>2184</v>
      </c>
      <c r="AY526" s="331"/>
      <c r="AZ526" s="274">
        <f t="shared" si="146"/>
        <v>0.97899000000000003</v>
      </c>
      <c r="BA526" s="326" t="str">
        <f t="shared" si="156"/>
        <v/>
      </c>
      <c r="BB526" s="296" t="str">
        <f t="shared" si="157"/>
        <v/>
      </c>
      <c r="BC526" t="str">
        <f t="shared" si="147"/>
        <v/>
      </c>
      <c r="BD526" s="296"/>
      <c r="BE526" s="296"/>
      <c r="BF526" s="332">
        <v>45224</v>
      </c>
      <c r="BG526" s="2" t="s">
        <v>115</v>
      </c>
      <c r="BH526" s="2" t="s">
        <v>157</v>
      </c>
      <c r="BI526" s="323">
        <v>46113</v>
      </c>
      <c r="BJ526" s="323">
        <v>46203</v>
      </c>
      <c r="BK526" s="324">
        <v>2184</v>
      </c>
      <c r="BL526" s="325">
        <v>93.14</v>
      </c>
      <c r="BM526" s="274">
        <f t="shared" si="148"/>
        <v>0.95518000000000003</v>
      </c>
      <c r="BN526" s="326">
        <f t="shared" si="158"/>
        <v>97.510416884775637</v>
      </c>
      <c r="BO526" s="296" t="str">
        <f t="shared" si="159"/>
        <v/>
      </c>
      <c r="BP526" t="str">
        <f t="shared" si="149"/>
        <v/>
      </c>
      <c r="BQ526" s="296"/>
      <c r="BR526" s="332">
        <v>45217</v>
      </c>
      <c r="BS526" s="2" t="s">
        <v>108</v>
      </c>
      <c r="BT526" s="2" t="s">
        <v>143</v>
      </c>
      <c r="BU526" s="323">
        <v>46753</v>
      </c>
      <c r="BV526" s="323">
        <v>47118</v>
      </c>
      <c r="BW526" s="324">
        <v>8784</v>
      </c>
      <c r="BX526" s="325">
        <v>82.63</v>
      </c>
      <c r="BY526" s="274">
        <f t="shared" si="150"/>
        <v>0.95518000000000003</v>
      </c>
      <c r="BZ526" s="326">
        <f t="shared" si="160"/>
        <v>86.507255177034693</v>
      </c>
      <c r="CA526" s="296" t="str">
        <f t="shared" si="161"/>
        <v/>
      </c>
    </row>
    <row r="527" spans="12:79" x14ac:dyDescent="0.25">
      <c r="L527" s="332">
        <v>44075</v>
      </c>
      <c r="M527" s="2" t="s">
        <v>108</v>
      </c>
      <c r="N527" s="2" t="s">
        <v>133</v>
      </c>
      <c r="O527" s="323">
        <v>44562</v>
      </c>
      <c r="P527" s="323">
        <v>44926</v>
      </c>
      <c r="Q527" s="324">
        <v>8760</v>
      </c>
      <c r="R527" s="325">
        <v>45.57</v>
      </c>
      <c r="S527" s="274">
        <f t="shared" si="142"/>
        <v>1.0783700000000001</v>
      </c>
      <c r="T527" s="326">
        <f t="shared" si="151"/>
        <v>42.258223058875892</v>
      </c>
      <c r="U527" s="296" t="str">
        <f t="shared" si="143"/>
        <v/>
      </c>
      <c r="V527" s="296"/>
      <c r="W527" s="332">
        <v>44489</v>
      </c>
      <c r="X527" s="2" t="s">
        <v>108</v>
      </c>
      <c r="Y527" s="2" t="s">
        <v>141</v>
      </c>
      <c r="Z527" s="323">
        <v>46388</v>
      </c>
      <c r="AA527" s="323">
        <v>46752</v>
      </c>
      <c r="AB527" s="324">
        <v>8760</v>
      </c>
      <c r="AC527" s="325">
        <v>69.98</v>
      </c>
      <c r="AD527" s="274">
        <f t="shared" si="144"/>
        <v>1.0713699999999999</v>
      </c>
      <c r="AE527" s="326">
        <f t="shared" si="152"/>
        <v>65.318237396977707</v>
      </c>
      <c r="AF527" s="296" t="str">
        <f t="shared" si="153"/>
        <v/>
      </c>
      <c r="AG527" s="296"/>
      <c r="AH527" s="333">
        <v>44854</v>
      </c>
      <c r="AI527" s="328" t="s">
        <v>108</v>
      </c>
      <c r="AJ527" s="328" t="s">
        <v>143</v>
      </c>
      <c r="AK527" s="329">
        <v>46753</v>
      </c>
      <c r="AL527" s="329">
        <v>47118</v>
      </c>
      <c r="AM527" s="330">
        <v>8784</v>
      </c>
      <c r="AN527" s="331">
        <v>127.05</v>
      </c>
      <c r="AO527" s="274">
        <f t="shared" si="145"/>
        <v>0.97899000000000003</v>
      </c>
      <c r="AP527" s="326">
        <f t="shared" si="154"/>
        <v>129.77660650262004</v>
      </c>
      <c r="AQ527" s="296" t="str">
        <f t="shared" si="155"/>
        <v/>
      </c>
      <c r="AR527" s="296"/>
      <c r="AS527" s="333">
        <v>44861</v>
      </c>
      <c r="AT527" s="328" t="s">
        <v>115</v>
      </c>
      <c r="AU527" s="328" t="s">
        <v>148</v>
      </c>
      <c r="AV527" s="329">
        <v>45839</v>
      </c>
      <c r="AW527" s="329">
        <v>45930</v>
      </c>
      <c r="AX527" s="330">
        <v>2208</v>
      </c>
      <c r="AY527" s="331"/>
      <c r="AZ527" s="274">
        <f t="shared" si="146"/>
        <v>0.97899000000000003</v>
      </c>
      <c r="BA527" s="326" t="str">
        <f t="shared" si="156"/>
        <v/>
      </c>
      <c r="BB527" s="296" t="str">
        <f t="shared" si="157"/>
        <v/>
      </c>
      <c r="BC527" t="str">
        <f t="shared" si="147"/>
        <v/>
      </c>
      <c r="BD527" s="296"/>
      <c r="BE527" s="296"/>
      <c r="BF527" s="332">
        <v>45224</v>
      </c>
      <c r="BG527" s="2" t="s">
        <v>115</v>
      </c>
      <c r="BH527" s="2" t="s">
        <v>160</v>
      </c>
      <c r="BI527" s="323">
        <v>46204</v>
      </c>
      <c r="BJ527" s="323">
        <v>46295</v>
      </c>
      <c r="BK527" s="324">
        <v>2208</v>
      </c>
      <c r="BL527" s="325">
        <v>96.29</v>
      </c>
      <c r="BM527" s="274">
        <f t="shared" si="148"/>
        <v>0.95518000000000003</v>
      </c>
      <c r="BN527" s="326">
        <f t="shared" si="158"/>
        <v>100.80822462781884</v>
      </c>
      <c r="BO527" s="296" t="str">
        <f t="shared" si="159"/>
        <v/>
      </c>
      <c r="BP527" t="str">
        <f t="shared" si="149"/>
        <v/>
      </c>
      <c r="BQ527" s="296"/>
      <c r="BR527" s="332">
        <v>45217</v>
      </c>
      <c r="BS527" s="2" t="s">
        <v>108</v>
      </c>
      <c r="BT527" s="2" t="s">
        <v>146</v>
      </c>
      <c r="BU527" s="323">
        <v>47119</v>
      </c>
      <c r="BV527" s="323">
        <v>47483</v>
      </c>
      <c r="BW527" s="324">
        <v>8760</v>
      </c>
      <c r="BX527" s="325">
        <v>79.42</v>
      </c>
      <c r="BY527" s="274">
        <f t="shared" si="150"/>
        <v>0.95518000000000003</v>
      </c>
      <c r="BZ527" s="326">
        <f t="shared" si="160"/>
        <v>83.146632048409728</v>
      </c>
      <c r="CA527" s="296" t="str">
        <f t="shared" si="161"/>
        <v/>
      </c>
    </row>
    <row r="528" spans="12:79" x14ac:dyDescent="0.25">
      <c r="L528" s="332">
        <v>44075</v>
      </c>
      <c r="M528" s="2" t="s">
        <v>108</v>
      </c>
      <c r="N528" s="2" t="s">
        <v>110</v>
      </c>
      <c r="O528" s="323">
        <v>44927</v>
      </c>
      <c r="P528" s="323">
        <v>45291</v>
      </c>
      <c r="Q528" s="324">
        <v>8760</v>
      </c>
      <c r="R528" s="325">
        <v>47.34</v>
      </c>
      <c r="S528" s="274">
        <f t="shared" si="142"/>
        <v>1.0783700000000001</v>
      </c>
      <c r="T528" s="326">
        <f t="shared" si="151"/>
        <v>43.899589194803269</v>
      </c>
      <c r="U528" s="296" t="str">
        <f t="shared" si="143"/>
        <v/>
      </c>
      <c r="V528" s="296"/>
      <c r="W528" s="332">
        <v>44489</v>
      </c>
      <c r="X528" s="2" t="s">
        <v>108</v>
      </c>
      <c r="Y528" s="2" t="s">
        <v>143</v>
      </c>
      <c r="Z528" s="323">
        <v>46753</v>
      </c>
      <c r="AA528" s="323">
        <v>47118</v>
      </c>
      <c r="AB528" s="324">
        <v>8784</v>
      </c>
      <c r="AC528" s="325">
        <v>69.239999999999995</v>
      </c>
      <c r="AD528" s="274">
        <f t="shared" si="144"/>
        <v>1.0713699999999999</v>
      </c>
      <c r="AE528" s="326">
        <f t="shared" si="152"/>
        <v>64.627532971802452</v>
      </c>
      <c r="AF528" s="296" t="str">
        <f t="shared" si="153"/>
        <v/>
      </c>
      <c r="AG528" s="296"/>
      <c r="AH528" s="333">
        <v>44854</v>
      </c>
      <c r="AI528" s="328" t="s">
        <v>108</v>
      </c>
      <c r="AJ528" s="328" t="s">
        <v>146</v>
      </c>
      <c r="AK528" s="329">
        <v>47119</v>
      </c>
      <c r="AL528" s="329">
        <v>47483</v>
      </c>
      <c r="AM528" s="330">
        <v>8760</v>
      </c>
      <c r="AN528" s="331">
        <v>125.27</v>
      </c>
      <c r="AO528" s="274">
        <f t="shared" si="145"/>
        <v>0.97899000000000003</v>
      </c>
      <c r="AP528" s="326">
        <f t="shared" si="154"/>
        <v>127.95840611242198</v>
      </c>
      <c r="AQ528" s="296" t="str">
        <f t="shared" si="155"/>
        <v/>
      </c>
      <c r="AR528" s="296"/>
      <c r="AS528" s="333">
        <v>44860</v>
      </c>
      <c r="AT528" s="328" t="s">
        <v>115</v>
      </c>
      <c r="AU528" s="328" t="s">
        <v>110</v>
      </c>
      <c r="AV528" s="329">
        <v>44927</v>
      </c>
      <c r="AW528" s="329">
        <v>45016</v>
      </c>
      <c r="AX528" s="330">
        <v>2159</v>
      </c>
      <c r="AY528" s="331">
        <v>410.21</v>
      </c>
      <c r="AZ528" s="274">
        <f t="shared" si="146"/>
        <v>0.97899000000000003</v>
      </c>
      <c r="BA528" s="326">
        <f t="shared" si="156"/>
        <v>419.01347306918353</v>
      </c>
      <c r="BB528" s="296" t="str">
        <f t="shared" si="157"/>
        <v/>
      </c>
      <c r="BC528" t="str">
        <f t="shared" si="147"/>
        <v/>
      </c>
      <c r="BD528" s="296"/>
      <c r="BE528" s="296"/>
      <c r="BF528" s="332">
        <v>45223</v>
      </c>
      <c r="BG528" s="2" t="s">
        <v>115</v>
      </c>
      <c r="BH528" s="2" t="s">
        <v>111</v>
      </c>
      <c r="BI528" s="323">
        <v>45292</v>
      </c>
      <c r="BJ528" s="323">
        <v>45382</v>
      </c>
      <c r="BK528" s="324">
        <v>2183</v>
      </c>
      <c r="BL528" s="325">
        <v>130.16999999999999</v>
      </c>
      <c r="BM528" s="274">
        <f t="shared" si="148"/>
        <v>0.95518000000000003</v>
      </c>
      <c r="BN528" s="326">
        <f t="shared" si="158"/>
        <v>136.27797901966119</v>
      </c>
      <c r="BO528" s="296" t="str">
        <f t="shared" si="159"/>
        <v/>
      </c>
      <c r="BP528">
        <f t="shared" si="149"/>
        <v>1</v>
      </c>
      <c r="BQ528" s="296"/>
      <c r="BR528" s="332">
        <v>45217</v>
      </c>
      <c r="BS528" s="2" t="s">
        <v>108</v>
      </c>
      <c r="BT528" s="2" t="s">
        <v>149</v>
      </c>
      <c r="BU528" s="323">
        <v>47484</v>
      </c>
      <c r="BV528" s="323">
        <v>47848</v>
      </c>
      <c r="BW528" s="324">
        <v>8760</v>
      </c>
      <c r="BX528" s="325">
        <v>76.55</v>
      </c>
      <c r="BY528" s="274">
        <f t="shared" si="150"/>
        <v>0.95518000000000003</v>
      </c>
      <c r="BZ528" s="326">
        <f t="shared" si="160"/>
        <v>80.141962771414811</v>
      </c>
      <c r="CA528" s="296" t="str">
        <f t="shared" si="161"/>
        <v/>
      </c>
    </row>
    <row r="529" spans="12:79" x14ac:dyDescent="0.25">
      <c r="L529" s="332">
        <v>44075</v>
      </c>
      <c r="M529" s="2" t="s">
        <v>108</v>
      </c>
      <c r="N529" s="2" t="s">
        <v>111</v>
      </c>
      <c r="O529" s="323">
        <v>45292</v>
      </c>
      <c r="P529" s="323">
        <v>45657</v>
      </c>
      <c r="Q529" s="324">
        <v>8784</v>
      </c>
      <c r="R529" s="325">
        <v>49.18</v>
      </c>
      <c r="S529" s="274">
        <f t="shared" si="142"/>
        <v>1.0783700000000001</v>
      </c>
      <c r="T529" s="326">
        <f t="shared" si="151"/>
        <v>45.605868115767315</v>
      </c>
      <c r="U529" s="296" t="str">
        <f t="shared" si="143"/>
        <v/>
      </c>
      <c r="V529" s="296"/>
      <c r="W529" s="332">
        <v>44489</v>
      </c>
      <c r="X529" s="2" t="s">
        <v>108</v>
      </c>
      <c r="Y529" s="2" t="s">
        <v>146</v>
      </c>
      <c r="Z529" s="323">
        <v>47119</v>
      </c>
      <c r="AA529" s="323">
        <v>47483</v>
      </c>
      <c r="AB529" s="324">
        <v>8760</v>
      </c>
      <c r="AC529" s="325">
        <v>68.56</v>
      </c>
      <c r="AD529" s="274">
        <f t="shared" si="144"/>
        <v>1.0713699999999999</v>
      </c>
      <c r="AE529" s="326">
        <f t="shared" si="152"/>
        <v>63.992831608127915</v>
      </c>
      <c r="AF529" s="296" t="str">
        <f t="shared" si="153"/>
        <v/>
      </c>
      <c r="AG529" s="296"/>
      <c r="AH529" s="333">
        <v>44854</v>
      </c>
      <c r="AI529" s="328" t="s">
        <v>108</v>
      </c>
      <c r="AJ529" s="328" t="s">
        <v>149</v>
      </c>
      <c r="AK529" s="329">
        <v>47484</v>
      </c>
      <c r="AL529" s="329">
        <v>47848</v>
      </c>
      <c r="AM529" s="330">
        <v>8760</v>
      </c>
      <c r="AN529" s="331">
        <v>124.31</v>
      </c>
      <c r="AO529" s="274">
        <f t="shared" si="145"/>
        <v>0.97899000000000003</v>
      </c>
      <c r="AP529" s="326">
        <f t="shared" si="154"/>
        <v>126.97780365478708</v>
      </c>
      <c r="AQ529" s="296" t="str">
        <f t="shared" si="155"/>
        <v/>
      </c>
      <c r="AR529" s="296"/>
      <c r="AS529" s="333">
        <v>44860</v>
      </c>
      <c r="AT529" s="328" t="s">
        <v>115</v>
      </c>
      <c r="AU529" s="328" t="s">
        <v>134</v>
      </c>
      <c r="AV529" s="329">
        <v>45017</v>
      </c>
      <c r="AW529" s="329">
        <v>45107</v>
      </c>
      <c r="AX529" s="330">
        <v>2184</v>
      </c>
      <c r="AY529" s="331">
        <v>324.13</v>
      </c>
      <c r="AZ529" s="274">
        <f t="shared" si="146"/>
        <v>0.97899000000000003</v>
      </c>
      <c r="BA529" s="326">
        <f t="shared" si="156"/>
        <v>331.08611936791999</v>
      </c>
      <c r="BB529" s="296" t="str">
        <f t="shared" si="157"/>
        <v/>
      </c>
      <c r="BC529" t="str">
        <f t="shared" si="147"/>
        <v/>
      </c>
      <c r="BD529" s="296"/>
      <c r="BE529" s="296"/>
      <c r="BF529" s="332">
        <v>45223</v>
      </c>
      <c r="BG529" s="2" t="s">
        <v>115</v>
      </c>
      <c r="BH529" s="2" t="s">
        <v>117</v>
      </c>
      <c r="BI529" s="323">
        <v>45383</v>
      </c>
      <c r="BJ529" s="323">
        <v>45473</v>
      </c>
      <c r="BK529" s="324">
        <v>2184</v>
      </c>
      <c r="BL529" s="325">
        <v>114.49</v>
      </c>
      <c r="BM529" s="274">
        <f t="shared" si="148"/>
        <v>0.95518000000000003</v>
      </c>
      <c r="BN529" s="326">
        <f t="shared" si="158"/>
        <v>119.8622249209573</v>
      </c>
      <c r="BO529" s="296" t="str">
        <f t="shared" si="159"/>
        <v/>
      </c>
      <c r="BP529">
        <f t="shared" si="149"/>
        <v>1</v>
      </c>
      <c r="BQ529" s="296"/>
      <c r="BR529" s="332">
        <v>45217</v>
      </c>
      <c r="BS529" s="2" t="s">
        <v>108</v>
      </c>
      <c r="BT529" s="2" t="s">
        <v>153</v>
      </c>
      <c r="BU529" s="323">
        <v>47849</v>
      </c>
      <c r="BV529" s="323">
        <v>48213</v>
      </c>
      <c r="BW529" s="324">
        <v>8760</v>
      </c>
      <c r="BX529" s="325">
        <v>78.489999999999995</v>
      </c>
      <c r="BY529" s="274">
        <f t="shared" si="150"/>
        <v>0.95518000000000003</v>
      </c>
      <c r="BZ529" s="326">
        <f t="shared" si="160"/>
        <v>82.172993571892206</v>
      </c>
      <c r="CA529" s="296" t="str">
        <f t="shared" si="161"/>
        <v/>
      </c>
    </row>
    <row r="530" spans="12:79" x14ac:dyDescent="0.25">
      <c r="L530" s="332">
        <v>44075</v>
      </c>
      <c r="M530" s="2" t="s">
        <v>108</v>
      </c>
      <c r="N530" s="2" t="s">
        <v>135</v>
      </c>
      <c r="O530" s="323">
        <v>45658</v>
      </c>
      <c r="P530" s="323">
        <v>46022</v>
      </c>
      <c r="Q530" s="324">
        <v>8760</v>
      </c>
      <c r="R530" s="325">
        <v>49.93</v>
      </c>
      <c r="S530" s="274">
        <f t="shared" si="142"/>
        <v>1.0783700000000001</v>
      </c>
      <c r="T530" s="326">
        <f t="shared" si="151"/>
        <v>46.30136224116027</v>
      </c>
      <c r="U530" s="296" t="str">
        <f t="shared" si="143"/>
        <v/>
      </c>
      <c r="V530" s="296"/>
      <c r="W530" s="332">
        <v>44489</v>
      </c>
      <c r="X530" s="2" t="s">
        <v>108</v>
      </c>
      <c r="Y530" s="2" t="s">
        <v>149</v>
      </c>
      <c r="Z530" s="323">
        <v>47484</v>
      </c>
      <c r="AA530" s="323">
        <v>47848</v>
      </c>
      <c r="AB530" s="324">
        <v>8760</v>
      </c>
      <c r="AC530" s="325">
        <v>68.209999999999994</v>
      </c>
      <c r="AD530" s="274">
        <f t="shared" si="144"/>
        <v>1.0713699999999999</v>
      </c>
      <c r="AE530" s="326">
        <f t="shared" si="152"/>
        <v>63.666147082707184</v>
      </c>
      <c r="AF530" s="296" t="str">
        <f t="shared" si="153"/>
        <v/>
      </c>
      <c r="AG530" s="296"/>
      <c r="AH530" s="333">
        <v>44854</v>
      </c>
      <c r="AI530" s="328" t="s">
        <v>108</v>
      </c>
      <c r="AJ530" s="328" t="s">
        <v>153</v>
      </c>
      <c r="AK530" s="329">
        <v>47849</v>
      </c>
      <c r="AL530" s="329">
        <v>48213</v>
      </c>
      <c r="AM530" s="330">
        <v>8760</v>
      </c>
      <c r="AN530" s="331">
        <v>123.59</v>
      </c>
      <c r="AO530" s="274">
        <f t="shared" si="145"/>
        <v>0.97899000000000003</v>
      </c>
      <c r="AP530" s="326">
        <f t="shared" si="154"/>
        <v>126.24235181156089</v>
      </c>
      <c r="AQ530" s="296" t="str">
        <f t="shared" si="155"/>
        <v/>
      </c>
      <c r="AR530" s="296"/>
      <c r="AS530" s="333">
        <v>44860</v>
      </c>
      <c r="AT530" s="328" t="s">
        <v>115</v>
      </c>
      <c r="AU530" s="328" t="s">
        <v>137</v>
      </c>
      <c r="AV530" s="329">
        <v>45108</v>
      </c>
      <c r="AW530" s="329">
        <v>45199</v>
      </c>
      <c r="AX530" s="330">
        <v>2208</v>
      </c>
      <c r="AY530" s="331">
        <v>317.70999999999998</v>
      </c>
      <c r="AZ530" s="274">
        <f t="shared" si="146"/>
        <v>0.97899000000000003</v>
      </c>
      <c r="BA530" s="326">
        <f t="shared" si="156"/>
        <v>324.52834043248652</v>
      </c>
      <c r="BB530" s="296" t="str">
        <f t="shared" si="157"/>
        <v/>
      </c>
      <c r="BC530" t="str">
        <f t="shared" si="147"/>
        <v/>
      </c>
      <c r="BD530" s="296"/>
      <c r="BE530" s="296"/>
      <c r="BF530" s="332">
        <v>45223</v>
      </c>
      <c r="BG530" s="2" t="s">
        <v>115</v>
      </c>
      <c r="BH530" s="2" t="s">
        <v>118</v>
      </c>
      <c r="BI530" s="323">
        <v>45474</v>
      </c>
      <c r="BJ530" s="323">
        <v>45565</v>
      </c>
      <c r="BK530" s="324">
        <v>2208</v>
      </c>
      <c r="BL530" s="325">
        <v>125.06</v>
      </c>
      <c r="BM530" s="274">
        <f t="shared" si="148"/>
        <v>0.95518000000000003</v>
      </c>
      <c r="BN530" s="326">
        <f t="shared" si="158"/>
        <v>130.92820201428003</v>
      </c>
      <c r="BO530" s="296" t="str">
        <f t="shared" si="159"/>
        <v/>
      </c>
      <c r="BP530">
        <f t="shared" si="149"/>
        <v>1</v>
      </c>
      <c r="BQ530" s="296"/>
      <c r="BR530" s="332">
        <v>45217</v>
      </c>
      <c r="BS530" s="2" t="s">
        <v>108</v>
      </c>
      <c r="BT530" s="2" t="s">
        <v>155</v>
      </c>
      <c r="BU530" s="323">
        <v>48214</v>
      </c>
      <c r="BV530" s="323">
        <v>48579</v>
      </c>
      <c r="BW530" s="324">
        <v>8784</v>
      </c>
      <c r="BX530" s="325">
        <v>76.489999999999995</v>
      </c>
      <c r="BY530" s="274">
        <f t="shared" si="150"/>
        <v>0.95518000000000003</v>
      </c>
      <c r="BZ530" s="326">
        <f t="shared" si="160"/>
        <v>80.079147385833025</v>
      </c>
      <c r="CA530" s="296" t="str">
        <f t="shared" si="161"/>
        <v/>
      </c>
    </row>
    <row r="531" spans="12:79" x14ac:dyDescent="0.25">
      <c r="L531" s="332">
        <v>44075</v>
      </c>
      <c r="M531" s="2" t="s">
        <v>108</v>
      </c>
      <c r="N531" s="2" t="s">
        <v>138</v>
      </c>
      <c r="O531" s="323">
        <v>46023</v>
      </c>
      <c r="P531" s="323">
        <v>46387</v>
      </c>
      <c r="Q531" s="324">
        <v>8760</v>
      </c>
      <c r="R531" s="325">
        <v>50.48</v>
      </c>
      <c r="S531" s="274">
        <f t="shared" si="142"/>
        <v>1.0783700000000001</v>
      </c>
      <c r="T531" s="326">
        <f t="shared" si="151"/>
        <v>46.811391266448432</v>
      </c>
      <c r="U531" s="296" t="str">
        <f t="shared" si="143"/>
        <v/>
      </c>
      <c r="V531" s="296"/>
      <c r="W531" s="332">
        <v>44489</v>
      </c>
      <c r="X531" s="2" t="s">
        <v>108</v>
      </c>
      <c r="Y531" s="2" t="s">
        <v>153</v>
      </c>
      <c r="Z531" s="323">
        <v>47849</v>
      </c>
      <c r="AA531" s="323">
        <v>48213</v>
      </c>
      <c r="AB531" s="324">
        <v>8760</v>
      </c>
      <c r="AC531" s="325">
        <v>67.8</v>
      </c>
      <c r="AD531" s="274">
        <f t="shared" si="144"/>
        <v>1.0713699999999999</v>
      </c>
      <c r="AE531" s="326">
        <f t="shared" si="152"/>
        <v>63.28345949578577</v>
      </c>
      <c r="AF531" s="296" t="str">
        <f t="shared" si="153"/>
        <v/>
      </c>
      <c r="AG531" s="296"/>
      <c r="AH531" s="333">
        <v>44854</v>
      </c>
      <c r="AI531" s="328" t="s">
        <v>108</v>
      </c>
      <c r="AJ531" s="328" t="s">
        <v>155</v>
      </c>
      <c r="AK531" s="329">
        <v>48214</v>
      </c>
      <c r="AL531" s="329">
        <v>48579</v>
      </c>
      <c r="AM531" s="330">
        <v>8784</v>
      </c>
      <c r="AN531" s="331">
        <v>122.34</v>
      </c>
      <c r="AO531" s="274">
        <f t="shared" si="145"/>
        <v>0.97899000000000003</v>
      </c>
      <c r="AP531" s="326">
        <f t="shared" si="154"/>
        <v>124.96552569484878</v>
      </c>
      <c r="AQ531" s="296" t="str">
        <f t="shared" si="155"/>
        <v/>
      </c>
      <c r="AR531" s="296"/>
      <c r="AS531" s="333">
        <v>44860</v>
      </c>
      <c r="AT531" s="328" t="s">
        <v>115</v>
      </c>
      <c r="AU531" s="328" t="s">
        <v>116</v>
      </c>
      <c r="AV531" s="329">
        <v>45200</v>
      </c>
      <c r="AW531" s="329">
        <v>45291</v>
      </c>
      <c r="AX531" s="330">
        <v>2209</v>
      </c>
      <c r="AY531" s="331">
        <v>442.21</v>
      </c>
      <c r="AZ531" s="274">
        <f t="shared" si="146"/>
        <v>0.97899000000000003</v>
      </c>
      <c r="BA531" s="326">
        <f t="shared" si="156"/>
        <v>451.70022165701386</v>
      </c>
      <c r="BB531" s="296">
        <f t="shared" si="157"/>
        <v>451.70022165701386</v>
      </c>
      <c r="BC531">
        <f t="shared" si="147"/>
        <v>1</v>
      </c>
      <c r="BD531" s="296"/>
      <c r="BE531" s="296"/>
      <c r="BF531" s="332">
        <v>45223</v>
      </c>
      <c r="BG531" s="2" t="s">
        <v>115</v>
      </c>
      <c r="BH531" s="2" t="s">
        <v>140</v>
      </c>
      <c r="BI531" s="323">
        <v>45566</v>
      </c>
      <c r="BJ531" s="323">
        <v>45657</v>
      </c>
      <c r="BK531" s="324">
        <v>2209</v>
      </c>
      <c r="BL531" s="325">
        <v>140.38999999999999</v>
      </c>
      <c r="BM531" s="274">
        <f t="shared" si="148"/>
        <v>0.95518000000000003</v>
      </c>
      <c r="BN531" s="326">
        <f t="shared" si="158"/>
        <v>146.97753303042356</v>
      </c>
      <c r="BO531" s="296" t="str">
        <f t="shared" si="159"/>
        <v/>
      </c>
      <c r="BP531" t="str">
        <f t="shared" si="149"/>
        <v/>
      </c>
      <c r="BQ531" s="296"/>
      <c r="BR531" s="332">
        <v>45217</v>
      </c>
      <c r="BS531" s="2" t="s">
        <v>108</v>
      </c>
      <c r="BT531" s="2" t="s">
        <v>158</v>
      </c>
      <c r="BU531" s="323">
        <v>48580</v>
      </c>
      <c r="BV531" s="323">
        <v>48944</v>
      </c>
      <c r="BW531" s="324">
        <v>8760</v>
      </c>
      <c r="BX531" s="325">
        <v>74.489999999999995</v>
      </c>
      <c r="BY531" s="274">
        <f t="shared" si="150"/>
        <v>0.95518000000000003</v>
      </c>
      <c r="BZ531" s="326">
        <f t="shared" si="160"/>
        <v>77.985301199773858</v>
      </c>
      <c r="CA531" s="296" t="str">
        <f t="shared" si="161"/>
        <v/>
      </c>
    </row>
    <row r="532" spans="12:79" x14ac:dyDescent="0.25">
      <c r="L532" s="332">
        <v>44074</v>
      </c>
      <c r="M532" s="2" t="s">
        <v>108</v>
      </c>
      <c r="N532" s="2" t="s">
        <v>151</v>
      </c>
      <c r="O532" s="323">
        <v>44197</v>
      </c>
      <c r="P532" s="323">
        <v>44561</v>
      </c>
      <c r="Q532" s="324">
        <v>8760</v>
      </c>
      <c r="R532" s="325">
        <v>41.88</v>
      </c>
      <c r="S532" s="274">
        <f t="shared" si="142"/>
        <v>1.0767800000000001</v>
      </c>
      <c r="T532" s="326">
        <f t="shared" si="151"/>
        <v>38.893738739575397</v>
      </c>
      <c r="U532" s="296" t="str">
        <f t="shared" si="143"/>
        <v/>
      </c>
      <c r="V532" s="296"/>
      <c r="W532" s="332">
        <v>44488</v>
      </c>
      <c r="X532" s="2" t="s">
        <v>108</v>
      </c>
      <c r="Y532" s="2" t="s">
        <v>133</v>
      </c>
      <c r="Z532" s="323">
        <v>44562</v>
      </c>
      <c r="AA532" s="323">
        <v>44926</v>
      </c>
      <c r="AB532" s="324">
        <v>8760</v>
      </c>
      <c r="AC532" s="325">
        <v>123.44</v>
      </c>
      <c r="AD532" s="274">
        <f t="shared" si="144"/>
        <v>1.0713699999999999</v>
      </c>
      <c r="AE532" s="326">
        <f t="shared" si="152"/>
        <v>115.21696519409728</v>
      </c>
      <c r="AF532" s="296" t="str">
        <f t="shared" si="153"/>
        <v/>
      </c>
      <c r="AG532" s="296"/>
      <c r="AH532" s="333">
        <v>44853</v>
      </c>
      <c r="AI532" s="328" t="s">
        <v>108</v>
      </c>
      <c r="AJ532" s="328" t="s">
        <v>110</v>
      </c>
      <c r="AK532" s="329">
        <v>44927</v>
      </c>
      <c r="AL532" s="329">
        <v>45291</v>
      </c>
      <c r="AM532" s="330">
        <v>8760</v>
      </c>
      <c r="AN532" s="331">
        <v>387</v>
      </c>
      <c r="AO532" s="274">
        <f t="shared" si="145"/>
        <v>0.97899000000000003</v>
      </c>
      <c r="AP532" s="326">
        <f t="shared" si="154"/>
        <v>395.30536573407284</v>
      </c>
      <c r="AQ532" s="296" t="str">
        <f t="shared" si="155"/>
        <v/>
      </c>
      <c r="AR532" s="296"/>
      <c r="AS532" s="333">
        <v>44860</v>
      </c>
      <c r="AT532" s="328" t="s">
        <v>115</v>
      </c>
      <c r="AU532" s="328" t="s">
        <v>111</v>
      </c>
      <c r="AV532" s="329">
        <v>45292</v>
      </c>
      <c r="AW532" s="329">
        <v>45382</v>
      </c>
      <c r="AX532" s="330">
        <v>2183</v>
      </c>
      <c r="AY532" s="331">
        <v>405.82</v>
      </c>
      <c r="AZ532" s="274">
        <f t="shared" si="146"/>
        <v>0.97899000000000003</v>
      </c>
      <c r="BA532" s="326">
        <f t="shared" si="156"/>
        <v>414.52925974729055</v>
      </c>
      <c r="BB532" s="296">
        <f t="shared" si="157"/>
        <v>414.52925974729055</v>
      </c>
      <c r="BC532">
        <f t="shared" si="147"/>
        <v>1</v>
      </c>
      <c r="BD532" s="296"/>
      <c r="BE532" s="296"/>
      <c r="BF532" s="332">
        <v>45223</v>
      </c>
      <c r="BG532" s="2" t="s">
        <v>115</v>
      </c>
      <c r="BH532" s="2" t="s">
        <v>135</v>
      </c>
      <c r="BI532" s="323">
        <v>45658</v>
      </c>
      <c r="BJ532" s="323">
        <v>45747</v>
      </c>
      <c r="BK532" s="324">
        <v>2159</v>
      </c>
      <c r="BL532" s="325">
        <v>140.76</v>
      </c>
      <c r="BM532" s="274">
        <f t="shared" si="148"/>
        <v>0.95518000000000003</v>
      </c>
      <c r="BN532" s="326">
        <f t="shared" si="158"/>
        <v>147.36489457484453</v>
      </c>
      <c r="BO532" s="296" t="str">
        <f t="shared" si="159"/>
        <v/>
      </c>
      <c r="BP532" t="str">
        <f t="shared" si="149"/>
        <v/>
      </c>
      <c r="BQ532" s="296"/>
      <c r="BR532" s="332">
        <v>45216</v>
      </c>
      <c r="BS532" s="2" t="s">
        <v>108</v>
      </c>
      <c r="BT532" s="2" t="s">
        <v>111</v>
      </c>
      <c r="BU532" s="323">
        <v>45292</v>
      </c>
      <c r="BV532" s="323">
        <v>45657</v>
      </c>
      <c r="BW532" s="324">
        <v>8784</v>
      </c>
      <c r="BX532" s="325">
        <v>129.5</v>
      </c>
      <c r="BY532" s="274">
        <f t="shared" si="150"/>
        <v>0.95518000000000003</v>
      </c>
      <c r="BZ532" s="326">
        <f t="shared" si="160"/>
        <v>135.57654054733138</v>
      </c>
      <c r="CA532" s="296">
        <f t="shared" si="161"/>
        <v>135.57654054733138</v>
      </c>
    </row>
    <row r="533" spans="12:79" x14ac:dyDescent="0.25">
      <c r="L533" s="332">
        <v>44074</v>
      </c>
      <c r="M533" s="2" t="s">
        <v>108</v>
      </c>
      <c r="N533" s="2" t="s">
        <v>133</v>
      </c>
      <c r="O533" s="323">
        <v>44562</v>
      </c>
      <c r="P533" s="323">
        <v>44926</v>
      </c>
      <c r="Q533" s="324">
        <v>8760</v>
      </c>
      <c r="R533" s="325">
        <v>45.53</v>
      </c>
      <c r="S533" s="274">
        <f t="shared" si="142"/>
        <v>1.0767800000000001</v>
      </c>
      <c r="T533" s="326">
        <f t="shared" si="151"/>
        <v>42.283474804509737</v>
      </c>
      <c r="U533" s="296" t="str">
        <f t="shared" si="143"/>
        <v/>
      </c>
      <c r="V533" s="296"/>
      <c r="W533" s="332">
        <v>44488</v>
      </c>
      <c r="X533" s="2" t="s">
        <v>108</v>
      </c>
      <c r="Y533" s="2" t="s">
        <v>110</v>
      </c>
      <c r="Z533" s="323">
        <v>44927</v>
      </c>
      <c r="AA533" s="323">
        <v>45291</v>
      </c>
      <c r="AB533" s="324">
        <v>8760</v>
      </c>
      <c r="AC533" s="325">
        <v>85.55</v>
      </c>
      <c r="AD533" s="274">
        <f t="shared" si="144"/>
        <v>1.0713699999999999</v>
      </c>
      <c r="AE533" s="326">
        <f t="shared" si="152"/>
        <v>79.851031856408156</v>
      </c>
      <c r="AF533" s="296">
        <f t="shared" si="153"/>
        <v>79.851031856408156</v>
      </c>
      <c r="AG533" s="296"/>
      <c r="AH533" s="333">
        <v>44853</v>
      </c>
      <c r="AI533" s="328" t="s">
        <v>108</v>
      </c>
      <c r="AJ533" s="328" t="s">
        <v>111</v>
      </c>
      <c r="AK533" s="329">
        <v>45292</v>
      </c>
      <c r="AL533" s="329">
        <v>45657</v>
      </c>
      <c r="AM533" s="330">
        <v>8784</v>
      </c>
      <c r="AN533" s="331">
        <v>257.85000000000002</v>
      </c>
      <c r="AO533" s="274">
        <f t="shared" si="145"/>
        <v>0.97899000000000003</v>
      </c>
      <c r="AP533" s="326">
        <f t="shared" si="154"/>
        <v>263.38369135537647</v>
      </c>
      <c r="AQ533" s="296" t="str">
        <f t="shared" si="155"/>
        <v/>
      </c>
      <c r="AR533" s="296"/>
      <c r="AS533" s="333">
        <v>44860</v>
      </c>
      <c r="AT533" s="328" t="s">
        <v>115</v>
      </c>
      <c r="AU533" s="328" t="s">
        <v>117</v>
      </c>
      <c r="AV533" s="329">
        <v>45383</v>
      </c>
      <c r="AW533" s="329">
        <v>45473</v>
      </c>
      <c r="AX533" s="330">
        <v>2184</v>
      </c>
      <c r="AY533" s="331">
        <v>181.25</v>
      </c>
      <c r="AZ533" s="274">
        <f t="shared" si="146"/>
        <v>0.97899000000000003</v>
      </c>
      <c r="BA533" s="326">
        <f t="shared" si="156"/>
        <v>185.13978692325765</v>
      </c>
      <c r="BB533" s="296">
        <f t="shared" si="157"/>
        <v>185.13978692325765</v>
      </c>
      <c r="BC533">
        <f t="shared" si="147"/>
        <v>1</v>
      </c>
      <c r="BD533" s="296"/>
      <c r="BE533" s="296"/>
      <c r="BF533" s="332">
        <v>45223</v>
      </c>
      <c r="BG533" s="2" t="s">
        <v>115</v>
      </c>
      <c r="BH533" s="2" t="s">
        <v>145</v>
      </c>
      <c r="BI533" s="323">
        <v>45748</v>
      </c>
      <c r="BJ533" s="323">
        <v>45838</v>
      </c>
      <c r="BK533" s="324">
        <v>2184</v>
      </c>
      <c r="BL533" s="325">
        <v>100.09</v>
      </c>
      <c r="BM533" s="274">
        <f t="shared" si="148"/>
        <v>0.95518000000000003</v>
      </c>
      <c r="BN533" s="326">
        <f t="shared" si="158"/>
        <v>104.78653238133127</v>
      </c>
      <c r="BO533" s="296" t="str">
        <f t="shared" si="159"/>
        <v/>
      </c>
      <c r="BP533" t="str">
        <f t="shared" si="149"/>
        <v/>
      </c>
      <c r="BQ533" s="296"/>
      <c r="BR533" s="332">
        <v>45216</v>
      </c>
      <c r="BS533" s="2" t="s">
        <v>108</v>
      </c>
      <c r="BT533" s="2" t="s">
        <v>135</v>
      </c>
      <c r="BU533" s="323">
        <v>45658</v>
      </c>
      <c r="BV533" s="323">
        <v>46022</v>
      </c>
      <c r="BW533" s="324">
        <v>8760</v>
      </c>
      <c r="BX533" s="325">
        <v>121.23</v>
      </c>
      <c r="BY533" s="274">
        <f t="shared" si="150"/>
        <v>0.95518000000000003</v>
      </c>
      <c r="BZ533" s="326">
        <f t="shared" si="160"/>
        <v>126.91848656797671</v>
      </c>
      <c r="CA533" s="296" t="str">
        <f t="shared" si="161"/>
        <v/>
      </c>
    </row>
    <row r="534" spans="12:79" x14ac:dyDescent="0.25">
      <c r="L534" s="332">
        <v>44074</v>
      </c>
      <c r="M534" s="2" t="s">
        <v>108</v>
      </c>
      <c r="N534" s="2" t="s">
        <v>110</v>
      </c>
      <c r="O534" s="323">
        <v>44927</v>
      </c>
      <c r="P534" s="323">
        <v>45291</v>
      </c>
      <c r="Q534" s="324">
        <v>8760</v>
      </c>
      <c r="R534" s="325">
        <v>47.32</v>
      </c>
      <c r="S534" s="274">
        <f t="shared" ref="S534:S597" si="162">VLOOKUP(CONCATENATE(YEAR(L534),"-",MONTH(L534)),$A$22:$B$69,2,0)</f>
        <v>1.0767800000000001</v>
      </c>
      <c r="T534" s="326">
        <f t="shared" si="151"/>
        <v>43.945838518546033</v>
      </c>
      <c r="U534" s="296" t="str">
        <f t="shared" ref="U534:U597" si="163">IF(AND($L534&gt;=N$19,$L534&lt;=O$19,$N534=U$16),T534,"")</f>
        <v/>
      </c>
      <c r="V534" s="296"/>
      <c r="W534" s="332">
        <v>44488</v>
      </c>
      <c r="X534" s="2" t="s">
        <v>108</v>
      </c>
      <c r="Y534" s="2" t="s">
        <v>111</v>
      </c>
      <c r="Z534" s="323">
        <v>45292</v>
      </c>
      <c r="AA534" s="323">
        <v>45657</v>
      </c>
      <c r="AB534" s="324">
        <v>8784</v>
      </c>
      <c r="AC534" s="325">
        <v>71.099999999999994</v>
      </c>
      <c r="AD534" s="274">
        <f t="shared" ref="AD534:AD597" si="164">VLOOKUP(CONCATENATE(YEAR(W534),"-",MONTH(W534)),$A$22:$B$69,2,0)</f>
        <v>1.0713699999999999</v>
      </c>
      <c r="AE534" s="326">
        <f t="shared" si="152"/>
        <v>66.36362787832401</v>
      </c>
      <c r="AF534" s="296" t="str">
        <f t="shared" si="153"/>
        <v/>
      </c>
      <c r="AG534" s="296"/>
      <c r="AH534" s="333">
        <v>44853</v>
      </c>
      <c r="AI534" s="328" t="s">
        <v>108</v>
      </c>
      <c r="AJ534" s="328" t="s">
        <v>135</v>
      </c>
      <c r="AK534" s="329">
        <v>45658</v>
      </c>
      <c r="AL534" s="329">
        <v>46022</v>
      </c>
      <c r="AM534" s="330">
        <v>8760</v>
      </c>
      <c r="AN534" s="331">
        <v>185.67</v>
      </c>
      <c r="AO534" s="274">
        <f t="shared" ref="AO534:AO597" si="165">VLOOKUP(CONCATENATE(YEAR(AH534),"-",MONTH(AH534)),$A$22:$B$69,2,0)</f>
        <v>0.97899000000000003</v>
      </c>
      <c r="AP534" s="326">
        <f t="shared" si="154"/>
        <v>189.65464407195168</v>
      </c>
      <c r="AQ534" s="296" t="str">
        <f t="shared" si="155"/>
        <v/>
      </c>
      <c r="AR534" s="296"/>
      <c r="AS534" s="333">
        <v>44860</v>
      </c>
      <c r="AT534" s="328" t="s">
        <v>115</v>
      </c>
      <c r="AU534" s="328" t="s">
        <v>118</v>
      </c>
      <c r="AV534" s="329">
        <v>45474</v>
      </c>
      <c r="AW534" s="329">
        <v>45565</v>
      </c>
      <c r="AX534" s="330">
        <v>2208</v>
      </c>
      <c r="AY534" s="331">
        <v>174</v>
      </c>
      <c r="AZ534" s="274">
        <f t="shared" ref="AZ534:AZ597" si="166">VLOOKUP(CONCATENATE(YEAR(AS534),"-",MONTH(AS534)),$A$22:$B$69,2,0)</f>
        <v>0.97899000000000003</v>
      </c>
      <c r="BA534" s="326">
        <f t="shared" si="156"/>
        <v>177.73419544632733</v>
      </c>
      <c r="BB534" s="296">
        <f t="shared" si="157"/>
        <v>177.73419544632733</v>
      </c>
      <c r="BC534">
        <f t="shared" ref="BC534:BC597" si="167">IF(OR(AU534=AU$16,AU534=AV$16,AU534=AW$16,AU534=AX$16),1,"")</f>
        <v>1</v>
      </c>
      <c r="BD534" s="296"/>
      <c r="BE534" s="296"/>
      <c r="BF534" s="332">
        <v>45223</v>
      </c>
      <c r="BG534" s="2" t="s">
        <v>115</v>
      </c>
      <c r="BH534" s="2" t="s">
        <v>148</v>
      </c>
      <c r="BI534" s="323">
        <v>45839</v>
      </c>
      <c r="BJ534" s="323">
        <v>45930</v>
      </c>
      <c r="BK534" s="324">
        <v>2208</v>
      </c>
      <c r="BL534" s="325">
        <v>102.76</v>
      </c>
      <c r="BM534" s="274">
        <f t="shared" ref="BM534:BM597" si="168">VLOOKUP(CONCATENATE(YEAR(BF534),"-",MONTH(BF534)),$A$22:$B$69,2,0)</f>
        <v>0.95518000000000003</v>
      </c>
      <c r="BN534" s="326">
        <f t="shared" si="158"/>
        <v>107.58181703972026</v>
      </c>
      <c r="BO534" s="296" t="str">
        <f t="shared" si="159"/>
        <v/>
      </c>
      <c r="BP534" t="str">
        <f t="shared" ref="BP534:BP597" si="169">IF(OR(BH534=BH$16,BH534=BI$16,BH534=BJ$16,BH534=BK$16),1,"")</f>
        <v/>
      </c>
      <c r="BQ534" s="296"/>
      <c r="BR534" s="332">
        <v>45216</v>
      </c>
      <c r="BS534" s="2" t="s">
        <v>108</v>
      </c>
      <c r="BT534" s="2" t="s">
        <v>138</v>
      </c>
      <c r="BU534" s="323">
        <v>46023</v>
      </c>
      <c r="BV534" s="323">
        <v>46387</v>
      </c>
      <c r="BW534" s="324">
        <v>8760</v>
      </c>
      <c r="BX534" s="325">
        <v>105.88</v>
      </c>
      <c r="BY534" s="274">
        <f t="shared" ref="BY534:BY597" si="170">VLOOKUP(CONCATENATE(YEAR(BR534),"-",MONTH(BR534)),$A$22:$B$69,2,0)</f>
        <v>0.95518000000000003</v>
      </c>
      <c r="BZ534" s="326">
        <f t="shared" si="160"/>
        <v>110.84821708997256</v>
      </c>
      <c r="CA534" s="296" t="str">
        <f t="shared" si="161"/>
        <v/>
      </c>
    </row>
    <row r="535" spans="12:79" x14ac:dyDescent="0.25">
      <c r="L535" s="332">
        <v>44074</v>
      </c>
      <c r="M535" s="2" t="s">
        <v>108</v>
      </c>
      <c r="N535" s="2" t="s">
        <v>111</v>
      </c>
      <c r="O535" s="323">
        <v>45292</v>
      </c>
      <c r="P535" s="323">
        <v>45657</v>
      </c>
      <c r="Q535" s="324">
        <v>8784</v>
      </c>
      <c r="R535" s="325">
        <v>49.15</v>
      </c>
      <c r="S535" s="274">
        <f t="shared" si="162"/>
        <v>1.0767800000000001</v>
      </c>
      <c r="T535" s="326">
        <f t="shared" ref="T535:T598" si="171">IF(R535="","",R535/S535)</f>
        <v>45.645350025074755</v>
      </c>
      <c r="U535" s="296" t="str">
        <f t="shared" si="163"/>
        <v/>
      </c>
      <c r="V535" s="296"/>
      <c r="W535" s="332">
        <v>44488</v>
      </c>
      <c r="X535" s="2" t="s">
        <v>108</v>
      </c>
      <c r="Y535" s="2" t="s">
        <v>135</v>
      </c>
      <c r="Z535" s="323">
        <v>45658</v>
      </c>
      <c r="AA535" s="323">
        <v>46022</v>
      </c>
      <c r="AB535" s="324">
        <v>8760</v>
      </c>
      <c r="AC535" s="325">
        <v>70.400000000000006</v>
      </c>
      <c r="AD535" s="274">
        <f t="shared" si="164"/>
        <v>1.0713699999999999</v>
      </c>
      <c r="AE535" s="326">
        <f t="shared" ref="AE535:AE598" si="172">IF(AC535="","",AC535/AD535)</f>
        <v>65.710258827482576</v>
      </c>
      <c r="AF535" s="296" t="str">
        <f t="shared" ref="AF535:AF598" si="173">IF(AND($W535&gt;=Y$13,$W535&lt;=Z$13,$Y535=AF$16),AE535,"")</f>
        <v/>
      </c>
      <c r="AG535" s="296"/>
      <c r="AH535" s="333">
        <v>44853</v>
      </c>
      <c r="AI535" s="328" t="s">
        <v>108</v>
      </c>
      <c r="AJ535" s="328" t="s">
        <v>138</v>
      </c>
      <c r="AK535" s="329">
        <v>46023</v>
      </c>
      <c r="AL535" s="329">
        <v>46387</v>
      </c>
      <c r="AM535" s="330">
        <v>8760</v>
      </c>
      <c r="AN535" s="331">
        <v>160.82</v>
      </c>
      <c r="AO535" s="274">
        <f t="shared" si="165"/>
        <v>0.97899000000000003</v>
      </c>
      <c r="AP535" s="326">
        <f t="shared" ref="AP535:AP598" si="174">IF(AN535="","",AN535/AO535)</f>
        <v>164.27134087171473</v>
      </c>
      <c r="AQ535" s="296" t="str">
        <f t="shared" ref="AQ535:AQ598" si="175">IF(AND(AH535&gt;=AJ$19,AH535&lt;=AK$19,$AJ535=AQ$16),AP535,"")</f>
        <v/>
      </c>
      <c r="AR535" s="296"/>
      <c r="AS535" s="333">
        <v>44860</v>
      </c>
      <c r="AT535" s="328" t="s">
        <v>115</v>
      </c>
      <c r="AU535" s="328" t="s">
        <v>140</v>
      </c>
      <c r="AV535" s="329">
        <v>45566</v>
      </c>
      <c r="AW535" s="329">
        <v>45657</v>
      </c>
      <c r="AX535" s="330">
        <v>2209</v>
      </c>
      <c r="AY535" s="331">
        <v>234.74</v>
      </c>
      <c r="AZ535" s="274">
        <f t="shared" si="166"/>
        <v>0.97899000000000003</v>
      </c>
      <c r="BA535" s="326">
        <f t="shared" ref="BA535:BA598" si="176">IF(AY535="","",AY535/AZ535)</f>
        <v>239.77773010960274</v>
      </c>
      <c r="BB535" s="296" t="str">
        <f t="shared" ref="BB535:BB598" si="177">IF(AND(AS535&gt;=BA$16,AS535&lt;=BB$16,BC535=1),BA535,"")</f>
        <v/>
      </c>
      <c r="BC535" t="str">
        <f t="shared" si="167"/>
        <v/>
      </c>
      <c r="BD535" s="296"/>
      <c r="BE535" s="296"/>
      <c r="BF535" s="332">
        <v>45223</v>
      </c>
      <c r="BG535" s="2" t="s">
        <v>115</v>
      </c>
      <c r="BH535" s="2" t="s">
        <v>152</v>
      </c>
      <c r="BI535" s="323">
        <v>45931</v>
      </c>
      <c r="BJ535" s="323">
        <v>46022</v>
      </c>
      <c r="BK535" s="324">
        <v>2209</v>
      </c>
      <c r="BL535" s="325">
        <v>123.17</v>
      </c>
      <c r="BM535" s="274">
        <f t="shared" si="168"/>
        <v>0.95518000000000003</v>
      </c>
      <c r="BN535" s="326">
        <f t="shared" ref="BN535:BN598" si="178">IF(BL535="","",BL535/BM535)</f>
        <v>128.94951736845411</v>
      </c>
      <c r="BO535" s="296" t="str">
        <f t="shared" ref="BO535:BO598" si="179">IF(AND(BF535&gt;=BH$19,BF535&lt;=BI$19,BP535=1),BN535,"")</f>
        <v/>
      </c>
      <c r="BP535" t="str">
        <f t="shared" si="169"/>
        <v/>
      </c>
      <c r="BQ535" s="296"/>
      <c r="BR535" s="332">
        <v>45216</v>
      </c>
      <c r="BS535" s="2" t="s">
        <v>108</v>
      </c>
      <c r="BT535" s="2" t="s">
        <v>141</v>
      </c>
      <c r="BU535" s="323">
        <v>46388</v>
      </c>
      <c r="BV535" s="323">
        <v>46752</v>
      </c>
      <c r="BW535" s="324">
        <v>8760</v>
      </c>
      <c r="BX535" s="325">
        <v>92</v>
      </c>
      <c r="BY535" s="274">
        <f t="shared" si="170"/>
        <v>0.95518000000000003</v>
      </c>
      <c r="BZ535" s="326">
        <f t="shared" ref="BZ535:BZ598" si="180">IF(BX535="","",BX535/BY535)</f>
        <v>96.316924558721908</v>
      </c>
      <c r="CA535" s="296" t="str">
        <f t="shared" ref="CA535:CA598" si="181">IF(AND(BR535&gt;=BZ$16,BR535&lt;=CA$16,BT535=BT$16),BZ535,"")</f>
        <v/>
      </c>
    </row>
    <row r="536" spans="12:79" x14ac:dyDescent="0.25">
      <c r="L536" s="332">
        <v>44074</v>
      </c>
      <c r="M536" s="2" t="s">
        <v>108</v>
      </c>
      <c r="N536" s="2" t="s">
        <v>135</v>
      </c>
      <c r="O536" s="323">
        <v>45658</v>
      </c>
      <c r="P536" s="323">
        <v>46022</v>
      </c>
      <c r="Q536" s="324">
        <v>8760</v>
      </c>
      <c r="R536" s="325">
        <v>49.9</v>
      </c>
      <c r="S536" s="274">
        <f t="shared" si="162"/>
        <v>1.0767800000000001</v>
      </c>
      <c r="T536" s="326">
        <f t="shared" si="171"/>
        <v>46.341871134307837</v>
      </c>
      <c r="U536" s="296" t="str">
        <f t="shared" si="163"/>
        <v/>
      </c>
      <c r="V536" s="296"/>
      <c r="W536" s="332">
        <v>44488</v>
      </c>
      <c r="X536" s="2" t="s">
        <v>108</v>
      </c>
      <c r="Y536" s="2" t="s">
        <v>138</v>
      </c>
      <c r="Z536" s="323">
        <v>46023</v>
      </c>
      <c r="AA536" s="323">
        <v>46387</v>
      </c>
      <c r="AB536" s="324">
        <v>8760</v>
      </c>
      <c r="AC536" s="325">
        <v>69.42</v>
      </c>
      <c r="AD536" s="274">
        <f t="shared" si="164"/>
        <v>1.0713699999999999</v>
      </c>
      <c r="AE536" s="326">
        <f t="shared" si="172"/>
        <v>64.795542156304549</v>
      </c>
      <c r="AF536" s="296" t="str">
        <f t="shared" si="173"/>
        <v/>
      </c>
      <c r="AG536" s="296"/>
      <c r="AH536" s="333">
        <v>44853</v>
      </c>
      <c r="AI536" s="328" t="s">
        <v>108</v>
      </c>
      <c r="AJ536" s="328" t="s">
        <v>141</v>
      </c>
      <c r="AK536" s="329">
        <v>46388</v>
      </c>
      <c r="AL536" s="329">
        <v>46752</v>
      </c>
      <c r="AM536" s="330">
        <v>8760</v>
      </c>
      <c r="AN536" s="331">
        <v>143.5</v>
      </c>
      <c r="AO536" s="274">
        <f t="shared" si="165"/>
        <v>0.97899000000000003</v>
      </c>
      <c r="AP536" s="326">
        <f t="shared" si="174"/>
        <v>146.57963819855158</v>
      </c>
      <c r="AQ536" s="296" t="str">
        <f t="shared" si="175"/>
        <v/>
      </c>
      <c r="AR536" s="296"/>
      <c r="AS536" s="333">
        <v>44860</v>
      </c>
      <c r="AT536" s="328" t="s">
        <v>115</v>
      </c>
      <c r="AU536" s="328" t="s">
        <v>135</v>
      </c>
      <c r="AV536" s="329">
        <v>45658</v>
      </c>
      <c r="AW536" s="329">
        <v>45747</v>
      </c>
      <c r="AX536" s="330">
        <v>2159</v>
      </c>
      <c r="AY536" s="331">
        <v>237</v>
      </c>
      <c r="AZ536" s="274">
        <f t="shared" si="166"/>
        <v>0.97899000000000003</v>
      </c>
      <c r="BA536" s="326">
        <f t="shared" si="176"/>
        <v>242.08623172861826</v>
      </c>
      <c r="BB536" s="296" t="str">
        <f t="shared" si="177"/>
        <v/>
      </c>
      <c r="BC536" t="str">
        <f t="shared" si="167"/>
        <v/>
      </c>
      <c r="BD536" s="296"/>
      <c r="BE536" s="296"/>
      <c r="BF536" s="332">
        <v>45223</v>
      </c>
      <c r="BG536" s="2" t="s">
        <v>115</v>
      </c>
      <c r="BH536" s="2" t="s">
        <v>138</v>
      </c>
      <c r="BI536" s="323">
        <v>46023</v>
      </c>
      <c r="BJ536" s="323">
        <v>46112</v>
      </c>
      <c r="BK536" s="324">
        <v>2159</v>
      </c>
      <c r="BL536" s="325">
        <v>124.23</v>
      </c>
      <c r="BM536" s="274">
        <f t="shared" si="168"/>
        <v>0.95518000000000003</v>
      </c>
      <c r="BN536" s="326">
        <f t="shared" si="178"/>
        <v>130.05925584706549</v>
      </c>
      <c r="BO536" s="296" t="str">
        <f t="shared" si="179"/>
        <v/>
      </c>
      <c r="BP536" t="str">
        <f t="shared" si="169"/>
        <v/>
      </c>
      <c r="BQ536" s="296"/>
      <c r="BR536" s="332">
        <v>45216</v>
      </c>
      <c r="BS536" s="2" t="s">
        <v>108</v>
      </c>
      <c r="BT536" s="2" t="s">
        <v>143</v>
      </c>
      <c r="BU536" s="323">
        <v>46753</v>
      </c>
      <c r="BV536" s="323">
        <v>47118</v>
      </c>
      <c r="BW536" s="324">
        <v>8784</v>
      </c>
      <c r="BX536" s="325">
        <v>82.85</v>
      </c>
      <c r="BY536" s="274">
        <f t="shared" si="170"/>
        <v>0.95518000000000003</v>
      </c>
      <c r="BZ536" s="326">
        <f t="shared" si="180"/>
        <v>86.737578257501198</v>
      </c>
      <c r="CA536" s="296" t="str">
        <f t="shared" si="181"/>
        <v/>
      </c>
    </row>
    <row r="537" spans="12:79" x14ac:dyDescent="0.25">
      <c r="L537" s="332">
        <v>44074</v>
      </c>
      <c r="M537" s="2" t="s">
        <v>108</v>
      </c>
      <c r="N537" s="2" t="s">
        <v>138</v>
      </c>
      <c r="O537" s="323">
        <v>46023</v>
      </c>
      <c r="P537" s="323">
        <v>46387</v>
      </c>
      <c r="Q537" s="324">
        <v>8760</v>
      </c>
      <c r="R537" s="325">
        <v>50.45</v>
      </c>
      <c r="S537" s="274">
        <f t="shared" si="162"/>
        <v>1.0767800000000001</v>
      </c>
      <c r="T537" s="326">
        <f t="shared" si="171"/>
        <v>46.852653281078773</v>
      </c>
      <c r="U537" s="296" t="str">
        <f t="shared" si="163"/>
        <v/>
      </c>
      <c r="V537" s="296"/>
      <c r="W537" s="332">
        <v>44488</v>
      </c>
      <c r="X537" s="2" t="s">
        <v>108</v>
      </c>
      <c r="Y537" s="2" t="s">
        <v>141</v>
      </c>
      <c r="Z537" s="323">
        <v>46388</v>
      </c>
      <c r="AA537" s="323">
        <v>46752</v>
      </c>
      <c r="AB537" s="324">
        <v>8760</v>
      </c>
      <c r="AC537" s="325">
        <v>69.150000000000006</v>
      </c>
      <c r="AD537" s="274">
        <f t="shared" si="164"/>
        <v>1.0713699999999999</v>
      </c>
      <c r="AE537" s="326">
        <f t="shared" si="172"/>
        <v>64.543528379551418</v>
      </c>
      <c r="AF537" s="296" t="str">
        <f t="shared" si="173"/>
        <v/>
      </c>
      <c r="AG537" s="296"/>
      <c r="AH537" s="333">
        <v>44853</v>
      </c>
      <c r="AI537" s="328" t="s">
        <v>108</v>
      </c>
      <c r="AJ537" s="328" t="s">
        <v>143</v>
      </c>
      <c r="AK537" s="329">
        <v>46753</v>
      </c>
      <c r="AL537" s="329">
        <v>47118</v>
      </c>
      <c r="AM537" s="330">
        <v>8784</v>
      </c>
      <c r="AN537" s="331">
        <v>128.27000000000001</v>
      </c>
      <c r="AO537" s="274">
        <f t="shared" si="165"/>
        <v>0.97899000000000003</v>
      </c>
      <c r="AP537" s="326">
        <f t="shared" si="174"/>
        <v>131.02278879253109</v>
      </c>
      <c r="AQ537" s="296" t="str">
        <f t="shared" si="175"/>
        <v/>
      </c>
      <c r="AR537" s="296"/>
      <c r="AS537" s="333">
        <v>44860</v>
      </c>
      <c r="AT537" s="328" t="s">
        <v>115</v>
      </c>
      <c r="AU537" s="328" t="s">
        <v>145</v>
      </c>
      <c r="AV537" s="329">
        <v>45748</v>
      </c>
      <c r="AW537" s="329">
        <v>45838</v>
      </c>
      <c r="AX537" s="330">
        <v>2184</v>
      </c>
      <c r="AY537" s="331"/>
      <c r="AZ537" s="274">
        <f t="shared" si="166"/>
        <v>0.97899000000000003</v>
      </c>
      <c r="BA537" s="326" t="str">
        <f t="shared" si="176"/>
        <v/>
      </c>
      <c r="BB537" s="296" t="str">
        <f t="shared" si="177"/>
        <v/>
      </c>
      <c r="BC537" t="str">
        <f t="shared" si="167"/>
        <v/>
      </c>
      <c r="BD537" s="296"/>
      <c r="BE537" s="296"/>
      <c r="BF537" s="332">
        <v>45223</v>
      </c>
      <c r="BG537" s="2" t="s">
        <v>115</v>
      </c>
      <c r="BH537" s="2" t="s">
        <v>157</v>
      </c>
      <c r="BI537" s="323">
        <v>46113</v>
      </c>
      <c r="BJ537" s="323">
        <v>46203</v>
      </c>
      <c r="BK537" s="324">
        <v>2184</v>
      </c>
      <c r="BL537" s="325">
        <v>92.96</v>
      </c>
      <c r="BM537" s="274">
        <f t="shared" si="168"/>
        <v>0.95518000000000003</v>
      </c>
      <c r="BN537" s="326">
        <f t="shared" si="178"/>
        <v>97.321970728030308</v>
      </c>
      <c r="BO537" s="296" t="str">
        <f t="shared" si="179"/>
        <v/>
      </c>
      <c r="BP537" t="str">
        <f t="shared" si="169"/>
        <v/>
      </c>
      <c r="BQ537" s="296"/>
      <c r="BR537" s="332">
        <v>45216</v>
      </c>
      <c r="BS537" s="2" t="s">
        <v>108</v>
      </c>
      <c r="BT537" s="2" t="s">
        <v>146</v>
      </c>
      <c r="BU537" s="323">
        <v>47119</v>
      </c>
      <c r="BV537" s="323">
        <v>47483</v>
      </c>
      <c r="BW537" s="324">
        <v>8760</v>
      </c>
      <c r="BX537" s="325">
        <v>79.64</v>
      </c>
      <c r="BY537" s="274">
        <f t="shared" si="170"/>
        <v>0.95518000000000003</v>
      </c>
      <c r="BZ537" s="326">
        <f t="shared" si="180"/>
        <v>83.376955128876233</v>
      </c>
      <c r="CA537" s="296" t="str">
        <f t="shared" si="181"/>
        <v/>
      </c>
    </row>
    <row r="538" spans="12:79" x14ac:dyDescent="0.25">
      <c r="L538" s="332">
        <v>44071</v>
      </c>
      <c r="M538" s="2" t="s">
        <v>108</v>
      </c>
      <c r="N538" s="2" t="s">
        <v>151</v>
      </c>
      <c r="O538" s="323">
        <v>44197</v>
      </c>
      <c r="P538" s="323">
        <v>44561</v>
      </c>
      <c r="Q538" s="324">
        <v>8760</v>
      </c>
      <c r="R538" s="325">
        <v>42.64</v>
      </c>
      <c r="S538" s="274">
        <f t="shared" si="162"/>
        <v>1.0767800000000001</v>
      </c>
      <c r="T538" s="326">
        <f t="shared" si="171"/>
        <v>39.599546796931591</v>
      </c>
      <c r="U538" s="296" t="str">
        <f t="shared" si="163"/>
        <v/>
      </c>
      <c r="V538" s="296"/>
      <c r="W538" s="332">
        <v>44488</v>
      </c>
      <c r="X538" s="2" t="s">
        <v>108</v>
      </c>
      <c r="Y538" s="2" t="s">
        <v>143</v>
      </c>
      <c r="Z538" s="323">
        <v>46753</v>
      </c>
      <c r="AA538" s="323">
        <v>47118</v>
      </c>
      <c r="AB538" s="324">
        <v>8784</v>
      </c>
      <c r="AC538" s="325">
        <v>68.41</v>
      </c>
      <c r="AD538" s="274">
        <f t="shared" si="164"/>
        <v>1.0713699999999999</v>
      </c>
      <c r="AE538" s="326">
        <f t="shared" si="172"/>
        <v>63.85282395437617</v>
      </c>
      <c r="AF538" s="296" t="str">
        <f t="shared" si="173"/>
        <v/>
      </c>
      <c r="AG538" s="296"/>
      <c r="AH538" s="333">
        <v>44853</v>
      </c>
      <c r="AI538" s="328" t="s">
        <v>108</v>
      </c>
      <c r="AJ538" s="328" t="s">
        <v>146</v>
      </c>
      <c r="AK538" s="329">
        <v>47119</v>
      </c>
      <c r="AL538" s="329">
        <v>47483</v>
      </c>
      <c r="AM538" s="330">
        <v>8760</v>
      </c>
      <c r="AN538" s="331">
        <v>126.49</v>
      </c>
      <c r="AO538" s="274">
        <f t="shared" si="165"/>
        <v>0.97899000000000003</v>
      </c>
      <c r="AP538" s="326">
        <f t="shared" si="174"/>
        <v>129.204588402333</v>
      </c>
      <c r="AQ538" s="296" t="str">
        <f t="shared" si="175"/>
        <v/>
      </c>
      <c r="AR538" s="296"/>
      <c r="AS538" s="333">
        <v>44860</v>
      </c>
      <c r="AT538" s="328" t="s">
        <v>115</v>
      </c>
      <c r="AU538" s="328" t="s">
        <v>148</v>
      </c>
      <c r="AV538" s="329">
        <v>45839</v>
      </c>
      <c r="AW538" s="329">
        <v>45930</v>
      </c>
      <c r="AX538" s="330">
        <v>2208</v>
      </c>
      <c r="AY538" s="331"/>
      <c r="AZ538" s="274">
        <f t="shared" si="166"/>
        <v>0.97899000000000003</v>
      </c>
      <c r="BA538" s="326" t="str">
        <f t="shared" si="176"/>
        <v/>
      </c>
      <c r="BB538" s="296" t="str">
        <f t="shared" si="177"/>
        <v/>
      </c>
      <c r="BC538" t="str">
        <f t="shared" si="167"/>
        <v/>
      </c>
      <c r="BD538" s="296"/>
      <c r="BE538" s="296"/>
      <c r="BF538" s="332">
        <v>45223</v>
      </c>
      <c r="BG538" s="2" t="s">
        <v>115</v>
      </c>
      <c r="BH538" s="2" t="s">
        <v>160</v>
      </c>
      <c r="BI538" s="323">
        <v>46204</v>
      </c>
      <c r="BJ538" s="323">
        <v>46295</v>
      </c>
      <c r="BK538" s="324">
        <v>2208</v>
      </c>
      <c r="BL538" s="325">
        <v>95.53</v>
      </c>
      <c r="BM538" s="274">
        <f t="shared" si="168"/>
        <v>0.95518000000000003</v>
      </c>
      <c r="BN538" s="326">
        <f t="shared" si="178"/>
        <v>100.01256307711635</v>
      </c>
      <c r="BO538" s="296" t="str">
        <f t="shared" si="179"/>
        <v/>
      </c>
      <c r="BP538" t="str">
        <f t="shared" si="169"/>
        <v/>
      </c>
      <c r="BQ538" s="296"/>
      <c r="BR538" s="332">
        <v>45216</v>
      </c>
      <c r="BS538" s="2" t="s">
        <v>108</v>
      </c>
      <c r="BT538" s="2" t="s">
        <v>149</v>
      </c>
      <c r="BU538" s="323">
        <v>47484</v>
      </c>
      <c r="BV538" s="323">
        <v>47848</v>
      </c>
      <c r="BW538" s="324">
        <v>8760</v>
      </c>
      <c r="BX538" s="325">
        <v>76.77</v>
      </c>
      <c r="BY538" s="274">
        <f t="shared" si="170"/>
        <v>0.95518000000000003</v>
      </c>
      <c r="BZ538" s="326">
        <f t="shared" si="180"/>
        <v>80.372285851881315</v>
      </c>
      <c r="CA538" s="296" t="str">
        <f t="shared" si="181"/>
        <v/>
      </c>
    </row>
    <row r="539" spans="12:79" x14ac:dyDescent="0.25">
      <c r="L539" s="332">
        <v>44071</v>
      </c>
      <c r="M539" s="2" t="s">
        <v>108</v>
      </c>
      <c r="N539" s="2" t="s">
        <v>133</v>
      </c>
      <c r="O539" s="323">
        <v>44562</v>
      </c>
      <c r="P539" s="323">
        <v>44926</v>
      </c>
      <c r="Q539" s="324">
        <v>8760</v>
      </c>
      <c r="R539" s="325">
        <v>45.92</v>
      </c>
      <c r="S539" s="274">
        <f t="shared" si="162"/>
        <v>1.0767800000000001</v>
      </c>
      <c r="T539" s="326">
        <f t="shared" si="171"/>
        <v>42.645665781310946</v>
      </c>
      <c r="U539" s="296" t="str">
        <f t="shared" si="163"/>
        <v/>
      </c>
      <c r="V539" s="296"/>
      <c r="W539" s="332">
        <v>44488</v>
      </c>
      <c r="X539" s="2" t="s">
        <v>108</v>
      </c>
      <c r="Y539" s="2" t="s">
        <v>146</v>
      </c>
      <c r="Z539" s="323">
        <v>47119</v>
      </c>
      <c r="AA539" s="323">
        <v>47483</v>
      </c>
      <c r="AB539" s="324">
        <v>8760</v>
      </c>
      <c r="AC539" s="325">
        <v>67.73</v>
      </c>
      <c r="AD539" s="274">
        <f t="shared" si="164"/>
        <v>1.0713699999999999</v>
      </c>
      <c r="AE539" s="326">
        <f t="shared" si="172"/>
        <v>63.218122590701633</v>
      </c>
      <c r="AF539" s="296" t="str">
        <f t="shared" si="173"/>
        <v/>
      </c>
      <c r="AG539" s="296"/>
      <c r="AH539" s="333">
        <v>44853</v>
      </c>
      <c r="AI539" s="328" t="s">
        <v>108</v>
      </c>
      <c r="AJ539" s="328" t="s">
        <v>149</v>
      </c>
      <c r="AK539" s="329">
        <v>47484</v>
      </c>
      <c r="AL539" s="329">
        <v>47848</v>
      </c>
      <c r="AM539" s="330">
        <v>8760</v>
      </c>
      <c r="AN539" s="331">
        <v>125.53</v>
      </c>
      <c r="AO539" s="274">
        <f t="shared" si="165"/>
        <v>0.97899000000000003</v>
      </c>
      <c r="AP539" s="326">
        <f t="shared" si="174"/>
        <v>128.22398594469811</v>
      </c>
      <c r="AQ539" s="296" t="str">
        <f t="shared" si="175"/>
        <v/>
      </c>
      <c r="AR539" s="296"/>
      <c r="AS539" s="333">
        <v>44859</v>
      </c>
      <c r="AT539" s="328" t="s">
        <v>115</v>
      </c>
      <c r="AU539" s="328" t="s">
        <v>110</v>
      </c>
      <c r="AV539" s="329">
        <v>44927</v>
      </c>
      <c r="AW539" s="329">
        <v>45016</v>
      </c>
      <c r="AX539" s="330">
        <v>2159</v>
      </c>
      <c r="AY539" s="331">
        <v>417</v>
      </c>
      <c r="AZ539" s="274">
        <f t="shared" si="166"/>
        <v>0.97899000000000003</v>
      </c>
      <c r="BA539" s="326">
        <f t="shared" si="176"/>
        <v>425.94919253516377</v>
      </c>
      <c r="BB539" s="296" t="str">
        <f t="shared" si="177"/>
        <v/>
      </c>
      <c r="BC539" t="str">
        <f t="shared" si="167"/>
        <v/>
      </c>
      <c r="BD539" s="296"/>
      <c r="BE539" s="296"/>
      <c r="BF539" s="332">
        <v>45222</v>
      </c>
      <c r="BG539" s="2" t="s">
        <v>115</v>
      </c>
      <c r="BH539" s="2" t="s">
        <v>111</v>
      </c>
      <c r="BI539" s="323">
        <v>45292</v>
      </c>
      <c r="BJ539" s="323">
        <v>45382</v>
      </c>
      <c r="BK539" s="324">
        <v>2183</v>
      </c>
      <c r="BL539" s="325">
        <v>135.66999999999999</v>
      </c>
      <c r="BM539" s="274">
        <f t="shared" si="168"/>
        <v>0.95518000000000003</v>
      </c>
      <c r="BN539" s="326">
        <f t="shared" si="178"/>
        <v>142.03605603132391</v>
      </c>
      <c r="BO539" s="296" t="str">
        <f t="shared" si="179"/>
        <v/>
      </c>
      <c r="BP539">
        <f t="shared" si="169"/>
        <v>1</v>
      </c>
      <c r="BQ539" s="296"/>
      <c r="BR539" s="332">
        <v>45216</v>
      </c>
      <c r="BS539" s="2" t="s">
        <v>108</v>
      </c>
      <c r="BT539" s="2" t="s">
        <v>153</v>
      </c>
      <c r="BU539" s="323">
        <v>47849</v>
      </c>
      <c r="BV539" s="323">
        <v>48213</v>
      </c>
      <c r="BW539" s="324">
        <v>8760</v>
      </c>
      <c r="BX539" s="325">
        <v>78.709999999999994</v>
      </c>
      <c r="BY539" s="274">
        <f t="shared" si="170"/>
        <v>0.95518000000000003</v>
      </c>
      <c r="BZ539" s="326">
        <f t="shared" si="180"/>
        <v>82.403316652358711</v>
      </c>
      <c r="CA539" s="296" t="str">
        <f t="shared" si="181"/>
        <v/>
      </c>
    </row>
    <row r="540" spans="12:79" x14ac:dyDescent="0.25">
      <c r="L540" s="332">
        <v>44071</v>
      </c>
      <c r="M540" s="2" t="s">
        <v>108</v>
      </c>
      <c r="N540" s="2" t="s">
        <v>110</v>
      </c>
      <c r="O540" s="323">
        <v>44927</v>
      </c>
      <c r="P540" s="323">
        <v>45291</v>
      </c>
      <c r="Q540" s="324">
        <v>8760</v>
      </c>
      <c r="R540" s="325">
        <v>47.8</v>
      </c>
      <c r="S540" s="274">
        <f t="shared" si="162"/>
        <v>1.0767800000000001</v>
      </c>
      <c r="T540" s="326">
        <f t="shared" si="171"/>
        <v>44.391612028455206</v>
      </c>
      <c r="U540" s="296" t="str">
        <f t="shared" si="163"/>
        <v/>
      </c>
      <c r="V540" s="296"/>
      <c r="W540" s="332">
        <v>44488</v>
      </c>
      <c r="X540" s="2" t="s">
        <v>108</v>
      </c>
      <c r="Y540" s="2" t="s">
        <v>149</v>
      </c>
      <c r="Z540" s="323">
        <v>47484</v>
      </c>
      <c r="AA540" s="323">
        <v>47848</v>
      </c>
      <c r="AB540" s="324">
        <v>8760</v>
      </c>
      <c r="AC540" s="325">
        <v>67.38</v>
      </c>
      <c r="AD540" s="274">
        <f t="shared" si="164"/>
        <v>1.0713699999999999</v>
      </c>
      <c r="AE540" s="326">
        <f t="shared" si="172"/>
        <v>62.891438065280902</v>
      </c>
      <c r="AF540" s="296" t="str">
        <f t="shared" si="173"/>
        <v/>
      </c>
      <c r="AG540" s="296"/>
      <c r="AH540" s="333">
        <v>44853</v>
      </c>
      <c r="AI540" s="328" t="s">
        <v>108</v>
      </c>
      <c r="AJ540" s="328" t="s">
        <v>153</v>
      </c>
      <c r="AK540" s="329">
        <v>47849</v>
      </c>
      <c r="AL540" s="329">
        <v>48213</v>
      </c>
      <c r="AM540" s="330">
        <v>8760</v>
      </c>
      <c r="AN540" s="331">
        <v>124.81</v>
      </c>
      <c r="AO540" s="274">
        <f t="shared" si="165"/>
        <v>0.97899000000000003</v>
      </c>
      <c r="AP540" s="326">
        <f t="shared" si="174"/>
        <v>127.48853410147193</v>
      </c>
      <c r="AQ540" s="296" t="str">
        <f t="shared" si="175"/>
        <v/>
      </c>
      <c r="AR540" s="296"/>
      <c r="AS540" s="333">
        <v>44859</v>
      </c>
      <c r="AT540" s="328" t="s">
        <v>115</v>
      </c>
      <c r="AU540" s="328" t="s">
        <v>134</v>
      </c>
      <c r="AV540" s="329">
        <v>45017</v>
      </c>
      <c r="AW540" s="329">
        <v>45107</v>
      </c>
      <c r="AX540" s="330">
        <v>2184</v>
      </c>
      <c r="AY540" s="331">
        <v>323.98</v>
      </c>
      <c r="AZ540" s="274">
        <f t="shared" si="166"/>
        <v>0.97899000000000003</v>
      </c>
      <c r="BA540" s="326">
        <f t="shared" si="176"/>
        <v>330.93290023391455</v>
      </c>
      <c r="BB540" s="296" t="str">
        <f t="shared" si="177"/>
        <v/>
      </c>
      <c r="BC540" t="str">
        <f t="shared" si="167"/>
        <v/>
      </c>
      <c r="BD540" s="296"/>
      <c r="BE540" s="296"/>
      <c r="BF540" s="332">
        <v>45222</v>
      </c>
      <c r="BG540" s="2" t="s">
        <v>115</v>
      </c>
      <c r="BH540" s="2" t="s">
        <v>117</v>
      </c>
      <c r="BI540" s="323">
        <v>45383</v>
      </c>
      <c r="BJ540" s="323">
        <v>45473</v>
      </c>
      <c r="BK540" s="324">
        <v>2184</v>
      </c>
      <c r="BL540" s="325">
        <v>119.05</v>
      </c>
      <c r="BM540" s="274">
        <f t="shared" si="168"/>
        <v>0.95518000000000003</v>
      </c>
      <c r="BN540" s="326">
        <f t="shared" si="178"/>
        <v>124.63619422517222</v>
      </c>
      <c r="BO540" s="296" t="str">
        <f t="shared" si="179"/>
        <v/>
      </c>
      <c r="BP540">
        <f t="shared" si="169"/>
        <v>1</v>
      </c>
      <c r="BQ540" s="296"/>
      <c r="BR540" s="332">
        <v>45216</v>
      </c>
      <c r="BS540" s="2" t="s">
        <v>108</v>
      </c>
      <c r="BT540" s="2" t="s">
        <v>155</v>
      </c>
      <c r="BU540" s="323">
        <v>48214</v>
      </c>
      <c r="BV540" s="323">
        <v>48579</v>
      </c>
      <c r="BW540" s="324">
        <v>8784</v>
      </c>
      <c r="BX540" s="325">
        <v>76.709999999999994</v>
      </c>
      <c r="BY540" s="274">
        <f t="shared" si="170"/>
        <v>0.95518000000000003</v>
      </c>
      <c r="BZ540" s="326">
        <f t="shared" si="180"/>
        <v>80.30947046629953</v>
      </c>
      <c r="CA540" s="296" t="str">
        <f t="shared" si="181"/>
        <v/>
      </c>
    </row>
    <row r="541" spans="12:79" x14ac:dyDescent="0.25">
      <c r="L541" s="332">
        <v>44071</v>
      </c>
      <c r="M541" s="2" t="s">
        <v>108</v>
      </c>
      <c r="N541" s="2" t="s">
        <v>111</v>
      </c>
      <c r="O541" s="323">
        <v>45292</v>
      </c>
      <c r="P541" s="323">
        <v>45657</v>
      </c>
      <c r="Q541" s="324">
        <v>8784</v>
      </c>
      <c r="R541" s="325">
        <v>49.2</v>
      </c>
      <c r="S541" s="274">
        <f t="shared" si="162"/>
        <v>1.0767800000000001</v>
      </c>
      <c r="T541" s="326">
        <f t="shared" si="171"/>
        <v>45.691784765690301</v>
      </c>
      <c r="U541" s="296" t="str">
        <f t="shared" si="163"/>
        <v/>
      </c>
      <c r="V541" s="296"/>
      <c r="W541" s="332">
        <v>44488</v>
      </c>
      <c r="X541" s="2" t="s">
        <v>108</v>
      </c>
      <c r="Y541" s="2" t="s">
        <v>153</v>
      </c>
      <c r="Z541" s="323">
        <v>47849</v>
      </c>
      <c r="AA541" s="323">
        <v>48213</v>
      </c>
      <c r="AB541" s="324">
        <v>8760</v>
      </c>
      <c r="AC541" s="325">
        <v>66.97</v>
      </c>
      <c r="AD541" s="274">
        <f t="shared" si="164"/>
        <v>1.0713699999999999</v>
      </c>
      <c r="AE541" s="326">
        <f t="shared" si="172"/>
        <v>62.508750478359488</v>
      </c>
      <c r="AF541" s="296" t="str">
        <f t="shared" si="173"/>
        <v/>
      </c>
      <c r="AG541" s="296"/>
      <c r="AH541" s="333">
        <v>44853</v>
      </c>
      <c r="AI541" s="328" t="s">
        <v>108</v>
      </c>
      <c r="AJ541" s="328" t="s">
        <v>155</v>
      </c>
      <c r="AK541" s="329">
        <v>48214</v>
      </c>
      <c r="AL541" s="329">
        <v>48579</v>
      </c>
      <c r="AM541" s="330">
        <v>8784</v>
      </c>
      <c r="AN541" s="331">
        <v>123.56</v>
      </c>
      <c r="AO541" s="274">
        <f t="shared" si="165"/>
        <v>0.97899000000000003</v>
      </c>
      <c r="AP541" s="326">
        <f t="shared" si="174"/>
        <v>126.2117079847598</v>
      </c>
      <c r="AQ541" s="296" t="str">
        <f t="shared" si="175"/>
        <v/>
      </c>
      <c r="AR541" s="296"/>
      <c r="AS541" s="333">
        <v>44859</v>
      </c>
      <c r="AT541" s="328" t="s">
        <v>115</v>
      </c>
      <c r="AU541" s="328" t="s">
        <v>137</v>
      </c>
      <c r="AV541" s="329">
        <v>45108</v>
      </c>
      <c r="AW541" s="329">
        <v>45199</v>
      </c>
      <c r="AX541" s="330">
        <v>2208</v>
      </c>
      <c r="AY541" s="331">
        <v>321.14999999999998</v>
      </c>
      <c r="AZ541" s="274">
        <f t="shared" si="166"/>
        <v>0.97899000000000003</v>
      </c>
      <c r="BA541" s="326">
        <f t="shared" si="176"/>
        <v>328.04216590567825</v>
      </c>
      <c r="BB541" s="296" t="str">
        <f t="shared" si="177"/>
        <v/>
      </c>
      <c r="BC541" t="str">
        <f t="shared" si="167"/>
        <v/>
      </c>
      <c r="BD541" s="296"/>
      <c r="BE541" s="296"/>
      <c r="BF541" s="332">
        <v>45222</v>
      </c>
      <c r="BG541" s="2" t="s">
        <v>115</v>
      </c>
      <c r="BH541" s="2" t="s">
        <v>118</v>
      </c>
      <c r="BI541" s="323">
        <v>45474</v>
      </c>
      <c r="BJ541" s="323">
        <v>45565</v>
      </c>
      <c r="BK541" s="324">
        <v>2208</v>
      </c>
      <c r="BL541" s="325">
        <v>128.16999999999999</v>
      </c>
      <c r="BM541" s="274">
        <f t="shared" si="168"/>
        <v>0.95518000000000003</v>
      </c>
      <c r="BN541" s="326">
        <f t="shared" si="178"/>
        <v>134.18413283360204</v>
      </c>
      <c r="BO541" s="296" t="str">
        <f t="shared" si="179"/>
        <v/>
      </c>
      <c r="BP541">
        <f t="shared" si="169"/>
        <v>1</v>
      </c>
      <c r="BQ541" s="296"/>
      <c r="BR541" s="332">
        <v>45216</v>
      </c>
      <c r="BS541" s="2" t="s">
        <v>108</v>
      </c>
      <c r="BT541" s="2" t="s">
        <v>158</v>
      </c>
      <c r="BU541" s="323">
        <v>48580</v>
      </c>
      <c r="BV541" s="323">
        <v>48944</v>
      </c>
      <c r="BW541" s="324">
        <v>8760</v>
      </c>
      <c r="BX541" s="325">
        <v>74.709999999999994</v>
      </c>
      <c r="BY541" s="274">
        <f t="shared" si="170"/>
        <v>0.95518000000000003</v>
      </c>
      <c r="BZ541" s="326">
        <f t="shared" si="180"/>
        <v>78.215624280240363</v>
      </c>
      <c r="CA541" s="296" t="str">
        <f t="shared" si="181"/>
        <v/>
      </c>
    </row>
    <row r="542" spans="12:79" x14ac:dyDescent="0.25">
      <c r="L542" s="332">
        <v>44071</v>
      </c>
      <c r="M542" s="2" t="s">
        <v>108</v>
      </c>
      <c r="N542" s="2" t="s">
        <v>135</v>
      </c>
      <c r="O542" s="323">
        <v>45658</v>
      </c>
      <c r="P542" s="323">
        <v>46022</v>
      </c>
      <c r="Q542" s="324">
        <v>8760</v>
      </c>
      <c r="R542" s="325">
        <v>49.93</v>
      </c>
      <c r="S542" s="274">
        <f t="shared" si="162"/>
        <v>1.0767800000000001</v>
      </c>
      <c r="T542" s="326">
        <f t="shared" si="171"/>
        <v>46.369731978677166</v>
      </c>
      <c r="U542" s="296" t="str">
        <f t="shared" si="163"/>
        <v/>
      </c>
      <c r="V542" s="296"/>
      <c r="W542" s="332">
        <v>44487</v>
      </c>
      <c r="X542" s="2" t="s">
        <v>108</v>
      </c>
      <c r="Y542" s="2" t="s">
        <v>133</v>
      </c>
      <c r="Z542" s="323">
        <v>44562</v>
      </c>
      <c r="AA542" s="323">
        <v>44926</v>
      </c>
      <c r="AB542" s="324">
        <v>8760</v>
      </c>
      <c r="AC542" s="325">
        <v>127.2</v>
      </c>
      <c r="AD542" s="274">
        <f t="shared" si="164"/>
        <v>1.0713699999999999</v>
      </c>
      <c r="AE542" s="326">
        <f t="shared" si="172"/>
        <v>118.72649038147419</v>
      </c>
      <c r="AF542" s="296" t="str">
        <f t="shared" si="173"/>
        <v/>
      </c>
      <c r="AG542" s="296"/>
      <c r="AH542" s="333">
        <v>44852</v>
      </c>
      <c r="AI542" s="328" t="s">
        <v>108</v>
      </c>
      <c r="AJ542" s="328" t="s">
        <v>110</v>
      </c>
      <c r="AK542" s="329">
        <v>44927</v>
      </c>
      <c r="AL542" s="329">
        <v>45291</v>
      </c>
      <c r="AM542" s="330">
        <v>8760</v>
      </c>
      <c r="AN542" s="331">
        <v>388.26</v>
      </c>
      <c r="AO542" s="274">
        <f t="shared" si="165"/>
        <v>0.97899000000000003</v>
      </c>
      <c r="AP542" s="326">
        <f t="shared" si="174"/>
        <v>396.59240645971869</v>
      </c>
      <c r="AQ542" s="296" t="str">
        <f t="shared" si="175"/>
        <v/>
      </c>
      <c r="AR542" s="296"/>
      <c r="AS542" s="333">
        <v>44859</v>
      </c>
      <c r="AT542" s="328" t="s">
        <v>115</v>
      </c>
      <c r="AU542" s="328" t="s">
        <v>116</v>
      </c>
      <c r="AV542" s="329">
        <v>45200</v>
      </c>
      <c r="AW542" s="329">
        <v>45291</v>
      </c>
      <c r="AX542" s="330">
        <v>2209</v>
      </c>
      <c r="AY542" s="331">
        <v>432.86</v>
      </c>
      <c r="AZ542" s="274">
        <f t="shared" si="166"/>
        <v>0.97899000000000003</v>
      </c>
      <c r="BA542" s="326">
        <f t="shared" si="176"/>
        <v>442.14956230400719</v>
      </c>
      <c r="BB542" s="296">
        <f t="shared" si="177"/>
        <v>442.14956230400719</v>
      </c>
      <c r="BC542">
        <f t="shared" si="167"/>
        <v>1</v>
      </c>
      <c r="BD542" s="296"/>
      <c r="BE542" s="296"/>
      <c r="BF542" s="332">
        <v>45222</v>
      </c>
      <c r="BG542" s="2" t="s">
        <v>115</v>
      </c>
      <c r="BH542" s="2" t="s">
        <v>140</v>
      </c>
      <c r="BI542" s="323">
        <v>45566</v>
      </c>
      <c r="BJ542" s="323">
        <v>45657</v>
      </c>
      <c r="BK542" s="324">
        <v>2209</v>
      </c>
      <c r="BL542" s="325">
        <v>143.53</v>
      </c>
      <c r="BM542" s="274">
        <f t="shared" si="168"/>
        <v>0.95518000000000003</v>
      </c>
      <c r="BN542" s="326">
        <f t="shared" si="178"/>
        <v>150.26487154253647</v>
      </c>
      <c r="BO542" s="296" t="str">
        <f t="shared" si="179"/>
        <v/>
      </c>
      <c r="BP542" t="str">
        <f t="shared" si="169"/>
        <v/>
      </c>
      <c r="BQ542" s="296"/>
      <c r="BR542" s="332">
        <v>45215</v>
      </c>
      <c r="BS542" s="2" t="s">
        <v>108</v>
      </c>
      <c r="BT542" s="2" t="s">
        <v>111</v>
      </c>
      <c r="BU542" s="323">
        <v>45292</v>
      </c>
      <c r="BV542" s="323">
        <v>45657</v>
      </c>
      <c r="BW542" s="324">
        <v>8784</v>
      </c>
      <c r="BX542" s="325">
        <v>130.81</v>
      </c>
      <c r="BY542" s="274">
        <f t="shared" si="170"/>
        <v>0.95518000000000003</v>
      </c>
      <c r="BZ542" s="326">
        <f t="shared" si="180"/>
        <v>136.94800979920015</v>
      </c>
      <c r="CA542" s="296">
        <f t="shared" si="181"/>
        <v>136.94800979920015</v>
      </c>
    </row>
    <row r="543" spans="12:79" x14ac:dyDescent="0.25">
      <c r="L543" s="332">
        <v>44071</v>
      </c>
      <c r="M543" s="2" t="s">
        <v>108</v>
      </c>
      <c r="N543" s="2" t="s">
        <v>138</v>
      </c>
      <c r="O543" s="323">
        <v>46023</v>
      </c>
      <c r="P543" s="323">
        <v>46387</v>
      </c>
      <c r="Q543" s="324">
        <v>8760</v>
      </c>
      <c r="R543" s="325">
        <v>50.48</v>
      </c>
      <c r="S543" s="274">
        <f t="shared" si="162"/>
        <v>1.0767800000000001</v>
      </c>
      <c r="T543" s="326">
        <f t="shared" si="171"/>
        <v>46.880514125448087</v>
      </c>
      <c r="U543" s="296" t="str">
        <f t="shared" si="163"/>
        <v/>
      </c>
      <c r="V543" s="296"/>
      <c r="W543" s="332">
        <v>44487</v>
      </c>
      <c r="X543" s="2" t="s">
        <v>108</v>
      </c>
      <c r="Y543" s="2" t="s">
        <v>110</v>
      </c>
      <c r="Z543" s="323">
        <v>44927</v>
      </c>
      <c r="AA543" s="323">
        <v>45291</v>
      </c>
      <c r="AB543" s="324">
        <v>8760</v>
      </c>
      <c r="AC543" s="325">
        <v>86.7</v>
      </c>
      <c r="AD543" s="274">
        <f t="shared" si="164"/>
        <v>1.0713699999999999</v>
      </c>
      <c r="AE543" s="326">
        <f t="shared" si="172"/>
        <v>80.924423868504817</v>
      </c>
      <c r="AF543" s="296">
        <f t="shared" si="173"/>
        <v>80.924423868504817</v>
      </c>
      <c r="AG543" s="296"/>
      <c r="AH543" s="333">
        <v>44852</v>
      </c>
      <c r="AI543" s="328" t="s">
        <v>108</v>
      </c>
      <c r="AJ543" s="328" t="s">
        <v>111</v>
      </c>
      <c r="AK543" s="329">
        <v>45292</v>
      </c>
      <c r="AL543" s="329">
        <v>45657</v>
      </c>
      <c r="AM543" s="330">
        <v>8784</v>
      </c>
      <c r="AN543" s="331">
        <v>249.93</v>
      </c>
      <c r="AO543" s="274">
        <f t="shared" si="165"/>
        <v>0.97899000000000003</v>
      </c>
      <c r="AP543" s="326">
        <f t="shared" si="174"/>
        <v>255.29372107988846</v>
      </c>
      <c r="AQ543" s="296" t="str">
        <f t="shared" si="175"/>
        <v/>
      </c>
      <c r="AR543" s="296"/>
      <c r="AS543" s="333">
        <v>44859</v>
      </c>
      <c r="AT543" s="328" t="s">
        <v>115</v>
      </c>
      <c r="AU543" s="328" t="s">
        <v>111</v>
      </c>
      <c r="AV543" s="329">
        <v>45292</v>
      </c>
      <c r="AW543" s="329">
        <v>45382</v>
      </c>
      <c r="AX543" s="330">
        <v>2183</v>
      </c>
      <c r="AY543" s="331">
        <v>399.37</v>
      </c>
      <c r="AZ543" s="274">
        <f t="shared" si="166"/>
        <v>0.97899000000000003</v>
      </c>
      <c r="BA543" s="326">
        <f t="shared" si="176"/>
        <v>407.94083698505602</v>
      </c>
      <c r="BB543" s="296">
        <f t="shared" si="177"/>
        <v>407.94083698505602</v>
      </c>
      <c r="BC543">
        <f t="shared" si="167"/>
        <v>1</v>
      </c>
      <c r="BD543" s="296"/>
      <c r="BE543" s="296"/>
      <c r="BF543" s="332">
        <v>45222</v>
      </c>
      <c r="BG543" s="2" t="s">
        <v>115</v>
      </c>
      <c r="BH543" s="2" t="s">
        <v>135</v>
      </c>
      <c r="BI543" s="323">
        <v>45658</v>
      </c>
      <c r="BJ543" s="323">
        <v>45747</v>
      </c>
      <c r="BK543" s="324">
        <v>2159</v>
      </c>
      <c r="BL543" s="325">
        <v>143.49</v>
      </c>
      <c r="BM543" s="274">
        <f t="shared" si="168"/>
        <v>0.95518000000000003</v>
      </c>
      <c r="BN543" s="326">
        <f t="shared" si="178"/>
        <v>150.22299461881531</v>
      </c>
      <c r="BO543" s="296" t="str">
        <f t="shared" si="179"/>
        <v/>
      </c>
      <c r="BP543" t="str">
        <f t="shared" si="169"/>
        <v/>
      </c>
      <c r="BQ543" s="296"/>
      <c r="BR543" s="332">
        <v>45215</v>
      </c>
      <c r="BS543" s="2" t="s">
        <v>108</v>
      </c>
      <c r="BT543" s="2" t="s">
        <v>135</v>
      </c>
      <c r="BU543" s="323">
        <v>45658</v>
      </c>
      <c r="BV543" s="323">
        <v>46022</v>
      </c>
      <c r="BW543" s="324">
        <v>8760</v>
      </c>
      <c r="BX543" s="325">
        <v>121.98</v>
      </c>
      <c r="BY543" s="274">
        <f t="shared" si="170"/>
        <v>0.95518000000000003</v>
      </c>
      <c r="BZ543" s="326">
        <f t="shared" si="180"/>
        <v>127.70367888774891</v>
      </c>
      <c r="CA543" s="296" t="str">
        <f t="shared" si="181"/>
        <v/>
      </c>
    </row>
    <row r="544" spans="12:79" x14ac:dyDescent="0.25">
      <c r="L544" s="332">
        <v>44070</v>
      </c>
      <c r="M544" s="2" t="s">
        <v>108</v>
      </c>
      <c r="N544" s="2" t="s">
        <v>151</v>
      </c>
      <c r="O544" s="323">
        <v>44197</v>
      </c>
      <c r="P544" s="323">
        <v>44561</v>
      </c>
      <c r="Q544" s="324">
        <v>8760</v>
      </c>
      <c r="R544" s="325">
        <v>41.64</v>
      </c>
      <c r="S544" s="274">
        <f t="shared" si="162"/>
        <v>1.0767800000000001</v>
      </c>
      <c r="T544" s="326">
        <f t="shared" si="171"/>
        <v>38.670851984620811</v>
      </c>
      <c r="U544" s="296" t="str">
        <f t="shared" si="163"/>
        <v/>
      </c>
      <c r="V544" s="296"/>
      <c r="W544" s="332">
        <v>44487</v>
      </c>
      <c r="X544" s="2" t="s">
        <v>108</v>
      </c>
      <c r="Y544" s="2" t="s">
        <v>111</v>
      </c>
      <c r="Z544" s="323">
        <v>45292</v>
      </c>
      <c r="AA544" s="323">
        <v>45657</v>
      </c>
      <c r="AB544" s="324">
        <v>8784</v>
      </c>
      <c r="AC544" s="325">
        <v>71.73</v>
      </c>
      <c r="AD544" s="274">
        <f t="shared" si="164"/>
        <v>1.0713699999999999</v>
      </c>
      <c r="AE544" s="326">
        <f t="shared" si="172"/>
        <v>66.95166002408132</v>
      </c>
      <c r="AF544" s="296" t="str">
        <f t="shared" si="173"/>
        <v/>
      </c>
      <c r="AG544" s="296"/>
      <c r="AH544" s="333">
        <v>44852</v>
      </c>
      <c r="AI544" s="328" t="s">
        <v>108</v>
      </c>
      <c r="AJ544" s="328" t="s">
        <v>135</v>
      </c>
      <c r="AK544" s="329">
        <v>45658</v>
      </c>
      <c r="AL544" s="329">
        <v>46022</v>
      </c>
      <c r="AM544" s="330">
        <v>8760</v>
      </c>
      <c r="AN544" s="331">
        <v>182</v>
      </c>
      <c r="AO544" s="274">
        <f t="shared" si="165"/>
        <v>0.97899000000000003</v>
      </c>
      <c r="AP544" s="326">
        <f t="shared" si="174"/>
        <v>185.9058825932849</v>
      </c>
      <c r="AQ544" s="296" t="str">
        <f t="shared" si="175"/>
        <v/>
      </c>
      <c r="AR544" s="296"/>
      <c r="AS544" s="333">
        <v>44859</v>
      </c>
      <c r="AT544" s="328" t="s">
        <v>115</v>
      </c>
      <c r="AU544" s="328" t="s">
        <v>117</v>
      </c>
      <c r="AV544" s="329">
        <v>45383</v>
      </c>
      <c r="AW544" s="329">
        <v>45473</v>
      </c>
      <c r="AX544" s="330">
        <v>2184</v>
      </c>
      <c r="AY544" s="331">
        <v>181.43</v>
      </c>
      <c r="AZ544" s="274">
        <f t="shared" si="166"/>
        <v>0.97899000000000003</v>
      </c>
      <c r="BA544" s="326">
        <f t="shared" si="176"/>
        <v>185.3236498840642</v>
      </c>
      <c r="BB544" s="296">
        <f t="shared" si="177"/>
        <v>185.3236498840642</v>
      </c>
      <c r="BC544">
        <f t="shared" si="167"/>
        <v>1</v>
      </c>
      <c r="BD544" s="296"/>
      <c r="BE544" s="296"/>
      <c r="BF544" s="332">
        <v>45222</v>
      </c>
      <c r="BG544" s="2" t="s">
        <v>115</v>
      </c>
      <c r="BH544" s="2" t="s">
        <v>145</v>
      </c>
      <c r="BI544" s="323">
        <v>45748</v>
      </c>
      <c r="BJ544" s="323">
        <v>45838</v>
      </c>
      <c r="BK544" s="324">
        <v>2184</v>
      </c>
      <c r="BL544" s="325">
        <v>102.93</v>
      </c>
      <c r="BM544" s="274">
        <f t="shared" si="168"/>
        <v>0.95518000000000003</v>
      </c>
      <c r="BN544" s="326">
        <f t="shared" si="178"/>
        <v>107.75979396553529</v>
      </c>
      <c r="BO544" s="296" t="str">
        <f t="shared" si="179"/>
        <v/>
      </c>
      <c r="BP544" t="str">
        <f t="shared" si="169"/>
        <v/>
      </c>
      <c r="BQ544" s="296"/>
      <c r="BR544" s="332">
        <v>45215</v>
      </c>
      <c r="BS544" s="2" t="s">
        <v>108</v>
      </c>
      <c r="BT544" s="2" t="s">
        <v>138</v>
      </c>
      <c r="BU544" s="323">
        <v>46023</v>
      </c>
      <c r="BV544" s="323">
        <v>46387</v>
      </c>
      <c r="BW544" s="324">
        <v>8760</v>
      </c>
      <c r="BX544" s="325">
        <v>105.56</v>
      </c>
      <c r="BY544" s="274">
        <f t="shared" si="170"/>
        <v>0.95518000000000003</v>
      </c>
      <c r="BZ544" s="326">
        <f t="shared" si="180"/>
        <v>110.5132017002031</v>
      </c>
      <c r="CA544" s="296" t="str">
        <f t="shared" si="181"/>
        <v/>
      </c>
    </row>
    <row r="545" spans="12:79" x14ac:dyDescent="0.25">
      <c r="L545" s="332">
        <v>44070</v>
      </c>
      <c r="M545" s="2" t="s">
        <v>108</v>
      </c>
      <c r="N545" s="2" t="s">
        <v>133</v>
      </c>
      <c r="O545" s="323">
        <v>44562</v>
      </c>
      <c r="P545" s="323">
        <v>44926</v>
      </c>
      <c r="Q545" s="324">
        <v>8760</v>
      </c>
      <c r="R545" s="325">
        <v>45.12</v>
      </c>
      <c r="S545" s="274">
        <f t="shared" si="162"/>
        <v>1.0767800000000001</v>
      </c>
      <c r="T545" s="326">
        <f t="shared" si="171"/>
        <v>41.902709931462319</v>
      </c>
      <c r="U545" s="296" t="str">
        <f t="shared" si="163"/>
        <v/>
      </c>
      <c r="V545" s="296"/>
      <c r="W545" s="332">
        <v>44487</v>
      </c>
      <c r="X545" s="2" t="s">
        <v>108</v>
      </c>
      <c r="Y545" s="2" t="s">
        <v>135</v>
      </c>
      <c r="Z545" s="323">
        <v>45658</v>
      </c>
      <c r="AA545" s="323">
        <v>46022</v>
      </c>
      <c r="AB545" s="324">
        <v>8760</v>
      </c>
      <c r="AC545" s="325">
        <v>71.05</v>
      </c>
      <c r="AD545" s="274">
        <f t="shared" si="164"/>
        <v>1.0713699999999999</v>
      </c>
      <c r="AE545" s="326">
        <f t="shared" si="172"/>
        <v>66.316958660406769</v>
      </c>
      <c r="AF545" s="296" t="str">
        <f t="shared" si="173"/>
        <v/>
      </c>
      <c r="AG545" s="296"/>
      <c r="AH545" s="333">
        <v>44852</v>
      </c>
      <c r="AI545" s="328" t="s">
        <v>108</v>
      </c>
      <c r="AJ545" s="328" t="s">
        <v>138</v>
      </c>
      <c r="AK545" s="329">
        <v>46023</v>
      </c>
      <c r="AL545" s="329">
        <v>46387</v>
      </c>
      <c r="AM545" s="330">
        <v>8760</v>
      </c>
      <c r="AN545" s="331">
        <v>157.13</v>
      </c>
      <c r="AO545" s="274">
        <f t="shared" si="165"/>
        <v>0.97899000000000003</v>
      </c>
      <c r="AP545" s="326">
        <f t="shared" si="174"/>
        <v>160.50215017518053</v>
      </c>
      <c r="AQ545" s="296" t="str">
        <f t="shared" si="175"/>
        <v/>
      </c>
      <c r="AR545" s="296"/>
      <c r="AS545" s="333">
        <v>44859</v>
      </c>
      <c r="AT545" s="328" t="s">
        <v>115</v>
      </c>
      <c r="AU545" s="328" t="s">
        <v>118</v>
      </c>
      <c r="AV545" s="329">
        <v>45474</v>
      </c>
      <c r="AW545" s="329">
        <v>45565</v>
      </c>
      <c r="AX545" s="330">
        <v>2208</v>
      </c>
      <c r="AY545" s="331">
        <v>175.93</v>
      </c>
      <c r="AZ545" s="274">
        <f t="shared" si="166"/>
        <v>0.97899000000000003</v>
      </c>
      <c r="BA545" s="326">
        <f t="shared" si="176"/>
        <v>179.70561497053086</v>
      </c>
      <c r="BB545" s="296">
        <f t="shared" si="177"/>
        <v>179.70561497053086</v>
      </c>
      <c r="BC545">
        <f t="shared" si="167"/>
        <v>1</v>
      </c>
      <c r="BD545" s="296"/>
      <c r="BE545" s="296"/>
      <c r="BF545" s="332">
        <v>45222</v>
      </c>
      <c r="BG545" s="2" t="s">
        <v>115</v>
      </c>
      <c r="BH545" s="2" t="s">
        <v>148</v>
      </c>
      <c r="BI545" s="323">
        <v>45839</v>
      </c>
      <c r="BJ545" s="323">
        <v>45930</v>
      </c>
      <c r="BK545" s="324">
        <v>2208</v>
      </c>
      <c r="BL545" s="325">
        <v>104.67</v>
      </c>
      <c r="BM545" s="274">
        <f t="shared" si="168"/>
        <v>0.95518000000000003</v>
      </c>
      <c r="BN545" s="326">
        <f t="shared" si="178"/>
        <v>109.58144014740677</v>
      </c>
      <c r="BO545" s="296" t="str">
        <f t="shared" si="179"/>
        <v/>
      </c>
      <c r="BP545" t="str">
        <f t="shared" si="169"/>
        <v/>
      </c>
      <c r="BQ545" s="296"/>
      <c r="BR545" s="332">
        <v>45215</v>
      </c>
      <c r="BS545" s="2" t="s">
        <v>108</v>
      </c>
      <c r="BT545" s="2" t="s">
        <v>141</v>
      </c>
      <c r="BU545" s="323">
        <v>46388</v>
      </c>
      <c r="BV545" s="323">
        <v>46752</v>
      </c>
      <c r="BW545" s="324">
        <v>8760</v>
      </c>
      <c r="BX545" s="325">
        <v>92.05</v>
      </c>
      <c r="BY545" s="274">
        <f t="shared" si="170"/>
        <v>0.95518000000000003</v>
      </c>
      <c r="BZ545" s="326">
        <f t="shared" si="180"/>
        <v>96.369270713373396</v>
      </c>
      <c r="CA545" s="296" t="str">
        <f t="shared" si="181"/>
        <v/>
      </c>
    </row>
    <row r="546" spans="12:79" x14ac:dyDescent="0.25">
      <c r="L546" s="332">
        <v>44070</v>
      </c>
      <c r="M546" s="2" t="s">
        <v>108</v>
      </c>
      <c r="N546" s="2" t="s">
        <v>110</v>
      </c>
      <c r="O546" s="323">
        <v>44927</v>
      </c>
      <c r="P546" s="323">
        <v>45291</v>
      </c>
      <c r="Q546" s="324">
        <v>8760</v>
      </c>
      <c r="R546" s="325">
        <v>47.1</v>
      </c>
      <c r="S546" s="274">
        <f t="shared" si="162"/>
        <v>1.0767800000000001</v>
      </c>
      <c r="T546" s="326">
        <f t="shared" si="171"/>
        <v>43.741525659837663</v>
      </c>
      <c r="U546" s="296" t="str">
        <f t="shared" si="163"/>
        <v/>
      </c>
      <c r="V546" s="296"/>
      <c r="W546" s="332">
        <v>44487</v>
      </c>
      <c r="X546" s="2" t="s">
        <v>108</v>
      </c>
      <c r="Y546" s="2" t="s">
        <v>138</v>
      </c>
      <c r="Z546" s="323">
        <v>46023</v>
      </c>
      <c r="AA546" s="323">
        <v>46387</v>
      </c>
      <c r="AB546" s="324">
        <v>8760</v>
      </c>
      <c r="AC546" s="325">
        <v>70.069999999999993</v>
      </c>
      <c r="AD546" s="274">
        <f t="shared" si="164"/>
        <v>1.0713699999999999</v>
      </c>
      <c r="AE546" s="326">
        <f t="shared" si="172"/>
        <v>65.402241989228742</v>
      </c>
      <c r="AF546" s="296" t="str">
        <f t="shared" si="173"/>
        <v/>
      </c>
      <c r="AG546" s="296"/>
      <c r="AH546" s="333">
        <v>44852</v>
      </c>
      <c r="AI546" s="328" t="s">
        <v>108</v>
      </c>
      <c r="AJ546" s="328" t="s">
        <v>141</v>
      </c>
      <c r="AK546" s="329">
        <v>46388</v>
      </c>
      <c r="AL546" s="329">
        <v>46752</v>
      </c>
      <c r="AM546" s="330">
        <v>8760</v>
      </c>
      <c r="AN546" s="331">
        <v>140.32</v>
      </c>
      <c r="AO546" s="274">
        <f t="shared" si="165"/>
        <v>0.97899000000000003</v>
      </c>
      <c r="AP546" s="326">
        <f t="shared" si="174"/>
        <v>143.33139255763592</v>
      </c>
      <c r="AQ546" s="296" t="str">
        <f t="shared" si="175"/>
        <v/>
      </c>
      <c r="AR546" s="296"/>
      <c r="AS546" s="333">
        <v>44859</v>
      </c>
      <c r="AT546" s="328" t="s">
        <v>115</v>
      </c>
      <c r="AU546" s="328" t="s">
        <v>140</v>
      </c>
      <c r="AV546" s="329">
        <v>45566</v>
      </c>
      <c r="AW546" s="329">
        <v>45657</v>
      </c>
      <c r="AX546" s="330">
        <v>2209</v>
      </c>
      <c r="AY546" s="331">
        <v>229</v>
      </c>
      <c r="AZ546" s="274">
        <f t="shared" si="166"/>
        <v>0.97899000000000003</v>
      </c>
      <c r="BA546" s="326">
        <f t="shared" si="176"/>
        <v>233.91454458166069</v>
      </c>
      <c r="BB546" s="296" t="str">
        <f t="shared" si="177"/>
        <v/>
      </c>
      <c r="BC546" t="str">
        <f t="shared" si="167"/>
        <v/>
      </c>
      <c r="BD546" s="296"/>
      <c r="BE546" s="296"/>
      <c r="BF546" s="332">
        <v>45222</v>
      </c>
      <c r="BG546" s="2" t="s">
        <v>115</v>
      </c>
      <c r="BH546" s="2" t="s">
        <v>152</v>
      </c>
      <c r="BI546" s="323">
        <v>45931</v>
      </c>
      <c r="BJ546" s="323">
        <v>46022</v>
      </c>
      <c r="BK546" s="324">
        <v>2209</v>
      </c>
      <c r="BL546" s="325">
        <v>123.96</v>
      </c>
      <c r="BM546" s="274">
        <f t="shared" si="168"/>
        <v>0.95518000000000003</v>
      </c>
      <c r="BN546" s="326">
        <f t="shared" si="178"/>
        <v>129.77658661194747</v>
      </c>
      <c r="BO546" s="296" t="str">
        <f t="shared" si="179"/>
        <v/>
      </c>
      <c r="BP546" t="str">
        <f t="shared" si="169"/>
        <v/>
      </c>
      <c r="BQ546" s="296"/>
      <c r="BR546" s="332">
        <v>45215</v>
      </c>
      <c r="BS546" s="2" t="s">
        <v>108</v>
      </c>
      <c r="BT546" s="2" t="s">
        <v>143</v>
      </c>
      <c r="BU546" s="323">
        <v>46753</v>
      </c>
      <c r="BV546" s="323">
        <v>47118</v>
      </c>
      <c r="BW546" s="324">
        <v>8784</v>
      </c>
      <c r="BX546" s="325">
        <v>82.9</v>
      </c>
      <c r="BY546" s="274">
        <f t="shared" si="170"/>
        <v>0.95518000000000003</v>
      </c>
      <c r="BZ546" s="326">
        <f t="shared" si="180"/>
        <v>86.789924412152686</v>
      </c>
      <c r="CA546" s="296" t="str">
        <f t="shared" si="181"/>
        <v/>
      </c>
    </row>
    <row r="547" spans="12:79" x14ac:dyDescent="0.25">
      <c r="L547" s="332">
        <v>44070</v>
      </c>
      <c r="M547" s="2" t="s">
        <v>108</v>
      </c>
      <c r="N547" s="2" t="s">
        <v>111</v>
      </c>
      <c r="O547" s="323">
        <v>45292</v>
      </c>
      <c r="P547" s="323">
        <v>45657</v>
      </c>
      <c r="Q547" s="324">
        <v>8784</v>
      </c>
      <c r="R547" s="325">
        <v>48.73</v>
      </c>
      <c r="S547" s="274">
        <f t="shared" si="162"/>
        <v>1.0767800000000001</v>
      </c>
      <c r="T547" s="326">
        <f t="shared" si="171"/>
        <v>45.255298203904225</v>
      </c>
      <c r="U547" s="296" t="str">
        <f t="shared" si="163"/>
        <v/>
      </c>
      <c r="V547" s="296"/>
      <c r="W547" s="332">
        <v>44487</v>
      </c>
      <c r="X547" s="2" t="s">
        <v>108</v>
      </c>
      <c r="Y547" s="2" t="s">
        <v>141</v>
      </c>
      <c r="Z547" s="323">
        <v>46388</v>
      </c>
      <c r="AA547" s="323">
        <v>46752</v>
      </c>
      <c r="AB547" s="324">
        <v>8760</v>
      </c>
      <c r="AC547" s="325">
        <v>69.8</v>
      </c>
      <c r="AD547" s="274">
        <f t="shared" si="164"/>
        <v>1.0713699999999999</v>
      </c>
      <c r="AE547" s="326">
        <f t="shared" si="172"/>
        <v>65.150228212475611</v>
      </c>
      <c r="AF547" s="296" t="str">
        <f t="shared" si="173"/>
        <v/>
      </c>
      <c r="AG547" s="296"/>
      <c r="AH547" s="333">
        <v>44852</v>
      </c>
      <c r="AI547" s="328" t="s">
        <v>108</v>
      </c>
      <c r="AJ547" s="328" t="s">
        <v>143</v>
      </c>
      <c r="AK547" s="329">
        <v>46753</v>
      </c>
      <c r="AL547" s="329">
        <v>47118</v>
      </c>
      <c r="AM547" s="330">
        <v>8784</v>
      </c>
      <c r="AN547" s="331">
        <v>124.03</v>
      </c>
      <c r="AO547" s="274">
        <f t="shared" si="165"/>
        <v>0.97899000000000003</v>
      </c>
      <c r="AP547" s="326">
        <f t="shared" si="174"/>
        <v>126.69179460464356</v>
      </c>
      <c r="AQ547" s="296" t="str">
        <f t="shared" si="175"/>
        <v/>
      </c>
      <c r="AR547" s="296"/>
      <c r="AS547" s="333">
        <v>44859</v>
      </c>
      <c r="AT547" s="328" t="s">
        <v>115</v>
      </c>
      <c r="AU547" s="328" t="s">
        <v>135</v>
      </c>
      <c r="AV547" s="329">
        <v>45658</v>
      </c>
      <c r="AW547" s="329">
        <v>45747</v>
      </c>
      <c r="AX547" s="330">
        <v>2159</v>
      </c>
      <c r="AY547" s="331">
        <v>229.76</v>
      </c>
      <c r="AZ547" s="274">
        <f t="shared" si="166"/>
        <v>0.97899000000000003</v>
      </c>
      <c r="BA547" s="326">
        <f t="shared" si="176"/>
        <v>234.69085486062164</v>
      </c>
      <c r="BB547" s="296" t="str">
        <f t="shared" si="177"/>
        <v/>
      </c>
      <c r="BC547" t="str">
        <f t="shared" si="167"/>
        <v/>
      </c>
      <c r="BD547" s="296"/>
      <c r="BE547" s="296"/>
      <c r="BF547" s="332">
        <v>45222</v>
      </c>
      <c r="BG547" s="2" t="s">
        <v>115</v>
      </c>
      <c r="BH547" s="2" t="s">
        <v>138</v>
      </c>
      <c r="BI547" s="323">
        <v>46023</v>
      </c>
      <c r="BJ547" s="323">
        <v>46112</v>
      </c>
      <c r="BK547" s="324">
        <v>2159</v>
      </c>
      <c r="BL547" s="325">
        <v>124.44</v>
      </c>
      <c r="BM547" s="274">
        <f t="shared" si="168"/>
        <v>0.95518000000000003</v>
      </c>
      <c r="BN547" s="326">
        <f t="shared" si="178"/>
        <v>130.27910969660169</v>
      </c>
      <c r="BO547" s="296" t="str">
        <f t="shared" si="179"/>
        <v/>
      </c>
      <c r="BP547" t="str">
        <f t="shared" si="169"/>
        <v/>
      </c>
      <c r="BQ547" s="296"/>
      <c r="BR547" s="332">
        <v>45215</v>
      </c>
      <c r="BS547" s="2" t="s">
        <v>108</v>
      </c>
      <c r="BT547" s="2" t="s">
        <v>146</v>
      </c>
      <c r="BU547" s="323">
        <v>47119</v>
      </c>
      <c r="BV547" s="323">
        <v>47483</v>
      </c>
      <c r="BW547" s="324">
        <v>8760</v>
      </c>
      <c r="BX547" s="325">
        <v>79.69</v>
      </c>
      <c r="BY547" s="274">
        <f t="shared" si="170"/>
        <v>0.95518000000000003</v>
      </c>
      <c r="BZ547" s="326">
        <f t="shared" si="180"/>
        <v>83.429301283527707</v>
      </c>
      <c r="CA547" s="296" t="str">
        <f t="shared" si="181"/>
        <v/>
      </c>
    </row>
    <row r="548" spans="12:79" x14ac:dyDescent="0.25">
      <c r="L548" s="332">
        <v>44070</v>
      </c>
      <c r="M548" s="2" t="s">
        <v>108</v>
      </c>
      <c r="N548" s="2" t="s">
        <v>135</v>
      </c>
      <c r="O548" s="323">
        <v>45658</v>
      </c>
      <c r="P548" s="323">
        <v>46022</v>
      </c>
      <c r="Q548" s="324">
        <v>8760</v>
      </c>
      <c r="R548" s="325">
        <v>49.48</v>
      </c>
      <c r="S548" s="274">
        <f t="shared" si="162"/>
        <v>1.0767800000000001</v>
      </c>
      <c r="T548" s="326">
        <f t="shared" si="171"/>
        <v>45.951819313137314</v>
      </c>
      <c r="U548" s="296" t="str">
        <f t="shared" si="163"/>
        <v/>
      </c>
      <c r="V548" s="296"/>
      <c r="W548" s="332">
        <v>44487</v>
      </c>
      <c r="X548" s="2" t="s">
        <v>108</v>
      </c>
      <c r="Y548" s="2" t="s">
        <v>143</v>
      </c>
      <c r="Z548" s="323">
        <v>46753</v>
      </c>
      <c r="AA548" s="323">
        <v>47118</v>
      </c>
      <c r="AB548" s="324">
        <v>8784</v>
      </c>
      <c r="AC548" s="325">
        <v>69.06</v>
      </c>
      <c r="AD548" s="274">
        <f t="shared" si="164"/>
        <v>1.0713699999999999</v>
      </c>
      <c r="AE548" s="326">
        <f t="shared" si="172"/>
        <v>64.459523787300384</v>
      </c>
      <c r="AF548" s="296" t="str">
        <f t="shared" si="173"/>
        <v/>
      </c>
      <c r="AG548" s="296"/>
      <c r="AH548" s="333">
        <v>44852</v>
      </c>
      <c r="AI548" s="328" t="s">
        <v>108</v>
      </c>
      <c r="AJ548" s="328" t="s">
        <v>146</v>
      </c>
      <c r="AK548" s="329">
        <v>47119</v>
      </c>
      <c r="AL548" s="329">
        <v>47483</v>
      </c>
      <c r="AM548" s="330">
        <v>8760</v>
      </c>
      <c r="AN548" s="331">
        <v>122.25</v>
      </c>
      <c r="AO548" s="274">
        <f t="shared" si="165"/>
        <v>0.97899000000000003</v>
      </c>
      <c r="AP548" s="326">
        <f t="shared" si="174"/>
        <v>124.87359421444549</v>
      </c>
      <c r="AQ548" s="296" t="str">
        <f t="shared" si="175"/>
        <v/>
      </c>
      <c r="AR548" s="296"/>
      <c r="AS548" s="333">
        <v>44859</v>
      </c>
      <c r="AT548" s="328" t="s">
        <v>115</v>
      </c>
      <c r="AU548" s="328" t="s">
        <v>145</v>
      </c>
      <c r="AV548" s="329">
        <v>45748</v>
      </c>
      <c r="AW548" s="329">
        <v>45838</v>
      </c>
      <c r="AX548" s="330">
        <v>2184</v>
      </c>
      <c r="AY548" s="331"/>
      <c r="AZ548" s="274">
        <f t="shared" si="166"/>
        <v>0.97899000000000003</v>
      </c>
      <c r="BA548" s="326" t="str">
        <f t="shared" si="176"/>
        <v/>
      </c>
      <c r="BB548" s="296" t="str">
        <f t="shared" si="177"/>
        <v/>
      </c>
      <c r="BC548" t="str">
        <f t="shared" si="167"/>
        <v/>
      </c>
      <c r="BD548" s="296"/>
      <c r="BE548" s="296"/>
      <c r="BF548" s="332">
        <v>45222</v>
      </c>
      <c r="BG548" s="2" t="s">
        <v>115</v>
      </c>
      <c r="BH548" s="2" t="s">
        <v>157</v>
      </c>
      <c r="BI548" s="323">
        <v>46113</v>
      </c>
      <c r="BJ548" s="323">
        <v>46203</v>
      </c>
      <c r="BK548" s="324">
        <v>2184</v>
      </c>
      <c r="BL548" s="325">
        <v>92.15</v>
      </c>
      <c r="BM548" s="274">
        <f t="shared" si="168"/>
        <v>0.95518000000000003</v>
      </c>
      <c r="BN548" s="326">
        <f t="shared" si="178"/>
        <v>96.473963022676358</v>
      </c>
      <c r="BO548" s="296" t="str">
        <f t="shared" si="179"/>
        <v/>
      </c>
      <c r="BP548" t="str">
        <f t="shared" si="169"/>
        <v/>
      </c>
      <c r="BQ548" s="296"/>
      <c r="BR548" s="332">
        <v>45215</v>
      </c>
      <c r="BS548" s="2" t="s">
        <v>108</v>
      </c>
      <c r="BT548" s="2" t="s">
        <v>149</v>
      </c>
      <c r="BU548" s="323">
        <v>47484</v>
      </c>
      <c r="BV548" s="323">
        <v>47848</v>
      </c>
      <c r="BW548" s="324">
        <v>8760</v>
      </c>
      <c r="BX548" s="325">
        <v>76.819999999999993</v>
      </c>
      <c r="BY548" s="274">
        <f t="shared" si="170"/>
        <v>0.95518000000000003</v>
      </c>
      <c r="BZ548" s="326">
        <f t="shared" si="180"/>
        <v>80.424632006532789</v>
      </c>
      <c r="CA548" s="296" t="str">
        <f t="shared" si="181"/>
        <v/>
      </c>
    </row>
    <row r="549" spans="12:79" x14ac:dyDescent="0.25">
      <c r="L549" s="332">
        <v>44070</v>
      </c>
      <c r="M549" s="2" t="s">
        <v>108</v>
      </c>
      <c r="N549" s="2" t="s">
        <v>138</v>
      </c>
      <c r="O549" s="323">
        <v>46023</v>
      </c>
      <c r="P549" s="323">
        <v>46387</v>
      </c>
      <c r="Q549" s="324">
        <v>8760</v>
      </c>
      <c r="R549" s="325">
        <v>50.03</v>
      </c>
      <c r="S549" s="274">
        <f t="shared" si="162"/>
        <v>1.0767800000000001</v>
      </c>
      <c r="T549" s="326">
        <f t="shared" si="171"/>
        <v>46.462601459908242</v>
      </c>
      <c r="U549" s="296" t="str">
        <f t="shared" si="163"/>
        <v/>
      </c>
      <c r="V549" s="296"/>
      <c r="W549" s="332">
        <v>44487</v>
      </c>
      <c r="X549" s="2" t="s">
        <v>108</v>
      </c>
      <c r="Y549" s="2" t="s">
        <v>146</v>
      </c>
      <c r="Z549" s="323">
        <v>47119</v>
      </c>
      <c r="AA549" s="323">
        <v>47483</v>
      </c>
      <c r="AB549" s="324">
        <v>8760</v>
      </c>
      <c r="AC549" s="325">
        <v>68.38</v>
      </c>
      <c r="AD549" s="274">
        <f t="shared" si="164"/>
        <v>1.0713699999999999</v>
      </c>
      <c r="AE549" s="326">
        <f t="shared" si="172"/>
        <v>63.824822423625825</v>
      </c>
      <c r="AF549" s="296" t="str">
        <f t="shared" si="173"/>
        <v/>
      </c>
      <c r="AG549" s="296"/>
      <c r="AH549" s="333">
        <v>44852</v>
      </c>
      <c r="AI549" s="328" t="s">
        <v>108</v>
      </c>
      <c r="AJ549" s="328" t="s">
        <v>149</v>
      </c>
      <c r="AK549" s="329">
        <v>47484</v>
      </c>
      <c r="AL549" s="329">
        <v>47848</v>
      </c>
      <c r="AM549" s="330">
        <v>8760</v>
      </c>
      <c r="AN549" s="331">
        <v>121.29</v>
      </c>
      <c r="AO549" s="274">
        <f t="shared" si="165"/>
        <v>0.97899000000000003</v>
      </c>
      <c r="AP549" s="326">
        <f t="shared" si="174"/>
        <v>123.89299175681059</v>
      </c>
      <c r="AQ549" s="296" t="str">
        <f t="shared" si="175"/>
        <v/>
      </c>
      <c r="AR549" s="296"/>
      <c r="AS549" s="333">
        <v>44859</v>
      </c>
      <c r="AT549" s="328" t="s">
        <v>115</v>
      </c>
      <c r="AU549" s="328" t="s">
        <v>148</v>
      </c>
      <c r="AV549" s="329">
        <v>45839</v>
      </c>
      <c r="AW549" s="329">
        <v>45930</v>
      </c>
      <c r="AX549" s="330">
        <v>2208</v>
      </c>
      <c r="AY549" s="331"/>
      <c r="AZ549" s="274">
        <f t="shared" si="166"/>
        <v>0.97899000000000003</v>
      </c>
      <c r="BA549" s="326" t="str">
        <f t="shared" si="176"/>
        <v/>
      </c>
      <c r="BB549" s="296" t="str">
        <f t="shared" si="177"/>
        <v/>
      </c>
      <c r="BC549" t="str">
        <f t="shared" si="167"/>
        <v/>
      </c>
      <c r="BD549" s="296"/>
      <c r="BE549" s="296"/>
      <c r="BF549" s="332">
        <v>45222</v>
      </c>
      <c r="BG549" s="2" t="s">
        <v>115</v>
      </c>
      <c r="BH549" s="2" t="s">
        <v>160</v>
      </c>
      <c r="BI549" s="323">
        <v>46204</v>
      </c>
      <c r="BJ549" s="323">
        <v>46295</v>
      </c>
      <c r="BK549" s="324">
        <v>2208</v>
      </c>
      <c r="BL549" s="325">
        <v>96.7</v>
      </c>
      <c r="BM549" s="274">
        <f t="shared" si="168"/>
        <v>0.95518000000000003</v>
      </c>
      <c r="BN549" s="326">
        <f t="shared" si="178"/>
        <v>101.23746309596098</v>
      </c>
      <c r="BO549" s="296" t="str">
        <f t="shared" si="179"/>
        <v/>
      </c>
      <c r="BP549" t="str">
        <f t="shared" si="169"/>
        <v/>
      </c>
      <c r="BQ549" s="296"/>
      <c r="BR549" s="332">
        <v>45215</v>
      </c>
      <c r="BS549" s="2" t="s">
        <v>108</v>
      </c>
      <c r="BT549" s="2" t="s">
        <v>153</v>
      </c>
      <c r="BU549" s="323">
        <v>47849</v>
      </c>
      <c r="BV549" s="323">
        <v>48213</v>
      </c>
      <c r="BW549" s="324">
        <v>8760</v>
      </c>
      <c r="BX549" s="325">
        <v>78.760000000000005</v>
      </c>
      <c r="BY549" s="274">
        <f t="shared" si="170"/>
        <v>0.95518000000000003</v>
      </c>
      <c r="BZ549" s="326">
        <f t="shared" si="180"/>
        <v>82.455662807010199</v>
      </c>
      <c r="CA549" s="296" t="str">
        <f t="shared" si="181"/>
        <v/>
      </c>
    </row>
    <row r="550" spans="12:79" x14ac:dyDescent="0.25">
      <c r="L550" s="332">
        <v>44069</v>
      </c>
      <c r="M550" s="2" t="s">
        <v>108</v>
      </c>
      <c r="N550" s="2" t="s">
        <v>151</v>
      </c>
      <c r="O550" s="323">
        <v>44197</v>
      </c>
      <c r="P550" s="323">
        <v>44561</v>
      </c>
      <c r="Q550" s="324">
        <v>8760</v>
      </c>
      <c r="R550" s="325">
        <v>41.79</v>
      </c>
      <c r="S550" s="274">
        <f t="shared" si="162"/>
        <v>1.0767800000000001</v>
      </c>
      <c r="T550" s="326">
        <f t="shared" si="171"/>
        <v>38.810156206467425</v>
      </c>
      <c r="U550" s="296" t="str">
        <f t="shared" si="163"/>
        <v/>
      </c>
      <c r="V550" s="296"/>
      <c r="W550" s="332">
        <v>44487</v>
      </c>
      <c r="X550" s="2" t="s">
        <v>108</v>
      </c>
      <c r="Y550" s="2" t="s">
        <v>149</v>
      </c>
      <c r="Z550" s="323">
        <v>47484</v>
      </c>
      <c r="AA550" s="323">
        <v>47848</v>
      </c>
      <c r="AB550" s="324">
        <v>8760</v>
      </c>
      <c r="AC550" s="325">
        <v>68.03</v>
      </c>
      <c r="AD550" s="274">
        <f t="shared" si="164"/>
        <v>1.0713699999999999</v>
      </c>
      <c r="AE550" s="326">
        <f t="shared" si="172"/>
        <v>63.498137898205108</v>
      </c>
      <c r="AF550" s="296" t="str">
        <f t="shared" si="173"/>
        <v/>
      </c>
      <c r="AG550" s="296"/>
      <c r="AH550" s="333">
        <v>44852</v>
      </c>
      <c r="AI550" s="328" t="s">
        <v>108</v>
      </c>
      <c r="AJ550" s="328" t="s">
        <v>153</v>
      </c>
      <c r="AK550" s="329">
        <v>47849</v>
      </c>
      <c r="AL550" s="329">
        <v>48213</v>
      </c>
      <c r="AM550" s="330">
        <v>8760</v>
      </c>
      <c r="AN550" s="331">
        <v>120.57</v>
      </c>
      <c r="AO550" s="274">
        <f t="shared" si="165"/>
        <v>0.97899000000000003</v>
      </c>
      <c r="AP550" s="326">
        <f t="shared" si="174"/>
        <v>123.1575399135844</v>
      </c>
      <c r="AQ550" s="296" t="str">
        <f t="shared" si="175"/>
        <v/>
      </c>
      <c r="AR550" s="296"/>
      <c r="AS550" s="333">
        <v>44858</v>
      </c>
      <c r="AT550" s="328" t="s">
        <v>115</v>
      </c>
      <c r="AU550" s="328" t="s">
        <v>110</v>
      </c>
      <c r="AV550" s="329">
        <v>44927</v>
      </c>
      <c r="AW550" s="329">
        <v>45016</v>
      </c>
      <c r="AX550" s="330">
        <v>2159</v>
      </c>
      <c r="AY550" s="331">
        <v>406.33</v>
      </c>
      <c r="AZ550" s="274">
        <f t="shared" si="166"/>
        <v>0.97899000000000003</v>
      </c>
      <c r="BA550" s="326">
        <f t="shared" si="176"/>
        <v>415.05020480290909</v>
      </c>
      <c r="BB550" s="296" t="str">
        <f t="shared" si="177"/>
        <v/>
      </c>
      <c r="BC550" t="str">
        <f t="shared" si="167"/>
        <v/>
      </c>
      <c r="BD550" s="296"/>
      <c r="BE550" s="296"/>
      <c r="BF550" s="332">
        <v>45219</v>
      </c>
      <c r="BG550" s="2" t="s">
        <v>115</v>
      </c>
      <c r="BH550" s="2" t="s">
        <v>111</v>
      </c>
      <c r="BI550" s="323">
        <v>45292</v>
      </c>
      <c r="BJ550" s="323">
        <v>45382</v>
      </c>
      <c r="BK550" s="324">
        <v>2183</v>
      </c>
      <c r="BL550" s="325">
        <v>136.18</v>
      </c>
      <c r="BM550" s="274">
        <f t="shared" si="168"/>
        <v>0.95518000000000003</v>
      </c>
      <c r="BN550" s="326">
        <f t="shared" si="178"/>
        <v>142.56998680876904</v>
      </c>
      <c r="BO550" s="296" t="str">
        <f t="shared" si="179"/>
        <v/>
      </c>
      <c r="BP550">
        <f t="shared" si="169"/>
        <v>1</v>
      </c>
      <c r="BQ550" s="296"/>
      <c r="BR550" s="332">
        <v>45215</v>
      </c>
      <c r="BS550" s="2" t="s">
        <v>108</v>
      </c>
      <c r="BT550" s="2" t="s">
        <v>155</v>
      </c>
      <c r="BU550" s="323">
        <v>48214</v>
      </c>
      <c r="BV550" s="323">
        <v>48579</v>
      </c>
      <c r="BW550" s="324">
        <v>8784</v>
      </c>
      <c r="BX550" s="325">
        <v>76.760000000000005</v>
      </c>
      <c r="BY550" s="274">
        <f t="shared" si="170"/>
        <v>0.95518000000000003</v>
      </c>
      <c r="BZ550" s="326">
        <f t="shared" si="180"/>
        <v>80.361816620951032</v>
      </c>
      <c r="CA550" s="296" t="str">
        <f t="shared" si="181"/>
        <v/>
      </c>
    </row>
    <row r="551" spans="12:79" x14ac:dyDescent="0.25">
      <c r="L551" s="332">
        <v>44069</v>
      </c>
      <c r="M551" s="2" t="s">
        <v>108</v>
      </c>
      <c r="N551" s="2" t="s">
        <v>133</v>
      </c>
      <c r="O551" s="323">
        <v>44562</v>
      </c>
      <c r="P551" s="323">
        <v>44926</v>
      </c>
      <c r="Q551" s="324">
        <v>8760</v>
      </c>
      <c r="R551" s="325">
        <v>45.2</v>
      </c>
      <c r="S551" s="274">
        <f t="shared" si="162"/>
        <v>1.0767800000000001</v>
      </c>
      <c r="T551" s="326">
        <f t="shared" si="171"/>
        <v>41.977005516447186</v>
      </c>
      <c r="U551" s="296" t="str">
        <f t="shared" si="163"/>
        <v/>
      </c>
      <c r="V551" s="296"/>
      <c r="W551" s="332">
        <v>44487</v>
      </c>
      <c r="X551" s="2" t="s">
        <v>108</v>
      </c>
      <c r="Y551" s="2" t="s">
        <v>153</v>
      </c>
      <c r="Z551" s="323">
        <v>47849</v>
      </c>
      <c r="AA551" s="323">
        <v>48213</v>
      </c>
      <c r="AB551" s="324">
        <v>8760</v>
      </c>
      <c r="AC551" s="325">
        <v>67.62</v>
      </c>
      <c r="AD551" s="274">
        <f t="shared" si="164"/>
        <v>1.0713699999999999</v>
      </c>
      <c r="AE551" s="326">
        <f t="shared" si="172"/>
        <v>63.115450311283695</v>
      </c>
      <c r="AF551" s="296" t="str">
        <f t="shared" si="173"/>
        <v/>
      </c>
      <c r="AG551" s="296"/>
      <c r="AH551" s="333">
        <v>44852</v>
      </c>
      <c r="AI551" s="328" t="s">
        <v>108</v>
      </c>
      <c r="AJ551" s="328" t="s">
        <v>155</v>
      </c>
      <c r="AK551" s="329">
        <v>48214</v>
      </c>
      <c r="AL551" s="329">
        <v>48579</v>
      </c>
      <c r="AM551" s="330">
        <v>8784</v>
      </c>
      <c r="AN551" s="331">
        <v>119.32</v>
      </c>
      <c r="AO551" s="274">
        <f t="shared" si="165"/>
        <v>0.97899000000000003</v>
      </c>
      <c r="AP551" s="326">
        <f t="shared" si="174"/>
        <v>121.88071379687227</v>
      </c>
      <c r="AQ551" s="296" t="str">
        <f t="shared" si="175"/>
        <v/>
      </c>
      <c r="AR551" s="296"/>
      <c r="AS551" s="333">
        <v>44858</v>
      </c>
      <c r="AT551" s="328" t="s">
        <v>115</v>
      </c>
      <c r="AU551" s="328" t="s">
        <v>134</v>
      </c>
      <c r="AV551" s="329">
        <v>45017</v>
      </c>
      <c r="AW551" s="329">
        <v>45107</v>
      </c>
      <c r="AX551" s="330">
        <v>2184</v>
      </c>
      <c r="AY551" s="331">
        <v>322.48</v>
      </c>
      <c r="AZ551" s="274">
        <f t="shared" si="166"/>
        <v>0.97899000000000003</v>
      </c>
      <c r="BA551" s="326">
        <f t="shared" si="176"/>
        <v>329.40070889385998</v>
      </c>
      <c r="BB551" s="296" t="str">
        <f t="shared" si="177"/>
        <v/>
      </c>
      <c r="BC551" t="str">
        <f t="shared" si="167"/>
        <v/>
      </c>
      <c r="BD551" s="296"/>
      <c r="BE551" s="296"/>
      <c r="BF551" s="332">
        <v>45219</v>
      </c>
      <c r="BG551" s="2" t="s">
        <v>115</v>
      </c>
      <c r="BH551" s="2" t="s">
        <v>117</v>
      </c>
      <c r="BI551" s="323">
        <v>45383</v>
      </c>
      <c r="BJ551" s="323">
        <v>45473</v>
      </c>
      <c r="BK551" s="324">
        <v>2184</v>
      </c>
      <c r="BL551" s="325">
        <v>119.02</v>
      </c>
      <c r="BM551" s="274">
        <f t="shared" si="168"/>
        <v>0.95518000000000003</v>
      </c>
      <c r="BN551" s="326">
        <f t="shared" si="178"/>
        <v>124.60478653238133</v>
      </c>
      <c r="BO551" s="296" t="str">
        <f t="shared" si="179"/>
        <v/>
      </c>
      <c r="BP551">
        <f t="shared" si="169"/>
        <v>1</v>
      </c>
      <c r="BQ551" s="296"/>
      <c r="BR551" s="332">
        <v>45215</v>
      </c>
      <c r="BS551" s="2" t="s">
        <v>108</v>
      </c>
      <c r="BT551" s="2" t="s">
        <v>158</v>
      </c>
      <c r="BU551" s="323">
        <v>48580</v>
      </c>
      <c r="BV551" s="323">
        <v>48944</v>
      </c>
      <c r="BW551" s="324">
        <v>8760</v>
      </c>
      <c r="BX551" s="325">
        <v>74.760000000000005</v>
      </c>
      <c r="BY551" s="274">
        <f t="shared" si="170"/>
        <v>0.95518000000000003</v>
      </c>
      <c r="BZ551" s="326">
        <f t="shared" si="180"/>
        <v>78.267970434891851</v>
      </c>
      <c r="CA551" s="296" t="str">
        <f t="shared" si="181"/>
        <v/>
      </c>
    </row>
    <row r="552" spans="12:79" x14ac:dyDescent="0.25">
      <c r="L552" s="332">
        <v>44069</v>
      </c>
      <c r="M552" s="2" t="s">
        <v>108</v>
      </c>
      <c r="N552" s="2" t="s">
        <v>110</v>
      </c>
      <c r="O552" s="323">
        <v>44927</v>
      </c>
      <c r="P552" s="323">
        <v>45291</v>
      </c>
      <c r="Q552" s="324">
        <v>8760</v>
      </c>
      <c r="R552" s="325">
        <v>47.18</v>
      </c>
      <c r="S552" s="274">
        <f t="shared" si="162"/>
        <v>1.0767800000000001</v>
      </c>
      <c r="T552" s="326">
        <f t="shared" si="171"/>
        <v>43.815821244822523</v>
      </c>
      <c r="U552" s="296" t="str">
        <f t="shared" si="163"/>
        <v/>
      </c>
      <c r="V552" s="296"/>
      <c r="W552" s="332">
        <v>44484</v>
      </c>
      <c r="X552" s="2" t="s">
        <v>108</v>
      </c>
      <c r="Y552" s="2" t="s">
        <v>133</v>
      </c>
      <c r="Z552" s="323">
        <v>44562</v>
      </c>
      <c r="AA552" s="323">
        <v>44926</v>
      </c>
      <c r="AB552" s="324">
        <v>8760</v>
      </c>
      <c r="AC552" s="325">
        <v>132.36000000000001</v>
      </c>
      <c r="AD552" s="274">
        <f t="shared" si="164"/>
        <v>1.0713699999999999</v>
      </c>
      <c r="AE552" s="326">
        <f t="shared" si="172"/>
        <v>123.54275367053401</v>
      </c>
      <c r="AF552" s="296" t="str">
        <f t="shared" si="173"/>
        <v/>
      </c>
      <c r="AG552" s="296"/>
      <c r="AH552" s="333">
        <v>44851</v>
      </c>
      <c r="AI552" s="328" t="s">
        <v>108</v>
      </c>
      <c r="AJ552" s="328" t="s">
        <v>110</v>
      </c>
      <c r="AK552" s="329">
        <v>44927</v>
      </c>
      <c r="AL552" s="329">
        <v>45291</v>
      </c>
      <c r="AM552" s="330">
        <v>8760</v>
      </c>
      <c r="AN552" s="331">
        <v>409.58</v>
      </c>
      <c r="AO552" s="274">
        <f t="shared" si="165"/>
        <v>0.97899000000000003</v>
      </c>
      <c r="AP552" s="326">
        <f t="shared" si="174"/>
        <v>418.36995270636061</v>
      </c>
      <c r="AQ552" s="296" t="str">
        <f t="shared" si="175"/>
        <v/>
      </c>
      <c r="AR552" s="296"/>
      <c r="AS552" s="333">
        <v>44858</v>
      </c>
      <c r="AT552" s="328" t="s">
        <v>115</v>
      </c>
      <c r="AU552" s="328" t="s">
        <v>137</v>
      </c>
      <c r="AV552" s="329">
        <v>45108</v>
      </c>
      <c r="AW552" s="329">
        <v>45199</v>
      </c>
      <c r="AX552" s="330">
        <v>2208</v>
      </c>
      <c r="AY552" s="331">
        <v>319.58999999999997</v>
      </c>
      <c r="AZ552" s="274">
        <f t="shared" si="166"/>
        <v>0.97899000000000003</v>
      </c>
      <c r="BA552" s="326">
        <f t="shared" si="176"/>
        <v>326.44868691202151</v>
      </c>
      <c r="BB552" s="296" t="str">
        <f t="shared" si="177"/>
        <v/>
      </c>
      <c r="BC552" t="str">
        <f t="shared" si="167"/>
        <v/>
      </c>
      <c r="BD552" s="296"/>
      <c r="BE552" s="296"/>
      <c r="BF552" s="332">
        <v>45219</v>
      </c>
      <c r="BG552" s="2" t="s">
        <v>115</v>
      </c>
      <c r="BH552" s="2" t="s">
        <v>118</v>
      </c>
      <c r="BI552" s="323">
        <v>45474</v>
      </c>
      <c r="BJ552" s="323">
        <v>45565</v>
      </c>
      <c r="BK552" s="324">
        <v>2208</v>
      </c>
      <c r="BL552" s="325">
        <v>129.22</v>
      </c>
      <c r="BM552" s="274">
        <f t="shared" si="168"/>
        <v>0.95518000000000003</v>
      </c>
      <c r="BN552" s="326">
        <f t="shared" si="178"/>
        <v>135.2834020812831</v>
      </c>
      <c r="BO552" s="296" t="str">
        <f t="shared" si="179"/>
        <v/>
      </c>
      <c r="BP552">
        <f t="shared" si="169"/>
        <v>1</v>
      </c>
      <c r="BQ552" s="296"/>
      <c r="BR552" s="332">
        <v>45212</v>
      </c>
      <c r="BS552" s="2" t="s">
        <v>108</v>
      </c>
      <c r="BT552" s="2" t="s">
        <v>111</v>
      </c>
      <c r="BU552" s="323">
        <v>45292</v>
      </c>
      <c r="BV552" s="323">
        <v>45657</v>
      </c>
      <c r="BW552" s="324">
        <v>8784</v>
      </c>
      <c r="BX552" s="325">
        <v>137.85</v>
      </c>
      <c r="BY552" s="274">
        <f t="shared" si="170"/>
        <v>0.95518000000000003</v>
      </c>
      <c r="BZ552" s="326">
        <f t="shared" si="180"/>
        <v>144.31834837412842</v>
      </c>
      <c r="CA552" s="296">
        <f t="shared" si="181"/>
        <v>144.31834837412842</v>
      </c>
    </row>
    <row r="553" spans="12:79" x14ac:dyDescent="0.25">
      <c r="L553" s="332">
        <v>44069</v>
      </c>
      <c r="M553" s="2" t="s">
        <v>108</v>
      </c>
      <c r="N553" s="2" t="s">
        <v>111</v>
      </c>
      <c r="O553" s="323">
        <v>45292</v>
      </c>
      <c r="P553" s="323">
        <v>45657</v>
      </c>
      <c r="Q553" s="324">
        <v>8784</v>
      </c>
      <c r="R553" s="325">
        <v>48.9</v>
      </c>
      <c r="S553" s="274">
        <f t="shared" si="162"/>
        <v>1.0767800000000001</v>
      </c>
      <c r="T553" s="326">
        <f t="shared" si="171"/>
        <v>45.413176321997064</v>
      </c>
      <c r="U553" s="296" t="str">
        <f t="shared" si="163"/>
        <v/>
      </c>
      <c r="V553" s="296"/>
      <c r="W553" s="332">
        <v>44484</v>
      </c>
      <c r="X553" s="2" t="s">
        <v>108</v>
      </c>
      <c r="Y553" s="2" t="s">
        <v>110</v>
      </c>
      <c r="Z553" s="323">
        <v>44927</v>
      </c>
      <c r="AA553" s="323">
        <v>45291</v>
      </c>
      <c r="AB553" s="324">
        <v>8760</v>
      </c>
      <c r="AC553" s="325">
        <v>87.52</v>
      </c>
      <c r="AD553" s="274">
        <f t="shared" si="164"/>
        <v>1.0713699999999999</v>
      </c>
      <c r="AE553" s="326">
        <f t="shared" si="172"/>
        <v>81.689799042347644</v>
      </c>
      <c r="AF553" s="296">
        <f t="shared" si="173"/>
        <v>81.689799042347644</v>
      </c>
      <c r="AG553" s="296"/>
      <c r="AH553" s="333">
        <v>44851</v>
      </c>
      <c r="AI553" s="328" t="s">
        <v>108</v>
      </c>
      <c r="AJ553" s="328" t="s">
        <v>111</v>
      </c>
      <c r="AK553" s="329">
        <v>45292</v>
      </c>
      <c r="AL553" s="329">
        <v>45657</v>
      </c>
      <c r="AM553" s="330">
        <v>8784</v>
      </c>
      <c r="AN553" s="331">
        <v>257.12</v>
      </c>
      <c r="AO553" s="274">
        <f t="shared" si="165"/>
        <v>0.97899000000000003</v>
      </c>
      <c r="AP553" s="326">
        <f t="shared" si="174"/>
        <v>262.6380249032166</v>
      </c>
      <c r="AQ553" s="296" t="str">
        <f t="shared" si="175"/>
        <v/>
      </c>
      <c r="AR553" s="296"/>
      <c r="AS553" s="333">
        <v>44858</v>
      </c>
      <c r="AT553" s="328" t="s">
        <v>115</v>
      </c>
      <c r="AU553" s="328" t="s">
        <v>116</v>
      </c>
      <c r="AV553" s="329">
        <v>45200</v>
      </c>
      <c r="AW553" s="329">
        <v>45291</v>
      </c>
      <c r="AX553" s="330">
        <v>2209</v>
      </c>
      <c r="AY553" s="331">
        <v>429.92</v>
      </c>
      <c r="AZ553" s="274">
        <f t="shared" si="166"/>
        <v>0.97899000000000003</v>
      </c>
      <c r="BA553" s="326">
        <f t="shared" si="176"/>
        <v>439.14646727750028</v>
      </c>
      <c r="BB553" s="296">
        <f t="shared" si="177"/>
        <v>439.14646727750028</v>
      </c>
      <c r="BC553">
        <f t="shared" si="167"/>
        <v>1</v>
      </c>
      <c r="BD553" s="296"/>
      <c r="BE553" s="296"/>
      <c r="BF553" s="332">
        <v>45219</v>
      </c>
      <c r="BG553" s="2" t="s">
        <v>115</v>
      </c>
      <c r="BH553" s="2" t="s">
        <v>140</v>
      </c>
      <c r="BI553" s="323">
        <v>45566</v>
      </c>
      <c r="BJ553" s="323">
        <v>45657</v>
      </c>
      <c r="BK553" s="324">
        <v>2209</v>
      </c>
      <c r="BL553" s="325">
        <v>143.16999999999999</v>
      </c>
      <c r="BM553" s="274">
        <f t="shared" si="168"/>
        <v>0.95518000000000003</v>
      </c>
      <c r="BN553" s="326">
        <f t="shared" si="178"/>
        <v>149.88797922904581</v>
      </c>
      <c r="BO553" s="296" t="str">
        <f t="shared" si="179"/>
        <v/>
      </c>
      <c r="BP553" t="str">
        <f t="shared" si="169"/>
        <v/>
      </c>
      <c r="BQ553" s="296"/>
      <c r="BR553" s="332">
        <v>45212</v>
      </c>
      <c r="BS553" s="2" t="s">
        <v>108</v>
      </c>
      <c r="BT553" s="2" t="s">
        <v>135</v>
      </c>
      <c r="BU553" s="323">
        <v>45658</v>
      </c>
      <c r="BV553" s="323">
        <v>46022</v>
      </c>
      <c r="BW553" s="324">
        <v>8760</v>
      </c>
      <c r="BX553" s="325">
        <v>125.83</v>
      </c>
      <c r="BY553" s="274">
        <f t="shared" si="170"/>
        <v>0.95518000000000003</v>
      </c>
      <c r="BZ553" s="326">
        <f t="shared" si="180"/>
        <v>131.73433279591282</v>
      </c>
      <c r="CA553" s="296" t="str">
        <f t="shared" si="181"/>
        <v/>
      </c>
    </row>
    <row r="554" spans="12:79" x14ac:dyDescent="0.25">
      <c r="L554" s="332">
        <v>44069</v>
      </c>
      <c r="M554" s="2" t="s">
        <v>108</v>
      </c>
      <c r="N554" s="2" t="s">
        <v>135</v>
      </c>
      <c r="O554" s="323">
        <v>45658</v>
      </c>
      <c r="P554" s="323">
        <v>46022</v>
      </c>
      <c r="Q554" s="324">
        <v>8760</v>
      </c>
      <c r="R554" s="325">
        <v>49.65</v>
      </c>
      <c r="S554" s="274">
        <f t="shared" si="162"/>
        <v>1.0767800000000001</v>
      </c>
      <c r="T554" s="326">
        <f t="shared" si="171"/>
        <v>46.109697431230146</v>
      </c>
      <c r="U554" s="296" t="str">
        <f t="shared" si="163"/>
        <v/>
      </c>
      <c r="V554" s="296"/>
      <c r="W554" s="332">
        <v>44484</v>
      </c>
      <c r="X554" s="2" t="s">
        <v>108</v>
      </c>
      <c r="Y554" s="2" t="s">
        <v>111</v>
      </c>
      <c r="Z554" s="323">
        <v>45292</v>
      </c>
      <c r="AA554" s="323">
        <v>45657</v>
      </c>
      <c r="AB554" s="324">
        <v>8784</v>
      </c>
      <c r="AC554" s="325">
        <v>72.53</v>
      </c>
      <c r="AD554" s="274">
        <f t="shared" si="164"/>
        <v>1.0713699999999999</v>
      </c>
      <c r="AE554" s="326">
        <f t="shared" si="172"/>
        <v>67.698367510757265</v>
      </c>
      <c r="AF554" s="296" t="str">
        <f t="shared" si="173"/>
        <v/>
      </c>
      <c r="AG554" s="296"/>
      <c r="AH554" s="333">
        <v>44851</v>
      </c>
      <c r="AI554" s="328" t="s">
        <v>108</v>
      </c>
      <c r="AJ554" s="328" t="s">
        <v>135</v>
      </c>
      <c r="AK554" s="329">
        <v>45658</v>
      </c>
      <c r="AL554" s="329">
        <v>46022</v>
      </c>
      <c r="AM554" s="330">
        <v>8760</v>
      </c>
      <c r="AN554" s="331">
        <v>181.99</v>
      </c>
      <c r="AO554" s="274">
        <f t="shared" si="165"/>
        <v>0.97899000000000003</v>
      </c>
      <c r="AP554" s="326">
        <f t="shared" si="174"/>
        <v>185.89566798435123</v>
      </c>
      <c r="AQ554" s="296" t="str">
        <f t="shared" si="175"/>
        <v/>
      </c>
      <c r="AR554" s="296"/>
      <c r="AS554" s="333">
        <v>44858</v>
      </c>
      <c r="AT554" s="328" t="s">
        <v>115</v>
      </c>
      <c r="AU554" s="328" t="s">
        <v>111</v>
      </c>
      <c r="AV554" s="329">
        <v>45292</v>
      </c>
      <c r="AW554" s="329">
        <v>45382</v>
      </c>
      <c r="AX554" s="330">
        <v>2183</v>
      </c>
      <c r="AY554" s="331">
        <v>394.85</v>
      </c>
      <c r="AZ554" s="274">
        <f t="shared" si="166"/>
        <v>0.97899000000000003</v>
      </c>
      <c r="BA554" s="326">
        <f t="shared" si="176"/>
        <v>403.32383374702499</v>
      </c>
      <c r="BB554" s="296">
        <f t="shared" si="177"/>
        <v>403.32383374702499</v>
      </c>
      <c r="BC554">
        <f t="shared" si="167"/>
        <v>1</v>
      </c>
      <c r="BD554" s="296"/>
      <c r="BE554" s="296"/>
      <c r="BF554" s="332">
        <v>45219</v>
      </c>
      <c r="BG554" s="2" t="s">
        <v>115</v>
      </c>
      <c r="BH554" s="2" t="s">
        <v>135</v>
      </c>
      <c r="BI554" s="323">
        <v>45658</v>
      </c>
      <c r="BJ554" s="323">
        <v>45747</v>
      </c>
      <c r="BK554" s="324">
        <v>2159</v>
      </c>
      <c r="BL554" s="325">
        <v>142.63999999999999</v>
      </c>
      <c r="BM554" s="274">
        <f t="shared" si="168"/>
        <v>0.95518000000000003</v>
      </c>
      <c r="BN554" s="326">
        <f t="shared" si="178"/>
        <v>149.33310998974014</v>
      </c>
      <c r="BO554" s="296" t="str">
        <f t="shared" si="179"/>
        <v/>
      </c>
      <c r="BP554" t="str">
        <f t="shared" si="169"/>
        <v/>
      </c>
      <c r="BQ554" s="296"/>
      <c r="BR554" s="332">
        <v>45212</v>
      </c>
      <c r="BS554" s="2" t="s">
        <v>108</v>
      </c>
      <c r="BT554" s="2" t="s">
        <v>138</v>
      </c>
      <c r="BU554" s="323">
        <v>46023</v>
      </c>
      <c r="BV554" s="323">
        <v>46387</v>
      </c>
      <c r="BW554" s="324">
        <v>8760</v>
      </c>
      <c r="BX554" s="325">
        <v>108.13</v>
      </c>
      <c r="BY554" s="274">
        <f t="shared" si="170"/>
        <v>0.95518000000000003</v>
      </c>
      <c r="BZ554" s="326">
        <f t="shared" si="180"/>
        <v>113.20379404928913</v>
      </c>
      <c r="CA554" s="296" t="str">
        <f t="shared" si="181"/>
        <v/>
      </c>
    </row>
    <row r="555" spans="12:79" x14ac:dyDescent="0.25">
      <c r="L555" s="332">
        <v>44069</v>
      </c>
      <c r="M555" s="2" t="s">
        <v>108</v>
      </c>
      <c r="N555" s="2" t="s">
        <v>138</v>
      </c>
      <c r="O555" s="323">
        <v>46023</v>
      </c>
      <c r="P555" s="323">
        <v>46387</v>
      </c>
      <c r="Q555" s="324">
        <v>8760</v>
      </c>
      <c r="R555" s="325">
        <v>50.2</v>
      </c>
      <c r="S555" s="274">
        <f t="shared" si="162"/>
        <v>1.0767800000000001</v>
      </c>
      <c r="T555" s="326">
        <f t="shared" si="171"/>
        <v>46.620479578001074</v>
      </c>
      <c r="U555" s="296" t="str">
        <f t="shared" si="163"/>
        <v/>
      </c>
      <c r="V555" s="296"/>
      <c r="W555" s="332">
        <v>44484</v>
      </c>
      <c r="X555" s="2" t="s">
        <v>108</v>
      </c>
      <c r="Y555" s="2" t="s">
        <v>135</v>
      </c>
      <c r="Z555" s="323">
        <v>45658</v>
      </c>
      <c r="AA555" s="323">
        <v>46022</v>
      </c>
      <c r="AB555" s="324">
        <v>8760</v>
      </c>
      <c r="AC555" s="325">
        <v>71.599999999999994</v>
      </c>
      <c r="AD555" s="274">
        <f t="shared" si="164"/>
        <v>1.0713699999999999</v>
      </c>
      <c r="AE555" s="326">
        <f t="shared" si="172"/>
        <v>66.830320057496479</v>
      </c>
      <c r="AF555" s="296" t="str">
        <f t="shared" si="173"/>
        <v/>
      </c>
      <c r="AG555" s="296"/>
      <c r="AH555" s="333">
        <v>44851</v>
      </c>
      <c r="AI555" s="328" t="s">
        <v>108</v>
      </c>
      <c r="AJ555" s="328" t="s">
        <v>138</v>
      </c>
      <c r="AK555" s="329">
        <v>46023</v>
      </c>
      <c r="AL555" s="329">
        <v>46387</v>
      </c>
      <c r="AM555" s="330">
        <v>8760</v>
      </c>
      <c r="AN555" s="331">
        <v>156.5</v>
      </c>
      <c r="AO555" s="274">
        <f t="shared" si="165"/>
        <v>0.97899000000000003</v>
      </c>
      <c r="AP555" s="326">
        <f t="shared" si="174"/>
        <v>159.85862981235763</v>
      </c>
      <c r="AQ555" s="296" t="str">
        <f t="shared" si="175"/>
        <v/>
      </c>
      <c r="AR555" s="296"/>
      <c r="AS555" s="333">
        <v>44858</v>
      </c>
      <c r="AT555" s="328" t="s">
        <v>115</v>
      </c>
      <c r="AU555" s="328" t="s">
        <v>117</v>
      </c>
      <c r="AV555" s="329">
        <v>45383</v>
      </c>
      <c r="AW555" s="329">
        <v>45473</v>
      </c>
      <c r="AX555" s="330">
        <v>2184</v>
      </c>
      <c r="AY555" s="331">
        <v>180.05</v>
      </c>
      <c r="AZ555" s="274">
        <f t="shared" si="166"/>
        <v>0.97899000000000003</v>
      </c>
      <c r="BA555" s="326">
        <f t="shared" si="176"/>
        <v>183.91403385121401</v>
      </c>
      <c r="BB555" s="296">
        <f t="shared" si="177"/>
        <v>183.91403385121401</v>
      </c>
      <c r="BC555">
        <f t="shared" si="167"/>
        <v>1</v>
      </c>
      <c r="BD555" s="296"/>
      <c r="BE555" s="296"/>
      <c r="BF555" s="332">
        <v>45219</v>
      </c>
      <c r="BG555" s="2" t="s">
        <v>115</v>
      </c>
      <c r="BH555" s="2" t="s">
        <v>145</v>
      </c>
      <c r="BI555" s="323">
        <v>45748</v>
      </c>
      <c r="BJ555" s="323">
        <v>45838</v>
      </c>
      <c r="BK555" s="324">
        <v>2184</v>
      </c>
      <c r="BL555" s="325">
        <v>102.5</v>
      </c>
      <c r="BM555" s="274">
        <f t="shared" si="168"/>
        <v>0.95518000000000003</v>
      </c>
      <c r="BN555" s="326">
        <f t="shared" si="178"/>
        <v>107.30961703553257</v>
      </c>
      <c r="BO555" s="296" t="str">
        <f t="shared" si="179"/>
        <v/>
      </c>
      <c r="BP555" t="str">
        <f t="shared" si="169"/>
        <v/>
      </c>
      <c r="BQ555" s="296"/>
      <c r="BR555" s="332">
        <v>45212</v>
      </c>
      <c r="BS555" s="2" t="s">
        <v>108</v>
      </c>
      <c r="BT555" s="2" t="s">
        <v>141</v>
      </c>
      <c r="BU555" s="323">
        <v>46388</v>
      </c>
      <c r="BV555" s="323">
        <v>46752</v>
      </c>
      <c r="BW555" s="324">
        <v>8760</v>
      </c>
      <c r="BX555" s="325">
        <v>93.52</v>
      </c>
      <c r="BY555" s="274">
        <f t="shared" si="170"/>
        <v>0.95518000000000003</v>
      </c>
      <c r="BZ555" s="326">
        <f t="shared" si="180"/>
        <v>97.908247660126875</v>
      </c>
      <c r="CA555" s="296" t="str">
        <f t="shared" si="181"/>
        <v/>
      </c>
    </row>
    <row r="556" spans="12:79" x14ac:dyDescent="0.25">
      <c r="L556" s="332">
        <v>44068</v>
      </c>
      <c r="M556" s="2" t="s">
        <v>108</v>
      </c>
      <c r="N556" s="2" t="s">
        <v>151</v>
      </c>
      <c r="O556" s="323">
        <v>44197</v>
      </c>
      <c r="P556" s="323">
        <v>44561</v>
      </c>
      <c r="Q556" s="324">
        <v>8760</v>
      </c>
      <c r="R556" s="325">
        <v>41.38</v>
      </c>
      <c r="S556" s="274">
        <f t="shared" si="162"/>
        <v>1.0767800000000001</v>
      </c>
      <c r="T556" s="326">
        <f t="shared" si="171"/>
        <v>38.429391333420014</v>
      </c>
      <c r="U556" s="296" t="str">
        <f t="shared" si="163"/>
        <v/>
      </c>
      <c r="V556" s="296"/>
      <c r="W556" s="332">
        <v>44484</v>
      </c>
      <c r="X556" s="2" t="s">
        <v>108</v>
      </c>
      <c r="Y556" s="2" t="s">
        <v>138</v>
      </c>
      <c r="Z556" s="323">
        <v>46023</v>
      </c>
      <c r="AA556" s="323">
        <v>46387</v>
      </c>
      <c r="AB556" s="324">
        <v>8760</v>
      </c>
      <c r="AC556" s="325">
        <v>70.62</v>
      </c>
      <c r="AD556" s="274">
        <f t="shared" si="164"/>
        <v>1.0713699999999999</v>
      </c>
      <c r="AE556" s="326">
        <f t="shared" si="172"/>
        <v>65.915603386318466</v>
      </c>
      <c r="AF556" s="296" t="str">
        <f t="shared" si="173"/>
        <v/>
      </c>
      <c r="AG556" s="296"/>
      <c r="AH556" s="333">
        <v>44851</v>
      </c>
      <c r="AI556" s="328" t="s">
        <v>108</v>
      </c>
      <c r="AJ556" s="328" t="s">
        <v>141</v>
      </c>
      <c r="AK556" s="329">
        <v>46388</v>
      </c>
      <c r="AL556" s="329">
        <v>46752</v>
      </c>
      <c r="AM556" s="330">
        <v>8760</v>
      </c>
      <c r="AN556" s="331">
        <v>140.12</v>
      </c>
      <c r="AO556" s="274">
        <f t="shared" si="165"/>
        <v>0.97899000000000003</v>
      </c>
      <c r="AP556" s="326">
        <f t="shared" si="174"/>
        <v>143.12710037896198</v>
      </c>
      <c r="AQ556" s="296" t="str">
        <f t="shared" si="175"/>
        <v/>
      </c>
      <c r="AR556" s="296"/>
      <c r="AS556" s="333">
        <v>44858</v>
      </c>
      <c r="AT556" s="328" t="s">
        <v>115</v>
      </c>
      <c r="AU556" s="328" t="s">
        <v>118</v>
      </c>
      <c r="AV556" s="329">
        <v>45474</v>
      </c>
      <c r="AW556" s="329">
        <v>45565</v>
      </c>
      <c r="AX556" s="330">
        <v>2208</v>
      </c>
      <c r="AY556" s="331">
        <v>174.43</v>
      </c>
      <c r="AZ556" s="274">
        <f t="shared" si="166"/>
        <v>0.97899000000000003</v>
      </c>
      <c r="BA556" s="326">
        <f t="shared" si="176"/>
        <v>178.17342363047632</v>
      </c>
      <c r="BB556" s="296">
        <f t="shared" si="177"/>
        <v>178.17342363047632</v>
      </c>
      <c r="BC556">
        <f t="shared" si="167"/>
        <v>1</v>
      </c>
      <c r="BD556" s="296"/>
      <c r="BE556" s="296"/>
      <c r="BF556" s="332">
        <v>45219</v>
      </c>
      <c r="BG556" s="2" t="s">
        <v>115</v>
      </c>
      <c r="BH556" s="2" t="s">
        <v>148</v>
      </c>
      <c r="BI556" s="323">
        <v>45839</v>
      </c>
      <c r="BJ556" s="323">
        <v>45930</v>
      </c>
      <c r="BK556" s="324">
        <v>2208</v>
      </c>
      <c r="BL556" s="325">
        <v>104.87</v>
      </c>
      <c r="BM556" s="274">
        <f t="shared" si="168"/>
        <v>0.95518000000000003</v>
      </c>
      <c r="BN556" s="326">
        <f t="shared" si="178"/>
        <v>109.79082476601269</v>
      </c>
      <c r="BO556" s="296" t="str">
        <f t="shared" si="179"/>
        <v/>
      </c>
      <c r="BP556" t="str">
        <f t="shared" si="169"/>
        <v/>
      </c>
      <c r="BQ556" s="296"/>
      <c r="BR556" s="332">
        <v>45212</v>
      </c>
      <c r="BS556" s="2" t="s">
        <v>108</v>
      </c>
      <c r="BT556" s="2" t="s">
        <v>143</v>
      </c>
      <c r="BU556" s="323">
        <v>46753</v>
      </c>
      <c r="BV556" s="323">
        <v>47118</v>
      </c>
      <c r="BW556" s="324">
        <v>8784</v>
      </c>
      <c r="BX556" s="325">
        <v>84.37</v>
      </c>
      <c r="BY556" s="274">
        <f t="shared" si="170"/>
        <v>0.95518000000000003</v>
      </c>
      <c r="BZ556" s="326">
        <f t="shared" si="180"/>
        <v>88.32890135890618</v>
      </c>
      <c r="CA556" s="296" t="str">
        <f t="shared" si="181"/>
        <v/>
      </c>
    </row>
    <row r="557" spans="12:79" x14ac:dyDescent="0.25">
      <c r="L557" s="332">
        <v>44068</v>
      </c>
      <c r="M557" s="2" t="s">
        <v>108</v>
      </c>
      <c r="N557" s="2" t="s">
        <v>133</v>
      </c>
      <c r="O557" s="323">
        <v>44562</v>
      </c>
      <c r="P557" s="323">
        <v>44926</v>
      </c>
      <c r="Q557" s="324">
        <v>8760</v>
      </c>
      <c r="R557" s="325">
        <v>44.8</v>
      </c>
      <c r="S557" s="274">
        <f t="shared" si="162"/>
        <v>1.0767800000000001</v>
      </c>
      <c r="T557" s="326">
        <f t="shared" si="171"/>
        <v>41.605527591522872</v>
      </c>
      <c r="U557" s="296" t="str">
        <f t="shared" si="163"/>
        <v/>
      </c>
      <c r="V557" s="296"/>
      <c r="W557" s="332">
        <v>44484</v>
      </c>
      <c r="X557" s="2" t="s">
        <v>108</v>
      </c>
      <c r="Y557" s="2" t="s">
        <v>141</v>
      </c>
      <c r="Z557" s="323">
        <v>46388</v>
      </c>
      <c r="AA557" s="323">
        <v>46752</v>
      </c>
      <c r="AB557" s="324">
        <v>8760</v>
      </c>
      <c r="AC557" s="325">
        <v>70.349999999999994</v>
      </c>
      <c r="AD557" s="274">
        <f t="shared" si="164"/>
        <v>1.0713699999999999</v>
      </c>
      <c r="AE557" s="326">
        <f t="shared" si="172"/>
        <v>65.663589609565321</v>
      </c>
      <c r="AF557" s="296" t="str">
        <f t="shared" si="173"/>
        <v/>
      </c>
      <c r="AG557" s="296"/>
      <c r="AH557" s="333">
        <v>44851</v>
      </c>
      <c r="AI557" s="328" t="s">
        <v>108</v>
      </c>
      <c r="AJ557" s="328" t="s">
        <v>143</v>
      </c>
      <c r="AK557" s="329">
        <v>46753</v>
      </c>
      <c r="AL557" s="329">
        <v>47118</v>
      </c>
      <c r="AM557" s="330">
        <v>8784</v>
      </c>
      <c r="AN557" s="331">
        <v>122.55</v>
      </c>
      <c r="AO557" s="274">
        <f t="shared" si="165"/>
        <v>0.97899000000000003</v>
      </c>
      <c r="AP557" s="326">
        <f t="shared" si="174"/>
        <v>125.1800324824564</v>
      </c>
      <c r="AQ557" s="296" t="str">
        <f t="shared" si="175"/>
        <v/>
      </c>
      <c r="AR557" s="296"/>
      <c r="AS557" s="333">
        <v>44858</v>
      </c>
      <c r="AT557" s="328" t="s">
        <v>115</v>
      </c>
      <c r="AU557" s="328" t="s">
        <v>140</v>
      </c>
      <c r="AV557" s="329">
        <v>45566</v>
      </c>
      <c r="AW557" s="329">
        <v>45657</v>
      </c>
      <c r="AX557" s="330">
        <v>2209</v>
      </c>
      <c r="AY557" s="331">
        <v>229.8</v>
      </c>
      <c r="AZ557" s="274">
        <f t="shared" si="166"/>
        <v>0.97899000000000003</v>
      </c>
      <c r="BA557" s="326">
        <f t="shared" si="176"/>
        <v>234.73171329635645</v>
      </c>
      <c r="BB557" s="296" t="str">
        <f t="shared" si="177"/>
        <v/>
      </c>
      <c r="BC557" t="str">
        <f t="shared" si="167"/>
        <v/>
      </c>
      <c r="BD557" s="296"/>
      <c r="BE557" s="296"/>
      <c r="BF557" s="332">
        <v>45219</v>
      </c>
      <c r="BG557" s="2" t="s">
        <v>115</v>
      </c>
      <c r="BH557" s="2" t="s">
        <v>152</v>
      </c>
      <c r="BI557" s="323">
        <v>45931</v>
      </c>
      <c r="BJ557" s="323">
        <v>46022</v>
      </c>
      <c r="BK557" s="324">
        <v>2209</v>
      </c>
      <c r="BL557" s="325">
        <v>125.62</v>
      </c>
      <c r="BM557" s="274">
        <f t="shared" si="168"/>
        <v>0.95518000000000003</v>
      </c>
      <c r="BN557" s="326">
        <f t="shared" si="178"/>
        <v>131.51447894637661</v>
      </c>
      <c r="BO557" s="296" t="str">
        <f t="shared" si="179"/>
        <v/>
      </c>
      <c r="BP557" t="str">
        <f t="shared" si="169"/>
        <v/>
      </c>
      <c r="BQ557" s="296"/>
      <c r="BR557" s="332">
        <v>45212</v>
      </c>
      <c r="BS557" s="2" t="s">
        <v>108</v>
      </c>
      <c r="BT557" s="2" t="s">
        <v>146</v>
      </c>
      <c r="BU557" s="323">
        <v>47119</v>
      </c>
      <c r="BV557" s="323">
        <v>47483</v>
      </c>
      <c r="BW557" s="324">
        <v>8760</v>
      </c>
      <c r="BX557" s="325">
        <v>81.16</v>
      </c>
      <c r="BY557" s="274">
        <f t="shared" si="170"/>
        <v>0.95518000000000003</v>
      </c>
      <c r="BZ557" s="326">
        <f t="shared" si="180"/>
        <v>84.9682782302812</v>
      </c>
      <c r="CA557" s="296" t="str">
        <f t="shared" si="181"/>
        <v/>
      </c>
    </row>
    <row r="558" spans="12:79" x14ac:dyDescent="0.25">
      <c r="L558" s="332">
        <v>44068</v>
      </c>
      <c r="M558" s="2" t="s">
        <v>108</v>
      </c>
      <c r="N558" s="2" t="s">
        <v>110</v>
      </c>
      <c r="O558" s="323">
        <v>44927</v>
      </c>
      <c r="P558" s="323">
        <v>45291</v>
      </c>
      <c r="Q558" s="324">
        <v>8760</v>
      </c>
      <c r="R558" s="325">
        <v>46.79</v>
      </c>
      <c r="S558" s="274">
        <f t="shared" si="162"/>
        <v>1.0767800000000001</v>
      </c>
      <c r="T558" s="326">
        <f t="shared" si="171"/>
        <v>43.453630268021321</v>
      </c>
      <c r="U558" s="296" t="str">
        <f t="shared" si="163"/>
        <v/>
      </c>
      <c r="V558" s="296"/>
      <c r="W558" s="332">
        <v>44484</v>
      </c>
      <c r="X558" s="2" t="s">
        <v>108</v>
      </c>
      <c r="Y558" s="2" t="s">
        <v>143</v>
      </c>
      <c r="Z558" s="323">
        <v>46753</v>
      </c>
      <c r="AA558" s="323">
        <v>47118</v>
      </c>
      <c r="AB558" s="324">
        <v>8784</v>
      </c>
      <c r="AC558" s="325">
        <v>69.61</v>
      </c>
      <c r="AD558" s="274">
        <f t="shared" si="164"/>
        <v>1.0713699999999999</v>
      </c>
      <c r="AE558" s="326">
        <f t="shared" si="172"/>
        <v>64.97288518439008</v>
      </c>
      <c r="AF558" s="296" t="str">
        <f t="shared" si="173"/>
        <v/>
      </c>
      <c r="AG558" s="296"/>
      <c r="AH558" s="333">
        <v>44851</v>
      </c>
      <c r="AI558" s="328" t="s">
        <v>108</v>
      </c>
      <c r="AJ558" s="328" t="s">
        <v>146</v>
      </c>
      <c r="AK558" s="329">
        <v>47119</v>
      </c>
      <c r="AL558" s="329">
        <v>47483</v>
      </c>
      <c r="AM558" s="330">
        <v>8760</v>
      </c>
      <c r="AN558" s="331">
        <v>120.77</v>
      </c>
      <c r="AO558" s="274">
        <f t="shared" si="165"/>
        <v>0.97899000000000003</v>
      </c>
      <c r="AP558" s="326">
        <f t="shared" si="174"/>
        <v>123.36183209225834</v>
      </c>
      <c r="AQ558" s="296" t="str">
        <f t="shared" si="175"/>
        <v/>
      </c>
      <c r="AR558" s="296"/>
      <c r="AS558" s="333">
        <v>44858</v>
      </c>
      <c r="AT558" s="328" t="s">
        <v>115</v>
      </c>
      <c r="AU558" s="328" t="s">
        <v>135</v>
      </c>
      <c r="AV558" s="329">
        <v>45658</v>
      </c>
      <c r="AW558" s="329">
        <v>45747</v>
      </c>
      <c r="AX558" s="330">
        <v>2159</v>
      </c>
      <c r="AY558" s="331">
        <v>230</v>
      </c>
      <c r="AZ558" s="274">
        <f t="shared" si="166"/>
        <v>0.97899000000000003</v>
      </c>
      <c r="BA558" s="326">
        <f t="shared" si="176"/>
        <v>234.93600547503038</v>
      </c>
      <c r="BB558" s="296" t="str">
        <f t="shared" si="177"/>
        <v/>
      </c>
      <c r="BC558" t="str">
        <f t="shared" si="167"/>
        <v/>
      </c>
      <c r="BD558" s="296"/>
      <c r="BE558" s="296"/>
      <c r="BF558" s="332">
        <v>45219</v>
      </c>
      <c r="BG558" s="2" t="s">
        <v>115</v>
      </c>
      <c r="BH558" s="2" t="s">
        <v>138</v>
      </c>
      <c r="BI558" s="323">
        <v>46023</v>
      </c>
      <c r="BJ558" s="323">
        <v>46112</v>
      </c>
      <c r="BK558" s="324">
        <v>2159</v>
      </c>
      <c r="BL558" s="325">
        <v>124.76</v>
      </c>
      <c r="BM558" s="274">
        <f t="shared" si="168"/>
        <v>0.95518000000000003</v>
      </c>
      <c r="BN558" s="326">
        <f t="shared" si="178"/>
        <v>130.61412508637116</v>
      </c>
      <c r="BO558" s="296" t="str">
        <f t="shared" si="179"/>
        <v/>
      </c>
      <c r="BP558" t="str">
        <f t="shared" si="169"/>
        <v/>
      </c>
      <c r="BQ558" s="296"/>
      <c r="BR558" s="332">
        <v>45212</v>
      </c>
      <c r="BS558" s="2" t="s">
        <v>108</v>
      </c>
      <c r="BT558" s="2" t="s">
        <v>149</v>
      </c>
      <c r="BU558" s="323">
        <v>47484</v>
      </c>
      <c r="BV558" s="323">
        <v>47848</v>
      </c>
      <c r="BW558" s="324">
        <v>8760</v>
      </c>
      <c r="BX558" s="325">
        <v>78.290000000000006</v>
      </c>
      <c r="BY558" s="274">
        <f t="shared" si="170"/>
        <v>0.95518000000000003</v>
      </c>
      <c r="BZ558" s="326">
        <f t="shared" si="180"/>
        <v>81.963608953286297</v>
      </c>
      <c r="CA558" s="296" t="str">
        <f t="shared" si="181"/>
        <v/>
      </c>
    </row>
    <row r="559" spans="12:79" x14ac:dyDescent="0.25">
      <c r="L559" s="332">
        <v>44068</v>
      </c>
      <c r="M559" s="2" t="s">
        <v>108</v>
      </c>
      <c r="N559" s="2" t="s">
        <v>111</v>
      </c>
      <c r="O559" s="323">
        <v>45292</v>
      </c>
      <c r="P559" s="323">
        <v>45657</v>
      </c>
      <c r="Q559" s="324">
        <v>8784</v>
      </c>
      <c r="R559" s="325">
        <v>48.63</v>
      </c>
      <c r="S559" s="274">
        <f t="shared" si="162"/>
        <v>1.0767800000000001</v>
      </c>
      <c r="T559" s="326">
        <f t="shared" si="171"/>
        <v>45.162428722673155</v>
      </c>
      <c r="U559" s="296" t="str">
        <f t="shared" si="163"/>
        <v/>
      </c>
      <c r="V559" s="296"/>
      <c r="W559" s="332">
        <v>44484</v>
      </c>
      <c r="X559" s="2" t="s">
        <v>108</v>
      </c>
      <c r="Y559" s="2" t="s">
        <v>146</v>
      </c>
      <c r="Z559" s="323">
        <v>47119</v>
      </c>
      <c r="AA559" s="323">
        <v>47483</v>
      </c>
      <c r="AB559" s="324">
        <v>8760</v>
      </c>
      <c r="AC559" s="325">
        <v>68.930000000000007</v>
      </c>
      <c r="AD559" s="274">
        <f t="shared" si="164"/>
        <v>1.0713699999999999</v>
      </c>
      <c r="AE559" s="326">
        <f t="shared" si="172"/>
        <v>64.338183820715543</v>
      </c>
      <c r="AF559" s="296" t="str">
        <f t="shared" si="173"/>
        <v/>
      </c>
      <c r="AG559" s="296"/>
      <c r="AH559" s="333">
        <v>44851</v>
      </c>
      <c r="AI559" s="328" t="s">
        <v>108</v>
      </c>
      <c r="AJ559" s="328" t="s">
        <v>149</v>
      </c>
      <c r="AK559" s="329">
        <v>47484</v>
      </c>
      <c r="AL559" s="329">
        <v>47848</v>
      </c>
      <c r="AM559" s="330">
        <v>8760</v>
      </c>
      <c r="AN559" s="331">
        <v>119.81</v>
      </c>
      <c r="AO559" s="274">
        <f t="shared" si="165"/>
        <v>0.97899000000000003</v>
      </c>
      <c r="AP559" s="326">
        <f t="shared" si="174"/>
        <v>122.38122963462344</v>
      </c>
      <c r="AQ559" s="296" t="str">
        <f t="shared" si="175"/>
        <v/>
      </c>
      <c r="AR559" s="296"/>
      <c r="AS559" s="333">
        <v>44858</v>
      </c>
      <c r="AT559" s="328" t="s">
        <v>115</v>
      </c>
      <c r="AU559" s="328" t="s">
        <v>145</v>
      </c>
      <c r="AV559" s="329">
        <v>45748</v>
      </c>
      <c r="AW559" s="329">
        <v>45838</v>
      </c>
      <c r="AX559" s="330">
        <v>2184</v>
      </c>
      <c r="AY559" s="331"/>
      <c r="AZ559" s="274">
        <f t="shared" si="166"/>
        <v>0.97899000000000003</v>
      </c>
      <c r="BA559" s="326" t="str">
        <f t="shared" si="176"/>
        <v/>
      </c>
      <c r="BB559" s="296" t="str">
        <f t="shared" si="177"/>
        <v/>
      </c>
      <c r="BC559" t="str">
        <f t="shared" si="167"/>
        <v/>
      </c>
      <c r="BD559" s="296"/>
      <c r="BE559" s="296"/>
      <c r="BF559" s="332">
        <v>45219</v>
      </c>
      <c r="BG559" s="2" t="s">
        <v>115</v>
      </c>
      <c r="BH559" s="2" t="s">
        <v>157</v>
      </c>
      <c r="BI559" s="323">
        <v>46113</v>
      </c>
      <c r="BJ559" s="323">
        <v>46203</v>
      </c>
      <c r="BK559" s="324">
        <v>2184</v>
      </c>
      <c r="BL559" s="325">
        <v>92.33</v>
      </c>
      <c r="BM559" s="274">
        <f t="shared" si="168"/>
        <v>0.95518000000000003</v>
      </c>
      <c r="BN559" s="326">
        <f t="shared" si="178"/>
        <v>96.662409179421672</v>
      </c>
      <c r="BO559" s="296" t="str">
        <f t="shared" si="179"/>
        <v/>
      </c>
      <c r="BP559" t="str">
        <f t="shared" si="169"/>
        <v/>
      </c>
      <c r="BQ559" s="296"/>
      <c r="BR559" s="332">
        <v>45212</v>
      </c>
      <c r="BS559" s="2" t="s">
        <v>108</v>
      </c>
      <c r="BT559" s="2" t="s">
        <v>153</v>
      </c>
      <c r="BU559" s="323">
        <v>47849</v>
      </c>
      <c r="BV559" s="323">
        <v>48213</v>
      </c>
      <c r="BW559" s="324">
        <v>8760</v>
      </c>
      <c r="BX559" s="325">
        <v>80.23</v>
      </c>
      <c r="BY559" s="274">
        <f t="shared" si="170"/>
        <v>0.95518000000000003</v>
      </c>
      <c r="BZ559" s="326">
        <f t="shared" si="180"/>
        <v>83.994639753763693</v>
      </c>
      <c r="CA559" s="296" t="str">
        <f t="shared" si="181"/>
        <v/>
      </c>
    </row>
    <row r="560" spans="12:79" x14ac:dyDescent="0.25">
      <c r="L560" s="332">
        <v>44068</v>
      </c>
      <c r="M560" s="2" t="s">
        <v>108</v>
      </c>
      <c r="N560" s="2" t="s">
        <v>135</v>
      </c>
      <c r="O560" s="323">
        <v>45658</v>
      </c>
      <c r="P560" s="323">
        <v>46022</v>
      </c>
      <c r="Q560" s="324">
        <v>8760</v>
      </c>
      <c r="R560" s="325">
        <v>49.38</v>
      </c>
      <c r="S560" s="274">
        <f t="shared" si="162"/>
        <v>1.0767800000000001</v>
      </c>
      <c r="T560" s="326">
        <f t="shared" si="171"/>
        <v>45.858949831906237</v>
      </c>
      <c r="U560" s="296" t="str">
        <f t="shared" si="163"/>
        <v/>
      </c>
      <c r="V560" s="296"/>
      <c r="W560" s="332">
        <v>44484</v>
      </c>
      <c r="X560" s="2" t="s">
        <v>108</v>
      </c>
      <c r="Y560" s="2" t="s">
        <v>149</v>
      </c>
      <c r="Z560" s="323">
        <v>47484</v>
      </c>
      <c r="AA560" s="323">
        <v>47848</v>
      </c>
      <c r="AB560" s="324">
        <v>8760</v>
      </c>
      <c r="AC560" s="325">
        <v>68.58</v>
      </c>
      <c r="AD560" s="274">
        <f t="shared" si="164"/>
        <v>1.0713699999999999</v>
      </c>
      <c r="AE560" s="326">
        <f t="shared" si="172"/>
        <v>64.011499295294811</v>
      </c>
      <c r="AF560" s="296" t="str">
        <f t="shared" si="173"/>
        <v/>
      </c>
      <c r="AG560" s="296"/>
      <c r="AH560" s="333">
        <v>44851</v>
      </c>
      <c r="AI560" s="328" t="s">
        <v>108</v>
      </c>
      <c r="AJ560" s="328" t="s">
        <v>153</v>
      </c>
      <c r="AK560" s="329">
        <v>47849</v>
      </c>
      <c r="AL560" s="329">
        <v>48213</v>
      </c>
      <c r="AM560" s="330">
        <v>8760</v>
      </c>
      <c r="AN560" s="331">
        <v>119.09</v>
      </c>
      <c r="AO560" s="274">
        <f t="shared" si="165"/>
        <v>0.97899000000000003</v>
      </c>
      <c r="AP560" s="326">
        <f t="shared" si="174"/>
        <v>121.64577779139725</v>
      </c>
      <c r="AQ560" s="296" t="str">
        <f t="shared" si="175"/>
        <v/>
      </c>
      <c r="AR560" s="296"/>
      <c r="AS560" s="333">
        <v>44858</v>
      </c>
      <c r="AT560" s="328" t="s">
        <v>115</v>
      </c>
      <c r="AU560" s="328" t="s">
        <v>148</v>
      </c>
      <c r="AV560" s="329">
        <v>45839</v>
      </c>
      <c r="AW560" s="329">
        <v>45930</v>
      </c>
      <c r="AX560" s="330">
        <v>2208</v>
      </c>
      <c r="AY560" s="331"/>
      <c r="AZ560" s="274">
        <f t="shared" si="166"/>
        <v>0.97899000000000003</v>
      </c>
      <c r="BA560" s="326" t="str">
        <f t="shared" si="176"/>
        <v/>
      </c>
      <c r="BB560" s="296" t="str">
        <f t="shared" si="177"/>
        <v/>
      </c>
      <c r="BC560" t="str">
        <f t="shared" si="167"/>
        <v/>
      </c>
      <c r="BD560" s="296"/>
      <c r="BE560" s="296"/>
      <c r="BF560" s="332">
        <v>45219</v>
      </c>
      <c r="BG560" s="2" t="s">
        <v>115</v>
      </c>
      <c r="BH560" s="2" t="s">
        <v>160</v>
      </c>
      <c r="BI560" s="323">
        <v>46204</v>
      </c>
      <c r="BJ560" s="323">
        <v>46295</v>
      </c>
      <c r="BK560" s="324">
        <v>2208</v>
      </c>
      <c r="BL560" s="325">
        <v>95.11</v>
      </c>
      <c r="BM560" s="274">
        <f t="shared" si="168"/>
        <v>0.95518000000000003</v>
      </c>
      <c r="BN560" s="326">
        <f t="shared" si="178"/>
        <v>99.572855378043926</v>
      </c>
      <c r="BO560" s="296" t="str">
        <f t="shared" si="179"/>
        <v/>
      </c>
      <c r="BP560" t="str">
        <f t="shared" si="169"/>
        <v/>
      </c>
      <c r="BQ560" s="296"/>
      <c r="BR560" s="332">
        <v>45212</v>
      </c>
      <c r="BS560" s="2" t="s">
        <v>108</v>
      </c>
      <c r="BT560" s="2" t="s">
        <v>155</v>
      </c>
      <c r="BU560" s="323">
        <v>48214</v>
      </c>
      <c r="BV560" s="323">
        <v>48579</v>
      </c>
      <c r="BW560" s="324">
        <v>8784</v>
      </c>
      <c r="BX560" s="325">
        <v>78.23</v>
      </c>
      <c r="BY560" s="274">
        <f t="shared" si="170"/>
        <v>0.95518000000000003</v>
      </c>
      <c r="BZ560" s="326">
        <f t="shared" si="180"/>
        <v>81.900793567704511</v>
      </c>
      <c r="CA560" s="296" t="str">
        <f t="shared" si="181"/>
        <v/>
      </c>
    </row>
    <row r="561" spans="12:79" x14ac:dyDescent="0.25">
      <c r="L561" s="332">
        <v>44068</v>
      </c>
      <c r="M561" s="2" t="s">
        <v>108</v>
      </c>
      <c r="N561" s="2" t="s">
        <v>138</v>
      </c>
      <c r="O561" s="323">
        <v>46023</v>
      </c>
      <c r="P561" s="323">
        <v>46387</v>
      </c>
      <c r="Q561" s="324">
        <v>8760</v>
      </c>
      <c r="R561" s="325">
        <v>49.93</v>
      </c>
      <c r="S561" s="274">
        <f t="shared" si="162"/>
        <v>1.0767800000000001</v>
      </c>
      <c r="T561" s="326">
        <f t="shared" si="171"/>
        <v>46.369731978677166</v>
      </c>
      <c r="U561" s="296" t="str">
        <f t="shared" si="163"/>
        <v/>
      </c>
      <c r="V561" s="296"/>
      <c r="W561" s="332">
        <v>44484</v>
      </c>
      <c r="X561" s="2" t="s">
        <v>108</v>
      </c>
      <c r="Y561" s="2" t="s">
        <v>153</v>
      </c>
      <c r="Z561" s="323">
        <v>47849</v>
      </c>
      <c r="AA561" s="323">
        <v>48213</v>
      </c>
      <c r="AB561" s="324">
        <v>8760</v>
      </c>
      <c r="AC561" s="325">
        <v>68.17</v>
      </c>
      <c r="AD561" s="274">
        <f t="shared" si="164"/>
        <v>1.0713699999999999</v>
      </c>
      <c r="AE561" s="326">
        <f t="shared" si="172"/>
        <v>63.628811708373398</v>
      </c>
      <c r="AF561" s="296" t="str">
        <f t="shared" si="173"/>
        <v/>
      </c>
      <c r="AG561" s="296"/>
      <c r="AH561" s="333">
        <v>44851</v>
      </c>
      <c r="AI561" s="328" t="s">
        <v>108</v>
      </c>
      <c r="AJ561" s="328" t="s">
        <v>155</v>
      </c>
      <c r="AK561" s="329">
        <v>48214</v>
      </c>
      <c r="AL561" s="329">
        <v>48579</v>
      </c>
      <c r="AM561" s="330">
        <v>8784</v>
      </c>
      <c r="AN561" s="331">
        <v>117.84</v>
      </c>
      <c r="AO561" s="274">
        <f t="shared" si="165"/>
        <v>0.97899000000000003</v>
      </c>
      <c r="AP561" s="326">
        <f t="shared" si="174"/>
        <v>120.36895167468514</v>
      </c>
      <c r="AQ561" s="296" t="str">
        <f t="shared" si="175"/>
        <v/>
      </c>
      <c r="AR561" s="296"/>
      <c r="AS561" s="333">
        <v>44855</v>
      </c>
      <c r="AT561" s="328" t="s">
        <v>115</v>
      </c>
      <c r="AU561" s="328" t="s">
        <v>110</v>
      </c>
      <c r="AV561" s="329">
        <v>44927</v>
      </c>
      <c r="AW561" s="329">
        <v>45016</v>
      </c>
      <c r="AX561" s="330">
        <v>2159</v>
      </c>
      <c r="AY561" s="331">
        <v>417.5</v>
      </c>
      <c r="AZ561" s="274">
        <f t="shared" si="166"/>
        <v>0.97899000000000003</v>
      </c>
      <c r="BA561" s="326">
        <f t="shared" si="176"/>
        <v>426.45992298184865</v>
      </c>
      <c r="BB561" s="296" t="str">
        <f t="shared" si="177"/>
        <v/>
      </c>
      <c r="BC561" t="str">
        <f t="shared" si="167"/>
        <v/>
      </c>
      <c r="BD561" s="296"/>
      <c r="BE561" s="296"/>
      <c r="BF561" s="332">
        <v>45218</v>
      </c>
      <c r="BG561" s="2" t="s">
        <v>115</v>
      </c>
      <c r="BH561" s="2" t="s">
        <v>111</v>
      </c>
      <c r="BI561" s="323">
        <v>45292</v>
      </c>
      <c r="BJ561" s="323">
        <v>45382</v>
      </c>
      <c r="BK561" s="324">
        <v>2183</v>
      </c>
      <c r="BL561" s="325">
        <v>136.09</v>
      </c>
      <c r="BM561" s="274">
        <f t="shared" si="168"/>
        <v>0.95518000000000003</v>
      </c>
      <c r="BN561" s="326">
        <f t="shared" si="178"/>
        <v>142.47576373039635</v>
      </c>
      <c r="BO561" s="296" t="str">
        <f t="shared" si="179"/>
        <v/>
      </c>
      <c r="BP561">
        <f t="shared" si="169"/>
        <v>1</v>
      </c>
      <c r="BQ561" s="296"/>
      <c r="BR561" s="332">
        <v>45212</v>
      </c>
      <c r="BS561" s="2" t="s">
        <v>108</v>
      </c>
      <c r="BT561" s="2" t="s">
        <v>158</v>
      </c>
      <c r="BU561" s="323">
        <v>48580</v>
      </c>
      <c r="BV561" s="323">
        <v>48944</v>
      </c>
      <c r="BW561" s="324">
        <v>8760</v>
      </c>
      <c r="BX561" s="325">
        <v>76.23</v>
      </c>
      <c r="BY561" s="274">
        <f t="shared" si="170"/>
        <v>0.95518000000000003</v>
      </c>
      <c r="BZ561" s="326">
        <f t="shared" si="180"/>
        <v>79.806947381645344</v>
      </c>
      <c r="CA561" s="296" t="str">
        <f t="shared" si="181"/>
        <v/>
      </c>
    </row>
    <row r="562" spans="12:79" x14ac:dyDescent="0.25">
      <c r="L562" s="332">
        <v>44067</v>
      </c>
      <c r="M562" s="2" t="s">
        <v>108</v>
      </c>
      <c r="N562" s="2" t="s">
        <v>151</v>
      </c>
      <c r="O562" s="323">
        <v>44197</v>
      </c>
      <c r="P562" s="323">
        <v>44561</v>
      </c>
      <c r="Q562" s="324">
        <v>8760</v>
      </c>
      <c r="R562" s="325">
        <v>40.200000000000003</v>
      </c>
      <c r="S562" s="274">
        <f t="shared" si="162"/>
        <v>1.0767800000000001</v>
      </c>
      <c r="T562" s="326">
        <f t="shared" si="171"/>
        <v>37.33353145489329</v>
      </c>
      <c r="U562" s="296" t="str">
        <f t="shared" si="163"/>
        <v/>
      </c>
      <c r="V562" s="296"/>
      <c r="W562" s="332">
        <v>44483</v>
      </c>
      <c r="X562" s="2" t="s">
        <v>108</v>
      </c>
      <c r="Y562" s="2" t="s">
        <v>133</v>
      </c>
      <c r="Z562" s="323">
        <v>44562</v>
      </c>
      <c r="AA562" s="323">
        <v>44926</v>
      </c>
      <c r="AB562" s="324">
        <v>8760</v>
      </c>
      <c r="AC562" s="325">
        <v>132.47</v>
      </c>
      <c r="AD562" s="274">
        <f t="shared" si="164"/>
        <v>1.0713699999999999</v>
      </c>
      <c r="AE562" s="326">
        <f t="shared" si="172"/>
        <v>123.64542594995194</v>
      </c>
      <c r="AF562" s="296" t="str">
        <f t="shared" si="173"/>
        <v/>
      </c>
      <c r="AG562" s="296"/>
      <c r="AH562" s="333">
        <v>44848</v>
      </c>
      <c r="AI562" s="328" t="s">
        <v>108</v>
      </c>
      <c r="AJ562" s="328" t="s">
        <v>110</v>
      </c>
      <c r="AK562" s="329">
        <v>44927</v>
      </c>
      <c r="AL562" s="329">
        <v>45291</v>
      </c>
      <c r="AM562" s="330">
        <v>8760</v>
      </c>
      <c r="AN562" s="331">
        <v>419.94</v>
      </c>
      <c r="AO562" s="274">
        <f t="shared" si="165"/>
        <v>0.97899000000000003</v>
      </c>
      <c r="AP562" s="326">
        <f t="shared" si="174"/>
        <v>428.95228756167069</v>
      </c>
      <c r="AQ562" s="296" t="str">
        <f t="shared" si="175"/>
        <v/>
      </c>
      <c r="AR562" s="296"/>
      <c r="AS562" s="333">
        <v>44855</v>
      </c>
      <c r="AT562" s="328" t="s">
        <v>115</v>
      </c>
      <c r="AU562" s="328" t="s">
        <v>134</v>
      </c>
      <c r="AV562" s="329">
        <v>45017</v>
      </c>
      <c r="AW562" s="329">
        <v>45107</v>
      </c>
      <c r="AX562" s="330">
        <v>2184</v>
      </c>
      <c r="AY562" s="331">
        <v>330.35</v>
      </c>
      <c r="AZ562" s="274">
        <f t="shared" si="166"/>
        <v>0.97899000000000003</v>
      </c>
      <c r="BA562" s="326">
        <f t="shared" si="176"/>
        <v>337.43960612467953</v>
      </c>
      <c r="BB562" s="296" t="str">
        <f t="shared" si="177"/>
        <v/>
      </c>
      <c r="BC562" t="str">
        <f t="shared" si="167"/>
        <v/>
      </c>
      <c r="BD562" s="296"/>
      <c r="BE562" s="296"/>
      <c r="BF562" s="332">
        <v>45218</v>
      </c>
      <c r="BG562" s="2" t="s">
        <v>115</v>
      </c>
      <c r="BH562" s="2" t="s">
        <v>117</v>
      </c>
      <c r="BI562" s="323">
        <v>45383</v>
      </c>
      <c r="BJ562" s="323">
        <v>45473</v>
      </c>
      <c r="BK562" s="324">
        <v>2184</v>
      </c>
      <c r="BL562" s="325">
        <v>118.33</v>
      </c>
      <c r="BM562" s="274">
        <f t="shared" si="168"/>
        <v>0.95518000000000003</v>
      </c>
      <c r="BN562" s="326">
        <f t="shared" si="178"/>
        <v>123.88240959819092</v>
      </c>
      <c r="BO562" s="296" t="str">
        <f t="shared" si="179"/>
        <v/>
      </c>
      <c r="BP562">
        <f t="shared" si="169"/>
        <v>1</v>
      </c>
      <c r="BQ562" s="296"/>
      <c r="BR562" s="332">
        <v>45211</v>
      </c>
      <c r="BS562" s="2" t="s">
        <v>108</v>
      </c>
      <c r="BT562" s="2" t="s">
        <v>111</v>
      </c>
      <c r="BU562" s="323">
        <v>45292</v>
      </c>
      <c r="BV562" s="323">
        <v>45657</v>
      </c>
      <c r="BW562" s="324">
        <v>8784</v>
      </c>
      <c r="BX562" s="325">
        <v>134.19</v>
      </c>
      <c r="BY562" s="274">
        <f t="shared" si="170"/>
        <v>0.95518000000000003</v>
      </c>
      <c r="BZ562" s="326">
        <f t="shared" si="180"/>
        <v>140.48660985364015</v>
      </c>
      <c r="CA562" s="296">
        <f t="shared" si="181"/>
        <v>140.48660985364015</v>
      </c>
    </row>
    <row r="563" spans="12:79" x14ac:dyDescent="0.25">
      <c r="L563" s="332">
        <v>44067</v>
      </c>
      <c r="M563" s="2" t="s">
        <v>108</v>
      </c>
      <c r="N563" s="2" t="s">
        <v>133</v>
      </c>
      <c r="O563" s="323">
        <v>44562</v>
      </c>
      <c r="P563" s="323">
        <v>44926</v>
      </c>
      <c r="Q563" s="324">
        <v>8760</v>
      </c>
      <c r="R563" s="325">
        <v>43.84</v>
      </c>
      <c r="S563" s="274">
        <f t="shared" si="162"/>
        <v>1.0767800000000001</v>
      </c>
      <c r="T563" s="326">
        <f t="shared" si="171"/>
        <v>40.713980571704525</v>
      </c>
      <c r="U563" s="296" t="str">
        <f t="shared" si="163"/>
        <v/>
      </c>
      <c r="V563" s="296"/>
      <c r="W563" s="332">
        <v>44483</v>
      </c>
      <c r="X563" s="2" t="s">
        <v>108</v>
      </c>
      <c r="Y563" s="2" t="s">
        <v>110</v>
      </c>
      <c r="Z563" s="323">
        <v>44927</v>
      </c>
      <c r="AA563" s="323">
        <v>45291</v>
      </c>
      <c r="AB563" s="324">
        <v>8760</v>
      </c>
      <c r="AC563" s="325">
        <v>86.26</v>
      </c>
      <c r="AD563" s="274">
        <f t="shared" si="164"/>
        <v>1.0713699999999999</v>
      </c>
      <c r="AE563" s="326">
        <f t="shared" si="172"/>
        <v>80.513734750833052</v>
      </c>
      <c r="AF563" s="296">
        <f t="shared" si="173"/>
        <v>80.513734750833052</v>
      </c>
      <c r="AG563" s="296"/>
      <c r="AH563" s="333">
        <v>44848</v>
      </c>
      <c r="AI563" s="328" t="s">
        <v>108</v>
      </c>
      <c r="AJ563" s="328" t="s">
        <v>111</v>
      </c>
      <c r="AK563" s="329">
        <v>45292</v>
      </c>
      <c r="AL563" s="329">
        <v>45657</v>
      </c>
      <c r="AM563" s="330">
        <v>8784</v>
      </c>
      <c r="AN563" s="331">
        <v>259.45</v>
      </c>
      <c r="AO563" s="274">
        <f t="shared" si="165"/>
        <v>0.97899000000000003</v>
      </c>
      <c r="AP563" s="326">
        <f t="shared" si="174"/>
        <v>265.01802878476798</v>
      </c>
      <c r="AQ563" s="296" t="str">
        <f t="shared" si="175"/>
        <v/>
      </c>
      <c r="AR563" s="296"/>
      <c r="AS563" s="333">
        <v>44855</v>
      </c>
      <c r="AT563" s="328" t="s">
        <v>115</v>
      </c>
      <c r="AU563" s="328" t="s">
        <v>137</v>
      </c>
      <c r="AV563" s="329">
        <v>45108</v>
      </c>
      <c r="AW563" s="329">
        <v>45199</v>
      </c>
      <c r="AX563" s="330">
        <v>2208</v>
      </c>
      <c r="AY563" s="331">
        <v>325.93</v>
      </c>
      <c r="AZ563" s="274">
        <f t="shared" si="166"/>
        <v>0.97899000000000003</v>
      </c>
      <c r="BA563" s="326">
        <f t="shared" si="176"/>
        <v>332.92474897598544</v>
      </c>
      <c r="BB563" s="296" t="str">
        <f t="shared" si="177"/>
        <v/>
      </c>
      <c r="BC563" t="str">
        <f t="shared" si="167"/>
        <v/>
      </c>
      <c r="BD563" s="296"/>
      <c r="BE563" s="296"/>
      <c r="BF563" s="332">
        <v>45218</v>
      </c>
      <c r="BG563" s="2" t="s">
        <v>115</v>
      </c>
      <c r="BH563" s="2" t="s">
        <v>118</v>
      </c>
      <c r="BI563" s="323">
        <v>45474</v>
      </c>
      <c r="BJ563" s="323">
        <v>45565</v>
      </c>
      <c r="BK563" s="324">
        <v>2208</v>
      </c>
      <c r="BL563" s="325">
        <v>128.41</v>
      </c>
      <c r="BM563" s="274">
        <f t="shared" si="168"/>
        <v>0.95518000000000003</v>
      </c>
      <c r="BN563" s="326">
        <f t="shared" si="178"/>
        <v>134.43539437592915</v>
      </c>
      <c r="BO563" s="296" t="str">
        <f t="shared" si="179"/>
        <v/>
      </c>
      <c r="BP563">
        <f t="shared" si="169"/>
        <v>1</v>
      </c>
      <c r="BQ563" s="296"/>
      <c r="BR563" s="332">
        <v>45211</v>
      </c>
      <c r="BS563" s="2" t="s">
        <v>108</v>
      </c>
      <c r="BT563" s="2" t="s">
        <v>135</v>
      </c>
      <c r="BU563" s="323">
        <v>45658</v>
      </c>
      <c r="BV563" s="323">
        <v>46022</v>
      </c>
      <c r="BW563" s="324">
        <v>8760</v>
      </c>
      <c r="BX563" s="325">
        <v>126.27</v>
      </c>
      <c r="BY563" s="274">
        <f t="shared" si="170"/>
        <v>0.95518000000000003</v>
      </c>
      <c r="BZ563" s="326">
        <f t="shared" si="180"/>
        <v>132.19497895684583</v>
      </c>
      <c r="CA563" s="296" t="str">
        <f t="shared" si="181"/>
        <v/>
      </c>
    </row>
    <row r="564" spans="12:79" x14ac:dyDescent="0.25">
      <c r="L564" s="332">
        <v>44067</v>
      </c>
      <c r="M564" s="2" t="s">
        <v>108</v>
      </c>
      <c r="N564" s="2" t="s">
        <v>110</v>
      </c>
      <c r="O564" s="323">
        <v>44927</v>
      </c>
      <c r="P564" s="323">
        <v>45291</v>
      </c>
      <c r="Q564" s="324">
        <v>8760</v>
      </c>
      <c r="R564" s="325">
        <v>45.95</v>
      </c>
      <c r="S564" s="274">
        <f t="shared" si="162"/>
        <v>1.0767800000000001</v>
      </c>
      <c r="T564" s="326">
        <f t="shared" si="171"/>
        <v>42.673526625680267</v>
      </c>
      <c r="U564" s="296" t="str">
        <f t="shared" si="163"/>
        <v/>
      </c>
      <c r="V564" s="296"/>
      <c r="W564" s="332">
        <v>44483</v>
      </c>
      <c r="X564" s="2" t="s">
        <v>108</v>
      </c>
      <c r="Y564" s="2" t="s">
        <v>111</v>
      </c>
      <c r="Z564" s="323">
        <v>45292</v>
      </c>
      <c r="AA564" s="323">
        <v>45657</v>
      </c>
      <c r="AB564" s="324">
        <v>8784</v>
      </c>
      <c r="AC564" s="325">
        <v>72.319999999999993</v>
      </c>
      <c r="AD564" s="274">
        <f t="shared" si="164"/>
        <v>1.0713699999999999</v>
      </c>
      <c r="AE564" s="326">
        <f t="shared" si="172"/>
        <v>67.502356795504824</v>
      </c>
      <c r="AF564" s="296" t="str">
        <f t="shared" si="173"/>
        <v/>
      </c>
      <c r="AG564" s="296"/>
      <c r="AH564" s="333">
        <v>44848</v>
      </c>
      <c r="AI564" s="328" t="s">
        <v>108</v>
      </c>
      <c r="AJ564" s="328" t="s">
        <v>135</v>
      </c>
      <c r="AK564" s="329">
        <v>45658</v>
      </c>
      <c r="AL564" s="329">
        <v>46022</v>
      </c>
      <c r="AM564" s="330">
        <v>8760</v>
      </c>
      <c r="AN564" s="331">
        <v>186.7</v>
      </c>
      <c r="AO564" s="274">
        <f t="shared" si="165"/>
        <v>0.97899000000000003</v>
      </c>
      <c r="AP564" s="326">
        <f t="shared" si="174"/>
        <v>190.70674879212248</v>
      </c>
      <c r="AQ564" s="296" t="str">
        <f t="shared" si="175"/>
        <v/>
      </c>
      <c r="AR564" s="296"/>
      <c r="AS564" s="333">
        <v>44855</v>
      </c>
      <c r="AT564" s="328" t="s">
        <v>115</v>
      </c>
      <c r="AU564" s="328" t="s">
        <v>116</v>
      </c>
      <c r="AV564" s="329">
        <v>45200</v>
      </c>
      <c r="AW564" s="329">
        <v>45291</v>
      </c>
      <c r="AX564" s="330">
        <v>2209</v>
      </c>
      <c r="AY564" s="331">
        <v>447.12</v>
      </c>
      <c r="AZ564" s="274">
        <f t="shared" si="166"/>
        <v>0.97899000000000003</v>
      </c>
      <c r="BA564" s="326">
        <f t="shared" si="176"/>
        <v>456.71559464345904</v>
      </c>
      <c r="BB564" s="296">
        <f t="shared" si="177"/>
        <v>456.71559464345904</v>
      </c>
      <c r="BC564">
        <f t="shared" si="167"/>
        <v>1</v>
      </c>
      <c r="BD564" s="296"/>
      <c r="BE564" s="296"/>
      <c r="BF564" s="332">
        <v>45218</v>
      </c>
      <c r="BG564" s="2" t="s">
        <v>115</v>
      </c>
      <c r="BH564" s="2" t="s">
        <v>140</v>
      </c>
      <c r="BI564" s="323">
        <v>45566</v>
      </c>
      <c r="BJ564" s="323">
        <v>45657</v>
      </c>
      <c r="BK564" s="324">
        <v>2209</v>
      </c>
      <c r="BL564" s="325">
        <v>143.44</v>
      </c>
      <c r="BM564" s="274">
        <f t="shared" si="168"/>
        <v>0.95518000000000003</v>
      </c>
      <c r="BN564" s="326">
        <f t="shared" si="178"/>
        <v>150.1706484641638</v>
      </c>
      <c r="BO564" s="296" t="str">
        <f t="shared" si="179"/>
        <v/>
      </c>
      <c r="BP564" t="str">
        <f t="shared" si="169"/>
        <v/>
      </c>
      <c r="BQ564" s="296"/>
      <c r="BR564" s="332">
        <v>45211</v>
      </c>
      <c r="BS564" s="2" t="s">
        <v>108</v>
      </c>
      <c r="BT564" s="2" t="s">
        <v>138</v>
      </c>
      <c r="BU564" s="323">
        <v>46023</v>
      </c>
      <c r="BV564" s="323">
        <v>46387</v>
      </c>
      <c r="BW564" s="324">
        <v>8760</v>
      </c>
      <c r="BX564" s="325">
        <v>108.9</v>
      </c>
      <c r="BY564" s="274">
        <f t="shared" si="170"/>
        <v>0.95518000000000003</v>
      </c>
      <c r="BZ564" s="326">
        <f t="shared" si="180"/>
        <v>114.00992483092192</v>
      </c>
      <c r="CA564" s="296" t="str">
        <f t="shared" si="181"/>
        <v/>
      </c>
    </row>
    <row r="565" spans="12:79" x14ac:dyDescent="0.25">
      <c r="L565" s="332">
        <v>44067</v>
      </c>
      <c r="M565" s="2" t="s">
        <v>108</v>
      </c>
      <c r="N565" s="2" t="s">
        <v>111</v>
      </c>
      <c r="O565" s="323">
        <v>45292</v>
      </c>
      <c r="P565" s="323">
        <v>45657</v>
      </c>
      <c r="Q565" s="324">
        <v>8784</v>
      </c>
      <c r="R565" s="325">
        <v>48</v>
      </c>
      <c r="S565" s="274">
        <f t="shared" si="162"/>
        <v>1.0767800000000001</v>
      </c>
      <c r="T565" s="326">
        <f t="shared" si="171"/>
        <v>44.57735099091736</v>
      </c>
      <c r="U565" s="296" t="str">
        <f t="shared" si="163"/>
        <v/>
      </c>
      <c r="V565" s="296"/>
      <c r="W565" s="332">
        <v>44483</v>
      </c>
      <c r="X565" s="2" t="s">
        <v>108</v>
      </c>
      <c r="Y565" s="2" t="s">
        <v>135</v>
      </c>
      <c r="Z565" s="323">
        <v>45658</v>
      </c>
      <c r="AA565" s="323">
        <v>46022</v>
      </c>
      <c r="AB565" s="324">
        <v>8760</v>
      </c>
      <c r="AC565" s="325">
        <v>71.02</v>
      </c>
      <c r="AD565" s="274">
        <f t="shared" si="164"/>
        <v>1.0713699999999999</v>
      </c>
      <c r="AE565" s="326">
        <f t="shared" si="172"/>
        <v>66.288957129656424</v>
      </c>
      <c r="AF565" s="296" t="str">
        <f t="shared" si="173"/>
        <v/>
      </c>
      <c r="AG565" s="296"/>
      <c r="AH565" s="333">
        <v>44848</v>
      </c>
      <c r="AI565" s="328" t="s">
        <v>108</v>
      </c>
      <c r="AJ565" s="328" t="s">
        <v>138</v>
      </c>
      <c r="AK565" s="329">
        <v>46023</v>
      </c>
      <c r="AL565" s="329">
        <v>46387</v>
      </c>
      <c r="AM565" s="330">
        <v>8760</v>
      </c>
      <c r="AN565" s="331">
        <v>158</v>
      </c>
      <c r="AO565" s="274">
        <f t="shared" si="165"/>
        <v>0.97899000000000003</v>
      </c>
      <c r="AP565" s="326">
        <f t="shared" si="174"/>
        <v>161.39082115241217</v>
      </c>
      <c r="AQ565" s="296" t="str">
        <f t="shared" si="175"/>
        <v/>
      </c>
      <c r="AR565" s="296"/>
      <c r="AS565" s="333">
        <v>44855</v>
      </c>
      <c r="AT565" s="328" t="s">
        <v>115</v>
      </c>
      <c r="AU565" s="328" t="s">
        <v>111</v>
      </c>
      <c r="AV565" s="329">
        <v>45292</v>
      </c>
      <c r="AW565" s="329">
        <v>45382</v>
      </c>
      <c r="AX565" s="330">
        <v>2183</v>
      </c>
      <c r="AY565" s="331">
        <v>408.23</v>
      </c>
      <c r="AZ565" s="274">
        <f t="shared" si="166"/>
        <v>0.97899000000000003</v>
      </c>
      <c r="BA565" s="326">
        <f t="shared" si="176"/>
        <v>416.99098050031154</v>
      </c>
      <c r="BB565" s="296">
        <f t="shared" si="177"/>
        <v>416.99098050031154</v>
      </c>
      <c r="BC565">
        <f t="shared" si="167"/>
        <v>1</v>
      </c>
      <c r="BD565" s="296"/>
      <c r="BE565" s="296"/>
      <c r="BF565" s="332">
        <v>45218</v>
      </c>
      <c r="BG565" s="2" t="s">
        <v>115</v>
      </c>
      <c r="BH565" s="2" t="s">
        <v>135</v>
      </c>
      <c r="BI565" s="323">
        <v>45658</v>
      </c>
      <c r="BJ565" s="323">
        <v>45747</v>
      </c>
      <c r="BK565" s="324">
        <v>2159</v>
      </c>
      <c r="BL565" s="325">
        <v>142.82</v>
      </c>
      <c r="BM565" s="274">
        <f t="shared" si="168"/>
        <v>0.95518000000000003</v>
      </c>
      <c r="BN565" s="326">
        <f t="shared" si="178"/>
        <v>149.52155614648547</v>
      </c>
      <c r="BO565" s="296" t="str">
        <f t="shared" si="179"/>
        <v/>
      </c>
      <c r="BP565" t="str">
        <f t="shared" si="169"/>
        <v/>
      </c>
      <c r="BQ565" s="296"/>
      <c r="BR565" s="332">
        <v>45211</v>
      </c>
      <c r="BS565" s="2" t="s">
        <v>108</v>
      </c>
      <c r="BT565" s="2" t="s">
        <v>141</v>
      </c>
      <c r="BU565" s="323">
        <v>46388</v>
      </c>
      <c r="BV565" s="323">
        <v>46752</v>
      </c>
      <c r="BW565" s="324">
        <v>8760</v>
      </c>
      <c r="BX565" s="325">
        <v>94.71</v>
      </c>
      <c r="BY565" s="274">
        <f t="shared" si="170"/>
        <v>0.95518000000000003</v>
      </c>
      <c r="BZ565" s="326">
        <f t="shared" si="180"/>
        <v>99.154086140832078</v>
      </c>
      <c r="CA565" s="296" t="str">
        <f t="shared" si="181"/>
        <v/>
      </c>
    </row>
    <row r="566" spans="12:79" x14ac:dyDescent="0.25">
      <c r="L566" s="332">
        <v>44067</v>
      </c>
      <c r="M566" s="2" t="s">
        <v>108</v>
      </c>
      <c r="N566" s="2" t="s">
        <v>135</v>
      </c>
      <c r="O566" s="323">
        <v>45658</v>
      </c>
      <c r="P566" s="323">
        <v>46022</v>
      </c>
      <c r="Q566" s="324">
        <v>8760</v>
      </c>
      <c r="R566" s="325">
        <v>48.75</v>
      </c>
      <c r="S566" s="274">
        <f t="shared" si="162"/>
        <v>1.0767800000000001</v>
      </c>
      <c r="T566" s="326">
        <f t="shared" si="171"/>
        <v>45.273872100150449</v>
      </c>
      <c r="U566" s="296" t="str">
        <f t="shared" si="163"/>
        <v/>
      </c>
      <c r="V566" s="296"/>
      <c r="W566" s="332">
        <v>44483</v>
      </c>
      <c r="X566" s="2" t="s">
        <v>108</v>
      </c>
      <c r="Y566" s="2" t="s">
        <v>138</v>
      </c>
      <c r="Z566" s="323">
        <v>46023</v>
      </c>
      <c r="AA566" s="323">
        <v>46387</v>
      </c>
      <c r="AB566" s="324">
        <v>8760</v>
      </c>
      <c r="AC566" s="325">
        <v>70.040000000000006</v>
      </c>
      <c r="AD566" s="274">
        <f t="shared" si="164"/>
        <v>1.0713699999999999</v>
      </c>
      <c r="AE566" s="326">
        <f t="shared" si="172"/>
        <v>65.374240458478411</v>
      </c>
      <c r="AF566" s="296" t="str">
        <f t="shared" si="173"/>
        <v/>
      </c>
      <c r="AG566" s="296"/>
      <c r="AH566" s="333">
        <v>44848</v>
      </c>
      <c r="AI566" s="328" t="s">
        <v>108</v>
      </c>
      <c r="AJ566" s="328" t="s">
        <v>141</v>
      </c>
      <c r="AK566" s="329">
        <v>46388</v>
      </c>
      <c r="AL566" s="329">
        <v>46752</v>
      </c>
      <c r="AM566" s="330">
        <v>8760</v>
      </c>
      <c r="AN566" s="331">
        <v>142.57</v>
      </c>
      <c r="AO566" s="274">
        <f t="shared" si="165"/>
        <v>0.97899000000000003</v>
      </c>
      <c r="AP566" s="326">
        <f t="shared" si="174"/>
        <v>145.62967956771774</v>
      </c>
      <c r="AQ566" s="296" t="str">
        <f t="shared" si="175"/>
        <v/>
      </c>
      <c r="AR566" s="296"/>
      <c r="AS566" s="333">
        <v>44855</v>
      </c>
      <c r="AT566" s="328" t="s">
        <v>115</v>
      </c>
      <c r="AU566" s="328" t="s">
        <v>117</v>
      </c>
      <c r="AV566" s="329">
        <v>45383</v>
      </c>
      <c r="AW566" s="329">
        <v>45473</v>
      </c>
      <c r="AX566" s="330">
        <v>2184</v>
      </c>
      <c r="AY566" s="331">
        <v>186.89</v>
      </c>
      <c r="AZ566" s="274">
        <f t="shared" si="166"/>
        <v>0.97899000000000003</v>
      </c>
      <c r="BA566" s="326">
        <f t="shared" si="176"/>
        <v>190.90082636186273</v>
      </c>
      <c r="BB566" s="296">
        <f t="shared" si="177"/>
        <v>190.90082636186273</v>
      </c>
      <c r="BC566">
        <f t="shared" si="167"/>
        <v>1</v>
      </c>
      <c r="BD566" s="296"/>
      <c r="BE566" s="296"/>
      <c r="BF566" s="332">
        <v>45218</v>
      </c>
      <c r="BG566" s="2" t="s">
        <v>115</v>
      </c>
      <c r="BH566" s="2" t="s">
        <v>145</v>
      </c>
      <c r="BI566" s="323">
        <v>45748</v>
      </c>
      <c r="BJ566" s="323">
        <v>45838</v>
      </c>
      <c r="BK566" s="324">
        <v>2184</v>
      </c>
      <c r="BL566" s="325">
        <v>105.22</v>
      </c>
      <c r="BM566" s="274">
        <f t="shared" si="168"/>
        <v>0.95518000000000003</v>
      </c>
      <c r="BN566" s="326">
        <f t="shared" si="178"/>
        <v>110.15724784857304</v>
      </c>
      <c r="BO566" s="296" t="str">
        <f t="shared" si="179"/>
        <v/>
      </c>
      <c r="BP566" t="str">
        <f t="shared" si="169"/>
        <v/>
      </c>
      <c r="BQ566" s="296"/>
      <c r="BR566" s="332">
        <v>45211</v>
      </c>
      <c r="BS566" s="2" t="s">
        <v>108</v>
      </c>
      <c r="BT566" s="2" t="s">
        <v>143</v>
      </c>
      <c r="BU566" s="323">
        <v>46753</v>
      </c>
      <c r="BV566" s="323">
        <v>47118</v>
      </c>
      <c r="BW566" s="324">
        <v>8784</v>
      </c>
      <c r="BX566" s="325">
        <v>85.56</v>
      </c>
      <c r="BY566" s="274">
        <f t="shared" si="170"/>
        <v>0.95518000000000003</v>
      </c>
      <c r="BZ566" s="326">
        <f t="shared" si="180"/>
        <v>89.574739839611382</v>
      </c>
      <c r="CA566" s="296" t="str">
        <f t="shared" si="181"/>
        <v/>
      </c>
    </row>
    <row r="567" spans="12:79" x14ac:dyDescent="0.25">
      <c r="L567" s="332">
        <v>44067</v>
      </c>
      <c r="M567" s="2" t="s">
        <v>108</v>
      </c>
      <c r="N567" s="2" t="s">
        <v>138</v>
      </c>
      <c r="O567" s="323">
        <v>46023</v>
      </c>
      <c r="P567" s="323">
        <v>46387</v>
      </c>
      <c r="Q567" s="324">
        <v>8760</v>
      </c>
      <c r="R567" s="325">
        <v>49.3</v>
      </c>
      <c r="S567" s="274">
        <f t="shared" si="162"/>
        <v>1.0767800000000001</v>
      </c>
      <c r="T567" s="326">
        <f t="shared" si="171"/>
        <v>45.78465424692137</v>
      </c>
      <c r="U567" s="296" t="str">
        <f t="shared" si="163"/>
        <v/>
      </c>
      <c r="V567" s="296"/>
      <c r="W567" s="332">
        <v>44483</v>
      </c>
      <c r="X567" s="2" t="s">
        <v>108</v>
      </c>
      <c r="Y567" s="2" t="s">
        <v>141</v>
      </c>
      <c r="Z567" s="323">
        <v>46388</v>
      </c>
      <c r="AA567" s="323">
        <v>46752</v>
      </c>
      <c r="AB567" s="324">
        <v>8760</v>
      </c>
      <c r="AC567" s="325">
        <v>69.77</v>
      </c>
      <c r="AD567" s="274">
        <f t="shared" si="164"/>
        <v>1.0713699999999999</v>
      </c>
      <c r="AE567" s="326">
        <f t="shared" si="172"/>
        <v>65.122226681725266</v>
      </c>
      <c r="AF567" s="296" t="str">
        <f t="shared" si="173"/>
        <v/>
      </c>
      <c r="AG567" s="296"/>
      <c r="AH567" s="333">
        <v>44848</v>
      </c>
      <c r="AI567" s="328" t="s">
        <v>108</v>
      </c>
      <c r="AJ567" s="328" t="s">
        <v>143</v>
      </c>
      <c r="AK567" s="329">
        <v>46753</v>
      </c>
      <c r="AL567" s="329">
        <v>47118</v>
      </c>
      <c r="AM567" s="330">
        <v>8784</v>
      </c>
      <c r="AN567" s="331">
        <v>125.3</v>
      </c>
      <c r="AO567" s="274">
        <f t="shared" si="165"/>
        <v>0.97899000000000003</v>
      </c>
      <c r="AP567" s="326">
        <f t="shared" si="174"/>
        <v>127.98904993922307</v>
      </c>
      <c r="AQ567" s="296" t="str">
        <f t="shared" si="175"/>
        <v/>
      </c>
      <c r="AR567" s="296"/>
      <c r="AS567" s="333">
        <v>44855</v>
      </c>
      <c r="AT567" s="328" t="s">
        <v>115</v>
      </c>
      <c r="AU567" s="328" t="s">
        <v>118</v>
      </c>
      <c r="AV567" s="329">
        <v>45474</v>
      </c>
      <c r="AW567" s="329">
        <v>45565</v>
      </c>
      <c r="AX567" s="330">
        <v>2208</v>
      </c>
      <c r="AY567" s="331">
        <v>178.51</v>
      </c>
      <c r="AZ567" s="274">
        <f t="shared" si="166"/>
        <v>0.97899000000000003</v>
      </c>
      <c r="BA567" s="326">
        <f t="shared" si="176"/>
        <v>182.34098407542467</v>
      </c>
      <c r="BB567" s="296">
        <f t="shared" si="177"/>
        <v>182.34098407542467</v>
      </c>
      <c r="BC567">
        <f t="shared" si="167"/>
        <v>1</v>
      </c>
      <c r="BD567" s="296"/>
      <c r="BE567" s="296"/>
      <c r="BF567" s="332">
        <v>45218</v>
      </c>
      <c r="BG567" s="2" t="s">
        <v>115</v>
      </c>
      <c r="BH567" s="2" t="s">
        <v>148</v>
      </c>
      <c r="BI567" s="323">
        <v>45839</v>
      </c>
      <c r="BJ567" s="323">
        <v>45930</v>
      </c>
      <c r="BK567" s="324">
        <v>2208</v>
      </c>
      <c r="BL567" s="325">
        <v>106.61</v>
      </c>
      <c r="BM567" s="274">
        <f t="shared" si="168"/>
        <v>0.95518000000000003</v>
      </c>
      <c r="BN567" s="326">
        <f t="shared" si="178"/>
        <v>111.61247094788416</v>
      </c>
      <c r="BO567" s="296" t="str">
        <f t="shared" si="179"/>
        <v/>
      </c>
      <c r="BP567" t="str">
        <f t="shared" si="169"/>
        <v/>
      </c>
      <c r="BQ567" s="296"/>
      <c r="BR567" s="332">
        <v>45211</v>
      </c>
      <c r="BS567" s="2" t="s">
        <v>108</v>
      </c>
      <c r="BT567" s="2" t="s">
        <v>146</v>
      </c>
      <c r="BU567" s="323">
        <v>47119</v>
      </c>
      <c r="BV567" s="323">
        <v>47483</v>
      </c>
      <c r="BW567" s="324">
        <v>8760</v>
      </c>
      <c r="BX567" s="325">
        <v>82.35</v>
      </c>
      <c r="BY567" s="274">
        <f t="shared" si="170"/>
        <v>0.95518000000000003</v>
      </c>
      <c r="BZ567" s="326">
        <f t="shared" si="180"/>
        <v>86.214116710986403</v>
      </c>
      <c r="CA567" s="296" t="str">
        <f t="shared" si="181"/>
        <v/>
      </c>
    </row>
    <row r="568" spans="12:79" x14ac:dyDescent="0.25">
      <c r="L568" s="332">
        <v>44064</v>
      </c>
      <c r="M568" s="2" t="s">
        <v>108</v>
      </c>
      <c r="N568" s="2" t="s">
        <v>151</v>
      </c>
      <c r="O568" s="323">
        <v>44197</v>
      </c>
      <c r="P568" s="323">
        <v>44561</v>
      </c>
      <c r="Q568" s="324">
        <v>8760</v>
      </c>
      <c r="R568" s="325">
        <v>38.950000000000003</v>
      </c>
      <c r="S568" s="274">
        <f t="shared" si="162"/>
        <v>1.0767800000000001</v>
      </c>
      <c r="T568" s="326">
        <f t="shared" si="171"/>
        <v>36.172662939504818</v>
      </c>
      <c r="U568" s="296" t="str">
        <f t="shared" si="163"/>
        <v/>
      </c>
      <c r="V568" s="296"/>
      <c r="W568" s="332">
        <v>44483</v>
      </c>
      <c r="X568" s="2" t="s">
        <v>108</v>
      </c>
      <c r="Y568" s="2" t="s">
        <v>143</v>
      </c>
      <c r="Z568" s="323">
        <v>46753</v>
      </c>
      <c r="AA568" s="323">
        <v>47118</v>
      </c>
      <c r="AB568" s="324">
        <v>8784</v>
      </c>
      <c r="AC568" s="325">
        <v>69.03</v>
      </c>
      <c r="AD568" s="274">
        <f t="shared" si="164"/>
        <v>1.0713699999999999</v>
      </c>
      <c r="AE568" s="326">
        <f t="shared" si="172"/>
        <v>64.431522256550025</v>
      </c>
      <c r="AF568" s="296" t="str">
        <f t="shared" si="173"/>
        <v/>
      </c>
      <c r="AG568" s="296"/>
      <c r="AH568" s="333">
        <v>44848</v>
      </c>
      <c r="AI568" s="328" t="s">
        <v>108</v>
      </c>
      <c r="AJ568" s="328" t="s">
        <v>146</v>
      </c>
      <c r="AK568" s="329">
        <v>47119</v>
      </c>
      <c r="AL568" s="329">
        <v>47483</v>
      </c>
      <c r="AM568" s="330">
        <v>8760</v>
      </c>
      <c r="AN568" s="331">
        <v>123.52</v>
      </c>
      <c r="AO568" s="274">
        <f t="shared" si="165"/>
        <v>0.97899000000000003</v>
      </c>
      <c r="AP568" s="326">
        <f t="shared" si="174"/>
        <v>126.17084954902501</v>
      </c>
      <c r="AQ568" s="296" t="str">
        <f t="shared" si="175"/>
        <v/>
      </c>
      <c r="AR568" s="296"/>
      <c r="AS568" s="333">
        <v>44855</v>
      </c>
      <c r="AT568" s="328" t="s">
        <v>115</v>
      </c>
      <c r="AU568" s="328" t="s">
        <v>140</v>
      </c>
      <c r="AV568" s="329">
        <v>45566</v>
      </c>
      <c r="AW568" s="329">
        <v>45657</v>
      </c>
      <c r="AX568" s="330">
        <v>2209</v>
      </c>
      <c r="AY568" s="331">
        <v>234.47</v>
      </c>
      <c r="AZ568" s="274">
        <f t="shared" si="166"/>
        <v>0.97899000000000003</v>
      </c>
      <c r="BA568" s="326">
        <f t="shared" si="176"/>
        <v>239.50193566839292</v>
      </c>
      <c r="BB568" s="296" t="str">
        <f t="shared" si="177"/>
        <v/>
      </c>
      <c r="BC568" t="str">
        <f t="shared" si="167"/>
        <v/>
      </c>
      <c r="BD568" s="296"/>
      <c r="BE568" s="296"/>
      <c r="BF568" s="332">
        <v>45218</v>
      </c>
      <c r="BG568" s="2" t="s">
        <v>115</v>
      </c>
      <c r="BH568" s="2" t="s">
        <v>152</v>
      </c>
      <c r="BI568" s="323">
        <v>45931</v>
      </c>
      <c r="BJ568" s="323">
        <v>46022</v>
      </c>
      <c r="BK568" s="324">
        <v>2209</v>
      </c>
      <c r="BL568" s="325">
        <v>127.2</v>
      </c>
      <c r="BM568" s="274">
        <f t="shared" si="168"/>
        <v>0.95518000000000003</v>
      </c>
      <c r="BN568" s="326">
        <f t="shared" si="178"/>
        <v>133.16861743336335</v>
      </c>
      <c r="BO568" s="296" t="str">
        <f t="shared" si="179"/>
        <v/>
      </c>
      <c r="BP568" t="str">
        <f t="shared" si="169"/>
        <v/>
      </c>
      <c r="BQ568" s="296"/>
      <c r="BR568" s="332">
        <v>45211</v>
      </c>
      <c r="BS568" s="2" t="s">
        <v>108</v>
      </c>
      <c r="BT568" s="2" t="s">
        <v>149</v>
      </c>
      <c r="BU568" s="323">
        <v>47484</v>
      </c>
      <c r="BV568" s="323">
        <v>47848</v>
      </c>
      <c r="BW568" s="324">
        <v>8760</v>
      </c>
      <c r="BX568" s="325">
        <v>79.48</v>
      </c>
      <c r="BY568" s="274">
        <f t="shared" si="170"/>
        <v>0.95518000000000003</v>
      </c>
      <c r="BZ568" s="326">
        <f t="shared" si="180"/>
        <v>83.2094474339915</v>
      </c>
      <c r="CA568" s="296" t="str">
        <f t="shared" si="181"/>
        <v/>
      </c>
    </row>
    <row r="569" spans="12:79" x14ac:dyDescent="0.25">
      <c r="L569" s="332">
        <v>44064</v>
      </c>
      <c r="M569" s="2" t="s">
        <v>108</v>
      </c>
      <c r="N569" s="2" t="s">
        <v>133</v>
      </c>
      <c r="O569" s="323">
        <v>44562</v>
      </c>
      <c r="P569" s="323">
        <v>44926</v>
      </c>
      <c r="Q569" s="324">
        <v>8760</v>
      </c>
      <c r="R569" s="325">
        <v>42.68</v>
      </c>
      <c r="S569" s="274">
        <f t="shared" si="162"/>
        <v>1.0767800000000001</v>
      </c>
      <c r="T569" s="326">
        <f t="shared" si="171"/>
        <v>39.636694589424017</v>
      </c>
      <c r="U569" s="296" t="str">
        <f t="shared" si="163"/>
        <v/>
      </c>
      <c r="V569" s="296"/>
      <c r="W569" s="332">
        <v>44483</v>
      </c>
      <c r="X569" s="2" t="s">
        <v>108</v>
      </c>
      <c r="Y569" s="2" t="s">
        <v>146</v>
      </c>
      <c r="Z569" s="323">
        <v>47119</v>
      </c>
      <c r="AA569" s="323">
        <v>47483</v>
      </c>
      <c r="AB569" s="324">
        <v>8760</v>
      </c>
      <c r="AC569" s="325">
        <v>68.349999999999994</v>
      </c>
      <c r="AD569" s="274">
        <f t="shared" si="164"/>
        <v>1.0713699999999999</v>
      </c>
      <c r="AE569" s="326">
        <f t="shared" si="172"/>
        <v>63.796820892875473</v>
      </c>
      <c r="AF569" s="296" t="str">
        <f t="shared" si="173"/>
        <v/>
      </c>
      <c r="AG569" s="296"/>
      <c r="AH569" s="333">
        <v>44848</v>
      </c>
      <c r="AI569" s="328" t="s">
        <v>108</v>
      </c>
      <c r="AJ569" s="328" t="s">
        <v>149</v>
      </c>
      <c r="AK569" s="329">
        <v>47484</v>
      </c>
      <c r="AL569" s="329">
        <v>47848</v>
      </c>
      <c r="AM569" s="330">
        <v>8760</v>
      </c>
      <c r="AN569" s="331">
        <v>122.56</v>
      </c>
      <c r="AO569" s="274">
        <f t="shared" si="165"/>
        <v>0.97899000000000003</v>
      </c>
      <c r="AP569" s="326">
        <f t="shared" si="174"/>
        <v>125.19024709139011</v>
      </c>
      <c r="AQ569" s="296" t="str">
        <f t="shared" si="175"/>
        <v/>
      </c>
      <c r="AR569" s="296"/>
      <c r="AS569" s="333">
        <v>44855</v>
      </c>
      <c r="AT569" s="328" t="s">
        <v>115</v>
      </c>
      <c r="AU569" s="328" t="s">
        <v>135</v>
      </c>
      <c r="AV569" s="329">
        <v>45658</v>
      </c>
      <c r="AW569" s="329">
        <v>45747</v>
      </c>
      <c r="AX569" s="330">
        <v>2159</v>
      </c>
      <c r="AY569" s="331">
        <v>235.61</v>
      </c>
      <c r="AZ569" s="274">
        <f t="shared" si="166"/>
        <v>0.97899000000000003</v>
      </c>
      <c r="BA569" s="326">
        <f t="shared" si="176"/>
        <v>240.66640108683438</v>
      </c>
      <c r="BB569" s="296" t="str">
        <f t="shared" si="177"/>
        <v/>
      </c>
      <c r="BC569" t="str">
        <f t="shared" si="167"/>
        <v/>
      </c>
      <c r="BD569" s="296"/>
      <c r="BE569" s="296"/>
      <c r="BF569" s="332">
        <v>45218</v>
      </c>
      <c r="BG569" s="2" t="s">
        <v>115</v>
      </c>
      <c r="BH569" s="2" t="s">
        <v>138</v>
      </c>
      <c r="BI569" s="323">
        <v>46023</v>
      </c>
      <c r="BJ569" s="323">
        <v>46112</v>
      </c>
      <c r="BK569" s="324">
        <v>2159</v>
      </c>
      <c r="BL569" s="325">
        <v>124.39</v>
      </c>
      <c r="BM569" s="274">
        <f t="shared" si="168"/>
        <v>0.95518000000000003</v>
      </c>
      <c r="BN569" s="326">
        <f t="shared" si="178"/>
        <v>130.22676354195019</v>
      </c>
      <c r="BO569" s="296" t="str">
        <f t="shared" si="179"/>
        <v/>
      </c>
      <c r="BP569" t="str">
        <f t="shared" si="169"/>
        <v/>
      </c>
      <c r="BQ569" s="296"/>
      <c r="BR569" s="332">
        <v>45211</v>
      </c>
      <c r="BS569" s="2" t="s">
        <v>108</v>
      </c>
      <c r="BT569" s="2" t="s">
        <v>153</v>
      </c>
      <c r="BU569" s="323">
        <v>47849</v>
      </c>
      <c r="BV569" s="323">
        <v>48213</v>
      </c>
      <c r="BW569" s="324">
        <v>8760</v>
      </c>
      <c r="BX569" s="325">
        <v>81.42</v>
      </c>
      <c r="BY569" s="274">
        <f t="shared" si="170"/>
        <v>0.95518000000000003</v>
      </c>
      <c r="BZ569" s="326">
        <f t="shared" si="180"/>
        <v>85.240478234468895</v>
      </c>
      <c r="CA569" s="296" t="str">
        <f t="shared" si="181"/>
        <v/>
      </c>
    </row>
    <row r="570" spans="12:79" x14ac:dyDescent="0.25">
      <c r="L570" s="332">
        <v>44064</v>
      </c>
      <c r="M570" s="2" t="s">
        <v>108</v>
      </c>
      <c r="N570" s="2" t="s">
        <v>110</v>
      </c>
      <c r="O570" s="323">
        <v>44927</v>
      </c>
      <c r="P570" s="323">
        <v>45291</v>
      </c>
      <c r="Q570" s="324">
        <v>8760</v>
      </c>
      <c r="R570" s="325">
        <v>44.93</v>
      </c>
      <c r="S570" s="274">
        <f t="shared" si="162"/>
        <v>1.0767800000000001</v>
      </c>
      <c r="T570" s="326">
        <f t="shared" si="171"/>
        <v>41.72625791712327</v>
      </c>
      <c r="U570" s="296" t="str">
        <f t="shared" si="163"/>
        <v/>
      </c>
      <c r="V570" s="296"/>
      <c r="W570" s="332">
        <v>44483</v>
      </c>
      <c r="X570" s="2" t="s">
        <v>108</v>
      </c>
      <c r="Y570" s="2" t="s">
        <v>149</v>
      </c>
      <c r="Z570" s="323">
        <v>47484</v>
      </c>
      <c r="AA570" s="323">
        <v>47848</v>
      </c>
      <c r="AB570" s="324">
        <v>8760</v>
      </c>
      <c r="AC570" s="325">
        <v>68</v>
      </c>
      <c r="AD570" s="274">
        <f t="shared" si="164"/>
        <v>1.0713699999999999</v>
      </c>
      <c r="AE570" s="326">
        <f t="shared" si="172"/>
        <v>63.470136367454757</v>
      </c>
      <c r="AF570" s="296" t="str">
        <f t="shared" si="173"/>
        <v/>
      </c>
      <c r="AG570" s="296"/>
      <c r="AH570" s="333">
        <v>44848</v>
      </c>
      <c r="AI570" s="328" t="s">
        <v>108</v>
      </c>
      <c r="AJ570" s="328" t="s">
        <v>153</v>
      </c>
      <c r="AK570" s="329">
        <v>47849</v>
      </c>
      <c r="AL570" s="329">
        <v>48213</v>
      </c>
      <c r="AM570" s="330">
        <v>8760</v>
      </c>
      <c r="AN570" s="331">
        <v>121.84</v>
      </c>
      <c r="AO570" s="274">
        <f t="shared" si="165"/>
        <v>0.97899000000000003</v>
      </c>
      <c r="AP570" s="326">
        <f t="shared" si="174"/>
        <v>124.45479524816392</v>
      </c>
      <c r="AQ570" s="296" t="str">
        <f t="shared" si="175"/>
        <v/>
      </c>
      <c r="AR570" s="296"/>
      <c r="AS570" s="333">
        <v>44855</v>
      </c>
      <c r="AT570" s="328" t="s">
        <v>115</v>
      </c>
      <c r="AU570" s="328" t="s">
        <v>145</v>
      </c>
      <c r="AV570" s="329">
        <v>45748</v>
      </c>
      <c r="AW570" s="329">
        <v>45838</v>
      </c>
      <c r="AX570" s="330">
        <v>2184</v>
      </c>
      <c r="AY570" s="331"/>
      <c r="AZ570" s="274">
        <f t="shared" si="166"/>
        <v>0.97899000000000003</v>
      </c>
      <c r="BA570" s="326" t="str">
        <f t="shared" si="176"/>
        <v/>
      </c>
      <c r="BB570" s="296" t="str">
        <f t="shared" si="177"/>
        <v/>
      </c>
      <c r="BC570" t="str">
        <f t="shared" si="167"/>
        <v/>
      </c>
      <c r="BD570" s="296"/>
      <c r="BE570" s="296"/>
      <c r="BF570" s="332">
        <v>45218</v>
      </c>
      <c r="BG570" s="2" t="s">
        <v>115</v>
      </c>
      <c r="BH570" s="2" t="s">
        <v>157</v>
      </c>
      <c r="BI570" s="323">
        <v>46113</v>
      </c>
      <c r="BJ570" s="323">
        <v>46203</v>
      </c>
      <c r="BK570" s="324">
        <v>2184</v>
      </c>
      <c r="BL570" s="325">
        <v>92.23</v>
      </c>
      <c r="BM570" s="274">
        <f t="shared" si="168"/>
        <v>0.95518000000000003</v>
      </c>
      <c r="BN570" s="326">
        <f t="shared" si="178"/>
        <v>96.557716870118725</v>
      </c>
      <c r="BO570" s="296" t="str">
        <f t="shared" si="179"/>
        <v/>
      </c>
      <c r="BP570" t="str">
        <f t="shared" si="169"/>
        <v/>
      </c>
      <c r="BQ570" s="296"/>
      <c r="BR570" s="332">
        <v>45211</v>
      </c>
      <c r="BS570" s="2" t="s">
        <v>108</v>
      </c>
      <c r="BT570" s="2" t="s">
        <v>155</v>
      </c>
      <c r="BU570" s="323">
        <v>48214</v>
      </c>
      <c r="BV570" s="323">
        <v>48579</v>
      </c>
      <c r="BW570" s="324">
        <v>8784</v>
      </c>
      <c r="BX570" s="325">
        <v>79.42</v>
      </c>
      <c r="BY570" s="274">
        <f t="shared" si="170"/>
        <v>0.95518000000000003</v>
      </c>
      <c r="BZ570" s="326">
        <f t="shared" si="180"/>
        <v>83.146632048409728</v>
      </c>
      <c r="CA570" s="296" t="str">
        <f t="shared" si="181"/>
        <v/>
      </c>
    </row>
    <row r="571" spans="12:79" x14ac:dyDescent="0.25">
      <c r="L571" s="332">
        <v>44064</v>
      </c>
      <c r="M571" s="2" t="s">
        <v>108</v>
      </c>
      <c r="N571" s="2" t="s">
        <v>111</v>
      </c>
      <c r="O571" s="323">
        <v>45292</v>
      </c>
      <c r="P571" s="323">
        <v>45657</v>
      </c>
      <c r="Q571" s="324">
        <v>8784</v>
      </c>
      <c r="R571" s="325">
        <v>47.74</v>
      </c>
      <c r="S571" s="274">
        <f t="shared" si="162"/>
        <v>1.0767800000000001</v>
      </c>
      <c r="T571" s="326">
        <f t="shared" si="171"/>
        <v>44.335890339716563</v>
      </c>
      <c r="U571" s="296" t="str">
        <f t="shared" si="163"/>
        <v/>
      </c>
      <c r="V571" s="296"/>
      <c r="W571" s="332">
        <v>44483</v>
      </c>
      <c r="X571" s="2" t="s">
        <v>108</v>
      </c>
      <c r="Y571" s="2" t="s">
        <v>153</v>
      </c>
      <c r="Z571" s="323">
        <v>47849</v>
      </c>
      <c r="AA571" s="323">
        <v>48213</v>
      </c>
      <c r="AB571" s="324">
        <v>8760</v>
      </c>
      <c r="AC571" s="325">
        <v>67.59</v>
      </c>
      <c r="AD571" s="274">
        <f t="shared" si="164"/>
        <v>1.0713699999999999</v>
      </c>
      <c r="AE571" s="326">
        <f t="shared" si="172"/>
        <v>63.087448780533343</v>
      </c>
      <c r="AF571" s="296" t="str">
        <f t="shared" si="173"/>
        <v/>
      </c>
      <c r="AG571" s="296"/>
      <c r="AH571" s="333">
        <v>44848</v>
      </c>
      <c r="AI571" s="328" t="s">
        <v>108</v>
      </c>
      <c r="AJ571" s="328" t="s">
        <v>155</v>
      </c>
      <c r="AK571" s="329">
        <v>48214</v>
      </c>
      <c r="AL571" s="329">
        <v>48579</v>
      </c>
      <c r="AM571" s="330">
        <v>8784</v>
      </c>
      <c r="AN571" s="331">
        <v>120.59</v>
      </c>
      <c r="AO571" s="274">
        <f t="shared" si="165"/>
        <v>0.97899000000000003</v>
      </c>
      <c r="AP571" s="326">
        <f t="shared" si="174"/>
        <v>123.1779691314518</v>
      </c>
      <c r="AQ571" s="296" t="str">
        <f t="shared" si="175"/>
        <v/>
      </c>
      <c r="AR571" s="296"/>
      <c r="AS571" s="333">
        <v>44855</v>
      </c>
      <c r="AT571" s="328" t="s">
        <v>115</v>
      </c>
      <c r="AU571" s="328" t="s">
        <v>148</v>
      </c>
      <c r="AV571" s="329">
        <v>45839</v>
      </c>
      <c r="AW571" s="329">
        <v>45930</v>
      </c>
      <c r="AX571" s="330">
        <v>2208</v>
      </c>
      <c r="AY571" s="331"/>
      <c r="AZ571" s="274">
        <f t="shared" si="166"/>
        <v>0.97899000000000003</v>
      </c>
      <c r="BA571" s="326" t="str">
        <f t="shared" si="176"/>
        <v/>
      </c>
      <c r="BB571" s="296" t="str">
        <f t="shared" si="177"/>
        <v/>
      </c>
      <c r="BC571" t="str">
        <f t="shared" si="167"/>
        <v/>
      </c>
      <c r="BD571" s="296"/>
      <c r="BE571" s="296"/>
      <c r="BF571" s="332">
        <v>45218</v>
      </c>
      <c r="BG571" s="2" t="s">
        <v>115</v>
      </c>
      <c r="BH571" s="2" t="s">
        <v>160</v>
      </c>
      <c r="BI571" s="323">
        <v>46204</v>
      </c>
      <c r="BJ571" s="323">
        <v>46295</v>
      </c>
      <c r="BK571" s="324">
        <v>2208</v>
      </c>
      <c r="BL571" s="325">
        <v>94.82</v>
      </c>
      <c r="BM571" s="274">
        <f t="shared" si="168"/>
        <v>0.95518000000000003</v>
      </c>
      <c r="BN571" s="326">
        <f t="shared" si="178"/>
        <v>99.269247681065337</v>
      </c>
      <c r="BO571" s="296" t="str">
        <f t="shared" si="179"/>
        <v/>
      </c>
      <c r="BP571" t="str">
        <f t="shared" si="169"/>
        <v/>
      </c>
      <c r="BQ571" s="296"/>
      <c r="BR571" s="332">
        <v>45211</v>
      </c>
      <c r="BS571" s="2" t="s">
        <v>108</v>
      </c>
      <c r="BT571" s="2" t="s">
        <v>158</v>
      </c>
      <c r="BU571" s="323">
        <v>48580</v>
      </c>
      <c r="BV571" s="323">
        <v>48944</v>
      </c>
      <c r="BW571" s="324">
        <v>8760</v>
      </c>
      <c r="BX571" s="325">
        <v>77.42</v>
      </c>
      <c r="BY571" s="274">
        <f t="shared" si="170"/>
        <v>0.95518000000000003</v>
      </c>
      <c r="BZ571" s="326">
        <f t="shared" si="180"/>
        <v>81.052785862350547</v>
      </c>
      <c r="CA571" s="296" t="str">
        <f t="shared" si="181"/>
        <v/>
      </c>
    </row>
    <row r="572" spans="12:79" x14ac:dyDescent="0.25">
      <c r="L572" s="332">
        <v>44064</v>
      </c>
      <c r="M572" s="2" t="s">
        <v>108</v>
      </c>
      <c r="N572" s="2" t="s">
        <v>135</v>
      </c>
      <c r="O572" s="323">
        <v>45658</v>
      </c>
      <c r="P572" s="323">
        <v>46022</v>
      </c>
      <c r="Q572" s="324">
        <v>8760</v>
      </c>
      <c r="R572" s="325">
        <v>48.45</v>
      </c>
      <c r="S572" s="274">
        <f t="shared" si="162"/>
        <v>1.0767800000000001</v>
      </c>
      <c r="T572" s="326">
        <f t="shared" si="171"/>
        <v>44.995263656457212</v>
      </c>
      <c r="U572" s="296" t="str">
        <f t="shared" si="163"/>
        <v/>
      </c>
      <c r="V572" s="296"/>
      <c r="W572" s="332">
        <v>44482</v>
      </c>
      <c r="X572" s="2" t="s">
        <v>108</v>
      </c>
      <c r="Y572" s="2" t="s">
        <v>133</v>
      </c>
      <c r="Z572" s="323">
        <v>44562</v>
      </c>
      <c r="AA572" s="323">
        <v>44926</v>
      </c>
      <c r="AB572" s="324">
        <v>8760</v>
      </c>
      <c r="AC572" s="325">
        <v>122.93</v>
      </c>
      <c r="AD572" s="274">
        <f t="shared" si="164"/>
        <v>1.0713699999999999</v>
      </c>
      <c r="AE572" s="326">
        <f t="shared" si="172"/>
        <v>114.74093917134138</v>
      </c>
      <c r="AF572" s="296" t="str">
        <f t="shared" si="173"/>
        <v/>
      </c>
      <c r="AG572" s="296"/>
      <c r="AH572" s="333">
        <v>44847</v>
      </c>
      <c r="AI572" s="328" t="s">
        <v>108</v>
      </c>
      <c r="AJ572" s="328" t="s">
        <v>110</v>
      </c>
      <c r="AK572" s="329">
        <v>44927</v>
      </c>
      <c r="AL572" s="329">
        <v>45291</v>
      </c>
      <c r="AM572" s="330">
        <v>8760</v>
      </c>
      <c r="AN572" s="331">
        <v>424</v>
      </c>
      <c r="AO572" s="274">
        <f t="shared" si="165"/>
        <v>0.97899000000000003</v>
      </c>
      <c r="AP572" s="326">
        <f t="shared" si="174"/>
        <v>433.09941878875168</v>
      </c>
      <c r="AQ572" s="296" t="str">
        <f t="shared" si="175"/>
        <v/>
      </c>
      <c r="AR572" s="296"/>
      <c r="AS572" s="333">
        <v>44854</v>
      </c>
      <c r="AT572" s="328" t="s">
        <v>115</v>
      </c>
      <c r="AU572" s="328" t="s">
        <v>110</v>
      </c>
      <c r="AV572" s="329">
        <v>44927</v>
      </c>
      <c r="AW572" s="329">
        <v>45016</v>
      </c>
      <c r="AX572" s="330">
        <v>2159</v>
      </c>
      <c r="AY572" s="331">
        <v>450.67</v>
      </c>
      <c r="AZ572" s="274">
        <f t="shared" si="166"/>
        <v>0.97899000000000003</v>
      </c>
      <c r="BA572" s="326">
        <f t="shared" si="176"/>
        <v>460.34178081492149</v>
      </c>
      <c r="BB572" s="296" t="str">
        <f t="shared" si="177"/>
        <v/>
      </c>
      <c r="BC572" t="str">
        <f t="shared" si="167"/>
        <v/>
      </c>
      <c r="BD572" s="296"/>
      <c r="BE572" s="296"/>
      <c r="BF572" s="332">
        <v>45217</v>
      </c>
      <c r="BG572" s="2" t="s">
        <v>115</v>
      </c>
      <c r="BH572" s="2" t="s">
        <v>111</v>
      </c>
      <c r="BI572" s="323">
        <v>45292</v>
      </c>
      <c r="BJ572" s="323">
        <v>45382</v>
      </c>
      <c r="BK572" s="324">
        <v>2183</v>
      </c>
      <c r="BL572" s="325">
        <v>137.19999999999999</v>
      </c>
      <c r="BM572" s="274">
        <f t="shared" si="168"/>
        <v>0.95518000000000003</v>
      </c>
      <c r="BN572" s="326">
        <f t="shared" si="178"/>
        <v>143.6378483636592</v>
      </c>
      <c r="BO572" s="296" t="str">
        <f t="shared" si="179"/>
        <v/>
      </c>
      <c r="BP572">
        <f t="shared" si="169"/>
        <v>1</v>
      </c>
      <c r="BQ572" s="296"/>
      <c r="BR572" s="332">
        <v>45210</v>
      </c>
      <c r="BS572" s="2" t="s">
        <v>108</v>
      </c>
      <c r="BT572" s="2" t="s">
        <v>111</v>
      </c>
      <c r="BU572" s="323">
        <v>45292</v>
      </c>
      <c r="BV572" s="323">
        <v>45657</v>
      </c>
      <c r="BW572" s="324">
        <v>8784</v>
      </c>
      <c r="BX572" s="325">
        <v>127.69</v>
      </c>
      <c r="BY572" s="274">
        <f t="shared" si="170"/>
        <v>0.95518000000000003</v>
      </c>
      <c r="BZ572" s="326">
        <f t="shared" si="180"/>
        <v>133.68160974894784</v>
      </c>
      <c r="CA572" s="296">
        <f t="shared" si="181"/>
        <v>133.68160974894784</v>
      </c>
    </row>
    <row r="573" spans="12:79" x14ac:dyDescent="0.25">
      <c r="L573" s="332">
        <v>44064</v>
      </c>
      <c r="M573" s="2" t="s">
        <v>108</v>
      </c>
      <c r="N573" s="2" t="s">
        <v>138</v>
      </c>
      <c r="O573" s="323">
        <v>46023</v>
      </c>
      <c r="P573" s="323">
        <v>46387</v>
      </c>
      <c r="Q573" s="324">
        <v>8760</v>
      </c>
      <c r="R573" s="325">
        <v>49</v>
      </c>
      <c r="S573" s="274">
        <f t="shared" si="162"/>
        <v>1.0767800000000001</v>
      </c>
      <c r="T573" s="326">
        <f t="shared" si="171"/>
        <v>45.50604580322814</v>
      </c>
      <c r="U573" s="296" t="str">
        <f t="shared" si="163"/>
        <v/>
      </c>
      <c r="V573" s="296"/>
      <c r="W573" s="332">
        <v>44482</v>
      </c>
      <c r="X573" s="2" t="s">
        <v>108</v>
      </c>
      <c r="Y573" s="2" t="s">
        <v>110</v>
      </c>
      <c r="Z573" s="323">
        <v>44927</v>
      </c>
      <c r="AA573" s="323">
        <v>45291</v>
      </c>
      <c r="AB573" s="324">
        <v>8760</v>
      </c>
      <c r="AC573" s="325">
        <v>84.01</v>
      </c>
      <c r="AD573" s="274">
        <f t="shared" si="164"/>
        <v>1.0713699999999999</v>
      </c>
      <c r="AE573" s="326">
        <f t="shared" si="172"/>
        <v>78.413619944556984</v>
      </c>
      <c r="AF573" s="296">
        <f t="shared" si="173"/>
        <v>78.413619944556984</v>
      </c>
      <c r="AG573" s="296"/>
      <c r="AH573" s="333">
        <v>44847</v>
      </c>
      <c r="AI573" s="328" t="s">
        <v>108</v>
      </c>
      <c r="AJ573" s="328" t="s">
        <v>111</v>
      </c>
      <c r="AK573" s="329">
        <v>45292</v>
      </c>
      <c r="AL573" s="329">
        <v>45657</v>
      </c>
      <c r="AM573" s="330">
        <v>8784</v>
      </c>
      <c r="AN573" s="331">
        <v>268.01</v>
      </c>
      <c r="AO573" s="274">
        <f t="shared" si="165"/>
        <v>0.97899000000000003</v>
      </c>
      <c r="AP573" s="326">
        <f t="shared" si="174"/>
        <v>273.76173403201255</v>
      </c>
      <c r="AQ573" s="296" t="str">
        <f t="shared" si="175"/>
        <v/>
      </c>
      <c r="AR573" s="296"/>
      <c r="AS573" s="333">
        <v>44854</v>
      </c>
      <c r="AT573" s="328" t="s">
        <v>115</v>
      </c>
      <c r="AU573" s="328" t="s">
        <v>134</v>
      </c>
      <c r="AV573" s="329">
        <v>45017</v>
      </c>
      <c r="AW573" s="329">
        <v>45107</v>
      </c>
      <c r="AX573" s="330">
        <v>2184</v>
      </c>
      <c r="AY573" s="331">
        <v>350.17</v>
      </c>
      <c r="AZ573" s="274">
        <f t="shared" si="166"/>
        <v>0.97899000000000003</v>
      </c>
      <c r="BA573" s="326">
        <f t="shared" si="176"/>
        <v>357.68496103126694</v>
      </c>
      <c r="BB573" s="296" t="str">
        <f t="shared" si="177"/>
        <v/>
      </c>
      <c r="BC573" t="str">
        <f t="shared" si="167"/>
        <v/>
      </c>
      <c r="BD573" s="296"/>
      <c r="BE573" s="296"/>
      <c r="BF573" s="332">
        <v>45217</v>
      </c>
      <c r="BG573" s="2" t="s">
        <v>115</v>
      </c>
      <c r="BH573" s="2" t="s">
        <v>117</v>
      </c>
      <c r="BI573" s="323">
        <v>45383</v>
      </c>
      <c r="BJ573" s="323">
        <v>45473</v>
      </c>
      <c r="BK573" s="324">
        <v>2184</v>
      </c>
      <c r="BL573" s="325">
        <v>118.48</v>
      </c>
      <c r="BM573" s="274">
        <f t="shared" si="168"/>
        <v>0.95518000000000003</v>
      </c>
      <c r="BN573" s="326">
        <f t="shared" si="178"/>
        <v>124.03944806214535</v>
      </c>
      <c r="BO573" s="296" t="str">
        <f t="shared" si="179"/>
        <v/>
      </c>
      <c r="BP573">
        <f t="shared" si="169"/>
        <v>1</v>
      </c>
      <c r="BQ573" s="296"/>
      <c r="BR573" s="332">
        <v>45210</v>
      </c>
      <c r="BS573" s="2" t="s">
        <v>108</v>
      </c>
      <c r="BT573" s="2" t="s">
        <v>135</v>
      </c>
      <c r="BU573" s="323">
        <v>45658</v>
      </c>
      <c r="BV573" s="323">
        <v>46022</v>
      </c>
      <c r="BW573" s="324">
        <v>8760</v>
      </c>
      <c r="BX573" s="325">
        <v>123.53</v>
      </c>
      <c r="BY573" s="274">
        <f t="shared" si="170"/>
        <v>0.95518000000000003</v>
      </c>
      <c r="BZ573" s="326">
        <f t="shared" si="180"/>
        <v>129.32640968194477</v>
      </c>
      <c r="CA573" s="296" t="str">
        <f t="shared" si="181"/>
        <v/>
      </c>
    </row>
    <row r="574" spans="12:79" x14ac:dyDescent="0.25">
      <c r="L574" s="332">
        <v>44063</v>
      </c>
      <c r="M574" s="2" t="s">
        <v>108</v>
      </c>
      <c r="N574" s="2" t="s">
        <v>151</v>
      </c>
      <c r="O574" s="323">
        <v>44197</v>
      </c>
      <c r="P574" s="323">
        <v>44561</v>
      </c>
      <c r="Q574" s="324">
        <v>8760</v>
      </c>
      <c r="R574" s="325">
        <v>39.58</v>
      </c>
      <c r="S574" s="274">
        <f t="shared" si="162"/>
        <v>1.0767800000000001</v>
      </c>
      <c r="T574" s="326">
        <f t="shared" si="171"/>
        <v>36.757740671260606</v>
      </c>
      <c r="U574" s="296" t="str">
        <f t="shared" si="163"/>
        <v/>
      </c>
      <c r="V574" s="296"/>
      <c r="W574" s="332">
        <v>44482</v>
      </c>
      <c r="X574" s="2" t="s">
        <v>108</v>
      </c>
      <c r="Y574" s="2" t="s">
        <v>111</v>
      </c>
      <c r="Z574" s="323">
        <v>45292</v>
      </c>
      <c r="AA574" s="323">
        <v>45657</v>
      </c>
      <c r="AB574" s="324">
        <v>8784</v>
      </c>
      <c r="AC574" s="325">
        <v>71.400000000000006</v>
      </c>
      <c r="AD574" s="274">
        <f t="shared" si="164"/>
        <v>1.0713699999999999</v>
      </c>
      <c r="AE574" s="326">
        <f t="shared" si="172"/>
        <v>66.6436431858275</v>
      </c>
      <c r="AF574" s="296" t="str">
        <f t="shared" si="173"/>
        <v/>
      </c>
      <c r="AG574" s="296"/>
      <c r="AH574" s="333">
        <v>44847</v>
      </c>
      <c r="AI574" s="328" t="s">
        <v>108</v>
      </c>
      <c r="AJ574" s="328" t="s">
        <v>135</v>
      </c>
      <c r="AK574" s="329">
        <v>45658</v>
      </c>
      <c r="AL574" s="329">
        <v>46022</v>
      </c>
      <c r="AM574" s="330">
        <v>8760</v>
      </c>
      <c r="AN574" s="331">
        <v>185.24</v>
      </c>
      <c r="AO574" s="274">
        <f t="shared" si="165"/>
        <v>0.97899000000000003</v>
      </c>
      <c r="AP574" s="326">
        <f t="shared" si="174"/>
        <v>189.21541588780275</v>
      </c>
      <c r="AQ574" s="296" t="str">
        <f t="shared" si="175"/>
        <v/>
      </c>
      <c r="AR574" s="296"/>
      <c r="AS574" s="333">
        <v>44854</v>
      </c>
      <c r="AT574" s="328" t="s">
        <v>115</v>
      </c>
      <c r="AU574" s="328" t="s">
        <v>137</v>
      </c>
      <c r="AV574" s="329">
        <v>45108</v>
      </c>
      <c r="AW574" s="329">
        <v>45199</v>
      </c>
      <c r="AX574" s="330">
        <v>2208</v>
      </c>
      <c r="AY574" s="331">
        <v>339.66</v>
      </c>
      <c r="AZ574" s="274">
        <f t="shared" si="166"/>
        <v>0.97899000000000003</v>
      </c>
      <c r="BA574" s="326">
        <f t="shared" si="176"/>
        <v>346.94940704195142</v>
      </c>
      <c r="BB574" s="296" t="str">
        <f t="shared" si="177"/>
        <v/>
      </c>
      <c r="BC574" t="str">
        <f t="shared" si="167"/>
        <v/>
      </c>
      <c r="BD574" s="296"/>
      <c r="BE574" s="296"/>
      <c r="BF574" s="332">
        <v>45217</v>
      </c>
      <c r="BG574" s="2" t="s">
        <v>115</v>
      </c>
      <c r="BH574" s="2" t="s">
        <v>118</v>
      </c>
      <c r="BI574" s="323">
        <v>45474</v>
      </c>
      <c r="BJ574" s="323">
        <v>45565</v>
      </c>
      <c r="BK574" s="324">
        <v>2208</v>
      </c>
      <c r="BL574" s="325">
        <v>127.84</v>
      </c>
      <c r="BM574" s="274">
        <f t="shared" si="168"/>
        <v>0.95518000000000003</v>
      </c>
      <c r="BN574" s="326">
        <f t="shared" si="178"/>
        <v>133.83864821290229</v>
      </c>
      <c r="BO574" s="296" t="str">
        <f t="shared" si="179"/>
        <v/>
      </c>
      <c r="BP574">
        <f t="shared" si="169"/>
        <v>1</v>
      </c>
      <c r="BQ574" s="296"/>
      <c r="BR574" s="332">
        <v>45210</v>
      </c>
      <c r="BS574" s="2" t="s">
        <v>108</v>
      </c>
      <c r="BT574" s="2" t="s">
        <v>138</v>
      </c>
      <c r="BU574" s="323">
        <v>46023</v>
      </c>
      <c r="BV574" s="323">
        <v>46387</v>
      </c>
      <c r="BW574" s="324">
        <v>8760</v>
      </c>
      <c r="BX574" s="325">
        <v>109.3</v>
      </c>
      <c r="BY574" s="274">
        <f t="shared" si="170"/>
        <v>0.95518000000000003</v>
      </c>
      <c r="BZ574" s="326">
        <f t="shared" si="180"/>
        <v>114.42869406813375</v>
      </c>
      <c r="CA574" s="296" t="str">
        <f t="shared" si="181"/>
        <v/>
      </c>
    </row>
    <row r="575" spans="12:79" x14ac:dyDescent="0.25">
      <c r="L575" s="332">
        <v>44063</v>
      </c>
      <c r="M575" s="2" t="s">
        <v>108</v>
      </c>
      <c r="N575" s="2" t="s">
        <v>133</v>
      </c>
      <c r="O575" s="323">
        <v>44562</v>
      </c>
      <c r="P575" s="323">
        <v>44926</v>
      </c>
      <c r="Q575" s="324">
        <v>8760</v>
      </c>
      <c r="R575" s="325">
        <v>43.18</v>
      </c>
      <c r="S575" s="274">
        <f t="shared" si="162"/>
        <v>1.0767800000000001</v>
      </c>
      <c r="T575" s="326">
        <f t="shared" si="171"/>
        <v>40.101041995579408</v>
      </c>
      <c r="U575" s="296" t="str">
        <f t="shared" si="163"/>
        <v/>
      </c>
      <c r="V575" s="296"/>
      <c r="W575" s="332">
        <v>44482</v>
      </c>
      <c r="X575" s="2" t="s">
        <v>108</v>
      </c>
      <c r="Y575" s="2" t="s">
        <v>135</v>
      </c>
      <c r="Z575" s="323">
        <v>45658</v>
      </c>
      <c r="AA575" s="323">
        <v>46022</v>
      </c>
      <c r="AB575" s="324">
        <v>8760</v>
      </c>
      <c r="AC575" s="325">
        <v>70.55</v>
      </c>
      <c r="AD575" s="274">
        <f t="shared" si="164"/>
        <v>1.0713699999999999</v>
      </c>
      <c r="AE575" s="326">
        <f t="shared" si="172"/>
        <v>65.850266481234314</v>
      </c>
      <c r="AF575" s="296" t="str">
        <f t="shared" si="173"/>
        <v/>
      </c>
      <c r="AG575" s="296"/>
      <c r="AH575" s="333">
        <v>44847</v>
      </c>
      <c r="AI575" s="328" t="s">
        <v>108</v>
      </c>
      <c r="AJ575" s="328" t="s">
        <v>138</v>
      </c>
      <c r="AK575" s="329">
        <v>46023</v>
      </c>
      <c r="AL575" s="329">
        <v>46387</v>
      </c>
      <c r="AM575" s="330">
        <v>8760</v>
      </c>
      <c r="AN575" s="331">
        <v>158.69</v>
      </c>
      <c r="AO575" s="274">
        <f t="shared" si="165"/>
        <v>0.97899000000000003</v>
      </c>
      <c r="AP575" s="326">
        <f t="shared" si="174"/>
        <v>162.09562916883726</v>
      </c>
      <c r="AQ575" s="296" t="str">
        <f t="shared" si="175"/>
        <v/>
      </c>
      <c r="AR575" s="296"/>
      <c r="AS575" s="333">
        <v>44854</v>
      </c>
      <c r="AT575" s="328" t="s">
        <v>115</v>
      </c>
      <c r="AU575" s="328" t="s">
        <v>116</v>
      </c>
      <c r="AV575" s="329">
        <v>45200</v>
      </c>
      <c r="AW575" s="329">
        <v>45291</v>
      </c>
      <c r="AX575" s="330">
        <v>2209</v>
      </c>
      <c r="AY575" s="331">
        <v>466</v>
      </c>
      <c r="AZ575" s="274">
        <f t="shared" si="166"/>
        <v>0.97899000000000003</v>
      </c>
      <c r="BA575" s="326">
        <f t="shared" si="176"/>
        <v>476.00077631027892</v>
      </c>
      <c r="BB575" s="296">
        <f t="shared" si="177"/>
        <v>476.00077631027892</v>
      </c>
      <c r="BC575">
        <f t="shared" si="167"/>
        <v>1</v>
      </c>
      <c r="BD575" s="296"/>
      <c r="BE575" s="296"/>
      <c r="BF575" s="332">
        <v>45217</v>
      </c>
      <c r="BG575" s="2" t="s">
        <v>115</v>
      </c>
      <c r="BH575" s="2" t="s">
        <v>140</v>
      </c>
      <c r="BI575" s="323">
        <v>45566</v>
      </c>
      <c r="BJ575" s="323">
        <v>45657</v>
      </c>
      <c r="BK575" s="324">
        <v>2209</v>
      </c>
      <c r="BL575" s="325">
        <v>143.44</v>
      </c>
      <c r="BM575" s="274">
        <f t="shared" si="168"/>
        <v>0.95518000000000003</v>
      </c>
      <c r="BN575" s="326">
        <f t="shared" si="178"/>
        <v>150.1706484641638</v>
      </c>
      <c r="BO575" s="296" t="str">
        <f t="shared" si="179"/>
        <v/>
      </c>
      <c r="BP575" t="str">
        <f t="shared" si="169"/>
        <v/>
      </c>
      <c r="BQ575" s="296"/>
      <c r="BR575" s="332">
        <v>45210</v>
      </c>
      <c r="BS575" s="2" t="s">
        <v>108</v>
      </c>
      <c r="BT575" s="2" t="s">
        <v>141</v>
      </c>
      <c r="BU575" s="323">
        <v>46388</v>
      </c>
      <c r="BV575" s="323">
        <v>46752</v>
      </c>
      <c r="BW575" s="324">
        <v>8760</v>
      </c>
      <c r="BX575" s="325">
        <v>94.62</v>
      </c>
      <c r="BY575" s="274">
        <f t="shared" si="170"/>
        <v>0.95518000000000003</v>
      </c>
      <c r="BZ575" s="326">
        <f t="shared" si="180"/>
        <v>99.059863062459428</v>
      </c>
      <c r="CA575" s="296" t="str">
        <f t="shared" si="181"/>
        <v/>
      </c>
    </row>
    <row r="576" spans="12:79" x14ac:dyDescent="0.25">
      <c r="L576" s="332">
        <v>44063</v>
      </c>
      <c r="M576" s="2" t="s">
        <v>108</v>
      </c>
      <c r="N576" s="2" t="s">
        <v>110</v>
      </c>
      <c r="O576" s="323">
        <v>44927</v>
      </c>
      <c r="P576" s="323">
        <v>45291</v>
      </c>
      <c r="Q576" s="324">
        <v>8760</v>
      </c>
      <c r="R576" s="325">
        <v>45.3</v>
      </c>
      <c r="S576" s="274">
        <f t="shared" si="162"/>
        <v>1.0767800000000001</v>
      </c>
      <c r="T576" s="326">
        <f t="shared" si="171"/>
        <v>42.069874997678255</v>
      </c>
      <c r="U576" s="296" t="str">
        <f t="shared" si="163"/>
        <v/>
      </c>
      <c r="V576" s="296"/>
      <c r="W576" s="332">
        <v>44482</v>
      </c>
      <c r="X576" s="2" t="s">
        <v>108</v>
      </c>
      <c r="Y576" s="2" t="s">
        <v>138</v>
      </c>
      <c r="Z576" s="323">
        <v>46023</v>
      </c>
      <c r="AA576" s="323">
        <v>46387</v>
      </c>
      <c r="AB576" s="324">
        <v>8760</v>
      </c>
      <c r="AC576" s="325">
        <v>69.569999999999993</v>
      </c>
      <c r="AD576" s="274">
        <f t="shared" si="164"/>
        <v>1.0713699999999999</v>
      </c>
      <c r="AE576" s="326">
        <f t="shared" si="172"/>
        <v>64.935549810056287</v>
      </c>
      <c r="AF576" s="296" t="str">
        <f t="shared" si="173"/>
        <v/>
      </c>
      <c r="AG576" s="296"/>
      <c r="AH576" s="333">
        <v>44847</v>
      </c>
      <c r="AI576" s="328" t="s">
        <v>108</v>
      </c>
      <c r="AJ576" s="328" t="s">
        <v>141</v>
      </c>
      <c r="AK576" s="329">
        <v>46388</v>
      </c>
      <c r="AL576" s="329">
        <v>46752</v>
      </c>
      <c r="AM576" s="330">
        <v>8760</v>
      </c>
      <c r="AN576" s="331">
        <v>142.38</v>
      </c>
      <c r="AO576" s="274">
        <f t="shared" si="165"/>
        <v>0.97899000000000003</v>
      </c>
      <c r="AP576" s="326">
        <f t="shared" si="174"/>
        <v>145.4356019979775</v>
      </c>
      <c r="AQ576" s="296" t="str">
        <f t="shared" si="175"/>
        <v/>
      </c>
      <c r="AR576" s="296"/>
      <c r="AS576" s="333">
        <v>44854</v>
      </c>
      <c r="AT576" s="328" t="s">
        <v>115</v>
      </c>
      <c r="AU576" s="328" t="s">
        <v>111</v>
      </c>
      <c r="AV576" s="329">
        <v>45292</v>
      </c>
      <c r="AW576" s="329">
        <v>45382</v>
      </c>
      <c r="AX576" s="330">
        <v>2183</v>
      </c>
      <c r="AY576" s="331">
        <v>427.02</v>
      </c>
      <c r="AZ576" s="274">
        <f t="shared" si="166"/>
        <v>0.97899000000000003</v>
      </c>
      <c r="BA576" s="326">
        <f t="shared" si="176"/>
        <v>436.18423068672814</v>
      </c>
      <c r="BB576" s="296">
        <f t="shared" si="177"/>
        <v>436.18423068672814</v>
      </c>
      <c r="BC576">
        <f t="shared" si="167"/>
        <v>1</v>
      </c>
      <c r="BD576" s="296"/>
      <c r="BE576" s="296"/>
      <c r="BF576" s="332">
        <v>45217</v>
      </c>
      <c r="BG576" s="2" t="s">
        <v>115</v>
      </c>
      <c r="BH576" s="2" t="s">
        <v>135</v>
      </c>
      <c r="BI576" s="323">
        <v>45658</v>
      </c>
      <c r="BJ576" s="323">
        <v>45747</v>
      </c>
      <c r="BK576" s="324">
        <v>2159</v>
      </c>
      <c r="BL576" s="325">
        <v>143.05000000000001</v>
      </c>
      <c r="BM576" s="274">
        <f t="shared" si="168"/>
        <v>0.95518000000000003</v>
      </c>
      <c r="BN576" s="326">
        <f t="shared" si="178"/>
        <v>149.7623484578823</v>
      </c>
      <c r="BO576" s="296" t="str">
        <f t="shared" si="179"/>
        <v/>
      </c>
      <c r="BP576" t="str">
        <f t="shared" si="169"/>
        <v/>
      </c>
      <c r="BQ576" s="296"/>
      <c r="BR576" s="332">
        <v>45210</v>
      </c>
      <c r="BS576" s="2" t="s">
        <v>108</v>
      </c>
      <c r="BT576" s="2" t="s">
        <v>143</v>
      </c>
      <c r="BU576" s="323">
        <v>46753</v>
      </c>
      <c r="BV576" s="323">
        <v>47118</v>
      </c>
      <c r="BW576" s="324">
        <v>8784</v>
      </c>
      <c r="BX576" s="325">
        <v>85.47</v>
      </c>
      <c r="BY576" s="274">
        <f t="shared" si="170"/>
        <v>0.95518000000000003</v>
      </c>
      <c r="BZ576" s="326">
        <f t="shared" si="180"/>
        <v>89.480516761238718</v>
      </c>
      <c r="CA576" s="296" t="str">
        <f t="shared" si="181"/>
        <v/>
      </c>
    </row>
    <row r="577" spans="12:79" x14ac:dyDescent="0.25">
      <c r="L577" s="332">
        <v>44063</v>
      </c>
      <c r="M577" s="2" t="s">
        <v>108</v>
      </c>
      <c r="N577" s="2" t="s">
        <v>111</v>
      </c>
      <c r="O577" s="323">
        <v>45292</v>
      </c>
      <c r="P577" s="323">
        <v>45657</v>
      </c>
      <c r="Q577" s="324">
        <v>8784</v>
      </c>
      <c r="R577" s="325">
        <v>47.83</v>
      </c>
      <c r="S577" s="274">
        <f t="shared" si="162"/>
        <v>1.0767800000000001</v>
      </c>
      <c r="T577" s="326">
        <f t="shared" si="171"/>
        <v>44.419472872824528</v>
      </c>
      <c r="U577" s="296" t="str">
        <f t="shared" si="163"/>
        <v/>
      </c>
      <c r="V577" s="296"/>
      <c r="W577" s="332">
        <v>44482</v>
      </c>
      <c r="X577" s="2" t="s">
        <v>108</v>
      </c>
      <c r="Y577" s="2" t="s">
        <v>141</v>
      </c>
      <c r="Z577" s="323">
        <v>46388</v>
      </c>
      <c r="AA577" s="323">
        <v>46752</v>
      </c>
      <c r="AB577" s="324">
        <v>8760</v>
      </c>
      <c r="AC577" s="325">
        <v>69.3</v>
      </c>
      <c r="AD577" s="274">
        <f t="shared" si="164"/>
        <v>1.0713699999999999</v>
      </c>
      <c r="AE577" s="326">
        <f t="shared" si="172"/>
        <v>64.683536033303156</v>
      </c>
      <c r="AF577" s="296" t="str">
        <f t="shared" si="173"/>
        <v/>
      </c>
      <c r="AG577" s="296"/>
      <c r="AH577" s="333">
        <v>44847</v>
      </c>
      <c r="AI577" s="328" t="s">
        <v>108</v>
      </c>
      <c r="AJ577" s="328" t="s">
        <v>143</v>
      </c>
      <c r="AK577" s="329">
        <v>46753</v>
      </c>
      <c r="AL577" s="329">
        <v>47118</v>
      </c>
      <c r="AM577" s="330">
        <v>8784</v>
      </c>
      <c r="AN577" s="331">
        <v>122.83</v>
      </c>
      <c r="AO577" s="274">
        <f t="shared" si="165"/>
        <v>0.97899000000000003</v>
      </c>
      <c r="AP577" s="326">
        <f t="shared" si="174"/>
        <v>125.46604153259992</v>
      </c>
      <c r="AQ577" s="296" t="str">
        <f t="shared" si="175"/>
        <v/>
      </c>
      <c r="AR577" s="296"/>
      <c r="AS577" s="333">
        <v>44854</v>
      </c>
      <c r="AT577" s="328" t="s">
        <v>115</v>
      </c>
      <c r="AU577" s="328" t="s">
        <v>117</v>
      </c>
      <c r="AV577" s="329">
        <v>45383</v>
      </c>
      <c r="AW577" s="329">
        <v>45473</v>
      </c>
      <c r="AX577" s="330">
        <v>2184</v>
      </c>
      <c r="AY577" s="331">
        <v>192.53</v>
      </c>
      <c r="AZ577" s="274">
        <f t="shared" si="166"/>
        <v>0.97899000000000003</v>
      </c>
      <c r="BA577" s="326">
        <f t="shared" si="176"/>
        <v>196.66186580046784</v>
      </c>
      <c r="BB577" s="296">
        <f t="shared" si="177"/>
        <v>196.66186580046784</v>
      </c>
      <c r="BC577">
        <f t="shared" si="167"/>
        <v>1</v>
      </c>
      <c r="BD577" s="296"/>
      <c r="BE577" s="296"/>
      <c r="BF577" s="332">
        <v>45217</v>
      </c>
      <c r="BG577" s="2" t="s">
        <v>115</v>
      </c>
      <c r="BH577" s="2" t="s">
        <v>145</v>
      </c>
      <c r="BI577" s="323">
        <v>45748</v>
      </c>
      <c r="BJ577" s="323">
        <v>45838</v>
      </c>
      <c r="BK577" s="324">
        <v>2184</v>
      </c>
      <c r="BL577" s="325">
        <v>106.22</v>
      </c>
      <c r="BM577" s="274">
        <f t="shared" si="168"/>
        <v>0.95518000000000003</v>
      </c>
      <c r="BN577" s="326">
        <f t="shared" si="178"/>
        <v>111.20417094160263</v>
      </c>
      <c r="BO577" s="296" t="str">
        <f t="shared" si="179"/>
        <v/>
      </c>
      <c r="BP577" t="str">
        <f t="shared" si="169"/>
        <v/>
      </c>
      <c r="BQ577" s="296"/>
      <c r="BR577" s="332">
        <v>45210</v>
      </c>
      <c r="BS577" s="2" t="s">
        <v>108</v>
      </c>
      <c r="BT577" s="2" t="s">
        <v>146</v>
      </c>
      <c r="BU577" s="323">
        <v>47119</v>
      </c>
      <c r="BV577" s="323">
        <v>47483</v>
      </c>
      <c r="BW577" s="324">
        <v>8760</v>
      </c>
      <c r="BX577" s="325">
        <v>82.26</v>
      </c>
      <c r="BY577" s="274">
        <f t="shared" si="170"/>
        <v>0.95518000000000003</v>
      </c>
      <c r="BZ577" s="326">
        <f t="shared" si="180"/>
        <v>86.119893632613753</v>
      </c>
      <c r="CA577" s="296" t="str">
        <f t="shared" si="181"/>
        <v/>
      </c>
    </row>
    <row r="578" spans="12:79" x14ac:dyDescent="0.25">
      <c r="L578" s="332">
        <v>44063</v>
      </c>
      <c r="M578" s="2" t="s">
        <v>108</v>
      </c>
      <c r="N578" s="2" t="s">
        <v>135</v>
      </c>
      <c r="O578" s="323">
        <v>45658</v>
      </c>
      <c r="P578" s="323">
        <v>46022</v>
      </c>
      <c r="Q578" s="324">
        <v>8760</v>
      </c>
      <c r="R578" s="325">
        <v>48.58</v>
      </c>
      <c r="S578" s="274">
        <f t="shared" si="162"/>
        <v>1.0767800000000001</v>
      </c>
      <c r="T578" s="326">
        <f t="shared" si="171"/>
        <v>45.11599398205761</v>
      </c>
      <c r="U578" s="296" t="str">
        <f t="shared" si="163"/>
        <v/>
      </c>
      <c r="V578" s="296"/>
      <c r="W578" s="332">
        <v>44482</v>
      </c>
      <c r="X578" s="2" t="s">
        <v>108</v>
      </c>
      <c r="Y578" s="2" t="s">
        <v>143</v>
      </c>
      <c r="Z578" s="323">
        <v>46753</v>
      </c>
      <c r="AA578" s="323">
        <v>47118</v>
      </c>
      <c r="AB578" s="324">
        <v>8784</v>
      </c>
      <c r="AC578" s="325">
        <v>68.56</v>
      </c>
      <c r="AD578" s="274">
        <f t="shared" si="164"/>
        <v>1.0713699999999999</v>
      </c>
      <c r="AE578" s="326">
        <f t="shared" si="172"/>
        <v>63.992831608127915</v>
      </c>
      <c r="AF578" s="296" t="str">
        <f t="shared" si="173"/>
        <v/>
      </c>
      <c r="AG578" s="296"/>
      <c r="AH578" s="333">
        <v>44847</v>
      </c>
      <c r="AI578" s="328" t="s">
        <v>108</v>
      </c>
      <c r="AJ578" s="328" t="s">
        <v>146</v>
      </c>
      <c r="AK578" s="329">
        <v>47119</v>
      </c>
      <c r="AL578" s="329">
        <v>47483</v>
      </c>
      <c r="AM578" s="330">
        <v>8760</v>
      </c>
      <c r="AN578" s="331">
        <v>121.05</v>
      </c>
      <c r="AO578" s="274">
        <f t="shared" si="165"/>
        <v>0.97899000000000003</v>
      </c>
      <c r="AP578" s="326">
        <f t="shared" si="174"/>
        <v>123.64784114240186</v>
      </c>
      <c r="AQ578" s="296" t="str">
        <f t="shared" si="175"/>
        <v/>
      </c>
      <c r="AR578" s="296"/>
      <c r="AS578" s="333">
        <v>44854</v>
      </c>
      <c r="AT578" s="328" t="s">
        <v>115</v>
      </c>
      <c r="AU578" s="328" t="s">
        <v>118</v>
      </c>
      <c r="AV578" s="329">
        <v>45474</v>
      </c>
      <c r="AW578" s="329">
        <v>45565</v>
      </c>
      <c r="AX578" s="330">
        <v>2208</v>
      </c>
      <c r="AY578" s="331">
        <v>186.2</v>
      </c>
      <c r="AZ578" s="274">
        <f t="shared" si="166"/>
        <v>0.97899000000000003</v>
      </c>
      <c r="BA578" s="326">
        <f t="shared" si="176"/>
        <v>190.19601834543764</v>
      </c>
      <c r="BB578" s="296">
        <f t="shared" si="177"/>
        <v>190.19601834543764</v>
      </c>
      <c r="BC578">
        <f t="shared" si="167"/>
        <v>1</v>
      </c>
      <c r="BD578" s="296"/>
      <c r="BE578" s="296"/>
      <c r="BF578" s="332">
        <v>45217</v>
      </c>
      <c r="BG578" s="2" t="s">
        <v>115</v>
      </c>
      <c r="BH578" s="2" t="s">
        <v>148</v>
      </c>
      <c r="BI578" s="323">
        <v>45839</v>
      </c>
      <c r="BJ578" s="323">
        <v>45930</v>
      </c>
      <c r="BK578" s="324">
        <v>2208</v>
      </c>
      <c r="BL578" s="325">
        <v>107.58</v>
      </c>
      <c r="BM578" s="274">
        <f t="shared" si="168"/>
        <v>0.95518000000000003</v>
      </c>
      <c r="BN578" s="326">
        <f t="shared" si="178"/>
        <v>112.62798634812286</v>
      </c>
      <c r="BO578" s="296" t="str">
        <f t="shared" si="179"/>
        <v/>
      </c>
      <c r="BP578" t="str">
        <f t="shared" si="169"/>
        <v/>
      </c>
      <c r="BQ578" s="296"/>
      <c r="BR578" s="332">
        <v>45210</v>
      </c>
      <c r="BS578" s="2" t="s">
        <v>108</v>
      </c>
      <c r="BT578" s="2" t="s">
        <v>149</v>
      </c>
      <c r="BU578" s="323">
        <v>47484</v>
      </c>
      <c r="BV578" s="323">
        <v>47848</v>
      </c>
      <c r="BW578" s="324">
        <v>8760</v>
      </c>
      <c r="BX578" s="325">
        <v>79.39</v>
      </c>
      <c r="BY578" s="274">
        <f t="shared" si="170"/>
        <v>0.95518000000000003</v>
      </c>
      <c r="BZ578" s="326">
        <f t="shared" si="180"/>
        <v>83.115224355618835</v>
      </c>
      <c r="CA578" s="296" t="str">
        <f t="shared" si="181"/>
        <v/>
      </c>
    </row>
    <row r="579" spans="12:79" x14ac:dyDescent="0.25">
      <c r="L579" s="332">
        <v>44063</v>
      </c>
      <c r="M579" s="2" t="s">
        <v>108</v>
      </c>
      <c r="N579" s="2" t="s">
        <v>138</v>
      </c>
      <c r="O579" s="323">
        <v>46023</v>
      </c>
      <c r="P579" s="323">
        <v>46387</v>
      </c>
      <c r="Q579" s="324">
        <v>8760</v>
      </c>
      <c r="R579" s="325">
        <v>49.13</v>
      </c>
      <c r="S579" s="274">
        <f t="shared" si="162"/>
        <v>1.0767800000000001</v>
      </c>
      <c r="T579" s="326">
        <f t="shared" si="171"/>
        <v>45.626776128828546</v>
      </c>
      <c r="U579" s="296" t="str">
        <f t="shared" si="163"/>
        <v/>
      </c>
      <c r="V579" s="296"/>
      <c r="W579" s="332">
        <v>44482</v>
      </c>
      <c r="X579" s="2" t="s">
        <v>108</v>
      </c>
      <c r="Y579" s="2" t="s">
        <v>146</v>
      </c>
      <c r="Z579" s="323">
        <v>47119</v>
      </c>
      <c r="AA579" s="323">
        <v>47483</v>
      </c>
      <c r="AB579" s="324">
        <v>8760</v>
      </c>
      <c r="AC579" s="325">
        <v>67.88</v>
      </c>
      <c r="AD579" s="274">
        <f t="shared" si="164"/>
        <v>1.0713699999999999</v>
      </c>
      <c r="AE579" s="326">
        <f t="shared" si="172"/>
        <v>63.358130244453363</v>
      </c>
      <c r="AF579" s="296" t="str">
        <f t="shared" si="173"/>
        <v/>
      </c>
      <c r="AG579" s="296"/>
      <c r="AH579" s="333">
        <v>44847</v>
      </c>
      <c r="AI579" s="328" t="s">
        <v>108</v>
      </c>
      <c r="AJ579" s="328" t="s">
        <v>149</v>
      </c>
      <c r="AK579" s="329">
        <v>47484</v>
      </c>
      <c r="AL579" s="329">
        <v>47848</v>
      </c>
      <c r="AM579" s="330">
        <v>8760</v>
      </c>
      <c r="AN579" s="331">
        <v>120.09</v>
      </c>
      <c r="AO579" s="274">
        <f t="shared" si="165"/>
        <v>0.97899000000000003</v>
      </c>
      <c r="AP579" s="326">
        <f t="shared" si="174"/>
        <v>122.66723868476696</v>
      </c>
      <c r="AQ579" s="296" t="str">
        <f t="shared" si="175"/>
        <v/>
      </c>
      <c r="AR579" s="296"/>
      <c r="AS579" s="333">
        <v>44854</v>
      </c>
      <c r="AT579" s="328" t="s">
        <v>115</v>
      </c>
      <c r="AU579" s="328" t="s">
        <v>140</v>
      </c>
      <c r="AV579" s="329">
        <v>45566</v>
      </c>
      <c r="AW579" s="329">
        <v>45657</v>
      </c>
      <c r="AX579" s="330">
        <v>2209</v>
      </c>
      <c r="AY579" s="331">
        <v>241.07</v>
      </c>
      <c r="AZ579" s="274">
        <f t="shared" si="166"/>
        <v>0.97899000000000003</v>
      </c>
      <c r="BA579" s="326">
        <f t="shared" si="176"/>
        <v>246.24357756463291</v>
      </c>
      <c r="BB579" s="296" t="str">
        <f t="shared" si="177"/>
        <v/>
      </c>
      <c r="BC579" t="str">
        <f t="shared" si="167"/>
        <v/>
      </c>
      <c r="BD579" s="296"/>
      <c r="BE579" s="296"/>
      <c r="BF579" s="332">
        <v>45217</v>
      </c>
      <c r="BG579" s="2" t="s">
        <v>115</v>
      </c>
      <c r="BH579" s="2" t="s">
        <v>152</v>
      </c>
      <c r="BI579" s="323">
        <v>45931</v>
      </c>
      <c r="BJ579" s="323">
        <v>46022</v>
      </c>
      <c r="BK579" s="324">
        <v>2209</v>
      </c>
      <c r="BL579" s="325">
        <v>129.06</v>
      </c>
      <c r="BM579" s="274">
        <f t="shared" si="168"/>
        <v>0.95518000000000003</v>
      </c>
      <c r="BN579" s="326">
        <f t="shared" si="178"/>
        <v>135.11589438639837</v>
      </c>
      <c r="BO579" s="296" t="str">
        <f t="shared" si="179"/>
        <v/>
      </c>
      <c r="BP579" t="str">
        <f t="shared" si="169"/>
        <v/>
      </c>
      <c r="BQ579" s="296"/>
      <c r="BR579" s="332">
        <v>45210</v>
      </c>
      <c r="BS579" s="2" t="s">
        <v>108</v>
      </c>
      <c r="BT579" s="2" t="s">
        <v>153</v>
      </c>
      <c r="BU579" s="323">
        <v>47849</v>
      </c>
      <c r="BV579" s="323">
        <v>48213</v>
      </c>
      <c r="BW579" s="324">
        <v>8760</v>
      </c>
      <c r="BX579" s="325">
        <v>81.33</v>
      </c>
      <c r="BY579" s="274">
        <f t="shared" si="170"/>
        <v>0.95518000000000003</v>
      </c>
      <c r="BZ579" s="326">
        <f t="shared" si="180"/>
        <v>85.146255156096231</v>
      </c>
      <c r="CA579" s="296" t="str">
        <f t="shared" si="181"/>
        <v/>
      </c>
    </row>
    <row r="580" spans="12:79" x14ac:dyDescent="0.25">
      <c r="L580" s="332">
        <v>44062</v>
      </c>
      <c r="M580" s="2" t="s">
        <v>108</v>
      </c>
      <c r="N580" s="2" t="s">
        <v>151</v>
      </c>
      <c r="O580" s="323">
        <v>44197</v>
      </c>
      <c r="P580" s="323">
        <v>44561</v>
      </c>
      <c r="Q580" s="324">
        <v>8760</v>
      </c>
      <c r="R580" s="325">
        <v>39.75</v>
      </c>
      <c r="S580" s="274">
        <f t="shared" si="162"/>
        <v>1.0767800000000001</v>
      </c>
      <c r="T580" s="326">
        <f t="shared" si="171"/>
        <v>36.915618789353438</v>
      </c>
      <c r="U580" s="296" t="str">
        <f t="shared" si="163"/>
        <v/>
      </c>
      <c r="V580" s="296"/>
      <c r="W580" s="332">
        <v>44482</v>
      </c>
      <c r="X580" s="2" t="s">
        <v>108</v>
      </c>
      <c r="Y580" s="2" t="s">
        <v>149</v>
      </c>
      <c r="Z580" s="323">
        <v>47484</v>
      </c>
      <c r="AA580" s="323">
        <v>47848</v>
      </c>
      <c r="AB580" s="324">
        <v>8760</v>
      </c>
      <c r="AC580" s="325">
        <v>67.53</v>
      </c>
      <c r="AD580" s="274">
        <f t="shared" si="164"/>
        <v>1.0713699999999999</v>
      </c>
      <c r="AE580" s="326">
        <f t="shared" si="172"/>
        <v>63.031445719032646</v>
      </c>
      <c r="AF580" s="296" t="str">
        <f t="shared" si="173"/>
        <v/>
      </c>
      <c r="AG580" s="296"/>
      <c r="AH580" s="333">
        <v>44847</v>
      </c>
      <c r="AI580" s="328" t="s">
        <v>108</v>
      </c>
      <c r="AJ580" s="328" t="s">
        <v>153</v>
      </c>
      <c r="AK580" s="329">
        <v>47849</v>
      </c>
      <c r="AL580" s="329">
        <v>48213</v>
      </c>
      <c r="AM580" s="330">
        <v>8760</v>
      </c>
      <c r="AN580" s="331">
        <v>119.37</v>
      </c>
      <c r="AO580" s="274">
        <f t="shared" si="165"/>
        <v>0.97899000000000003</v>
      </c>
      <c r="AP580" s="326">
        <f t="shared" si="174"/>
        <v>121.93178684154077</v>
      </c>
      <c r="AQ580" s="296" t="str">
        <f t="shared" si="175"/>
        <v/>
      </c>
      <c r="AR580" s="296"/>
      <c r="AS580" s="333">
        <v>44854</v>
      </c>
      <c r="AT580" s="328" t="s">
        <v>115</v>
      </c>
      <c r="AU580" s="328" t="s">
        <v>135</v>
      </c>
      <c r="AV580" s="329">
        <v>45658</v>
      </c>
      <c r="AW580" s="329">
        <v>45747</v>
      </c>
      <c r="AX580" s="330">
        <v>2159</v>
      </c>
      <c r="AY580" s="331">
        <v>240.66</v>
      </c>
      <c r="AZ580" s="274">
        <f t="shared" si="166"/>
        <v>0.97899000000000003</v>
      </c>
      <c r="BA580" s="326">
        <f t="shared" si="176"/>
        <v>245.82477859835134</v>
      </c>
      <c r="BB580" s="296" t="str">
        <f t="shared" si="177"/>
        <v/>
      </c>
      <c r="BC580" t="str">
        <f t="shared" si="167"/>
        <v/>
      </c>
      <c r="BD580" s="296"/>
      <c r="BE580" s="296"/>
      <c r="BF580" s="332">
        <v>45217</v>
      </c>
      <c r="BG580" s="2" t="s">
        <v>115</v>
      </c>
      <c r="BH580" s="2" t="s">
        <v>138</v>
      </c>
      <c r="BI580" s="323">
        <v>46023</v>
      </c>
      <c r="BJ580" s="323">
        <v>46112</v>
      </c>
      <c r="BK580" s="324">
        <v>2159</v>
      </c>
      <c r="BL580" s="325">
        <v>123.89</v>
      </c>
      <c r="BM580" s="274">
        <f t="shared" si="168"/>
        <v>0.95518000000000003</v>
      </c>
      <c r="BN580" s="326">
        <f t="shared" si="178"/>
        <v>129.70330199543542</v>
      </c>
      <c r="BO580" s="296" t="str">
        <f t="shared" si="179"/>
        <v/>
      </c>
      <c r="BP580" t="str">
        <f t="shared" si="169"/>
        <v/>
      </c>
      <c r="BQ580" s="296"/>
      <c r="BR580" s="332">
        <v>45210</v>
      </c>
      <c r="BS580" s="2" t="s">
        <v>108</v>
      </c>
      <c r="BT580" s="2" t="s">
        <v>155</v>
      </c>
      <c r="BU580" s="323">
        <v>48214</v>
      </c>
      <c r="BV580" s="323">
        <v>48579</v>
      </c>
      <c r="BW580" s="324">
        <v>8784</v>
      </c>
      <c r="BX580" s="325">
        <v>79.33</v>
      </c>
      <c r="BY580" s="274">
        <f t="shared" si="170"/>
        <v>0.95518000000000003</v>
      </c>
      <c r="BZ580" s="326">
        <f t="shared" si="180"/>
        <v>83.052408970037064</v>
      </c>
      <c r="CA580" s="296" t="str">
        <f t="shared" si="181"/>
        <v/>
      </c>
    </row>
    <row r="581" spans="12:79" x14ac:dyDescent="0.25">
      <c r="L581" s="332">
        <v>44062</v>
      </c>
      <c r="M581" s="2" t="s">
        <v>108</v>
      </c>
      <c r="N581" s="2" t="s">
        <v>133</v>
      </c>
      <c r="O581" s="323">
        <v>44562</v>
      </c>
      <c r="P581" s="323">
        <v>44926</v>
      </c>
      <c r="Q581" s="324">
        <v>8760</v>
      </c>
      <c r="R581" s="325">
        <v>43.33</v>
      </c>
      <c r="S581" s="274">
        <f t="shared" si="162"/>
        <v>1.0767800000000001</v>
      </c>
      <c r="T581" s="326">
        <f t="shared" si="171"/>
        <v>40.240346217426023</v>
      </c>
      <c r="U581" s="296" t="str">
        <f t="shared" si="163"/>
        <v/>
      </c>
      <c r="V581" s="296"/>
      <c r="W581" s="332">
        <v>44482</v>
      </c>
      <c r="X581" s="2" t="s">
        <v>108</v>
      </c>
      <c r="Y581" s="2" t="s">
        <v>153</v>
      </c>
      <c r="Z581" s="323">
        <v>47849</v>
      </c>
      <c r="AA581" s="323">
        <v>48213</v>
      </c>
      <c r="AB581" s="324">
        <v>8760</v>
      </c>
      <c r="AC581" s="325">
        <v>67.12</v>
      </c>
      <c r="AD581" s="274">
        <f t="shared" si="164"/>
        <v>1.0713699999999999</v>
      </c>
      <c r="AE581" s="326">
        <f t="shared" si="172"/>
        <v>62.648758132111233</v>
      </c>
      <c r="AF581" s="296" t="str">
        <f t="shared" si="173"/>
        <v/>
      </c>
      <c r="AG581" s="296"/>
      <c r="AH581" s="333">
        <v>44847</v>
      </c>
      <c r="AI581" s="328" t="s">
        <v>108</v>
      </c>
      <c r="AJ581" s="328" t="s">
        <v>155</v>
      </c>
      <c r="AK581" s="329">
        <v>48214</v>
      </c>
      <c r="AL581" s="329">
        <v>48579</v>
      </c>
      <c r="AM581" s="330">
        <v>8784</v>
      </c>
      <c r="AN581" s="331">
        <v>118.12</v>
      </c>
      <c r="AO581" s="274">
        <f t="shared" si="165"/>
        <v>0.97899000000000003</v>
      </c>
      <c r="AP581" s="326">
        <f t="shared" si="174"/>
        <v>120.65496072482865</v>
      </c>
      <c r="AQ581" s="296" t="str">
        <f t="shared" si="175"/>
        <v/>
      </c>
      <c r="AR581" s="296"/>
      <c r="AS581" s="333">
        <v>44854</v>
      </c>
      <c r="AT581" s="328" t="s">
        <v>115</v>
      </c>
      <c r="AU581" s="328" t="s">
        <v>145</v>
      </c>
      <c r="AV581" s="329">
        <v>45748</v>
      </c>
      <c r="AW581" s="329">
        <v>45838</v>
      </c>
      <c r="AX581" s="330">
        <v>2184</v>
      </c>
      <c r="AY581" s="331"/>
      <c r="AZ581" s="274">
        <f t="shared" si="166"/>
        <v>0.97899000000000003</v>
      </c>
      <c r="BA581" s="326" t="str">
        <f t="shared" si="176"/>
        <v/>
      </c>
      <c r="BB581" s="296" t="str">
        <f t="shared" si="177"/>
        <v/>
      </c>
      <c r="BC581" t="str">
        <f t="shared" si="167"/>
        <v/>
      </c>
      <c r="BD581" s="296"/>
      <c r="BE581" s="296"/>
      <c r="BF581" s="332">
        <v>45217</v>
      </c>
      <c r="BG581" s="2" t="s">
        <v>115</v>
      </c>
      <c r="BH581" s="2" t="s">
        <v>157</v>
      </c>
      <c r="BI581" s="323">
        <v>46113</v>
      </c>
      <c r="BJ581" s="323">
        <v>46203</v>
      </c>
      <c r="BK581" s="324">
        <v>2184</v>
      </c>
      <c r="BL581" s="325"/>
      <c r="BM581" s="274">
        <f t="shared" si="168"/>
        <v>0.95518000000000003</v>
      </c>
      <c r="BN581" s="326" t="str">
        <f t="shared" si="178"/>
        <v/>
      </c>
      <c r="BO581" s="296" t="str">
        <f t="shared" si="179"/>
        <v/>
      </c>
      <c r="BP581" t="str">
        <f t="shared" si="169"/>
        <v/>
      </c>
      <c r="BQ581" s="296"/>
      <c r="BR581" s="332">
        <v>45210</v>
      </c>
      <c r="BS581" s="2" t="s">
        <v>108</v>
      </c>
      <c r="BT581" s="2" t="s">
        <v>158</v>
      </c>
      <c r="BU581" s="323">
        <v>48580</v>
      </c>
      <c r="BV581" s="323">
        <v>48944</v>
      </c>
      <c r="BW581" s="324">
        <v>8760</v>
      </c>
      <c r="BX581" s="325">
        <v>77.33</v>
      </c>
      <c r="BY581" s="274">
        <f t="shared" si="170"/>
        <v>0.95518000000000003</v>
      </c>
      <c r="BZ581" s="326">
        <f t="shared" si="180"/>
        <v>80.958562783977882</v>
      </c>
      <c r="CA581" s="296" t="str">
        <f t="shared" si="181"/>
        <v/>
      </c>
    </row>
    <row r="582" spans="12:79" x14ac:dyDescent="0.25">
      <c r="L582" s="332">
        <v>44062</v>
      </c>
      <c r="M582" s="2" t="s">
        <v>108</v>
      </c>
      <c r="N582" s="2" t="s">
        <v>110</v>
      </c>
      <c r="O582" s="323">
        <v>44927</v>
      </c>
      <c r="P582" s="323">
        <v>45291</v>
      </c>
      <c r="Q582" s="324">
        <v>8760</v>
      </c>
      <c r="R582" s="325">
        <v>45.6</v>
      </c>
      <c r="S582" s="274">
        <f t="shared" si="162"/>
        <v>1.0767800000000001</v>
      </c>
      <c r="T582" s="326">
        <f t="shared" si="171"/>
        <v>42.348483441371492</v>
      </c>
      <c r="U582" s="296" t="str">
        <f t="shared" si="163"/>
        <v/>
      </c>
      <c r="V582" s="296"/>
      <c r="W582" s="332">
        <v>44481</v>
      </c>
      <c r="X582" s="2" t="s">
        <v>108</v>
      </c>
      <c r="Y582" s="2" t="s">
        <v>133</v>
      </c>
      <c r="Z582" s="323">
        <v>44562</v>
      </c>
      <c r="AA582" s="323">
        <v>44926</v>
      </c>
      <c r="AB582" s="324">
        <v>8760</v>
      </c>
      <c r="AC582" s="325">
        <v>121.37</v>
      </c>
      <c r="AD582" s="274">
        <f t="shared" si="164"/>
        <v>1.0713699999999999</v>
      </c>
      <c r="AE582" s="326">
        <f t="shared" si="172"/>
        <v>113.2848595723233</v>
      </c>
      <c r="AF582" s="296" t="str">
        <f t="shared" si="173"/>
        <v/>
      </c>
      <c r="AG582" s="296"/>
      <c r="AH582" s="333">
        <v>44846</v>
      </c>
      <c r="AI582" s="328" t="s">
        <v>108</v>
      </c>
      <c r="AJ582" s="328" t="s">
        <v>110</v>
      </c>
      <c r="AK582" s="329">
        <v>44927</v>
      </c>
      <c r="AL582" s="329">
        <v>45291</v>
      </c>
      <c r="AM582" s="330">
        <v>8760</v>
      </c>
      <c r="AN582" s="331">
        <v>434</v>
      </c>
      <c r="AO582" s="274">
        <f t="shared" si="165"/>
        <v>0.97899000000000003</v>
      </c>
      <c r="AP582" s="326">
        <f t="shared" si="174"/>
        <v>443.31402772244866</v>
      </c>
      <c r="AQ582" s="296" t="str">
        <f t="shared" si="175"/>
        <v/>
      </c>
      <c r="AR582" s="296"/>
      <c r="AS582" s="333">
        <v>44854</v>
      </c>
      <c r="AT582" s="328" t="s">
        <v>115</v>
      </c>
      <c r="AU582" s="328" t="s">
        <v>148</v>
      </c>
      <c r="AV582" s="329">
        <v>45839</v>
      </c>
      <c r="AW582" s="329">
        <v>45930</v>
      </c>
      <c r="AX582" s="330">
        <v>2208</v>
      </c>
      <c r="AY582" s="331"/>
      <c r="AZ582" s="274">
        <f t="shared" si="166"/>
        <v>0.97899000000000003</v>
      </c>
      <c r="BA582" s="326" t="str">
        <f t="shared" si="176"/>
        <v/>
      </c>
      <c r="BB582" s="296" t="str">
        <f t="shared" si="177"/>
        <v/>
      </c>
      <c r="BC582" t="str">
        <f t="shared" si="167"/>
        <v/>
      </c>
      <c r="BD582" s="296"/>
      <c r="BE582" s="296"/>
      <c r="BF582" s="332">
        <v>45217</v>
      </c>
      <c r="BG582" s="2" t="s">
        <v>115</v>
      </c>
      <c r="BH582" s="2" t="s">
        <v>160</v>
      </c>
      <c r="BI582" s="323">
        <v>46204</v>
      </c>
      <c r="BJ582" s="323">
        <v>46295</v>
      </c>
      <c r="BK582" s="324">
        <v>2208</v>
      </c>
      <c r="BL582" s="325"/>
      <c r="BM582" s="274">
        <f t="shared" si="168"/>
        <v>0.95518000000000003</v>
      </c>
      <c r="BN582" s="326" t="str">
        <f t="shared" si="178"/>
        <v/>
      </c>
      <c r="BO582" s="296" t="str">
        <f t="shared" si="179"/>
        <v/>
      </c>
      <c r="BP582" t="str">
        <f t="shared" si="169"/>
        <v/>
      </c>
      <c r="BQ582" s="296"/>
      <c r="BR582" s="332">
        <v>45209</v>
      </c>
      <c r="BS582" s="2" t="s">
        <v>108</v>
      </c>
      <c r="BT582" s="2" t="s">
        <v>111</v>
      </c>
      <c r="BU582" s="323">
        <v>45292</v>
      </c>
      <c r="BV582" s="323">
        <v>45657</v>
      </c>
      <c r="BW582" s="324">
        <v>8784</v>
      </c>
      <c r="BX582" s="325">
        <v>130.72</v>
      </c>
      <c r="BY582" s="274">
        <f t="shared" si="170"/>
        <v>0.95518000000000003</v>
      </c>
      <c r="BZ582" s="326">
        <f t="shared" si="180"/>
        <v>136.85378672082749</v>
      </c>
      <c r="CA582" s="296">
        <f t="shared" si="181"/>
        <v>136.85378672082749</v>
      </c>
    </row>
    <row r="583" spans="12:79" x14ac:dyDescent="0.25">
      <c r="L583" s="332">
        <v>44062</v>
      </c>
      <c r="M583" s="2" t="s">
        <v>108</v>
      </c>
      <c r="N583" s="2" t="s">
        <v>111</v>
      </c>
      <c r="O583" s="323">
        <v>45292</v>
      </c>
      <c r="P583" s="323">
        <v>45657</v>
      </c>
      <c r="Q583" s="324">
        <v>8784</v>
      </c>
      <c r="R583" s="325">
        <v>47.98</v>
      </c>
      <c r="S583" s="274">
        <f t="shared" si="162"/>
        <v>1.0767800000000001</v>
      </c>
      <c r="T583" s="326">
        <f t="shared" si="171"/>
        <v>44.558777094671143</v>
      </c>
      <c r="U583" s="296" t="str">
        <f t="shared" si="163"/>
        <v/>
      </c>
      <c r="V583" s="296"/>
      <c r="W583" s="332">
        <v>44481</v>
      </c>
      <c r="X583" s="2" t="s">
        <v>108</v>
      </c>
      <c r="Y583" s="2" t="s">
        <v>110</v>
      </c>
      <c r="Z583" s="323">
        <v>44927</v>
      </c>
      <c r="AA583" s="323">
        <v>45291</v>
      </c>
      <c r="AB583" s="324">
        <v>8760</v>
      </c>
      <c r="AC583" s="325">
        <v>82.38</v>
      </c>
      <c r="AD583" s="274">
        <f t="shared" si="164"/>
        <v>1.0713699999999999</v>
      </c>
      <c r="AE583" s="326">
        <f t="shared" si="172"/>
        <v>76.89220344045475</v>
      </c>
      <c r="AF583" s="296">
        <f t="shared" si="173"/>
        <v>76.89220344045475</v>
      </c>
      <c r="AG583" s="296"/>
      <c r="AH583" s="333">
        <v>44846</v>
      </c>
      <c r="AI583" s="328" t="s">
        <v>108</v>
      </c>
      <c r="AJ583" s="328" t="s">
        <v>111</v>
      </c>
      <c r="AK583" s="329">
        <v>45292</v>
      </c>
      <c r="AL583" s="329">
        <v>45657</v>
      </c>
      <c r="AM583" s="330">
        <v>8784</v>
      </c>
      <c r="AN583" s="331">
        <v>268</v>
      </c>
      <c r="AO583" s="274">
        <f t="shared" si="165"/>
        <v>0.97899000000000003</v>
      </c>
      <c r="AP583" s="326">
        <f t="shared" si="174"/>
        <v>273.75151942307889</v>
      </c>
      <c r="AQ583" s="296" t="str">
        <f t="shared" si="175"/>
        <v/>
      </c>
      <c r="AR583" s="296"/>
      <c r="AS583" s="333">
        <v>44853</v>
      </c>
      <c r="AT583" s="328" t="s">
        <v>115</v>
      </c>
      <c r="AU583" s="328" t="s">
        <v>110</v>
      </c>
      <c r="AV583" s="329">
        <v>44927</v>
      </c>
      <c r="AW583" s="329">
        <v>45016</v>
      </c>
      <c r="AX583" s="330">
        <v>2159</v>
      </c>
      <c r="AY583" s="331">
        <v>417</v>
      </c>
      <c r="AZ583" s="274">
        <f t="shared" si="166"/>
        <v>0.97899000000000003</v>
      </c>
      <c r="BA583" s="326">
        <f t="shared" si="176"/>
        <v>425.94919253516377</v>
      </c>
      <c r="BB583" s="296" t="str">
        <f t="shared" si="177"/>
        <v/>
      </c>
      <c r="BC583" t="str">
        <f t="shared" si="167"/>
        <v/>
      </c>
      <c r="BD583" s="296"/>
      <c r="BE583" s="296"/>
      <c r="BF583" s="332">
        <v>45216</v>
      </c>
      <c r="BG583" s="2" t="s">
        <v>115</v>
      </c>
      <c r="BH583" s="2" t="s">
        <v>111</v>
      </c>
      <c r="BI583" s="323">
        <v>45292</v>
      </c>
      <c r="BJ583" s="323">
        <v>45382</v>
      </c>
      <c r="BK583" s="324">
        <v>2183</v>
      </c>
      <c r="BL583" s="325">
        <v>134.08000000000001</v>
      </c>
      <c r="BM583" s="274">
        <f t="shared" si="168"/>
        <v>0.95518000000000003</v>
      </c>
      <c r="BN583" s="326">
        <f t="shared" si="178"/>
        <v>140.37144831340692</v>
      </c>
      <c r="BO583" s="296" t="str">
        <f t="shared" si="179"/>
        <v/>
      </c>
      <c r="BP583">
        <f t="shared" si="169"/>
        <v>1</v>
      </c>
      <c r="BQ583" s="296"/>
      <c r="BR583" s="332">
        <v>45209</v>
      </c>
      <c r="BS583" s="2" t="s">
        <v>108</v>
      </c>
      <c r="BT583" s="2" t="s">
        <v>135</v>
      </c>
      <c r="BU583" s="323">
        <v>45658</v>
      </c>
      <c r="BV583" s="323">
        <v>46022</v>
      </c>
      <c r="BW583" s="324">
        <v>8760</v>
      </c>
      <c r="BX583" s="325">
        <v>124.29</v>
      </c>
      <c r="BY583" s="274">
        <f t="shared" si="170"/>
        <v>0.95518000000000003</v>
      </c>
      <c r="BZ583" s="326">
        <f t="shared" si="180"/>
        <v>130.12207123264724</v>
      </c>
      <c r="CA583" s="296" t="str">
        <f t="shared" si="181"/>
        <v/>
      </c>
    </row>
    <row r="584" spans="12:79" x14ac:dyDescent="0.25">
      <c r="L584" s="332">
        <v>44062</v>
      </c>
      <c r="M584" s="2" t="s">
        <v>108</v>
      </c>
      <c r="N584" s="2" t="s">
        <v>135</v>
      </c>
      <c r="O584" s="323">
        <v>45658</v>
      </c>
      <c r="P584" s="323">
        <v>46022</v>
      </c>
      <c r="Q584" s="324">
        <v>8760</v>
      </c>
      <c r="R584" s="325">
        <v>48.73</v>
      </c>
      <c r="S584" s="274">
        <f t="shared" si="162"/>
        <v>1.0767800000000001</v>
      </c>
      <c r="T584" s="326">
        <f t="shared" si="171"/>
        <v>45.255298203904225</v>
      </c>
      <c r="U584" s="296" t="str">
        <f t="shared" si="163"/>
        <v/>
      </c>
      <c r="V584" s="296"/>
      <c r="W584" s="332">
        <v>44481</v>
      </c>
      <c r="X584" s="2" t="s">
        <v>108</v>
      </c>
      <c r="Y584" s="2" t="s">
        <v>111</v>
      </c>
      <c r="Z584" s="323">
        <v>45292</v>
      </c>
      <c r="AA584" s="323">
        <v>45657</v>
      </c>
      <c r="AB584" s="324">
        <v>8784</v>
      </c>
      <c r="AC584" s="325">
        <v>70.59</v>
      </c>
      <c r="AD584" s="274">
        <f t="shared" si="164"/>
        <v>1.0713699999999999</v>
      </c>
      <c r="AE584" s="326">
        <f t="shared" si="172"/>
        <v>65.887601855568107</v>
      </c>
      <c r="AF584" s="296" t="str">
        <f t="shared" si="173"/>
        <v/>
      </c>
      <c r="AG584" s="296"/>
      <c r="AH584" s="333">
        <v>44846</v>
      </c>
      <c r="AI584" s="328" t="s">
        <v>108</v>
      </c>
      <c r="AJ584" s="328" t="s">
        <v>135</v>
      </c>
      <c r="AK584" s="329">
        <v>45658</v>
      </c>
      <c r="AL584" s="329">
        <v>46022</v>
      </c>
      <c r="AM584" s="330">
        <v>8760</v>
      </c>
      <c r="AN584" s="331">
        <v>193.88</v>
      </c>
      <c r="AO584" s="274">
        <f t="shared" si="165"/>
        <v>0.97899000000000003</v>
      </c>
      <c r="AP584" s="326">
        <f t="shared" si="174"/>
        <v>198.04083800651691</v>
      </c>
      <c r="AQ584" s="296" t="str">
        <f t="shared" si="175"/>
        <v/>
      </c>
      <c r="AR584" s="296"/>
      <c r="AS584" s="333">
        <v>44853</v>
      </c>
      <c r="AT584" s="328" t="s">
        <v>115</v>
      </c>
      <c r="AU584" s="328" t="s">
        <v>134</v>
      </c>
      <c r="AV584" s="329">
        <v>45017</v>
      </c>
      <c r="AW584" s="329">
        <v>45107</v>
      </c>
      <c r="AX584" s="330">
        <v>2184</v>
      </c>
      <c r="AY584" s="331">
        <v>338.66</v>
      </c>
      <c r="AZ584" s="274">
        <f t="shared" si="166"/>
        <v>0.97899000000000003</v>
      </c>
      <c r="BA584" s="326">
        <f t="shared" si="176"/>
        <v>345.92794614858173</v>
      </c>
      <c r="BB584" s="296" t="str">
        <f t="shared" si="177"/>
        <v/>
      </c>
      <c r="BC584" t="str">
        <f t="shared" si="167"/>
        <v/>
      </c>
      <c r="BD584" s="296"/>
      <c r="BE584" s="296"/>
      <c r="BF584" s="332">
        <v>45216</v>
      </c>
      <c r="BG584" s="2" t="s">
        <v>115</v>
      </c>
      <c r="BH584" s="2" t="s">
        <v>117</v>
      </c>
      <c r="BI584" s="323">
        <v>45383</v>
      </c>
      <c r="BJ584" s="323">
        <v>45473</v>
      </c>
      <c r="BK584" s="324">
        <v>2184</v>
      </c>
      <c r="BL584" s="325">
        <v>116.11</v>
      </c>
      <c r="BM584" s="274">
        <f t="shared" si="168"/>
        <v>0.95518000000000003</v>
      </c>
      <c r="BN584" s="326">
        <f t="shared" si="178"/>
        <v>121.55824033166523</v>
      </c>
      <c r="BO584" s="296" t="str">
        <f t="shared" si="179"/>
        <v/>
      </c>
      <c r="BP584">
        <f t="shared" si="169"/>
        <v>1</v>
      </c>
      <c r="BQ584" s="296"/>
      <c r="BR584" s="332">
        <v>45209</v>
      </c>
      <c r="BS584" s="2" t="s">
        <v>108</v>
      </c>
      <c r="BT584" s="2" t="s">
        <v>138</v>
      </c>
      <c r="BU584" s="323">
        <v>46023</v>
      </c>
      <c r="BV584" s="323">
        <v>46387</v>
      </c>
      <c r="BW584" s="324">
        <v>8760</v>
      </c>
      <c r="BX584" s="325">
        <v>109.92</v>
      </c>
      <c r="BY584" s="274">
        <f t="shared" si="170"/>
        <v>0.95518000000000003</v>
      </c>
      <c r="BZ584" s="326">
        <f t="shared" si="180"/>
        <v>115.07778638581209</v>
      </c>
      <c r="CA584" s="296" t="str">
        <f t="shared" si="181"/>
        <v/>
      </c>
    </row>
    <row r="585" spans="12:79" x14ac:dyDescent="0.25">
      <c r="L585" s="332">
        <v>44062</v>
      </c>
      <c r="M585" s="2" t="s">
        <v>108</v>
      </c>
      <c r="N585" s="2" t="s">
        <v>138</v>
      </c>
      <c r="O585" s="323">
        <v>46023</v>
      </c>
      <c r="P585" s="323">
        <v>46387</v>
      </c>
      <c r="Q585" s="324">
        <v>8760</v>
      </c>
      <c r="R585" s="325">
        <v>49.28</v>
      </c>
      <c r="S585" s="274">
        <f t="shared" si="162"/>
        <v>1.0767800000000001</v>
      </c>
      <c r="T585" s="326">
        <f t="shared" si="171"/>
        <v>45.766080350675161</v>
      </c>
      <c r="U585" s="296" t="str">
        <f t="shared" si="163"/>
        <v/>
      </c>
      <c r="V585" s="296"/>
      <c r="W585" s="332">
        <v>44481</v>
      </c>
      <c r="X585" s="2" t="s">
        <v>108</v>
      </c>
      <c r="Y585" s="2" t="s">
        <v>135</v>
      </c>
      <c r="Z585" s="323">
        <v>45658</v>
      </c>
      <c r="AA585" s="323">
        <v>46022</v>
      </c>
      <c r="AB585" s="324">
        <v>8760</v>
      </c>
      <c r="AC585" s="325">
        <v>70.11</v>
      </c>
      <c r="AD585" s="274">
        <f t="shared" si="164"/>
        <v>1.0713699999999999</v>
      </c>
      <c r="AE585" s="326">
        <f t="shared" si="172"/>
        <v>65.439577363562549</v>
      </c>
      <c r="AF585" s="296" t="str">
        <f t="shared" si="173"/>
        <v/>
      </c>
      <c r="AG585" s="296"/>
      <c r="AH585" s="333">
        <v>44846</v>
      </c>
      <c r="AI585" s="328" t="s">
        <v>108</v>
      </c>
      <c r="AJ585" s="328" t="s">
        <v>138</v>
      </c>
      <c r="AK585" s="329">
        <v>46023</v>
      </c>
      <c r="AL585" s="329">
        <v>46387</v>
      </c>
      <c r="AM585" s="330">
        <v>8760</v>
      </c>
      <c r="AN585" s="331">
        <v>167.5</v>
      </c>
      <c r="AO585" s="274">
        <f t="shared" si="165"/>
        <v>0.97899000000000003</v>
      </c>
      <c r="AP585" s="326">
        <f t="shared" si="174"/>
        <v>171.09469963942431</v>
      </c>
      <c r="AQ585" s="296" t="str">
        <f t="shared" si="175"/>
        <v/>
      </c>
      <c r="AR585" s="296"/>
      <c r="AS585" s="333">
        <v>44853</v>
      </c>
      <c r="AT585" s="328" t="s">
        <v>115</v>
      </c>
      <c r="AU585" s="328" t="s">
        <v>137</v>
      </c>
      <c r="AV585" s="329">
        <v>45108</v>
      </c>
      <c r="AW585" s="329">
        <v>45199</v>
      </c>
      <c r="AX585" s="330">
        <v>2208</v>
      </c>
      <c r="AY585" s="331">
        <v>326.99</v>
      </c>
      <c r="AZ585" s="274">
        <f t="shared" si="166"/>
        <v>0.97899000000000003</v>
      </c>
      <c r="BA585" s="326">
        <f t="shared" si="176"/>
        <v>334.00749752295735</v>
      </c>
      <c r="BB585" s="296" t="str">
        <f t="shared" si="177"/>
        <v/>
      </c>
      <c r="BC585" t="str">
        <f t="shared" si="167"/>
        <v/>
      </c>
      <c r="BD585" s="296"/>
      <c r="BE585" s="296"/>
      <c r="BF585" s="332">
        <v>45216</v>
      </c>
      <c r="BG585" s="2" t="s">
        <v>115</v>
      </c>
      <c r="BH585" s="2" t="s">
        <v>118</v>
      </c>
      <c r="BI585" s="323">
        <v>45474</v>
      </c>
      <c r="BJ585" s="323">
        <v>45565</v>
      </c>
      <c r="BK585" s="324">
        <v>2208</v>
      </c>
      <c r="BL585" s="325">
        <v>126.19</v>
      </c>
      <c r="BM585" s="274">
        <f t="shared" si="168"/>
        <v>0.95518000000000003</v>
      </c>
      <c r="BN585" s="326">
        <f t="shared" si="178"/>
        <v>132.11122510940345</v>
      </c>
      <c r="BO585" s="296" t="str">
        <f t="shared" si="179"/>
        <v/>
      </c>
      <c r="BP585">
        <f t="shared" si="169"/>
        <v>1</v>
      </c>
      <c r="BQ585" s="296"/>
      <c r="BR585" s="332">
        <v>45209</v>
      </c>
      <c r="BS585" s="2" t="s">
        <v>108</v>
      </c>
      <c r="BT585" s="2" t="s">
        <v>141</v>
      </c>
      <c r="BU585" s="323">
        <v>46388</v>
      </c>
      <c r="BV585" s="323">
        <v>46752</v>
      </c>
      <c r="BW585" s="324">
        <v>8760</v>
      </c>
      <c r="BX585" s="325">
        <v>95.39</v>
      </c>
      <c r="BY585" s="274">
        <f t="shared" si="170"/>
        <v>0.95518000000000003</v>
      </c>
      <c r="BZ585" s="326">
        <f t="shared" si="180"/>
        <v>99.865993844092216</v>
      </c>
      <c r="CA585" s="296" t="str">
        <f t="shared" si="181"/>
        <v/>
      </c>
    </row>
    <row r="586" spans="12:79" x14ac:dyDescent="0.25">
      <c r="L586" s="332">
        <v>44061</v>
      </c>
      <c r="M586" s="2" t="s">
        <v>108</v>
      </c>
      <c r="N586" s="2" t="s">
        <v>151</v>
      </c>
      <c r="O586" s="323">
        <v>44197</v>
      </c>
      <c r="P586" s="323">
        <v>44561</v>
      </c>
      <c r="Q586" s="324">
        <v>8760</v>
      </c>
      <c r="R586" s="325">
        <v>39.9</v>
      </c>
      <c r="S586" s="274">
        <f t="shared" si="162"/>
        <v>1.0767800000000001</v>
      </c>
      <c r="T586" s="326">
        <f t="shared" si="171"/>
        <v>37.054923011200053</v>
      </c>
      <c r="U586" s="296" t="str">
        <f t="shared" si="163"/>
        <v/>
      </c>
      <c r="V586" s="296"/>
      <c r="W586" s="332">
        <v>44481</v>
      </c>
      <c r="X586" s="2" t="s">
        <v>108</v>
      </c>
      <c r="Y586" s="2" t="s">
        <v>138</v>
      </c>
      <c r="Z586" s="323">
        <v>46023</v>
      </c>
      <c r="AA586" s="323">
        <v>46387</v>
      </c>
      <c r="AB586" s="324">
        <v>8760</v>
      </c>
      <c r="AC586" s="325">
        <v>69.13</v>
      </c>
      <c r="AD586" s="274">
        <f t="shared" si="164"/>
        <v>1.0713699999999999</v>
      </c>
      <c r="AE586" s="326">
        <f t="shared" si="172"/>
        <v>64.524860692384522</v>
      </c>
      <c r="AF586" s="296" t="str">
        <f t="shared" si="173"/>
        <v/>
      </c>
      <c r="AG586" s="296"/>
      <c r="AH586" s="333">
        <v>44846</v>
      </c>
      <c r="AI586" s="328" t="s">
        <v>108</v>
      </c>
      <c r="AJ586" s="328" t="s">
        <v>141</v>
      </c>
      <c r="AK586" s="329">
        <v>46388</v>
      </c>
      <c r="AL586" s="329">
        <v>46752</v>
      </c>
      <c r="AM586" s="330">
        <v>8760</v>
      </c>
      <c r="AN586" s="331">
        <v>144.25</v>
      </c>
      <c r="AO586" s="274">
        <f t="shared" si="165"/>
        <v>0.97899000000000003</v>
      </c>
      <c r="AP586" s="326">
        <f t="shared" si="174"/>
        <v>147.34573386857883</v>
      </c>
      <c r="AQ586" s="296" t="str">
        <f t="shared" si="175"/>
        <v/>
      </c>
      <c r="AR586" s="296"/>
      <c r="AS586" s="333">
        <v>44853</v>
      </c>
      <c r="AT586" s="328" t="s">
        <v>115</v>
      </c>
      <c r="AU586" s="328" t="s">
        <v>116</v>
      </c>
      <c r="AV586" s="329">
        <v>45200</v>
      </c>
      <c r="AW586" s="329">
        <v>45291</v>
      </c>
      <c r="AX586" s="330">
        <v>2209</v>
      </c>
      <c r="AY586" s="331">
        <v>465.45</v>
      </c>
      <c r="AZ586" s="274">
        <f t="shared" si="166"/>
        <v>0.97899000000000003</v>
      </c>
      <c r="BA586" s="326">
        <f t="shared" si="176"/>
        <v>475.43897281892561</v>
      </c>
      <c r="BB586" s="296">
        <f t="shared" si="177"/>
        <v>475.43897281892561</v>
      </c>
      <c r="BC586">
        <f t="shared" si="167"/>
        <v>1</v>
      </c>
      <c r="BD586" s="296"/>
      <c r="BE586" s="296"/>
      <c r="BF586" s="332">
        <v>45216</v>
      </c>
      <c r="BG586" s="2" t="s">
        <v>115</v>
      </c>
      <c r="BH586" s="2" t="s">
        <v>140</v>
      </c>
      <c r="BI586" s="323">
        <v>45566</v>
      </c>
      <c r="BJ586" s="323">
        <v>45657</v>
      </c>
      <c r="BK586" s="324">
        <v>2209</v>
      </c>
      <c r="BL586" s="325">
        <v>141.52000000000001</v>
      </c>
      <c r="BM586" s="274">
        <f t="shared" si="168"/>
        <v>0.95518000000000003</v>
      </c>
      <c r="BN586" s="326">
        <f t="shared" si="178"/>
        <v>148.16055612554703</v>
      </c>
      <c r="BO586" s="296" t="str">
        <f t="shared" si="179"/>
        <v/>
      </c>
      <c r="BP586" t="str">
        <f t="shared" si="169"/>
        <v/>
      </c>
      <c r="BQ586" s="296"/>
      <c r="BR586" s="332">
        <v>45209</v>
      </c>
      <c r="BS586" s="2" t="s">
        <v>108</v>
      </c>
      <c r="BT586" s="2" t="s">
        <v>143</v>
      </c>
      <c r="BU586" s="323">
        <v>46753</v>
      </c>
      <c r="BV586" s="323">
        <v>47118</v>
      </c>
      <c r="BW586" s="324">
        <v>8784</v>
      </c>
      <c r="BX586" s="325">
        <v>86.24</v>
      </c>
      <c r="BY586" s="274">
        <f t="shared" si="170"/>
        <v>0.95518000000000003</v>
      </c>
      <c r="BZ586" s="326">
        <f t="shared" si="180"/>
        <v>90.286647542871492</v>
      </c>
      <c r="CA586" s="296" t="str">
        <f t="shared" si="181"/>
        <v/>
      </c>
    </row>
    <row r="587" spans="12:79" x14ac:dyDescent="0.25">
      <c r="L587" s="332">
        <v>44061</v>
      </c>
      <c r="M587" s="2" t="s">
        <v>108</v>
      </c>
      <c r="N587" s="2" t="s">
        <v>133</v>
      </c>
      <c r="O587" s="323">
        <v>44562</v>
      </c>
      <c r="P587" s="323">
        <v>44926</v>
      </c>
      <c r="Q587" s="324">
        <v>8760</v>
      </c>
      <c r="R587" s="325">
        <v>43.46</v>
      </c>
      <c r="S587" s="274">
        <f t="shared" si="162"/>
        <v>1.0767800000000001</v>
      </c>
      <c r="T587" s="326">
        <f t="shared" si="171"/>
        <v>40.361076543026428</v>
      </c>
      <c r="U587" s="296" t="str">
        <f t="shared" si="163"/>
        <v/>
      </c>
      <c r="V587" s="296"/>
      <c r="W587" s="332">
        <v>44481</v>
      </c>
      <c r="X587" s="2" t="s">
        <v>108</v>
      </c>
      <c r="Y587" s="2" t="s">
        <v>141</v>
      </c>
      <c r="Z587" s="323">
        <v>46388</v>
      </c>
      <c r="AA587" s="323">
        <v>46752</v>
      </c>
      <c r="AB587" s="324">
        <v>8760</v>
      </c>
      <c r="AC587" s="325">
        <v>68.86</v>
      </c>
      <c r="AD587" s="274">
        <f t="shared" si="164"/>
        <v>1.0713699999999999</v>
      </c>
      <c r="AE587" s="326">
        <f t="shared" si="172"/>
        <v>64.272846915631391</v>
      </c>
      <c r="AF587" s="296" t="str">
        <f t="shared" si="173"/>
        <v/>
      </c>
      <c r="AG587" s="296"/>
      <c r="AH587" s="333">
        <v>44846</v>
      </c>
      <c r="AI587" s="328" t="s">
        <v>108</v>
      </c>
      <c r="AJ587" s="328" t="s">
        <v>143</v>
      </c>
      <c r="AK587" s="329">
        <v>46753</v>
      </c>
      <c r="AL587" s="329">
        <v>47118</v>
      </c>
      <c r="AM587" s="330">
        <v>8784</v>
      </c>
      <c r="AN587" s="331">
        <v>127.78</v>
      </c>
      <c r="AO587" s="274">
        <f t="shared" si="165"/>
        <v>0.97899000000000003</v>
      </c>
      <c r="AP587" s="326">
        <f t="shared" si="174"/>
        <v>130.52227295477994</v>
      </c>
      <c r="AQ587" s="296" t="str">
        <f t="shared" si="175"/>
        <v/>
      </c>
      <c r="AR587" s="296"/>
      <c r="AS587" s="333">
        <v>44853</v>
      </c>
      <c r="AT587" s="328" t="s">
        <v>115</v>
      </c>
      <c r="AU587" s="328" t="s">
        <v>111</v>
      </c>
      <c r="AV587" s="329">
        <v>45292</v>
      </c>
      <c r="AW587" s="329">
        <v>45382</v>
      </c>
      <c r="AX587" s="330">
        <v>2183</v>
      </c>
      <c r="AY587" s="331">
        <v>424.01</v>
      </c>
      <c r="AZ587" s="274">
        <f t="shared" si="166"/>
        <v>0.97899000000000003</v>
      </c>
      <c r="BA587" s="326">
        <f t="shared" si="176"/>
        <v>433.10963339768534</v>
      </c>
      <c r="BB587" s="296">
        <f t="shared" si="177"/>
        <v>433.10963339768534</v>
      </c>
      <c r="BC587">
        <f t="shared" si="167"/>
        <v>1</v>
      </c>
      <c r="BD587" s="296"/>
      <c r="BE587" s="296"/>
      <c r="BF587" s="332">
        <v>45216</v>
      </c>
      <c r="BG587" s="2" t="s">
        <v>115</v>
      </c>
      <c r="BH587" s="2" t="s">
        <v>135</v>
      </c>
      <c r="BI587" s="323">
        <v>45658</v>
      </c>
      <c r="BJ587" s="323">
        <v>45747</v>
      </c>
      <c r="BK587" s="324">
        <v>2159</v>
      </c>
      <c r="BL587" s="325">
        <v>142.02000000000001</v>
      </c>
      <c r="BM587" s="274">
        <f t="shared" si="168"/>
        <v>0.95518000000000003</v>
      </c>
      <c r="BN587" s="326">
        <f t="shared" si="178"/>
        <v>148.68401767206183</v>
      </c>
      <c r="BO587" s="296" t="str">
        <f t="shared" si="179"/>
        <v/>
      </c>
      <c r="BP587" t="str">
        <f t="shared" si="169"/>
        <v/>
      </c>
      <c r="BQ587" s="296"/>
      <c r="BR587" s="332">
        <v>45209</v>
      </c>
      <c r="BS587" s="2" t="s">
        <v>108</v>
      </c>
      <c r="BT587" s="2" t="s">
        <v>146</v>
      </c>
      <c r="BU587" s="323">
        <v>47119</v>
      </c>
      <c r="BV587" s="323">
        <v>47483</v>
      </c>
      <c r="BW587" s="324">
        <v>8760</v>
      </c>
      <c r="BX587" s="325">
        <v>83.03</v>
      </c>
      <c r="BY587" s="274">
        <f t="shared" si="170"/>
        <v>0.95518000000000003</v>
      </c>
      <c r="BZ587" s="326">
        <f t="shared" si="180"/>
        <v>86.926024414246527</v>
      </c>
      <c r="CA587" s="296" t="str">
        <f t="shared" si="181"/>
        <v/>
      </c>
    </row>
    <row r="588" spans="12:79" x14ac:dyDescent="0.25">
      <c r="L588" s="332">
        <v>44061</v>
      </c>
      <c r="M588" s="2" t="s">
        <v>108</v>
      </c>
      <c r="N588" s="2" t="s">
        <v>110</v>
      </c>
      <c r="O588" s="323">
        <v>44927</v>
      </c>
      <c r="P588" s="323">
        <v>45291</v>
      </c>
      <c r="Q588" s="324">
        <v>8760</v>
      </c>
      <c r="R588" s="325">
        <v>45.63</v>
      </c>
      <c r="S588" s="274">
        <f t="shared" si="162"/>
        <v>1.0767800000000001</v>
      </c>
      <c r="T588" s="326">
        <f t="shared" si="171"/>
        <v>42.376344285740821</v>
      </c>
      <c r="U588" s="296" t="str">
        <f t="shared" si="163"/>
        <v/>
      </c>
      <c r="V588" s="296"/>
      <c r="W588" s="332">
        <v>44481</v>
      </c>
      <c r="X588" s="2" t="s">
        <v>108</v>
      </c>
      <c r="Y588" s="2" t="s">
        <v>143</v>
      </c>
      <c r="Z588" s="323">
        <v>46753</v>
      </c>
      <c r="AA588" s="323">
        <v>47118</v>
      </c>
      <c r="AB588" s="324">
        <v>8784</v>
      </c>
      <c r="AC588" s="325">
        <v>68.12</v>
      </c>
      <c r="AD588" s="274">
        <f t="shared" si="164"/>
        <v>1.0713699999999999</v>
      </c>
      <c r="AE588" s="326">
        <f t="shared" si="172"/>
        <v>63.58214249045615</v>
      </c>
      <c r="AF588" s="296" t="str">
        <f t="shared" si="173"/>
        <v/>
      </c>
      <c r="AG588" s="296"/>
      <c r="AH588" s="333">
        <v>44846</v>
      </c>
      <c r="AI588" s="328" t="s">
        <v>108</v>
      </c>
      <c r="AJ588" s="328" t="s">
        <v>146</v>
      </c>
      <c r="AK588" s="329">
        <v>47119</v>
      </c>
      <c r="AL588" s="329">
        <v>47483</v>
      </c>
      <c r="AM588" s="330">
        <v>8760</v>
      </c>
      <c r="AN588" s="331">
        <v>126</v>
      </c>
      <c r="AO588" s="274">
        <f t="shared" si="165"/>
        <v>0.97899000000000003</v>
      </c>
      <c r="AP588" s="326">
        <f t="shared" si="174"/>
        <v>128.70407256458185</v>
      </c>
      <c r="AQ588" s="296" t="str">
        <f t="shared" si="175"/>
        <v/>
      </c>
      <c r="AR588" s="296"/>
      <c r="AS588" s="333">
        <v>44853</v>
      </c>
      <c r="AT588" s="328" t="s">
        <v>115</v>
      </c>
      <c r="AU588" s="328" t="s">
        <v>117</v>
      </c>
      <c r="AV588" s="329">
        <v>45383</v>
      </c>
      <c r="AW588" s="329">
        <v>45473</v>
      </c>
      <c r="AX588" s="330">
        <v>2184</v>
      </c>
      <c r="AY588" s="331">
        <v>187.87</v>
      </c>
      <c r="AZ588" s="274">
        <f t="shared" si="166"/>
        <v>0.97899000000000003</v>
      </c>
      <c r="BA588" s="326">
        <f t="shared" si="176"/>
        <v>191.90185803736503</v>
      </c>
      <c r="BB588" s="296">
        <f t="shared" si="177"/>
        <v>191.90185803736503</v>
      </c>
      <c r="BC588">
        <f t="shared" si="167"/>
        <v>1</v>
      </c>
      <c r="BD588" s="296"/>
      <c r="BE588" s="296"/>
      <c r="BF588" s="332">
        <v>45216</v>
      </c>
      <c r="BG588" s="2" t="s">
        <v>115</v>
      </c>
      <c r="BH588" s="2" t="s">
        <v>145</v>
      </c>
      <c r="BI588" s="323">
        <v>45748</v>
      </c>
      <c r="BJ588" s="323">
        <v>45838</v>
      </c>
      <c r="BK588" s="324">
        <v>2184</v>
      </c>
      <c r="BL588" s="325">
        <v>106.51</v>
      </c>
      <c r="BM588" s="274">
        <f t="shared" si="168"/>
        <v>0.95518000000000003</v>
      </c>
      <c r="BN588" s="326">
        <f t="shared" si="178"/>
        <v>111.50777863858121</v>
      </c>
      <c r="BO588" s="296" t="str">
        <f t="shared" si="179"/>
        <v/>
      </c>
      <c r="BP588" t="str">
        <f t="shared" si="169"/>
        <v/>
      </c>
      <c r="BQ588" s="296"/>
      <c r="BR588" s="332">
        <v>45209</v>
      </c>
      <c r="BS588" s="2" t="s">
        <v>108</v>
      </c>
      <c r="BT588" s="2" t="s">
        <v>149</v>
      </c>
      <c r="BU588" s="323">
        <v>47484</v>
      </c>
      <c r="BV588" s="323">
        <v>47848</v>
      </c>
      <c r="BW588" s="324">
        <v>8760</v>
      </c>
      <c r="BX588" s="325">
        <v>80.16</v>
      </c>
      <c r="BY588" s="274">
        <f t="shared" si="170"/>
        <v>0.95518000000000003</v>
      </c>
      <c r="BZ588" s="326">
        <f t="shared" si="180"/>
        <v>83.921355137251609</v>
      </c>
      <c r="CA588" s="296" t="str">
        <f t="shared" si="181"/>
        <v/>
      </c>
    </row>
    <row r="589" spans="12:79" x14ac:dyDescent="0.25">
      <c r="L589" s="332">
        <v>44061</v>
      </c>
      <c r="M589" s="2" t="s">
        <v>108</v>
      </c>
      <c r="N589" s="2" t="s">
        <v>111</v>
      </c>
      <c r="O589" s="323">
        <v>45292</v>
      </c>
      <c r="P589" s="323">
        <v>45657</v>
      </c>
      <c r="Q589" s="324">
        <v>8784</v>
      </c>
      <c r="R589" s="325">
        <v>48.11</v>
      </c>
      <c r="S589" s="274">
        <f t="shared" si="162"/>
        <v>1.0767800000000001</v>
      </c>
      <c r="T589" s="326">
        <f t="shared" si="171"/>
        <v>44.679507420271548</v>
      </c>
      <c r="U589" s="296" t="str">
        <f t="shared" si="163"/>
        <v/>
      </c>
      <c r="V589" s="296"/>
      <c r="W589" s="332">
        <v>44481</v>
      </c>
      <c r="X589" s="2" t="s">
        <v>108</v>
      </c>
      <c r="Y589" s="2" t="s">
        <v>146</v>
      </c>
      <c r="Z589" s="323">
        <v>47119</v>
      </c>
      <c r="AA589" s="323">
        <v>47483</v>
      </c>
      <c r="AB589" s="324">
        <v>8760</v>
      </c>
      <c r="AC589" s="325">
        <v>67.44</v>
      </c>
      <c r="AD589" s="274">
        <f t="shared" si="164"/>
        <v>1.0713699999999999</v>
      </c>
      <c r="AE589" s="326">
        <f t="shared" si="172"/>
        <v>62.947441126781598</v>
      </c>
      <c r="AF589" s="296" t="str">
        <f t="shared" si="173"/>
        <v/>
      </c>
      <c r="AG589" s="296"/>
      <c r="AH589" s="333">
        <v>44846</v>
      </c>
      <c r="AI589" s="328" t="s">
        <v>108</v>
      </c>
      <c r="AJ589" s="328" t="s">
        <v>149</v>
      </c>
      <c r="AK589" s="329">
        <v>47484</v>
      </c>
      <c r="AL589" s="329">
        <v>47848</v>
      </c>
      <c r="AM589" s="330">
        <v>8760</v>
      </c>
      <c r="AN589" s="331">
        <v>125.04</v>
      </c>
      <c r="AO589" s="274">
        <f t="shared" si="165"/>
        <v>0.97899000000000003</v>
      </c>
      <c r="AP589" s="326">
        <f t="shared" si="174"/>
        <v>127.72347010694696</v>
      </c>
      <c r="AQ589" s="296" t="str">
        <f t="shared" si="175"/>
        <v/>
      </c>
      <c r="AR589" s="296"/>
      <c r="AS589" s="333">
        <v>44853</v>
      </c>
      <c r="AT589" s="328" t="s">
        <v>115</v>
      </c>
      <c r="AU589" s="328" t="s">
        <v>118</v>
      </c>
      <c r="AV589" s="329">
        <v>45474</v>
      </c>
      <c r="AW589" s="329">
        <v>45565</v>
      </c>
      <c r="AX589" s="330">
        <v>2208</v>
      </c>
      <c r="AY589" s="331">
        <v>183.88</v>
      </c>
      <c r="AZ589" s="274">
        <f t="shared" si="166"/>
        <v>0.97899000000000003</v>
      </c>
      <c r="BA589" s="326">
        <f t="shared" si="176"/>
        <v>187.82622907281993</v>
      </c>
      <c r="BB589" s="296">
        <f t="shared" si="177"/>
        <v>187.82622907281993</v>
      </c>
      <c r="BC589">
        <f t="shared" si="167"/>
        <v>1</v>
      </c>
      <c r="BD589" s="296"/>
      <c r="BE589" s="296"/>
      <c r="BF589" s="332">
        <v>45216</v>
      </c>
      <c r="BG589" s="2" t="s">
        <v>115</v>
      </c>
      <c r="BH589" s="2" t="s">
        <v>148</v>
      </c>
      <c r="BI589" s="323">
        <v>45839</v>
      </c>
      <c r="BJ589" s="323">
        <v>45930</v>
      </c>
      <c r="BK589" s="324">
        <v>2208</v>
      </c>
      <c r="BL589" s="325">
        <v>108.88</v>
      </c>
      <c r="BM589" s="274">
        <f t="shared" si="168"/>
        <v>0.95518000000000003</v>
      </c>
      <c r="BN589" s="326">
        <f t="shared" si="178"/>
        <v>113.98898636906132</v>
      </c>
      <c r="BO589" s="296" t="str">
        <f t="shared" si="179"/>
        <v/>
      </c>
      <c r="BP589" t="str">
        <f t="shared" si="169"/>
        <v/>
      </c>
      <c r="BQ589" s="296"/>
      <c r="BR589" s="332">
        <v>45209</v>
      </c>
      <c r="BS589" s="2" t="s">
        <v>108</v>
      </c>
      <c r="BT589" s="2" t="s">
        <v>153</v>
      </c>
      <c r="BU589" s="323">
        <v>47849</v>
      </c>
      <c r="BV589" s="323">
        <v>48213</v>
      </c>
      <c r="BW589" s="324">
        <v>8760</v>
      </c>
      <c r="BX589" s="325">
        <v>82.1</v>
      </c>
      <c r="BY589" s="274">
        <f t="shared" si="170"/>
        <v>0.95518000000000003</v>
      </c>
      <c r="BZ589" s="326">
        <f t="shared" si="180"/>
        <v>85.952385937729005</v>
      </c>
      <c r="CA589" s="296" t="str">
        <f t="shared" si="181"/>
        <v/>
      </c>
    </row>
    <row r="590" spans="12:79" x14ac:dyDescent="0.25">
      <c r="L590" s="332">
        <v>44061</v>
      </c>
      <c r="M590" s="2" t="s">
        <v>108</v>
      </c>
      <c r="N590" s="2" t="s">
        <v>135</v>
      </c>
      <c r="O590" s="323">
        <v>45658</v>
      </c>
      <c r="P590" s="323">
        <v>46022</v>
      </c>
      <c r="Q590" s="324">
        <v>8760</v>
      </c>
      <c r="R590" s="325">
        <v>48.83</v>
      </c>
      <c r="S590" s="274">
        <f t="shared" si="162"/>
        <v>1.0767800000000001</v>
      </c>
      <c r="T590" s="326">
        <f t="shared" si="171"/>
        <v>45.348167685135309</v>
      </c>
      <c r="U590" s="296" t="str">
        <f t="shared" si="163"/>
        <v/>
      </c>
      <c r="V590" s="296"/>
      <c r="W590" s="332">
        <v>44481</v>
      </c>
      <c r="X590" s="2" t="s">
        <v>108</v>
      </c>
      <c r="Y590" s="2" t="s">
        <v>149</v>
      </c>
      <c r="Z590" s="323">
        <v>47484</v>
      </c>
      <c r="AA590" s="323">
        <v>47848</v>
      </c>
      <c r="AB590" s="324">
        <v>8760</v>
      </c>
      <c r="AC590" s="325">
        <v>67.09</v>
      </c>
      <c r="AD590" s="274">
        <f t="shared" si="164"/>
        <v>1.0713699999999999</v>
      </c>
      <c r="AE590" s="326">
        <f t="shared" si="172"/>
        <v>62.620756601360881</v>
      </c>
      <c r="AF590" s="296" t="str">
        <f t="shared" si="173"/>
        <v/>
      </c>
      <c r="AG590" s="296"/>
      <c r="AH590" s="333">
        <v>44846</v>
      </c>
      <c r="AI590" s="328" t="s">
        <v>108</v>
      </c>
      <c r="AJ590" s="328" t="s">
        <v>153</v>
      </c>
      <c r="AK590" s="329">
        <v>47849</v>
      </c>
      <c r="AL590" s="329">
        <v>48213</v>
      </c>
      <c r="AM590" s="330">
        <v>8760</v>
      </c>
      <c r="AN590" s="331">
        <v>124.32</v>
      </c>
      <c r="AO590" s="274">
        <f t="shared" si="165"/>
        <v>0.97899000000000003</v>
      </c>
      <c r="AP590" s="326">
        <f t="shared" si="174"/>
        <v>126.98801826372076</v>
      </c>
      <c r="AQ590" s="296" t="str">
        <f t="shared" si="175"/>
        <v/>
      </c>
      <c r="AR590" s="296"/>
      <c r="AS590" s="333">
        <v>44853</v>
      </c>
      <c r="AT590" s="328" t="s">
        <v>115</v>
      </c>
      <c r="AU590" s="328" t="s">
        <v>140</v>
      </c>
      <c r="AV590" s="329">
        <v>45566</v>
      </c>
      <c r="AW590" s="329">
        <v>45657</v>
      </c>
      <c r="AX590" s="330">
        <v>2209</v>
      </c>
      <c r="AY590" s="331">
        <v>236.78</v>
      </c>
      <c r="AZ590" s="274">
        <f t="shared" si="166"/>
        <v>0.97899000000000003</v>
      </c>
      <c r="BA590" s="326">
        <f t="shared" si="176"/>
        <v>241.86151033207693</v>
      </c>
      <c r="BB590" s="296" t="str">
        <f t="shared" si="177"/>
        <v/>
      </c>
      <c r="BC590" t="str">
        <f t="shared" si="167"/>
        <v/>
      </c>
      <c r="BD590" s="296"/>
      <c r="BE590" s="296"/>
      <c r="BF590" s="332">
        <v>45216</v>
      </c>
      <c r="BG590" s="2" t="s">
        <v>115</v>
      </c>
      <c r="BH590" s="2" t="s">
        <v>152</v>
      </c>
      <c r="BI590" s="323">
        <v>45931</v>
      </c>
      <c r="BJ590" s="323">
        <v>46022</v>
      </c>
      <c r="BK590" s="324">
        <v>2209</v>
      </c>
      <c r="BL590" s="325">
        <v>127.81</v>
      </c>
      <c r="BM590" s="274">
        <f t="shared" si="168"/>
        <v>0.95518000000000003</v>
      </c>
      <c r="BN590" s="326">
        <f t="shared" si="178"/>
        <v>133.80724052011138</v>
      </c>
      <c r="BO590" s="296" t="str">
        <f t="shared" si="179"/>
        <v/>
      </c>
      <c r="BP590" t="str">
        <f t="shared" si="169"/>
        <v/>
      </c>
      <c r="BQ590" s="296"/>
      <c r="BR590" s="332">
        <v>45209</v>
      </c>
      <c r="BS590" s="2" t="s">
        <v>108</v>
      </c>
      <c r="BT590" s="2" t="s">
        <v>155</v>
      </c>
      <c r="BU590" s="323">
        <v>48214</v>
      </c>
      <c r="BV590" s="323">
        <v>48579</v>
      </c>
      <c r="BW590" s="324">
        <v>8784</v>
      </c>
      <c r="BX590" s="325">
        <v>80.099999999999994</v>
      </c>
      <c r="BY590" s="274">
        <f t="shared" si="170"/>
        <v>0.95518000000000003</v>
      </c>
      <c r="BZ590" s="326">
        <f t="shared" si="180"/>
        <v>83.858539751669838</v>
      </c>
      <c r="CA590" s="296" t="str">
        <f t="shared" si="181"/>
        <v/>
      </c>
    </row>
    <row r="591" spans="12:79" x14ac:dyDescent="0.25">
      <c r="L591" s="332">
        <v>44061</v>
      </c>
      <c r="M591" s="2" t="s">
        <v>108</v>
      </c>
      <c r="N591" s="2" t="s">
        <v>138</v>
      </c>
      <c r="O591" s="323">
        <v>46023</v>
      </c>
      <c r="P591" s="323">
        <v>46387</v>
      </c>
      <c r="Q591" s="324">
        <v>8760</v>
      </c>
      <c r="R591" s="325">
        <v>49.38</v>
      </c>
      <c r="S591" s="274">
        <f t="shared" si="162"/>
        <v>1.0767800000000001</v>
      </c>
      <c r="T591" s="326">
        <f t="shared" si="171"/>
        <v>45.858949831906237</v>
      </c>
      <c r="U591" s="296" t="str">
        <f t="shared" si="163"/>
        <v/>
      </c>
      <c r="V591" s="296"/>
      <c r="W591" s="332">
        <v>44481</v>
      </c>
      <c r="X591" s="2" t="s">
        <v>108</v>
      </c>
      <c r="Y591" s="2" t="s">
        <v>153</v>
      </c>
      <c r="Z591" s="323">
        <v>47849</v>
      </c>
      <c r="AA591" s="323">
        <v>48213</v>
      </c>
      <c r="AB591" s="324">
        <v>8760</v>
      </c>
      <c r="AC591" s="325">
        <v>66.680000000000007</v>
      </c>
      <c r="AD591" s="274">
        <f t="shared" si="164"/>
        <v>1.0713699999999999</v>
      </c>
      <c r="AE591" s="326">
        <f t="shared" si="172"/>
        <v>62.238069014439468</v>
      </c>
      <c r="AF591" s="296" t="str">
        <f t="shared" si="173"/>
        <v/>
      </c>
      <c r="AG591" s="296"/>
      <c r="AH591" s="333">
        <v>44846</v>
      </c>
      <c r="AI591" s="328" t="s">
        <v>108</v>
      </c>
      <c r="AJ591" s="328" t="s">
        <v>155</v>
      </c>
      <c r="AK591" s="329">
        <v>48214</v>
      </c>
      <c r="AL591" s="329">
        <v>48579</v>
      </c>
      <c r="AM591" s="330">
        <v>8784</v>
      </c>
      <c r="AN591" s="331">
        <v>123.07</v>
      </c>
      <c r="AO591" s="274">
        <f t="shared" si="165"/>
        <v>0.97899000000000003</v>
      </c>
      <c r="AP591" s="326">
        <f t="shared" si="174"/>
        <v>125.71119214700865</v>
      </c>
      <c r="AQ591" s="296" t="str">
        <f t="shared" si="175"/>
        <v/>
      </c>
      <c r="AR591" s="296"/>
      <c r="AS591" s="333">
        <v>44853</v>
      </c>
      <c r="AT591" s="328" t="s">
        <v>115</v>
      </c>
      <c r="AU591" s="328" t="s">
        <v>135</v>
      </c>
      <c r="AV591" s="329">
        <v>45658</v>
      </c>
      <c r="AW591" s="329">
        <v>45747</v>
      </c>
      <c r="AX591" s="330">
        <v>2159</v>
      </c>
      <c r="AY591" s="331">
        <v>241.29</v>
      </c>
      <c r="AZ591" s="274">
        <f t="shared" si="166"/>
        <v>0.97899000000000003</v>
      </c>
      <c r="BA591" s="326">
        <f t="shared" si="176"/>
        <v>246.46829896117427</v>
      </c>
      <c r="BB591" s="296" t="str">
        <f t="shared" si="177"/>
        <v/>
      </c>
      <c r="BC591" t="str">
        <f t="shared" si="167"/>
        <v/>
      </c>
      <c r="BD591" s="296"/>
      <c r="BE591" s="296"/>
      <c r="BF591" s="332">
        <v>45216</v>
      </c>
      <c r="BG591" s="2" t="s">
        <v>115</v>
      </c>
      <c r="BH591" s="2" t="s">
        <v>138</v>
      </c>
      <c r="BI591" s="323">
        <v>46023</v>
      </c>
      <c r="BJ591" s="323">
        <v>46112</v>
      </c>
      <c r="BK591" s="324">
        <v>2159</v>
      </c>
      <c r="BL591" s="325">
        <v>125.58</v>
      </c>
      <c r="BM591" s="274">
        <f t="shared" si="168"/>
        <v>0.95518000000000003</v>
      </c>
      <c r="BN591" s="326">
        <f t="shared" si="178"/>
        <v>131.47260202265542</v>
      </c>
      <c r="BO591" s="296" t="str">
        <f t="shared" si="179"/>
        <v/>
      </c>
      <c r="BP591" t="str">
        <f t="shared" si="169"/>
        <v/>
      </c>
      <c r="BQ591" s="296"/>
      <c r="BR591" s="332">
        <v>45209</v>
      </c>
      <c r="BS591" s="2" t="s">
        <v>108</v>
      </c>
      <c r="BT591" s="2" t="s">
        <v>158</v>
      </c>
      <c r="BU591" s="323">
        <v>48580</v>
      </c>
      <c r="BV591" s="323">
        <v>48944</v>
      </c>
      <c r="BW591" s="324">
        <v>8760</v>
      </c>
      <c r="BX591" s="325">
        <v>78.099999999999994</v>
      </c>
      <c r="BY591" s="274">
        <f t="shared" si="170"/>
        <v>0.95518000000000003</v>
      </c>
      <c r="BZ591" s="326">
        <f t="shared" si="180"/>
        <v>81.764693565610656</v>
      </c>
      <c r="CA591" s="296" t="str">
        <f t="shared" si="181"/>
        <v/>
      </c>
    </row>
    <row r="592" spans="12:79" x14ac:dyDescent="0.25">
      <c r="L592" s="332">
        <v>44060</v>
      </c>
      <c r="M592" s="2" t="s">
        <v>108</v>
      </c>
      <c r="N592" s="2" t="s">
        <v>151</v>
      </c>
      <c r="O592" s="323">
        <v>44197</v>
      </c>
      <c r="P592" s="323">
        <v>44561</v>
      </c>
      <c r="Q592" s="324">
        <v>8760</v>
      </c>
      <c r="R592" s="325">
        <v>39.25</v>
      </c>
      <c r="S592" s="274">
        <f t="shared" si="162"/>
        <v>1.0767800000000001</v>
      </c>
      <c r="T592" s="326">
        <f t="shared" si="171"/>
        <v>36.451271383198048</v>
      </c>
      <c r="U592" s="296" t="str">
        <f t="shared" si="163"/>
        <v/>
      </c>
      <c r="V592" s="296"/>
      <c r="W592" s="332">
        <v>44480</v>
      </c>
      <c r="X592" s="2" t="s">
        <v>108</v>
      </c>
      <c r="Y592" s="2" t="s">
        <v>133</v>
      </c>
      <c r="Z592" s="323">
        <v>44562</v>
      </c>
      <c r="AA592" s="323">
        <v>44926</v>
      </c>
      <c r="AB592" s="324">
        <v>8760</v>
      </c>
      <c r="AC592" s="325">
        <v>121.26</v>
      </c>
      <c r="AD592" s="274">
        <f t="shared" si="164"/>
        <v>1.0713699999999999</v>
      </c>
      <c r="AE592" s="326">
        <f t="shared" si="172"/>
        <v>113.18218729290535</v>
      </c>
      <c r="AF592" s="296" t="str">
        <f t="shared" si="173"/>
        <v/>
      </c>
      <c r="AG592" s="296"/>
      <c r="AH592" s="332">
        <v>44845</v>
      </c>
      <c r="AI592" s="2" t="s">
        <v>108</v>
      </c>
      <c r="AJ592" s="2" t="s">
        <v>110</v>
      </c>
      <c r="AK592" s="323">
        <v>44927</v>
      </c>
      <c r="AL592" s="323">
        <v>45291</v>
      </c>
      <c r="AM592" s="324">
        <v>8760</v>
      </c>
      <c r="AN592" s="325">
        <v>435.64</v>
      </c>
      <c r="AO592" s="274">
        <f t="shared" si="165"/>
        <v>0.97899000000000003</v>
      </c>
      <c r="AP592" s="326">
        <f t="shared" si="174"/>
        <v>444.98922358757494</v>
      </c>
      <c r="AQ592" s="296" t="str">
        <f t="shared" si="175"/>
        <v/>
      </c>
      <c r="AR592" s="296"/>
      <c r="AS592" s="333">
        <v>44853</v>
      </c>
      <c r="AT592" s="328" t="s">
        <v>115</v>
      </c>
      <c r="AU592" s="328" t="s">
        <v>145</v>
      </c>
      <c r="AV592" s="329">
        <v>45748</v>
      </c>
      <c r="AW592" s="329">
        <v>45838</v>
      </c>
      <c r="AX592" s="330">
        <v>2184</v>
      </c>
      <c r="AY592" s="331"/>
      <c r="AZ592" s="274">
        <f t="shared" si="166"/>
        <v>0.97899000000000003</v>
      </c>
      <c r="BA592" s="326" t="str">
        <f t="shared" si="176"/>
        <v/>
      </c>
      <c r="BB592" s="296" t="str">
        <f t="shared" si="177"/>
        <v/>
      </c>
      <c r="BC592" t="str">
        <f t="shared" si="167"/>
        <v/>
      </c>
      <c r="BD592" s="296"/>
      <c r="BE592" s="296"/>
      <c r="BF592" s="332">
        <v>45216</v>
      </c>
      <c r="BG592" s="2" t="s">
        <v>115</v>
      </c>
      <c r="BH592" s="2" t="s">
        <v>157</v>
      </c>
      <c r="BI592" s="323">
        <v>46113</v>
      </c>
      <c r="BJ592" s="323">
        <v>46203</v>
      </c>
      <c r="BK592" s="324">
        <v>2184</v>
      </c>
      <c r="BL592" s="325"/>
      <c r="BM592" s="274">
        <f t="shared" si="168"/>
        <v>0.95518000000000003</v>
      </c>
      <c r="BN592" s="326" t="str">
        <f t="shared" si="178"/>
        <v/>
      </c>
      <c r="BO592" s="296" t="str">
        <f t="shared" si="179"/>
        <v/>
      </c>
      <c r="BP592" t="str">
        <f t="shared" si="169"/>
        <v/>
      </c>
      <c r="BQ592" s="296"/>
      <c r="BR592" s="332">
        <v>45208</v>
      </c>
      <c r="BS592" s="2" t="s">
        <v>108</v>
      </c>
      <c r="BT592" s="2" t="s">
        <v>111</v>
      </c>
      <c r="BU592" s="323">
        <v>45292</v>
      </c>
      <c r="BV592" s="323">
        <v>45657</v>
      </c>
      <c r="BW592" s="324">
        <v>8784</v>
      </c>
      <c r="BX592" s="325">
        <v>122.83</v>
      </c>
      <c r="BY592" s="274">
        <f t="shared" si="170"/>
        <v>0.95518000000000003</v>
      </c>
      <c r="BZ592" s="326">
        <f t="shared" si="180"/>
        <v>128.59356351682405</v>
      </c>
      <c r="CA592" s="296">
        <f t="shared" si="181"/>
        <v>128.59356351682405</v>
      </c>
    </row>
    <row r="593" spans="12:79" x14ac:dyDescent="0.25">
      <c r="L593" s="332">
        <v>44060</v>
      </c>
      <c r="M593" s="2" t="s">
        <v>108</v>
      </c>
      <c r="N593" s="2" t="s">
        <v>133</v>
      </c>
      <c r="O593" s="323">
        <v>44562</v>
      </c>
      <c r="P593" s="323">
        <v>44926</v>
      </c>
      <c r="Q593" s="324">
        <v>8760</v>
      </c>
      <c r="R593" s="325">
        <v>43</v>
      </c>
      <c r="S593" s="274">
        <f t="shared" si="162"/>
        <v>1.0767800000000001</v>
      </c>
      <c r="T593" s="326">
        <f t="shared" si="171"/>
        <v>39.933876929363471</v>
      </c>
      <c r="U593" s="296" t="str">
        <f t="shared" si="163"/>
        <v/>
      </c>
      <c r="V593" s="296"/>
      <c r="W593" s="332">
        <v>44480</v>
      </c>
      <c r="X593" s="2" t="s">
        <v>108</v>
      </c>
      <c r="Y593" s="2" t="s">
        <v>110</v>
      </c>
      <c r="Z593" s="323">
        <v>44927</v>
      </c>
      <c r="AA593" s="323">
        <v>45291</v>
      </c>
      <c r="AB593" s="324">
        <v>8760</v>
      </c>
      <c r="AC593" s="325">
        <v>82.4</v>
      </c>
      <c r="AD593" s="274">
        <f t="shared" si="164"/>
        <v>1.0713699999999999</v>
      </c>
      <c r="AE593" s="326">
        <f t="shared" si="172"/>
        <v>76.910871127621647</v>
      </c>
      <c r="AF593" s="296">
        <f t="shared" si="173"/>
        <v>76.910871127621647</v>
      </c>
      <c r="AG593" s="296"/>
      <c r="AH593" s="332">
        <v>44845</v>
      </c>
      <c r="AI593" s="2" t="s">
        <v>108</v>
      </c>
      <c r="AJ593" s="2" t="s">
        <v>111</v>
      </c>
      <c r="AK593" s="323">
        <v>45292</v>
      </c>
      <c r="AL593" s="323">
        <v>45657</v>
      </c>
      <c r="AM593" s="324">
        <v>8784</v>
      </c>
      <c r="AN593" s="325">
        <v>270</v>
      </c>
      <c r="AO593" s="274">
        <f t="shared" si="165"/>
        <v>0.97899000000000003</v>
      </c>
      <c r="AP593" s="326">
        <f t="shared" si="174"/>
        <v>275.79444120981827</v>
      </c>
      <c r="AQ593" s="296" t="str">
        <f t="shared" si="175"/>
        <v/>
      </c>
      <c r="AR593" s="296"/>
      <c r="AS593" s="333">
        <v>44853</v>
      </c>
      <c r="AT593" s="328" t="s">
        <v>115</v>
      </c>
      <c r="AU593" s="328" t="s">
        <v>148</v>
      </c>
      <c r="AV593" s="329">
        <v>45839</v>
      </c>
      <c r="AW593" s="329">
        <v>45930</v>
      </c>
      <c r="AX593" s="330">
        <v>2208</v>
      </c>
      <c r="AY593" s="331"/>
      <c r="AZ593" s="274">
        <f t="shared" si="166"/>
        <v>0.97899000000000003</v>
      </c>
      <c r="BA593" s="326" t="str">
        <f t="shared" si="176"/>
        <v/>
      </c>
      <c r="BB593" s="296" t="str">
        <f t="shared" si="177"/>
        <v/>
      </c>
      <c r="BC593" t="str">
        <f t="shared" si="167"/>
        <v/>
      </c>
      <c r="BD593" s="296"/>
      <c r="BE593" s="296"/>
      <c r="BF593" s="332">
        <v>45216</v>
      </c>
      <c r="BG593" s="2" t="s">
        <v>115</v>
      </c>
      <c r="BH593" s="2" t="s">
        <v>160</v>
      </c>
      <c r="BI593" s="323">
        <v>46204</v>
      </c>
      <c r="BJ593" s="323">
        <v>46295</v>
      </c>
      <c r="BK593" s="324">
        <v>2208</v>
      </c>
      <c r="BL593" s="325"/>
      <c r="BM593" s="274">
        <f t="shared" si="168"/>
        <v>0.95518000000000003</v>
      </c>
      <c r="BN593" s="326" t="str">
        <f t="shared" si="178"/>
        <v/>
      </c>
      <c r="BO593" s="296" t="str">
        <f t="shared" si="179"/>
        <v/>
      </c>
      <c r="BP593" t="str">
        <f t="shared" si="169"/>
        <v/>
      </c>
      <c r="BQ593" s="296"/>
      <c r="BR593" s="332">
        <v>45208</v>
      </c>
      <c r="BS593" s="2" t="s">
        <v>108</v>
      </c>
      <c r="BT593" s="2" t="s">
        <v>135</v>
      </c>
      <c r="BU593" s="323">
        <v>45658</v>
      </c>
      <c r="BV593" s="323">
        <v>46022</v>
      </c>
      <c r="BW593" s="324">
        <v>8760</v>
      </c>
      <c r="BX593" s="325">
        <v>118.99</v>
      </c>
      <c r="BY593" s="274">
        <f t="shared" si="170"/>
        <v>0.95518000000000003</v>
      </c>
      <c r="BZ593" s="326">
        <f t="shared" si="180"/>
        <v>124.57337883959043</v>
      </c>
      <c r="CA593" s="296" t="str">
        <f t="shared" si="181"/>
        <v/>
      </c>
    </row>
    <row r="594" spans="12:79" x14ac:dyDescent="0.25">
      <c r="L594" s="332">
        <v>44060</v>
      </c>
      <c r="M594" s="2" t="s">
        <v>108</v>
      </c>
      <c r="N594" s="2" t="s">
        <v>110</v>
      </c>
      <c r="O594" s="323">
        <v>44927</v>
      </c>
      <c r="P594" s="323">
        <v>45291</v>
      </c>
      <c r="Q594" s="324">
        <v>8760</v>
      </c>
      <c r="R594" s="325">
        <v>45.21</v>
      </c>
      <c r="S594" s="274">
        <f t="shared" si="162"/>
        <v>1.0767800000000001</v>
      </c>
      <c r="T594" s="326">
        <f t="shared" si="171"/>
        <v>41.98629246457029</v>
      </c>
      <c r="U594" s="296" t="str">
        <f t="shared" si="163"/>
        <v/>
      </c>
      <c r="V594" s="296"/>
      <c r="W594" s="332">
        <v>44480</v>
      </c>
      <c r="X594" s="2" t="s">
        <v>108</v>
      </c>
      <c r="Y594" s="2" t="s">
        <v>111</v>
      </c>
      <c r="Z594" s="323">
        <v>45292</v>
      </c>
      <c r="AA594" s="323">
        <v>45657</v>
      </c>
      <c r="AB594" s="324">
        <v>8784</v>
      </c>
      <c r="AC594" s="325">
        <v>70.3</v>
      </c>
      <c r="AD594" s="274">
        <f t="shared" si="164"/>
        <v>1.0713699999999999</v>
      </c>
      <c r="AE594" s="326">
        <f t="shared" si="172"/>
        <v>65.61692039164808</v>
      </c>
      <c r="AF594" s="296" t="str">
        <f t="shared" si="173"/>
        <v/>
      </c>
      <c r="AG594" s="296"/>
      <c r="AH594" s="332">
        <v>44845</v>
      </c>
      <c r="AI594" s="2" t="s">
        <v>108</v>
      </c>
      <c r="AJ594" s="2" t="s">
        <v>135</v>
      </c>
      <c r="AK594" s="323">
        <v>45658</v>
      </c>
      <c r="AL594" s="323">
        <v>46022</v>
      </c>
      <c r="AM594" s="324">
        <v>8760</v>
      </c>
      <c r="AN594" s="325">
        <v>194.92</v>
      </c>
      <c r="AO594" s="274">
        <f t="shared" si="165"/>
        <v>0.97899000000000003</v>
      </c>
      <c r="AP594" s="326">
        <f t="shared" si="174"/>
        <v>199.10315733562138</v>
      </c>
      <c r="AQ594" s="296" t="str">
        <f t="shared" si="175"/>
        <v/>
      </c>
      <c r="AR594" s="296"/>
      <c r="AS594" s="333">
        <v>44852</v>
      </c>
      <c r="AT594" s="328" t="s">
        <v>115</v>
      </c>
      <c r="AU594" s="328" t="s">
        <v>110</v>
      </c>
      <c r="AV594" s="329">
        <v>44927</v>
      </c>
      <c r="AW594" s="329">
        <v>45016</v>
      </c>
      <c r="AX594" s="330">
        <v>2159</v>
      </c>
      <c r="AY594" s="331">
        <v>418.05</v>
      </c>
      <c r="AZ594" s="274">
        <f t="shared" si="166"/>
        <v>0.97899000000000003</v>
      </c>
      <c r="BA594" s="326">
        <f t="shared" si="176"/>
        <v>427.02172647320197</v>
      </c>
      <c r="BB594" s="296" t="str">
        <f t="shared" si="177"/>
        <v/>
      </c>
      <c r="BC594" t="str">
        <f t="shared" si="167"/>
        <v/>
      </c>
      <c r="BD594" s="296"/>
      <c r="BE594" s="296"/>
      <c r="BF594" s="332">
        <v>45215</v>
      </c>
      <c r="BG594" s="2" t="s">
        <v>115</v>
      </c>
      <c r="BH594" s="2" t="s">
        <v>111</v>
      </c>
      <c r="BI594" s="323">
        <v>45292</v>
      </c>
      <c r="BJ594" s="323">
        <v>45382</v>
      </c>
      <c r="BK594" s="324">
        <v>2183</v>
      </c>
      <c r="BL594" s="325">
        <v>135.6</v>
      </c>
      <c r="BM594" s="274">
        <f t="shared" si="168"/>
        <v>0.95518000000000003</v>
      </c>
      <c r="BN594" s="326">
        <f t="shared" si="178"/>
        <v>141.96277141481187</v>
      </c>
      <c r="BO594" s="296" t="str">
        <f t="shared" si="179"/>
        <v/>
      </c>
      <c r="BP594">
        <f t="shared" si="169"/>
        <v>1</v>
      </c>
      <c r="BQ594" s="296"/>
      <c r="BR594" s="332">
        <v>45208</v>
      </c>
      <c r="BS594" s="2" t="s">
        <v>108</v>
      </c>
      <c r="BT594" s="2" t="s">
        <v>138</v>
      </c>
      <c r="BU594" s="323">
        <v>46023</v>
      </c>
      <c r="BV594" s="323">
        <v>46387</v>
      </c>
      <c r="BW594" s="324">
        <v>8760</v>
      </c>
      <c r="BX594" s="325">
        <v>108.84</v>
      </c>
      <c r="BY594" s="274">
        <f t="shared" si="170"/>
        <v>0.95518000000000003</v>
      </c>
      <c r="BZ594" s="326">
        <f t="shared" si="180"/>
        <v>113.94710944534015</v>
      </c>
      <c r="CA594" s="296" t="str">
        <f t="shared" si="181"/>
        <v/>
      </c>
    </row>
    <row r="595" spans="12:79" x14ac:dyDescent="0.25">
      <c r="L595" s="332">
        <v>44060</v>
      </c>
      <c r="M595" s="2" t="s">
        <v>108</v>
      </c>
      <c r="N595" s="2" t="s">
        <v>111</v>
      </c>
      <c r="O595" s="323">
        <v>45292</v>
      </c>
      <c r="P595" s="323">
        <v>45657</v>
      </c>
      <c r="Q595" s="324">
        <v>8784</v>
      </c>
      <c r="R595" s="325">
        <v>47.92</v>
      </c>
      <c r="S595" s="274">
        <f t="shared" si="162"/>
        <v>1.0767800000000001</v>
      </c>
      <c r="T595" s="326">
        <f t="shared" si="171"/>
        <v>44.5030554059325</v>
      </c>
      <c r="U595" s="296" t="str">
        <f t="shared" si="163"/>
        <v/>
      </c>
      <c r="V595" s="296"/>
      <c r="W595" s="332">
        <v>44480</v>
      </c>
      <c r="X595" s="2" t="s">
        <v>108</v>
      </c>
      <c r="Y595" s="2" t="s">
        <v>135</v>
      </c>
      <c r="Z595" s="323">
        <v>45658</v>
      </c>
      <c r="AA595" s="323">
        <v>46022</v>
      </c>
      <c r="AB595" s="324">
        <v>8760</v>
      </c>
      <c r="AC595" s="325">
        <v>69.95</v>
      </c>
      <c r="AD595" s="274">
        <f t="shared" si="164"/>
        <v>1.0713699999999999</v>
      </c>
      <c r="AE595" s="326">
        <f t="shared" si="172"/>
        <v>65.290235866227363</v>
      </c>
      <c r="AF595" s="296" t="str">
        <f t="shared" si="173"/>
        <v/>
      </c>
      <c r="AG595" s="296"/>
      <c r="AH595" s="332">
        <v>44845</v>
      </c>
      <c r="AI595" s="2" t="s">
        <v>108</v>
      </c>
      <c r="AJ595" s="2" t="s">
        <v>138</v>
      </c>
      <c r="AK595" s="323">
        <v>46023</v>
      </c>
      <c r="AL595" s="323">
        <v>46387</v>
      </c>
      <c r="AM595" s="324">
        <v>8760</v>
      </c>
      <c r="AN595" s="325">
        <v>170</v>
      </c>
      <c r="AO595" s="274">
        <f t="shared" si="165"/>
        <v>0.97899000000000003</v>
      </c>
      <c r="AP595" s="326">
        <f t="shared" si="174"/>
        <v>173.64835187284854</v>
      </c>
      <c r="AQ595" s="296" t="str">
        <f t="shared" si="175"/>
        <v/>
      </c>
      <c r="AR595" s="296"/>
      <c r="AS595" s="333">
        <v>44852</v>
      </c>
      <c r="AT595" s="328" t="s">
        <v>115</v>
      </c>
      <c r="AU595" s="328" t="s">
        <v>134</v>
      </c>
      <c r="AV595" s="329">
        <v>45017</v>
      </c>
      <c r="AW595" s="329">
        <v>45107</v>
      </c>
      <c r="AX595" s="330">
        <v>2184</v>
      </c>
      <c r="AY595" s="331">
        <v>335.92</v>
      </c>
      <c r="AZ595" s="274">
        <f t="shared" si="166"/>
        <v>0.97899000000000003</v>
      </c>
      <c r="BA595" s="326">
        <f t="shared" si="176"/>
        <v>343.12914330074875</v>
      </c>
      <c r="BB595" s="296" t="str">
        <f t="shared" si="177"/>
        <v/>
      </c>
      <c r="BC595" t="str">
        <f t="shared" si="167"/>
        <v/>
      </c>
      <c r="BD595" s="296"/>
      <c r="BE595" s="296"/>
      <c r="BF595" s="332">
        <v>45215</v>
      </c>
      <c r="BG595" s="2" t="s">
        <v>115</v>
      </c>
      <c r="BH595" s="2" t="s">
        <v>117</v>
      </c>
      <c r="BI595" s="323">
        <v>45383</v>
      </c>
      <c r="BJ595" s="323">
        <v>45473</v>
      </c>
      <c r="BK595" s="324">
        <v>2184</v>
      </c>
      <c r="BL595" s="325">
        <v>118.14</v>
      </c>
      <c r="BM595" s="274">
        <f t="shared" si="168"/>
        <v>0.95518000000000003</v>
      </c>
      <c r="BN595" s="326">
        <f t="shared" si="178"/>
        <v>123.68349421051529</v>
      </c>
      <c r="BO595" s="296" t="str">
        <f t="shared" si="179"/>
        <v/>
      </c>
      <c r="BP595">
        <f t="shared" si="169"/>
        <v>1</v>
      </c>
      <c r="BQ595" s="296"/>
      <c r="BR595" s="332">
        <v>45208</v>
      </c>
      <c r="BS595" s="2" t="s">
        <v>108</v>
      </c>
      <c r="BT595" s="2" t="s">
        <v>141</v>
      </c>
      <c r="BU595" s="323">
        <v>46388</v>
      </c>
      <c r="BV595" s="323">
        <v>46752</v>
      </c>
      <c r="BW595" s="324">
        <v>8760</v>
      </c>
      <c r="BX595" s="325">
        <v>93.5</v>
      </c>
      <c r="BY595" s="274">
        <f t="shared" si="170"/>
        <v>0.95518000000000003</v>
      </c>
      <c r="BZ595" s="326">
        <f t="shared" si="180"/>
        <v>97.887309198266294</v>
      </c>
      <c r="CA595" s="296" t="str">
        <f t="shared" si="181"/>
        <v/>
      </c>
    </row>
    <row r="596" spans="12:79" x14ac:dyDescent="0.25">
      <c r="L596" s="332">
        <v>44060</v>
      </c>
      <c r="M596" s="2" t="s">
        <v>108</v>
      </c>
      <c r="N596" s="2" t="s">
        <v>135</v>
      </c>
      <c r="O596" s="323">
        <v>45658</v>
      </c>
      <c r="P596" s="323">
        <v>46022</v>
      </c>
      <c r="Q596" s="324">
        <v>8760</v>
      </c>
      <c r="R596" s="325">
        <v>48.68</v>
      </c>
      <c r="S596" s="274">
        <f t="shared" si="162"/>
        <v>1.0767800000000001</v>
      </c>
      <c r="T596" s="326">
        <f t="shared" si="171"/>
        <v>45.208863463288694</v>
      </c>
      <c r="U596" s="296" t="str">
        <f t="shared" si="163"/>
        <v/>
      </c>
      <c r="V596" s="296"/>
      <c r="W596" s="332">
        <v>44480</v>
      </c>
      <c r="X596" s="2" t="s">
        <v>108</v>
      </c>
      <c r="Y596" s="2" t="s">
        <v>138</v>
      </c>
      <c r="Z596" s="323">
        <v>46023</v>
      </c>
      <c r="AA596" s="323">
        <v>46387</v>
      </c>
      <c r="AB596" s="324">
        <v>8760</v>
      </c>
      <c r="AC596" s="325">
        <v>68.47</v>
      </c>
      <c r="AD596" s="274">
        <f t="shared" si="164"/>
        <v>1.0713699999999999</v>
      </c>
      <c r="AE596" s="326">
        <f t="shared" si="172"/>
        <v>63.908827015876874</v>
      </c>
      <c r="AF596" s="296" t="str">
        <f t="shared" si="173"/>
        <v/>
      </c>
      <c r="AG596" s="296"/>
      <c r="AH596" s="332">
        <v>44845</v>
      </c>
      <c r="AI596" s="2" t="s">
        <v>108</v>
      </c>
      <c r="AJ596" s="2" t="s">
        <v>141</v>
      </c>
      <c r="AK596" s="323">
        <v>46388</v>
      </c>
      <c r="AL596" s="323">
        <v>46752</v>
      </c>
      <c r="AM596" s="324">
        <v>8760</v>
      </c>
      <c r="AN596" s="325">
        <v>145.25</v>
      </c>
      <c r="AO596" s="274">
        <f t="shared" si="165"/>
        <v>0.97899000000000003</v>
      </c>
      <c r="AP596" s="326">
        <f t="shared" si="174"/>
        <v>148.36719476194853</v>
      </c>
      <c r="AQ596" s="296" t="str">
        <f t="shared" si="175"/>
        <v/>
      </c>
      <c r="AR596" s="296"/>
      <c r="AS596" s="333">
        <v>44852</v>
      </c>
      <c r="AT596" s="328" t="s">
        <v>115</v>
      </c>
      <c r="AU596" s="328" t="s">
        <v>137</v>
      </c>
      <c r="AV596" s="329">
        <v>45108</v>
      </c>
      <c r="AW596" s="329">
        <v>45199</v>
      </c>
      <c r="AX596" s="330">
        <v>2208</v>
      </c>
      <c r="AY596" s="331">
        <v>329.21</v>
      </c>
      <c r="AZ596" s="274">
        <f t="shared" si="166"/>
        <v>0.97899000000000003</v>
      </c>
      <c r="BA596" s="326">
        <f t="shared" si="176"/>
        <v>336.27514070623801</v>
      </c>
      <c r="BB596" s="296" t="str">
        <f t="shared" si="177"/>
        <v/>
      </c>
      <c r="BC596" t="str">
        <f t="shared" si="167"/>
        <v/>
      </c>
      <c r="BD596" s="296"/>
      <c r="BE596" s="296"/>
      <c r="BF596" s="332">
        <v>45215</v>
      </c>
      <c r="BG596" s="2" t="s">
        <v>115</v>
      </c>
      <c r="BH596" s="2" t="s">
        <v>118</v>
      </c>
      <c r="BI596" s="323">
        <v>45474</v>
      </c>
      <c r="BJ596" s="323">
        <v>45565</v>
      </c>
      <c r="BK596" s="324">
        <v>2208</v>
      </c>
      <c r="BL596" s="325">
        <v>126.34</v>
      </c>
      <c r="BM596" s="274">
        <f t="shared" si="168"/>
        <v>0.95518000000000003</v>
      </c>
      <c r="BN596" s="326">
        <f t="shared" si="178"/>
        <v>132.2682635733579</v>
      </c>
      <c r="BO596" s="296" t="str">
        <f t="shared" si="179"/>
        <v/>
      </c>
      <c r="BP596">
        <f t="shared" si="169"/>
        <v>1</v>
      </c>
      <c r="BQ596" s="296"/>
      <c r="BR596" s="332">
        <v>45208</v>
      </c>
      <c r="BS596" s="2" t="s">
        <v>108</v>
      </c>
      <c r="BT596" s="2" t="s">
        <v>143</v>
      </c>
      <c r="BU596" s="323">
        <v>46753</v>
      </c>
      <c r="BV596" s="323">
        <v>47118</v>
      </c>
      <c r="BW596" s="324">
        <v>8784</v>
      </c>
      <c r="BX596" s="325">
        <v>83.5</v>
      </c>
      <c r="BY596" s="274">
        <f t="shared" si="170"/>
        <v>0.95518000000000003</v>
      </c>
      <c r="BZ596" s="326">
        <f t="shared" si="180"/>
        <v>87.418078267970429</v>
      </c>
      <c r="CA596" s="296" t="str">
        <f t="shared" si="181"/>
        <v/>
      </c>
    </row>
    <row r="597" spans="12:79" x14ac:dyDescent="0.25">
      <c r="L597" s="332">
        <v>44060</v>
      </c>
      <c r="M597" s="2" t="s">
        <v>108</v>
      </c>
      <c r="N597" s="2" t="s">
        <v>138</v>
      </c>
      <c r="O597" s="323">
        <v>46023</v>
      </c>
      <c r="P597" s="323">
        <v>46387</v>
      </c>
      <c r="Q597" s="324">
        <v>8760</v>
      </c>
      <c r="R597" s="325">
        <v>49.23</v>
      </c>
      <c r="S597" s="274">
        <f t="shared" si="162"/>
        <v>1.0767800000000001</v>
      </c>
      <c r="T597" s="326">
        <f t="shared" si="171"/>
        <v>45.719645610059615</v>
      </c>
      <c r="U597" s="296" t="str">
        <f t="shared" si="163"/>
        <v/>
      </c>
      <c r="V597" s="296"/>
      <c r="W597" s="332">
        <v>44480</v>
      </c>
      <c r="X597" s="2" t="s">
        <v>108</v>
      </c>
      <c r="Y597" s="2" t="s">
        <v>141</v>
      </c>
      <c r="Z597" s="323">
        <v>46388</v>
      </c>
      <c r="AA597" s="323">
        <v>46752</v>
      </c>
      <c r="AB597" s="324">
        <v>8760</v>
      </c>
      <c r="AC597" s="325">
        <v>68.87</v>
      </c>
      <c r="AD597" s="274">
        <f t="shared" si="164"/>
        <v>1.0713699999999999</v>
      </c>
      <c r="AE597" s="326">
        <f t="shared" si="172"/>
        <v>64.282180759214839</v>
      </c>
      <c r="AF597" s="296" t="str">
        <f t="shared" si="173"/>
        <v/>
      </c>
      <c r="AG597" s="296"/>
      <c r="AH597" s="332">
        <v>44845</v>
      </c>
      <c r="AI597" s="2" t="s">
        <v>108</v>
      </c>
      <c r="AJ597" s="2" t="s">
        <v>143</v>
      </c>
      <c r="AK597" s="323">
        <v>46753</v>
      </c>
      <c r="AL597" s="323">
        <v>47118</v>
      </c>
      <c r="AM597" s="324">
        <v>8784</v>
      </c>
      <c r="AN597" s="325">
        <v>127.85</v>
      </c>
      <c r="AO597" s="274">
        <f t="shared" si="165"/>
        <v>0.97899000000000003</v>
      </c>
      <c r="AP597" s="326">
        <f t="shared" si="174"/>
        <v>130.59377521731579</v>
      </c>
      <c r="AQ597" s="296" t="str">
        <f t="shared" si="175"/>
        <v/>
      </c>
      <c r="AR597" s="296"/>
      <c r="AS597" s="333">
        <v>44852</v>
      </c>
      <c r="AT597" s="328" t="s">
        <v>115</v>
      </c>
      <c r="AU597" s="328" t="s">
        <v>116</v>
      </c>
      <c r="AV597" s="329">
        <v>45200</v>
      </c>
      <c r="AW597" s="329">
        <v>45291</v>
      </c>
      <c r="AX597" s="330">
        <v>2209</v>
      </c>
      <c r="AY597" s="331">
        <v>469.92</v>
      </c>
      <c r="AZ597" s="274">
        <f t="shared" si="166"/>
        <v>0.97899000000000003</v>
      </c>
      <c r="BA597" s="326">
        <f t="shared" si="176"/>
        <v>480.0049030122882</v>
      </c>
      <c r="BB597" s="296">
        <f t="shared" si="177"/>
        <v>480.0049030122882</v>
      </c>
      <c r="BC597">
        <f t="shared" si="167"/>
        <v>1</v>
      </c>
      <c r="BD597" s="296"/>
      <c r="BE597" s="296"/>
      <c r="BF597" s="332">
        <v>45215</v>
      </c>
      <c r="BG597" s="2" t="s">
        <v>115</v>
      </c>
      <c r="BH597" s="2" t="s">
        <v>140</v>
      </c>
      <c r="BI597" s="323">
        <v>45566</v>
      </c>
      <c r="BJ597" s="323">
        <v>45657</v>
      </c>
      <c r="BK597" s="324">
        <v>2209</v>
      </c>
      <c r="BL597" s="325">
        <v>143.06</v>
      </c>
      <c r="BM597" s="274">
        <f t="shared" si="168"/>
        <v>0.95518000000000003</v>
      </c>
      <c r="BN597" s="326">
        <f t="shared" si="178"/>
        <v>149.77281768881258</v>
      </c>
      <c r="BO597" s="296" t="str">
        <f t="shared" si="179"/>
        <v/>
      </c>
      <c r="BP597" t="str">
        <f t="shared" si="169"/>
        <v/>
      </c>
      <c r="BQ597" s="296"/>
      <c r="BR597" s="332">
        <v>45208</v>
      </c>
      <c r="BS597" s="2" t="s">
        <v>108</v>
      </c>
      <c r="BT597" s="2" t="s">
        <v>146</v>
      </c>
      <c r="BU597" s="323">
        <v>47119</v>
      </c>
      <c r="BV597" s="323">
        <v>47483</v>
      </c>
      <c r="BW597" s="324">
        <v>8760</v>
      </c>
      <c r="BX597" s="325">
        <v>81.93</v>
      </c>
      <c r="BY597" s="274">
        <f t="shared" si="170"/>
        <v>0.95518000000000003</v>
      </c>
      <c r="BZ597" s="326">
        <f t="shared" si="180"/>
        <v>85.774409011913988</v>
      </c>
      <c r="CA597" s="296" t="str">
        <f t="shared" si="181"/>
        <v/>
      </c>
    </row>
    <row r="598" spans="12:79" x14ac:dyDescent="0.25">
      <c r="L598" s="332">
        <v>44057</v>
      </c>
      <c r="M598" s="2" t="s">
        <v>108</v>
      </c>
      <c r="N598" s="2" t="s">
        <v>151</v>
      </c>
      <c r="O598" s="323">
        <v>44197</v>
      </c>
      <c r="P598" s="323">
        <v>44561</v>
      </c>
      <c r="Q598" s="324">
        <v>8760</v>
      </c>
      <c r="R598" s="325">
        <v>38.79</v>
      </c>
      <c r="S598" s="274">
        <f t="shared" ref="S598:S661" si="182">VLOOKUP(CONCATENATE(YEAR(L598),"-",MONTH(L598)),$A$22:$B$69,2,0)</f>
        <v>1.0767800000000001</v>
      </c>
      <c r="T598" s="326">
        <f t="shared" si="171"/>
        <v>36.024071769535091</v>
      </c>
      <c r="U598" s="296" t="str">
        <f t="shared" ref="U598:U661" si="183">IF(AND($L598&gt;=N$19,$L598&lt;=O$19,$N598=U$16),T598,"")</f>
        <v/>
      </c>
      <c r="V598" s="296"/>
      <c r="W598" s="332">
        <v>44480</v>
      </c>
      <c r="X598" s="2" t="s">
        <v>108</v>
      </c>
      <c r="Y598" s="2" t="s">
        <v>143</v>
      </c>
      <c r="Z598" s="323">
        <v>46753</v>
      </c>
      <c r="AA598" s="323">
        <v>47118</v>
      </c>
      <c r="AB598" s="324">
        <v>8784</v>
      </c>
      <c r="AC598" s="325">
        <v>67.91</v>
      </c>
      <c r="AD598" s="274">
        <f t="shared" ref="AD598:AD661" si="184">VLOOKUP(CONCATENATE(YEAR(W598),"-",MONTH(W598)),$A$22:$B$69,2,0)</f>
        <v>1.0713699999999999</v>
      </c>
      <c r="AE598" s="326">
        <f t="shared" si="172"/>
        <v>63.386131775203715</v>
      </c>
      <c r="AF598" s="296" t="str">
        <f t="shared" si="173"/>
        <v/>
      </c>
      <c r="AG598" s="296"/>
      <c r="AH598" s="332">
        <v>44845</v>
      </c>
      <c r="AI598" s="2" t="s">
        <v>108</v>
      </c>
      <c r="AJ598" s="2" t="s">
        <v>146</v>
      </c>
      <c r="AK598" s="323">
        <v>47119</v>
      </c>
      <c r="AL598" s="323">
        <v>47483</v>
      </c>
      <c r="AM598" s="324">
        <v>8760</v>
      </c>
      <c r="AN598" s="325">
        <v>126.07</v>
      </c>
      <c r="AO598" s="274">
        <f t="shared" ref="AO598:AO661" si="185">VLOOKUP(CONCATENATE(YEAR(AH598),"-",MONTH(AH598)),$A$22:$B$69,2,0)</f>
        <v>0.97899000000000003</v>
      </c>
      <c r="AP598" s="326">
        <f t="shared" si="174"/>
        <v>128.77557482711774</v>
      </c>
      <c r="AQ598" s="296" t="str">
        <f t="shared" si="175"/>
        <v/>
      </c>
      <c r="AR598" s="296"/>
      <c r="AS598" s="333">
        <v>44852</v>
      </c>
      <c r="AT598" s="328" t="s">
        <v>115</v>
      </c>
      <c r="AU598" s="328" t="s">
        <v>111</v>
      </c>
      <c r="AV598" s="329">
        <v>45292</v>
      </c>
      <c r="AW598" s="329">
        <v>45382</v>
      </c>
      <c r="AX598" s="330">
        <v>2183</v>
      </c>
      <c r="AY598" s="331">
        <v>419.65</v>
      </c>
      <c r="AZ598" s="274">
        <f t="shared" ref="AZ598:AZ661" si="186">VLOOKUP(CONCATENATE(YEAR(AS598),"-",MONTH(AS598)),$A$22:$B$69,2,0)</f>
        <v>0.97899000000000003</v>
      </c>
      <c r="BA598" s="326">
        <f t="shared" si="176"/>
        <v>428.65606390259347</v>
      </c>
      <c r="BB598" s="296">
        <f t="shared" si="177"/>
        <v>428.65606390259347</v>
      </c>
      <c r="BC598">
        <f t="shared" ref="BC598:BC661" si="187">IF(OR(AU598=AU$16,AU598=AV$16,AU598=AW$16,AU598=AX$16),1,"")</f>
        <v>1</v>
      </c>
      <c r="BD598" s="296"/>
      <c r="BE598" s="296"/>
      <c r="BF598" s="332">
        <v>45215</v>
      </c>
      <c r="BG598" s="2" t="s">
        <v>115</v>
      </c>
      <c r="BH598" s="2" t="s">
        <v>135</v>
      </c>
      <c r="BI598" s="323">
        <v>45658</v>
      </c>
      <c r="BJ598" s="323">
        <v>45747</v>
      </c>
      <c r="BK598" s="324">
        <v>2159</v>
      </c>
      <c r="BL598" s="325">
        <v>142.19999999999999</v>
      </c>
      <c r="BM598" s="274">
        <f t="shared" ref="BM598:BM661" si="188">VLOOKUP(CONCATENATE(YEAR(BF598),"-",MONTH(BF598)),$A$22:$B$69,2,0)</f>
        <v>0.95518000000000003</v>
      </c>
      <c r="BN598" s="326">
        <f t="shared" si="178"/>
        <v>148.87246382880713</v>
      </c>
      <c r="BO598" s="296" t="str">
        <f t="shared" si="179"/>
        <v/>
      </c>
      <c r="BP598" t="str">
        <f t="shared" ref="BP598:BP661" si="189">IF(OR(BH598=BH$16,BH598=BI$16,BH598=BJ$16,BH598=BK$16),1,"")</f>
        <v/>
      </c>
      <c r="BQ598" s="296"/>
      <c r="BR598" s="332">
        <v>45208</v>
      </c>
      <c r="BS598" s="2" t="s">
        <v>108</v>
      </c>
      <c r="BT598" s="2" t="s">
        <v>149</v>
      </c>
      <c r="BU598" s="323">
        <v>47484</v>
      </c>
      <c r="BV598" s="323">
        <v>47848</v>
      </c>
      <c r="BW598" s="324">
        <v>8760</v>
      </c>
      <c r="BX598" s="325">
        <v>79.06</v>
      </c>
      <c r="BY598" s="274">
        <f t="shared" ref="BY598:BY661" si="190">VLOOKUP(CONCATENATE(YEAR(BR598),"-",MONTH(BR598)),$A$22:$B$69,2,0)</f>
        <v>0.95518000000000003</v>
      </c>
      <c r="BZ598" s="326">
        <f t="shared" si="180"/>
        <v>82.769739734919071</v>
      </c>
      <c r="CA598" s="296" t="str">
        <f t="shared" si="181"/>
        <v/>
      </c>
    </row>
    <row r="599" spans="12:79" x14ac:dyDescent="0.25">
      <c r="L599" s="332">
        <v>44057</v>
      </c>
      <c r="M599" s="2" t="s">
        <v>108</v>
      </c>
      <c r="N599" s="2" t="s">
        <v>133</v>
      </c>
      <c r="O599" s="323">
        <v>44562</v>
      </c>
      <c r="P599" s="323">
        <v>44926</v>
      </c>
      <c r="Q599" s="324">
        <v>8760</v>
      </c>
      <c r="R599" s="325">
        <v>42.65</v>
      </c>
      <c r="S599" s="274">
        <f t="shared" si="182"/>
        <v>1.0767800000000001</v>
      </c>
      <c r="T599" s="326">
        <f t="shared" ref="T599:T662" si="191">IF(R599="","",R599/S599)</f>
        <v>39.608833745054696</v>
      </c>
      <c r="U599" s="296" t="str">
        <f t="shared" si="183"/>
        <v/>
      </c>
      <c r="V599" s="296"/>
      <c r="W599" s="332">
        <v>44480</v>
      </c>
      <c r="X599" s="2" t="s">
        <v>108</v>
      </c>
      <c r="Y599" s="2" t="s">
        <v>146</v>
      </c>
      <c r="Z599" s="323">
        <v>47119</v>
      </c>
      <c r="AA599" s="323">
        <v>47483</v>
      </c>
      <c r="AB599" s="324">
        <v>8760</v>
      </c>
      <c r="AC599" s="325">
        <v>67.47</v>
      </c>
      <c r="AD599" s="274">
        <f t="shared" si="184"/>
        <v>1.0713699999999999</v>
      </c>
      <c r="AE599" s="326">
        <f t="shared" ref="AE599:AE662" si="192">IF(AC599="","",AC599/AD599)</f>
        <v>62.97544265753195</v>
      </c>
      <c r="AF599" s="296" t="str">
        <f t="shared" ref="AF599:AF662" si="193">IF(AND($W599&gt;=Y$13,$W599&lt;=Z$13,$Y599=AF$16),AE599,"")</f>
        <v/>
      </c>
      <c r="AG599" s="296"/>
      <c r="AH599" s="332">
        <v>44845</v>
      </c>
      <c r="AI599" s="2" t="s">
        <v>108</v>
      </c>
      <c r="AJ599" s="2" t="s">
        <v>149</v>
      </c>
      <c r="AK599" s="323">
        <v>47484</v>
      </c>
      <c r="AL599" s="323">
        <v>47848</v>
      </c>
      <c r="AM599" s="324">
        <v>8760</v>
      </c>
      <c r="AN599" s="325">
        <v>125.11</v>
      </c>
      <c r="AO599" s="274">
        <f t="shared" si="185"/>
        <v>0.97899000000000003</v>
      </c>
      <c r="AP599" s="326">
        <f t="shared" ref="AP599:AP662" si="194">IF(AN599="","",AN599/AO599)</f>
        <v>127.79497236948284</v>
      </c>
      <c r="AQ599" s="296" t="str">
        <f t="shared" ref="AQ599:AQ662" si="195">IF(AND(AH599&gt;=AJ$19,AH599&lt;=AK$19,$AJ599=AQ$16),AP599,"")</f>
        <v/>
      </c>
      <c r="AR599" s="296"/>
      <c r="AS599" s="333">
        <v>44852</v>
      </c>
      <c r="AT599" s="328" t="s">
        <v>115</v>
      </c>
      <c r="AU599" s="328" t="s">
        <v>117</v>
      </c>
      <c r="AV599" s="329">
        <v>45383</v>
      </c>
      <c r="AW599" s="329">
        <v>45473</v>
      </c>
      <c r="AX599" s="330">
        <v>2184</v>
      </c>
      <c r="AY599" s="331">
        <v>176.42</v>
      </c>
      <c r="AZ599" s="274">
        <f t="shared" si="186"/>
        <v>0.97899000000000003</v>
      </c>
      <c r="BA599" s="326">
        <f t="shared" ref="BA599:BA662" si="196">IF(AY599="","",AY599/AZ599)</f>
        <v>180.20613080828198</v>
      </c>
      <c r="BB599" s="296">
        <f t="shared" ref="BB599:BB662" si="197">IF(AND(AS599&gt;=BA$16,AS599&lt;=BB$16,BC599=1),BA599,"")</f>
        <v>180.20613080828198</v>
      </c>
      <c r="BC599">
        <f t="shared" si="187"/>
        <v>1</v>
      </c>
      <c r="BD599" s="296"/>
      <c r="BE599" s="296"/>
      <c r="BF599" s="332">
        <v>45215</v>
      </c>
      <c r="BG599" s="2" t="s">
        <v>115</v>
      </c>
      <c r="BH599" s="2" t="s">
        <v>145</v>
      </c>
      <c r="BI599" s="323">
        <v>45748</v>
      </c>
      <c r="BJ599" s="323">
        <v>45838</v>
      </c>
      <c r="BK599" s="324">
        <v>2184</v>
      </c>
      <c r="BL599" s="325">
        <v>106.94</v>
      </c>
      <c r="BM599" s="274">
        <f t="shared" si="188"/>
        <v>0.95518000000000003</v>
      </c>
      <c r="BN599" s="326">
        <f t="shared" ref="BN599:BN662" si="198">IF(BL599="","",BL599/BM599)</f>
        <v>111.95795556858393</v>
      </c>
      <c r="BO599" s="296" t="str">
        <f t="shared" ref="BO599:BO662" si="199">IF(AND(BF599&gt;=BH$19,BF599&lt;=BI$19,BP599=1),BN599,"")</f>
        <v/>
      </c>
      <c r="BP599" t="str">
        <f t="shared" si="189"/>
        <v/>
      </c>
      <c r="BQ599" s="296"/>
      <c r="BR599" s="332">
        <v>45208</v>
      </c>
      <c r="BS599" s="2" t="s">
        <v>108</v>
      </c>
      <c r="BT599" s="2" t="s">
        <v>153</v>
      </c>
      <c r="BU599" s="323">
        <v>47849</v>
      </c>
      <c r="BV599" s="323">
        <v>48213</v>
      </c>
      <c r="BW599" s="324">
        <v>8760</v>
      </c>
      <c r="BX599" s="325">
        <v>81</v>
      </c>
      <c r="BY599" s="274">
        <f t="shared" si="190"/>
        <v>0.95518000000000003</v>
      </c>
      <c r="BZ599" s="326">
        <f t="shared" ref="BZ599:BZ662" si="200">IF(BX599="","",BX599/BY599)</f>
        <v>84.800770535396467</v>
      </c>
      <c r="CA599" s="296" t="str">
        <f t="shared" ref="CA599:CA662" si="201">IF(AND(BR599&gt;=BZ$16,BR599&lt;=CA$16,BT599=BT$16),BZ599,"")</f>
        <v/>
      </c>
    </row>
    <row r="600" spans="12:79" x14ac:dyDescent="0.25">
      <c r="L600" s="332">
        <v>44057</v>
      </c>
      <c r="M600" s="2" t="s">
        <v>108</v>
      </c>
      <c r="N600" s="2" t="s">
        <v>110</v>
      </c>
      <c r="O600" s="323">
        <v>44927</v>
      </c>
      <c r="P600" s="323">
        <v>45291</v>
      </c>
      <c r="Q600" s="324">
        <v>8760</v>
      </c>
      <c r="R600" s="325">
        <v>45.05</v>
      </c>
      <c r="S600" s="274">
        <f t="shared" si="182"/>
        <v>1.0767800000000001</v>
      </c>
      <c r="T600" s="326">
        <f t="shared" si="191"/>
        <v>41.837701294600564</v>
      </c>
      <c r="U600" s="296" t="str">
        <f t="shared" si="183"/>
        <v/>
      </c>
      <c r="V600" s="296"/>
      <c r="W600" s="332">
        <v>44480</v>
      </c>
      <c r="X600" s="2" t="s">
        <v>108</v>
      </c>
      <c r="Y600" s="2" t="s">
        <v>149</v>
      </c>
      <c r="Z600" s="323">
        <v>47484</v>
      </c>
      <c r="AA600" s="323">
        <v>47848</v>
      </c>
      <c r="AB600" s="324">
        <v>8760</v>
      </c>
      <c r="AC600" s="325">
        <v>67.010000000000005</v>
      </c>
      <c r="AD600" s="274">
        <f t="shared" si="184"/>
        <v>1.0713699999999999</v>
      </c>
      <c r="AE600" s="326">
        <f t="shared" si="192"/>
        <v>62.546085852693288</v>
      </c>
      <c r="AF600" s="296" t="str">
        <f t="shared" si="193"/>
        <v/>
      </c>
      <c r="AG600" s="296"/>
      <c r="AH600" s="332">
        <v>44845</v>
      </c>
      <c r="AI600" s="2" t="s">
        <v>108</v>
      </c>
      <c r="AJ600" s="2" t="s">
        <v>153</v>
      </c>
      <c r="AK600" s="323">
        <v>47849</v>
      </c>
      <c r="AL600" s="323">
        <v>48213</v>
      </c>
      <c r="AM600" s="324">
        <v>8760</v>
      </c>
      <c r="AN600" s="325">
        <v>124.39</v>
      </c>
      <c r="AO600" s="274">
        <f t="shared" si="185"/>
        <v>0.97899000000000003</v>
      </c>
      <c r="AP600" s="326">
        <f t="shared" si="194"/>
        <v>127.05952052625665</v>
      </c>
      <c r="AQ600" s="296" t="str">
        <f t="shared" si="195"/>
        <v/>
      </c>
      <c r="AR600" s="296"/>
      <c r="AS600" s="333">
        <v>44852</v>
      </c>
      <c r="AT600" s="328" t="s">
        <v>115</v>
      </c>
      <c r="AU600" s="328" t="s">
        <v>118</v>
      </c>
      <c r="AV600" s="329">
        <v>45474</v>
      </c>
      <c r="AW600" s="329">
        <v>45565</v>
      </c>
      <c r="AX600" s="330">
        <v>2208</v>
      </c>
      <c r="AY600" s="331">
        <v>169.78</v>
      </c>
      <c r="AZ600" s="274">
        <f t="shared" si="186"/>
        <v>0.97899000000000003</v>
      </c>
      <c r="BA600" s="326">
        <f t="shared" si="196"/>
        <v>173.42363047630721</v>
      </c>
      <c r="BB600" s="296">
        <f t="shared" si="197"/>
        <v>173.42363047630721</v>
      </c>
      <c r="BC600">
        <f t="shared" si="187"/>
        <v>1</v>
      </c>
      <c r="BD600" s="296"/>
      <c r="BE600" s="296"/>
      <c r="BF600" s="332">
        <v>45215</v>
      </c>
      <c r="BG600" s="2" t="s">
        <v>115</v>
      </c>
      <c r="BH600" s="2" t="s">
        <v>148</v>
      </c>
      <c r="BI600" s="323">
        <v>45839</v>
      </c>
      <c r="BJ600" s="323">
        <v>45930</v>
      </c>
      <c r="BK600" s="324">
        <v>2208</v>
      </c>
      <c r="BL600" s="325">
        <v>108.87</v>
      </c>
      <c r="BM600" s="274">
        <f t="shared" si="188"/>
        <v>0.95518000000000003</v>
      </c>
      <c r="BN600" s="326">
        <f t="shared" si="198"/>
        <v>113.97851713813104</v>
      </c>
      <c r="BO600" s="296" t="str">
        <f t="shared" si="199"/>
        <v/>
      </c>
      <c r="BP600" t="str">
        <f t="shared" si="189"/>
        <v/>
      </c>
      <c r="BQ600" s="296"/>
      <c r="BR600" s="332">
        <v>45208</v>
      </c>
      <c r="BS600" s="2" t="s">
        <v>108</v>
      </c>
      <c r="BT600" s="2" t="s">
        <v>155</v>
      </c>
      <c r="BU600" s="323">
        <v>48214</v>
      </c>
      <c r="BV600" s="323">
        <v>48579</v>
      </c>
      <c r="BW600" s="324">
        <v>8784</v>
      </c>
      <c r="BX600" s="325">
        <v>79</v>
      </c>
      <c r="BY600" s="274">
        <f t="shared" si="190"/>
        <v>0.95518000000000003</v>
      </c>
      <c r="BZ600" s="326">
        <f t="shared" si="200"/>
        <v>82.706924349337299</v>
      </c>
      <c r="CA600" s="296" t="str">
        <f t="shared" si="201"/>
        <v/>
      </c>
    </row>
    <row r="601" spans="12:79" x14ac:dyDescent="0.25">
      <c r="L601" s="332">
        <v>44057</v>
      </c>
      <c r="M601" s="2" t="s">
        <v>108</v>
      </c>
      <c r="N601" s="2" t="s">
        <v>111</v>
      </c>
      <c r="O601" s="323">
        <v>45292</v>
      </c>
      <c r="P601" s="323">
        <v>45657</v>
      </c>
      <c r="Q601" s="324">
        <v>8784</v>
      </c>
      <c r="R601" s="325">
        <v>47.6</v>
      </c>
      <c r="S601" s="274">
        <f t="shared" si="182"/>
        <v>1.0767800000000001</v>
      </c>
      <c r="T601" s="326">
        <f t="shared" si="191"/>
        <v>44.205873065993053</v>
      </c>
      <c r="U601" s="296" t="str">
        <f t="shared" si="183"/>
        <v/>
      </c>
      <c r="V601" s="296"/>
      <c r="W601" s="332">
        <v>44480</v>
      </c>
      <c r="X601" s="2" t="s">
        <v>108</v>
      </c>
      <c r="Y601" s="2" t="s">
        <v>153</v>
      </c>
      <c r="Z601" s="323">
        <v>47849</v>
      </c>
      <c r="AA601" s="323">
        <v>48213</v>
      </c>
      <c r="AB601" s="324">
        <v>8760</v>
      </c>
      <c r="AC601" s="325">
        <v>66.430000000000007</v>
      </c>
      <c r="AD601" s="274">
        <f t="shared" si="184"/>
        <v>1.0713699999999999</v>
      </c>
      <c r="AE601" s="326">
        <f t="shared" si="192"/>
        <v>62.004722924853233</v>
      </c>
      <c r="AF601" s="296" t="str">
        <f t="shared" si="193"/>
        <v/>
      </c>
      <c r="AG601" s="296"/>
      <c r="AH601" s="333">
        <v>44845</v>
      </c>
      <c r="AI601" s="328" t="s">
        <v>108</v>
      </c>
      <c r="AJ601" s="328" t="s">
        <v>155</v>
      </c>
      <c r="AK601" s="329">
        <v>48214</v>
      </c>
      <c r="AL601" s="329">
        <v>48579</v>
      </c>
      <c r="AM601" s="330">
        <v>8784</v>
      </c>
      <c r="AN601" s="331">
        <v>123.14</v>
      </c>
      <c r="AO601" s="274">
        <f t="shared" si="185"/>
        <v>0.97899000000000003</v>
      </c>
      <c r="AP601" s="326">
        <f t="shared" si="194"/>
        <v>125.78269440954453</v>
      </c>
      <c r="AQ601" s="296" t="str">
        <f t="shared" si="195"/>
        <v/>
      </c>
      <c r="AR601" s="296"/>
      <c r="AS601" s="333">
        <v>44852</v>
      </c>
      <c r="AT601" s="328" t="s">
        <v>115</v>
      </c>
      <c r="AU601" s="328" t="s">
        <v>140</v>
      </c>
      <c r="AV601" s="329">
        <v>45566</v>
      </c>
      <c r="AW601" s="329">
        <v>45657</v>
      </c>
      <c r="AX601" s="330">
        <v>2209</v>
      </c>
      <c r="AY601" s="331">
        <v>235</v>
      </c>
      <c r="AZ601" s="274">
        <f t="shared" si="186"/>
        <v>0.97899000000000003</v>
      </c>
      <c r="BA601" s="326">
        <f t="shared" si="196"/>
        <v>240.04330994187887</v>
      </c>
      <c r="BB601" s="296" t="str">
        <f t="shared" si="197"/>
        <v/>
      </c>
      <c r="BC601" t="str">
        <f t="shared" si="187"/>
        <v/>
      </c>
      <c r="BD601" s="296"/>
      <c r="BE601" s="296"/>
      <c r="BF601" s="332">
        <v>45215</v>
      </c>
      <c r="BG601" s="2" t="s">
        <v>115</v>
      </c>
      <c r="BH601" s="2" t="s">
        <v>152</v>
      </c>
      <c r="BI601" s="323">
        <v>45931</v>
      </c>
      <c r="BJ601" s="323">
        <v>46022</v>
      </c>
      <c r="BK601" s="324">
        <v>2209</v>
      </c>
      <c r="BL601" s="325">
        <v>130.19999999999999</v>
      </c>
      <c r="BM601" s="274">
        <f t="shared" si="188"/>
        <v>0.95518000000000003</v>
      </c>
      <c r="BN601" s="326">
        <f t="shared" si="198"/>
        <v>136.3093867124521</v>
      </c>
      <c r="BO601" s="296" t="str">
        <f t="shared" si="199"/>
        <v/>
      </c>
      <c r="BP601" t="str">
        <f t="shared" si="189"/>
        <v/>
      </c>
      <c r="BQ601" s="296"/>
      <c r="BR601" s="332">
        <v>45208</v>
      </c>
      <c r="BS601" s="2" t="s">
        <v>108</v>
      </c>
      <c r="BT601" s="2" t="s">
        <v>158</v>
      </c>
      <c r="BU601" s="323">
        <v>48580</v>
      </c>
      <c r="BV601" s="323">
        <v>48944</v>
      </c>
      <c r="BW601" s="324">
        <v>8760</v>
      </c>
      <c r="BX601" s="325">
        <v>77</v>
      </c>
      <c r="BY601" s="274">
        <f t="shared" si="190"/>
        <v>0.95518000000000003</v>
      </c>
      <c r="BZ601" s="326">
        <f t="shared" si="200"/>
        <v>80.613078163278118</v>
      </c>
      <c r="CA601" s="296" t="str">
        <f t="shared" si="201"/>
        <v/>
      </c>
    </row>
    <row r="602" spans="12:79" x14ac:dyDescent="0.25">
      <c r="L602" s="332">
        <v>44057</v>
      </c>
      <c r="M602" s="2" t="s">
        <v>108</v>
      </c>
      <c r="N602" s="2" t="s">
        <v>135</v>
      </c>
      <c r="O602" s="323">
        <v>45658</v>
      </c>
      <c r="P602" s="323">
        <v>46022</v>
      </c>
      <c r="Q602" s="324">
        <v>8760</v>
      </c>
      <c r="R602" s="325">
        <v>48.35</v>
      </c>
      <c r="S602" s="274">
        <f t="shared" si="182"/>
        <v>1.0767800000000001</v>
      </c>
      <c r="T602" s="326">
        <f t="shared" si="191"/>
        <v>44.902394175226135</v>
      </c>
      <c r="U602" s="296" t="str">
        <f t="shared" si="183"/>
        <v/>
      </c>
      <c r="V602" s="296"/>
      <c r="W602" s="332">
        <v>44477</v>
      </c>
      <c r="X602" s="2" t="s">
        <v>108</v>
      </c>
      <c r="Y602" s="2" t="s">
        <v>133</v>
      </c>
      <c r="Z602" s="323">
        <v>44562</v>
      </c>
      <c r="AA602" s="323">
        <v>44926</v>
      </c>
      <c r="AB602" s="324">
        <v>8760</v>
      </c>
      <c r="AC602" s="325">
        <v>118.95</v>
      </c>
      <c r="AD602" s="274">
        <f t="shared" si="184"/>
        <v>1.0713699999999999</v>
      </c>
      <c r="AE602" s="326">
        <f t="shared" si="192"/>
        <v>111.02606942512858</v>
      </c>
      <c r="AF602" s="296" t="str">
        <f t="shared" si="193"/>
        <v/>
      </c>
      <c r="AG602" s="296"/>
      <c r="AH602" s="332">
        <v>44844</v>
      </c>
      <c r="AI602" s="2" t="s">
        <v>108</v>
      </c>
      <c r="AJ602" s="2" t="s">
        <v>110</v>
      </c>
      <c r="AK602" s="323">
        <v>44927</v>
      </c>
      <c r="AL602" s="323">
        <v>45291</v>
      </c>
      <c r="AM602" s="324">
        <v>8760</v>
      </c>
      <c r="AN602" s="325">
        <v>427</v>
      </c>
      <c r="AO602" s="274">
        <f t="shared" si="185"/>
        <v>0.97899000000000003</v>
      </c>
      <c r="AP602" s="326">
        <f t="shared" si="194"/>
        <v>436.16380146886075</v>
      </c>
      <c r="AQ602" s="296" t="str">
        <f t="shared" si="195"/>
        <v/>
      </c>
      <c r="AR602" s="296"/>
      <c r="AS602" s="333">
        <v>44852</v>
      </c>
      <c r="AT602" s="328" t="s">
        <v>115</v>
      </c>
      <c r="AU602" s="328" t="s">
        <v>135</v>
      </c>
      <c r="AV602" s="329">
        <v>45658</v>
      </c>
      <c r="AW602" s="329">
        <v>45747</v>
      </c>
      <c r="AX602" s="330">
        <v>2159</v>
      </c>
      <c r="AY602" s="331">
        <v>238.48</v>
      </c>
      <c r="AZ602" s="274">
        <f t="shared" si="186"/>
        <v>0.97899000000000003</v>
      </c>
      <c r="BA602" s="326">
        <f t="shared" si="196"/>
        <v>243.59799385080541</v>
      </c>
      <c r="BB602" s="296" t="str">
        <f t="shared" si="197"/>
        <v/>
      </c>
      <c r="BC602" t="str">
        <f t="shared" si="187"/>
        <v/>
      </c>
      <c r="BD602" s="296"/>
      <c r="BE602" s="296"/>
      <c r="BF602" s="332">
        <v>45215</v>
      </c>
      <c r="BG602" s="2" t="s">
        <v>115</v>
      </c>
      <c r="BH602" s="2" t="s">
        <v>138</v>
      </c>
      <c r="BI602" s="323">
        <v>46023</v>
      </c>
      <c r="BJ602" s="323">
        <v>46112</v>
      </c>
      <c r="BK602" s="324">
        <v>2159</v>
      </c>
      <c r="BL602" s="325">
        <v>126.3</v>
      </c>
      <c r="BM602" s="274">
        <f t="shared" si="188"/>
        <v>0.95518000000000003</v>
      </c>
      <c r="BN602" s="326">
        <f t="shared" si="198"/>
        <v>132.22638664963671</v>
      </c>
      <c r="BO602" s="296" t="str">
        <f t="shared" si="199"/>
        <v/>
      </c>
      <c r="BP602" t="str">
        <f t="shared" si="189"/>
        <v/>
      </c>
      <c r="BQ602" s="296"/>
      <c r="BR602" s="332">
        <v>45205</v>
      </c>
      <c r="BS602" s="2" t="s">
        <v>108</v>
      </c>
      <c r="BT602" s="2" t="s">
        <v>111</v>
      </c>
      <c r="BU602" s="323">
        <v>45292</v>
      </c>
      <c r="BV602" s="323">
        <v>45657</v>
      </c>
      <c r="BW602" s="324">
        <v>8784</v>
      </c>
      <c r="BX602" s="325">
        <v>116.71</v>
      </c>
      <c r="BY602" s="274">
        <f t="shared" si="190"/>
        <v>0.95518000000000003</v>
      </c>
      <c r="BZ602" s="326">
        <f t="shared" si="200"/>
        <v>122.18639418748297</v>
      </c>
      <c r="CA602" s="296">
        <f t="shared" si="201"/>
        <v>122.18639418748297</v>
      </c>
    </row>
    <row r="603" spans="12:79" x14ac:dyDescent="0.25">
      <c r="L603" s="332">
        <v>44057</v>
      </c>
      <c r="M603" s="2" t="s">
        <v>108</v>
      </c>
      <c r="N603" s="2" t="s">
        <v>138</v>
      </c>
      <c r="O603" s="323">
        <v>46023</v>
      </c>
      <c r="P603" s="323">
        <v>46387</v>
      </c>
      <c r="Q603" s="324">
        <v>8760</v>
      </c>
      <c r="R603" s="325">
        <v>48.9</v>
      </c>
      <c r="S603" s="274">
        <f t="shared" si="182"/>
        <v>1.0767800000000001</v>
      </c>
      <c r="T603" s="326">
        <f t="shared" si="191"/>
        <v>45.413176321997064</v>
      </c>
      <c r="U603" s="296" t="str">
        <f t="shared" si="183"/>
        <v/>
      </c>
      <c r="V603" s="296"/>
      <c r="W603" s="332">
        <v>44477</v>
      </c>
      <c r="X603" s="2" t="s">
        <v>108</v>
      </c>
      <c r="Y603" s="2" t="s">
        <v>110</v>
      </c>
      <c r="Z603" s="323">
        <v>44927</v>
      </c>
      <c r="AA603" s="323">
        <v>45291</v>
      </c>
      <c r="AB603" s="324">
        <v>8760</v>
      </c>
      <c r="AC603" s="325">
        <v>81.010000000000005</v>
      </c>
      <c r="AD603" s="274">
        <f t="shared" si="184"/>
        <v>1.0713699999999999</v>
      </c>
      <c r="AE603" s="326">
        <f t="shared" si="192"/>
        <v>75.613466869522213</v>
      </c>
      <c r="AF603" s="296">
        <f t="shared" si="193"/>
        <v>75.613466869522213</v>
      </c>
      <c r="AG603" s="296"/>
      <c r="AH603" s="332">
        <v>44844</v>
      </c>
      <c r="AI603" s="2" t="s">
        <v>108</v>
      </c>
      <c r="AJ603" s="2" t="s">
        <v>111</v>
      </c>
      <c r="AK603" s="323">
        <v>45292</v>
      </c>
      <c r="AL603" s="323">
        <v>45657</v>
      </c>
      <c r="AM603" s="324">
        <v>8784</v>
      </c>
      <c r="AN603" s="325">
        <v>270</v>
      </c>
      <c r="AO603" s="274">
        <f t="shared" si="185"/>
        <v>0.97899000000000003</v>
      </c>
      <c r="AP603" s="326">
        <f t="shared" si="194"/>
        <v>275.79444120981827</v>
      </c>
      <c r="AQ603" s="296" t="str">
        <f t="shared" si="195"/>
        <v/>
      </c>
      <c r="AR603" s="296"/>
      <c r="AS603" s="333">
        <v>44852</v>
      </c>
      <c r="AT603" s="328" t="s">
        <v>115</v>
      </c>
      <c r="AU603" s="328" t="s">
        <v>145</v>
      </c>
      <c r="AV603" s="329">
        <v>45748</v>
      </c>
      <c r="AW603" s="329">
        <v>45838</v>
      </c>
      <c r="AX603" s="330">
        <v>2184</v>
      </c>
      <c r="AY603" s="331"/>
      <c r="AZ603" s="274">
        <f t="shared" si="186"/>
        <v>0.97899000000000003</v>
      </c>
      <c r="BA603" s="326" t="str">
        <f t="shared" si="196"/>
        <v/>
      </c>
      <c r="BB603" s="296" t="str">
        <f t="shared" si="197"/>
        <v/>
      </c>
      <c r="BC603" t="str">
        <f t="shared" si="187"/>
        <v/>
      </c>
      <c r="BD603" s="296"/>
      <c r="BE603" s="296"/>
      <c r="BF603" s="332">
        <v>45215</v>
      </c>
      <c r="BG603" s="2" t="s">
        <v>115</v>
      </c>
      <c r="BH603" s="2" t="s">
        <v>157</v>
      </c>
      <c r="BI603" s="323">
        <v>46113</v>
      </c>
      <c r="BJ603" s="323">
        <v>46203</v>
      </c>
      <c r="BK603" s="324">
        <v>2184</v>
      </c>
      <c r="BL603" s="325"/>
      <c r="BM603" s="274">
        <f t="shared" si="188"/>
        <v>0.95518000000000003</v>
      </c>
      <c r="BN603" s="326" t="str">
        <f t="shared" si="198"/>
        <v/>
      </c>
      <c r="BO603" s="296" t="str">
        <f t="shared" si="199"/>
        <v/>
      </c>
      <c r="BP603" t="str">
        <f t="shared" si="189"/>
        <v/>
      </c>
      <c r="BQ603" s="296"/>
      <c r="BR603" s="332">
        <v>45205</v>
      </c>
      <c r="BS603" s="2" t="s">
        <v>108</v>
      </c>
      <c r="BT603" s="2" t="s">
        <v>135</v>
      </c>
      <c r="BU603" s="323">
        <v>45658</v>
      </c>
      <c r="BV603" s="323">
        <v>46022</v>
      </c>
      <c r="BW603" s="324">
        <v>8760</v>
      </c>
      <c r="BX603" s="325">
        <v>115.74</v>
      </c>
      <c r="BY603" s="274">
        <f t="shared" si="190"/>
        <v>0.95518000000000003</v>
      </c>
      <c r="BZ603" s="326">
        <f t="shared" si="200"/>
        <v>121.17087878724428</v>
      </c>
      <c r="CA603" s="296" t="str">
        <f t="shared" si="201"/>
        <v/>
      </c>
    </row>
    <row r="604" spans="12:79" x14ac:dyDescent="0.25">
      <c r="L604" s="332">
        <v>44056</v>
      </c>
      <c r="M604" s="2" t="s">
        <v>108</v>
      </c>
      <c r="N604" s="2" t="s">
        <v>151</v>
      </c>
      <c r="O604" s="323">
        <v>44197</v>
      </c>
      <c r="P604" s="323">
        <v>44561</v>
      </c>
      <c r="Q604" s="324">
        <v>8760</v>
      </c>
      <c r="R604" s="325">
        <v>39.5</v>
      </c>
      <c r="S604" s="274">
        <f t="shared" si="182"/>
        <v>1.0767800000000001</v>
      </c>
      <c r="T604" s="326">
        <f t="shared" si="191"/>
        <v>36.683445086275746</v>
      </c>
      <c r="U604" s="296" t="str">
        <f t="shared" si="183"/>
        <v/>
      </c>
      <c r="V604" s="296"/>
      <c r="W604" s="332">
        <v>44477</v>
      </c>
      <c r="X604" s="2" t="s">
        <v>108</v>
      </c>
      <c r="Y604" s="2" t="s">
        <v>111</v>
      </c>
      <c r="Z604" s="323">
        <v>45292</v>
      </c>
      <c r="AA604" s="323">
        <v>45657</v>
      </c>
      <c r="AB604" s="324">
        <v>8784</v>
      </c>
      <c r="AC604" s="325">
        <v>70</v>
      </c>
      <c r="AD604" s="274">
        <f t="shared" si="184"/>
        <v>1.0713699999999999</v>
      </c>
      <c r="AE604" s="326">
        <f t="shared" si="192"/>
        <v>65.336905084144604</v>
      </c>
      <c r="AF604" s="296" t="str">
        <f t="shared" si="193"/>
        <v/>
      </c>
      <c r="AG604" s="296"/>
      <c r="AH604" s="332">
        <v>44844</v>
      </c>
      <c r="AI604" s="2" t="s">
        <v>108</v>
      </c>
      <c r="AJ604" s="2" t="s">
        <v>135</v>
      </c>
      <c r="AK604" s="323">
        <v>45658</v>
      </c>
      <c r="AL604" s="323">
        <v>46022</v>
      </c>
      <c r="AM604" s="324">
        <v>8760</v>
      </c>
      <c r="AN604" s="325">
        <v>195</v>
      </c>
      <c r="AO604" s="274">
        <f t="shared" si="185"/>
        <v>0.97899000000000003</v>
      </c>
      <c r="AP604" s="326">
        <f t="shared" si="194"/>
        <v>199.18487420709099</v>
      </c>
      <c r="AQ604" s="296" t="str">
        <f t="shared" si="195"/>
        <v/>
      </c>
      <c r="AR604" s="296"/>
      <c r="AS604" s="333">
        <v>44852</v>
      </c>
      <c r="AT604" s="328" t="s">
        <v>115</v>
      </c>
      <c r="AU604" s="328" t="s">
        <v>148</v>
      </c>
      <c r="AV604" s="329">
        <v>45839</v>
      </c>
      <c r="AW604" s="329">
        <v>45930</v>
      </c>
      <c r="AX604" s="330">
        <v>2208</v>
      </c>
      <c r="AY604" s="331"/>
      <c r="AZ604" s="274">
        <f t="shared" si="186"/>
        <v>0.97899000000000003</v>
      </c>
      <c r="BA604" s="326" t="str">
        <f t="shared" si="196"/>
        <v/>
      </c>
      <c r="BB604" s="296" t="str">
        <f t="shared" si="197"/>
        <v/>
      </c>
      <c r="BC604" t="str">
        <f t="shared" si="187"/>
        <v/>
      </c>
      <c r="BD604" s="296"/>
      <c r="BE604" s="296"/>
      <c r="BF604" s="332">
        <v>45215</v>
      </c>
      <c r="BG604" s="2" t="s">
        <v>115</v>
      </c>
      <c r="BH604" s="2" t="s">
        <v>160</v>
      </c>
      <c r="BI604" s="323">
        <v>46204</v>
      </c>
      <c r="BJ604" s="323">
        <v>46295</v>
      </c>
      <c r="BK604" s="324">
        <v>2208</v>
      </c>
      <c r="BL604" s="325"/>
      <c r="BM604" s="274">
        <f t="shared" si="188"/>
        <v>0.95518000000000003</v>
      </c>
      <c r="BN604" s="326" t="str">
        <f t="shared" si="198"/>
        <v/>
      </c>
      <c r="BO604" s="296" t="str">
        <f t="shared" si="199"/>
        <v/>
      </c>
      <c r="BP604" t="str">
        <f t="shared" si="189"/>
        <v/>
      </c>
      <c r="BQ604" s="296"/>
      <c r="BR604" s="332">
        <v>45205</v>
      </c>
      <c r="BS604" s="2" t="s">
        <v>108</v>
      </c>
      <c r="BT604" s="2" t="s">
        <v>138</v>
      </c>
      <c r="BU604" s="323">
        <v>46023</v>
      </c>
      <c r="BV604" s="323">
        <v>46387</v>
      </c>
      <c r="BW604" s="324">
        <v>8760</v>
      </c>
      <c r="BX604" s="325">
        <v>105.84</v>
      </c>
      <c r="BY604" s="274">
        <f t="shared" si="190"/>
        <v>0.95518000000000003</v>
      </c>
      <c r="BZ604" s="326">
        <f t="shared" si="200"/>
        <v>110.80634016625139</v>
      </c>
      <c r="CA604" s="296" t="str">
        <f t="shared" si="201"/>
        <v/>
      </c>
    </row>
    <row r="605" spans="12:79" x14ac:dyDescent="0.25">
      <c r="L605" s="332">
        <v>44056</v>
      </c>
      <c r="M605" s="2" t="s">
        <v>108</v>
      </c>
      <c r="N605" s="2" t="s">
        <v>133</v>
      </c>
      <c r="O605" s="323">
        <v>44562</v>
      </c>
      <c r="P605" s="323">
        <v>44926</v>
      </c>
      <c r="Q605" s="324">
        <v>8760</v>
      </c>
      <c r="R605" s="325">
        <v>43.3</v>
      </c>
      <c r="S605" s="274">
        <f t="shared" si="182"/>
        <v>1.0767800000000001</v>
      </c>
      <c r="T605" s="326">
        <f t="shared" si="191"/>
        <v>40.212485373056701</v>
      </c>
      <c r="U605" s="296" t="str">
        <f t="shared" si="183"/>
        <v/>
      </c>
      <c r="V605" s="296"/>
      <c r="W605" s="332">
        <v>44477</v>
      </c>
      <c r="X605" s="2" t="s">
        <v>108</v>
      </c>
      <c r="Y605" s="2" t="s">
        <v>135</v>
      </c>
      <c r="Z605" s="323">
        <v>45658</v>
      </c>
      <c r="AA605" s="323">
        <v>46022</v>
      </c>
      <c r="AB605" s="324">
        <v>8760</v>
      </c>
      <c r="AC605" s="325">
        <v>68.94</v>
      </c>
      <c r="AD605" s="274">
        <f t="shared" si="184"/>
        <v>1.0713699999999999</v>
      </c>
      <c r="AE605" s="326">
        <f t="shared" si="192"/>
        <v>64.347517664298977</v>
      </c>
      <c r="AF605" s="296" t="str">
        <f t="shared" si="193"/>
        <v/>
      </c>
      <c r="AG605" s="296"/>
      <c r="AH605" s="332">
        <v>44844</v>
      </c>
      <c r="AI605" s="2" t="s">
        <v>108</v>
      </c>
      <c r="AJ605" s="2" t="s">
        <v>138</v>
      </c>
      <c r="AK605" s="323">
        <v>46023</v>
      </c>
      <c r="AL605" s="323">
        <v>46387</v>
      </c>
      <c r="AM605" s="324">
        <v>8760</v>
      </c>
      <c r="AN605" s="325">
        <v>168.88</v>
      </c>
      <c r="AO605" s="274">
        <f t="shared" si="185"/>
        <v>0.97899000000000003</v>
      </c>
      <c r="AP605" s="326">
        <f t="shared" si="194"/>
        <v>172.50431567227449</v>
      </c>
      <c r="AQ605" s="296" t="str">
        <f t="shared" si="195"/>
        <v/>
      </c>
      <c r="AR605" s="296"/>
      <c r="AS605" s="333">
        <v>44851</v>
      </c>
      <c r="AT605" s="328" t="s">
        <v>115</v>
      </c>
      <c r="AU605" s="328" t="s">
        <v>110</v>
      </c>
      <c r="AV605" s="329">
        <v>44927</v>
      </c>
      <c r="AW605" s="329">
        <v>45016</v>
      </c>
      <c r="AX605" s="330">
        <v>2159</v>
      </c>
      <c r="AY605" s="331">
        <v>454.01</v>
      </c>
      <c r="AZ605" s="274">
        <f t="shared" si="186"/>
        <v>0.97899000000000003</v>
      </c>
      <c r="BA605" s="326">
        <f t="shared" si="196"/>
        <v>463.75346019877628</v>
      </c>
      <c r="BB605" s="296" t="str">
        <f t="shared" si="197"/>
        <v/>
      </c>
      <c r="BC605" t="str">
        <f t="shared" si="187"/>
        <v/>
      </c>
      <c r="BD605" s="296"/>
      <c r="BE605" s="296"/>
      <c r="BF605" s="332">
        <v>45212</v>
      </c>
      <c r="BG605" s="2" t="s">
        <v>115</v>
      </c>
      <c r="BH605" s="2" t="s">
        <v>111</v>
      </c>
      <c r="BI605" s="323">
        <v>45292</v>
      </c>
      <c r="BJ605" s="323">
        <v>45382</v>
      </c>
      <c r="BK605" s="324">
        <v>2183</v>
      </c>
      <c r="BL605" s="325">
        <v>144.97999999999999</v>
      </c>
      <c r="BM605" s="274">
        <f t="shared" si="188"/>
        <v>0.95518000000000003</v>
      </c>
      <c r="BN605" s="326">
        <f t="shared" si="198"/>
        <v>151.78291002742938</v>
      </c>
      <c r="BO605" s="296" t="str">
        <f t="shared" si="199"/>
        <v/>
      </c>
      <c r="BP605">
        <f t="shared" si="189"/>
        <v>1</v>
      </c>
      <c r="BQ605" s="296"/>
      <c r="BR605" s="332">
        <v>45205</v>
      </c>
      <c r="BS605" s="2" t="s">
        <v>108</v>
      </c>
      <c r="BT605" s="2" t="s">
        <v>141</v>
      </c>
      <c r="BU605" s="323">
        <v>46388</v>
      </c>
      <c r="BV605" s="323">
        <v>46752</v>
      </c>
      <c r="BW605" s="324">
        <v>8760</v>
      </c>
      <c r="BX605" s="325">
        <v>92.25</v>
      </c>
      <c r="BY605" s="274">
        <f t="shared" si="190"/>
        <v>0.95518000000000003</v>
      </c>
      <c r="BZ605" s="326">
        <f t="shared" si="200"/>
        <v>96.578655331979306</v>
      </c>
      <c r="CA605" s="296" t="str">
        <f t="shared" si="201"/>
        <v/>
      </c>
    </row>
    <row r="606" spans="12:79" x14ac:dyDescent="0.25">
      <c r="L606" s="332">
        <v>44056</v>
      </c>
      <c r="M606" s="2" t="s">
        <v>108</v>
      </c>
      <c r="N606" s="2" t="s">
        <v>110</v>
      </c>
      <c r="O606" s="323">
        <v>44927</v>
      </c>
      <c r="P606" s="323">
        <v>45291</v>
      </c>
      <c r="Q606" s="324">
        <v>8760</v>
      </c>
      <c r="R606" s="325">
        <v>45.57</v>
      </c>
      <c r="S606" s="274">
        <f t="shared" si="182"/>
        <v>1.0767800000000001</v>
      </c>
      <c r="T606" s="326">
        <f t="shared" si="191"/>
        <v>42.320622597002171</v>
      </c>
      <c r="U606" s="296" t="str">
        <f t="shared" si="183"/>
        <v/>
      </c>
      <c r="V606" s="296"/>
      <c r="W606" s="332">
        <v>44477</v>
      </c>
      <c r="X606" s="2" t="s">
        <v>108</v>
      </c>
      <c r="Y606" s="2" t="s">
        <v>138</v>
      </c>
      <c r="Z606" s="323">
        <v>46023</v>
      </c>
      <c r="AA606" s="323">
        <v>46387</v>
      </c>
      <c r="AB606" s="324">
        <v>8760</v>
      </c>
      <c r="AC606" s="325">
        <v>67.459999999999994</v>
      </c>
      <c r="AD606" s="274">
        <f t="shared" si="184"/>
        <v>1.0713699999999999</v>
      </c>
      <c r="AE606" s="326">
        <f t="shared" si="192"/>
        <v>62.966108813948495</v>
      </c>
      <c r="AF606" s="296" t="str">
        <f t="shared" si="193"/>
        <v/>
      </c>
      <c r="AG606" s="296"/>
      <c r="AH606" s="332">
        <v>44844</v>
      </c>
      <c r="AI606" s="2" t="s">
        <v>108</v>
      </c>
      <c r="AJ606" s="2" t="s">
        <v>141</v>
      </c>
      <c r="AK606" s="323">
        <v>46388</v>
      </c>
      <c r="AL606" s="323">
        <v>46752</v>
      </c>
      <c r="AM606" s="324">
        <v>8760</v>
      </c>
      <c r="AN606" s="325">
        <v>144.13</v>
      </c>
      <c r="AO606" s="274">
        <f t="shared" si="185"/>
        <v>0.97899000000000003</v>
      </c>
      <c r="AP606" s="326">
        <f t="shared" si="194"/>
        <v>147.22315856137448</v>
      </c>
      <c r="AQ606" s="296" t="str">
        <f t="shared" si="195"/>
        <v/>
      </c>
      <c r="AR606" s="296"/>
      <c r="AS606" s="333">
        <v>44851</v>
      </c>
      <c r="AT606" s="328" t="s">
        <v>115</v>
      </c>
      <c r="AU606" s="328" t="s">
        <v>134</v>
      </c>
      <c r="AV606" s="329">
        <v>45017</v>
      </c>
      <c r="AW606" s="329">
        <v>45107</v>
      </c>
      <c r="AX606" s="330">
        <v>2184</v>
      </c>
      <c r="AY606" s="331">
        <v>347.58</v>
      </c>
      <c r="AZ606" s="274">
        <f t="shared" si="186"/>
        <v>0.97899000000000003</v>
      </c>
      <c r="BA606" s="326">
        <f t="shared" si="196"/>
        <v>355.0393773174394</v>
      </c>
      <c r="BB606" s="296" t="str">
        <f t="shared" si="197"/>
        <v/>
      </c>
      <c r="BC606" t="str">
        <f t="shared" si="187"/>
        <v/>
      </c>
      <c r="BD606" s="296"/>
      <c r="BE606" s="296"/>
      <c r="BF606" s="332">
        <v>45212</v>
      </c>
      <c r="BG606" s="2" t="s">
        <v>115</v>
      </c>
      <c r="BH606" s="2" t="s">
        <v>117</v>
      </c>
      <c r="BI606" s="323">
        <v>45383</v>
      </c>
      <c r="BJ606" s="323">
        <v>45473</v>
      </c>
      <c r="BK606" s="324">
        <v>2184</v>
      </c>
      <c r="BL606" s="325">
        <v>124.44</v>
      </c>
      <c r="BM606" s="274">
        <f t="shared" si="188"/>
        <v>0.95518000000000003</v>
      </c>
      <c r="BN606" s="326">
        <f t="shared" si="198"/>
        <v>130.27910969660169</v>
      </c>
      <c r="BO606" s="296" t="str">
        <f t="shared" si="199"/>
        <v/>
      </c>
      <c r="BP606">
        <f t="shared" si="189"/>
        <v>1</v>
      </c>
      <c r="BQ606" s="296"/>
      <c r="BR606" s="332">
        <v>45205</v>
      </c>
      <c r="BS606" s="2" t="s">
        <v>108</v>
      </c>
      <c r="BT606" s="2" t="s">
        <v>143</v>
      </c>
      <c r="BU606" s="323">
        <v>46753</v>
      </c>
      <c r="BV606" s="323">
        <v>47118</v>
      </c>
      <c r="BW606" s="324">
        <v>8784</v>
      </c>
      <c r="BX606" s="325">
        <v>82.25</v>
      </c>
      <c r="BY606" s="274">
        <f t="shared" si="190"/>
        <v>0.95518000000000003</v>
      </c>
      <c r="BZ606" s="326">
        <f t="shared" si="200"/>
        <v>86.109424401683455</v>
      </c>
      <c r="CA606" s="296" t="str">
        <f t="shared" si="201"/>
        <v/>
      </c>
    </row>
    <row r="607" spans="12:79" x14ac:dyDescent="0.25">
      <c r="L607" s="332">
        <v>44056</v>
      </c>
      <c r="M607" s="2" t="s">
        <v>108</v>
      </c>
      <c r="N607" s="2" t="s">
        <v>111</v>
      </c>
      <c r="O607" s="323">
        <v>45292</v>
      </c>
      <c r="P607" s="323">
        <v>45657</v>
      </c>
      <c r="Q607" s="324">
        <v>8784</v>
      </c>
      <c r="R607" s="325">
        <v>48</v>
      </c>
      <c r="S607" s="274">
        <f t="shared" si="182"/>
        <v>1.0767800000000001</v>
      </c>
      <c r="T607" s="326">
        <f t="shared" si="191"/>
        <v>44.57735099091736</v>
      </c>
      <c r="U607" s="296" t="str">
        <f t="shared" si="183"/>
        <v/>
      </c>
      <c r="V607" s="296"/>
      <c r="W607" s="332">
        <v>44477</v>
      </c>
      <c r="X607" s="2" t="s">
        <v>108</v>
      </c>
      <c r="Y607" s="2" t="s">
        <v>141</v>
      </c>
      <c r="Z607" s="323">
        <v>46388</v>
      </c>
      <c r="AA607" s="323">
        <v>46752</v>
      </c>
      <c r="AB607" s="324">
        <v>8760</v>
      </c>
      <c r="AC607" s="325">
        <v>67.86</v>
      </c>
      <c r="AD607" s="274">
        <f t="shared" si="184"/>
        <v>1.0713699999999999</v>
      </c>
      <c r="AE607" s="326">
        <f t="shared" si="192"/>
        <v>63.339462557286467</v>
      </c>
      <c r="AF607" s="296" t="str">
        <f t="shared" si="193"/>
        <v/>
      </c>
      <c r="AG607" s="296"/>
      <c r="AH607" s="332">
        <v>44844</v>
      </c>
      <c r="AI607" s="2" t="s">
        <v>108</v>
      </c>
      <c r="AJ607" s="2" t="s">
        <v>143</v>
      </c>
      <c r="AK607" s="323">
        <v>46753</v>
      </c>
      <c r="AL607" s="323">
        <v>47118</v>
      </c>
      <c r="AM607" s="324">
        <v>8784</v>
      </c>
      <c r="AN607" s="325">
        <v>129.99</v>
      </c>
      <c r="AO607" s="274">
        <f t="shared" si="185"/>
        <v>0.97899000000000003</v>
      </c>
      <c r="AP607" s="326">
        <f t="shared" si="194"/>
        <v>132.77970152912695</v>
      </c>
      <c r="AQ607" s="296" t="str">
        <f t="shared" si="195"/>
        <v/>
      </c>
      <c r="AR607" s="296"/>
      <c r="AS607" s="333">
        <v>44851</v>
      </c>
      <c r="AT607" s="328" t="s">
        <v>115</v>
      </c>
      <c r="AU607" s="328" t="s">
        <v>137</v>
      </c>
      <c r="AV607" s="329">
        <v>45108</v>
      </c>
      <c r="AW607" s="329">
        <v>45199</v>
      </c>
      <c r="AX607" s="330">
        <v>2208</v>
      </c>
      <c r="AY607" s="331">
        <v>341.64</v>
      </c>
      <c r="AZ607" s="274">
        <f t="shared" si="186"/>
        <v>0.97899000000000003</v>
      </c>
      <c r="BA607" s="326">
        <f t="shared" si="196"/>
        <v>348.97189961082336</v>
      </c>
      <c r="BB607" s="296" t="str">
        <f t="shared" si="197"/>
        <v/>
      </c>
      <c r="BC607" t="str">
        <f t="shared" si="187"/>
        <v/>
      </c>
      <c r="BD607" s="296"/>
      <c r="BE607" s="296"/>
      <c r="BF607" s="332">
        <v>45212</v>
      </c>
      <c r="BG607" s="2" t="s">
        <v>115</v>
      </c>
      <c r="BH607" s="2" t="s">
        <v>118</v>
      </c>
      <c r="BI607" s="323">
        <v>45474</v>
      </c>
      <c r="BJ607" s="323">
        <v>45565</v>
      </c>
      <c r="BK607" s="324">
        <v>2208</v>
      </c>
      <c r="BL607" s="325">
        <v>132.94</v>
      </c>
      <c r="BM607" s="274">
        <f t="shared" si="188"/>
        <v>0.95518000000000003</v>
      </c>
      <c r="BN607" s="326">
        <f t="shared" si="198"/>
        <v>139.17795598735316</v>
      </c>
      <c r="BO607" s="296" t="str">
        <f t="shared" si="199"/>
        <v/>
      </c>
      <c r="BP607">
        <f t="shared" si="189"/>
        <v>1</v>
      </c>
      <c r="BQ607" s="296"/>
      <c r="BR607" s="332">
        <v>45205</v>
      </c>
      <c r="BS607" s="2" t="s">
        <v>108</v>
      </c>
      <c r="BT607" s="2" t="s">
        <v>146</v>
      </c>
      <c r="BU607" s="323">
        <v>47119</v>
      </c>
      <c r="BV607" s="323">
        <v>47483</v>
      </c>
      <c r="BW607" s="324">
        <v>8760</v>
      </c>
      <c r="BX607" s="325">
        <v>80.680000000000007</v>
      </c>
      <c r="BY607" s="274">
        <f t="shared" si="190"/>
        <v>0.95518000000000003</v>
      </c>
      <c r="BZ607" s="326">
        <f t="shared" si="200"/>
        <v>84.465755145627</v>
      </c>
      <c r="CA607" s="296" t="str">
        <f t="shared" si="201"/>
        <v/>
      </c>
    </row>
    <row r="608" spans="12:79" x14ac:dyDescent="0.25">
      <c r="L608" s="332">
        <v>44056</v>
      </c>
      <c r="M608" s="2" t="s">
        <v>108</v>
      </c>
      <c r="N608" s="2" t="s">
        <v>135</v>
      </c>
      <c r="O608" s="323">
        <v>45658</v>
      </c>
      <c r="P608" s="323">
        <v>46022</v>
      </c>
      <c r="Q608" s="324">
        <v>8760</v>
      </c>
      <c r="R608" s="325">
        <v>48.68</v>
      </c>
      <c r="S608" s="274">
        <f t="shared" si="182"/>
        <v>1.0767800000000001</v>
      </c>
      <c r="T608" s="326">
        <f t="shared" si="191"/>
        <v>45.208863463288694</v>
      </c>
      <c r="U608" s="296" t="str">
        <f t="shared" si="183"/>
        <v/>
      </c>
      <c r="V608" s="296"/>
      <c r="W608" s="332">
        <v>44477</v>
      </c>
      <c r="X608" s="2" t="s">
        <v>108</v>
      </c>
      <c r="Y608" s="2" t="s">
        <v>143</v>
      </c>
      <c r="Z608" s="323">
        <v>46753</v>
      </c>
      <c r="AA608" s="323">
        <v>47118</v>
      </c>
      <c r="AB608" s="324">
        <v>8784</v>
      </c>
      <c r="AC608" s="325">
        <v>66.900000000000006</v>
      </c>
      <c r="AD608" s="274">
        <f t="shared" si="184"/>
        <v>1.0713699999999999</v>
      </c>
      <c r="AE608" s="326">
        <f t="shared" si="192"/>
        <v>62.44341357327535</v>
      </c>
      <c r="AF608" s="296" t="str">
        <f t="shared" si="193"/>
        <v/>
      </c>
      <c r="AG608" s="296"/>
      <c r="AH608" s="332">
        <v>44844</v>
      </c>
      <c r="AI608" s="2" t="s">
        <v>108</v>
      </c>
      <c r="AJ608" s="2" t="s">
        <v>146</v>
      </c>
      <c r="AK608" s="323">
        <v>47119</v>
      </c>
      <c r="AL608" s="323">
        <v>47483</v>
      </c>
      <c r="AM608" s="324">
        <v>8760</v>
      </c>
      <c r="AN608" s="325">
        <v>128.21</v>
      </c>
      <c r="AO608" s="274">
        <f t="shared" si="185"/>
        <v>0.97899000000000003</v>
      </c>
      <c r="AP608" s="326">
        <f t="shared" si="194"/>
        <v>130.9615011389289</v>
      </c>
      <c r="AQ608" s="296" t="str">
        <f t="shared" si="195"/>
        <v/>
      </c>
      <c r="AR608" s="296"/>
      <c r="AS608" s="333">
        <v>44851</v>
      </c>
      <c r="AT608" s="328" t="s">
        <v>115</v>
      </c>
      <c r="AU608" s="328" t="s">
        <v>116</v>
      </c>
      <c r="AV608" s="329">
        <v>45200</v>
      </c>
      <c r="AW608" s="329">
        <v>45291</v>
      </c>
      <c r="AX608" s="330">
        <v>2209</v>
      </c>
      <c r="AY608" s="331">
        <v>495.37</v>
      </c>
      <c r="AZ608" s="274">
        <f t="shared" si="186"/>
        <v>0.97899000000000003</v>
      </c>
      <c r="BA608" s="326">
        <f t="shared" si="196"/>
        <v>506.00108274854693</v>
      </c>
      <c r="BB608" s="296">
        <f t="shared" si="197"/>
        <v>506.00108274854693</v>
      </c>
      <c r="BC608">
        <f t="shared" si="187"/>
        <v>1</v>
      </c>
      <c r="BD608" s="296"/>
      <c r="BE608" s="296"/>
      <c r="BF608" s="332">
        <v>45212</v>
      </c>
      <c r="BG608" s="2" t="s">
        <v>115</v>
      </c>
      <c r="BH608" s="2" t="s">
        <v>140</v>
      </c>
      <c r="BI608" s="323">
        <v>45566</v>
      </c>
      <c r="BJ608" s="323">
        <v>45657</v>
      </c>
      <c r="BK608" s="324">
        <v>2209</v>
      </c>
      <c r="BL608" s="325">
        <v>148.96</v>
      </c>
      <c r="BM608" s="274">
        <f t="shared" si="188"/>
        <v>0.95518000000000003</v>
      </c>
      <c r="BN608" s="326">
        <f t="shared" si="198"/>
        <v>155.94966393768715</v>
      </c>
      <c r="BO608" s="296" t="str">
        <f t="shared" si="199"/>
        <v/>
      </c>
      <c r="BP608" t="str">
        <f t="shared" si="189"/>
        <v/>
      </c>
      <c r="BQ608" s="296"/>
      <c r="BR608" s="332">
        <v>45205</v>
      </c>
      <c r="BS608" s="2" t="s">
        <v>108</v>
      </c>
      <c r="BT608" s="2" t="s">
        <v>149</v>
      </c>
      <c r="BU608" s="323">
        <v>47484</v>
      </c>
      <c r="BV608" s="323">
        <v>47848</v>
      </c>
      <c r="BW608" s="324">
        <v>8760</v>
      </c>
      <c r="BX608" s="325">
        <v>77.81</v>
      </c>
      <c r="BY608" s="274">
        <f t="shared" si="190"/>
        <v>0.95518000000000003</v>
      </c>
      <c r="BZ608" s="326">
        <f t="shared" si="200"/>
        <v>81.461085868632097</v>
      </c>
      <c r="CA608" s="296" t="str">
        <f t="shared" si="201"/>
        <v/>
      </c>
    </row>
    <row r="609" spans="12:79" x14ac:dyDescent="0.25">
      <c r="L609" s="332">
        <v>44056</v>
      </c>
      <c r="M609" s="2" t="s">
        <v>108</v>
      </c>
      <c r="N609" s="2" t="s">
        <v>138</v>
      </c>
      <c r="O609" s="323">
        <v>46023</v>
      </c>
      <c r="P609" s="323">
        <v>46387</v>
      </c>
      <c r="Q609" s="324">
        <v>8760</v>
      </c>
      <c r="R609" s="325">
        <v>49.23</v>
      </c>
      <c r="S609" s="274">
        <f t="shared" si="182"/>
        <v>1.0767800000000001</v>
      </c>
      <c r="T609" s="326">
        <f t="shared" si="191"/>
        <v>45.719645610059615</v>
      </c>
      <c r="U609" s="296" t="str">
        <f t="shared" si="183"/>
        <v/>
      </c>
      <c r="V609" s="296"/>
      <c r="W609" s="332">
        <v>44477</v>
      </c>
      <c r="X609" s="2" t="s">
        <v>108</v>
      </c>
      <c r="Y609" s="2" t="s">
        <v>146</v>
      </c>
      <c r="Z609" s="323">
        <v>47119</v>
      </c>
      <c r="AA609" s="323">
        <v>47483</v>
      </c>
      <c r="AB609" s="324">
        <v>8760</v>
      </c>
      <c r="AC609" s="325">
        <v>66.459999999999994</v>
      </c>
      <c r="AD609" s="274">
        <f t="shared" si="184"/>
        <v>1.0713699999999999</v>
      </c>
      <c r="AE609" s="326">
        <f t="shared" si="192"/>
        <v>62.032724455603571</v>
      </c>
      <c r="AF609" s="296" t="str">
        <f t="shared" si="193"/>
        <v/>
      </c>
      <c r="AG609" s="296"/>
      <c r="AH609" s="332">
        <v>44844</v>
      </c>
      <c r="AI609" s="2" t="s">
        <v>108</v>
      </c>
      <c r="AJ609" s="2" t="s">
        <v>149</v>
      </c>
      <c r="AK609" s="323">
        <v>47484</v>
      </c>
      <c r="AL609" s="323">
        <v>47848</v>
      </c>
      <c r="AM609" s="324">
        <v>8760</v>
      </c>
      <c r="AN609" s="325">
        <v>127.25</v>
      </c>
      <c r="AO609" s="274">
        <f t="shared" si="185"/>
        <v>0.97899000000000003</v>
      </c>
      <c r="AP609" s="326">
        <f t="shared" si="194"/>
        <v>129.98089868129398</v>
      </c>
      <c r="AQ609" s="296" t="str">
        <f t="shared" si="195"/>
        <v/>
      </c>
      <c r="AR609" s="296"/>
      <c r="AS609" s="333">
        <v>44851</v>
      </c>
      <c r="AT609" s="328" t="s">
        <v>115</v>
      </c>
      <c r="AU609" s="328" t="s">
        <v>111</v>
      </c>
      <c r="AV609" s="329">
        <v>45292</v>
      </c>
      <c r="AW609" s="329">
        <v>45382</v>
      </c>
      <c r="AX609" s="330">
        <v>2183</v>
      </c>
      <c r="AY609" s="331">
        <v>431.11</v>
      </c>
      <c r="AZ609" s="274">
        <f t="shared" si="186"/>
        <v>0.97899000000000003</v>
      </c>
      <c r="BA609" s="326">
        <f t="shared" si="196"/>
        <v>440.36200574061024</v>
      </c>
      <c r="BB609" s="296">
        <f t="shared" si="197"/>
        <v>440.36200574061024</v>
      </c>
      <c r="BC609">
        <f t="shared" si="187"/>
        <v>1</v>
      </c>
      <c r="BD609" s="296"/>
      <c r="BE609" s="296"/>
      <c r="BF609" s="332">
        <v>45212</v>
      </c>
      <c r="BG609" s="2" t="s">
        <v>115</v>
      </c>
      <c r="BH609" s="2" t="s">
        <v>135</v>
      </c>
      <c r="BI609" s="323">
        <v>45658</v>
      </c>
      <c r="BJ609" s="323">
        <v>45747</v>
      </c>
      <c r="BK609" s="324">
        <v>2159</v>
      </c>
      <c r="BL609" s="325">
        <v>146.30000000000001</v>
      </c>
      <c r="BM609" s="274">
        <f t="shared" si="188"/>
        <v>0.95518000000000003</v>
      </c>
      <c r="BN609" s="326">
        <f t="shared" si="198"/>
        <v>153.16484851022844</v>
      </c>
      <c r="BO609" s="296" t="str">
        <f t="shared" si="199"/>
        <v/>
      </c>
      <c r="BP609" t="str">
        <f t="shared" si="189"/>
        <v/>
      </c>
      <c r="BQ609" s="296"/>
      <c r="BR609" s="332">
        <v>45205</v>
      </c>
      <c r="BS609" s="2" t="s">
        <v>108</v>
      </c>
      <c r="BT609" s="2" t="s">
        <v>153</v>
      </c>
      <c r="BU609" s="323">
        <v>47849</v>
      </c>
      <c r="BV609" s="323">
        <v>48213</v>
      </c>
      <c r="BW609" s="324">
        <v>8760</v>
      </c>
      <c r="BX609" s="325">
        <v>79.75</v>
      </c>
      <c r="BY609" s="274">
        <f t="shared" si="190"/>
        <v>0.95518000000000003</v>
      </c>
      <c r="BZ609" s="326">
        <f t="shared" si="200"/>
        <v>83.492116669109478</v>
      </c>
      <c r="CA609" s="296" t="str">
        <f t="shared" si="201"/>
        <v/>
      </c>
    </row>
    <row r="610" spans="12:79" x14ac:dyDescent="0.25">
      <c r="L610" s="332">
        <v>44055</v>
      </c>
      <c r="M610" s="2" t="s">
        <v>108</v>
      </c>
      <c r="N610" s="2" t="s">
        <v>151</v>
      </c>
      <c r="O610" s="323">
        <v>44197</v>
      </c>
      <c r="P610" s="323">
        <v>44561</v>
      </c>
      <c r="Q610" s="324">
        <v>8760</v>
      </c>
      <c r="R610" s="325">
        <v>39.35</v>
      </c>
      <c r="S610" s="274">
        <f t="shared" si="182"/>
        <v>1.0767800000000001</v>
      </c>
      <c r="T610" s="326">
        <f t="shared" si="191"/>
        <v>36.544140864429131</v>
      </c>
      <c r="U610" s="296" t="str">
        <f t="shared" si="183"/>
        <v/>
      </c>
      <c r="V610" s="296"/>
      <c r="W610" s="332">
        <v>44477</v>
      </c>
      <c r="X610" s="2" t="s">
        <v>108</v>
      </c>
      <c r="Y610" s="2" t="s">
        <v>149</v>
      </c>
      <c r="Z610" s="323">
        <v>47484</v>
      </c>
      <c r="AA610" s="323">
        <v>47848</v>
      </c>
      <c r="AB610" s="324">
        <v>8760</v>
      </c>
      <c r="AC610" s="325">
        <v>66</v>
      </c>
      <c r="AD610" s="274">
        <f t="shared" si="184"/>
        <v>1.0713699999999999</v>
      </c>
      <c r="AE610" s="326">
        <f t="shared" si="192"/>
        <v>61.603367650764909</v>
      </c>
      <c r="AF610" s="296" t="str">
        <f t="shared" si="193"/>
        <v/>
      </c>
      <c r="AG610" s="296"/>
      <c r="AH610" s="332">
        <v>44844</v>
      </c>
      <c r="AI610" s="2" t="s">
        <v>108</v>
      </c>
      <c r="AJ610" s="2" t="s">
        <v>153</v>
      </c>
      <c r="AK610" s="323">
        <v>47849</v>
      </c>
      <c r="AL610" s="323">
        <v>48213</v>
      </c>
      <c r="AM610" s="324">
        <v>8760</v>
      </c>
      <c r="AN610" s="325">
        <v>126.53</v>
      </c>
      <c r="AO610" s="274">
        <f t="shared" si="185"/>
        <v>0.97899000000000003</v>
      </c>
      <c r="AP610" s="326">
        <f t="shared" si="194"/>
        <v>129.24544683806781</v>
      </c>
      <c r="AQ610" s="296" t="str">
        <f t="shared" si="195"/>
        <v/>
      </c>
      <c r="AR610" s="296"/>
      <c r="AS610" s="333">
        <v>44851</v>
      </c>
      <c r="AT610" s="328" t="s">
        <v>115</v>
      </c>
      <c r="AU610" s="328" t="s">
        <v>117</v>
      </c>
      <c r="AV610" s="329">
        <v>45383</v>
      </c>
      <c r="AW610" s="329">
        <v>45473</v>
      </c>
      <c r="AX610" s="330">
        <v>2184</v>
      </c>
      <c r="AY610" s="331">
        <v>182.11</v>
      </c>
      <c r="AZ610" s="274">
        <f t="shared" si="186"/>
        <v>0.97899000000000003</v>
      </c>
      <c r="BA610" s="326">
        <f t="shared" si="196"/>
        <v>186.01824329155559</v>
      </c>
      <c r="BB610" s="296">
        <f t="shared" si="197"/>
        <v>186.01824329155559</v>
      </c>
      <c r="BC610">
        <f t="shared" si="187"/>
        <v>1</v>
      </c>
      <c r="BD610" s="296"/>
      <c r="BE610" s="296"/>
      <c r="BF610" s="332">
        <v>45212</v>
      </c>
      <c r="BG610" s="2" t="s">
        <v>115</v>
      </c>
      <c r="BH610" s="2" t="s">
        <v>145</v>
      </c>
      <c r="BI610" s="323">
        <v>45748</v>
      </c>
      <c r="BJ610" s="323">
        <v>45838</v>
      </c>
      <c r="BK610" s="324">
        <v>2184</v>
      </c>
      <c r="BL610" s="325">
        <v>110.18</v>
      </c>
      <c r="BM610" s="274">
        <f t="shared" si="188"/>
        <v>0.95518000000000003</v>
      </c>
      <c r="BN610" s="326">
        <f t="shared" si="198"/>
        <v>115.3499863899998</v>
      </c>
      <c r="BO610" s="296" t="str">
        <f t="shared" si="199"/>
        <v/>
      </c>
      <c r="BP610" t="str">
        <f t="shared" si="189"/>
        <v/>
      </c>
      <c r="BQ610" s="296"/>
      <c r="BR610" s="332">
        <v>45205</v>
      </c>
      <c r="BS610" s="2" t="s">
        <v>108</v>
      </c>
      <c r="BT610" s="2" t="s">
        <v>155</v>
      </c>
      <c r="BU610" s="323">
        <v>48214</v>
      </c>
      <c r="BV610" s="323">
        <v>48579</v>
      </c>
      <c r="BW610" s="324">
        <v>8784</v>
      </c>
      <c r="BX610" s="325">
        <v>77.75</v>
      </c>
      <c r="BY610" s="274">
        <f t="shared" si="190"/>
        <v>0.95518000000000003</v>
      </c>
      <c r="BZ610" s="326">
        <f t="shared" si="200"/>
        <v>81.398270483050311</v>
      </c>
      <c r="CA610" s="296" t="str">
        <f t="shared" si="201"/>
        <v/>
      </c>
    </row>
    <row r="611" spans="12:79" x14ac:dyDescent="0.25">
      <c r="L611" s="332">
        <v>44055</v>
      </c>
      <c r="M611" s="2" t="s">
        <v>108</v>
      </c>
      <c r="N611" s="2" t="s">
        <v>133</v>
      </c>
      <c r="O611" s="323">
        <v>44562</v>
      </c>
      <c r="P611" s="323">
        <v>44926</v>
      </c>
      <c r="Q611" s="324">
        <v>8760</v>
      </c>
      <c r="R611" s="325">
        <v>43.19</v>
      </c>
      <c r="S611" s="274">
        <f t="shared" si="182"/>
        <v>1.0767800000000001</v>
      </c>
      <c r="T611" s="326">
        <f t="shared" si="191"/>
        <v>40.110328943702513</v>
      </c>
      <c r="U611" s="296" t="str">
        <f t="shared" si="183"/>
        <v/>
      </c>
      <c r="V611" s="296"/>
      <c r="W611" s="332">
        <v>44477</v>
      </c>
      <c r="X611" s="2" t="s">
        <v>108</v>
      </c>
      <c r="Y611" s="2" t="s">
        <v>153</v>
      </c>
      <c r="Z611" s="323">
        <v>47849</v>
      </c>
      <c r="AA611" s="323">
        <v>48213</v>
      </c>
      <c r="AB611" s="324">
        <v>8760</v>
      </c>
      <c r="AC611" s="325">
        <v>65.42</v>
      </c>
      <c r="AD611" s="274">
        <f t="shared" si="184"/>
        <v>1.0713699999999999</v>
      </c>
      <c r="AE611" s="326">
        <f t="shared" si="192"/>
        <v>61.062004722924861</v>
      </c>
      <c r="AF611" s="296" t="str">
        <f t="shared" si="193"/>
        <v/>
      </c>
      <c r="AG611" s="296"/>
      <c r="AH611" s="332">
        <v>44844</v>
      </c>
      <c r="AI611" s="2" t="s">
        <v>108</v>
      </c>
      <c r="AJ611" s="2" t="s">
        <v>155</v>
      </c>
      <c r="AK611" s="323">
        <v>48214</v>
      </c>
      <c r="AL611" s="323">
        <v>48579</v>
      </c>
      <c r="AM611" s="324">
        <v>8784</v>
      </c>
      <c r="AN611" s="325">
        <v>125.28</v>
      </c>
      <c r="AO611" s="274">
        <f t="shared" si="185"/>
        <v>0.97899000000000003</v>
      </c>
      <c r="AP611" s="326">
        <f t="shared" si="194"/>
        <v>127.96862072135568</v>
      </c>
      <c r="AQ611" s="296" t="str">
        <f t="shared" si="195"/>
        <v/>
      </c>
      <c r="AR611" s="296"/>
      <c r="AS611" s="333">
        <v>44851</v>
      </c>
      <c r="AT611" s="328" t="s">
        <v>115</v>
      </c>
      <c r="AU611" s="328" t="s">
        <v>118</v>
      </c>
      <c r="AV611" s="329">
        <v>45474</v>
      </c>
      <c r="AW611" s="329">
        <v>45565</v>
      </c>
      <c r="AX611" s="330">
        <v>2208</v>
      </c>
      <c r="AY611" s="331">
        <v>176.19</v>
      </c>
      <c r="AZ611" s="274">
        <f t="shared" si="186"/>
        <v>0.97899000000000003</v>
      </c>
      <c r="BA611" s="326">
        <f t="shared" si="196"/>
        <v>179.97119480280696</v>
      </c>
      <c r="BB611" s="296">
        <f t="shared" si="197"/>
        <v>179.97119480280696</v>
      </c>
      <c r="BC611">
        <f t="shared" si="187"/>
        <v>1</v>
      </c>
      <c r="BD611" s="296"/>
      <c r="BE611" s="296"/>
      <c r="BF611" s="332">
        <v>45212</v>
      </c>
      <c r="BG611" s="2" t="s">
        <v>115</v>
      </c>
      <c r="BH611" s="2" t="s">
        <v>148</v>
      </c>
      <c r="BI611" s="323">
        <v>45839</v>
      </c>
      <c r="BJ611" s="323">
        <v>45930</v>
      </c>
      <c r="BK611" s="324">
        <v>2208</v>
      </c>
      <c r="BL611" s="325">
        <v>112.01</v>
      </c>
      <c r="BM611" s="274">
        <f t="shared" si="188"/>
        <v>0.95518000000000003</v>
      </c>
      <c r="BN611" s="326">
        <f t="shared" si="198"/>
        <v>117.26585565024394</v>
      </c>
      <c r="BO611" s="296" t="str">
        <f t="shared" si="199"/>
        <v/>
      </c>
      <c r="BP611" t="str">
        <f t="shared" si="189"/>
        <v/>
      </c>
      <c r="BQ611" s="296"/>
      <c r="BR611" s="332">
        <v>45205</v>
      </c>
      <c r="BS611" s="2" t="s">
        <v>108</v>
      </c>
      <c r="BT611" s="2" t="s">
        <v>158</v>
      </c>
      <c r="BU611" s="323">
        <v>48580</v>
      </c>
      <c r="BV611" s="323">
        <v>48944</v>
      </c>
      <c r="BW611" s="324">
        <v>8760</v>
      </c>
      <c r="BX611" s="325">
        <v>75.75</v>
      </c>
      <c r="BY611" s="274">
        <f t="shared" si="190"/>
        <v>0.95518000000000003</v>
      </c>
      <c r="BZ611" s="326">
        <f t="shared" si="200"/>
        <v>79.304424296991144</v>
      </c>
      <c r="CA611" s="296" t="str">
        <f t="shared" si="201"/>
        <v/>
      </c>
    </row>
    <row r="612" spans="12:79" x14ac:dyDescent="0.25">
      <c r="L612" s="332">
        <v>44055</v>
      </c>
      <c r="M612" s="2" t="s">
        <v>108</v>
      </c>
      <c r="N612" s="2" t="s">
        <v>110</v>
      </c>
      <c r="O612" s="323">
        <v>44927</v>
      </c>
      <c r="P612" s="323">
        <v>45291</v>
      </c>
      <c r="Q612" s="324">
        <v>8760</v>
      </c>
      <c r="R612" s="325">
        <v>45.45</v>
      </c>
      <c r="S612" s="274">
        <f t="shared" si="182"/>
        <v>1.0767800000000001</v>
      </c>
      <c r="T612" s="326">
        <f t="shared" si="191"/>
        <v>42.209179219524877</v>
      </c>
      <c r="U612" s="296" t="str">
        <f t="shared" si="183"/>
        <v/>
      </c>
      <c r="V612" s="296"/>
      <c r="W612" s="332">
        <v>44476</v>
      </c>
      <c r="X612" s="2" t="s">
        <v>108</v>
      </c>
      <c r="Y612" s="2" t="s">
        <v>133</v>
      </c>
      <c r="Z612" s="323">
        <v>44562</v>
      </c>
      <c r="AA612" s="323">
        <v>44926</v>
      </c>
      <c r="AB612" s="324">
        <v>8760</v>
      </c>
      <c r="AC612" s="325">
        <v>122.9</v>
      </c>
      <c r="AD612" s="274">
        <f t="shared" si="184"/>
        <v>1.0713699999999999</v>
      </c>
      <c r="AE612" s="326">
        <f t="shared" si="192"/>
        <v>114.71293764059104</v>
      </c>
      <c r="AF612" s="296" t="str">
        <f t="shared" si="193"/>
        <v/>
      </c>
      <c r="AG612" s="296"/>
      <c r="AH612" s="332">
        <v>44841</v>
      </c>
      <c r="AI612" s="2" t="s">
        <v>108</v>
      </c>
      <c r="AJ612" s="2" t="s">
        <v>110</v>
      </c>
      <c r="AK612" s="323">
        <v>44927</v>
      </c>
      <c r="AL612" s="323">
        <v>45291</v>
      </c>
      <c r="AM612" s="324">
        <v>8760</v>
      </c>
      <c r="AN612" s="325">
        <v>427.5</v>
      </c>
      <c r="AO612" s="274">
        <f t="shared" si="185"/>
        <v>0.97899000000000003</v>
      </c>
      <c r="AP612" s="326">
        <f t="shared" si="194"/>
        <v>436.67453191554563</v>
      </c>
      <c r="AQ612" s="296" t="str">
        <f t="shared" si="195"/>
        <v/>
      </c>
      <c r="AR612" s="296"/>
      <c r="AS612" s="333">
        <v>44851</v>
      </c>
      <c r="AT612" s="328" t="s">
        <v>115</v>
      </c>
      <c r="AU612" s="328" t="s">
        <v>140</v>
      </c>
      <c r="AV612" s="329">
        <v>45566</v>
      </c>
      <c r="AW612" s="329">
        <v>45657</v>
      </c>
      <c r="AX612" s="330">
        <v>2209</v>
      </c>
      <c r="AY612" s="331">
        <v>240.25</v>
      </c>
      <c r="AZ612" s="274">
        <f t="shared" si="186"/>
        <v>0.97899000000000003</v>
      </c>
      <c r="BA612" s="326">
        <f t="shared" si="196"/>
        <v>245.40597963206977</v>
      </c>
      <c r="BB612" s="296" t="str">
        <f t="shared" si="197"/>
        <v/>
      </c>
      <c r="BC612" t="str">
        <f t="shared" si="187"/>
        <v/>
      </c>
      <c r="BD612" s="296"/>
      <c r="BE612" s="296"/>
      <c r="BF612" s="332">
        <v>45212</v>
      </c>
      <c r="BG612" s="2" t="s">
        <v>115</v>
      </c>
      <c r="BH612" s="2" t="s">
        <v>152</v>
      </c>
      <c r="BI612" s="323">
        <v>45931</v>
      </c>
      <c r="BJ612" s="323">
        <v>46022</v>
      </c>
      <c r="BK612" s="324">
        <v>2209</v>
      </c>
      <c r="BL612" s="325">
        <v>135.11000000000001</v>
      </c>
      <c r="BM612" s="274">
        <f t="shared" si="188"/>
        <v>0.95518000000000003</v>
      </c>
      <c r="BN612" s="326">
        <f t="shared" si="198"/>
        <v>141.44977909922738</v>
      </c>
      <c r="BO612" s="296" t="str">
        <f t="shared" si="199"/>
        <v/>
      </c>
      <c r="BP612" t="str">
        <f t="shared" si="189"/>
        <v/>
      </c>
      <c r="BQ612" s="296"/>
      <c r="BR612" s="332">
        <v>45204</v>
      </c>
      <c r="BS612" s="2" t="s">
        <v>108</v>
      </c>
      <c r="BT612" s="2" t="s">
        <v>111</v>
      </c>
      <c r="BU612" s="323">
        <v>45292</v>
      </c>
      <c r="BV612" s="323">
        <v>45657</v>
      </c>
      <c r="BW612" s="324">
        <v>8784</v>
      </c>
      <c r="BX612" s="325">
        <v>114.97</v>
      </c>
      <c r="BY612" s="274">
        <f t="shared" si="190"/>
        <v>0.95518000000000003</v>
      </c>
      <c r="BZ612" s="326">
        <f t="shared" si="200"/>
        <v>120.3647480056115</v>
      </c>
      <c r="CA612" s="296">
        <f t="shared" si="201"/>
        <v>120.3647480056115</v>
      </c>
    </row>
    <row r="613" spans="12:79" x14ac:dyDescent="0.25">
      <c r="L613" s="332">
        <v>44055</v>
      </c>
      <c r="M613" s="2" t="s">
        <v>108</v>
      </c>
      <c r="N613" s="2" t="s">
        <v>111</v>
      </c>
      <c r="O613" s="323">
        <v>45292</v>
      </c>
      <c r="P613" s="323">
        <v>45657</v>
      </c>
      <c r="Q613" s="324">
        <v>8784</v>
      </c>
      <c r="R613" s="325">
        <v>47.9</v>
      </c>
      <c r="S613" s="274">
        <f t="shared" si="182"/>
        <v>1.0767800000000001</v>
      </c>
      <c r="T613" s="326">
        <f t="shared" si="191"/>
        <v>44.484481509686283</v>
      </c>
      <c r="U613" s="296" t="str">
        <f t="shared" si="183"/>
        <v/>
      </c>
      <c r="V613" s="296"/>
      <c r="W613" s="332">
        <v>44476</v>
      </c>
      <c r="X613" s="2" t="s">
        <v>108</v>
      </c>
      <c r="Y613" s="2" t="s">
        <v>110</v>
      </c>
      <c r="Z613" s="323">
        <v>44927</v>
      </c>
      <c r="AA613" s="323">
        <v>45291</v>
      </c>
      <c r="AB613" s="324">
        <v>8760</v>
      </c>
      <c r="AC613" s="325">
        <v>82.65</v>
      </c>
      <c r="AD613" s="274">
        <f t="shared" si="184"/>
        <v>1.0713699999999999</v>
      </c>
      <c r="AE613" s="326">
        <f t="shared" si="192"/>
        <v>77.144217217207881</v>
      </c>
      <c r="AF613" s="296">
        <f t="shared" si="193"/>
        <v>77.144217217207881</v>
      </c>
      <c r="AG613" s="296"/>
      <c r="AH613" s="332">
        <v>44841</v>
      </c>
      <c r="AI613" s="2" t="s">
        <v>108</v>
      </c>
      <c r="AJ613" s="2" t="s">
        <v>111</v>
      </c>
      <c r="AK613" s="323">
        <v>45292</v>
      </c>
      <c r="AL613" s="323">
        <v>45657</v>
      </c>
      <c r="AM613" s="324">
        <v>8784</v>
      </c>
      <c r="AN613" s="325">
        <v>269</v>
      </c>
      <c r="AO613" s="274">
        <f t="shared" si="185"/>
        <v>0.97899000000000003</v>
      </c>
      <c r="AP613" s="326">
        <f t="shared" si="194"/>
        <v>274.77298031644858</v>
      </c>
      <c r="AQ613" s="296" t="str">
        <f t="shared" si="195"/>
        <v/>
      </c>
      <c r="AR613" s="296"/>
      <c r="AS613" s="333">
        <v>44851</v>
      </c>
      <c r="AT613" s="328" t="s">
        <v>115</v>
      </c>
      <c r="AU613" s="328" t="s">
        <v>135</v>
      </c>
      <c r="AV613" s="329">
        <v>45658</v>
      </c>
      <c r="AW613" s="329">
        <v>45747</v>
      </c>
      <c r="AX613" s="330">
        <v>2159</v>
      </c>
      <c r="AY613" s="331">
        <v>240.71</v>
      </c>
      <c r="AZ613" s="274">
        <f t="shared" si="186"/>
        <v>0.97899000000000003</v>
      </c>
      <c r="BA613" s="326">
        <f t="shared" si="196"/>
        <v>245.87585164301984</v>
      </c>
      <c r="BB613" s="296" t="str">
        <f t="shared" si="197"/>
        <v/>
      </c>
      <c r="BC613" t="str">
        <f t="shared" si="187"/>
        <v/>
      </c>
      <c r="BD613" s="296"/>
      <c r="BE613" s="296"/>
      <c r="BF613" s="332">
        <v>45212</v>
      </c>
      <c r="BG613" s="2" t="s">
        <v>115</v>
      </c>
      <c r="BH613" s="2" t="s">
        <v>138</v>
      </c>
      <c r="BI613" s="323">
        <v>46023</v>
      </c>
      <c r="BJ613" s="323">
        <v>46112</v>
      </c>
      <c r="BK613" s="324">
        <v>2159</v>
      </c>
      <c r="BL613" s="325">
        <v>127.76</v>
      </c>
      <c r="BM613" s="274">
        <f t="shared" si="188"/>
        <v>0.95518000000000003</v>
      </c>
      <c r="BN613" s="326">
        <f t="shared" si="198"/>
        <v>133.7548943654599</v>
      </c>
      <c r="BO613" s="296" t="str">
        <f t="shared" si="199"/>
        <v/>
      </c>
      <c r="BP613" t="str">
        <f t="shared" si="189"/>
        <v/>
      </c>
      <c r="BQ613" s="296"/>
      <c r="BR613" s="332">
        <v>45204</v>
      </c>
      <c r="BS613" s="2" t="s">
        <v>108</v>
      </c>
      <c r="BT613" s="2" t="s">
        <v>135</v>
      </c>
      <c r="BU613" s="323">
        <v>45658</v>
      </c>
      <c r="BV613" s="323">
        <v>46022</v>
      </c>
      <c r="BW613" s="324">
        <v>8760</v>
      </c>
      <c r="BX613" s="325">
        <v>114.26</v>
      </c>
      <c r="BY613" s="274">
        <f t="shared" si="190"/>
        <v>0.95518000000000003</v>
      </c>
      <c r="BZ613" s="326">
        <f t="shared" si="200"/>
        <v>119.6214326095605</v>
      </c>
      <c r="CA613" s="296" t="str">
        <f t="shared" si="201"/>
        <v/>
      </c>
    </row>
    <row r="614" spans="12:79" x14ac:dyDescent="0.25">
      <c r="L614" s="332">
        <v>44055</v>
      </c>
      <c r="M614" s="2" t="s">
        <v>108</v>
      </c>
      <c r="N614" s="2" t="s">
        <v>135</v>
      </c>
      <c r="O614" s="323">
        <v>45658</v>
      </c>
      <c r="P614" s="323">
        <v>46022</v>
      </c>
      <c r="Q614" s="324">
        <v>8760</v>
      </c>
      <c r="R614" s="325">
        <v>48.6</v>
      </c>
      <c r="S614" s="274">
        <f t="shared" si="182"/>
        <v>1.0767800000000001</v>
      </c>
      <c r="T614" s="326">
        <f t="shared" si="191"/>
        <v>45.134567878303827</v>
      </c>
      <c r="U614" s="296" t="str">
        <f t="shared" si="183"/>
        <v/>
      </c>
      <c r="V614" s="296"/>
      <c r="W614" s="332">
        <v>44476</v>
      </c>
      <c r="X614" s="2" t="s">
        <v>108</v>
      </c>
      <c r="Y614" s="2" t="s">
        <v>111</v>
      </c>
      <c r="Z614" s="323">
        <v>45292</v>
      </c>
      <c r="AA614" s="323">
        <v>45657</v>
      </c>
      <c r="AB614" s="324">
        <v>8784</v>
      </c>
      <c r="AC614" s="325">
        <v>71.31</v>
      </c>
      <c r="AD614" s="274">
        <f t="shared" si="184"/>
        <v>1.0713699999999999</v>
      </c>
      <c r="AE614" s="326">
        <f t="shared" si="192"/>
        <v>66.559638593576452</v>
      </c>
      <c r="AF614" s="296" t="str">
        <f t="shared" si="193"/>
        <v/>
      </c>
      <c r="AG614" s="296"/>
      <c r="AH614" s="332">
        <v>44841</v>
      </c>
      <c r="AI614" s="2" t="s">
        <v>108</v>
      </c>
      <c r="AJ614" s="2" t="s">
        <v>135</v>
      </c>
      <c r="AK614" s="323">
        <v>45658</v>
      </c>
      <c r="AL614" s="323">
        <v>46022</v>
      </c>
      <c r="AM614" s="324">
        <v>8760</v>
      </c>
      <c r="AN614" s="325">
        <v>192.5</v>
      </c>
      <c r="AO614" s="274">
        <f t="shared" si="185"/>
        <v>0.97899000000000003</v>
      </c>
      <c r="AP614" s="326">
        <f t="shared" si="194"/>
        <v>196.63122197366673</v>
      </c>
      <c r="AQ614" s="296" t="str">
        <f t="shared" si="195"/>
        <v/>
      </c>
      <c r="AR614" s="296"/>
      <c r="AS614" s="333">
        <v>44851</v>
      </c>
      <c r="AT614" s="328" t="s">
        <v>115</v>
      </c>
      <c r="AU614" s="328" t="s">
        <v>145</v>
      </c>
      <c r="AV614" s="329">
        <v>45748</v>
      </c>
      <c r="AW614" s="329">
        <v>45838</v>
      </c>
      <c r="AX614" s="330">
        <v>2184</v>
      </c>
      <c r="AY614" s="331"/>
      <c r="AZ614" s="274">
        <f t="shared" si="186"/>
        <v>0.97899000000000003</v>
      </c>
      <c r="BA614" s="326" t="str">
        <f t="shared" si="196"/>
        <v/>
      </c>
      <c r="BB614" s="296" t="str">
        <f t="shared" si="197"/>
        <v/>
      </c>
      <c r="BC614" t="str">
        <f t="shared" si="187"/>
        <v/>
      </c>
      <c r="BD614" s="296"/>
      <c r="BE614" s="296"/>
      <c r="BF614" s="332">
        <v>45212</v>
      </c>
      <c r="BG614" s="2" t="s">
        <v>115</v>
      </c>
      <c r="BH614" s="2" t="s">
        <v>157</v>
      </c>
      <c r="BI614" s="323">
        <v>46113</v>
      </c>
      <c r="BJ614" s="323">
        <v>46203</v>
      </c>
      <c r="BK614" s="324">
        <v>2184</v>
      </c>
      <c r="BL614" s="325"/>
      <c r="BM614" s="274">
        <f t="shared" si="188"/>
        <v>0.95518000000000003</v>
      </c>
      <c r="BN614" s="326" t="str">
        <f t="shared" si="198"/>
        <v/>
      </c>
      <c r="BO614" s="296" t="str">
        <f t="shared" si="199"/>
        <v/>
      </c>
      <c r="BP614" t="str">
        <f t="shared" si="189"/>
        <v/>
      </c>
      <c r="BQ614" s="296"/>
      <c r="BR614" s="332">
        <v>45204</v>
      </c>
      <c r="BS614" s="2" t="s">
        <v>108</v>
      </c>
      <c r="BT614" s="2" t="s">
        <v>138</v>
      </c>
      <c r="BU614" s="323">
        <v>46023</v>
      </c>
      <c r="BV614" s="323">
        <v>46387</v>
      </c>
      <c r="BW614" s="324">
        <v>8760</v>
      </c>
      <c r="BX614" s="325">
        <v>105.32</v>
      </c>
      <c r="BY614" s="274">
        <f t="shared" si="190"/>
        <v>0.95518000000000003</v>
      </c>
      <c r="BZ614" s="326">
        <f t="shared" si="200"/>
        <v>110.261940157876</v>
      </c>
      <c r="CA614" s="296" t="str">
        <f t="shared" si="201"/>
        <v/>
      </c>
    </row>
    <row r="615" spans="12:79" x14ac:dyDescent="0.25">
      <c r="L615" s="332">
        <v>44055</v>
      </c>
      <c r="M615" s="2" t="s">
        <v>108</v>
      </c>
      <c r="N615" s="2" t="s">
        <v>138</v>
      </c>
      <c r="O615" s="323">
        <v>46023</v>
      </c>
      <c r="P615" s="323">
        <v>46387</v>
      </c>
      <c r="Q615" s="324">
        <v>8760</v>
      </c>
      <c r="R615" s="325">
        <v>49.15</v>
      </c>
      <c r="S615" s="274">
        <f t="shared" si="182"/>
        <v>1.0767800000000001</v>
      </c>
      <c r="T615" s="326">
        <f t="shared" si="191"/>
        <v>45.645350025074755</v>
      </c>
      <c r="U615" s="296" t="str">
        <f t="shared" si="183"/>
        <v/>
      </c>
      <c r="V615" s="296"/>
      <c r="W615" s="332">
        <v>44476</v>
      </c>
      <c r="X615" s="2" t="s">
        <v>108</v>
      </c>
      <c r="Y615" s="2" t="s">
        <v>135</v>
      </c>
      <c r="Z615" s="323">
        <v>45658</v>
      </c>
      <c r="AA615" s="323">
        <v>46022</v>
      </c>
      <c r="AB615" s="324">
        <v>8760</v>
      </c>
      <c r="AC615" s="325">
        <v>69.7</v>
      </c>
      <c r="AD615" s="274">
        <f t="shared" si="184"/>
        <v>1.0713699999999999</v>
      </c>
      <c r="AE615" s="326">
        <f t="shared" si="192"/>
        <v>65.056889776641128</v>
      </c>
      <c r="AF615" s="296" t="str">
        <f t="shared" si="193"/>
        <v/>
      </c>
      <c r="AG615" s="296"/>
      <c r="AH615" s="332">
        <v>44841</v>
      </c>
      <c r="AI615" s="2" t="s">
        <v>108</v>
      </c>
      <c r="AJ615" s="2" t="s">
        <v>138</v>
      </c>
      <c r="AK615" s="323">
        <v>46023</v>
      </c>
      <c r="AL615" s="323">
        <v>46387</v>
      </c>
      <c r="AM615" s="324">
        <v>8760</v>
      </c>
      <c r="AN615" s="325">
        <v>167</v>
      </c>
      <c r="AO615" s="274">
        <f t="shared" si="185"/>
        <v>0.97899000000000003</v>
      </c>
      <c r="AP615" s="326">
        <f t="shared" si="194"/>
        <v>170.58396919273946</v>
      </c>
      <c r="AQ615" s="296" t="str">
        <f t="shared" si="195"/>
        <v/>
      </c>
      <c r="AR615" s="296"/>
      <c r="AS615" s="333">
        <v>44851</v>
      </c>
      <c r="AT615" s="328" t="s">
        <v>115</v>
      </c>
      <c r="AU615" s="328" t="s">
        <v>148</v>
      </c>
      <c r="AV615" s="329">
        <v>45839</v>
      </c>
      <c r="AW615" s="329">
        <v>45930</v>
      </c>
      <c r="AX615" s="330">
        <v>2208</v>
      </c>
      <c r="AY615" s="331"/>
      <c r="AZ615" s="274">
        <f t="shared" si="186"/>
        <v>0.97899000000000003</v>
      </c>
      <c r="BA615" s="326" t="str">
        <f t="shared" si="196"/>
        <v/>
      </c>
      <c r="BB615" s="296" t="str">
        <f t="shared" si="197"/>
        <v/>
      </c>
      <c r="BC615" t="str">
        <f t="shared" si="187"/>
        <v/>
      </c>
      <c r="BD615" s="296"/>
      <c r="BE615" s="296"/>
      <c r="BF615" s="332">
        <v>45212</v>
      </c>
      <c r="BG615" s="2" t="s">
        <v>115</v>
      </c>
      <c r="BH615" s="2" t="s">
        <v>160</v>
      </c>
      <c r="BI615" s="323">
        <v>46204</v>
      </c>
      <c r="BJ615" s="323">
        <v>46295</v>
      </c>
      <c r="BK615" s="324">
        <v>2208</v>
      </c>
      <c r="BL615" s="325"/>
      <c r="BM615" s="274">
        <f t="shared" si="188"/>
        <v>0.95518000000000003</v>
      </c>
      <c r="BN615" s="326" t="str">
        <f t="shared" si="198"/>
        <v/>
      </c>
      <c r="BO615" s="296" t="str">
        <f t="shared" si="199"/>
        <v/>
      </c>
      <c r="BP615" t="str">
        <f t="shared" si="189"/>
        <v/>
      </c>
      <c r="BQ615" s="296"/>
      <c r="BR615" s="332">
        <v>45204</v>
      </c>
      <c r="BS615" s="2" t="s">
        <v>108</v>
      </c>
      <c r="BT615" s="2" t="s">
        <v>141</v>
      </c>
      <c r="BU615" s="323">
        <v>46388</v>
      </c>
      <c r="BV615" s="323">
        <v>46752</v>
      </c>
      <c r="BW615" s="324">
        <v>8760</v>
      </c>
      <c r="BX615" s="325">
        <v>92.06</v>
      </c>
      <c r="BY615" s="274">
        <f t="shared" si="190"/>
        <v>0.95518000000000003</v>
      </c>
      <c r="BZ615" s="326">
        <f t="shared" si="200"/>
        <v>96.379739944303694</v>
      </c>
      <c r="CA615" s="296" t="str">
        <f t="shared" si="201"/>
        <v/>
      </c>
    </row>
    <row r="616" spans="12:79" x14ac:dyDescent="0.25">
      <c r="L616" s="332">
        <v>44054</v>
      </c>
      <c r="M616" s="2" t="s">
        <v>108</v>
      </c>
      <c r="N616" s="2" t="s">
        <v>151</v>
      </c>
      <c r="O616" s="323">
        <v>44197</v>
      </c>
      <c r="P616" s="323">
        <v>44561</v>
      </c>
      <c r="Q616" s="324">
        <v>8760</v>
      </c>
      <c r="R616" s="325">
        <v>40.32</v>
      </c>
      <c r="S616" s="274">
        <f t="shared" si="182"/>
        <v>1.0767800000000001</v>
      </c>
      <c r="T616" s="326">
        <f t="shared" si="191"/>
        <v>37.444974832370583</v>
      </c>
      <c r="U616" s="296" t="str">
        <f t="shared" si="183"/>
        <v/>
      </c>
      <c r="V616" s="296"/>
      <c r="W616" s="332">
        <v>44476</v>
      </c>
      <c r="X616" s="2" t="s">
        <v>108</v>
      </c>
      <c r="Y616" s="2" t="s">
        <v>138</v>
      </c>
      <c r="Z616" s="323">
        <v>46023</v>
      </c>
      <c r="AA616" s="323">
        <v>46387</v>
      </c>
      <c r="AB616" s="324">
        <v>8760</v>
      </c>
      <c r="AC616" s="325">
        <v>68.22</v>
      </c>
      <c r="AD616" s="274">
        <f t="shared" si="184"/>
        <v>1.0713699999999999</v>
      </c>
      <c r="AE616" s="326">
        <f t="shared" si="192"/>
        <v>63.675480926290639</v>
      </c>
      <c r="AF616" s="296" t="str">
        <f t="shared" si="193"/>
        <v/>
      </c>
      <c r="AG616" s="296"/>
      <c r="AH616" s="332">
        <v>44841</v>
      </c>
      <c r="AI616" s="2" t="s">
        <v>108</v>
      </c>
      <c r="AJ616" s="2" t="s">
        <v>141</v>
      </c>
      <c r="AK616" s="323">
        <v>46388</v>
      </c>
      <c r="AL616" s="323">
        <v>46752</v>
      </c>
      <c r="AM616" s="324">
        <v>8760</v>
      </c>
      <c r="AN616" s="325">
        <v>141.5</v>
      </c>
      <c r="AO616" s="274">
        <f t="shared" si="185"/>
        <v>0.97899000000000003</v>
      </c>
      <c r="AP616" s="326">
        <f t="shared" si="194"/>
        <v>144.53671641181217</v>
      </c>
      <c r="AQ616" s="296" t="str">
        <f t="shared" si="195"/>
        <v/>
      </c>
      <c r="AR616" s="296"/>
      <c r="AS616" s="333">
        <v>44848</v>
      </c>
      <c r="AT616" s="328" t="s">
        <v>115</v>
      </c>
      <c r="AU616" s="328" t="s">
        <v>110</v>
      </c>
      <c r="AV616" s="329">
        <v>44927</v>
      </c>
      <c r="AW616" s="329">
        <v>45016</v>
      </c>
      <c r="AX616" s="330">
        <v>2159</v>
      </c>
      <c r="AY616" s="331">
        <v>474</v>
      </c>
      <c r="AZ616" s="274">
        <f t="shared" si="186"/>
        <v>0.97899000000000003</v>
      </c>
      <c r="BA616" s="326">
        <f t="shared" si="196"/>
        <v>484.17246345723652</v>
      </c>
      <c r="BB616" s="296" t="str">
        <f t="shared" si="197"/>
        <v/>
      </c>
      <c r="BC616" t="str">
        <f t="shared" si="187"/>
        <v/>
      </c>
      <c r="BD616" s="296"/>
      <c r="BE616" s="296"/>
      <c r="BF616" s="332">
        <v>45211</v>
      </c>
      <c r="BG616" s="2" t="s">
        <v>115</v>
      </c>
      <c r="BH616" s="2" t="s">
        <v>111</v>
      </c>
      <c r="BI616" s="323">
        <v>45292</v>
      </c>
      <c r="BJ616" s="323">
        <v>45382</v>
      </c>
      <c r="BK616" s="324">
        <v>2183</v>
      </c>
      <c r="BL616" s="325">
        <v>140.91999999999999</v>
      </c>
      <c r="BM616" s="274">
        <f t="shared" si="188"/>
        <v>0.95518000000000003</v>
      </c>
      <c r="BN616" s="326">
        <f t="shared" si="198"/>
        <v>147.53240226972926</v>
      </c>
      <c r="BO616" s="296" t="str">
        <f t="shared" si="199"/>
        <v/>
      </c>
      <c r="BP616">
        <f t="shared" si="189"/>
        <v>1</v>
      </c>
      <c r="BQ616" s="296"/>
      <c r="BR616" s="332">
        <v>45204</v>
      </c>
      <c r="BS616" s="2" t="s">
        <v>108</v>
      </c>
      <c r="BT616" s="2" t="s">
        <v>143</v>
      </c>
      <c r="BU616" s="323">
        <v>46753</v>
      </c>
      <c r="BV616" s="323">
        <v>47118</v>
      </c>
      <c r="BW616" s="324">
        <v>8784</v>
      </c>
      <c r="BX616" s="325">
        <v>82.06</v>
      </c>
      <c r="BY616" s="274">
        <f t="shared" si="190"/>
        <v>0.95518000000000003</v>
      </c>
      <c r="BZ616" s="326">
        <f t="shared" si="200"/>
        <v>85.910509014007829</v>
      </c>
      <c r="CA616" s="296" t="str">
        <f t="shared" si="201"/>
        <v/>
      </c>
    </row>
    <row r="617" spans="12:79" x14ac:dyDescent="0.25">
      <c r="L617" s="332">
        <v>44054</v>
      </c>
      <c r="M617" s="2" t="s">
        <v>108</v>
      </c>
      <c r="N617" s="2" t="s">
        <v>133</v>
      </c>
      <c r="O617" s="323">
        <v>44562</v>
      </c>
      <c r="P617" s="323">
        <v>44926</v>
      </c>
      <c r="Q617" s="324">
        <v>8760</v>
      </c>
      <c r="R617" s="325">
        <v>44.05</v>
      </c>
      <c r="S617" s="274">
        <f t="shared" si="182"/>
        <v>1.0767800000000001</v>
      </c>
      <c r="T617" s="326">
        <f t="shared" si="191"/>
        <v>40.909006482289783</v>
      </c>
      <c r="U617" s="296" t="str">
        <f t="shared" si="183"/>
        <v/>
      </c>
      <c r="V617" s="296"/>
      <c r="W617" s="332">
        <v>44476</v>
      </c>
      <c r="X617" s="2" t="s">
        <v>108</v>
      </c>
      <c r="Y617" s="2" t="s">
        <v>141</v>
      </c>
      <c r="Z617" s="323">
        <v>46388</v>
      </c>
      <c r="AA617" s="323">
        <v>46752</v>
      </c>
      <c r="AB617" s="324">
        <v>8760</v>
      </c>
      <c r="AC617" s="325">
        <v>68.62</v>
      </c>
      <c r="AD617" s="274">
        <f t="shared" si="184"/>
        <v>1.0713699999999999</v>
      </c>
      <c r="AE617" s="326">
        <f t="shared" si="192"/>
        <v>64.048834669628619</v>
      </c>
      <c r="AF617" s="296" t="str">
        <f t="shared" si="193"/>
        <v/>
      </c>
      <c r="AG617" s="296"/>
      <c r="AH617" s="332">
        <v>44841</v>
      </c>
      <c r="AI617" s="2" t="s">
        <v>108</v>
      </c>
      <c r="AJ617" s="2" t="s">
        <v>143</v>
      </c>
      <c r="AK617" s="323">
        <v>46753</v>
      </c>
      <c r="AL617" s="323">
        <v>47118</v>
      </c>
      <c r="AM617" s="324">
        <v>8784</v>
      </c>
      <c r="AN617" s="325">
        <v>128.22</v>
      </c>
      <c r="AO617" s="274">
        <f t="shared" si="185"/>
        <v>0.97899000000000003</v>
      </c>
      <c r="AP617" s="326">
        <f t="shared" si="194"/>
        <v>130.97171574786259</v>
      </c>
      <c r="AQ617" s="296" t="str">
        <f t="shared" si="195"/>
        <v/>
      </c>
      <c r="AR617" s="296"/>
      <c r="AS617" s="333">
        <v>44848</v>
      </c>
      <c r="AT617" s="328" t="s">
        <v>115</v>
      </c>
      <c r="AU617" s="328" t="s">
        <v>134</v>
      </c>
      <c r="AV617" s="329">
        <v>45017</v>
      </c>
      <c r="AW617" s="329">
        <v>45107</v>
      </c>
      <c r="AX617" s="330">
        <v>2184</v>
      </c>
      <c r="AY617" s="331">
        <v>353</v>
      </c>
      <c r="AZ617" s="274">
        <f t="shared" si="186"/>
        <v>0.97899000000000003</v>
      </c>
      <c r="BA617" s="326">
        <f t="shared" si="196"/>
        <v>360.57569535950313</v>
      </c>
      <c r="BB617" s="296" t="str">
        <f t="shared" si="197"/>
        <v/>
      </c>
      <c r="BC617" t="str">
        <f t="shared" si="187"/>
        <v/>
      </c>
      <c r="BD617" s="296"/>
      <c r="BE617" s="296"/>
      <c r="BF617" s="332">
        <v>45211</v>
      </c>
      <c r="BG617" s="2" t="s">
        <v>115</v>
      </c>
      <c r="BH617" s="2" t="s">
        <v>117</v>
      </c>
      <c r="BI617" s="323">
        <v>45383</v>
      </c>
      <c r="BJ617" s="323">
        <v>45473</v>
      </c>
      <c r="BK617" s="324">
        <v>2184</v>
      </c>
      <c r="BL617" s="325">
        <v>120.83</v>
      </c>
      <c r="BM617" s="274">
        <f t="shared" si="188"/>
        <v>0.95518000000000003</v>
      </c>
      <c r="BN617" s="326">
        <f t="shared" si="198"/>
        <v>126.49971733076488</v>
      </c>
      <c r="BO617" s="296" t="str">
        <f t="shared" si="199"/>
        <v/>
      </c>
      <c r="BP617">
        <f t="shared" si="189"/>
        <v>1</v>
      </c>
      <c r="BQ617" s="296"/>
      <c r="BR617" s="332">
        <v>45204</v>
      </c>
      <c r="BS617" s="2" t="s">
        <v>108</v>
      </c>
      <c r="BT617" s="2" t="s">
        <v>146</v>
      </c>
      <c r="BU617" s="323">
        <v>47119</v>
      </c>
      <c r="BV617" s="323">
        <v>47483</v>
      </c>
      <c r="BW617" s="324">
        <v>8760</v>
      </c>
      <c r="BX617" s="325">
        <v>80.489999999999995</v>
      </c>
      <c r="BY617" s="274">
        <f t="shared" si="190"/>
        <v>0.95518000000000003</v>
      </c>
      <c r="BZ617" s="326">
        <f t="shared" si="200"/>
        <v>84.266839757951374</v>
      </c>
      <c r="CA617" s="296" t="str">
        <f t="shared" si="201"/>
        <v/>
      </c>
    </row>
    <row r="618" spans="12:79" x14ac:dyDescent="0.25">
      <c r="L618" s="332">
        <v>44054</v>
      </c>
      <c r="M618" s="2" t="s">
        <v>108</v>
      </c>
      <c r="N618" s="2" t="s">
        <v>110</v>
      </c>
      <c r="O618" s="323">
        <v>44927</v>
      </c>
      <c r="P618" s="323">
        <v>45291</v>
      </c>
      <c r="Q618" s="324">
        <v>8760</v>
      </c>
      <c r="R618" s="325">
        <v>46.07</v>
      </c>
      <c r="S618" s="274">
        <f t="shared" si="182"/>
        <v>1.0767800000000001</v>
      </c>
      <c r="T618" s="326">
        <f t="shared" si="191"/>
        <v>42.784970003157561</v>
      </c>
      <c r="U618" s="296" t="str">
        <f t="shared" si="183"/>
        <v/>
      </c>
      <c r="V618" s="296"/>
      <c r="W618" s="332">
        <v>44476</v>
      </c>
      <c r="X618" s="2" t="s">
        <v>108</v>
      </c>
      <c r="Y618" s="2" t="s">
        <v>143</v>
      </c>
      <c r="Z618" s="323">
        <v>46753</v>
      </c>
      <c r="AA618" s="323">
        <v>47118</v>
      </c>
      <c r="AB618" s="324">
        <v>8784</v>
      </c>
      <c r="AC618" s="325">
        <v>67.66</v>
      </c>
      <c r="AD618" s="274">
        <f t="shared" si="184"/>
        <v>1.0713699999999999</v>
      </c>
      <c r="AE618" s="326">
        <f t="shared" si="192"/>
        <v>63.152785685617481</v>
      </c>
      <c r="AF618" s="296" t="str">
        <f t="shared" si="193"/>
        <v/>
      </c>
      <c r="AG618" s="296"/>
      <c r="AH618" s="332">
        <v>44841</v>
      </c>
      <c r="AI618" s="2" t="s">
        <v>108</v>
      </c>
      <c r="AJ618" s="2" t="s">
        <v>146</v>
      </c>
      <c r="AK618" s="323">
        <v>47119</v>
      </c>
      <c r="AL618" s="323">
        <v>47483</v>
      </c>
      <c r="AM618" s="324">
        <v>8760</v>
      </c>
      <c r="AN618" s="325">
        <v>126.44</v>
      </c>
      <c r="AO618" s="274">
        <f t="shared" si="185"/>
        <v>0.97899000000000003</v>
      </c>
      <c r="AP618" s="326">
        <f t="shared" si="194"/>
        <v>129.15351535766453</v>
      </c>
      <c r="AQ618" s="296" t="str">
        <f t="shared" si="195"/>
        <v/>
      </c>
      <c r="AR618" s="296"/>
      <c r="AS618" s="333">
        <v>44848</v>
      </c>
      <c r="AT618" s="328" t="s">
        <v>115</v>
      </c>
      <c r="AU618" s="328" t="s">
        <v>137</v>
      </c>
      <c r="AV618" s="329">
        <v>45108</v>
      </c>
      <c r="AW618" s="329">
        <v>45199</v>
      </c>
      <c r="AX618" s="330">
        <v>2208</v>
      </c>
      <c r="AY618" s="331">
        <v>346.18</v>
      </c>
      <c r="AZ618" s="274">
        <f t="shared" si="186"/>
        <v>0.97899000000000003</v>
      </c>
      <c r="BA618" s="326">
        <f t="shared" si="196"/>
        <v>353.60933206672183</v>
      </c>
      <c r="BB618" s="296" t="str">
        <f t="shared" si="197"/>
        <v/>
      </c>
      <c r="BC618" t="str">
        <f t="shared" si="187"/>
        <v/>
      </c>
      <c r="BD618" s="296"/>
      <c r="BE618" s="296"/>
      <c r="BF618" s="332">
        <v>45211</v>
      </c>
      <c r="BG618" s="2" t="s">
        <v>115</v>
      </c>
      <c r="BH618" s="2" t="s">
        <v>118</v>
      </c>
      <c r="BI618" s="323">
        <v>45474</v>
      </c>
      <c r="BJ618" s="323">
        <v>45565</v>
      </c>
      <c r="BK618" s="324">
        <v>2208</v>
      </c>
      <c r="BL618" s="325">
        <v>129.01</v>
      </c>
      <c r="BM618" s="274">
        <f t="shared" si="188"/>
        <v>0.95518000000000003</v>
      </c>
      <c r="BN618" s="326">
        <f t="shared" si="198"/>
        <v>135.06354823174689</v>
      </c>
      <c r="BO618" s="296" t="str">
        <f t="shared" si="199"/>
        <v/>
      </c>
      <c r="BP618">
        <f t="shared" si="189"/>
        <v>1</v>
      </c>
      <c r="BQ618" s="296"/>
      <c r="BR618" s="332">
        <v>45204</v>
      </c>
      <c r="BS618" s="2" t="s">
        <v>108</v>
      </c>
      <c r="BT618" s="2" t="s">
        <v>149</v>
      </c>
      <c r="BU618" s="323">
        <v>47484</v>
      </c>
      <c r="BV618" s="323">
        <v>47848</v>
      </c>
      <c r="BW618" s="324">
        <v>8760</v>
      </c>
      <c r="BX618" s="325">
        <v>77.62</v>
      </c>
      <c r="BY618" s="274">
        <f t="shared" si="190"/>
        <v>0.95518000000000003</v>
      </c>
      <c r="BZ618" s="326">
        <f t="shared" si="200"/>
        <v>81.26217048095647</v>
      </c>
      <c r="CA618" s="296" t="str">
        <f t="shared" si="201"/>
        <v/>
      </c>
    </row>
    <row r="619" spans="12:79" x14ac:dyDescent="0.25">
      <c r="L619" s="332">
        <v>44054</v>
      </c>
      <c r="M619" s="2" t="s">
        <v>108</v>
      </c>
      <c r="N619" s="2" t="s">
        <v>111</v>
      </c>
      <c r="O619" s="323">
        <v>45292</v>
      </c>
      <c r="P619" s="323">
        <v>45657</v>
      </c>
      <c r="Q619" s="324">
        <v>8784</v>
      </c>
      <c r="R619" s="325">
        <v>48.63</v>
      </c>
      <c r="S619" s="274">
        <f t="shared" si="182"/>
        <v>1.0767800000000001</v>
      </c>
      <c r="T619" s="326">
        <f t="shared" si="191"/>
        <v>45.162428722673155</v>
      </c>
      <c r="U619" s="296" t="str">
        <f t="shared" si="183"/>
        <v/>
      </c>
      <c r="V619" s="296"/>
      <c r="W619" s="332">
        <v>44476</v>
      </c>
      <c r="X619" s="2" t="s">
        <v>108</v>
      </c>
      <c r="Y619" s="2" t="s">
        <v>146</v>
      </c>
      <c r="Z619" s="323">
        <v>47119</v>
      </c>
      <c r="AA619" s="323">
        <v>47483</v>
      </c>
      <c r="AB619" s="324">
        <v>8760</v>
      </c>
      <c r="AC619" s="325">
        <v>67.22</v>
      </c>
      <c r="AD619" s="274">
        <f t="shared" si="184"/>
        <v>1.0713699999999999</v>
      </c>
      <c r="AE619" s="326">
        <f t="shared" si="192"/>
        <v>62.742096567945715</v>
      </c>
      <c r="AF619" s="296" t="str">
        <f t="shared" si="193"/>
        <v/>
      </c>
      <c r="AG619" s="296"/>
      <c r="AH619" s="332">
        <v>44841</v>
      </c>
      <c r="AI619" s="2" t="s">
        <v>108</v>
      </c>
      <c r="AJ619" s="2" t="s">
        <v>149</v>
      </c>
      <c r="AK619" s="323">
        <v>47484</v>
      </c>
      <c r="AL619" s="323">
        <v>47848</v>
      </c>
      <c r="AM619" s="324">
        <v>8760</v>
      </c>
      <c r="AN619" s="325">
        <v>125.48</v>
      </c>
      <c r="AO619" s="274">
        <f t="shared" si="185"/>
        <v>0.97899000000000003</v>
      </c>
      <c r="AP619" s="326">
        <f t="shared" si="194"/>
        <v>128.17291290002962</v>
      </c>
      <c r="AQ619" s="296" t="str">
        <f t="shared" si="195"/>
        <v/>
      </c>
      <c r="AR619" s="296"/>
      <c r="AS619" s="333">
        <v>44848</v>
      </c>
      <c r="AT619" s="328" t="s">
        <v>115</v>
      </c>
      <c r="AU619" s="328" t="s">
        <v>116</v>
      </c>
      <c r="AV619" s="329">
        <v>45200</v>
      </c>
      <c r="AW619" s="329">
        <v>45291</v>
      </c>
      <c r="AX619" s="330">
        <v>2209</v>
      </c>
      <c r="AY619" s="331">
        <v>507</v>
      </c>
      <c r="AZ619" s="274">
        <f t="shared" si="186"/>
        <v>0.97899000000000003</v>
      </c>
      <c r="BA619" s="326">
        <f t="shared" si="196"/>
        <v>517.88067293843653</v>
      </c>
      <c r="BB619" s="296">
        <f t="shared" si="197"/>
        <v>517.88067293843653</v>
      </c>
      <c r="BC619">
        <f t="shared" si="187"/>
        <v>1</v>
      </c>
      <c r="BD619" s="296"/>
      <c r="BE619" s="296"/>
      <c r="BF619" s="332">
        <v>45211</v>
      </c>
      <c r="BG619" s="2" t="s">
        <v>115</v>
      </c>
      <c r="BH619" s="2" t="s">
        <v>140</v>
      </c>
      <c r="BI619" s="323">
        <v>45566</v>
      </c>
      <c r="BJ619" s="323">
        <v>45657</v>
      </c>
      <c r="BK619" s="324">
        <v>2209</v>
      </c>
      <c r="BL619" s="325">
        <v>145.94</v>
      </c>
      <c r="BM619" s="274">
        <f t="shared" si="188"/>
        <v>0.95518000000000003</v>
      </c>
      <c r="BN619" s="326">
        <f t="shared" si="198"/>
        <v>152.78795619673778</v>
      </c>
      <c r="BO619" s="296" t="str">
        <f t="shared" si="199"/>
        <v/>
      </c>
      <c r="BP619" t="str">
        <f t="shared" si="189"/>
        <v/>
      </c>
      <c r="BQ619" s="296"/>
      <c r="BR619" s="332">
        <v>45204</v>
      </c>
      <c r="BS619" s="2" t="s">
        <v>108</v>
      </c>
      <c r="BT619" s="2" t="s">
        <v>153</v>
      </c>
      <c r="BU619" s="323">
        <v>47849</v>
      </c>
      <c r="BV619" s="323">
        <v>48213</v>
      </c>
      <c r="BW619" s="324">
        <v>8760</v>
      </c>
      <c r="BX619" s="325">
        <v>79.56</v>
      </c>
      <c r="BY619" s="274">
        <f t="shared" si="190"/>
        <v>0.95518000000000003</v>
      </c>
      <c r="BZ619" s="326">
        <f t="shared" si="200"/>
        <v>83.293201281433866</v>
      </c>
      <c r="CA619" s="296" t="str">
        <f t="shared" si="201"/>
        <v/>
      </c>
    </row>
    <row r="620" spans="12:79" x14ac:dyDescent="0.25">
      <c r="L620" s="332">
        <v>44054</v>
      </c>
      <c r="M620" s="2" t="s">
        <v>108</v>
      </c>
      <c r="N620" s="2" t="s">
        <v>135</v>
      </c>
      <c r="O620" s="323">
        <v>45658</v>
      </c>
      <c r="P620" s="323">
        <v>46022</v>
      </c>
      <c r="Q620" s="324">
        <v>8760</v>
      </c>
      <c r="R620" s="325">
        <v>49.38</v>
      </c>
      <c r="S620" s="274">
        <f t="shared" si="182"/>
        <v>1.0767800000000001</v>
      </c>
      <c r="T620" s="326">
        <f t="shared" si="191"/>
        <v>45.858949831906237</v>
      </c>
      <c r="U620" s="296" t="str">
        <f t="shared" si="183"/>
        <v/>
      </c>
      <c r="V620" s="296"/>
      <c r="W620" s="332">
        <v>44476</v>
      </c>
      <c r="X620" s="2" t="s">
        <v>108</v>
      </c>
      <c r="Y620" s="2" t="s">
        <v>149</v>
      </c>
      <c r="Z620" s="323">
        <v>47484</v>
      </c>
      <c r="AA620" s="323">
        <v>47848</v>
      </c>
      <c r="AB620" s="324">
        <v>8760</v>
      </c>
      <c r="AC620" s="325">
        <v>66.760000000000005</v>
      </c>
      <c r="AD620" s="274">
        <f t="shared" si="184"/>
        <v>1.0713699999999999</v>
      </c>
      <c r="AE620" s="326">
        <f t="shared" si="192"/>
        <v>62.312739763107061</v>
      </c>
      <c r="AF620" s="296" t="str">
        <f t="shared" si="193"/>
        <v/>
      </c>
      <c r="AG620" s="296"/>
      <c r="AH620" s="332">
        <v>44841</v>
      </c>
      <c r="AI620" s="2" t="s">
        <v>108</v>
      </c>
      <c r="AJ620" s="2" t="s">
        <v>153</v>
      </c>
      <c r="AK620" s="323">
        <v>47849</v>
      </c>
      <c r="AL620" s="323">
        <v>48213</v>
      </c>
      <c r="AM620" s="324">
        <v>8760</v>
      </c>
      <c r="AN620" s="325">
        <v>124.76</v>
      </c>
      <c r="AO620" s="274">
        <f t="shared" si="185"/>
        <v>0.97899000000000003</v>
      </c>
      <c r="AP620" s="326">
        <f t="shared" si="194"/>
        <v>127.43746105680344</v>
      </c>
      <c r="AQ620" s="296" t="str">
        <f t="shared" si="195"/>
        <v/>
      </c>
      <c r="AR620" s="296"/>
      <c r="AS620" s="333">
        <v>44848</v>
      </c>
      <c r="AT620" s="328" t="s">
        <v>115</v>
      </c>
      <c r="AU620" s="328" t="s">
        <v>111</v>
      </c>
      <c r="AV620" s="329">
        <v>45292</v>
      </c>
      <c r="AW620" s="329">
        <v>45382</v>
      </c>
      <c r="AX620" s="330">
        <v>2183</v>
      </c>
      <c r="AY620" s="331">
        <v>439.99</v>
      </c>
      <c r="AZ620" s="274">
        <f t="shared" si="186"/>
        <v>0.97899000000000003</v>
      </c>
      <c r="BA620" s="326">
        <f t="shared" si="196"/>
        <v>449.43257847373314</v>
      </c>
      <c r="BB620" s="296">
        <f t="shared" si="197"/>
        <v>449.43257847373314</v>
      </c>
      <c r="BC620">
        <f t="shared" si="187"/>
        <v>1</v>
      </c>
      <c r="BD620" s="296"/>
      <c r="BE620" s="296"/>
      <c r="BF620" s="332">
        <v>45211</v>
      </c>
      <c r="BG620" s="2" t="s">
        <v>115</v>
      </c>
      <c r="BH620" s="2" t="s">
        <v>135</v>
      </c>
      <c r="BI620" s="323">
        <v>45658</v>
      </c>
      <c r="BJ620" s="323">
        <v>45747</v>
      </c>
      <c r="BK620" s="324">
        <v>2159</v>
      </c>
      <c r="BL620" s="325">
        <v>146.1</v>
      </c>
      <c r="BM620" s="274">
        <f t="shared" si="188"/>
        <v>0.95518000000000003</v>
      </c>
      <c r="BN620" s="326">
        <f t="shared" si="198"/>
        <v>152.95546389162251</v>
      </c>
      <c r="BO620" s="296" t="str">
        <f t="shared" si="199"/>
        <v/>
      </c>
      <c r="BP620" t="str">
        <f t="shared" si="189"/>
        <v/>
      </c>
      <c r="BQ620" s="296"/>
      <c r="BR620" s="332">
        <v>45204</v>
      </c>
      <c r="BS620" s="2" t="s">
        <v>108</v>
      </c>
      <c r="BT620" s="2" t="s">
        <v>155</v>
      </c>
      <c r="BU620" s="323">
        <v>48214</v>
      </c>
      <c r="BV620" s="323">
        <v>48579</v>
      </c>
      <c r="BW620" s="324">
        <v>8784</v>
      </c>
      <c r="BX620" s="325">
        <v>77.56</v>
      </c>
      <c r="BY620" s="274">
        <f t="shared" si="190"/>
        <v>0.95518000000000003</v>
      </c>
      <c r="BZ620" s="326">
        <f t="shared" si="200"/>
        <v>81.199355095374699</v>
      </c>
      <c r="CA620" s="296" t="str">
        <f t="shared" si="201"/>
        <v/>
      </c>
    </row>
    <row r="621" spans="12:79" x14ac:dyDescent="0.25">
      <c r="L621" s="332">
        <v>44054</v>
      </c>
      <c r="M621" s="2" t="s">
        <v>108</v>
      </c>
      <c r="N621" s="2" t="s">
        <v>138</v>
      </c>
      <c r="O621" s="323">
        <v>46023</v>
      </c>
      <c r="P621" s="323">
        <v>46387</v>
      </c>
      <c r="Q621" s="324">
        <v>8760</v>
      </c>
      <c r="R621" s="325">
        <v>49.93</v>
      </c>
      <c r="S621" s="274">
        <f t="shared" si="182"/>
        <v>1.0767800000000001</v>
      </c>
      <c r="T621" s="326">
        <f t="shared" si="191"/>
        <v>46.369731978677166</v>
      </c>
      <c r="U621" s="296" t="str">
        <f t="shared" si="183"/>
        <v/>
      </c>
      <c r="V621" s="296"/>
      <c r="W621" s="332">
        <v>44476</v>
      </c>
      <c r="X621" s="2" t="s">
        <v>108</v>
      </c>
      <c r="Y621" s="2" t="s">
        <v>153</v>
      </c>
      <c r="Z621" s="323">
        <v>47849</v>
      </c>
      <c r="AA621" s="323">
        <v>48213</v>
      </c>
      <c r="AB621" s="324">
        <v>8760</v>
      </c>
      <c r="AC621" s="325">
        <v>66.180000000000007</v>
      </c>
      <c r="AD621" s="274">
        <f t="shared" si="184"/>
        <v>1.0713699999999999</v>
      </c>
      <c r="AE621" s="326">
        <f t="shared" si="192"/>
        <v>61.771376835267006</v>
      </c>
      <c r="AF621" s="296" t="str">
        <f t="shared" si="193"/>
        <v/>
      </c>
      <c r="AG621" s="296"/>
      <c r="AH621" s="332">
        <v>44841</v>
      </c>
      <c r="AI621" s="2" t="s">
        <v>108</v>
      </c>
      <c r="AJ621" s="2" t="s">
        <v>155</v>
      </c>
      <c r="AK621" s="323">
        <v>48214</v>
      </c>
      <c r="AL621" s="323">
        <v>48579</v>
      </c>
      <c r="AM621" s="324">
        <v>8784</v>
      </c>
      <c r="AN621" s="325">
        <v>123.51</v>
      </c>
      <c r="AO621" s="274">
        <f t="shared" si="185"/>
        <v>0.97899000000000003</v>
      </c>
      <c r="AP621" s="326">
        <f t="shared" si="194"/>
        <v>126.16063494009133</v>
      </c>
      <c r="AQ621" s="296" t="str">
        <f t="shared" si="195"/>
        <v/>
      </c>
      <c r="AR621" s="296"/>
      <c r="AS621" s="333">
        <v>44848</v>
      </c>
      <c r="AT621" s="328" t="s">
        <v>115</v>
      </c>
      <c r="AU621" s="328" t="s">
        <v>117</v>
      </c>
      <c r="AV621" s="329">
        <v>45383</v>
      </c>
      <c r="AW621" s="329">
        <v>45473</v>
      </c>
      <c r="AX621" s="330">
        <v>2184</v>
      </c>
      <c r="AY621" s="331">
        <v>182.25</v>
      </c>
      <c r="AZ621" s="274">
        <f t="shared" si="186"/>
        <v>0.97899000000000003</v>
      </c>
      <c r="BA621" s="326">
        <f t="shared" si="196"/>
        <v>186.16124781662734</v>
      </c>
      <c r="BB621" s="296">
        <f t="shared" si="197"/>
        <v>186.16124781662734</v>
      </c>
      <c r="BC621">
        <f t="shared" si="187"/>
        <v>1</v>
      </c>
      <c r="BD621" s="296"/>
      <c r="BE621" s="296"/>
      <c r="BF621" s="332">
        <v>45211</v>
      </c>
      <c r="BG621" s="2" t="s">
        <v>115</v>
      </c>
      <c r="BH621" s="2" t="s">
        <v>145</v>
      </c>
      <c r="BI621" s="323">
        <v>45748</v>
      </c>
      <c r="BJ621" s="323">
        <v>45838</v>
      </c>
      <c r="BK621" s="324">
        <v>2184</v>
      </c>
      <c r="BL621" s="325">
        <v>111.61</v>
      </c>
      <c r="BM621" s="274">
        <f t="shared" si="188"/>
        <v>0.95518000000000003</v>
      </c>
      <c r="BN621" s="326">
        <f t="shared" si="198"/>
        <v>116.84708641303209</v>
      </c>
      <c r="BO621" s="296" t="str">
        <f t="shared" si="199"/>
        <v/>
      </c>
      <c r="BP621" t="str">
        <f t="shared" si="189"/>
        <v/>
      </c>
      <c r="BQ621" s="296"/>
      <c r="BR621" s="332">
        <v>45204</v>
      </c>
      <c r="BS621" s="2" t="s">
        <v>108</v>
      </c>
      <c r="BT621" s="2" t="s">
        <v>158</v>
      </c>
      <c r="BU621" s="323">
        <v>48580</v>
      </c>
      <c r="BV621" s="323">
        <v>48944</v>
      </c>
      <c r="BW621" s="324">
        <v>8760</v>
      </c>
      <c r="BX621" s="325">
        <v>75.56</v>
      </c>
      <c r="BY621" s="274">
        <f t="shared" si="190"/>
        <v>0.95518000000000003</v>
      </c>
      <c r="BZ621" s="326">
        <f t="shared" si="200"/>
        <v>79.105508909315517</v>
      </c>
      <c r="CA621" s="296" t="str">
        <f t="shared" si="201"/>
        <v/>
      </c>
    </row>
    <row r="622" spans="12:79" x14ac:dyDescent="0.25">
      <c r="L622" s="332">
        <v>44053</v>
      </c>
      <c r="M622" s="2" t="s">
        <v>108</v>
      </c>
      <c r="N622" s="2" t="s">
        <v>151</v>
      </c>
      <c r="O622" s="323">
        <v>44197</v>
      </c>
      <c r="P622" s="323">
        <v>44561</v>
      </c>
      <c r="Q622" s="324">
        <v>8760</v>
      </c>
      <c r="R622" s="325">
        <v>40.54</v>
      </c>
      <c r="S622" s="274">
        <f t="shared" si="182"/>
        <v>1.0767800000000001</v>
      </c>
      <c r="T622" s="326">
        <f t="shared" si="191"/>
        <v>37.649287691078953</v>
      </c>
      <c r="U622" s="296" t="str">
        <f t="shared" si="183"/>
        <v/>
      </c>
      <c r="V622" s="296"/>
      <c r="W622" s="332">
        <v>44475</v>
      </c>
      <c r="X622" s="2" t="s">
        <v>108</v>
      </c>
      <c r="Y622" s="2" t="s">
        <v>133</v>
      </c>
      <c r="Z622" s="323">
        <v>44562</v>
      </c>
      <c r="AA622" s="323">
        <v>44926</v>
      </c>
      <c r="AB622" s="324">
        <v>8760</v>
      </c>
      <c r="AC622" s="325">
        <v>137.9</v>
      </c>
      <c r="AD622" s="274">
        <f t="shared" si="184"/>
        <v>1.0713699999999999</v>
      </c>
      <c r="AE622" s="326">
        <f t="shared" si="192"/>
        <v>128.71370301576488</v>
      </c>
      <c r="AF622" s="296" t="str">
        <f t="shared" si="193"/>
        <v/>
      </c>
      <c r="AG622" s="296"/>
      <c r="AH622" s="332">
        <v>44840</v>
      </c>
      <c r="AI622" s="2" t="s">
        <v>108</v>
      </c>
      <c r="AJ622" s="2" t="s">
        <v>110</v>
      </c>
      <c r="AK622" s="323">
        <v>44927</v>
      </c>
      <c r="AL622" s="323">
        <v>45291</v>
      </c>
      <c r="AM622" s="324">
        <v>8760</v>
      </c>
      <c r="AN622" s="325">
        <v>436</v>
      </c>
      <c r="AO622" s="274">
        <f t="shared" si="185"/>
        <v>0.97899000000000003</v>
      </c>
      <c r="AP622" s="326">
        <f t="shared" si="194"/>
        <v>445.35694950918804</v>
      </c>
      <c r="AQ622" s="296" t="str">
        <f t="shared" si="195"/>
        <v/>
      </c>
      <c r="AR622" s="296"/>
      <c r="AS622" s="333">
        <v>44848</v>
      </c>
      <c r="AT622" s="328" t="s">
        <v>115</v>
      </c>
      <c r="AU622" s="328" t="s">
        <v>118</v>
      </c>
      <c r="AV622" s="329">
        <v>45474</v>
      </c>
      <c r="AW622" s="329">
        <v>45565</v>
      </c>
      <c r="AX622" s="330">
        <v>2208</v>
      </c>
      <c r="AY622" s="331">
        <v>176.78</v>
      </c>
      <c r="AZ622" s="274">
        <f t="shared" si="186"/>
        <v>0.97899000000000003</v>
      </c>
      <c r="BA622" s="326">
        <f t="shared" si="196"/>
        <v>180.57385672989508</v>
      </c>
      <c r="BB622" s="296">
        <f t="shared" si="197"/>
        <v>180.57385672989508</v>
      </c>
      <c r="BC622">
        <f t="shared" si="187"/>
        <v>1</v>
      </c>
      <c r="BD622" s="296"/>
      <c r="BE622" s="296"/>
      <c r="BF622" s="332">
        <v>45211</v>
      </c>
      <c r="BG622" s="2" t="s">
        <v>115</v>
      </c>
      <c r="BH622" s="2" t="s">
        <v>148</v>
      </c>
      <c r="BI622" s="323">
        <v>45839</v>
      </c>
      <c r="BJ622" s="323">
        <v>45930</v>
      </c>
      <c r="BK622" s="324">
        <v>2208</v>
      </c>
      <c r="BL622" s="325">
        <v>112.9</v>
      </c>
      <c r="BM622" s="274">
        <f t="shared" si="188"/>
        <v>0.95518000000000003</v>
      </c>
      <c r="BN622" s="326">
        <f t="shared" si="198"/>
        <v>118.19761720304027</v>
      </c>
      <c r="BO622" s="296" t="str">
        <f t="shared" si="199"/>
        <v/>
      </c>
      <c r="BP622" t="str">
        <f t="shared" si="189"/>
        <v/>
      </c>
      <c r="BQ622" s="296"/>
      <c r="BR622" s="332">
        <v>45203</v>
      </c>
      <c r="BS622" s="2" t="s">
        <v>108</v>
      </c>
      <c r="BT622" s="2" t="s">
        <v>111</v>
      </c>
      <c r="BU622" s="323">
        <v>45292</v>
      </c>
      <c r="BV622" s="323">
        <v>45657</v>
      </c>
      <c r="BW622" s="324">
        <v>8784</v>
      </c>
      <c r="BX622" s="325">
        <v>117.15</v>
      </c>
      <c r="BY622" s="274">
        <f t="shared" si="190"/>
        <v>0.95518000000000003</v>
      </c>
      <c r="BZ622" s="326">
        <f t="shared" si="200"/>
        <v>122.64704034841601</v>
      </c>
      <c r="CA622" s="296">
        <f t="shared" si="201"/>
        <v>122.64704034841601</v>
      </c>
    </row>
    <row r="623" spans="12:79" x14ac:dyDescent="0.25">
      <c r="L623" s="332">
        <v>44053</v>
      </c>
      <c r="M623" s="2" t="s">
        <v>108</v>
      </c>
      <c r="N623" s="2" t="s">
        <v>133</v>
      </c>
      <c r="O623" s="323">
        <v>44562</v>
      </c>
      <c r="P623" s="323">
        <v>44926</v>
      </c>
      <c r="Q623" s="324">
        <v>8760</v>
      </c>
      <c r="R623" s="325">
        <v>44.23</v>
      </c>
      <c r="S623" s="274">
        <f t="shared" si="182"/>
        <v>1.0767800000000001</v>
      </c>
      <c r="T623" s="326">
        <f t="shared" si="191"/>
        <v>41.076171548505727</v>
      </c>
      <c r="U623" s="296" t="str">
        <f t="shared" si="183"/>
        <v/>
      </c>
      <c r="V623" s="296"/>
      <c r="W623" s="332">
        <v>44475</v>
      </c>
      <c r="X623" s="2" t="s">
        <v>108</v>
      </c>
      <c r="Y623" s="2" t="s">
        <v>110</v>
      </c>
      <c r="Z623" s="323">
        <v>44927</v>
      </c>
      <c r="AA623" s="323">
        <v>45291</v>
      </c>
      <c r="AB623" s="324">
        <v>8760</v>
      </c>
      <c r="AC623" s="325">
        <v>83</v>
      </c>
      <c r="AD623" s="274">
        <f t="shared" si="184"/>
        <v>1.0713699999999999</v>
      </c>
      <c r="AE623" s="326">
        <f t="shared" si="192"/>
        <v>77.470901742628598</v>
      </c>
      <c r="AF623" s="296">
        <f t="shared" si="193"/>
        <v>77.470901742628598</v>
      </c>
      <c r="AG623" s="296"/>
      <c r="AH623" s="332">
        <v>44840</v>
      </c>
      <c r="AI623" s="2" t="s">
        <v>108</v>
      </c>
      <c r="AJ623" s="2" t="s">
        <v>111</v>
      </c>
      <c r="AK623" s="323">
        <v>45292</v>
      </c>
      <c r="AL623" s="323">
        <v>45657</v>
      </c>
      <c r="AM623" s="324">
        <v>8784</v>
      </c>
      <c r="AN623" s="325">
        <v>256</v>
      </c>
      <c r="AO623" s="274">
        <f t="shared" si="185"/>
        <v>0.97899000000000003</v>
      </c>
      <c r="AP623" s="326">
        <f t="shared" si="194"/>
        <v>261.49398870264253</v>
      </c>
      <c r="AQ623" s="296" t="str">
        <f t="shared" si="195"/>
        <v/>
      </c>
      <c r="AR623" s="296"/>
      <c r="AS623" s="333">
        <v>44848</v>
      </c>
      <c r="AT623" s="328" t="s">
        <v>115</v>
      </c>
      <c r="AU623" s="328" t="s">
        <v>140</v>
      </c>
      <c r="AV623" s="329">
        <v>45566</v>
      </c>
      <c r="AW623" s="329">
        <v>45657</v>
      </c>
      <c r="AX623" s="330">
        <v>2209</v>
      </c>
      <c r="AY623" s="331">
        <v>240</v>
      </c>
      <c r="AZ623" s="274">
        <f t="shared" si="186"/>
        <v>0.97899000000000003</v>
      </c>
      <c r="BA623" s="326">
        <f t="shared" si="196"/>
        <v>245.15061440872736</v>
      </c>
      <c r="BB623" s="296" t="str">
        <f t="shared" si="197"/>
        <v/>
      </c>
      <c r="BC623" t="str">
        <f t="shared" si="187"/>
        <v/>
      </c>
      <c r="BD623" s="296"/>
      <c r="BE623" s="296"/>
      <c r="BF623" s="332">
        <v>45211</v>
      </c>
      <c r="BG623" s="2" t="s">
        <v>115</v>
      </c>
      <c r="BH623" s="2" t="s">
        <v>152</v>
      </c>
      <c r="BI623" s="323">
        <v>45931</v>
      </c>
      <c r="BJ623" s="323">
        <v>46022</v>
      </c>
      <c r="BK623" s="324">
        <v>2209</v>
      </c>
      <c r="BL623" s="325">
        <v>134.74</v>
      </c>
      <c r="BM623" s="274">
        <f t="shared" si="188"/>
        <v>0.95518000000000003</v>
      </c>
      <c r="BN623" s="326">
        <f t="shared" si="198"/>
        <v>141.06241755480642</v>
      </c>
      <c r="BO623" s="296" t="str">
        <f t="shared" si="199"/>
        <v/>
      </c>
      <c r="BP623" t="str">
        <f t="shared" si="189"/>
        <v/>
      </c>
      <c r="BQ623" s="296"/>
      <c r="BR623" s="332">
        <v>45203</v>
      </c>
      <c r="BS623" s="2" t="s">
        <v>108</v>
      </c>
      <c r="BT623" s="2" t="s">
        <v>135</v>
      </c>
      <c r="BU623" s="323">
        <v>45658</v>
      </c>
      <c r="BV623" s="323">
        <v>46022</v>
      </c>
      <c r="BW623" s="324">
        <v>8760</v>
      </c>
      <c r="BX623" s="325">
        <v>114.99</v>
      </c>
      <c r="BY623" s="274">
        <f t="shared" si="190"/>
        <v>0.95518000000000003</v>
      </c>
      <c r="BZ623" s="326">
        <f t="shared" si="200"/>
        <v>120.38568646747208</v>
      </c>
      <c r="CA623" s="296" t="str">
        <f t="shared" si="201"/>
        <v/>
      </c>
    </row>
    <row r="624" spans="12:79" x14ac:dyDescent="0.25">
      <c r="L624" s="332">
        <v>44053</v>
      </c>
      <c r="M624" s="2" t="s">
        <v>108</v>
      </c>
      <c r="N624" s="2" t="s">
        <v>110</v>
      </c>
      <c r="O624" s="323">
        <v>44927</v>
      </c>
      <c r="P624" s="323">
        <v>45291</v>
      </c>
      <c r="Q624" s="324">
        <v>8760</v>
      </c>
      <c r="R624" s="325">
        <v>46.2</v>
      </c>
      <c r="S624" s="274">
        <f t="shared" si="182"/>
        <v>1.0767800000000001</v>
      </c>
      <c r="T624" s="326">
        <f t="shared" si="191"/>
        <v>42.905700328757966</v>
      </c>
      <c r="U624" s="296" t="str">
        <f t="shared" si="183"/>
        <v/>
      </c>
      <c r="V624" s="296"/>
      <c r="W624" s="332">
        <v>44475</v>
      </c>
      <c r="X624" s="2" t="s">
        <v>108</v>
      </c>
      <c r="Y624" s="2" t="s">
        <v>111</v>
      </c>
      <c r="Z624" s="323">
        <v>45292</v>
      </c>
      <c r="AA624" s="323">
        <v>45657</v>
      </c>
      <c r="AB624" s="324">
        <v>8784</v>
      </c>
      <c r="AC624" s="325">
        <v>72.17</v>
      </c>
      <c r="AD624" s="274">
        <f t="shared" si="184"/>
        <v>1.0713699999999999</v>
      </c>
      <c r="AE624" s="326">
        <f t="shared" si="192"/>
        <v>67.362349141753086</v>
      </c>
      <c r="AF624" s="296" t="str">
        <f t="shared" si="193"/>
        <v/>
      </c>
      <c r="AG624" s="296"/>
      <c r="AH624" s="332">
        <v>44840</v>
      </c>
      <c r="AI624" s="2" t="s">
        <v>108</v>
      </c>
      <c r="AJ624" s="2" t="s">
        <v>135</v>
      </c>
      <c r="AK624" s="323">
        <v>45658</v>
      </c>
      <c r="AL624" s="323">
        <v>46022</v>
      </c>
      <c r="AM624" s="324">
        <v>8760</v>
      </c>
      <c r="AN624" s="325">
        <v>190</v>
      </c>
      <c r="AO624" s="274">
        <f t="shared" si="185"/>
        <v>0.97899000000000003</v>
      </c>
      <c r="AP624" s="326">
        <f t="shared" si="194"/>
        <v>194.0775697402425</v>
      </c>
      <c r="AQ624" s="296" t="str">
        <f t="shared" si="195"/>
        <v/>
      </c>
      <c r="AR624" s="296"/>
      <c r="AS624" s="333">
        <v>44848</v>
      </c>
      <c r="AT624" s="328" t="s">
        <v>115</v>
      </c>
      <c r="AU624" s="328" t="s">
        <v>135</v>
      </c>
      <c r="AV624" s="329">
        <v>45658</v>
      </c>
      <c r="AW624" s="329">
        <v>45747</v>
      </c>
      <c r="AX624" s="330">
        <v>2159</v>
      </c>
      <c r="AY624" s="331">
        <v>243.74</v>
      </c>
      <c r="AZ624" s="274">
        <f t="shared" si="186"/>
        <v>0.97899000000000003</v>
      </c>
      <c r="BA624" s="326">
        <f t="shared" si="196"/>
        <v>248.97087814993003</v>
      </c>
      <c r="BB624" s="296" t="str">
        <f t="shared" si="197"/>
        <v/>
      </c>
      <c r="BC624" t="str">
        <f t="shared" si="187"/>
        <v/>
      </c>
      <c r="BD624" s="296"/>
      <c r="BE624" s="296"/>
      <c r="BF624" s="332">
        <v>45211</v>
      </c>
      <c r="BG624" s="2" t="s">
        <v>115</v>
      </c>
      <c r="BH624" s="2" t="s">
        <v>138</v>
      </c>
      <c r="BI624" s="323">
        <v>46023</v>
      </c>
      <c r="BJ624" s="323">
        <v>46112</v>
      </c>
      <c r="BK624" s="324">
        <v>2159</v>
      </c>
      <c r="BL624" s="325">
        <v>129.05000000000001</v>
      </c>
      <c r="BM624" s="274">
        <f t="shared" si="188"/>
        <v>0.95518000000000003</v>
      </c>
      <c r="BN624" s="326">
        <f t="shared" si="198"/>
        <v>135.10542515546808</v>
      </c>
      <c r="BO624" s="296" t="str">
        <f t="shared" si="199"/>
        <v/>
      </c>
      <c r="BP624" t="str">
        <f t="shared" si="189"/>
        <v/>
      </c>
      <c r="BQ624" s="296"/>
      <c r="BR624" s="332">
        <v>45203</v>
      </c>
      <c r="BS624" s="2" t="s">
        <v>108</v>
      </c>
      <c r="BT624" s="2" t="s">
        <v>138</v>
      </c>
      <c r="BU624" s="323">
        <v>46023</v>
      </c>
      <c r="BV624" s="323">
        <v>46387</v>
      </c>
      <c r="BW624" s="324">
        <v>8760</v>
      </c>
      <c r="BX624" s="325">
        <v>105.62</v>
      </c>
      <c r="BY624" s="274">
        <f t="shared" si="190"/>
        <v>0.95518000000000003</v>
      </c>
      <c r="BZ624" s="326">
        <f t="shared" si="200"/>
        <v>110.57601708578488</v>
      </c>
      <c r="CA624" s="296" t="str">
        <f t="shared" si="201"/>
        <v/>
      </c>
    </row>
    <row r="625" spans="12:79" x14ac:dyDescent="0.25">
      <c r="L625" s="332">
        <v>44053</v>
      </c>
      <c r="M625" s="2" t="s">
        <v>108</v>
      </c>
      <c r="N625" s="2" t="s">
        <v>111</v>
      </c>
      <c r="O625" s="323">
        <v>45292</v>
      </c>
      <c r="P625" s="323">
        <v>45657</v>
      </c>
      <c r="Q625" s="324">
        <v>8784</v>
      </c>
      <c r="R625" s="325">
        <v>48.68</v>
      </c>
      <c r="S625" s="274">
        <f t="shared" si="182"/>
        <v>1.0767800000000001</v>
      </c>
      <c r="T625" s="326">
        <f t="shared" si="191"/>
        <v>45.208863463288694</v>
      </c>
      <c r="U625" s="296" t="str">
        <f t="shared" si="183"/>
        <v/>
      </c>
      <c r="V625" s="296"/>
      <c r="W625" s="332">
        <v>44475</v>
      </c>
      <c r="X625" s="2" t="s">
        <v>108</v>
      </c>
      <c r="Y625" s="2" t="s">
        <v>135</v>
      </c>
      <c r="Z625" s="323">
        <v>45658</v>
      </c>
      <c r="AA625" s="323">
        <v>46022</v>
      </c>
      <c r="AB625" s="324">
        <v>8760</v>
      </c>
      <c r="AC625" s="325">
        <v>71</v>
      </c>
      <c r="AD625" s="274">
        <f t="shared" si="184"/>
        <v>1.0713699999999999</v>
      </c>
      <c r="AE625" s="326">
        <f t="shared" si="192"/>
        <v>66.270289442489528</v>
      </c>
      <c r="AF625" s="296" t="str">
        <f t="shared" si="193"/>
        <v/>
      </c>
      <c r="AG625" s="296"/>
      <c r="AH625" s="332">
        <v>44840</v>
      </c>
      <c r="AI625" s="2" t="s">
        <v>108</v>
      </c>
      <c r="AJ625" s="2" t="s">
        <v>138</v>
      </c>
      <c r="AK625" s="323">
        <v>46023</v>
      </c>
      <c r="AL625" s="323">
        <v>46387</v>
      </c>
      <c r="AM625" s="324">
        <v>8760</v>
      </c>
      <c r="AN625" s="325">
        <v>166</v>
      </c>
      <c r="AO625" s="274">
        <f t="shared" si="185"/>
        <v>0.97899000000000003</v>
      </c>
      <c r="AP625" s="326">
        <f t="shared" si="194"/>
        <v>169.56250829936977</v>
      </c>
      <c r="AQ625" s="296" t="str">
        <f t="shared" si="195"/>
        <v/>
      </c>
      <c r="AR625" s="296"/>
      <c r="AS625" s="333">
        <v>44848</v>
      </c>
      <c r="AT625" s="328" t="s">
        <v>115</v>
      </c>
      <c r="AU625" s="328" t="s">
        <v>145</v>
      </c>
      <c r="AV625" s="329">
        <v>45748</v>
      </c>
      <c r="AW625" s="329">
        <v>45838</v>
      </c>
      <c r="AX625" s="330">
        <v>2184</v>
      </c>
      <c r="AY625" s="331"/>
      <c r="AZ625" s="274">
        <f t="shared" si="186"/>
        <v>0.97899000000000003</v>
      </c>
      <c r="BA625" s="326" t="str">
        <f t="shared" si="196"/>
        <v/>
      </c>
      <c r="BB625" s="296" t="str">
        <f t="shared" si="197"/>
        <v/>
      </c>
      <c r="BC625" t="str">
        <f t="shared" si="187"/>
        <v/>
      </c>
      <c r="BD625" s="296"/>
      <c r="BE625" s="296"/>
      <c r="BF625" s="332">
        <v>45211</v>
      </c>
      <c r="BG625" s="2" t="s">
        <v>115</v>
      </c>
      <c r="BH625" s="2" t="s">
        <v>157</v>
      </c>
      <c r="BI625" s="323">
        <v>46113</v>
      </c>
      <c r="BJ625" s="323">
        <v>46203</v>
      </c>
      <c r="BK625" s="324">
        <v>2184</v>
      </c>
      <c r="BL625" s="325"/>
      <c r="BM625" s="274">
        <f t="shared" si="188"/>
        <v>0.95518000000000003</v>
      </c>
      <c r="BN625" s="326" t="str">
        <f t="shared" si="198"/>
        <v/>
      </c>
      <c r="BO625" s="296" t="str">
        <f t="shared" si="199"/>
        <v/>
      </c>
      <c r="BP625" t="str">
        <f t="shared" si="189"/>
        <v/>
      </c>
      <c r="BQ625" s="296"/>
      <c r="BR625" s="332">
        <v>45203</v>
      </c>
      <c r="BS625" s="2" t="s">
        <v>108</v>
      </c>
      <c r="BT625" s="2" t="s">
        <v>141</v>
      </c>
      <c r="BU625" s="323">
        <v>46388</v>
      </c>
      <c r="BV625" s="323">
        <v>46752</v>
      </c>
      <c r="BW625" s="324">
        <v>8760</v>
      </c>
      <c r="BX625" s="325">
        <v>92.57</v>
      </c>
      <c r="BY625" s="274">
        <f t="shared" si="190"/>
        <v>0.95518000000000003</v>
      </c>
      <c r="BZ625" s="326">
        <f t="shared" si="200"/>
        <v>96.913670721748773</v>
      </c>
      <c r="CA625" s="296" t="str">
        <f t="shared" si="201"/>
        <v/>
      </c>
    </row>
    <row r="626" spans="12:79" x14ac:dyDescent="0.25">
      <c r="L626" s="332">
        <v>44053</v>
      </c>
      <c r="M626" s="2" t="s">
        <v>108</v>
      </c>
      <c r="N626" s="2" t="s">
        <v>135</v>
      </c>
      <c r="O626" s="323">
        <v>45658</v>
      </c>
      <c r="P626" s="323">
        <v>46022</v>
      </c>
      <c r="Q626" s="324">
        <v>8760</v>
      </c>
      <c r="R626" s="325">
        <v>49.43</v>
      </c>
      <c r="S626" s="274">
        <f t="shared" si="182"/>
        <v>1.0767800000000001</v>
      </c>
      <c r="T626" s="326">
        <f t="shared" si="191"/>
        <v>45.905384572521776</v>
      </c>
      <c r="U626" s="296" t="str">
        <f t="shared" si="183"/>
        <v/>
      </c>
      <c r="V626" s="296"/>
      <c r="W626" s="332">
        <v>44475</v>
      </c>
      <c r="X626" s="2" t="s">
        <v>108</v>
      </c>
      <c r="Y626" s="2" t="s">
        <v>138</v>
      </c>
      <c r="Z626" s="323">
        <v>46023</v>
      </c>
      <c r="AA626" s="323">
        <v>46387</v>
      </c>
      <c r="AB626" s="324">
        <v>8760</v>
      </c>
      <c r="AC626" s="325">
        <v>69.52</v>
      </c>
      <c r="AD626" s="274">
        <f t="shared" si="184"/>
        <v>1.0713699999999999</v>
      </c>
      <c r="AE626" s="326">
        <f t="shared" si="192"/>
        <v>64.888880592139031</v>
      </c>
      <c r="AF626" s="296" t="str">
        <f t="shared" si="193"/>
        <v/>
      </c>
      <c r="AG626" s="296"/>
      <c r="AH626" s="332">
        <v>44840</v>
      </c>
      <c r="AI626" s="2" t="s">
        <v>108</v>
      </c>
      <c r="AJ626" s="2" t="s">
        <v>141</v>
      </c>
      <c r="AK626" s="323">
        <v>46388</v>
      </c>
      <c r="AL626" s="323">
        <v>46752</v>
      </c>
      <c r="AM626" s="324">
        <v>8760</v>
      </c>
      <c r="AN626" s="325">
        <v>142.91</v>
      </c>
      <c r="AO626" s="274">
        <f t="shared" si="185"/>
        <v>0.97899000000000003</v>
      </c>
      <c r="AP626" s="326">
        <f t="shared" si="194"/>
        <v>145.97697627146343</v>
      </c>
      <c r="AQ626" s="296" t="str">
        <f t="shared" si="195"/>
        <v/>
      </c>
      <c r="AR626" s="296"/>
      <c r="AS626" s="333">
        <v>44848</v>
      </c>
      <c r="AT626" s="328" t="s">
        <v>115</v>
      </c>
      <c r="AU626" s="328" t="s">
        <v>148</v>
      </c>
      <c r="AV626" s="329">
        <v>45839</v>
      </c>
      <c r="AW626" s="329">
        <v>45930</v>
      </c>
      <c r="AX626" s="330">
        <v>2208</v>
      </c>
      <c r="AY626" s="331"/>
      <c r="AZ626" s="274">
        <f t="shared" si="186"/>
        <v>0.97899000000000003</v>
      </c>
      <c r="BA626" s="326" t="str">
        <f t="shared" si="196"/>
        <v/>
      </c>
      <c r="BB626" s="296" t="str">
        <f t="shared" si="197"/>
        <v/>
      </c>
      <c r="BC626" t="str">
        <f t="shared" si="187"/>
        <v/>
      </c>
      <c r="BD626" s="296"/>
      <c r="BE626" s="296"/>
      <c r="BF626" s="332">
        <v>45211</v>
      </c>
      <c r="BG626" s="2" t="s">
        <v>115</v>
      </c>
      <c r="BH626" s="2" t="s">
        <v>160</v>
      </c>
      <c r="BI626" s="323">
        <v>46204</v>
      </c>
      <c r="BJ626" s="323">
        <v>46295</v>
      </c>
      <c r="BK626" s="324">
        <v>2208</v>
      </c>
      <c r="BL626" s="325"/>
      <c r="BM626" s="274">
        <f t="shared" si="188"/>
        <v>0.95518000000000003</v>
      </c>
      <c r="BN626" s="326" t="str">
        <f t="shared" si="198"/>
        <v/>
      </c>
      <c r="BO626" s="296" t="str">
        <f t="shared" si="199"/>
        <v/>
      </c>
      <c r="BP626" t="str">
        <f t="shared" si="189"/>
        <v/>
      </c>
      <c r="BQ626" s="296"/>
      <c r="BR626" s="332">
        <v>45203</v>
      </c>
      <c r="BS626" s="2" t="s">
        <v>108</v>
      </c>
      <c r="BT626" s="2" t="s">
        <v>143</v>
      </c>
      <c r="BU626" s="323">
        <v>46753</v>
      </c>
      <c r="BV626" s="323">
        <v>47118</v>
      </c>
      <c r="BW626" s="324">
        <v>8784</v>
      </c>
      <c r="BX626" s="325">
        <v>82.57</v>
      </c>
      <c r="BY626" s="274">
        <f t="shared" si="190"/>
        <v>0.95518000000000003</v>
      </c>
      <c r="BZ626" s="326">
        <f t="shared" si="200"/>
        <v>86.444439791452908</v>
      </c>
      <c r="CA626" s="296" t="str">
        <f t="shared" si="201"/>
        <v/>
      </c>
    </row>
    <row r="627" spans="12:79" x14ac:dyDescent="0.25">
      <c r="L627" s="332">
        <v>44053</v>
      </c>
      <c r="M627" s="2" t="s">
        <v>108</v>
      </c>
      <c r="N627" s="2" t="s">
        <v>138</v>
      </c>
      <c r="O627" s="323">
        <v>46023</v>
      </c>
      <c r="P627" s="323">
        <v>46387</v>
      </c>
      <c r="Q627" s="324">
        <v>8760</v>
      </c>
      <c r="R627" s="325">
        <v>49.98</v>
      </c>
      <c r="S627" s="274">
        <f t="shared" si="182"/>
        <v>1.0767800000000001</v>
      </c>
      <c r="T627" s="326">
        <f t="shared" si="191"/>
        <v>46.416166719292697</v>
      </c>
      <c r="U627" s="296" t="str">
        <f t="shared" si="183"/>
        <v/>
      </c>
      <c r="V627" s="296"/>
      <c r="W627" s="332">
        <v>44475</v>
      </c>
      <c r="X627" s="2" t="s">
        <v>108</v>
      </c>
      <c r="Y627" s="2" t="s">
        <v>141</v>
      </c>
      <c r="Z627" s="323">
        <v>46388</v>
      </c>
      <c r="AA627" s="323">
        <v>46752</v>
      </c>
      <c r="AB627" s="324">
        <v>8760</v>
      </c>
      <c r="AC627" s="325">
        <v>69.92</v>
      </c>
      <c r="AD627" s="274">
        <f t="shared" si="184"/>
        <v>1.0713699999999999</v>
      </c>
      <c r="AE627" s="326">
        <f t="shared" si="192"/>
        <v>65.262234335477018</v>
      </c>
      <c r="AF627" s="296" t="str">
        <f t="shared" si="193"/>
        <v/>
      </c>
      <c r="AG627" s="296"/>
      <c r="AH627" s="332">
        <v>44840</v>
      </c>
      <c r="AI627" s="2" t="s">
        <v>108</v>
      </c>
      <c r="AJ627" s="2" t="s">
        <v>143</v>
      </c>
      <c r="AK627" s="323">
        <v>46753</v>
      </c>
      <c r="AL627" s="323">
        <v>47118</v>
      </c>
      <c r="AM627" s="324">
        <v>8784</v>
      </c>
      <c r="AN627" s="325">
        <v>127.43</v>
      </c>
      <c r="AO627" s="274">
        <f t="shared" si="185"/>
        <v>0.97899000000000003</v>
      </c>
      <c r="AP627" s="326">
        <f t="shared" si="194"/>
        <v>130.16476164210053</v>
      </c>
      <c r="AQ627" s="296" t="str">
        <f t="shared" si="195"/>
        <v/>
      </c>
      <c r="AR627" s="296"/>
      <c r="AS627" s="333">
        <v>44847</v>
      </c>
      <c r="AT627" s="328" t="s">
        <v>115</v>
      </c>
      <c r="AU627" s="328" t="s">
        <v>110</v>
      </c>
      <c r="AV627" s="329">
        <v>44927</v>
      </c>
      <c r="AW627" s="329">
        <v>45016</v>
      </c>
      <c r="AX627" s="330">
        <v>2159</v>
      </c>
      <c r="AY627" s="331">
        <v>489.22</v>
      </c>
      <c r="AZ627" s="274">
        <f t="shared" si="186"/>
        <v>0.97899000000000003</v>
      </c>
      <c r="BA627" s="326">
        <f t="shared" si="196"/>
        <v>499.71909825432334</v>
      </c>
      <c r="BB627" s="296" t="str">
        <f t="shared" si="197"/>
        <v/>
      </c>
      <c r="BC627" t="str">
        <f t="shared" si="187"/>
        <v/>
      </c>
      <c r="BD627" s="296"/>
      <c r="BE627" s="296"/>
      <c r="BF627" s="332">
        <v>45210</v>
      </c>
      <c r="BG627" s="2" t="s">
        <v>115</v>
      </c>
      <c r="BH627" s="2" t="s">
        <v>111</v>
      </c>
      <c r="BI627" s="323">
        <v>45292</v>
      </c>
      <c r="BJ627" s="323">
        <v>45382</v>
      </c>
      <c r="BK627" s="324">
        <v>2183</v>
      </c>
      <c r="BL627" s="325">
        <v>131.72</v>
      </c>
      <c r="BM627" s="274">
        <f t="shared" si="188"/>
        <v>0.95518000000000003</v>
      </c>
      <c r="BN627" s="326">
        <f t="shared" si="198"/>
        <v>137.90070981385708</v>
      </c>
      <c r="BO627" s="296" t="str">
        <f t="shared" si="199"/>
        <v/>
      </c>
      <c r="BP627">
        <f t="shared" si="189"/>
        <v>1</v>
      </c>
      <c r="BQ627" s="296"/>
      <c r="BR627" s="332">
        <v>45203</v>
      </c>
      <c r="BS627" s="2" t="s">
        <v>108</v>
      </c>
      <c r="BT627" s="2" t="s">
        <v>146</v>
      </c>
      <c r="BU627" s="323">
        <v>47119</v>
      </c>
      <c r="BV627" s="323">
        <v>47483</v>
      </c>
      <c r="BW627" s="324">
        <v>8760</v>
      </c>
      <c r="BX627" s="325">
        <v>81</v>
      </c>
      <c r="BY627" s="274">
        <f t="shared" si="190"/>
        <v>0.95518000000000003</v>
      </c>
      <c r="BZ627" s="326">
        <f t="shared" si="200"/>
        <v>84.800770535396467</v>
      </c>
      <c r="CA627" s="296" t="str">
        <f t="shared" si="201"/>
        <v/>
      </c>
    </row>
    <row r="628" spans="12:79" x14ac:dyDescent="0.25">
      <c r="L628" s="332">
        <v>44050</v>
      </c>
      <c r="M628" s="2" t="s">
        <v>108</v>
      </c>
      <c r="N628" s="2" t="s">
        <v>151</v>
      </c>
      <c r="O628" s="323">
        <v>44197</v>
      </c>
      <c r="P628" s="323">
        <v>44561</v>
      </c>
      <c r="Q628" s="324">
        <v>8760</v>
      </c>
      <c r="R628" s="325">
        <v>40.24</v>
      </c>
      <c r="S628" s="274">
        <f t="shared" si="182"/>
        <v>1.0767800000000001</v>
      </c>
      <c r="T628" s="326">
        <f t="shared" si="191"/>
        <v>37.370679247385723</v>
      </c>
      <c r="U628" s="296" t="str">
        <f t="shared" si="183"/>
        <v/>
      </c>
      <c r="V628" s="296"/>
      <c r="W628" s="332">
        <v>44475</v>
      </c>
      <c r="X628" s="2" t="s">
        <v>108</v>
      </c>
      <c r="Y628" s="2" t="s">
        <v>143</v>
      </c>
      <c r="Z628" s="323">
        <v>46753</v>
      </c>
      <c r="AA628" s="323">
        <v>47118</v>
      </c>
      <c r="AB628" s="324">
        <v>8784</v>
      </c>
      <c r="AC628" s="325">
        <v>68.959999999999994</v>
      </c>
      <c r="AD628" s="274">
        <f t="shared" si="184"/>
        <v>1.0713699999999999</v>
      </c>
      <c r="AE628" s="326">
        <f t="shared" si="192"/>
        <v>64.366185351465873</v>
      </c>
      <c r="AF628" s="296" t="str">
        <f t="shared" si="193"/>
        <v/>
      </c>
      <c r="AG628" s="296"/>
      <c r="AH628" s="332">
        <v>44840</v>
      </c>
      <c r="AI628" s="2" t="s">
        <v>108</v>
      </c>
      <c r="AJ628" s="2" t="s">
        <v>146</v>
      </c>
      <c r="AK628" s="323">
        <v>47119</v>
      </c>
      <c r="AL628" s="323">
        <v>47483</v>
      </c>
      <c r="AM628" s="324">
        <v>8760</v>
      </c>
      <c r="AN628" s="325">
        <v>125.65</v>
      </c>
      <c r="AO628" s="274">
        <f t="shared" si="185"/>
        <v>0.97899000000000003</v>
      </c>
      <c r="AP628" s="326">
        <f t="shared" si="194"/>
        <v>128.34656125190247</v>
      </c>
      <c r="AQ628" s="296" t="str">
        <f t="shared" si="195"/>
        <v/>
      </c>
      <c r="AR628" s="296"/>
      <c r="AS628" s="333">
        <v>44847</v>
      </c>
      <c r="AT628" s="328" t="s">
        <v>115</v>
      </c>
      <c r="AU628" s="328" t="s">
        <v>134</v>
      </c>
      <c r="AV628" s="329">
        <v>45017</v>
      </c>
      <c r="AW628" s="329">
        <v>45107</v>
      </c>
      <c r="AX628" s="330">
        <v>2184</v>
      </c>
      <c r="AY628" s="331">
        <v>351.87</v>
      </c>
      <c r="AZ628" s="274">
        <f t="shared" si="186"/>
        <v>0.97899000000000003</v>
      </c>
      <c r="BA628" s="326">
        <f t="shared" si="196"/>
        <v>359.42144454999539</v>
      </c>
      <c r="BB628" s="296" t="str">
        <f t="shared" si="197"/>
        <v/>
      </c>
      <c r="BC628" t="str">
        <f t="shared" si="187"/>
        <v/>
      </c>
      <c r="BD628" s="296"/>
      <c r="BE628" s="296"/>
      <c r="BF628" s="332">
        <v>45210</v>
      </c>
      <c r="BG628" s="2" t="s">
        <v>115</v>
      </c>
      <c r="BH628" s="2" t="s">
        <v>117</v>
      </c>
      <c r="BI628" s="323">
        <v>45383</v>
      </c>
      <c r="BJ628" s="323">
        <v>45473</v>
      </c>
      <c r="BK628" s="324">
        <v>2184</v>
      </c>
      <c r="BL628" s="325">
        <v>114.44</v>
      </c>
      <c r="BM628" s="274">
        <f t="shared" si="188"/>
        <v>0.95518000000000003</v>
      </c>
      <c r="BN628" s="326">
        <f t="shared" si="198"/>
        <v>119.80987876630581</v>
      </c>
      <c r="BO628" s="296" t="str">
        <f t="shared" si="199"/>
        <v/>
      </c>
      <c r="BP628">
        <f t="shared" si="189"/>
        <v>1</v>
      </c>
      <c r="BQ628" s="296"/>
      <c r="BR628" s="332">
        <v>45203</v>
      </c>
      <c r="BS628" s="2" t="s">
        <v>108</v>
      </c>
      <c r="BT628" s="2" t="s">
        <v>149</v>
      </c>
      <c r="BU628" s="323">
        <v>47484</v>
      </c>
      <c r="BV628" s="323">
        <v>47848</v>
      </c>
      <c r="BW628" s="324">
        <v>8760</v>
      </c>
      <c r="BX628" s="325">
        <v>78.13</v>
      </c>
      <c r="BY628" s="274">
        <f t="shared" si="190"/>
        <v>0.95518000000000003</v>
      </c>
      <c r="BZ628" s="326">
        <f t="shared" si="200"/>
        <v>81.796101258401549</v>
      </c>
      <c r="CA628" s="296" t="str">
        <f t="shared" si="201"/>
        <v/>
      </c>
    </row>
    <row r="629" spans="12:79" x14ac:dyDescent="0.25">
      <c r="L629" s="332">
        <v>44050</v>
      </c>
      <c r="M629" s="2" t="s">
        <v>108</v>
      </c>
      <c r="N629" s="2" t="s">
        <v>133</v>
      </c>
      <c r="O629" s="323">
        <v>44562</v>
      </c>
      <c r="P629" s="323">
        <v>44926</v>
      </c>
      <c r="Q629" s="324">
        <v>8760</v>
      </c>
      <c r="R629" s="325">
        <v>43.99</v>
      </c>
      <c r="S629" s="274">
        <f t="shared" si="182"/>
        <v>1.0767800000000001</v>
      </c>
      <c r="T629" s="326">
        <f t="shared" si="191"/>
        <v>40.85328479355114</v>
      </c>
      <c r="U629" s="296" t="str">
        <f t="shared" si="183"/>
        <v/>
      </c>
      <c r="V629" s="296"/>
      <c r="W629" s="332">
        <v>44475</v>
      </c>
      <c r="X629" s="2" t="s">
        <v>108</v>
      </c>
      <c r="Y629" s="2" t="s">
        <v>146</v>
      </c>
      <c r="Z629" s="323">
        <v>47119</v>
      </c>
      <c r="AA629" s="323">
        <v>47483</v>
      </c>
      <c r="AB629" s="324">
        <v>8760</v>
      </c>
      <c r="AC629" s="325">
        <v>68.52</v>
      </c>
      <c r="AD629" s="274">
        <f t="shared" si="184"/>
        <v>1.0713699999999999</v>
      </c>
      <c r="AE629" s="326">
        <f t="shared" si="192"/>
        <v>63.955496233794115</v>
      </c>
      <c r="AF629" s="296" t="str">
        <f t="shared" si="193"/>
        <v/>
      </c>
      <c r="AG629" s="296"/>
      <c r="AH629" s="332">
        <v>44840</v>
      </c>
      <c r="AI629" s="2" t="s">
        <v>108</v>
      </c>
      <c r="AJ629" s="2" t="s">
        <v>149</v>
      </c>
      <c r="AK629" s="323">
        <v>47484</v>
      </c>
      <c r="AL629" s="323">
        <v>47848</v>
      </c>
      <c r="AM629" s="324">
        <v>8760</v>
      </c>
      <c r="AN629" s="325">
        <v>124.69</v>
      </c>
      <c r="AO629" s="274">
        <f t="shared" si="185"/>
        <v>0.97899000000000003</v>
      </c>
      <c r="AP629" s="326">
        <f t="shared" si="194"/>
        <v>127.36595879426756</v>
      </c>
      <c r="AQ629" s="296" t="str">
        <f t="shared" si="195"/>
        <v/>
      </c>
      <c r="AR629" s="296"/>
      <c r="AS629" s="333">
        <v>44847</v>
      </c>
      <c r="AT629" s="328" t="s">
        <v>115</v>
      </c>
      <c r="AU629" s="328" t="s">
        <v>137</v>
      </c>
      <c r="AV629" s="329">
        <v>45108</v>
      </c>
      <c r="AW629" s="329">
        <v>45199</v>
      </c>
      <c r="AX629" s="330">
        <v>2208</v>
      </c>
      <c r="AY629" s="331">
        <v>348.04</v>
      </c>
      <c r="AZ629" s="274">
        <f t="shared" si="186"/>
        <v>0.97899000000000003</v>
      </c>
      <c r="BA629" s="326">
        <f t="shared" si="196"/>
        <v>355.5092493283895</v>
      </c>
      <c r="BB629" s="296" t="str">
        <f t="shared" si="197"/>
        <v/>
      </c>
      <c r="BC629" t="str">
        <f t="shared" si="187"/>
        <v/>
      </c>
      <c r="BD629" s="296"/>
      <c r="BE629" s="296"/>
      <c r="BF629" s="332">
        <v>45210</v>
      </c>
      <c r="BG629" s="2" t="s">
        <v>115</v>
      </c>
      <c r="BH629" s="2" t="s">
        <v>118</v>
      </c>
      <c r="BI629" s="323">
        <v>45474</v>
      </c>
      <c r="BJ629" s="323">
        <v>45565</v>
      </c>
      <c r="BK629" s="324">
        <v>2208</v>
      </c>
      <c r="BL629" s="325">
        <v>124.12</v>
      </c>
      <c r="BM629" s="274">
        <f t="shared" si="188"/>
        <v>0.95518000000000003</v>
      </c>
      <c r="BN629" s="326">
        <f t="shared" si="198"/>
        <v>129.94409430683223</v>
      </c>
      <c r="BO629" s="296" t="str">
        <f t="shared" si="199"/>
        <v/>
      </c>
      <c r="BP629">
        <f t="shared" si="189"/>
        <v>1</v>
      </c>
      <c r="BQ629" s="296"/>
      <c r="BR629" s="332">
        <v>45203</v>
      </c>
      <c r="BS629" s="2" t="s">
        <v>108</v>
      </c>
      <c r="BT629" s="2" t="s">
        <v>153</v>
      </c>
      <c r="BU629" s="323">
        <v>47849</v>
      </c>
      <c r="BV629" s="323">
        <v>48213</v>
      </c>
      <c r="BW629" s="324">
        <v>8760</v>
      </c>
      <c r="BX629" s="325">
        <v>80.069999999999993</v>
      </c>
      <c r="BY629" s="274">
        <f t="shared" si="190"/>
        <v>0.95518000000000003</v>
      </c>
      <c r="BZ629" s="326">
        <f t="shared" si="200"/>
        <v>83.827132058878945</v>
      </c>
      <c r="CA629" s="296" t="str">
        <f t="shared" si="201"/>
        <v/>
      </c>
    </row>
    <row r="630" spans="12:79" x14ac:dyDescent="0.25">
      <c r="L630" s="332">
        <v>44050</v>
      </c>
      <c r="M630" s="2" t="s">
        <v>108</v>
      </c>
      <c r="N630" s="2" t="s">
        <v>110</v>
      </c>
      <c r="O630" s="323">
        <v>44927</v>
      </c>
      <c r="P630" s="323">
        <v>45291</v>
      </c>
      <c r="Q630" s="324">
        <v>8760</v>
      </c>
      <c r="R630" s="325">
        <v>45.87</v>
      </c>
      <c r="S630" s="274">
        <f t="shared" si="182"/>
        <v>1.0767800000000001</v>
      </c>
      <c r="T630" s="326">
        <f t="shared" si="191"/>
        <v>42.5992310406954</v>
      </c>
      <c r="U630" s="296" t="str">
        <f t="shared" si="183"/>
        <v/>
      </c>
      <c r="V630" s="296"/>
      <c r="W630" s="332">
        <v>44475</v>
      </c>
      <c r="X630" s="2" t="s">
        <v>108</v>
      </c>
      <c r="Y630" s="2" t="s">
        <v>149</v>
      </c>
      <c r="Z630" s="323">
        <v>47484</v>
      </c>
      <c r="AA630" s="323">
        <v>47848</v>
      </c>
      <c r="AB630" s="324">
        <v>8760</v>
      </c>
      <c r="AC630" s="325">
        <v>68.06</v>
      </c>
      <c r="AD630" s="274">
        <f t="shared" si="184"/>
        <v>1.0713699999999999</v>
      </c>
      <c r="AE630" s="326">
        <f t="shared" si="192"/>
        <v>63.526139428955453</v>
      </c>
      <c r="AF630" s="296" t="str">
        <f t="shared" si="193"/>
        <v/>
      </c>
      <c r="AG630" s="296"/>
      <c r="AH630" s="332">
        <v>44840</v>
      </c>
      <c r="AI630" s="2" t="s">
        <v>108</v>
      </c>
      <c r="AJ630" s="2" t="s">
        <v>153</v>
      </c>
      <c r="AK630" s="323">
        <v>47849</v>
      </c>
      <c r="AL630" s="323">
        <v>48213</v>
      </c>
      <c r="AM630" s="324">
        <v>8760</v>
      </c>
      <c r="AN630" s="325">
        <v>123.97</v>
      </c>
      <c r="AO630" s="274">
        <f t="shared" si="185"/>
        <v>0.97899000000000003</v>
      </c>
      <c r="AP630" s="326">
        <f t="shared" si="194"/>
        <v>126.63050695104137</v>
      </c>
      <c r="AQ630" s="296" t="str">
        <f t="shared" si="195"/>
        <v/>
      </c>
      <c r="AR630" s="296"/>
      <c r="AS630" s="333">
        <v>44847</v>
      </c>
      <c r="AT630" s="328" t="s">
        <v>115</v>
      </c>
      <c r="AU630" s="328" t="s">
        <v>116</v>
      </c>
      <c r="AV630" s="329">
        <v>45200</v>
      </c>
      <c r="AW630" s="329">
        <v>45291</v>
      </c>
      <c r="AX630" s="330">
        <v>2209</v>
      </c>
      <c r="AY630" s="331">
        <v>507.5</v>
      </c>
      <c r="AZ630" s="274">
        <f t="shared" si="186"/>
        <v>0.97899000000000003</v>
      </c>
      <c r="BA630" s="326">
        <f t="shared" si="196"/>
        <v>518.39140338512141</v>
      </c>
      <c r="BB630" s="296">
        <f t="shared" si="197"/>
        <v>518.39140338512141</v>
      </c>
      <c r="BC630">
        <f t="shared" si="187"/>
        <v>1</v>
      </c>
      <c r="BD630" s="296"/>
      <c r="BE630" s="296"/>
      <c r="BF630" s="332">
        <v>45210</v>
      </c>
      <c r="BG630" s="2" t="s">
        <v>115</v>
      </c>
      <c r="BH630" s="2" t="s">
        <v>140</v>
      </c>
      <c r="BI630" s="323">
        <v>45566</v>
      </c>
      <c r="BJ630" s="323">
        <v>45657</v>
      </c>
      <c r="BK630" s="324">
        <v>2209</v>
      </c>
      <c r="BL630" s="325">
        <v>140.38</v>
      </c>
      <c r="BM630" s="274">
        <f t="shared" si="188"/>
        <v>0.95518000000000003</v>
      </c>
      <c r="BN630" s="326">
        <f t="shared" si="198"/>
        <v>146.96706379949327</v>
      </c>
      <c r="BO630" s="296" t="str">
        <f t="shared" si="199"/>
        <v/>
      </c>
      <c r="BP630" t="str">
        <f t="shared" si="189"/>
        <v/>
      </c>
      <c r="BQ630" s="296"/>
      <c r="BR630" s="332">
        <v>45203</v>
      </c>
      <c r="BS630" s="2" t="s">
        <v>108</v>
      </c>
      <c r="BT630" s="2" t="s">
        <v>155</v>
      </c>
      <c r="BU630" s="323">
        <v>48214</v>
      </c>
      <c r="BV630" s="323">
        <v>48579</v>
      </c>
      <c r="BW630" s="324">
        <v>8784</v>
      </c>
      <c r="BX630" s="325">
        <v>78.069999999999993</v>
      </c>
      <c r="BY630" s="274">
        <f t="shared" si="190"/>
        <v>0.95518000000000003</v>
      </c>
      <c r="BZ630" s="326">
        <f t="shared" si="200"/>
        <v>81.733285872819778</v>
      </c>
      <c r="CA630" s="296" t="str">
        <f t="shared" si="201"/>
        <v/>
      </c>
    </row>
    <row r="631" spans="12:79" x14ac:dyDescent="0.25">
      <c r="L631" s="332">
        <v>44050</v>
      </c>
      <c r="M631" s="2" t="s">
        <v>108</v>
      </c>
      <c r="N631" s="2" t="s">
        <v>111</v>
      </c>
      <c r="O631" s="323">
        <v>45292</v>
      </c>
      <c r="P631" s="323">
        <v>45657</v>
      </c>
      <c r="Q631" s="324">
        <v>8784</v>
      </c>
      <c r="R631" s="325">
        <v>48.32</v>
      </c>
      <c r="S631" s="274">
        <f t="shared" si="182"/>
        <v>1.0767800000000001</v>
      </c>
      <c r="T631" s="326">
        <f t="shared" si="191"/>
        <v>44.874533330856814</v>
      </c>
      <c r="U631" s="296" t="str">
        <f t="shared" si="183"/>
        <v/>
      </c>
      <c r="V631" s="296"/>
      <c r="W631" s="332">
        <v>44475</v>
      </c>
      <c r="X631" s="2" t="s">
        <v>108</v>
      </c>
      <c r="Y631" s="2" t="s">
        <v>153</v>
      </c>
      <c r="Z631" s="323">
        <v>47849</v>
      </c>
      <c r="AA631" s="323">
        <v>48213</v>
      </c>
      <c r="AB631" s="324">
        <v>8760</v>
      </c>
      <c r="AC631" s="325">
        <v>67.48</v>
      </c>
      <c r="AD631" s="274">
        <f t="shared" si="184"/>
        <v>1.0713699999999999</v>
      </c>
      <c r="AE631" s="326">
        <f t="shared" si="192"/>
        <v>62.984776501115405</v>
      </c>
      <c r="AF631" s="296" t="str">
        <f t="shared" si="193"/>
        <v/>
      </c>
      <c r="AG631" s="296"/>
      <c r="AH631" s="332">
        <v>44840</v>
      </c>
      <c r="AI631" s="2" t="s">
        <v>108</v>
      </c>
      <c r="AJ631" s="2" t="s">
        <v>155</v>
      </c>
      <c r="AK631" s="323">
        <v>48214</v>
      </c>
      <c r="AL631" s="323">
        <v>48579</v>
      </c>
      <c r="AM631" s="324">
        <v>8784</v>
      </c>
      <c r="AN631" s="325">
        <v>122.72</v>
      </c>
      <c r="AO631" s="274">
        <f t="shared" si="185"/>
        <v>0.97899000000000003</v>
      </c>
      <c r="AP631" s="326">
        <f t="shared" si="194"/>
        <v>125.35368083432925</v>
      </c>
      <c r="AQ631" s="296" t="str">
        <f t="shared" si="195"/>
        <v/>
      </c>
      <c r="AR631" s="296"/>
      <c r="AS631" s="333">
        <v>44847</v>
      </c>
      <c r="AT631" s="328" t="s">
        <v>115</v>
      </c>
      <c r="AU631" s="328" t="s">
        <v>111</v>
      </c>
      <c r="AV631" s="329">
        <v>45292</v>
      </c>
      <c r="AW631" s="329">
        <v>45382</v>
      </c>
      <c r="AX631" s="330">
        <v>2183</v>
      </c>
      <c r="AY631" s="331">
        <v>448.83</v>
      </c>
      <c r="AZ631" s="274">
        <f t="shared" si="186"/>
        <v>0.97899000000000003</v>
      </c>
      <c r="BA631" s="326">
        <f t="shared" si="196"/>
        <v>458.46229277112121</v>
      </c>
      <c r="BB631" s="296">
        <f t="shared" si="197"/>
        <v>458.46229277112121</v>
      </c>
      <c r="BC631">
        <f t="shared" si="187"/>
        <v>1</v>
      </c>
      <c r="BD631" s="296"/>
      <c r="BE631" s="296"/>
      <c r="BF631" s="332">
        <v>45210</v>
      </c>
      <c r="BG631" s="2" t="s">
        <v>115</v>
      </c>
      <c r="BH631" s="2" t="s">
        <v>135</v>
      </c>
      <c r="BI631" s="323">
        <v>45658</v>
      </c>
      <c r="BJ631" s="323">
        <v>45747</v>
      </c>
      <c r="BK631" s="324">
        <v>2159</v>
      </c>
      <c r="BL631" s="325">
        <v>141.43</v>
      </c>
      <c r="BM631" s="274">
        <f t="shared" si="188"/>
        <v>0.95518000000000003</v>
      </c>
      <c r="BN631" s="326">
        <f t="shared" si="198"/>
        <v>148.06633304717437</v>
      </c>
      <c r="BO631" s="296" t="str">
        <f t="shared" si="199"/>
        <v/>
      </c>
      <c r="BP631" t="str">
        <f t="shared" si="189"/>
        <v/>
      </c>
      <c r="BQ631" s="296"/>
      <c r="BR631" s="332">
        <v>45203</v>
      </c>
      <c r="BS631" s="2" t="s">
        <v>108</v>
      </c>
      <c r="BT631" s="2" t="s">
        <v>158</v>
      </c>
      <c r="BU631" s="323">
        <v>48580</v>
      </c>
      <c r="BV631" s="323">
        <v>48944</v>
      </c>
      <c r="BW631" s="324">
        <v>8760</v>
      </c>
      <c r="BX631" s="325">
        <v>76.069999999999993</v>
      </c>
      <c r="BY631" s="274">
        <f t="shared" si="190"/>
        <v>0.95518000000000003</v>
      </c>
      <c r="BZ631" s="326">
        <f t="shared" si="200"/>
        <v>79.639439686760596</v>
      </c>
      <c r="CA631" s="296" t="str">
        <f t="shared" si="201"/>
        <v/>
      </c>
    </row>
    <row r="632" spans="12:79" x14ac:dyDescent="0.25">
      <c r="L632" s="332">
        <v>44050</v>
      </c>
      <c r="M632" s="2" t="s">
        <v>108</v>
      </c>
      <c r="N632" s="2" t="s">
        <v>135</v>
      </c>
      <c r="O632" s="323">
        <v>45658</v>
      </c>
      <c r="P632" s="323">
        <v>46022</v>
      </c>
      <c r="Q632" s="324">
        <v>8760</v>
      </c>
      <c r="R632" s="325">
        <v>49.08</v>
      </c>
      <c r="S632" s="274">
        <f t="shared" si="182"/>
        <v>1.0767800000000001</v>
      </c>
      <c r="T632" s="326">
        <f t="shared" si="191"/>
        <v>45.580341388213</v>
      </c>
      <c r="U632" s="296" t="str">
        <f t="shared" si="183"/>
        <v/>
      </c>
      <c r="V632" s="296"/>
      <c r="W632" s="332">
        <v>44474</v>
      </c>
      <c r="X632" s="2" t="s">
        <v>108</v>
      </c>
      <c r="Y632" s="2" t="s">
        <v>133</v>
      </c>
      <c r="Z632" s="323">
        <v>44562</v>
      </c>
      <c r="AA632" s="323">
        <v>44926</v>
      </c>
      <c r="AB632" s="324">
        <v>8760</v>
      </c>
      <c r="AC632" s="325">
        <v>160.18</v>
      </c>
      <c r="AD632" s="274">
        <f t="shared" si="184"/>
        <v>1.0713699999999999</v>
      </c>
      <c r="AE632" s="326">
        <f t="shared" si="192"/>
        <v>149.50950651968975</v>
      </c>
      <c r="AF632" s="296" t="str">
        <f t="shared" si="193"/>
        <v/>
      </c>
      <c r="AG632" s="296"/>
      <c r="AH632" s="332">
        <v>44839</v>
      </c>
      <c r="AI632" s="2" t="s">
        <v>108</v>
      </c>
      <c r="AJ632" s="2" t="s">
        <v>110</v>
      </c>
      <c r="AK632" s="323">
        <v>44927</v>
      </c>
      <c r="AL632" s="323">
        <v>45291</v>
      </c>
      <c r="AM632" s="324">
        <v>8760</v>
      </c>
      <c r="AN632" s="325">
        <v>427.87</v>
      </c>
      <c r="AO632" s="274">
        <f t="shared" si="185"/>
        <v>0.97899000000000003</v>
      </c>
      <c r="AP632" s="326">
        <f t="shared" si="194"/>
        <v>437.05247244609239</v>
      </c>
      <c r="AQ632" s="296" t="str">
        <f t="shared" si="195"/>
        <v/>
      </c>
      <c r="AR632" s="296"/>
      <c r="AS632" s="333">
        <v>44847</v>
      </c>
      <c r="AT632" s="328" t="s">
        <v>115</v>
      </c>
      <c r="AU632" s="328" t="s">
        <v>117</v>
      </c>
      <c r="AV632" s="329">
        <v>45383</v>
      </c>
      <c r="AW632" s="329">
        <v>45473</v>
      </c>
      <c r="AX632" s="330">
        <v>2184</v>
      </c>
      <c r="AY632" s="331">
        <v>188.47</v>
      </c>
      <c r="AZ632" s="274">
        <f t="shared" si="186"/>
        <v>0.97899000000000003</v>
      </c>
      <c r="BA632" s="326">
        <f t="shared" si="196"/>
        <v>192.51473457338685</v>
      </c>
      <c r="BB632" s="296">
        <f t="shared" si="197"/>
        <v>192.51473457338685</v>
      </c>
      <c r="BC632">
        <f t="shared" si="187"/>
        <v>1</v>
      </c>
      <c r="BD632" s="296"/>
      <c r="BE632" s="296"/>
      <c r="BF632" s="332">
        <v>45210</v>
      </c>
      <c r="BG632" s="2" t="s">
        <v>115</v>
      </c>
      <c r="BH632" s="2" t="s">
        <v>145</v>
      </c>
      <c r="BI632" s="323">
        <v>45748</v>
      </c>
      <c r="BJ632" s="323">
        <v>45838</v>
      </c>
      <c r="BK632" s="324">
        <v>2184</v>
      </c>
      <c r="BL632" s="325">
        <v>109.1</v>
      </c>
      <c r="BM632" s="274">
        <f t="shared" si="188"/>
        <v>0.95518000000000003</v>
      </c>
      <c r="BN632" s="326">
        <f t="shared" si="198"/>
        <v>114.21930944952783</v>
      </c>
      <c r="BO632" s="296" t="str">
        <f t="shared" si="199"/>
        <v/>
      </c>
      <c r="BP632" t="str">
        <f t="shared" si="189"/>
        <v/>
      </c>
      <c r="BQ632" s="296"/>
      <c r="BR632" s="332">
        <v>45202</v>
      </c>
      <c r="BS632" s="2" t="s">
        <v>108</v>
      </c>
      <c r="BT632" s="2" t="s">
        <v>111</v>
      </c>
      <c r="BU632" s="323">
        <v>45292</v>
      </c>
      <c r="BV632" s="323">
        <v>45657</v>
      </c>
      <c r="BW632" s="324">
        <v>8784</v>
      </c>
      <c r="BX632" s="325">
        <v>114.87</v>
      </c>
      <c r="BY632" s="274">
        <f t="shared" si="190"/>
        <v>0.95518000000000003</v>
      </c>
      <c r="BZ632" s="326">
        <f t="shared" si="200"/>
        <v>120.26005569630856</v>
      </c>
      <c r="CA632" s="296">
        <f t="shared" si="201"/>
        <v>120.26005569630856</v>
      </c>
    </row>
    <row r="633" spans="12:79" x14ac:dyDescent="0.25">
      <c r="L633" s="332">
        <v>44050</v>
      </c>
      <c r="M633" s="2" t="s">
        <v>108</v>
      </c>
      <c r="N633" s="2" t="s">
        <v>138</v>
      </c>
      <c r="O633" s="323">
        <v>46023</v>
      </c>
      <c r="P633" s="323">
        <v>46387</v>
      </c>
      <c r="Q633" s="324">
        <v>8760</v>
      </c>
      <c r="R633" s="325">
        <v>49.63</v>
      </c>
      <c r="S633" s="274">
        <f t="shared" si="182"/>
        <v>1.0767800000000001</v>
      </c>
      <c r="T633" s="326">
        <f t="shared" si="191"/>
        <v>46.091123534983936</v>
      </c>
      <c r="U633" s="296" t="str">
        <f t="shared" si="183"/>
        <v/>
      </c>
      <c r="V633" s="296"/>
      <c r="W633" s="332">
        <v>44474</v>
      </c>
      <c r="X633" s="2" t="s">
        <v>108</v>
      </c>
      <c r="Y633" s="2" t="s">
        <v>110</v>
      </c>
      <c r="Z633" s="323">
        <v>44927</v>
      </c>
      <c r="AA633" s="323">
        <v>45291</v>
      </c>
      <c r="AB633" s="324">
        <v>8760</v>
      </c>
      <c r="AC633" s="325">
        <v>94.35</v>
      </c>
      <c r="AD633" s="274">
        <f t="shared" si="184"/>
        <v>1.0713699999999999</v>
      </c>
      <c r="AE633" s="326">
        <f t="shared" si="192"/>
        <v>88.064814209843476</v>
      </c>
      <c r="AF633" s="296">
        <f t="shared" si="193"/>
        <v>88.064814209843476</v>
      </c>
      <c r="AG633" s="296"/>
      <c r="AH633" s="332">
        <v>44839</v>
      </c>
      <c r="AI633" s="2" t="s">
        <v>108</v>
      </c>
      <c r="AJ633" s="2" t="s">
        <v>111</v>
      </c>
      <c r="AK633" s="323">
        <v>45292</v>
      </c>
      <c r="AL633" s="323">
        <v>45657</v>
      </c>
      <c r="AM633" s="324">
        <v>8784</v>
      </c>
      <c r="AN633" s="325">
        <v>241.17</v>
      </c>
      <c r="AO633" s="274">
        <f t="shared" si="185"/>
        <v>0.97899000000000003</v>
      </c>
      <c r="AP633" s="326">
        <f t="shared" si="194"/>
        <v>246.34572365396988</v>
      </c>
      <c r="AQ633" s="296" t="str">
        <f t="shared" si="195"/>
        <v/>
      </c>
      <c r="AR633" s="296"/>
      <c r="AS633" s="333">
        <v>44847</v>
      </c>
      <c r="AT633" s="328" t="s">
        <v>115</v>
      </c>
      <c r="AU633" s="328" t="s">
        <v>118</v>
      </c>
      <c r="AV633" s="329">
        <v>45474</v>
      </c>
      <c r="AW633" s="329">
        <v>45565</v>
      </c>
      <c r="AX633" s="330">
        <v>2208</v>
      </c>
      <c r="AY633" s="331">
        <v>183.1</v>
      </c>
      <c r="AZ633" s="274">
        <f t="shared" si="186"/>
        <v>0.97899000000000003</v>
      </c>
      <c r="BA633" s="326">
        <f t="shared" si="196"/>
        <v>187.02948957599156</v>
      </c>
      <c r="BB633" s="296">
        <f t="shared" si="197"/>
        <v>187.02948957599156</v>
      </c>
      <c r="BC633">
        <f t="shared" si="187"/>
        <v>1</v>
      </c>
      <c r="BD633" s="296"/>
      <c r="BE633" s="296"/>
      <c r="BF633" s="332">
        <v>45210</v>
      </c>
      <c r="BG633" s="2" t="s">
        <v>115</v>
      </c>
      <c r="BH633" s="2" t="s">
        <v>148</v>
      </c>
      <c r="BI633" s="323">
        <v>45839</v>
      </c>
      <c r="BJ633" s="323">
        <v>45930</v>
      </c>
      <c r="BK633" s="324">
        <v>2208</v>
      </c>
      <c r="BL633" s="325">
        <v>110.5</v>
      </c>
      <c r="BM633" s="274">
        <f t="shared" si="188"/>
        <v>0.95518000000000003</v>
      </c>
      <c r="BN633" s="326">
        <f t="shared" si="198"/>
        <v>115.68500177976925</v>
      </c>
      <c r="BO633" s="296" t="str">
        <f t="shared" si="199"/>
        <v/>
      </c>
      <c r="BP633" t="str">
        <f t="shared" si="189"/>
        <v/>
      </c>
      <c r="BQ633" s="296"/>
      <c r="BR633" s="332">
        <v>45202</v>
      </c>
      <c r="BS633" s="2" t="s">
        <v>108</v>
      </c>
      <c r="BT633" s="2" t="s">
        <v>135</v>
      </c>
      <c r="BU633" s="323">
        <v>45658</v>
      </c>
      <c r="BV633" s="323">
        <v>46022</v>
      </c>
      <c r="BW633" s="324">
        <v>8760</v>
      </c>
      <c r="BX633" s="325">
        <v>112.6</v>
      </c>
      <c r="BY633" s="274">
        <f t="shared" si="190"/>
        <v>0.95518000000000003</v>
      </c>
      <c r="BZ633" s="326">
        <f t="shared" si="200"/>
        <v>117.88354027513138</v>
      </c>
      <c r="CA633" s="296" t="str">
        <f t="shared" si="201"/>
        <v/>
      </c>
    </row>
    <row r="634" spans="12:79" x14ac:dyDescent="0.25">
      <c r="L634" s="332">
        <v>44049</v>
      </c>
      <c r="M634" s="2" t="s">
        <v>108</v>
      </c>
      <c r="N634" s="2" t="s">
        <v>151</v>
      </c>
      <c r="O634" s="323">
        <v>44197</v>
      </c>
      <c r="P634" s="323">
        <v>44561</v>
      </c>
      <c r="Q634" s="324">
        <v>8760</v>
      </c>
      <c r="R634" s="325">
        <v>40.69</v>
      </c>
      <c r="S634" s="274">
        <f t="shared" si="182"/>
        <v>1.0767800000000001</v>
      </c>
      <c r="T634" s="326">
        <f t="shared" si="191"/>
        <v>37.788591912925568</v>
      </c>
      <c r="U634" s="296" t="str">
        <f t="shared" si="183"/>
        <v/>
      </c>
      <c r="V634" s="296"/>
      <c r="W634" s="332">
        <v>44474</v>
      </c>
      <c r="X634" s="2" t="s">
        <v>108</v>
      </c>
      <c r="Y634" s="2" t="s">
        <v>111</v>
      </c>
      <c r="Z634" s="323">
        <v>45292</v>
      </c>
      <c r="AA634" s="323">
        <v>45657</v>
      </c>
      <c r="AB634" s="324">
        <v>8784</v>
      </c>
      <c r="AC634" s="325">
        <v>78.33</v>
      </c>
      <c r="AD634" s="274">
        <f t="shared" si="184"/>
        <v>1.0713699999999999</v>
      </c>
      <c r="AE634" s="326">
        <f t="shared" si="192"/>
        <v>73.111996789157814</v>
      </c>
      <c r="AF634" s="296" t="str">
        <f t="shared" si="193"/>
        <v/>
      </c>
      <c r="AG634" s="296"/>
      <c r="AH634" s="332">
        <v>44839</v>
      </c>
      <c r="AI634" s="2" t="s">
        <v>108</v>
      </c>
      <c r="AJ634" s="2" t="s">
        <v>135</v>
      </c>
      <c r="AK634" s="323">
        <v>45658</v>
      </c>
      <c r="AL634" s="323">
        <v>46022</v>
      </c>
      <c r="AM634" s="324">
        <v>8760</v>
      </c>
      <c r="AN634" s="325">
        <v>183</v>
      </c>
      <c r="AO634" s="274">
        <f t="shared" si="185"/>
        <v>0.97899000000000003</v>
      </c>
      <c r="AP634" s="326">
        <f t="shared" si="194"/>
        <v>186.92734348665462</v>
      </c>
      <c r="AQ634" s="296" t="str">
        <f t="shared" si="195"/>
        <v/>
      </c>
      <c r="AR634" s="296"/>
      <c r="AS634" s="333">
        <v>44847</v>
      </c>
      <c r="AT634" s="328" t="s">
        <v>115</v>
      </c>
      <c r="AU634" s="328" t="s">
        <v>140</v>
      </c>
      <c r="AV634" s="329">
        <v>45566</v>
      </c>
      <c r="AW634" s="329">
        <v>45657</v>
      </c>
      <c r="AX634" s="330">
        <v>2209</v>
      </c>
      <c r="AY634" s="331">
        <v>252.83</v>
      </c>
      <c r="AZ634" s="274">
        <f t="shared" si="186"/>
        <v>0.97899000000000003</v>
      </c>
      <c r="BA634" s="326">
        <f t="shared" si="196"/>
        <v>258.25595767066056</v>
      </c>
      <c r="BB634" s="296" t="str">
        <f t="shared" si="197"/>
        <v/>
      </c>
      <c r="BC634" t="str">
        <f t="shared" si="187"/>
        <v/>
      </c>
      <c r="BD634" s="296"/>
      <c r="BE634" s="296"/>
      <c r="BF634" s="332">
        <v>45210</v>
      </c>
      <c r="BG634" s="2" t="s">
        <v>115</v>
      </c>
      <c r="BH634" s="2" t="s">
        <v>152</v>
      </c>
      <c r="BI634" s="323">
        <v>45931</v>
      </c>
      <c r="BJ634" s="323">
        <v>46022</v>
      </c>
      <c r="BK634" s="324">
        <v>2209</v>
      </c>
      <c r="BL634" s="325">
        <v>133.33000000000001</v>
      </c>
      <c r="BM634" s="274">
        <f t="shared" si="188"/>
        <v>0.95518000000000003</v>
      </c>
      <c r="BN634" s="326">
        <f t="shared" si="198"/>
        <v>139.58625599363472</v>
      </c>
      <c r="BO634" s="296" t="str">
        <f t="shared" si="199"/>
        <v/>
      </c>
      <c r="BP634" t="str">
        <f t="shared" si="189"/>
        <v/>
      </c>
      <c r="BQ634" s="296"/>
      <c r="BR634" s="332">
        <v>45202</v>
      </c>
      <c r="BS634" s="2" t="s">
        <v>108</v>
      </c>
      <c r="BT634" s="2" t="s">
        <v>138</v>
      </c>
      <c r="BU634" s="323">
        <v>46023</v>
      </c>
      <c r="BV634" s="323">
        <v>46387</v>
      </c>
      <c r="BW634" s="324">
        <v>8760</v>
      </c>
      <c r="BX634" s="325">
        <v>105.6</v>
      </c>
      <c r="BY634" s="274">
        <f t="shared" si="190"/>
        <v>0.95518000000000003</v>
      </c>
      <c r="BZ634" s="326">
        <f t="shared" si="200"/>
        <v>110.55507862392427</v>
      </c>
      <c r="CA634" s="296" t="str">
        <f t="shared" si="201"/>
        <v/>
      </c>
    </row>
    <row r="635" spans="12:79" x14ac:dyDescent="0.25">
      <c r="L635" s="332">
        <v>44049</v>
      </c>
      <c r="M635" s="2" t="s">
        <v>108</v>
      </c>
      <c r="N635" s="2" t="s">
        <v>133</v>
      </c>
      <c r="O635" s="323">
        <v>44562</v>
      </c>
      <c r="P635" s="323">
        <v>44926</v>
      </c>
      <c r="Q635" s="324">
        <v>8760</v>
      </c>
      <c r="R635" s="325">
        <v>44.3</v>
      </c>
      <c r="S635" s="274">
        <f t="shared" si="182"/>
        <v>1.0767800000000001</v>
      </c>
      <c r="T635" s="326">
        <f t="shared" si="191"/>
        <v>41.141180185367482</v>
      </c>
      <c r="U635" s="296" t="str">
        <f t="shared" si="183"/>
        <v/>
      </c>
      <c r="V635" s="296"/>
      <c r="W635" s="332">
        <v>44474</v>
      </c>
      <c r="X635" s="2" t="s">
        <v>108</v>
      </c>
      <c r="Y635" s="2" t="s">
        <v>135</v>
      </c>
      <c r="Z635" s="323">
        <v>45658</v>
      </c>
      <c r="AA635" s="323">
        <v>46022</v>
      </c>
      <c r="AB635" s="324">
        <v>8760</v>
      </c>
      <c r="AC635" s="325">
        <v>76.3</v>
      </c>
      <c r="AD635" s="274">
        <f t="shared" si="184"/>
        <v>1.0713699999999999</v>
      </c>
      <c r="AE635" s="326">
        <f t="shared" si="192"/>
        <v>71.217226541717622</v>
      </c>
      <c r="AF635" s="296" t="str">
        <f t="shared" si="193"/>
        <v/>
      </c>
      <c r="AG635" s="296"/>
      <c r="AH635" s="332">
        <v>44839</v>
      </c>
      <c r="AI635" s="2" t="s">
        <v>108</v>
      </c>
      <c r="AJ635" s="2" t="s">
        <v>138</v>
      </c>
      <c r="AK635" s="323">
        <v>46023</v>
      </c>
      <c r="AL635" s="323">
        <v>46387</v>
      </c>
      <c r="AM635" s="324">
        <v>8760</v>
      </c>
      <c r="AN635" s="325">
        <v>159.30000000000001</v>
      </c>
      <c r="AO635" s="274">
        <f t="shared" si="185"/>
        <v>0.97899000000000003</v>
      </c>
      <c r="AP635" s="326">
        <f t="shared" si="194"/>
        <v>162.7187203137928</v>
      </c>
      <c r="AQ635" s="296" t="str">
        <f t="shared" si="195"/>
        <v/>
      </c>
      <c r="AR635" s="296"/>
      <c r="AS635" s="333">
        <v>44847</v>
      </c>
      <c r="AT635" s="328" t="s">
        <v>115</v>
      </c>
      <c r="AU635" s="328" t="s">
        <v>135</v>
      </c>
      <c r="AV635" s="329">
        <v>45658</v>
      </c>
      <c r="AW635" s="329">
        <v>45747</v>
      </c>
      <c r="AX635" s="330">
        <v>2159</v>
      </c>
      <c r="AY635" s="331">
        <v>241.92</v>
      </c>
      <c r="AZ635" s="274">
        <f t="shared" si="186"/>
        <v>0.97899000000000003</v>
      </c>
      <c r="BA635" s="326">
        <f t="shared" si="196"/>
        <v>247.11181932399717</v>
      </c>
      <c r="BB635" s="296" t="str">
        <f t="shared" si="197"/>
        <v/>
      </c>
      <c r="BC635" t="str">
        <f t="shared" si="187"/>
        <v/>
      </c>
      <c r="BD635" s="296"/>
      <c r="BE635" s="296"/>
      <c r="BF635" s="332">
        <v>45210</v>
      </c>
      <c r="BG635" s="2" t="s">
        <v>115</v>
      </c>
      <c r="BH635" s="2" t="s">
        <v>138</v>
      </c>
      <c r="BI635" s="323">
        <v>46023</v>
      </c>
      <c r="BJ635" s="323">
        <v>46112</v>
      </c>
      <c r="BK635" s="324">
        <v>2159</v>
      </c>
      <c r="BL635" s="325">
        <v>128.59</v>
      </c>
      <c r="BM635" s="274">
        <f t="shared" si="188"/>
        <v>0.95518000000000003</v>
      </c>
      <c r="BN635" s="326">
        <f t="shared" si="198"/>
        <v>134.62384053267448</v>
      </c>
      <c r="BO635" s="296" t="str">
        <f t="shared" si="199"/>
        <v/>
      </c>
      <c r="BP635" t="str">
        <f t="shared" si="189"/>
        <v/>
      </c>
      <c r="BQ635" s="296"/>
      <c r="BR635" s="332">
        <v>45202</v>
      </c>
      <c r="BS635" s="2" t="s">
        <v>108</v>
      </c>
      <c r="BT635" s="2" t="s">
        <v>141</v>
      </c>
      <c r="BU635" s="323">
        <v>46388</v>
      </c>
      <c r="BV635" s="323">
        <v>46752</v>
      </c>
      <c r="BW635" s="324">
        <v>8760</v>
      </c>
      <c r="BX635" s="325">
        <v>90.63</v>
      </c>
      <c r="BY635" s="274">
        <f t="shared" si="190"/>
        <v>0.95518000000000003</v>
      </c>
      <c r="BZ635" s="326">
        <f t="shared" si="200"/>
        <v>94.882639921271377</v>
      </c>
      <c r="CA635" s="296" t="str">
        <f t="shared" si="201"/>
        <v/>
      </c>
    </row>
    <row r="636" spans="12:79" x14ac:dyDescent="0.25">
      <c r="L636" s="332">
        <v>44049</v>
      </c>
      <c r="M636" s="2" t="s">
        <v>108</v>
      </c>
      <c r="N636" s="2" t="s">
        <v>110</v>
      </c>
      <c r="O636" s="323">
        <v>44927</v>
      </c>
      <c r="P636" s="323">
        <v>45291</v>
      </c>
      <c r="Q636" s="324">
        <v>8760</v>
      </c>
      <c r="R636" s="325">
        <v>46.1</v>
      </c>
      <c r="S636" s="274">
        <f t="shared" si="182"/>
        <v>1.0767800000000001</v>
      </c>
      <c r="T636" s="326">
        <f t="shared" si="191"/>
        <v>42.812830847526882</v>
      </c>
      <c r="U636" s="296" t="str">
        <f t="shared" si="183"/>
        <v/>
      </c>
      <c r="V636" s="296"/>
      <c r="W636" s="332">
        <v>44474</v>
      </c>
      <c r="X636" s="2" t="s">
        <v>108</v>
      </c>
      <c r="Y636" s="2" t="s">
        <v>138</v>
      </c>
      <c r="Z636" s="323">
        <v>46023</v>
      </c>
      <c r="AA636" s="323">
        <v>46387</v>
      </c>
      <c r="AB636" s="324">
        <v>8760</v>
      </c>
      <c r="AC636" s="325">
        <v>74.819999999999993</v>
      </c>
      <c r="AD636" s="274">
        <f t="shared" si="184"/>
        <v>1.0713699999999999</v>
      </c>
      <c r="AE636" s="326">
        <f t="shared" si="192"/>
        <v>69.835817691367126</v>
      </c>
      <c r="AF636" s="296" t="str">
        <f t="shared" si="193"/>
        <v/>
      </c>
      <c r="AG636" s="296"/>
      <c r="AH636" s="332">
        <v>44839</v>
      </c>
      <c r="AI636" s="2" t="s">
        <v>108</v>
      </c>
      <c r="AJ636" s="2" t="s">
        <v>141</v>
      </c>
      <c r="AK636" s="323">
        <v>46388</v>
      </c>
      <c r="AL636" s="323">
        <v>46752</v>
      </c>
      <c r="AM636" s="324">
        <v>8760</v>
      </c>
      <c r="AN636" s="325">
        <v>136.07</v>
      </c>
      <c r="AO636" s="274">
        <f t="shared" si="185"/>
        <v>0.97899000000000003</v>
      </c>
      <c r="AP636" s="326">
        <f t="shared" si="194"/>
        <v>138.99018376081472</v>
      </c>
      <c r="AQ636" s="296" t="str">
        <f t="shared" si="195"/>
        <v/>
      </c>
      <c r="AR636" s="296"/>
      <c r="AS636" s="333">
        <v>44847</v>
      </c>
      <c r="AT636" s="328" t="s">
        <v>115</v>
      </c>
      <c r="AU636" s="328" t="s">
        <v>145</v>
      </c>
      <c r="AV636" s="329">
        <v>45748</v>
      </c>
      <c r="AW636" s="329">
        <v>45838</v>
      </c>
      <c r="AX636" s="330">
        <v>2184</v>
      </c>
      <c r="AY636" s="331"/>
      <c r="AZ636" s="274">
        <f t="shared" si="186"/>
        <v>0.97899000000000003</v>
      </c>
      <c r="BA636" s="326" t="str">
        <f t="shared" si="196"/>
        <v/>
      </c>
      <c r="BB636" s="296" t="str">
        <f t="shared" si="197"/>
        <v/>
      </c>
      <c r="BC636" t="str">
        <f t="shared" si="187"/>
        <v/>
      </c>
      <c r="BD636" s="296"/>
      <c r="BE636" s="296"/>
      <c r="BF636" s="332">
        <v>45210</v>
      </c>
      <c r="BG636" s="2" t="s">
        <v>115</v>
      </c>
      <c r="BH636" s="2" t="s">
        <v>157</v>
      </c>
      <c r="BI636" s="323">
        <v>46113</v>
      </c>
      <c r="BJ636" s="323">
        <v>46203</v>
      </c>
      <c r="BK636" s="324">
        <v>2184</v>
      </c>
      <c r="BL636" s="325"/>
      <c r="BM636" s="274">
        <f t="shared" si="188"/>
        <v>0.95518000000000003</v>
      </c>
      <c r="BN636" s="326" t="str">
        <f t="shared" si="198"/>
        <v/>
      </c>
      <c r="BO636" s="296" t="str">
        <f t="shared" si="199"/>
        <v/>
      </c>
      <c r="BP636" t="str">
        <f t="shared" si="189"/>
        <v/>
      </c>
      <c r="BQ636" s="296"/>
      <c r="BR636" s="332">
        <v>45202</v>
      </c>
      <c r="BS636" s="2" t="s">
        <v>108</v>
      </c>
      <c r="BT636" s="2" t="s">
        <v>143</v>
      </c>
      <c r="BU636" s="323">
        <v>46753</v>
      </c>
      <c r="BV636" s="323">
        <v>47118</v>
      </c>
      <c r="BW636" s="324">
        <v>8784</v>
      </c>
      <c r="BX636" s="325">
        <v>80.63</v>
      </c>
      <c r="BY636" s="274">
        <f t="shared" si="190"/>
        <v>0.95518000000000003</v>
      </c>
      <c r="BZ636" s="326">
        <f t="shared" si="200"/>
        <v>84.413408990975512</v>
      </c>
      <c r="CA636" s="296" t="str">
        <f t="shared" si="201"/>
        <v/>
      </c>
    </row>
    <row r="637" spans="12:79" x14ac:dyDescent="0.25">
      <c r="L637" s="332">
        <v>44049</v>
      </c>
      <c r="M637" s="2" t="s">
        <v>108</v>
      </c>
      <c r="N637" s="2" t="s">
        <v>111</v>
      </c>
      <c r="O637" s="323">
        <v>45292</v>
      </c>
      <c r="P637" s="323">
        <v>45657</v>
      </c>
      <c r="Q637" s="324">
        <v>8784</v>
      </c>
      <c r="R637" s="325">
        <v>48.64</v>
      </c>
      <c r="S637" s="274">
        <f t="shared" si="182"/>
        <v>1.0767800000000001</v>
      </c>
      <c r="T637" s="326">
        <f t="shared" si="191"/>
        <v>45.17171567079626</v>
      </c>
      <c r="U637" s="296" t="str">
        <f t="shared" si="183"/>
        <v/>
      </c>
      <c r="V637" s="296"/>
      <c r="W637" s="332">
        <v>44474</v>
      </c>
      <c r="X637" s="2" t="s">
        <v>108</v>
      </c>
      <c r="Y637" s="2" t="s">
        <v>141</v>
      </c>
      <c r="Z637" s="323">
        <v>46388</v>
      </c>
      <c r="AA637" s="323">
        <v>46752</v>
      </c>
      <c r="AB637" s="324">
        <v>8760</v>
      </c>
      <c r="AC637" s="325">
        <v>75.22</v>
      </c>
      <c r="AD637" s="274">
        <f t="shared" si="184"/>
        <v>1.0713699999999999</v>
      </c>
      <c r="AE637" s="326">
        <f t="shared" si="192"/>
        <v>70.209171434705098</v>
      </c>
      <c r="AF637" s="296" t="str">
        <f t="shared" si="193"/>
        <v/>
      </c>
      <c r="AG637" s="296"/>
      <c r="AH637" s="332">
        <v>44839</v>
      </c>
      <c r="AI637" s="2" t="s">
        <v>108</v>
      </c>
      <c r="AJ637" s="2" t="s">
        <v>143</v>
      </c>
      <c r="AK637" s="323">
        <v>46753</v>
      </c>
      <c r="AL637" s="323">
        <v>47118</v>
      </c>
      <c r="AM637" s="324">
        <v>8784</v>
      </c>
      <c r="AN637" s="325">
        <v>120.11</v>
      </c>
      <c r="AO637" s="274">
        <f t="shared" si="185"/>
        <v>0.97899000000000003</v>
      </c>
      <c r="AP637" s="326">
        <f t="shared" si="194"/>
        <v>122.68766790263435</v>
      </c>
      <c r="AQ637" s="296" t="str">
        <f t="shared" si="195"/>
        <v/>
      </c>
      <c r="AR637" s="296"/>
      <c r="AS637" s="333">
        <v>44847</v>
      </c>
      <c r="AT637" s="328" t="s">
        <v>115</v>
      </c>
      <c r="AU637" s="328" t="s">
        <v>148</v>
      </c>
      <c r="AV637" s="329">
        <v>45839</v>
      </c>
      <c r="AW637" s="329">
        <v>45930</v>
      </c>
      <c r="AX637" s="330">
        <v>2208</v>
      </c>
      <c r="AY637" s="331"/>
      <c r="AZ637" s="274">
        <f t="shared" si="186"/>
        <v>0.97899000000000003</v>
      </c>
      <c r="BA637" s="326" t="str">
        <f t="shared" si="196"/>
        <v/>
      </c>
      <c r="BB637" s="296" t="str">
        <f t="shared" si="197"/>
        <v/>
      </c>
      <c r="BC637" t="str">
        <f t="shared" si="187"/>
        <v/>
      </c>
      <c r="BD637" s="296"/>
      <c r="BE637" s="296"/>
      <c r="BF637" s="332">
        <v>45210</v>
      </c>
      <c r="BG637" s="2" t="s">
        <v>115</v>
      </c>
      <c r="BH637" s="2" t="s">
        <v>160</v>
      </c>
      <c r="BI637" s="323">
        <v>46204</v>
      </c>
      <c r="BJ637" s="323">
        <v>46295</v>
      </c>
      <c r="BK637" s="324">
        <v>2208</v>
      </c>
      <c r="BL637" s="325"/>
      <c r="BM637" s="274">
        <f t="shared" si="188"/>
        <v>0.95518000000000003</v>
      </c>
      <c r="BN637" s="326" t="str">
        <f t="shared" si="198"/>
        <v/>
      </c>
      <c r="BO637" s="296" t="str">
        <f t="shared" si="199"/>
        <v/>
      </c>
      <c r="BP637" t="str">
        <f t="shared" si="189"/>
        <v/>
      </c>
      <c r="BQ637" s="296"/>
      <c r="BR637" s="332">
        <v>45202</v>
      </c>
      <c r="BS637" s="2" t="s">
        <v>108</v>
      </c>
      <c r="BT637" s="2" t="s">
        <v>146</v>
      </c>
      <c r="BU637" s="323">
        <v>47119</v>
      </c>
      <c r="BV637" s="323">
        <v>47483</v>
      </c>
      <c r="BW637" s="324">
        <v>8760</v>
      </c>
      <c r="BX637" s="325">
        <v>77.88</v>
      </c>
      <c r="BY637" s="274">
        <f t="shared" si="190"/>
        <v>0.95518000000000003</v>
      </c>
      <c r="BZ637" s="326">
        <f t="shared" si="200"/>
        <v>81.534370485144152</v>
      </c>
      <c r="CA637" s="296" t="str">
        <f t="shared" si="201"/>
        <v/>
      </c>
    </row>
    <row r="638" spans="12:79" x14ac:dyDescent="0.25">
      <c r="L638" s="332">
        <v>44049</v>
      </c>
      <c r="M638" s="2" t="s">
        <v>108</v>
      </c>
      <c r="N638" s="2" t="s">
        <v>135</v>
      </c>
      <c r="O638" s="323">
        <v>45658</v>
      </c>
      <c r="P638" s="323">
        <v>46022</v>
      </c>
      <c r="Q638" s="324">
        <v>8760</v>
      </c>
      <c r="R638" s="325">
        <v>49.38</v>
      </c>
      <c r="S638" s="274">
        <f t="shared" si="182"/>
        <v>1.0767800000000001</v>
      </c>
      <c r="T638" s="326">
        <f t="shared" si="191"/>
        <v>45.858949831906237</v>
      </c>
      <c r="U638" s="296" t="str">
        <f t="shared" si="183"/>
        <v/>
      </c>
      <c r="V638" s="296"/>
      <c r="W638" s="332">
        <v>44474</v>
      </c>
      <c r="X638" s="2" t="s">
        <v>108</v>
      </c>
      <c r="Y638" s="2" t="s">
        <v>143</v>
      </c>
      <c r="Z638" s="323">
        <v>46753</v>
      </c>
      <c r="AA638" s="323">
        <v>47118</v>
      </c>
      <c r="AB638" s="324">
        <v>8784</v>
      </c>
      <c r="AC638" s="325">
        <v>74.260000000000005</v>
      </c>
      <c r="AD638" s="274">
        <f t="shared" si="184"/>
        <v>1.0713699999999999</v>
      </c>
      <c r="AE638" s="326">
        <f t="shared" si="192"/>
        <v>69.313122450693982</v>
      </c>
      <c r="AF638" s="296" t="str">
        <f t="shared" si="193"/>
        <v/>
      </c>
      <c r="AG638" s="296"/>
      <c r="AH638" s="332">
        <v>44839</v>
      </c>
      <c r="AI638" s="2" t="s">
        <v>108</v>
      </c>
      <c r="AJ638" s="2" t="s">
        <v>146</v>
      </c>
      <c r="AK638" s="323">
        <v>47119</v>
      </c>
      <c r="AL638" s="323">
        <v>47483</v>
      </c>
      <c r="AM638" s="324">
        <v>8760</v>
      </c>
      <c r="AN638" s="325">
        <v>118.33</v>
      </c>
      <c r="AO638" s="274">
        <f t="shared" si="185"/>
        <v>0.97899000000000003</v>
      </c>
      <c r="AP638" s="326">
        <f t="shared" si="194"/>
        <v>120.86946751243629</v>
      </c>
      <c r="AQ638" s="296" t="str">
        <f t="shared" si="195"/>
        <v/>
      </c>
      <c r="AR638" s="296"/>
      <c r="AS638" s="333">
        <v>44846</v>
      </c>
      <c r="AT638" s="328" t="s">
        <v>115</v>
      </c>
      <c r="AU638" s="328" t="s">
        <v>110</v>
      </c>
      <c r="AV638" s="329">
        <v>44927</v>
      </c>
      <c r="AW638" s="329">
        <v>45016</v>
      </c>
      <c r="AX638" s="330">
        <v>2159</v>
      </c>
      <c r="AY638" s="331">
        <v>498.61</v>
      </c>
      <c r="AZ638" s="274">
        <f t="shared" si="186"/>
        <v>0.97899000000000003</v>
      </c>
      <c r="BA638" s="326">
        <f t="shared" si="196"/>
        <v>509.31061604306478</v>
      </c>
      <c r="BB638" s="296" t="str">
        <f t="shared" si="197"/>
        <v/>
      </c>
      <c r="BC638" t="str">
        <f t="shared" si="187"/>
        <v/>
      </c>
      <c r="BD638" s="296"/>
      <c r="BE638" s="296"/>
      <c r="BF638" s="332">
        <v>45209</v>
      </c>
      <c r="BG638" s="2" t="s">
        <v>115</v>
      </c>
      <c r="BH638" s="2" t="s">
        <v>111</v>
      </c>
      <c r="BI638" s="323">
        <v>45292</v>
      </c>
      <c r="BJ638" s="323">
        <v>45382</v>
      </c>
      <c r="BK638" s="324">
        <v>2183</v>
      </c>
      <c r="BL638" s="325">
        <v>135.62</v>
      </c>
      <c r="BM638" s="274">
        <f t="shared" si="188"/>
        <v>0.95518000000000003</v>
      </c>
      <c r="BN638" s="326">
        <f t="shared" si="198"/>
        <v>141.98370987667246</v>
      </c>
      <c r="BO638" s="296" t="str">
        <f t="shared" si="199"/>
        <v/>
      </c>
      <c r="BP638">
        <f t="shared" si="189"/>
        <v>1</v>
      </c>
      <c r="BQ638" s="296"/>
      <c r="BR638" s="332">
        <v>45202</v>
      </c>
      <c r="BS638" s="2" t="s">
        <v>108</v>
      </c>
      <c r="BT638" s="2" t="s">
        <v>149</v>
      </c>
      <c r="BU638" s="323">
        <v>47484</v>
      </c>
      <c r="BV638" s="323">
        <v>47848</v>
      </c>
      <c r="BW638" s="324">
        <v>8760</v>
      </c>
      <c r="BX638" s="325">
        <v>76.19</v>
      </c>
      <c r="BY638" s="274">
        <f t="shared" si="190"/>
        <v>0.95518000000000003</v>
      </c>
      <c r="BZ638" s="326">
        <f t="shared" si="200"/>
        <v>79.765070457924153</v>
      </c>
      <c r="CA638" s="296" t="str">
        <f t="shared" si="201"/>
        <v/>
      </c>
    </row>
    <row r="639" spans="12:79" x14ac:dyDescent="0.25">
      <c r="L639" s="332">
        <v>44049</v>
      </c>
      <c r="M639" s="2" t="s">
        <v>108</v>
      </c>
      <c r="N639" s="2" t="s">
        <v>138</v>
      </c>
      <c r="O639" s="323">
        <v>46023</v>
      </c>
      <c r="P639" s="323">
        <v>46387</v>
      </c>
      <c r="Q639" s="324">
        <v>8760</v>
      </c>
      <c r="R639" s="325">
        <v>49.93</v>
      </c>
      <c r="S639" s="274">
        <f t="shared" si="182"/>
        <v>1.0767800000000001</v>
      </c>
      <c r="T639" s="326">
        <f t="shared" si="191"/>
        <v>46.369731978677166</v>
      </c>
      <c r="U639" s="296" t="str">
        <f t="shared" si="183"/>
        <v/>
      </c>
      <c r="V639" s="296"/>
      <c r="W639" s="332">
        <v>44474</v>
      </c>
      <c r="X639" s="2" t="s">
        <v>108</v>
      </c>
      <c r="Y639" s="2" t="s">
        <v>146</v>
      </c>
      <c r="Z639" s="323">
        <v>47119</v>
      </c>
      <c r="AA639" s="323">
        <v>47483</v>
      </c>
      <c r="AB639" s="324">
        <v>8760</v>
      </c>
      <c r="AC639" s="325">
        <v>73.819999999999993</v>
      </c>
      <c r="AD639" s="274">
        <f t="shared" si="184"/>
        <v>1.0713699999999999</v>
      </c>
      <c r="AE639" s="326">
        <f t="shared" si="192"/>
        <v>68.902433333022202</v>
      </c>
      <c r="AF639" s="296" t="str">
        <f t="shared" si="193"/>
        <v/>
      </c>
      <c r="AG639" s="296"/>
      <c r="AH639" s="332">
        <v>44839</v>
      </c>
      <c r="AI639" s="2" t="s">
        <v>108</v>
      </c>
      <c r="AJ639" s="2" t="s">
        <v>149</v>
      </c>
      <c r="AK639" s="323">
        <v>47484</v>
      </c>
      <c r="AL639" s="323">
        <v>47848</v>
      </c>
      <c r="AM639" s="324">
        <v>8760</v>
      </c>
      <c r="AN639" s="325">
        <v>117.37</v>
      </c>
      <c r="AO639" s="274">
        <f t="shared" si="185"/>
        <v>0.97899000000000003</v>
      </c>
      <c r="AP639" s="326">
        <f t="shared" si="194"/>
        <v>119.88886505480137</v>
      </c>
      <c r="AQ639" s="296" t="str">
        <f t="shared" si="195"/>
        <v/>
      </c>
      <c r="AR639" s="296"/>
      <c r="AS639" s="333">
        <v>44846</v>
      </c>
      <c r="AT639" s="328" t="s">
        <v>115</v>
      </c>
      <c r="AU639" s="328" t="s">
        <v>134</v>
      </c>
      <c r="AV639" s="329">
        <v>45017</v>
      </c>
      <c r="AW639" s="329">
        <v>45107</v>
      </c>
      <c r="AX639" s="330">
        <v>2184</v>
      </c>
      <c r="AY639" s="331">
        <v>364.18</v>
      </c>
      <c r="AZ639" s="274">
        <f t="shared" si="186"/>
        <v>0.97899000000000003</v>
      </c>
      <c r="BA639" s="326">
        <f t="shared" si="196"/>
        <v>371.99562814737635</v>
      </c>
      <c r="BB639" s="296" t="str">
        <f t="shared" si="197"/>
        <v/>
      </c>
      <c r="BC639" t="str">
        <f t="shared" si="187"/>
        <v/>
      </c>
      <c r="BD639" s="296"/>
      <c r="BE639" s="296"/>
      <c r="BF639" s="332">
        <v>45209</v>
      </c>
      <c r="BG639" s="2" t="s">
        <v>115</v>
      </c>
      <c r="BH639" s="2" t="s">
        <v>117</v>
      </c>
      <c r="BI639" s="323">
        <v>45383</v>
      </c>
      <c r="BJ639" s="323">
        <v>45473</v>
      </c>
      <c r="BK639" s="324">
        <v>2184</v>
      </c>
      <c r="BL639" s="325">
        <v>117.84</v>
      </c>
      <c r="BM639" s="274">
        <f t="shared" si="188"/>
        <v>0.95518000000000003</v>
      </c>
      <c r="BN639" s="326">
        <f t="shared" si="198"/>
        <v>123.36941728260642</v>
      </c>
      <c r="BO639" s="296" t="str">
        <f t="shared" si="199"/>
        <v/>
      </c>
      <c r="BP639">
        <f t="shared" si="189"/>
        <v>1</v>
      </c>
      <c r="BQ639" s="296"/>
      <c r="BR639" s="332">
        <v>45202</v>
      </c>
      <c r="BS639" s="2" t="s">
        <v>108</v>
      </c>
      <c r="BT639" s="2" t="s">
        <v>153</v>
      </c>
      <c r="BU639" s="323">
        <v>47849</v>
      </c>
      <c r="BV639" s="323">
        <v>48213</v>
      </c>
      <c r="BW639" s="324">
        <v>8760</v>
      </c>
      <c r="BX639" s="325">
        <v>78.13</v>
      </c>
      <c r="BY639" s="274">
        <f t="shared" si="190"/>
        <v>0.95518000000000003</v>
      </c>
      <c r="BZ639" s="326">
        <f t="shared" si="200"/>
        <v>81.796101258401549</v>
      </c>
      <c r="CA639" s="296" t="str">
        <f t="shared" si="201"/>
        <v/>
      </c>
    </row>
    <row r="640" spans="12:79" x14ac:dyDescent="0.25">
      <c r="L640" s="332">
        <v>44048</v>
      </c>
      <c r="M640" s="2" t="s">
        <v>108</v>
      </c>
      <c r="N640" s="2" t="s">
        <v>151</v>
      </c>
      <c r="O640" s="323">
        <v>44197</v>
      </c>
      <c r="P640" s="323">
        <v>44561</v>
      </c>
      <c r="Q640" s="324">
        <v>8760</v>
      </c>
      <c r="R640" s="325">
        <v>40.04</v>
      </c>
      <c r="S640" s="274">
        <f t="shared" si="182"/>
        <v>1.0767800000000001</v>
      </c>
      <c r="T640" s="326">
        <f t="shared" si="191"/>
        <v>37.184940284923563</v>
      </c>
      <c r="U640" s="296" t="str">
        <f t="shared" si="183"/>
        <v/>
      </c>
      <c r="V640" s="296"/>
      <c r="W640" s="332">
        <v>44474</v>
      </c>
      <c r="X640" s="2" t="s">
        <v>108</v>
      </c>
      <c r="Y640" s="2" t="s">
        <v>149</v>
      </c>
      <c r="Z640" s="323">
        <v>47484</v>
      </c>
      <c r="AA640" s="323">
        <v>47848</v>
      </c>
      <c r="AB640" s="324">
        <v>8760</v>
      </c>
      <c r="AC640" s="325">
        <v>73.36</v>
      </c>
      <c r="AD640" s="274">
        <f t="shared" si="184"/>
        <v>1.0713699999999999</v>
      </c>
      <c r="AE640" s="326">
        <f t="shared" si="192"/>
        <v>68.47307652818354</v>
      </c>
      <c r="AF640" s="296" t="str">
        <f t="shared" si="193"/>
        <v/>
      </c>
      <c r="AG640" s="296"/>
      <c r="AH640" s="332">
        <v>44839</v>
      </c>
      <c r="AI640" s="2" t="s">
        <v>108</v>
      </c>
      <c r="AJ640" s="2" t="s">
        <v>153</v>
      </c>
      <c r="AK640" s="323">
        <v>47849</v>
      </c>
      <c r="AL640" s="323">
        <v>48213</v>
      </c>
      <c r="AM640" s="324">
        <v>8760</v>
      </c>
      <c r="AN640" s="325">
        <v>116.65</v>
      </c>
      <c r="AO640" s="274">
        <f t="shared" si="185"/>
        <v>0.97899000000000003</v>
      </c>
      <c r="AP640" s="326">
        <f t="shared" si="194"/>
        <v>119.1534132115752</v>
      </c>
      <c r="AQ640" s="296" t="str">
        <f t="shared" si="195"/>
        <v/>
      </c>
      <c r="AR640" s="296"/>
      <c r="AS640" s="333">
        <v>44846</v>
      </c>
      <c r="AT640" s="328" t="s">
        <v>115</v>
      </c>
      <c r="AU640" s="328" t="s">
        <v>137</v>
      </c>
      <c r="AV640" s="329">
        <v>45108</v>
      </c>
      <c r="AW640" s="329">
        <v>45199</v>
      </c>
      <c r="AX640" s="330">
        <v>2208</v>
      </c>
      <c r="AY640" s="331">
        <v>364.82</v>
      </c>
      <c r="AZ640" s="274">
        <f t="shared" si="186"/>
        <v>0.97899000000000003</v>
      </c>
      <c r="BA640" s="326">
        <f t="shared" si="196"/>
        <v>372.64936311913294</v>
      </c>
      <c r="BB640" s="296" t="str">
        <f t="shared" si="197"/>
        <v/>
      </c>
      <c r="BC640" t="str">
        <f t="shared" si="187"/>
        <v/>
      </c>
      <c r="BD640" s="296"/>
      <c r="BE640" s="296"/>
      <c r="BF640" s="332">
        <v>45209</v>
      </c>
      <c r="BG640" s="2" t="s">
        <v>115</v>
      </c>
      <c r="BH640" s="2" t="s">
        <v>118</v>
      </c>
      <c r="BI640" s="323">
        <v>45474</v>
      </c>
      <c r="BJ640" s="323">
        <v>45565</v>
      </c>
      <c r="BK640" s="324">
        <v>2208</v>
      </c>
      <c r="BL640" s="325">
        <v>127.08</v>
      </c>
      <c r="BM640" s="274">
        <f t="shared" si="188"/>
        <v>0.95518000000000003</v>
      </c>
      <c r="BN640" s="326">
        <f t="shared" si="198"/>
        <v>133.04298666219978</v>
      </c>
      <c r="BO640" s="296" t="str">
        <f t="shared" si="199"/>
        <v/>
      </c>
      <c r="BP640">
        <f t="shared" si="189"/>
        <v>1</v>
      </c>
      <c r="BQ640" s="296"/>
      <c r="BR640" s="332">
        <v>45202</v>
      </c>
      <c r="BS640" s="2" t="s">
        <v>108</v>
      </c>
      <c r="BT640" s="2" t="s">
        <v>155</v>
      </c>
      <c r="BU640" s="323">
        <v>48214</v>
      </c>
      <c r="BV640" s="323">
        <v>48579</v>
      </c>
      <c r="BW640" s="324">
        <v>8784</v>
      </c>
      <c r="BX640" s="325">
        <v>76.13</v>
      </c>
      <c r="BY640" s="274">
        <f t="shared" si="190"/>
        <v>0.95518000000000003</v>
      </c>
      <c r="BZ640" s="326">
        <f t="shared" si="200"/>
        <v>79.702255072342382</v>
      </c>
      <c r="CA640" s="296" t="str">
        <f t="shared" si="201"/>
        <v/>
      </c>
    </row>
    <row r="641" spans="12:79" x14ac:dyDescent="0.25">
      <c r="L641" s="332">
        <v>44048</v>
      </c>
      <c r="M641" s="2" t="s">
        <v>108</v>
      </c>
      <c r="N641" s="2" t="s">
        <v>133</v>
      </c>
      <c r="O641" s="323">
        <v>44562</v>
      </c>
      <c r="P641" s="323">
        <v>44926</v>
      </c>
      <c r="Q641" s="324">
        <v>8760</v>
      </c>
      <c r="R641" s="325">
        <v>43.9</v>
      </c>
      <c r="S641" s="274">
        <f t="shared" si="182"/>
        <v>1.0767800000000001</v>
      </c>
      <c r="T641" s="326">
        <f t="shared" si="191"/>
        <v>40.769702260443168</v>
      </c>
      <c r="U641" s="296" t="str">
        <f t="shared" si="183"/>
        <v/>
      </c>
      <c r="V641" s="296"/>
      <c r="W641" s="332">
        <v>44474</v>
      </c>
      <c r="X641" s="2" t="s">
        <v>108</v>
      </c>
      <c r="Y641" s="2" t="s">
        <v>153</v>
      </c>
      <c r="Z641" s="323">
        <v>47849</v>
      </c>
      <c r="AA641" s="323">
        <v>48213</v>
      </c>
      <c r="AB641" s="324">
        <v>8760</v>
      </c>
      <c r="AC641" s="325">
        <v>72.78</v>
      </c>
      <c r="AD641" s="274">
        <f t="shared" si="184"/>
        <v>1.0713699999999999</v>
      </c>
      <c r="AE641" s="326">
        <f t="shared" si="192"/>
        <v>67.931713600343485</v>
      </c>
      <c r="AF641" s="296" t="str">
        <f t="shared" si="193"/>
        <v/>
      </c>
      <c r="AG641" s="296"/>
      <c r="AH641" s="332">
        <v>44839</v>
      </c>
      <c r="AI641" s="2" t="s">
        <v>108</v>
      </c>
      <c r="AJ641" s="2" t="s">
        <v>155</v>
      </c>
      <c r="AK641" s="323">
        <v>48214</v>
      </c>
      <c r="AL641" s="323">
        <v>48579</v>
      </c>
      <c r="AM641" s="324">
        <v>8784</v>
      </c>
      <c r="AN641" s="325">
        <v>115.4</v>
      </c>
      <c r="AO641" s="274">
        <f t="shared" si="185"/>
        <v>0.97899000000000003</v>
      </c>
      <c r="AP641" s="326">
        <f t="shared" si="194"/>
        <v>117.87658709486307</v>
      </c>
      <c r="AQ641" s="296" t="str">
        <f t="shared" si="195"/>
        <v/>
      </c>
      <c r="AR641" s="296"/>
      <c r="AS641" s="333">
        <v>44846</v>
      </c>
      <c r="AT641" s="328" t="s">
        <v>115</v>
      </c>
      <c r="AU641" s="328" t="s">
        <v>116</v>
      </c>
      <c r="AV641" s="329">
        <v>45200</v>
      </c>
      <c r="AW641" s="329">
        <v>45291</v>
      </c>
      <c r="AX641" s="330">
        <v>2209</v>
      </c>
      <c r="AY641" s="331">
        <v>509.02</v>
      </c>
      <c r="AZ641" s="274">
        <f t="shared" si="186"/>
        <v>0.97899000000000003</v>
      </c>
      <c r="BA641" s="326">
        <f t="shared" si="196"/>
        <v>519.94402394304336</v>
      </c>
      <c r="BB641" s="296">
        <f t="shared" si="197"/>
        <v>519.94402394304336</v>
      </c>
      <c r="BC641">
        <f t="shared" si="187"/>
        <v>1</v>
      </c>
      <c r="BD641" s="296"/>
      <c r="BE641" s="296"/>
      <c r="BF641" s="332">
        <v>45209</v>
      </c>
      <c r="BG641" s="2" t="s">
        <v>115</v>
      </c>
      <c r="BH641" s="2" t="s">
        <v>140</v>
      </c>
      <c r="BI641" s="323">
        <v>45566</v>
      </c>
      <c r="BJ641" s="323">
        <v>45657</v>
      </c>
      <c r="BK641" s="324">
        <v>2209</v>
      </c>
      <c r="BL641" s="325">
        <v>142.26</v>
      </c>
      <c r="BM641" s="274">
        <f t="shared" si="188"/>
        <v>0.95518000000000003</v>
      </c>
      <c r="BN641" s="326">
        <f t="shared" si="198"/>
        <v>148.93527921438888</v>
      </c>
      <c r="BO641" s="296" t="str">
        <f t="shared" si="199"/>
        <v/>
      </c>
      <c r="BP641" t="str">
        <f t="shared" si="189"/>
        <v/>
      </c>
      <c r="BQ641" s="296"/>
      <c r="BR641" s="332">
        <v>45202</v>
      </c>
      <c r="BS641" s="2" t="s">
        <v>108</v>
      </c>
      <c r="BT641" s="2" t="s">
        <v>158</v>
      </c>
      <c r="BU641" s="323">
        <v>48580</v>
      </c>
      <c r="BV641" s="323">
        <v>48944</v>
      </c>
      <c r="BW641" s="324">
        <v>8760</v>
      </c>
      <c r="BX641" s="325">
        <v>74.13</v>
      </c>
      <c r="BY641" s="274">
        <f t="shared" si="190"/>
        <v>0.95518000000000003</v>
      </c>
      <c r="BZ641" s="326">
        <f t="shared" si="200"/>
        <v>77.6084088862832</v>
      </c>
      <c r="CA641" s="296" t="str">
        <f t="shared" si="201"/>
        <v/>
      </c>
    </row>
    <row r="642" spans="12:79" x14ac:dyDescent="0.25">
      <c r="L642" s="332">
        <v>44048</v>
      </c>
      <c r="M642" s="2" t="s">
        <v>108</v>
      </c>
      <c r="N642" s="2" t="s">
        <v>110</v>
      </c>
      <c r="O642" s="323">
        <v>44927</v>
      </c>
      <c r="P642" s="323">
        <v>45291</v>
      </c>
      <c r="Q642" s="324">
        <v>8760</v>
      </c>
      <c r="R642" s="325">
        <v>45.76</v>
      </c>
      <c r="S642" s="274">
        <f t="shared" si="182"/>
        <v>1.0767800000000001</v>
      </c>
      <c r="T642" s="326">
        <f t="shared" si="191"/>
        <v>42.497074611341219</v>
      </c>
      <c r="U642" s="296" t="str">
        <f t="shared" si="183"/>
        <v/>
      </c>
      <c r="V642" s="296"/>
      <c r="W642" s="332">
        <v>44473</v>
      </c>
      <c r="X642" s="2" t="s">
        <v>108</v>
      </c>
      <c r="Y642" s="2" t="s">
        <v>133</v>
      </c>
      <c r="Z642" s="323">
        <v>44562</v>
      </c>
      <c r="AA642" s="323">
        <v>44926</v>
      </c>
      <c r="AB642" s="324">
        <v>8760</v>
      </c>
      <c r="AC642" s="325">
        <v>144.46</v>
      </c>
      <c r="AD642" s="274">
        <f t="shared" si="184"/>
        <v>1.0713699999999999</v>
      </c>
      <c r="AE642" s="326">
        <f t="shared" si="192"/>
        <v>134.83670440650758</v>
      </c>
      <c r="AF642" s="296" t="str">
        <f t="shared" si="193"/>
        <v/>
      </c>
      <c r="AG642" s="296"/>
      <c r="AH642" s="332">
        <v>44838</v>
      </c>
      <c r="AI642" s="2" t="s">
        <v>108</v>
      </c>
      <c r="AJ642" s="2" t="s">
        <v>110</v>
      </c>
      <c r="AK642" s="323">
        <v>44927</v>
      </c>
      <c r="AL642" s="323">
        <v>45291</v>
      </c>
      <c r="AM642" s="324">
        <v>8760</v>
      </c>
      <c r="AN642" s="325">
        <v>421.1</v>
      </c>
      <c r="AO642" s="274">
        <f t="shared" si="185"/>
        <v>0.97899000000000003</v>
      </c>
      <c r="AP642" s="326">
        <f t="shared" si="194"/>
        <v>430.13718219797954</v>
      </c>
      <c r="AQ642" s="296" t="str">
        <f t="shared" si="195"/>
        <v/>
      </c>
      <c r="AR642" s="296"/>
      <c r="AS642" s="333">
        <v>44846</v>
      </c>
      <c r="AT642" s="328" t="s">
        <v>115</v>
      </c>
      <c r="AU642" s="328" t="s">
        <v>111</v>
      </c>
      <c r="AV642" s="329">
        <v>45292</v>
      </c>
      <c r="AW642" s="329">
        <v>45382</v>
      </c>
      <c r="AX642" s="330">
        <v>2183</v>
      </c>
      <c r="AY642" s="331">
        <v>451</v>
      </c>
      <c r="AZ642" s="274">
        <f t="shared" si="186"/>
        <v>0.97899000000000003</v>
      </c>
      <c r="BA642" s="326">
        <f t="shared" si="196"/>
        <v>460.67886290973348</v>
      </c>
      <c r="BB642" s="296">
        <f t="shared" si="197"/>
        <v>460.67886290973348</v>
      </c>
      <c r="BC642">
        <f t="shared" si="187"/>
        <v>1</v>
      </c>
      <c r="BD642" s="296"/>
      <c r="BE642" s="296"/>
      <c r="BF642" s="332">
        <v>45209</v>
      </c>
      <c r="BG642" s="2" t="s">
        <v>115</v>
      </c>
      <c r="BH642" s="2" t="s">
        <v>135</v>
      </c>
      <c r="BI642" s="323">
        <v>45658</v>
      </c>
      <c r="BJ642" s="323">
        <v>45747</v>
      </c>
      <c r="BK642" s="324">
        <v>2159</v>
      </c>
      <c r="BL642" s="325">
        <v>143.09</v>
      </c>
      <c r="BM642" s="274">
        <f t="shared" si="188"/>
        <v>0.95518000000000003</v>
      </c>
      <c r="BN642" s="326">
        <f t="shared" si="198"/>
        <v>149.80422538160346</v>
      </c>
      <c r="BO642" s="296" t="str">
        <f t="shared" si="199"/>
        <v/>
      </c>
      <c r="BP642" t="str">
        <f t="shared" si="189"/>
        <v/>
      </c>
      <c r="BQ642" s="296"/>
      <c r="BR642" s="332">
        <v>45201</v>
      </c>
      <c r="BS642" s="2" t="s">
        <v>108</v>
      </c>
      <c r="BT642" s="2" t="s">
        <v>111</v>
      </c>
      <c r="BU642" s="323">
        <v>45292</v>
      </c>
      <c r="BV642" s="323">
        <v>45657</v>
      </c>
      <c r="BW642" s="324">
        <v>8784</v>
      </c>
      <c r="BX642" s="325">
        <v>118.23</v>
      </c>
      <c r="BY642" s="274">
        <f t="shared" si="190"/>
        <v>0.95518000000000003</v>
      </c>
      <c r="BZ642" s="326">
        <f t="shared" si="200"/>
        <v>123.77771728888796</v>
      </c>
      <c r="CA642" s="296">
        <f t="shared" si="201"/>
        <v>123.77771728888796</v>
      </c>
    </row>
    <row r="643" spans="12:79" x14ac:dyDescent="0.25">
      <c r="L643" s="332">
        <v>44048</v>
      </c>
      <c r="M643" s="2" t="s">
        <v>108</v>
      </c>
      <c r="N643" s="2" t="s">
        <v>111</v>
      </c>
      <c r="O643" s="323">
        <v>45292</v>
      </c>
      <c r="P643" s="323">
        <v>45657</v>
      </c>
      <c r="Q643" s="324">
        <v>8784</v>
      </c>
      <c r="R643" s="325">
        <v>48.64</v>
      </c>
      <c r="S643" s="274">
        <f t="shared" si="182"/>
        <v>1.0767800000000001</v>
      </c>
      <c r="T643" s="326">
        <f t="shared" si="191"/>
        <v>45.17171567079626</v>
      </c>
      <c r="U643" s="296" t="str">
        <f t="shared" si="183"/>
        <v/>
      </c>
      <c r="V643" s="296"/>
      <c r="W643" s="332">
        <v>44473</v>
      </c>
      <c r="X643" s="2" t="s">
        <v>108</v>
      </c>
      <c r="Y643" s="2" t="s">
        <v>110</v>
      </c>
      <c r="Z643" s="323">
        <v>44927</v>
      </c>
      <c r="AA643" s="323">
        <v>45291</v>
      </c>
      <c r="AB643" s="324">
        <v>8760</v>
      </c>
      <c r="AC643" s="325">
        <v>90.25</v>
      </c>
      <c r="AD643" s="274">
        <f t="shared" si="184"/>
        <v>1.0713699999999999</v>
      </c>
      <c r="AE643" s="326">
        <f t="shared" si="192"/>
        <v>84.237938340629299</v>
      </c>
      <c r="AF643" s="296">
        <f t="shared" si="193"/>
        <v>84.237938340629299</v>
      </c>
      <c r="AG643" s="296"/>
      <c r="AH643" s="332">
        <v>44838</v>
      </c>
      <c r="AI643" s="2" t="s">
        <v>108</v>
      </c>
      <c r="AJ643" s="2" t="s">
        <v>111</v>
      </c>
      <c r="AK643" s="323">
        <v>45292</v>
      </c>
      <c r="AL643" s="323">
        <v>45657</v>
      </c>
      <c r="AM643" s="324">
        <v>8784</v>
      </c>
      <c r="AN643" s="325">
        <v>238.58</v>
      </c>
      <c r="AO643" s="274">
        <f t="shared" si="185"/>
        <v>0.97899000000000003</v>
      </c>
      <c r="AP643" s="326">
        <f t="shared" si="194"/>
        <v>243.70013994014241</v>
      </c>
      <c r="AQ643" s="296" t="str">
        <f t="shared" si="195"/>
        <v/>
      </c>
      <c r="AR643" s="296"/>
      <c r="AS643" s="333">
        <v>44846</v>
      </c>
      <c r="AT643" s="328" t="s">
        <v>115</v>
      </c>
      <c r="AU643" s="328" t="s">
        <v>117</v>
      </c>
      <c r="AV643" s="329">
        <v>45383</v>
      </c>
      <c r="AW643" s="329">
        <v>45473</v>
      </c>
      <c r="AX643" s="330">
        <v>2184</v>
      </c>
      <c r="AY643" s="331">
        <v>187.42</v>
      </c>
      <c r="AZ643" s="274">
        <f t="shared" si="186"/>
        <v>0.97899000000000003</v>
      </c>
      <c r="BA643" s="326">
        <f t="shared" si="196"/>
        <v>191.44220063534866</v>
      </c>
      <c r="BB643" s="296">
        <f t="shared" si="197"/>
        <v>191.44220063534866</v>
      </c>
      <c r="BC643">
        <f t="shared" si="187"/>
        <v>1</v>
      </c>
      <c r="BD643" s="296"/>
      <c r="BE643" s="296"/>
      <c r="BF643" s="332">
        <v>45209</v>
      </c>
      <c r="BG643" s="2" t="s">
        <v>115</v>
      </c>
      <c r="BH643" s="2" t="s">
        <v>145</v>
      </c>
      <c r="BI643" s="323">
        <v>45748</v>
      </c>
      <c r="BJ643" s="323">
        <v>45838</v>
      </c>
      <c r="BK643" s="324">
        <v>2184</v>
      </c>
      <c r="BL643" s="325">
        <v>108.57</v>
      </c>
      <c r="BM643" s="274">
        <f t="shared" si="188"/>
        <v>0.95518000000000003</v>
      </c>
      <c r="BN643" s="326">
        <f t="shared" si="198"/>
        <v>113.66444021022215</v>
      </c>
      <c r="BO643" s="296" t="str">
        <f t="shared" si="199"/>
        <v/>
      </c>
      <c r="BP643" t="str">
        <f t="shared" si="189"/>
        <v/>
      </c>
      <c r="BQ643" s="296"/>
      <c r="BR643" s="332">
        <v>45201</v>
      </c>
      <c r="BS643" s="2" t="s">
        <v>108</v>
      </c>
      <c r="BT643" s="2" t="s">
        <v>135</v>
      </c>
      <c r="BU643" s="323">
        <v>45658</v>
      </c>
      <c r="BV643" s="323">
        <v>46022</v>
      </c>
      <c r="BW643" s="324">
        <v>8760</v>
      </c>
      <c r="BX643" s="325">
        <v>115.56</v>
      </c>
      <c r="BY643" s="274">
        <f t="shared" si="190"/>
        <v>0.95518000000000003</v>
      </c>
      <c r="BZ643" s="326">
        <f t="shared" si="200"/>
        <v>120.98243263049896</v>
      </c>
      <c r="CA643" s="296" t="str">
        <f t="shared" si="201"/>
        <v/>
      </c>
    </row>
    <row r="644" spans="12:79" x14ac:dyDescent="0.25">
      <c r="L644" s="332">
        <v>44048</v>
      </c>
      <c r="M644" s="2" t="s">
        <v>108</v>
      </c>
      <c r="N644" s="2" t="s">
        <v>135</v>
      </c>
      <c r="O644" s="323">
        <v>45658</v>
      </c>
      <c r="P644" s="323">
        <v>46022</v>
      </c>
      <c r="Q644" s="324">
        <v>8760</v>
      </c>
      <c r="R644" s="325">
        <v>49.3</v>
      </c>
      <c r="S644" s="274">
        <f t="shared" si="182"/>
        <v>1.0767800000000001</v>
      </c>
      <c r="T644" s="326">
        <f t="shared" si="191"/>
        <v>45.78465424692137</v>
      </c>
      <c r="U644" s="296" t="str">
        <f t="shared" si="183"/>
        <v/>
      </c>
      <c r="V644" s="296"/>
      <c r="W644" s="332">
        <v>44473</v>
      </c>
      <c r="X644" s="2" t="s">
        <v>108</v>
      </c>
      <c r="Y644" s="2" t="s">
        <v>111</v>
      </c>
      <c r="Z644" s="323">
        <v>45292</v>
      </c>
      <c r="AA644" s="323">
        <v>45657</v>
      </c>
      <c r="AB644" s="324">
        <v>8784</v>
      </c>
      <c r="AC644" s="325">
        <v>77.430000000000007</v>
      </c>
      <c r="AD644" s="274">
        <f t="shared" si="184"/>
        <v>1.0713699999999999</v>
      </c>
      <c r="AE644" s="326">
        <f t="shared" si="192"/>
        <v>72.271950866647387</v>
      </c>
      <c r="AF644" s="296" t="str">
        <f t="shared" si="193"/>
        <v/>
      </c>
      <c r="AG644" s="296"/>
      <c r="AH644" s="332">
        <v>44838</v>
      </c>
      <c r="AI644" s="2" t="s">
        <v>108</v>
      </c>
      <c r="AJ644" s="2" t="s">
        <v>135</v>
      </c>
      <c r="AK644" s="323">
        <v>45658</v>
      </c>
      <c r="AL644" s="323">
        <v>46022</v>
      </c>
      <c r="AM644" s="324">
        <v>8760</v>
      </c>
      <c r="AN644" s="325">
        <v>180.08</v>
      </c>
      <c r="AO644" s="274">
        <f t="shared" si="185"/>
        <v>0.97899000000000003</v>
      </c>
      <c r="AP644" s="326">
        <f t="shared" si="194"/>
        <v>183.9446776780151</v>
      </c>
      <c r="AQ644" s="296" t="str">
        <f t="shared" si="195"/>
        <v/>
      </c>
      <c r="AR644" s="296"/>
      <c r="AS644" s="333">
        <v>44846</v>
      </c>
      <c r="AT644" s="328" t="s">
        <v>115</v>
      </c>
      <c r="AU644" s="328" t="s">
        <v>118</v>
      </c>
      <c r="AV644" s="329">
        <v>45474</v>
      </c>
      <c r="AW644" s="329">
        <v>45565</v>
      </c>
      <c r="AX644" s="330">
        <v>2208</v>
      </c>
      <c r="AY644" s="331">
        <v>183.8</v>
      </c>
      <c r="AZ644" s="274">
        <f t="shared" si="186"/>
        <v>0.97899000000000003</v>
      </c>
      <c r="BA644" s="326">
        <f t="shared" si="196"/>
        <v>187.74451220135037</v>
      </c>
      <c r="BB644" s="296">
        <f t="shared" si="197"/>
        <v>187.74451220135037</v>
      </c>
      <c r="BC644">
        <f t="shared" si="187"/>
        <v>1</v>
      </c>
      <c r="BD644" s="296"/>
      <c r="BE644" s="296"/>
      <c r="BF644" s="332">
        <v>45209</v>
      </c>
      <c r="BG644" s="2" t="s">
        <v>115</v>
      </c>
      <c r="BH644" s="2" t="s">
        <v>148</v>
      </c>
      <c r="BI644" s="323">
        <v>45839</v>
      </c>
      <c r="BJ644" s="323">
        <v>45930</v>
      </c>
      <c r="BK644" s="324">
        <v>2208</v>
      </c>
      <c r="BL644" s="325">
        <v>111.32</v>
      </c>
      <c r="BM644" s="274">
        <f t="shared" si="188"/>
        <v>0.95518000000000003</v>
      </c>
      <c r="BN644" s="326">
        <f t="shared" si="198"/>
        <v>116.54347871605351</v>
      </c>
      <c r="BO644" s="296" t="str">
        <f t="shared" si="199"/>
        <v/>
      </c>
      <c r="BP644" t="str">
        <f t="shared" si="189"/>
        <v/>
      </c>
      <c r="BQ644" s="296"/>
      <c r="BR644" s="332">
        <v>45201</v>
      </c>
      <c r="BS644" s="2" t="s">
        <v>108</v>
      </c>
      <c r="BT644" s="2" t="s">
        <v>138</v>
      </c>
      <c r="BU644" s="323">
        <v>46023</v>
      </c>
      <c r="BV644" s="323">
        <v>46387</v>
      </c>
      <c r="BW644" s="324">
        <v>8760</v>
      </c>
      <c r="BX644" s="325">
        <v>107.65</v>
      </c>
      <c r="BY644" s="274">
        <f t="shared" si="190"/>
        <v>0.95518000000000003</v>
      </c>
      <c r="BZ644" s="326">
        <f t="shared" si="200"/>
        <v>112.70127096463494</v>
      </c>
      <c r="CA644" s="296" t="str">
        <f t="shared" si="201"/>
        <v/>
      </c>
    </row>
    <row r="645" spans="12:79" x14ac:dyDescent="0.25">
      <c r="L645" s="332">
        <v>44048</v>
      </c>
      <c r="M645" s="2" t="s">
        <v>108</v>
      </c>
      <c r="N645" s="2" t="s">
        <v>138</v>
      </c>
      <c r="O645" s="323">
        <v>46023</v>
      </c>
      <c r="P645" s="323">
        <v>46387</v>
      </c>
      <c r="Q645" s="324">
        <v>8760</v>
      </c>
      <c r="R645" s="325">
        <v>49.85</v>
      </c>
      <c r="S645" s="274">
        <f t="shared" si="182"/>
        <v>1.0767800000000001</v>
      </c>
      <c r="T645" s="326">
        <f t="shared" si="191"/>
        <v>46.295436393692306</v>
      </c>
      <c r="U645" s="296" t="str">
        <f t="shared" si="183"/>
        <v/>
      </c>
      <c r="V645" s="296"/>
      <c r="W645" s="332">
        <v>44473</v>
      </c>
      <c r="X645" s="2" t="s">
        <v>108</v>
      </c>
      <c r="Y645" s="2" t="s">
        <v>135</v>
      </c>
      <c r="Z645" s="323">
        <v>45658</v>
      </c>
      <c r="AA645" s="323">
        <v>46022</v>
      </c>
      <c r="AB645" s="324">
        <v>8760</v>
      </c>
      <c r="AC645" s="325">
        <v>74.97</v>
      </c>
      <c r="AD645" s="274">
        <f t="shared" si="184"/>
        <v>1.0713699999999999</v>
      </c>
      <c r="AE645" s="326">
        <f t="shared" si="192"/>
        <v>69.975825345118864</v>
      </c>
      <c r="AF645" s="296" t="str">
        <f t="shared" si="193"/>
        <v/>
      </c>
      <c r="AG645" s="296"/>
      <c r="AH645" s="332">
        <v>44838</v>
      </c>
      <c r="AI645" s="2" t="s">
        <v>108</v>
      </c>
      <c r="AJ645" s="2" t="s">
        <v>138</v>
      </c>
      <c r="AK645" s="323">
        <v>46023</v>
      </c>
      <c r="AL645" s="323">
        <v>46387</v>
      </c>
      <c r="AM645" s="324">
        <v>8760</v>
      </c>
      <c r="AN645" s="325">
        <v>155.66999999999999</v>
      </c>
      <c r="AO645" s="274">
        <f t="shared" si="185"/>
        <v>0.97899000000000003</v>
      </c>
      <c r="AP645" s="326">
        <f t="shared" si="194"/>
        <v>159.01081727086077</v>
      </c>
      <c r="AQ645" s="296" t="str">
        <f t="shared" si="195"/>
        <v/>
      </c>
      <c r="AR645" s="296"/>
      <c r="AS645" s="333">
        <v>44846</v>
      </c>
      <c r="AT645" s="328" t="s">
        <v>115</v>
      </c>
      <c r="AU645" s="328" t="s">
        <v>140</v>
      </c>
      <c r="AV645" s="329">
        <v>45566</v>
      </c>
      <c r="AW645" s="329">
        <v>45657</v>
      </c>
      <c r="AX645" s="330">
        <v>2209</v>
      </c>
      <c r="AY645" s="331">
        <v>250.98</v>
      </c>
      <c r="AZ645" s="274">
        <f t="shared" si="186"/>
        <v>0.97899000000000003</v>
      </c>
      <c r="BA645" s="326">
        <f t="shared" si="196"/>
        <v>256.36625501792662</v>
      </c>
      <c r="BB645" s="296" t="str">
        <f t="shared" si="197"/>
        <v/>
      </c>
      <c r="BC645" t="str">
        <f t="shared" si="187"/>
        <v/>
      </c>
      <c r="BD645" s="296"/>
      <c r="BE645" s="296"/>
      <c r="BF645" s="332">
        <v>45209</v>
      </c>
      <c r="BG645" s="2" t="s">
        <v>115</v>
      </c>
      <c r="BH645" s="2" t="s">
        <v>152</v>
      </c>
      <c r="BI645" s="323">
        <v>45931</v>
      </c>
      <c r="BJ645" s="323">
        <v>46022</v>
      </c>
      <c r="BK645" s="324">
        <v>2209</v>
      </c>
      <c r="BL645" s="325">
        <v>134.41999999999999</v>
      </c>
      <c r="BM645" s="274">
        <f t="shared" si="188"/>
        <v>0.95518000000000003</v>
      </c>
      <c r="BN645" s="326">
        <f t="shared" si="198"/>
        <v>140.72740216503695</v>
      </c>
      <c r="BO645" s="296" t="str">
        <f t="shared" si="199"/>
        <v/>
      </c>
      <c r="BP645" t="str">
        <f t="shared" si="189"/>
        <v/>
      </c>
      <c r="BQ645" s="296"/>
      <c r="BR645" s="332">
        <v>45201</v>
      </c>
      <c r="BS645" s="2" t="s">
        <v>108</v>
      </c>
      <c r="BT645" s="2" t="s">
        <v>141</v>
      </c>
      <c r="BU645" s="323">
        <v>46388</v>
      </c>
      <c r="BV645" s="323">
        <v>46752</v>
      </c>
      <c r="BW645" s="324">
        <v>8760</v>
      </c>
      <c r="BX645" s="325">
        <v>93.5</v>
      </c>
      <c r="BY645" s="274">
        <f t="shared" si="190"/>
        <v>0.95518000000000003</v>
      </c>
      <c r="BZ645" s="326">
        <f t="shared" si="200"/>
        <v>97.887309198266294</v>
      </c>
      <c r="CA645" s="296" t="str">
        <f t="shared" si="201"/>
        <v/>
      </c>
    </row>
    <row r="646" spans="12:79" x14ac:dyDescent="0.25">
      <c r="L646" s="332">
        <v>44047</v>
      </c>
      <c r="M646" s="2" t="s">
        <v>108</v>
      </c>
      <c r="N646" s="2" t="s">
        <v>151</v>
      </c>
      <c r="O646" s="323">
        <v>44197</v>
      </c>
      <c r="P646" s="323">
        <v>44561</v>
      </c>
      <c r="Q646" s="324">
        <v>8760</v>
      </c>
      <c r="R646" s="325">
        <v>39.42</v>
      </c>
      <c r="S646" s="274">
        <f t="shared" si="182"/>
        <v>1.0767800000000001</v>
      </c>
      <c r="T646" s="326">
        <f t="shared" si="191"/>
        <v>36.609149501290887</v>
      </c>
      <c r="U646" s="296" t="str">
        <f t="shared" si="183"/>
        <v/>
      </c>
      <c r="V646" s="296"/>
      <c r="W646" s="332">
        <v>44473</v>
      </c>
      <c r="X646" s="2" t="s">
        <v>108</v>
      </c>
      <c r="Y646" s="2" t="s">
        <v>138</v>
      </c>
      <c r="Z646" s="323">
        <v>46023</v>
      </c>
      <c r="AA646" s="323">
        <v>46387</v>
      </c>
      <c r="AB646" s="324">
        <v>8760</v>
      </c>
      <c r="AC646" s="325">
        <v>73.489999999999995</v>
      </c>
      <c r="AD646" s="274">
        <f t="shared" si="184"/>
        <v>1.0713699999999999</v>
      </c>
      <c r="AE646" s="326">
        <f t="shared" si="192"/>
        <v>68.594416494768382</v>
      </c>
      <c r="AF646" s="296" t="str">
        <f t="shared" si="193"/>
        <v/>
      </c>
      <c r="AG646" s="296"/>
      <c r="AH646" s="332">
        <v>44838</v>
      </c>
      <c r="AI646" s="2" t="s">
        <v>108</v>
      </c>
      <c r="AJ646" s="2" t="s">
        <v>141</v>
      </c>
      <c r="AK646" s="323">
        <v>46388</v>
      </c>
      <c r="AL646" s="323">
        <v>46752</v>
      </c>
      <c r="AM646" s="324">
        <v>8760</v>
      </c>
      <c r="AN646" s="325">
        <v>133.21</v>
      </c>
      <c r="AO646" s="274">
        <f t="shared" si="185"/>
        <v>0.97899000000000003</v>
      </c>
      <c r="AP646" s="326">
        <f t="shared" si="194"/>
        <v>136.06880560577738</v>
      </c>
      <c r="AQ646" s="296" t="str">
        <f t="shared" si="195"/>
        <v/>
      </c>
      <c r="AR646" s="296"/>
      <c r="AS646" s="333">
        <v>44846</v>
      </c>
      <c r="AT646" s="328" t="s">
        <v>115</v>
      </c>
      <c r="AU646" s="328" t="s">
        <v>135</v>
      </c>
      <c r="AV646" s="329">
        <v>45658</v>
      </c>
      <c r="AW646" s="329">
        <v>45747</v>
      </c>
      <c r="AX646" s="330">
        <v>2159</v>
      </c>
      <c r="AY646" s="331">
        <v>254.53</v>
      </c>
      <c r="AZ646" s="274">
        <f t="shared" si="186"/>
        <v>0.97899000000000003</v>
      </c>
      <c r="BA646" s="326">
        <f t="shared" si="196"/>
        <v>259.99244118938907</v>
      </c>
      <c r="BB646" s="296" t="str">
        <f t="shared" si="197"/>
        <v/>
      </c>
      <c r="BC646" t="str">
        <f t="shared" si="187"/>
        <v/>
      </c>
      <c r="BD646" s="296"/>
      <c r="BE646" s="296"/>
      <c r="BF646" s="332">
        <v>45209</v>
      </c>
      <c r="BG646" s="2" t="s">
        <v>115</v>
      </c>
      <c r="BH646" s="2" t="s">
        <v>138</v>
      </c>
      <c r="BI646" s="323">
        <v>46023</v>
      </c>
      <c r="BJ646" s="323">
        <v>46112</v>
      </c>
      <c r="BK646" s="324">
        <v>2159</v>
      </c>
      <c r="BL646" s="325">
        <v>130.62</v>
      </c>
      <c r="BM646" s="274">
        <f t="shared" si="188"/>
        <v>0.95518000000000003</v>
      </c>
      <c r="BN646" s="326">
        <f t="shared" si="198"/>
        <v>136.74909441152454</v>
      </c>
      <c r="BO646" s="296" t="str">
        <f t="shared" si="199"/>
        <v/>
      </c>
      <c r="BP646" t="str">
        <f t="shared" si="189"/>
        <v/>
      </c>
      <c r="BQ646" s="296"/>
      <c r="BR646" s="332">
        <v>45201</v>
      </c>
      <c r="BS646" s="2" t="s">
        <v>108</v>
      </c>
      <c r="BT646" s="2" t="s">
        <v>143</v>
      </c>
      <c r="BU646" s="323">
        <v>46753</v>
      </c>
      <c r="BV646" s="323">
        <v>47118</v>
      </c>
      <c r="BW646" s="324">
        <v>8784</v>
      </c>
      <c r="BX646" s="325">
        <v>83.5</v>
      </c>
      <c r="BY646" s="274">
        <f t="shared" si="190"/>
        <v>0.95518000000000003</v>
      </c>
      <c r="BZ646" s="326">
        <f t="shared" si="200"/>
        <v>87.418078267970429</v>
      </c>
      <c r="CA646" s="296" t="str">
        <f t="shared" si="201"/>
        <v/>
      </c>
    </row>
    <row r="647" spans="12:79" x14ac:dyDescent="0.25">
      <c r="L647" s="332">
        <v>44047</v>
      </c>
      <c r="M647" s="2" t="s">
        <v>108</v>
      </c>
      <c r="N647" s="2" t="s">
        <v>133</v>
      </c>
      <c r="O647" s="323">
        <v>44562</v>
      </c>
      <c r="P647" s="323">
        <v>44926</v>
      </c>
      <c r="Q647" s="324">
        <v>8760</v>
      </c>
      <c r="R647" s="325">
        <v>43.33</v>
      </c>
      <c r="S647" s="274">
        <f t="shared" si="182"/>
        <v>1.0767800000000001</v>
      </c>
      <c r="T647" s="326">
        <f t="shared" si="191"/>
        <v>40.240346217426023</v>
      </c>
      <c r="U647" s="296" t="str">
        <f t="shared" si="183"/>
        <v/>
      </c>
      <c r="V647" s="296"/>
      <c r="W647" s="332">
        <v>44473</v>
      </c>
      <c r="X647" s="2" t="s">
        <v>108</v>
      </c>
      <c r="Y647" s="2" t="s">
        <v>141</v>
      </c>
      <c r="Z647" s="323">
        <v>46388</v>
      </c>
      <c r="AA647" s="323">
        <v>46752</v>
      </c>
      <c r="AB647" s="324">
        <v>8760</v>
      </c>
      <c r="AC647" s="325">
        <v>73.89</v>
      </c>
      <c r="AD647" s="274">
        <f t="shared" si="184"/>
        <v>1.0713699999999999</v>
      </c>
      <c r="AE647" s="326">
        <f t="shared" si="192"/>
        <v>68.967770238106354</v>
      </c>
      <c r="AF647" s="296" t="str">
        <f t="shared" si="193"/>
        <v/>
      </c>
      <c r="AG647" s="296"/>
      <c r="AH647" s="332">
        <v>44838</v>
      </c>
      <c r="AI647" s="2" t="s">
        <v>108</v>
      </c>
      <c r="AJ647" s="2" t="s">
        <v>143</v>
      </c>
      <c r="AK647" s="323">
        <v>46753</v>
      </c>
      <c r="AL647" s="323">
        <v>47118</v>
      </c>
      <c r="AM647" s="324">
        <v>8784</v>
      </c>
      <c r="AN647" s="325">
        <v>116.3</v>
      </c>
      <c r="AO647" s="274">
        <f t="shared" si="185"/>
        <v>0.97899000000000003</v>
      </c>
      <c r="AP647" s="326">
        <f t="shared" si="194"/>
        <v>118.79590189889579</v>
      </c>
      <c r="AQ647" s="296" t="str">
        <f t="shared" si="195"/>
        <v/>
      </c>
      <c r="AR647" s="296"/>
      <c r="AS647" s="333">
        <v>44846</v>
      </c>
      <c r="AT647" s="328" t="s">
        <v>115</v>
      </c>
      <c r="AU647" s="328" t="s">
        <v>145</v>
      </c>
      <c r="AV647" s="329">
        <v>45748</v>
      </c>
      <c r="AW647" s="329">
        <v>45838</v>
      </c>
      <c r="AX647" s="330">
        <v>2184</v>
      </c>
      <c r="AY647" s="331"/>
      <c r="AZ647" s="274">
        <f t="shared" si="186"/>
        <v>0.97899000000000003</v>
      </c>
      <c r="BA647" s="326" t="str">
        <f t="shared" si="196"/>
        <v/>
      </c>
      <c r="BB647" s="296" t="str">
        <f t="shared" si="197"/>
        <v/>
      </c>
      <c r="BC647" t="str">
        <f t="shared" si="187"/>
        <v/>
      </c>
      <c r="BD647" s="296"/>
      <c r="BE647" s="296"/>
      <c r="BF647" s="332">
        <v>45209</v>
      </c>
      <c r="BG647" s="2" t="s">
        <v>115</v>
      </c>
      <c r="BH647" s="2" t="s">
        <v>157</v>
      </c>
      <c r="BI647" s="323">
        <v>46113</v>
      </c>
      <c r="BJ647" s="323">
        <v>46203</v>
      </c>
      <c r="BK647" s="324">
        <v>2184</v>
      </c>
      <c r="BL647" s="325"/>
      <c r="BM647" s="274">
        <f t="shared" si="188"/>
        <v>0.95518000000000003</v>
      </c>
      <c r="BN647" s="326" t="str">
        <f t="shared" si="198"/>
        <v/>
      </c>
      <c r="BO647" s="296" t="str">
        <f t="shared" si="199"/>
        <v/>
      </c>
      <c r="BP647" t="str">
        <f t="shared" si="189"/>
        <v/>
      </c>
      <c r="BQ647" s="296"/>
      <c r="BR647" s="332">
        <v>45201</v>
      </c>
      <c r="BS647" s="2" t="s">
        <v>108</v>
      </c>
      <c r="BT647" s="2" t="s">
        <v>146</v>
      </c>
      <c r="BU647" s="323">
        <v>47119</v>
      </c>
      <c r="BV647" s="323">
        <v>47483</v>
      </c>
      <c r="BW647" s="324">
        <v>8760</v>
      </c>
      <c r="BX647" s="325">
        <v>80.75</v>
      </c>
      <c r="BY647" s="274">
        <f t="shared" si="190"/>
        <v>0.95518000000000003</v>
      </c>
      <c r="BZ647" s="326">
        <f t="shared" si="200"/>
        <v>84.539039762139069</v>
      </c>
      <c r="CA647" s="296" t="str">
        <f t="shared" si="201"/>
        <v/>
      </c>
    </row>
    <row r="648" spans="12:79" x14ac:dyDescent="0.25">
      <c r="L648" s="332">
        <v>44047</v>
      </c>
      <c r="M648" s="2" t="s">
        <v>108</v>
      </c>
      <c r="N648" s="2" t="s">
        <v>110</v>
      </c>
      <c r="O648" s="323">
        <v>44927</v>
      </c>
      <c r="P648" s="323">
        <v>45291</v>
      </c>
      <c r="Q648" s="324">
        <v>8760</v>
      </c>
      <c r="R648" s="325">
        <v>45.47</v>
      </c>
      <c r="S648" s="274">
        <f t="shared" si="182"/>
        <v>1.0767800000000001</v>
      </c>
      <c r="T648" s="326">
        <f t="shared" si="191"/>
        <v>42.227753115771094</v>
      </c>
      <c r="U648" s="296" t="str">
        <f t="shared" si="183"/>
        <v/>
      </c>
      <c r="V648" s="296"/>
      <c r="W648" s="332">
        <v>44473</v>
      </c>
      <c r="X648" s="2" t="s">
        <v>108</v>
      </c>
      <c r="Y648" s="2" t="s">
        <v>143</v>
      </c>
      <c r="Z648" s="323">
        <v>46753</v>
      </c>
      <c r="AA648" s="323">
        <v>47118</v>
      </c>
      <c r="AB648" s="324">
        <v>8784</v>
      </c>
      <c r="AC648" s="325">
        <v>72.930000000000007</v>
      </c>
      <c r="AD648" s="274">
        <f t="shared" si="184"/>
        <v>1.0713699999999999</v>
      </c>
      <c r="AE648" s="326">
        <f t="shared" si="192"/>
        <v>68.071721254095237</v>
      </c>
      <c r="AF648" s="296" t="str">
        <f t="shared" si="193"/>
        <v/>
      </c>
      <c r="AG648" s="296"/>
      <c r="AH648" s="332">
        <v>44838</v>
      </c>
      <c r="AI648" s="2" t="s">
        <v>108</v>
      </c>
      <c r="AJ648" s="2" t="s">
        <v>146</v>
      </c>
      <c r="AK648" s="323">
        <v>47119</v>
      </c>
      <c r="AL648" s="323">
        <v>47483</v>
      </c>
      <c r="AM648" s="324">
        <v>8760</v>
      </c>
      <c r="AN648" s="325">
        <v>114.52</v>
      </c>
      <c r="AO648" s="274">
        <f t="shared" si="185"/>
        <v>0.97899000000000003</v>
      </c>
      <c r="AP648" s="326">
        <f t="shared" si="194"/>
        <v>116.97770150869773</v>
      </c>
      <c r="AQ648" s="296" t="str">
        <f t="shared" si="195"/>
        <v/>
      </c>
      <c r="AR648" s="296"/>
      <c r="AS648" s="333">
        <v>44846</v>
      </c>
      <c r="AT648" s="328" t="s">
        <v>115</v>
      </c>
      <c r="AU648" s="328" t="s">
        <v>148</v>
      </c>
      <c r="AV648" s="329">
        <v>45839</v>
      </c>
      <c r="AW648" s="329">
        <v>45930</v>
      </c>
      <c r="AX648" s="330">
        <v>2208</v>
      </c>
      <c r="AY648" s="331"/>
      <c r="AZ648" s="274">
        <f t="shared" si="186"/>
        <v>0.97899000000000003</v>
      </c>
      <c r="BA648" s="326" t="str">
        <f t="shared" si="196"/>
        <v/>
      </c>
      <c r="BB648" s="296" t="str">
        <f t="shared" si="197"/>
        <v/>
      </c>
      <c r="BC648" t="str">
        <f t="shared" si="187"/>
        <v/>
      </c>
      <c r="BD648" s="296"/>
      <c r="BE648" s="296"/>
      <c r="BF648" s="332">
        <v>45209</v>
      </c>
      <c r="BG648" s="2" t="s">
        <v>115</v>
      </c>
      <c r="BH648" s="2" t="s">
        <v>160</v>
      </c>
      <c r="BI648" s="323">
        <v>46204</v>
      </c>
      <c r="BJ648" s="323">
        <v>46295</v>
      </c>
      <c r="BK648" s="324">
        <v>2208</v>
      </c>
      <c r="BL648" s="325"/>
      <c r="BM648" s="274">
        <f t="shared" si="188"/>
        <v>0.95518000000000003</v>
      </c>
      <c r="BN648" s="326" t="str">
        <f t="shared" si="198"/>
        <v/>
      </c>
      <c r="BO648" s="296" t="str">
        <f t="shared" si="199"/>
        <v/>
      </c>
      <c r="BP648" t="str">
        <f t="shared" si="189"/>
        <v/>
      </c>
      <c r="BQ648" s="296"/>
      <c r="BR648" s="332">
        <v>45201</v>
      </c>
      <c r="BS648" s="2" t="s">
        <v>108</v>
      </c>
      <c r="BT648" s="2" t="s">
        <v>149</v>
      </c>
      <c r="BU648" s="323">
        <v>47484</v>
      </c>
      <c r="BV648" s="323">
        <v>47848</v>
      </c>
      <c r="BW648" s="324">
        <v>8760</v>
      </c>
      <c r="BX648" s="325">
        <v>79.06</v>
      </c>
      <c r="BY648" s="274">
        <f t="shared" si="190"/>
        <v>0.95518000000000003</v>
      </c>
      <c r="BZ648" s="326">
        <f t="shared" si="200"/>
        <v>82.769739734919071</v>
      </c>
      <c r="CA648" s="296" t="str">
        <f t="shared" si="201"/>
        <v/>
      </c>
    </row>
    <row r="649" spans="12:79" x14ac:dyDescent="0.25">
      <c r="L649" s="332">
        <v>44047</v>
      </c>
      <c r="M649" s="2" t="s">
        <v>108</v>
      </c>
      <c r="N649" s="2" t="s">
        <v>111</v>
      </c>
      <c r="O649" s="323">
        <v>45292</v>
      </c>
      <c r="P649" s="323">
        <v>45657</v>
      </c>
      <c r="Q649" s="324">
        <v>8784</v>
      </c>
      <c r="R649" s="325">
        <v>48.32</v>
      </c>
      <c r="S649" s="274">
        <f t="shared" si="182"/>
        <v>1.0767800000000001</v>
      </c>
      <c r="T649" s="326">
        <f t="shared" si="191"/>
        <v>44.874533330856814</v>
      </c>
      <c r="U649" s="296" t="str">
        <f t="shared" si="183"/>
        <v/>
      </c>
      <c r="V649" s="296"/>
      <c r="W649" s="332">
        <v>44473</v>
      </c>
      <c r="X649" s="2" t="s">
        <v>108</v>
      </c>
      <c r="Y649" s="2" t="s">
        <v>146</v>
      </c>
      <c r="Z649" s="323">
        <v>47119</v>
      </c>
      <c r="AA649" s="323">
        <v>47483</v>
      </c>
      <c r="AB649" s="324">
        <v>8760</v>
      </c>
      <c r="AC649" s="325">
        <v>72.489999999999995</v>
      </c>
      <c r="AD649" s="274">
        <f t="shared" si="184"/>
        <v>1.0713699999999999</v>
      </c>
      <c r="AE649" s="326">
        <f t="shared" si="192"/>
        <v>67.661032136423458</v>
      </c>
      <c r="AF649" s="296" t="str">
        <f t="shared" si="193"/>
        <v/>
      </c>
      <c r="AG649" s="296"/>
      <c r="AH649" s="332">
        <v>44838</v>
      </c>
      <c r="AI649" s="2" t="s">
        <v>108</v>
      </c>
      <c r="AJ649" s="2" t="s">
        <v>149</v>
      </c>
      <c r="AK649" s="323">
        <v>47484</v>
      </c>
      <c r="AL649" s="323">
        <v>47848</v>
      </c>
      <c r="AM649" s="324">
        <v>8760</v>
      </c>
      <c r="AN649" s="325">
        <v>113.56</v>
      </c>
      <c r="AO649" s="274">
        <f t="shared" si="185"/>
        <v>0.97899000000000003</v>
      </c>
      <c r="AP649" s="326">
        <f t="shared" si="194"/>
        <v>115.99709905106283</v>
      </c>
      <c r="AQ649" s="296" t="str">
        <f t="shared" si="195"/>
        <v/>
      </c>
      <c r="AR649" s="296"/>
      <c r="AS649" s="333">
        <v>44845</v>
      </c>
      <c r="AT649" s="328" t="s">
        <v>115</v>
      </c>
      <c r="AU649" s="328" t="s">
        <v>110</v>
      </c>
      <c r="AV649" s="329">
        <v>44927</v>
      </c>
      <c r="AW649" s="329">
        <v>45016</v>
      </c>
      <c r="AX649" s="330">
        <v>2159</v>
      </c>
      <c r="AY649" s="331">
        <v>501.37</v>
      </c>
      <c r="AZ649" s="274">
        <f t="shared" si="186"/>
        <v>0.97899000000000003</v>
      </c>
      <c r="BA649" s="326">
        <f t="shared" si="196"/>
        <v>512.12984810876515</v>
      </c>
      <c r="BB649" s="296" t="str">
        <f t="shared" si="197"/>
        <v/>
      </c>
      <c r="BC649" t="str">
        <f t="shared" si="187"/>
        <v/>
      </c>
      <c r="BD649" s="296"/>
      <c r="BE649" s="296"/>
      <c r="BF649" s="332">
        <v>45208</v>
      </c>
      <c r="BG649" s="2" t="s">
        <v>115</v>
      </c>
      <c r="BH649" s="2" t="s">
        <v>111</v>
      </c>
      <c r="BI649" s="323">
        <v>45292</v>
      </c>
      <c r="BJ649" s="323">
        <v>45382</v>
      </c>
      <c r="BK649" s="324">
        <v>2183</v>
      </c>
      <c r="BL649" s="325">
        <v>124.79</v>
      </c>
      <c r="BM649" s="274">
        <f t="shared" si="188"/>
        <v>0.95518000000000003</v>
      </c>
      <c r="BN649" s="326">
        <f t="shared" si="198"/>
        <v>130.64553277916204</v>
      </c>
      <c r="BO649" s="296" t="str">
        <f t="shared" si="199"/>
        <v/>
      </c>
      <c r="BP649">
        <f t="shared" si="189"/>
        <v>1</v>
      </c>
      <c r="BQ649" s="296"/>
      <c r="BR649" s="332">
        <v>45201</v>
      </c>
      <c r="BS649" s="2" t="s">
        <v>108</v>
      </c>
      <c r="BT649" s="2" t="s">
        <v>153</v>
      </c>
      <c r="BU649" s="323">
        <v>47849</v>
      </c>
      <c r="BV649" s="323">
        <v>48213</v>
      </c>
      <c r="BW649" s="324">
        <v>8760</v>
      </c>
      <c r="BX649" s="325">
        <v>81</v>
      </c>
      <c r="BY649" s="274">
        <f t="shared" si="190"/>
        <v>0.95518000000000003</v>
      </c>
      <c r="BZ649" s="326">
        <f t="shared" si="200"/>
        <v>84.800770535396467</v>
      </c>
      <c r="CA649" s="296" t="str">
        <f t="shared" si="201"/>
        <v/>
      </c>
    </row>
    <row r="650" spans="12:79" x14ac:dyDescent="0.25">
      <c r="L650" s="332">
        <v>44047</v>
      </c>
      <c r="M650" s="2" t="s">
        <v>108</v>
      </c>
      <c r="N650" s="2" t="s">
        <v>135</v>
      </c>
      <c r="O650" s="323">
        <v>45658</v>
      </c>
      <c r="P650" s="323">
        <v>46022</v>
      </c>
      <c r="Q650" s="324">
        <v>8760</v>
      </c>
      <c r="R650" s="325">
        <v>49</v>
      </c>
      <c r="S650" s="274">
        <f t="shared" si="182"/>
        <v>1.0767800000000001</v>
      </c>
      <c r="T650" s="326">
        <f t="shared" si="191"/>
        <v>45.50604580322814</v>
      </c>
      <c r="U650" s="296" t="str">
        <f t="shared" si="183"/>
        <v/>
      </c>
      <c r="V650" s="296"/>
      <c r="W650" s="332">
        <v>44473</v>
      </c>
      <c r="X650" s="2" t="s">
        <v>108</v>
      </c>
      <c r="Y650" s="2" t="s">
        <v>149</v>
      </c>
      <c r="Z650" s="323">
        <v>47484</v>
      </c>
      <c r="AA650" s="323">
        <v>47848</v>
      </c>
      <c r="AB650" s="324">
        <v>8760</v>
      </c>
      <c r="AC650" s="325">
        <v>72.03</v>
      </c>
      <c r="AD650" s="274">
        <f t="shared" si="184"/>
        <v>1.0713699999999999</v>
      </c>
      <c r="AE650" s="326">
        <f t="shared" si="192"/>
        <v>67.231675331584796</v>
      </c>
      <c r="AF650" s="296" t="str">
        <f t="shared" si="193"/>
        <v/>
      </c>
      <c r="AG650" s="296"/>
      <c r="AH650" s="332">
        <v>44838</v>
      </c>
      <c r="AI650" s="2" t="s">
        <v>108</v>
      </c>
      <c r="AJ650" s="2" t="s">
        <v>153</v>
      </c>
      <c r="AK650" s="323">
        <v>47849</v>
      </c>
      <c r="AL650" s="323">
        <v>48213</v>
      </c>
      <c r="AM650" s="324">
        <v>8760</v>
      </c>
      <c r="AN650" s="325">
        <v>112.84</v>
      </c>
      <c r="AO650" s="274">
        <f t="shared" si="185"/>
        <v>0.97899000000000003</v>
      </c>
      <c r="AP650" s="326">
        <f t="shared" si="194"/>
        <v>115.26164720783665</v>
      </c>
      <c r="AQ650" s="296" t="str">
        <f t="shared" si="195"/>
        <v/>
      </c>
      <c r="AR650" s="296"/>
      <c r="AS650" s="333">
        <v>44845</v>
      </c>
      <c r="AT650" s="328" t="s">
        <v>115</v>
      </c>
      <c r="AU650" s="328" t="s">
        <v>134</v>
      </c>
      <c r="AV650" s="329">
        <v>45017</v>
      </c>
      <c r="AW650" s="329">
        <v>45107</v>
      </c>
      <c r="AX650" s="330">
        <v>2184</v>
      </c>
      <c r="AY650" s="331">
        <v>371</v>
      </c>
      <c r="AZ650" s="274">
        <f t="shared" si="186"/>
        <v>0.97899000000000003</v>
      </c>
      <c r="BA650" s="326">
        <f t="shared" si="196"/>
        <v>378.9619914401577</v>
      </c>
      <c r="BB650" s="296" t="str">
        <f t="shared" si="197"/>
        <v/>
      </c>
      <c r="BC650" t="str">
        <f t="shared" si="187"/>
        <v/>
      </c>
      <c r="BD650" s="296"/>
      <c r="BE650" s="296"/>
      <c r="BF650" s="332">
        <v>45208</v>
      </c>
      <c r="BG650" s="2" t="s">
        <v>115</v>
      </c>
      <c r="BH650" s="2" t="s">
        <v>117</v>
      </c>
      <c r="BI650" s="323">
        <v>45383</v>
      </c>
      <c r="BJ650" s="323">
        <v>45473</v>
      </c>
      <c r="BK650" s="324">
        <v>2184</v>
      </c>
      <c r="BL650" s="325">
        <v>109.77</v>
      </c>
      <c r="BM650" s="274">
        <f t="shared" si="188"/>
        <v>0.95518000000000003</v>
      </c>
      <c r="BN650" s="326">
        <f t="shared" si="198"/>
        <v>114.92074792185765</v>
      </c>
      <c r="BO650" s="296" t="str">
        <f t="shared" si="199"/>
        <v/>
      </c>
      <c r="BP650">
        <f t="shared" si="189"/>
        <v>1</v>
      </c>
      <c r="BQ650" s="296"/>
      <c r="BR650" s="332">
        <v>45201</v>
      </c>
      <c r="BS650" s="2" t="s">
        <v>108</v>
      </c>
      <c r="BT650" s="2" t="s">
        <v>155</v>
      </c>
      <c r="BU650" s="323">
        <v>48214</v>
      </c>
      <c r="BV650" s="323">
        <v>48579</v>
      </c>
      <c r="BW650" s="324">
        <v>8784</v>
      </c>
      <c r="BX650" s="325">
        <v>79</v>
      </c>
      <c r="BY650" s="274">
        <f t="shared" si="190"/>
        <v>0.95518000000000003</v>
      </c>
      <c r="BZ650" s="326">
        <f t="shared" si="200"/>
        <v>82.706924349337299</v>
      </c>
      <c r="CA650" s="296" t="str">
        <f t="shared" si="201"/>
        <v/>
      </c>
    </row>
    <row r="651" spans="12:79" x14ac:dyDescent="0.25">
      <c r="L651" s="332">
        <v>44047</v>
      </c>
      <c r="M651" s="2" t="s">
        <v>108</v>
      </c>
      <c r="N651" s="2" t="s">
        <v>138</v>
      </c>
      <c r="O651" s="323">
        <v>46023</v>
      </c>
      <c r="P651" s="323">
        <v>46387</v>
      </c>
      <c r="Q651" s="324">
        <v>8760</v>
      </c>
      <c r="R651" s="325">
        <v>49.55</v>
      </c>
      <c r="S651" s="274">
        <f t="shared" si="182"/>
        <v>1.0767800000000001</v>
      </c>
      <c r="T651" s="326">
        <f t="shared" si="191"/>
        <v>46.016827949999069</v>
      </c>
      <c r="U651" s="296" t="str">
        <f t="shared" si="183"/>
        <v/>
      </c>
      <c r="V651" s="296"/>
      <c r="W651" s="332">
        <v>44473</v>
      </c>
      <c r="X651" s="2" t="s">
        <v>108</v>
      </c>
      <c r="Y651" s="2" t="s">
        <v>153</v>
      </c>
      <c r="Z651" s="323">
        <v>47849</v>
      </c>
      <c r="AA651" s="323">
        <v>48213</v>
      </c>
      <c r="AB651" s="324">
        <v>8760</v>
      </c>
      <c r="AC651" s="325">
        <v>71.45</v>
      </c>
      <c r="AD651" s="274">
        <f t="shared" si="184"/>
        <v>1.0713699999999999</v>
      </c>
      <c r="AE651" s="326">
        <f t="shared" si="192"/>
        <v>66.690312403744741</v>
      </c>
      <c r="AF651" s="296" t="str">
        <f t="shared" si="193"/>
        <v/>
      </c>
      <c r="AG651" s="296"/>
      <c r="AH651" s="332">
        <v>44838</v>
      </c>
      <c r="AI651" s="2" t="s">
        <v>108</v>
      </c>
      <c r="AJ651" s="2" t="s">
        <v>155</v>
      </c>
      <c r="AK651" s="323">
        <v>48214</v>
      </c>
      <c r="AL651" s="323">
        <v>48579</v>
      </c>
      <c r="AM651" s="324">
        <v>8784</v>
      </c>
      <c r="AN651" s="325">
        <v>111.59</v>
      </c>
      <c r="AO651" s="274">
        <f t="shared" si="185"/>
        <v>0.97899000000000003</v>
      </c>
      <c r="AP651" s="326">
        <f t="shared" si="194"/>
        <v>113.98482109112453</v>
      </c>
      <c r="AQ651" s="296" t="str">
        <f t="shared" si="195"/>
        <v/>
      </c>
      <c r="AR651" s="296"/>
      <c r="AS651" s="333">
        <v>44845</v>
      </c>
      <c r="AT651" s="328" t="s">
        <v>115</v>
      </c>
      <c r="AU651" s="328" t="s">
        <v>137</v>
      </c>
      <c r="AV651" s="329">
        <v>45108</v>
      </c>
      <c r="AW651" s="329">
        <v>45199</v>
      </c>
      <c r="AX651" s="330">
        <v>2208</v>
      </c>
      <c r="AY651" s="331">
        <v>366</v>
      </c>
      <c r="AZ651" s="274">
        <f t="shared" si="186"/>
        <v>0.97899000000000003</v>
      </c>
      <c r="BA651" s="326">
        <f t="shared" si="196"/>
        <v>373.85468697330924</v>
      </c>
      <c r="BB651" s="296" t="str">
        <f t="shared" si="197"/>
        <v/>
      </c>
      <c r="BC651" t="str">
        <f t="shared" si="187"/>
        <v/>
      </c>
      <c r="BD651" s="296"/>
      <c r="BE651" s="296"/>
      <c r="BF651" s="332">
        <v>45208</v>
      </c>
      <c r="BG651" s="2" t="s">
        <v>115</v>
      </c>
      <c r="BH651" s="2" t="s">
        <v>118</v>
      </c>
      <c r="BI651" s="323">
        <v>45474</v>
      </c>
      <c r="BJ651" s="323">
        <v>45565</v>
      </c>
      <c r="BK651" s="324">
        <v>2208</v>
      </c>
      <c r="BL651" s="325">
        <v>119.51</v>
      </c>
      <c r="BM651" s="274">
        <f t="shared" si="188"/>
        <v>0.95518000000000003</v>
      </c>
      <c r="BN651" s="326">
        <f t="shared" si="198"/>
        <v>125.11777884796582</v>
      </c>
      <c r="BO651" s="296" t="str">
        <f t="shared" si="199"/>
        <v/>
      </c>
      <c r="BP651">
        <f t="shared" si="189"/>
        <v>1</v>
      </c>
      <c r="BQ651" s="296"/>
      <c r="BR651" s="332">
        <v>45201</v>
      </c>
      <c r="BS651" s="2" t="s">
        <v>108</v>
      </c>
      <c r="BT651" s="2" t="s">
        <v>158</v>
      </c>
      <c r="BU651" s="323">
        <v>48580</v>
      </c>
      <c r="BV651" s="323">
        <v>48944</v>
      </c>
      <c r="BW651" s="324">
        <v>8760</v>
      </c>
      <c r="BX651" s="325">
        <v>77</v>
      </c>
      <c r="BY651" s="274">
        <f t="shared" si="190"/>
        <v>0.95518000000000003</v>
      </c>
      <c r="BZ651" s="326">
        <f t="shared" si="200"/>
        <v>80.613078163278118</v>
      </c>
      <c r="CA651" s="296" t="str">
        <f t="shared" si="201"/>
        <v/>
      </c>
    </row>
    <row r="652" spans="12:79" x14ac:dyDescent="0.25">
      <c r="L652" s="332">
        <v>44046</v>
      </c>
      <c r="M652" s="2" t="s">
        <v>108</v>
      </c>
      <c r="N652" s="2" t="s">
        <v>151</v>
      </c>
      <c r="O652" s="323">
        <v>44197</v>
      </c>
      <c r="P652" s="323">
        <v>44561</v>
      </c>
      <c r="Q652" s="324">
        <v>8760</v>
      </c>
      <c r="R652" s="325">
        <v>38.950000000000003</v>
      </c>
      <c r="S652" s="274">
        <f t="shared" si="182"/>
        <v>1.0767800000000001</v>
      </c>
      <c r="T652" s="326">
        <f t="shared" si="191"/>
        <v>36.172662939504818</v>
      </c>
      <c r="U652" s="296" t="str">
        <f t="shared" si="183"/>
        <v/>
      </c>
      <c r="V652" s="296"/>
      <c r="W652" s="332">
        <v>44470</v>
      </c>
      <c r="X652" s="2" t="s">
        <v>108</v>
      </c>
      <c r="Y652" s="2" t="s">
        <v>133</v>
      </c>
      <c r="Z652" s="323">
        <v>44562</v>
      </c>
      <c r="AA652" s="323">
        <v>44926</v>
      </c>
      <c r="AB652" s="324">
        <v>8760</v>
      </c>
      <c r="AC652" s="325">
        <v>133.02000000000001</v>
      </c>
      <c r="AD652" s="274">
        <f t="shared" si="184"/>
        <v>1.0713699999999999</v>
      </c>
      <c r="AE652" s="326">
        <f t="shared" si="192"/>
        <v>124.15878734704165</v>
      </c>
      <c r="AF652" s="296" t="str">
        <f t="shared" si="193"/>
        <v/>
      </c>
      <c r="AG652" s="296"/>
      <c r="AH652" s="332">
        <v>44837</v>
      </c>
      <c r="AI652" s="2" t="s">
        <v>108</v>
      </c>
      <c r="AJ652" s="2" t="s">
        <v>110</v>
      </c>
      <c r="AK652" s="323">
        <v>44927</v>
      </c>
      <c r="AL652" s="323">
        <v>45291</v>
      </c>
      <c r="AM652" s="324">
        <v>8760</v>
      </c>
      <c r="AN652" s="325">
        <v>437.79</v>
      </c>
      <c r="AO652" s="274">
        <f t="shared" si="185"/>
        <v>0.97899000000000003</v>
      </c>
      <c r="AP652" s="326">
        <f t="shared" si="194"/>
        <v>447.18536450831982</v>
      </c>
      <c r="AQ652" s="296" t="str">
        <f t="shared" si="195"/>
        <v/>
      </c>
      <c r="AR652" s="296"/>
      <c r="AS652" s="333">
        <v>44845</v>
      </c>
      <c r="AT652" s="328" t="s">
        <v>115</v>
      </c>
      <c r="AU652" s="328" t="s">
        <v>116</v>
      </c>
      <c r="AV652" s="329">
        <v>45200</v>
      </c>
      <c r="AW652" s="329">
        <v>45291</v>
      </c>
      <c r="AX652" s="330">
        <v>2209</v>
      </c>
      <c r="AY652" s="331">
        <v>504.9</v>
      </c>
      <c r="AZ652" s="274">
        <f t="shared" si="186"/>
        <v>0.97899000000000003</v>
      </c>
      <c r="BA652" s="326">
        <f t="shared" si="196"/>
        <v>515.73560506236015</v>
      </c>
      <c r="BB652" s="296">
        <f t="shared" si="197"/>
        <v>515.73560506236015</v>
      </c>
      <c r="BC652">
        <f t="shared" si="187"/>
        <v>1</v>
      </c>
      <c r="BD652" s="296"/>
      <c r="BE652" s="296"/>
      <c r="BF652" s="332">
        <v>45208</v>
      </c>
      <c r="BG652" s="2" t="s">
        <v>115</v>
      </c>
      <c r="BH652" s="2" t="s">
        <v>140</v>
      </c>
      <c r="BI652" s="323">
        <v>45566</v>
      </c>
      <c r="BJ652" s="323">
        <v>45657</v>
      </c>
      <c r="BK652" s="324">
        <v>2209</v>
      </c>
      <c r="BL652" s="325">
        <v>137.13</v>
      </c>
      <c r="BM652" s="274">
        <f t="shared" si="188"/>
        <v>0.95518000000000003</v>
      </c>
      <c r="BN652" s="326">
        <f t="shared" si="198"/>
        <v>143.56456374714713</v>
      </c>
      <c r="BO652" s="296" t="str">
        <f t="shared" si="199"/>
        <v/>
      </c>
      <c r="BP652" t="str">
        <f t="shared" si="189"/>
        <v/>
      </c>
      <c r="BQ652" s="296"/>
      <c r="BR652" s="332">
        <v>45198</v>
      </c>
      <c r="BS652" s="2" t="s">
        <v>108</v>
      </c>
      <c r="BT652" s="2" t="s">
        <v>111</v>
      </c>
      <c r="BU652" s="323">
        <v>45292</v>
      </c>
      <c r="BV652" s="323">
        <v>45657</v>
      </c>
      <c r="BW652" s="324">
        <v>8784</v>
      </c>
      <c r="BX652" s="325">
        <v>121.47</v>
      </c>
      <c r="BY652" s="274">
        <f t="shared" si="190"/>
        <v>0.95969000000000004</v>
      </c>
      <c r="BZ652" s="326">
        <f t="shared" si="200"/>
        <v>126.57212224780918</v>
      </c>
      <c r="CA652" s="296">
        <f t="shared" si="201"/>
        <v>126.57212224780918</v>
      </c>
    </row>
    <row r="653" spans="12:79" x14ac:dyDescent="0.25">
      <c r="L653" s="332">
        <v>44046</v>
      </c>
      <c r="M653" s="2" t="s">
        <v>108</v>
      </c>
      <c r="N653" s="2" t="s">
        <v>133</v>
      </c>
      <c r="O653" s="323">
        <v>44562</v>
      </c>
      <c r="P653" s="323">
        <v>44926</v>
      </c>
      <c r="Q653" s="324">
        <v>8760</v>
      </c>
      <c r="R653" s="325">
        <v>42.96</v>
      </c>
      <c r="S653" s="274">
        <f t="shared" si="182"/>
        <v>1.0767800000000001</v>
      </c>
      <c r="T653" s="326">
        <f t="shared" si="191"/>
        <v>39.896729136871038</v>
      </c>
      <c r="U653" s="296" t="str">
        <f t="shared" si="183"/>
        <v/>
      </c>
      <c r="V653" s="296"/>
      <c r="W653" s="332">
        <v>44470</v>
      </c>
      <c r="X653" s="2" t="s">
        <v>108</v>
      </c>
      <c r="Y653" s="2" t="s">
        <v>110</v>
      </c>
      <c r="Z653" s="323">
        <v>44927</v>
      </c>
      <c r="AA653" s="323">
        <v>45291</v>
      </c>
      <c r="AB653" s="324">
        <v>8760</v>
      </c>
      <c r="AC653" s="325">
        <v>86.64</v>
      </c>
      <c r="AD653" s="274">
        <f t="shared" si="184"/>
        <v>1.0713699999999999</v>
      </c>
      <c r="AE653" s="326">
        <f t="shared" si="192"/>
        <v>80.868420807004128</v>
      </c>
      <c r="AF653" s="296">
        <f t="shared" si="193"/>
        <v>80.868420807004128</v>
      </c>
      <c r="AG653" s="296"/>
      <c r="AH653" s="332">
        <v>44837</v>
      </c>
      <c r="AI653" s="2" t="s">
        <v>108</v>
      </c>
      <c r="AJ653" s="2" t="s">
        <v>111</v>
      </c>
      <c r="AK653" s="323">
        <v>45292</v>
      </c>
      <c r="AL653" s="323">
        <v>45657</v>
      </c>
      <c r="AM653" s="324">
        <v>8784</v>
      </c>
      <c r="AN653" s="325">
        <v>240</v>
      </c>
      <c r="AO653" s="274">
        <f t="shared" si="185"/>
        <v>0.97899000000000003</v>
      </c>
      <c r="AP653" s="326">
        <f t="shared" si="194"/>
        <v>245.15061440872736</v>
      </c>
      <c r="AQ653" s="296" t="str">
        <f t="shared" si="195"/>
        <v/>
      </c>
      <c r="AR653" s="296"/>
      <c r="AS653" s="333">
        <v>44845</v>
      </c>
      <c r="AT653" s="328" t="s">
        <v>115</v>
      </c>
      <c r="AU653" s="328" t="s">
        <v>111</v>
      </c>
      <c r="AV653" s="329">
        <v>45292</v>
      </c>
      <c r="AW653" s="329">
        <v>45382</v>
      </c>
      <c r="AX653" s="330">
        <v>2183</v>
      </c>
      <c r="AY653" s="331">
        <v>452.27</v>
      </c>
      <c r="AZ653" s="274">
        <f t="shared" si="186"/>
        <v>0.97899000000000003</v>
      </c>
      <c r="BA653" s="326">
        <f t="shared" si="196"/>
        <v>461.976118244313</v>
      </c>
      <c r="BB653" s="296">
        <f t="shared" si="197"/>
        <v>461.976118244313</v>
      </c>
      <c r="BC653">
        <f t="shared" si="187"/>
        <v>1</v>
      </c>
      <c r="BD653" s="296"/>
      <c r="BE653" s="296"/>
      <c r="BF653" s="332">
        <v>45208</v>
      </c>
      <c r="BG653" s="2" t="s">
        <v>115</v>
      </c>
      <c r="BH653" s="2" t="s">
        <v>135</v>
      </c>
      <c r="BI653" s="323">
        <v>45658</v>
      </c>
      <c r="BJ653" s="323">
        <v>45747</v>
      </c>
      <c r="BK653" s="324">
        <v>2159</v>
      </c>
      <c r="BL653" s="325">
        <v>138.6</v>
      </c>
      <c r="BM653" s="274">
        <f t="shared" si="188"/>
        <v>0.95518000000000003</v>
      </c>
      <c r="BN653" s="326">
        <f t="shared" si="198"/>
        <v>145.10354069390061</v>
      </c>
      <c r="BO653" s="296" t="str">
        <f t="shared" si="199"/>
        <v/>
      </c>
      <c r="BP653" t="str">
        <f t="shared" si="189"/>
        <v/>
      </c>
      <c r="BQ653" s="296"/>
      <c r="BR653" s="332">
        <v>45198</v>
      </c>
      <c r="BS653" s="2" t="s">
        <v>108</v>
      </c>
      <c r="BT653" s="2" t="s">
        <v>135</v>
      </c>
      <c r="BU653" s="323">
        <v>45658</v>
      </c>
      <c r="BV653" s="323">
        <v>46022</v>
      </c>
      <c r="BW653" s="324">
        <v>8760</v>
      </c>
      <c r="BX653" s="325">
        <v>117.61</v>
      </c>
      <c r="BY653" s="274">
        <f t="shared" si="190"/>
        <v>0.95969000000000004</v>
      </c>
      <c r="BZ653" s="326">
        <f t="shared" si="200"/>
        <v>122.54999010097009</v>
      </c>
      <c r="CA653" s="296" t="str">
        <f t="shared" si="201"/>
        <v/>
      </c>
    </row>
    <row r="654" spans="12:79" x14ac:dyDescent="0.25">
      <c r="L654" s="332">
        <v>44046</v>
      </c>
      <c r="M654" s="2" t="s">
        <v>108</v>
      </c>
      <c r="N654" s="2" t="s">
        <v>110</v>
      </c>
      <c r="O654" s="323">
        <v>44927</v>
      </c>
      <c r="P654" s="323">
        <v>45291</v>
      </c>
      <c r="Q654" s="324">
        <v>8760</v>
      </c>
      <c r="R654" s="325">
        <v>45.2</v>
      </c>
      <c r="S654" s="274">
        <f t="shared" si="182"/>
        <v>1.0767800000000001</v>
      </c>
      <c r="T654" s="326">
        <f t="shared" si="191"/>
        <v>41.977005516447186</v>
      </c>
      <c r="U654" s="296" t="str">
        <f t="shared" si="183"/>
        <v/>
      </c>
      <c r="V654" s="296"/>
      <c r="W654" s="332">
        <v>44470</v>
      </c>
      <c r="X654" s="2" t="s">
        <v>108</v>
      </c>
      <c r="Y654" s="2" t="s">
        <v>111</v>
      </c>
      <c r="Z654" s="323">
        <v>45292</v>
      </c>
      <c r="AA654" s="323">
        <v>45657</v>
      </c>
      <c r="AB654" s="324">
        <v>8784</v>
      </c>
      <c r="AC654" s="325">
        <v>75.349999999999994</v>
      </c>
      <c r="AD654" s="274">
        <f t="shared" si="184"/>
        <v>1.0713699999999999</v>
      </c>
      <c r="AE654" s="326">
        <f t="shared" si="192"/>
        <v>70.330511401289939</v>
      </c>
      <c r="AF654" s="296" t="str">
        <f t="shared" si="193"/>
        <v/>
      </c>
      <c r="AG654" s="296"/>
      <c r="AH654" s="332">
        <v>44837</v>
      </c>
      <c r="AI654" s="2" t="s">
        <v>108</v>
      </c>
      <c r="AJ654" s="2" t="s">
        <v>135</v>
      </c>
      <c r="AK654" s="323">
        <v>45658</v>
      </c>
      <c r="AL654" s="323">
        <v>46022</v>
      </c>
      <c r="AM654" s="324">
        <v>8760</v>
      </c>
      <c r="AN654" s="325">
        <v>180</v>
      </c>
      <c r="AO654" s="274">
        <f t="shared" si="185"/>
        <v>0.97899000000000003</v>
      </c>
      <c r="AP654" s="326">
        <f t="shared" si="194"/>
        <v>183.86296080654552</v>
      </c>
      <c r="AQ654" s="296" t="str">
        <f t="shared" si="195"/>
        <v/>
      </c>
      <c r="AR654" s="296"/>
      <c r="AS654" s="333">
        <v>44845</v>
      </c>
      <c r="AT654" s="328" t="s">
        <v>115</v>
      </c>
      <c r="AU654" s="328" t="s">
        <v>117</v>
      </c>
      <c r="AV654" s="329">
        <v>45383</v>
      </c>
      <c r="AW654" s="329">
        <v>45473</v>
      </c>
      <c r="AX654" s="330">
        <v>2184</v>
      </c>
      <c r="AY654" s="331">
        <v>190.58</v>
      </c>
      <c r="AZ654" s="274">
        <f t="shared" si="186"/>
        <v>0.97899000000000003</v>
      </c>
      <c r="BA654" s="326">
        <f t="shared" si="196"/>
        <v>194.67001705839692</v>
      </c>
      <c r="BB654" s="296">
        <f t="shared" si="197"/>
        <v>194.67001705839692</v>
      </c>
      <c r="BC654">
        <f t="shared" si="187"/>
        <v>1</v>
      </c>
      <c r="BD654" s="296"/>
      <c r="BE654" s="296"/>
      <c r="BF654" s="332">
        <v>45208</v>
      </c>
      <c r="BG654" s="2" t="s">
        <v>115</v>
      </c>
      <c r="BH654" s="2" t="s">
        <v>145</v>
      </c>
      <c r="BI654" s="323">
        <v>45748</v>
      </c>
      <c r="BJ654" s="323">
        <v>45838</v>
      </c>
      <c r="BK654" s="324">
        <v>2184</v>
      </c>
      <c r="BL654" s="325">
        <v>103.74</v>
      </c>
      <c r="BM654" s="274">
        <f t="shared" si="188"/>
        <v>0.95518000000000003</v>
      </c>
      <c r="BN654" s="326">
        <f t="shared" si="198"/>
        <v>108.60780167088924</v>
      </c>
      <c r="BO654" s="296" t="str">
        <f t="shared" si="199"/>
        <v/>
      </c>
      <c r="BP654" t="str">
        <f t="shared" si="189"/>
        <v/>
      </c>
      <c r="BQ654" s="296"/>
      <c r="BR654" s="332">
        <v>45198</v>
      </c>
      <c r="BS654" s="2" t="s">
        <v>108</v>
      </c>
      <c r="BT654" s="2" t="s">
        <v>138</v>
      </c>
      <c r="BU654" s="323">
        <v>46023</v>
      </c>
      <c r="BV654" s="323">
        <v>46387</v>
      </c>
      <c r="BW654" s="324">
        <v>8760</v>
      </c>
      <c r="BX654" s="325">
        <v>108.37</v>
      </c>
      <c r="BY654" s="274">
        <f t="shared" si="190"/>
        <v>0.95969000000000004</v>
      </c>
      <c r="BZ654" s="326">
        <f t="shared" si="200"/>
        <v>112.92188102408069</v>
      </c>
      <c r="CA654" s="296" t="str">
        <f t="shared" si="201"/>
        <v/>
      </c>
    </row>
    <row r="655" spans="12:79" x14ac:dyDescent="0.25">
      <c r="L655" s="332">
        <v>44046</v>
      </c>
      <c r="M655" s="2" t="s">
        <v>108</v>
      </c>
      <c r="N655" s="2" t="s">
        <v>111</v>
      </c>
      <c r="O655" s="323">
        <v>45292</v>
      </c>
      <c r="P655" s="323">
        <v>45657</v>
      </c>
      <c r="Q655" s="324">
        <v>8784</v>
      </c>
      <c r="R655" s="325">
        <v>48.05</v>
      </c>
      <c r="S655" s="274">
        <f t="shared" si="182"/>
        <v>1.0767800000000001</v>
      </c>
      <c r="T655" s="326">
        <f t="shared" si="191"/>
        <v>44.623785731532898</v>
      </c>
      <c r="U655" s="296" t="str">
        <f t="shared" si="183"/>
        <v/>
      </c>
      <c r="V655" s="296"/>
      <c r="W655" s="332">
        <v>44470</v>
      </c>
      <c r="X655" s="2" t="s">
        <v>108</v>
      </c>
      <c r="Y655" s="2" t="s">
        <v>135</v>
      </c>
      <c r="Z655" s="323">
        <v>45658</v>
      </c>
      <c r="AA655" s="323">
        <v>46022</v>
      </c>
      <c r="AB655" s="324">
        <v>8760</v>
      </c>
      <c r="AC655" s="325">
        <v>73.2</v>
      </c>
      <c r="AD655" s="274">
        <f t="shared" si="184"/>
        <v>1.0713699999999999</v>
      </c>
      <c r="AE655" s="326">
        <f t="shared" si="192"/>
        <v>68.323735030848354</v>
      </c>
      <c r="AF655" s="296" t="str">
        <f t="shared" si="193"/>
        <v/>
      </c>
      <c r="AG655" s="296"/>
      <c r="AH655" s="332">
        <v>44837</v>
      </c>
      <c r="AI655" s="2" t="s">
        <v>108</v>
      </c>
      <c r="AJ655" s="2" t="s">
        <v>138</v>
      </c>
      <c r="AK655" s="323">
        <v>46023</v>
      </c>
      <c r="AL655" s="323">
        <v>46387</v>
      </c>
      <c r="AM655" s="324">
        <v>8760</v>
      </c>
      <c r="AN655" s="325">
        <v>158</v>
      </c>
      <c r="AO655" s="274">
        <f t="shared" si="185"/>
        <v>0.97899000000000003</v>
      </c>
      <c r="AP655" s="326">
        <f t="shared" si="194"/>
        <v>161.39082115241217</v>
      </c>
      <c r="AQ655" s="296" t="str">
        <f t="shared" si="195"/>
        <v/>
      </c>
      <c r="AR655" s="296"/>
      <c r="AS655" s="333">
        <v>44845</v>
      </c>
      <c r="AT655" s="328" t="s">
        <v>115</v>
      </c>
      <c r="AU655" s="328" t="s">
        <v>118</v>
      </c>
      <c r="AV655" s="329">
        <v>45474</v>
      </c>
      <c r="AW655" s="329">
        <v>45565</v>
      </c>
      <c r="AX655" s="330">
        <v>2208</v>
      </c>
      <c r="AY655" s="331">
        <v>185.27</v>
      </c>
      <c r="AZ655" s="274">
        <f t="shared" si="186"/>
        <v>0.97899000000000003</v>
      </c>
      <c r="BA655" s="326">
        <f t="shared" si="196"/>
        <v>189.24605971460383</v>
      </c>
      <c r="BB655" s="296">
        <f t="shared" si="197"/>
        <v>189.24605971460383</v>
      </c>
      <c r="BC655">
        <f t="shared" si="187"/>
        <v>1</v>
      </c>
      <c r="BD655" s="296"/>
      <c r="BE655" s="296"/>
      <c r="BF655" s="332">
        <v>45208</v>
      </c>
      <c r="BG655" s="2" t="s">
        <v>115</v>
      </c>
      <c r="BH655" s="2" t="s">
        <v>148</v>
      </c>
      <c r="BI655" s="323">
        <v>45839</v>
      </c>
      <c r="BJ655" s="323">
        <v>45930</v>
      </c>
      <c r="BK655" s="324">
        <v>2208</v>
      </c>
      <c r="BL655" s="325">
        <v>105.36</v>
      </c>
      <c r="BM655" s="274">
        <f t="shared" si="188"/>
        <v>0.95518000000000003</v>
      </c>
      <c r="BN655" s="326">
        <f t="shared" si="198"/>
        <v>110.30381708159719</v>
      </c>
      <c r="BO655" s="296" t="str">
        <f t="shared" si="199"/>
        <v/>
      </c>
      <c r="BP655" t="str">
        <f t="shared" si="189"/>
        <v/>
      </c>
      <c r="BQ655" s="296"/>
      <c r="BR655" s="332">
        <v>45198</v>
      </c>
      <c r="BS655" s="2" t="s">
        <v>108</v>
      </c>
      <c r="BT655" s="2" t="s">
        <v>141</v>
      </c>
      <c r="BU655" s="323">
        <v>46388</v>
      </c>
      <c r="BV655" s="323">
        <v>46752</v>
      </c>
      <c r="BW655" s="324">
        <v>8760</v>
      </c>
      <c r="BX655" s="325">
        <v>94.38</v>
      </c>
      <c r="BY655" s="274">
        <f t="shared" si="190"/>
        <v>0.95969000000000004</v>
      </c>
      <c r="BZ655" s="326">
        <f t="shared" si="200"/>
        <v>98.344256999656125</v>
      </c>
      <c r="CA655" s="296" t="str">
        <f t="shared" si="201"/>
        <v/>
      </c>
    </row>
    <row r="656" spans="12:79" x14ac:dyDescent="0.25">
      <c r="L656" s="332">
        <v>44046</v>
      </c>
      <c r="M656" s="2" t="s">
        <v>108</v>
      </c>
      <c r="N656" s="2" t="s">
        <v>135</v>
      </c>
      <c r="O656" s="323">
        <v>45658</v>
      </c>
      <c r="P656" s="323">
        <v>46022</v>
      </c>
      <c r="Q656" s="324">
        <v>8760</v>
      </c>
      <c r="R656" s="325">
        <v>48.7</v>
      </c>
      <c r="S656" s="274">
        <f t="shared" si="182"/>
        <v>1.0767800000000001</v>
      </c>
      <c r="T656" s="326">
        <f t="shared" si="191"/>
        <v>45.22743735953491</v>
      </c>
      <c r="U656" s="296" t="str">
        <f t="shared" si="183"/>
        <v/>
      </c>
      <c r="V656" s="296"/>
      <c r="W656" s="332">
        <v>44470</v>
      </c>
      <c r="X656" s="2" t="s">
        <v>108</v>
      </c>
      <c r="Y656" s="2" t="s">
        <v>138</v>
      </c>
      <c r="Z656" s="323">
        <v>46023</v>
      </c>
      <c r="AA656" s="323">
        <v>46387</v>
      </c>
      <c r="AB656" s="324">
        <v>8760</v>
      </c>
      <c r="AC656" s="325">
        <v>71.72</v>
      </c>
      <c r="AD656" s="274">
        <f t="shared" si="184"/>
        <v>1.0713699999999999</v>
      </c>
      <c r="AE656" s="326">
        <f t="shared" si="192"/>
        <v>66.942326180497872</v>
      </c>
      <c r="AF656" s="296" t="str">
        <f t="shared" si="193"/>
        <v/>
      </c>
      <c r="AG656" s="296"/>
      <c r="AH656" s="332">
        <v>44837</v>
      </c>
      <c r="AI656" s="2" t="s">
        <v>108</v>
      </c>
      <c r="AJ656" s="2" t="s">
        <v>141</v>
      </c>
      <c r="AK656" s="323">
        <v>46388</v>
      </c>
      <c r="AL656" s="323">
        <v>46752</v>
      </c>
      <c r="AM656" s="324">
        <v>8760</v>
      </c>
      <c r="AN656" s="325">
        <v>134</v>
      </c>
      <c r="AO656" s="274">
        <f t="shared" si="185"/>
        <v>0.97899000000000003</v>
      </c>
      <c r="AP656" s="326">
        <f t="shared" si="194"/>
        <v>136.87575971153944</v>
      </c>
      <c r="AQ656" s="296" t="str">
        <f t="shared" si="195"/>
        <v/>
      </c>
      <c r="AR656" s="296"/>
      <c r="AS656" s="333">
        <v>44845</v>
      </c>
      <c r="AT656" s="328" t="s">
        <v>115</v>
      </c>
      <c r="AU656" s="328" t="s">
        <v>140</v>
      </c>
      <c r="AV656" s="329">
        <v>45566</v>
      </c>
      <c r="AW656" s="329">
        <v>45657</v>
      </c>
      <c r="AX656" s="330">
        <v>2209</v>
      </c>
      <c r="AY656" s="331">
        <v>253.08</v>
      </c>
      <c r="AZ656" s="274">
        <f t="shared" si="186"/>
        <v>0.97899000000000003</v>
      </c>
      <c r="BA656" s="326">
        <f t="shared" si="196"/>
        <v>258.511322894003</v>
      </c>
      <c r="BB656" s="296" t="str">
        <f t="shared" si="197"/>
        <v/>
      </c>
      <c r="BC656" t="str">
        <f t="shared" si="187"/>
        <v/>
      </c>
      <c r="BD656" s="296"/>
      <c r="BE656" s="296"/>
      <c r="BF656" s="332">
        <v>45208</v>
      </c>
      <c r="BG656" s="2" t="s">
        <v>115</v>
      </c>
      <c r="BH656" s="2" t="s">
        <v>152</v>
      </c>
      <c r="BI656" s="323">
        <v>45931</v>
      </c>
      <c r="BJ656" s="323">
        <v>46022</v>
      </c>
      <c r="BK656" s="324">
        <v>2209</v>
      </c>
      <c r="BL656" s="325">
        <v>128.52000000000001</v>
      </c>
      <c r="BM656" s="274">
        <f t="shared" si="188"/>
        <v>0.95518000000000003</v>
      </c>
      <c r="BN656" s="326">
        <f t="shared" si="198"/>
        <v>134.55055591616241</v>
      </c>
      <c r="BO656" s="296" t="str">
        <f t="shared" si="199"/>
        <v/>
      </c>
      <c r="BP656" t="str">
        <f t="shared" si="189"/>
        <v/>
      </c>
      <c r="BQ656" s="296"/>
      <c r="BR656" s="332">
        <v>45198</v>
      </c>
      <c r="BS656" s="2" t="s">
        <v>108</v>
      </c>
      <c r="BT656" s="2" t="s">
        <v>143</v>
      </c>
      <c r="BU656" s="323">
        <v>46753</v>
      </c>
      <c r="BV656" s="323">
        <v>47118</v>
      </c>
      <c r="BW656" s="324">
        <v>8784</v>
      </c>
      <c r="BX656" s="325">
        <v>83.38</v>
      </c>
      <c r="BY656" s="274">
        <f t="shared" si="190"/>
        <v>0.95969000000000004</v>
      </c>
      <c r="BZ656" s="326">
        <f t="shared" si="200"/>
        <v>86.882222384311589</v>
      </c>
      <c r="CA656" s="296" t="str">
        <f t="shared" si="201"/>
        <v/>
      </c>
    </row>
    <row r="657" spans="12:79" x14ac:dyDescent="0.25">
      <c r="L657" s="332">
        <v>44046</v>
      </c>
      <c r="M657" s="2" t="s">
        <v>108</v>
      </c>
      <c r="N657" s="2" t="s">
        <v>138</v>
      </c>
      <c r="O657" s="323">
        <v>46023</v>
      </c>
      <c r="P657" s="323">
        <v>46387</v>
      </c>
      <c r="Q657" s="324">
        <v>8760</v>
      </c>
      <c r="R657" s="325">
        <v>49.25</v>
      </c>
      <c r="S657" s="274">
        <f t="shared" si="182"/>
        <v>1.0767800000000001</v>
      </c>
      <c r="T657" s="326">
        <f t="shared" si="191"/>
        <v>45.738219506305832</v>
      </c>
      <c r="U657" s="296" t="str">
        <f t="shared" si="183"/>
        <v/>
      </c>
      <c r="V657" s="296"/>
      <c r="W657" s="332">
        <v>44470</v>
      </c>
      <c r="X657" s="2" t="s">
        <v>108</v>
      </c>
      <c r="Y657" s="2" t="s">
        <v>141</v>
      </c>
      <c r="Z657" s="323">
        <v>46388</v>
      </c>
      <c r="AA657" s="323">
        <v>46752</v>
      </c>
      <c r="AB657" s="324">
        <v>8760</v>
      </c>
      <c r="AC657" s="325">
        <v>72.12</v>
      </c>
      <c r="AD657" s="274">
        <f t="shared" si="184"/>
        <v>1.0713699999999999</v>
      </c>
      <c r="AE657" s="326">
        <f t="shared" si="192"/>
        <v>67.315679923835845</v>
      </c>
      <c r="AF657" s="296" t="str">
        <f t="shared" si="193"/>
        <v/>
      </c>
      <c r="AG657" s="296"/>
      <c r="AH657" s="332">
        <v>44837</v>
      </c>
      <c r="AI657" s="2" t="s">
        <v>108</v>
      </c>
      <c r="AJ657" s="2" t="s">
        <v>143</v>
      </c>
      <c r="AK657" s="323">
        <v>46753</v>
      </c>
      <c r="AL657" s="323">
        <v>47118</v>
      </c>
      <c r="AM657" s="324">
        <v>8784</v>
      </c>
      <c r="AN657" s="325">
        <v>119</v>
      </c>
      <c r="AO657" s="274">
        <f t="shared" si="185"/>
        <v>0.97899000000000003</v>
      </c>
      <c r="AP657" s="326">
        <f t="shared" si="194"/>
        <v>121.55384631099398</v>
      </c>
      <c r="AQ657" s="296" t="str">
        <f t="shared" si="195"/>
        <v/>
      </c>
      <c r="AR657" s="296"/>
      <c r="AS657" s="333">
        <v>44845</v>
      </c>
      <c r="AT657" s="328" t="s">
        <v>115</v>
      </c>
      <c r="AU657" s="328" t="s">
        <v>135</v>
      </c>
      <c r="AV657" s="329">
        <v>45658</v>
      </c>
      <c r="AW657" s="329">
        <v>45747</v>
      </c>
      <c r="AX657" s="330">
        <v>2159</v>
      </c>
      <c r="AY657" s="331">
        <v>256.69</v>
      </c>
      <c r="AZ657" s="274">
        <f t="shared" si="186"/>
        <v>0.97899000000000003</v>
      </c>
      <c r="BA657" s="326">
        <f t="shared" si="196"/>
        <v>262.19879671906762</v>
      </c>
      <c r="BB657" s="296" t="str">
        <f t="shared" si="197"/>
        <v/>
      </c>
      <c r="BC657" t="str">
        <f t="shared" si="187"/>
        <v/>
      </c>
      <c r="BD657" s="296"/>
      <c r="BE657" s="296"/>
      <c r="BF657" s="332">
        <v>45208</v>
      </c>
      <c r="BG657" s="2" t="s">
        <v>115</v>
      </c>
      <c r="BH657" s="2" t="s">
        <v>138</v>
      </c>
      <c r="BI657" s="323">
        <v>46023</v>
      </c>
      <c r="BJ657" s="323">
        <v>46112</v>
      </c>
      <c r="BK657" s="324">
        <v>2159</v>
      </c>
      <c r="BL657" s="325">
        <v>128.61000000000001</v>
      </c>
      <c r="BM657" s="274">
        <f t="shared" si="188"/>
        <v>0.95518000000000003</v>
      </c>
      <c r="BN657" s="326">
        <f t="shared" si="198"/>
        <v>134.64477899453507</v>
      </c>
      <c r="BO657" s="296" t="str">
        <f t="shared" si="199"/>
        <v/>
      </c>
      <c r="BP657" t="str">
        <f t="shared" si="189"/>
        <v/>
      </c>
      <c r="BQ657" s="296"/>
      <c r="BR657" s="332">
        <v>45198</v>
      </c>
      <c r="BS657" s="2" t="s">
        <v>108</v>
      </c>
      <c r="BT657" s="2" t="s">
        <v>146</v>
      </c>
      <c r="BU657" s="323">
        <v>47119</v>
      </c>
      <c r="BV657" s="323">
        <v>47483</v>
      </c>
      <c r="BW657" s="324">
        <v>8760</v>
      </c>
      <c r="BX657" s="325">
        <v>80.63</v>
      </c>
      <c r="BY657" s="274">
        <f t="shared" si="190"/>
        <v>0.95969000000000004</v>
      </c>
      <c r="BZ657" s="326">
        <f t="shared" si="200"/>
        <v>84.016713730475459</v>
      </c>
      <c r="CA657" s="296" t="str">
        <f t="shared" si="201"/>
        <v/>
      </c>
    </row>
    <row r="658" spans="12:79" x14ac:dyDescent="0.25">
      <c r="L658" s="332">
        <v>44043</v>
      </c>
      <c r="M658" s="2" t="s">
        <v>108</v>
      </c>
      <c r="N658" s="2" t="s">
        <v>151</v>
      </c>
      <c r="O658" s="323">
        <v>44197</v>
      </c>
      <c r="P658" s="323">
        <v>44561</v>
      </c>
      <c r="Q658" s="324">
        <v>8760</v>
      </c>
      <c r="R658" s="325">
        <v>39.1</v>
      </c>
      <c r="S658" s="274">
        <f t="shared" si="182"/>
        <v>1.07056</v>
      </c>
      <c r="T658" s="326">
        <f t="shared" si="191"/>
        <v>36.522941264384997</v>
      </c>
      <c r="U658" s="296" t="str">
        <f t="shared" si="183"/>
        <v/>
      </c>
      <c r="V658" s="296"/>
      <c r="W658" s="332">
        <v>44470</v>
      </c>
      <c r="X658" s="2" t="s">
        <v>108</v>
      </c>
      <c r="Y658" s="2" t="s">
        <v>143</v>
      </c>
      <c r="Z658" s="323">
        <v>46753</v>
      </c>
      <c r="AA658" s="323">
        <v>47118</v>
      </c>
      <c r="AB658" s="324">
        <v>8784</v>
      </c>
      <c r="AC658" s="325">
        <v>71.16</v>
      </c>
      <c r="AD658" s="274">
        <f t="shared" si="184"/>
        <v>1.0713699999999999</v>
      </c>
      <c r="AE658" s="326">
        <f t="shared" si="192"/>
        <v>66.419630939824714</v>
      </c>
      <c r="AF658" s="296" t="str">
        <f t="shared" si="193"/>
        <v/>
      </c>
      <c r="AG658" s="296"/>
      <c r="AH658" s="332">
        <v>44837</v>
      </c>
      <c r="AI658" s="2" t="s">
        <v>108</v>
      </c>
      <c r="AJ658" s="2" t="s">
        <v>146</v>
      </c>
      <c r="AK658" s="323">
        <v>47119</v>
      </c>
      <c r="AL658" s="323">
        <v>47483</v>
      </c>
      <c r="AM658" s="324">
        <v>8760</v>
      </c>
      <c r="AN658" s="325">
        <v>117.22</v>
      </c>
      <c r="AO658" s="274">
        <f t="shared" si="185"/>
        <v>0.97899000000000003</v>
      </c>
      <c r="AP658" s="326">
        <f t="shared" si="194"/>
        <v>119.73564592079592</v>
      </c>
      <c r="AQ658" s="296" t="str">
        <f t="shared" si="195"/>
        <v/>
      </c>
      <c r="AR658" s="296"/>
      <c r="AS658" s="333">
        <v>44845</v>
      </c>
      <c r="AT658" s="328" t="s">
        <v>115</v>
      </c>
      <c r="AU658" s="328" t="s">
        <v>145</v>
      </c>
      <c r="AV658" s="329">
        <v>45748</v>
      </c>
      <c r="AW658" s="329">
        <v>45838</v>
      </c>
      <c r="AX658" s="330">
        <v>2184</v>
      </c>
      <c r="AY658" s="331"/>
      <c r="AZ658" s="274">
        <f t="shared" si="186"/>
        <v>0.97899000000000003</v>
      </c>
      <c r="BA658" s="326" t="str">
        <f t="shared" si="196"/>
        <v/>
      </c>
      <c r="BB658" s="296" t="str">
        <f t="shared" si="197"/>
        <v/>
      </c>
      <c r="BC658" t="str">
        <f t="shared" si="187"/>
        <v/>
      </c>
      <c r="BD658" s="296"/>
      <c r="BE658" s="296"/>
      <c r="BF658" s="332">
        <v>45208</v>
      </c>
      <c r="BG658" s="2" t="s">
        <v>115</v>
      </c>
      <c r="BH658" s="2" t="s">
        <v>157</v>
      </c>
      <c r="BI658" s="323">
        <v>46113</v>
      </c>
      <c r="BJ658" s="323">
        <v>46203</v>
      </c>
      <c r="BK658" s="324">
        <v>2184</v>
      </c>
      <c r="BL658" s="325"/>
      <c r="BM658" s="274">
        <f t="shared" si="188"/>
        <v>0.95518000000000003</v>
      </c>
      <c r="BN658" s="326" t="str">
        <f t="shared" si="198"/>
        <v/>
      </c>
      <c r="BO658" s="296" t="str">
        <f t="shared" si="199"/>
        <v/>
      </c>
      <c r="BP658" t="str">
        <f t="shared" si="189"/>
        <v/>
      </c>
      <c r="BQ658" s="296"/>
      <c r="BR658" s="332">
        <v>45198</v>
      </c>
      <c r="BS658" s="2" t="s">
        <v>108</v>
      </c>
      <c r="BT658" s="2" t="s">
        <v>149</v>
      </c>
      <c r="BU658" s="323">
        <v>47484</v>
      </c>
      <c r="BV658" s="323">
        <v>47848</v>
      </c>
      <c r="BW658" s="324">
        <v>8760</v>
      </c>
      <c r="BX658" s="325">
        <v>78.94</v>
      </c>
      <c r="BY658" s="274">
        <f t="shared" si="190"/>
        <v>0.95969000000000004</v>
      </c>
      <c r="BZ658" s="326">
        <f t="shared" si="200"/>
        <v>82.255728412299803</v>
      </c>
      <c r="CA658" s="296" t="str">
        <f t="shared" si="201"/>
        <v/>
      </c>
    </row>
    <row r="659" spans="12:79" x14ac:dyDescent="0.25">
      <c r="L659" s="332">
        <v>44043</v>
      </c>
      <c r="M659" s="2" t="s">
        <v>108</v>
      </c>
      <c r="N659" s="2" t="s">
        <v>133</v>
      </c>
      <c r="O659" s="323">
        <v>44562</v>
      </c>
      <c r="P659" s="323">
        <v>44926</v>
      </c>
      <c r="Q659" s="324">
        <v>8760</v>
      </c>
      <c r="R659" s="325">
        <v>43.15</v>
      </c>
      <c r="S659" s="274">
        <f t="shared" si="182"/>
        <v>1.07056</v>
      </c>
      <c r="T659" s="326">
        <f t="shared" si="191"/>
        <v>40.306008070542518</v>
      </c>
      <c r="U659" s="296" t="str">
        <f t="shared" si="183"/>
        <v/>
      </c>
      <c r="V659" s="296"/>
      <c r="W659" s="332">
        <v>44470</v>
      </c>
      <c r="X659" s="2" t="s">
        <v>108</v>
      </c>
      <c r="Y659" s="2" t="s">
        <v>146</v>
      </c>
      <c r="Z659" s="323">
        <v>47119</v>
      </c>
      <c r="AA659" s="323">
        <v>47483</v>
      </c>
      <c r="AB659" s="324">
        <v>8760</v>
      </c>
      <c r="AC659" s="325">
        <v>70.72</v>
      </c>
      <c r="AD659" s="274">
        <f t="shared" si="184"/>
        <v>1.0713699999999999</v>
      </c>
      <c r="AE659" s="326">
        <f t="shared" si="192"/>
        <v>66.008941822152948</v>
      </c>
      <c r="AF659" s="296" t="str">
        <f t="shared" si="193"/>
        <v/>
      </c>
      <c r="AG659" s="296"/>
      <c r="AH659" s="332">
        <v>44837</v>
      </c>
      <c r="AI659" s="2" t="s">
        <v>108</v>
      </c>
      <c r="AJ659" s="2" t="s">
        <v>149</v>
      </c>
      <c r="AK659" s="323">
        <v>47484</v>
      </c>
      <c r="AL659" s="323">
        <v>47848</v>
      </c>
      <c r="AM659" s="324">
        <v>8760</v>
      </c>
      <c r="AN659" s="325">
        <v>116.26</v>
      </c>
      <c r="AO659" s="274">
        <f t="shared" si="185"/>
        <v>0.97899000000000003</v>
      </c>
      <c r="AP659" s="326">
        <f t="shared" si="194"/>
        <v>118.75504346316102</v>
      </c>
      <c r="AQ659" s="296" t="str">
        <f t="shared" si="195"/>
        <v/>
      </c>
      <c r="AR659" s="296"/>
      <c r="AS659" s="333">
        <v>44845</v>
      </c>
      <c r="AT659" s="328" t="s">
        <v>115</v>
      </c>
      <c r="AU659" s="328" t="s">
        <v>148</v>
      </c>
      <c r="AV659" s="329">
        <v>45839</v>
      </c>
      <c r="AW659" s="329">
        <v>45930</v>
      </c>
      <c r="AX659" s="330">
        <v>2208</v>
      </c>
      <c r="AY659" s="331"/>
      <c r="AZ659" s="274">
        <f t="shared" si="186"/>
        <v>0.97899000000000003</v>
      </c>
      <c r="BA659" s="326" t="str">
        <f t="shared" si="196"/>
        <v/>
      </c>
      <c r="BB659" s="296" t="str">
        <f t="shared" si="197"/>
        <v/>
      </c>
      <c r="BC659" t="str">
        <f t="shared" si="187"/>
        <v/>
      </c>
      <c r="BD659" s="296"/>
      <c r="BE659" s="296"/>
      <c r="BF659" s="332">
        <v>45208</v>
      </c>
      <c r="BG659" s="2" t="s">
        <v>115</v>
      </c>
      <c r="BH659" s="2" t="s">
        <v>160</v>
      </c>
      <c r="BI659" s="323">
        <v>46204</v>
      </c>
      <c r="BJ659" s="323">
        <v>46295</v>
      </c>
      <c r="BK659" s="324">
        <v>2208</v>
      </c>
      <c r="BL659" s="325"/>
      <c r="BM659" s="274">
        <f t="shared" si="188"/>
        <v>0.95518000000000003</v>
      </c>
      <c r="BN659" s="326" t="str">
        <f t="shared" si="198"/>
        <v/>
      </c>
      <c r="BO659" s="296" t="str">
        <f t="shared" si="199"/>
        <v/>
      </c>
      <c r="BP659" t="str">
        <f t="shared" si="189"/>
        <v/>
      </c>
      <c r="BQ659" s="296"/>
      <c r="BR659" s="332">
        <v>45198</v>
      </c>
      <c r="BS659" s="2" t="s">
        <v>108</v>
      </c>
      <c r="BT659" s="2" t="s">
        <v>153</v>
      </c>
      <c r="BU659" s="323">
        <v>47849</v>
      </c>
      <c r="BV659" s="323">
        <v>48213</v>
      </c>
      <c r="BW659" s="324">
        <v>8760</v>
      </c>
      <c r="BX659" s="325">
        <v>80.88</v>
      </c>
      <c r="BY659" s="274">
        <f t="shared" si="190"/>
        <v>0.95969000000000004</v>
      </c>
      <c r="BZ659" s="326">
        <f t="shared" si="200"/>
        <v>84.277214517187829</v>
      </c>
      <c r="CA659" s="296" t="str">
        <f t="shared" si="201"/>
        <v/>
      </c>
    </row>
    <row r="660" spans="12:79" x14ac:dyDescent="0.25">
      <c r="L660" s="332">
        <v>44043</v>
      </c>
      <c r="M660" s="2" t="s">
        <v>108</v>
      </c>
      <c r="N660" s="2" t="s">
        <v>110</v>
      </c>
      <c r="O660" s="323">
        <v>44927</v>
      </c>
      <c r="P660" s="323">
        <v>45291</v>
      </c>
      <c r="Q660" s="324">
        <v>8760</v>
      </c>
      <c r="R660" s="325">
        <v>45.45</v>
      </c>
      <c r="S660" s="274">
        <f t="shared" si="182"/>
        <v>1.07056</v>
      </c>
      <c r="T660" s="326">
        <f t="shared" si="191"/>
        <v>42.45441638021223</v>
      </c>
      <c r="U660" s="296" t="str">
        <f t="shared" si="183"/>
        <v/>
      </c>
      <c r="V660" s="296"/>
      <c r="W660" s="332">
        <v>44470</v>
      </c>
      <c r="X660" s="2" t="s">
        <v>108</v>
      </c>
      <c r="Y660" s="2" t="s">
        <v>149</v>
      </c>
      <c r="Z660" s="323">
        <v>47484</v>
      </c>
      <c r="AA660" s="323">
        <v>47848</v>
      </c>
      <c r="AB660" s="324">
        <v>8760</v>
      </c>
      <c r="AC660" s="325">
        <v>70.260000000000005</v>
      </c>
      <c r="AD660" s="274">
        <f t="shared" si="184"/>
        <v>1.0713699999999999</v>
      </c>
      <c r="AE660" s="326">
        <f t="shared" si="192"/>
        <v>65.579585017314287</v>
      </c>
      <c r="AF660" s="296" t="str">
        <f t="shared" si="193"/>
        <v/>
      </c>
      <c r="AG660" s="296"/>
      <c r="AH660" s="332">
        <v>44837</v>
      </c>
      <c r="AI660" s="2" t="s">
        <v>108</v>
      </c>
      <c r="AJ660" s="2" t="s">
        <v>153</v>
      </c>
      <c r="AK660" s="323">
        <v>47849</v>
      </c>
      <c r="AL660" s="323">
        <v>48213</v>
      </c>
      <c r="AM660" s="324">
        <v>8760</v>
      </c>
      <c r="AN660" s="325">
        <v>115.54</v>
      </c>
      <c r="AO660" s="274">
        <f t="shared" si="185"/>
        <v>0.97899000000000003</v>
      </c>
      <c r="AP660" s="326">
        <f t="shared" si="194"/>
        <v>118.01959161993483</v>
      </c>
      <c r="AQ660" s="296" t="str">
        <f t="shared" si="195"/>
        <v/>
      </c>
      <c r="AR660" s="296"/>
      <c r="AS660" s="333">
        <v>44844</v>
      </c>
      <c r="AT660" s="328" t="s">
        <v>115</v>
      </c>
      <c r="AU660" s="328" t="s">
        <v>110</v>
      </c>
      <c r="AV660" s="329">
        <v>44927</v>
      </c>
      <c r="AW660" s="329">
        <v>45016</v>
      </c>
      <c r="AX660" s="330">
        <v>2159</v>
      </c>
      <c r="AY660" s="331">
        <v>484.09</v>
      </c>
      <c r="AZ660" s="274">
        <f t="shared" si="186"/>
        <v>0.97899000000000003</v>
      </c>
      <c r="BA660" s="326">
        <f t="shared" si="196"/>
        <v>494.47900387133677</v>
      </c>
      <c r="BB660" s="296" t="str">
        <f t="shared" si="197"/>
        <v/>
      </c>
      <c r="BC660" t="str">
        <f t="shared" si="187"/>
        <v/>
      </c>
      <c r="BD660" s="296"/>
      <c r="BE660" s="296"/>
      <c r="BF660" s="332">
        <v>45205</v>
      </c>
      <c r="BG660" s="2" t="s">
        <v>115</v>
      </c>
      <c r="BH660" s="2" t="s">
        <v>111</v>
      </c>
      <c r="BI660" s="323">
        <v>45292</v>
      </c>
      <c r="BJ660" s="323">
        <v>45382</v>
      </c>
      <c r="BK660" s="324">
        <v>2183</v>
      </c>
      <c r="BL660" s="325">
        <v>117.06</v>
      </c>
      <c r="BM660" s="274">
        <f t="shared" si="188"/>
        <v>0.95518000000000003</v>
      </c>
      <c r="BN660" s="326">
        <f t="shared" si="198"/>
        <v>122.55281727004333</v>
      </c>
      <c r="BO660" s="296" t="str">
        <f t="shared" si="199"/>
        <v/>
      </c>
      <c r="BP660">
        <f t="shared" si="189"/>
        <v>1</v>
      </c>
      <c r="BQ660" s="296"/>
      <c r="BR660" s="332">
        <v>45198</v>
      </c>
      <c r="BS660" s="2" t="s">
        <v>108</v>
      </c>
      <c r="BT660" s="2" t="s">
        <v>155</v>
      </c>
      <c r="BU660" s="323">
        <v>48214</v>
      </c>
      <c r="BV660" s="323">
        <v>48579</v>
      </c>
      <c r="BW660" s="324">
        <v>8784</v>
      </c>
      <c r="BX660" s="325">
        <v>78.88</v>
      </c>
      <c r="BY660" s="274">
        <f t="shared" si="190"/>
        <v>0.95969000000000004</v>
      </c>
      <c r="BZ660" s="326">
        <f t="shared" si="200"/>
        <v>82.193208223488824</v>
      </c>
      <c r="CA660" s="296" t="str">
        <f t="shared" si="201"/>
        <v/>
      </c>
    </row>
    <row r="661" spans="12:79" x14ac:dyDescent="0.25">
      <c r="L661" s="332">
        <v>44043</v>
      </c>
      <c r="M661" s="2" t="s">
        <v>108</v>
      </c>
      <c r="N661" s="2" t="s">
        <v>111</v>
      </c>
      <c r="O661" s="323">
        <v>45292</v>
      </c>
      <c r="P661" s="323">
        <v>45657</v>
      </c>
      <c r="Q661" s="324">
        <v>8784</v>
      </c>
      <c r="R661" s="325">
        <v>48.27</v>
      </c>
      <c r="S661" s="274">
        <f t="shared" si="182"/>
        <v>1.07056</v>
      </c>
      <c r="T661" s="326">
        <f t="shared" si="191"/>
        <v>45.088551785981174</v>
      </c>
      <c r="U661" s="296" t="str">
        <f t="shared" si="183"/>
        <v/>
      </c>
      <c r="V661" s="296"/>
      <c r="W661" s="332">
        <v>44470</v>
      </c>
      <c r="X661" s="2" t="s">
        <v>108</v>
      </c>
      <c r="Y661" s="2" t="s">
        <v>153</v>
      </c>
      <c r="Z661" s="323">
        <v>47849</v>
      </c>
      <c r="AA661" s="323">
        <v>48213</v>
      </c>
      <c r="AB661" s="324">
        <v>8760</v>
      </c>
      <c r="AC661" s="325">
        <v>69.680000000000007</v>
      </c>
      <c r="AD661" s="274">
        <f t="shared" si="184"/>
        <v>1.0713699999999999</v>
      </c>
      <c r="AE661" s="326">
        <f t="shared" si="192"/>
        <v>65.038222089474232</v>
      </c>
      <c r="AF661" s="296" t="str">
        <f t="shared" si="193"/>
        <v/>
      </c>
      <c r="AG661" s="296"/>
      <c r="AH661" s="332">
        <v>44837</v>
      </c>
      <c r="AI661" s="2" t="s">
        <v>108</v>
      </c>
      <c r="AJ661" s="2" t="s">
        <v>155</v>
      </c>
      <c r="AK661" s="323">
        <v>48214</v>
      </c>
      <c r="AL661" s="323">
        <v>48579</v>
      </c>
      <c r="AM661" s="324">
        <v>8784</v>
      </c>
      <c r="AN661" s="325">
        <v>114.29</v>
      </c>
      <c r="AO661" s="274">
        <f t="shared" si="185"/>
        <v>0.97899000000000003</v>
      </c>
      <c r="AP661" s="326">
        <f t="shared" si="194"/>
        <v>116.74276550322271</v>
      </c>
      <c r="AQ661" s="296" t="str">
        <f t="shared" si="195"/>
        <v/>
      </c>
      <c r="AR661" s="296"/>
      <c r="AS661" s="333">
        <v>44844</v>
      </c>
      <c r="AT661" s="328" t="s">
        <v>115</v>
      </c>
      <c r="AU661" s="328" t="s">
        <v>134</v>
      </c>
      <c r="AV661" s="329">
        <v>45017</v>
      </c>
      <c r="AW661" s="329">
        <v>45107</v>
      </c>
      <c r="AX661" s="330">
        <v>2184</v>
      </c>
      <c r="AY661" s="331">
        <v>363</v>
      </c>
      <c r="AZ661" s="274">
        <f t="shared" si="186"/>
        <v>0.97899000000000003</v>
      </c>
      <c r="BA661" s="326">
        <f t="shared" si="196"/>
        <v>370.79030429320011</v>
      </c>
      <c r="BB661" s="296" t="str">
        <f t="shared" si="197"/>
        <v/>
      </c>
      <c r="BC661" t="str">
        <f t="shared" si="187"/>
        <v/>
      </c>
      <c r="BD661" s="296"/>
      <c r="BE661" s="296"/>
      <c r="BF661" s="332">
        <v>45205</v>
      </c>
      <c r="BG661" s="2" t="s">
        <v>115</v>
      </c>
      <c r="BH661" s="2" t="s">
        <v>117</v>
      </c>
      <c r="BI661" s="323">
        <v>45383</v>
      </c>
      <c r="BJ661" s="323">
        <v>45473</v>
      </c>
      <c r="BK661" s="324">
        <v>2184</v>
      </c>
      <c r="BL661" s="325">
        <v>102.71</v>
      </c>
      <c r="BM661" s="274">
        <f t="shared" si="188"/>
        <v>0.95518000000000003</v>
      </c>
      <c r="BN661" s="326">
        <f t="shared" si="198"/>
        <v>107.52947088506878</v>
      </c>
      <c r="BO661" s="296" t="str">
        <f t="shared" si="199"/>
        <v/>
      </c>
      <c r="BP661">
        <f t="shared" si="189"/>
        <v>1</v>
      </c>
      <c r="BQ661" s="296"/>
      <c r="BR661" s="332">
        <v>45198</v>
      </c>
      <c r="BS661" s="2" t="s">
        <v>108</v>
      </c>
      <c r="BT661" s="2" t="s">
        <v>158</v>
      </c>
      <c r="BU661" s="323">
        <v>48580</v>
      </c>
      <c r="BV661" s="323">
        <v>48944</v>
      </c>
      <c r="BW661" s="324">
        <v>8760</v>
      </c>
      <c r="BX661" s="325">
        <v>76.88</v>
      </c>
      <c r="BY661" s="274">
        <f t="shared" si="190"/>
        <v>0.95969000000000004</v>
      </c>
      <c r="BZ661" s="326">
        <f t="shared" si="200"/>
        <v>80.109201929789819</v>
      </c>
      <c r="CA661" s="296" t="str">
        <f t="shared" si="201"/>
        <v/>
      </c>
    </row>
    <row r="662" spans="12:79" x14ac:dyDescent="0.25">
      <c r="L662" s="332">
        <v>44043</v>
      </c>
      <c r="M662" s="2" t="s">
        <v>108</v>
      </c>
      <c r="N662" s="2" t="s">
        <v>135</v>
      </c>
      <c r="O662" s="323">
        <v>45658</v>
      </c>
      <c r="P662" s="323">
        <v>46022</v>
      </c>
      <c r="Q662" s="324">
        <v>8760</v>
      </c>
      <c r="R662" s="325">
        <v>48.93</v>
      </c>
      <c r="S662" s="274">
        <f t="shared" ref="S662:S725" si="202">VLOOKUP(CONCATENATE(YEAR(L662),"-",MONTH(L662)),$A$22:$B$69,2,0)</f>
        <v>1.07056</v>
      </c>
      <c r="T662" s="326">
        <f t="shared" si="191"/>
        <v>45.705051561799436</v>
      </c>
      <c r="U662" s="296" t="str">
        <f t="shared" ref="U662:U725" si="203">IF(AND($L662&gt;=N$19,$L662&lt;=O$19,$N662=U$16),T662,"")</f>
        <v/>
      </c>
      <c r="V662" s="296"/>
      <c r="W662" s="332">
        <v>44469</v>
      </c>
      <c r="X662" s="2" t="s">
        <v>108</v>
      </c>
      <c r="Y662" s="2" t="s">
        <v>133</v>
      </c>
      <c r="Z662" s="323">
        <v>44562</v>
      </c>
      <c r="AA662" s="323">
        <v>44926</v>
      </c>
      <c r="AB662" s="324">
        <v>8760</v>
      </c>
      <c r="AC662" s="325">
        <v>129.28</v>
      </c>
      <c r="AD662" s="274">
        <f t="shared" ref="AD662:AD725" si="204">VLOOKUP(CONCATENATE(YEAR(W662),"-",MONTH(W662)),$A$22:$B$69,2,0)</f>
        <v>1.08595</v>
      </c>
      <c r="AE662" s="326">
        <f t="shared" si="192"/>
        <v>119.0478382982642</v>
      </c>
      <c r="AF662" s="296" t="str">
        <f t="shared" si="193"/>
        <v/>
      </c>
      <c r="AG662" s="296"/>
      <c r="AH662" s="332">
        <v>44834</v>
      </c>
      <c r="AI662" s="2" t="s">
        <v>108</v>
      </c>
      <c r="AJ662" s="2" t="s">
        <v>110</v>
      </c>
      <c r="AK662" s="323">
        <v>44927</v>
      </c>
      <c r="AL662" s="323">
        <v>45291</v>
      </c>
      <c r="AM662" s="324">
        <v>8760</v>
      </c>
      <c r="AN662" s="325">
        <v>453.44</v>
      </c>
      <c r="AO662" s="274">
        <f t="shared" ref="AO662:AO725" si="205">VLOOKUP(CONCATENATE(YEAR(AH662),"-",MONTH(AH662)),$A$22:$B$69,2,0)</f>
        <v>0.96418999999999999</v>
      </c>
      <c r="AP662" s="326">
        <f t="shared" si="194"/>
        <v>470.2807537933395</v>
      </c>
      <c r="AQ662" s="296" t="str">
        <f t="shared" si="195"/>
        <v/>
      </c>
      <c r="AR662" s="296"/>
      <c r="AS662" s="333">
        <v>44844</v>
      </c>
      <c r="AT662" s="328" t="s">
        <v>115</v>
      </c>
      <c r="AU662" s="328" t="s">
        <v>137</v>
      </c>
      <c r="AV662" s="329">
        <v>45108</v>
      </c>
      <c r="AW662" s="329">
        <v>45199</v>
      </c>
      <c r="AX662" s="330">
        <v>2208</v>
      </c>
      <c r="AY662" s="331">
        <v>369</v>
      </c>
      <c r="AZ662" s="274">
        <f t="shared" ref="AZ662:AZ725" si="206">VLOOKUP(CONCATENATE(YEAR(AS662),"-",MONTH(AS662)),$A$22:$B$69,2,0)</f>
        <v>0.97899000000000003</v>
      </c>
      <c r="BA662" s="326">
        <f t="shared" si="196"/>
        <v>376.91906965341832</v>
      </c>
      <c r="BB662" s="296" t="str">
        <f t="shared" si="197"/>
        <v/>
      </c>
      <c r="BC662" t="str">
        <f t="shared" ref="BC662:BC725" si="207">IF(OR(AU662=AU$16,AU662=AV$16,AU662=AW$16,AU662=AX$16),1,"")</f>
        <v/>
      </c>
      <c r="BD662" s="296"/>
      <c r="BE662" s="296"/>
      <c r="BF662" s="332">
        <v>45205</v>
      </c>
      <c r="BG662" s="2" t="s">
        <v>115</v>
      </c>
      <c r="BH662" s="2" t="s">
        <v>118</v>
      </c>
      <c r="BI662" s="323">
        <v>45474</v>
      </c>
      <c r="BJ662" s="323">
        <v>45565</v>
      </c>
      <c r="BK662" s="324">
        <v>2208</v>
      </c>
      <c r="BL662" s="325">
        <v>114.47</v>
      </c>
      <c r="BM662" s="274">
        <f t="shared" ref="BM662:BM725" si="208">VLOOKUP(CONCATENATE(YEAR(BF662),"-",MONTH(BF662)),$A$22:$B$69,2,0)</f>
        <v>0.95518000000000003</v>
      </c>
      <c r="BN662" s="326">
        <f t="shared" si="198"/>
        <v>119.84128645909671</v>
      </c>
      <c r="BO662" s="296" t="str">
        <f t="shared" si="199"/>
        <v/>
      </c>
      <c r="BP662">
        <f t="shared" ref="BP662:BP725" si="209">IF(OR(BH662=BH$16,BH662=BI$16,BH662=BJ$16,BH662=BK$16),1,"")</f>
        <v>1</v>
      </c>
      <c r="BQ662" s="296"/>
      <c r="BR662" s="332">
        <v>45197</v>
      </c>
      <c r="BS662" s="2" t="s">
        <v>108</v>
      </c>
      <c r="BT662" s="2" t="s">
        <v>111</v>
      </c>
      <c r="BU662" s="323">
        <v>45292</v>
      </c>
      <c r="BV662" s="323">
        <v>45657</v>
      </c>
      <c r="BW662" s="324">
        <v>8784</v>
      </c>
      <c r="BX662" s="325">
        <v>122.63</v>
      </c>
      <c r="BY662" s="274">
        <f t="shared" ref="BY662:BY725" si="210">VLOOKUP(CONCATENATE(YEAR(BR662),"-",MONTH(BR662)),$A$22:$B$69,2,0)</f>
        <v>0.95969000000000004</v>
      </c>
      <c r="BZ662" s="326">
        <f t="shared" si="200"/>
        <v>127.7808458981546</v>
      </c>
      <c r="CA662" s="296">
        <f t="shared" si="201"/>
        <v>127.7808458981546</v>
      </c>
    </row>
    <row r="663" spans="12:79" x14ac:dyDescent="0.25">
      <c r="L663" s="332">
        <v>44043</v>
      </c>
      <c r="M663" s="2" t="s">
        <v>108</v>
      </c>
      <c r="N663" s="2" t="s">
        <v>138</v>
      </c>
      <c r="O663" s="323">
        <v>46023</v>
      </c>
      <c r="P663" s="323">
        <v>46387</v>
      </c>
      <c r="Q663" s="324">
        <v>8760</v>
      </c>
      <c r="R663" s="325">
        <v>49.48</v>
      </c>
      <c r="S663" s="274">
        <f t="shared" si="202"/>
        <v>1.07056</v>
      </c>
      <c r="T663" s="326">
        <f t="shared" ref="T663:T726" si="211">IF(R663="","",R663/S663)</f>
        <v>46.218801374981318</v>
      </c>
      <c r="U663" s="296" t="str">
        <f t="shared" si="203"/>
        <v/>
      </c>
      <c r="V663" s="296"/>
      <c r="W663" s="332">
        <v>44469</v>
      </c>
      <c r="X663" s="2" t="s">
        <v>108</v>
      </c>
      <c r="Y663" s="2" t="s">
        <v>110</v>
      </c>
      <c r="Z663" s="323">
        <v>44927</v>
      </c>
      <c r="AA663" s="323">
        <v>45291</v>
      </c>
      <c r="AB663" s="324">
        <v>8760</v>
      </c>
      <c r="AC663" s="325">
        <v>85.86</v>
      </c>
      <c r="AD663" s="274">
        <f t="shared" si="204"/>
        <v>1.08595</v>
      </c>
      <c r="AE663" s="326">
        <f t="shared" ref="AE663:AE726" si="212">IF(AC663="","",AC663/AD663)</f>
        <v>79.064413647037156</v>
      </c>
      <c r="AF663" s="296" t="str">
        <f t="shared" ref="AF663:AF726" si="213">IF(AND($W663&gt;=Y$13,$W663&lt;=Z$13,$Y663=AF$16),AE663,"")</f>
        <v/>
      </c>
      <c r="AG663" s="296"/>
      <c r="AH663" s="332">
        <v>44834</v>
      </c>
      <c r="AI663" s="2" t="s">
        <v>108</v>
      </c>
      <c r="AJ663" s="2" t="s">
        <v>111</v>
      </c>
      <c r="AK663" s="323">
        <v>45292</v>
      </c>
      <c r="AL663" s="323">
        <v>45657</v>
      </c>
      <c r="AM663" s="324">
        <v>8784</v>
      </c>
      <c r="AN663" s="325">
        <v>241</v>
      </c>
      <c r="AO663" s="274">
        <f t="shared" si="205"/>
        <v>0.96418999999999999</v>
      </c>
      <c r="AP663" s="326">
        <f t="shared" ref="AP663:AP726" si="214">IF(AN663="","",AN663/AO663)</f>
        <v>249.95073585081778</v>
      </c>
      <c r="AQ663" s="296">
        <f t="shared" ref="AQ663:AQ726" si="215">IF(AND(AH663&gt;=AJ$19,AH663&lt;=AK$19,$AJ663=AQ$16),AP663,"")</f>
        <v>249.95073585081778</v>
      </c>
      <c r="AR663" s="296"/>
      <c r="AS663" s="333">
        <v>44844</v>
      </c>
      <c r="AT663" s="328" t="s">
        <v>115</v>
      </c>
      <c r="AU663" s="328" t="s">
        <v>116</v>
      </c>
      <c r="AV663" s="329">
        <v>45200</v>
      </c>
      <c r="AW663" s="329">
        <v>45291</v>
      </c>
      <c r="AX663" s="330">
        <v>2209</v>
      </c>
      <c r="AY663" s="331">
        <v>492.45</v>
      </c>
      <c r="AZ663" s="274">
        <f t="shared" si="206"/>
        <v>0.97899000000000003</v>
      </c>
      <c r="BA663" s="326">
        <f t="shared" ref="BA663:BA726" si="216">IF(AY663="","",AY663/AZ663)</f>
        <v>503.01841693990741</v>
      </c>
      <c r="BB663" s="296">
        <f t="shared" ref="BB663:BB726" si="217">IF(AND(AS663&gt;=BA$16,AS663&lt;=BB$16,BC663=1),BA663,"")</f>
        <v>503.01841693990741</v>
      </c>
      <c r="BC663">
        <f t="shared" si="207"/>
        <v>1</v>
      </c>
      <c r="BD663" s="296"/>
      <c r="BE663" s="296"/>
      <c r="BF663" s="332">
        <v>45205</v>
      </c>
      <c r="BG663" s="2" t="s">
        <v>115</v>
      </c>
      <c r="BH663" s="2" t="s">
        <v>140</v>
      </c>
      <c r="BI663" s="323">
        <v>45566</v>
      </c>
      <c r="BJ663" s="323">
        <v>45657</v>
      </c>
      <c r="BK663" s="324">
        <v>2209</v>
      </c>
      <c r="BL663" s="325">
        <v>132.44999999999999</v>
      </c>
      <c r="BM663" s="274">
        <f t="shared" si="208"/>
        <v>0.95518000000000003</v>
      </c>
      <c r="BN663" s="326">
        <f t="shared" ref="BN663:BN726" si="218">IF(BL663="","",BL663/BM663)</f>
        <v>138.66496367176865</v>
      </c>
      <c r="BO663" s="296" t="str">
        <f t="shared" ref="BO663:BO726" si="219">IF(AND(BF663&gt;=BH$19,BF663&lt;=BI$19,BP663=1),BN663,"")</f>
        <v/>
      </c>
      <c r="BP663" t="str">
        <f t="shared" si="209"/>
        <v/>
      </c>
      <c r="BQ663" s="296"/>
      <c r="BR663" s="332">
        <v>45197</v>
      </c>
      <c r="BS663" s="2" t="s">
        <v>108</v>
      </c>
      <c r="BT663" s="2" t="s">
        <v>135</v>
      </c>
      <c r="BU663" s="323">
        <v>45658</v>
      </c>
      <c r="BV663" s="323">
        <v>46022</v>
      </c>
      <c r="BW663" s="324">
        <v>8760</v>
      </c>
      <c r="BX663" s="325">
        <v>117.81</v>
      </c>
      <c r="BY663" s="274">
        <f t="shared" si="210"/>
        <v>0.95969000000000004</v>
      </c>
      <c r="BZ663" s="326">
        <f t="shared" ref="BZ663:BZ726" si="220">IF(BX663="","",BX663/BY663)</f>
        <v>122.75839073034</v>
      </c>
      <c r="CA663" s="296" t="str">
        <f t="shared" ref="CA663:CA726" si="221">IF(AND(BR663&gt;=BZ$16,BR663&lt;=CA$16,BT663=BT$16),BZ663,"")</f>
        <v/>
      </c>
    </row>
    <row r="664" spans="12:79" x14ac:dyDescent="0.25">
      <c r="L664" s="332">
        <v>44042</v>
      </c>
      <c r="M664" s="2" t="s">
        <v>108</v>
      </c>
      <c r="N664" s="2" t="s">
        <v>151</v>
      </c>
      <c r="O664" s="323">
        <v>44197</v>
      </c>
      <c r="P664" s="323">
        <v>44561</v>
      </c>
      <c r="Q664" s="324">
        <v>8760</v>
      </c>
      <c r="R664" s="325">
        <v>38.82</v>
      </c>
      <c r="S664" s="274">
        <f t="shared" si="202"/>
        <v>1.07056</v>
      </c>
      <c r="T664" s="326">
        <f t="shared" si="211"/>
        <v>36.261395904946944</v>
      </c>
      <c r="U664" s="296" t="str">
        <f t="shared" si="203"/>
        <v/>
      </c>
      <c r="V664" s="296"/>
      <c r="W664" s="332">
        <v>44469</v>
      </c>
      <c r="X664" s="2" t="s">
        <v>108</v>
      </c>
      <c r="Y664" s="2" t="s">
        <v>111</v>
      </c>
      <c r="Z664" s="323">
        <v>45292</v>
      </c>
      <c r="AA664" s="323">
        <v>45657</v>
      </c>
      <c r="AB664" s="324">
        <v>8784</v>
      </c>
      <c r="AC664" s="325">
        <v>74.63</v>
      </c>
      <c r="AD664" s="274">
        <f t="shared" si="204"/>
        <v>1.08595</v>
      </c>
      <c r="AE664" s="326">
        <f t="shared" si="212"/>
        <v>68.723237718126981</v>
      </c>
      <c r="AF664" s="296" t="str">
        <f t="shared" si="213"/>
        <v/>
      </c>
      <c r="AG664" s="296"/>
      <c r="AH664" s="332">
        <v>44834</v>
      </c>
      <c r="AI664" s="2" t="s">
        <v>108</v>
      </c>
      <c r="AJ664" s="2" t="s">
        <v>135</v>
      </c>
      <c r="AK664" s="323">
        <v>45658</v>
      </c>
      <c r="AL664" s="323">
        <v>46022</v>
      </c>
      <c r="AM664" s="324">
        <v>8760</v>
      </c>
      <c r="AN664" s="325">
        <v>179.33</v>
      </c>
      <c r="AO664" s="274">
        <f t="shared" si="205"/>
        <v>0.96418999999999999</v>
      </c>
      <c r="AP664" s="326">
        <f t="shared" si="214"/>
        <v>185.99031311256081</v>
      </c>
      <c r="AQ664" s="296" t="str">
        <f t="shared" si="215"/>
        <v/>
      </c>
      <c r="AR664" s="296"/>
      <c r="AS664" s="333">
        <v>44844</v>
      </c>
      <c r="AT664" s="328" t="s">
        <v>115</v>
      </c>
      <c r="AU664" s="328" t="s">
        <v>111</v>
      </c>
      <c r="AV664" s="329">
        <v>45292</v>
      </c>
      <c r="AW664" s="329">
        <v>45382</v>
      </c>
      <c r="AX664" s="330">
        <v>2183</v>
      </c>
      <c r="AY664" s="331">
        <v>448.12</v>
      </c>
      <c r="AZ664" s="274">
        <f t="shared" si="206"/>
        <v>0.97899000000000003</v>
      </c>
      <c r="BA664" s="326">
        <f t="shared" si="216"/>
        <v>457.73705553682879</v>
      </c>
      <c r="BB664" s="296">
        <f t="shared" si="217"/>
        <v>457.73705553682879</v>
      </c>
      <c r="BC664">
        <f t="shared" si="207"/>
        <v>1</v>
      </c>
      <c r="BD664" s="296"/>
      <c r="BE664" s="296"/>
      <c r="BF664" s="332">
        <v>45205</v>
      </c>
      <c r="BG664" s="2" t="s">
        <v>115</v>
      </c>
      <c r="BH664" s="2" t="s">
        <v>135</v>
      </c>
      <c r="BI664" s="323">
        <v>45658</v>
      </c>
      <c r="BJ664" s="323">
        <v>45747</v>
      </c>
      <c r="BK664" s="324">
        <v>2159</v>
      </c>
      <c r="BL664" s="325">
        <v>133.62</v>
      </c>
      <c r="BM664" s="274">
        <f t="shared" si="208"/>
        <v>0.95518000000000003</v>
      </c>
      <c r="BN664" s="326">
        <f t="shared" si="218"/>
        <v>139.88986369061328</v>
      </c>
      <c r="BO664" s="296" t="str">
        <f t="shared" si="219"/>
        <v/>
      </c>
      <c r="BP664" t="str">
        <f t="shared" si="209"/>
        <v/>
      </c>
      <c r="BQ664" s="296"/>
      <c r="BR664" s="332">
        <v>45197</v>
      </c>
      <c r="BS664" s="2" t="s">
        <v>108</v>
      </c>
      <c r="BT664" s="2" t="s">
        <v>138</v>
      </c>
      <c r="BU664" s="323">
        <v>46023</v>
      </c>
      <c r="BV664" s="323">
        <v>46387</v>
      </c>
      <c r="BW664" s="324">
        <v>8760</v>
      </c>
      <c r="BX664" s="325">
        <v>108.48</v>
      </c>
      <c r="BY664" s="274">
        <f t="shared" si="210"/>
        <v>0.95969000000000004</v>
      </c>
      <c r="BZ664" s="326">
        <f t="shared" si="220"/>
        <v>113.03650137023413</v>
      </c>
      <c r="CA664" s="296" t="str">
        <f t="shared" si="221"/>
        <v/>
      </c>
    </row>
    <row r="665" spans="12:79" x14ac:dyDescent="0.25">
      <c r="L665" s="332">
        <v>44042</v>
      </c>
      <c r="M665" s="2" t="s">
        <v>108</v>
      </c>
      <c r="N665" s="2" t="s">
        <v>133</v>
      </c>
      <c r="O665" s="323">
        <v>44562</v>
      </c>
      <c r="P665" s="323">
        <v>44926</v>
      </c>
      <c r="Q665" s="324">
        <v>8760</v>
      </c>
      <c r="R665" s="325">
        <v>43.02</v>
      </c>
      <c r="S665" s="274">
        <f t="shared" si="202"/>
        <v>1.07056</v>
      </c>
      <c r="T665" s="326">
        <f t="shared" si="211"/>
        <v>40.184576296517712</v>
      </c>
      <c r="U665" s="296" t="str">
        <f t="shared" si="203"/>
        <v/>
      </c>
      <c r="V665" s="296"/>
      <c r="W665" s="332">
        <v>44469</v>
      </c>
      <c r="X665" s="2" t="s">
        <v>108</v>
      </c>
      <c r="Y665" s="2" t="s">
        <v>135</v>
      </c>
      <c r="Z665" s="323">
        <v>45658</v>
      </c>
      <c r="AA665" s="323">
        <v>46022</v>
      </c>
      <c r="AB665" s="324">
        <v>8760</v>
      </c>
      <c r="AC665" s="325">
        <v>72.38</v>
      </c>
      <c r="AD665" s="274">
        <f t="shared" si="204"/>
        <v>1.08595</v>
      </c>
      <c r="AE665" s="326">
        <f t="shared" si="212"/>
        <v>66.651319121506518</v>
      </c>
      <c r="AF665" s="296" t="str">
        <f t="shared" si="213"/>
        <v/>
      </c>
      <c r="AG665" s="296"/>
      <c r="AH665" s="332">
        <v>44834</v>
      </c>
      <c r="AI665" s="2" t="s">
        <v>108</v>
      </c>
      <c r="AJ665" s="2" t="s">
        <v>138</v>
      </c>
      <c r="AK665" s="323">
        <v>46023</v>
      </c>
      <c r="AL665" s="323">
        <v>46387</v>
      </c>
      <c r="AM665" s="324">
        <v>8760</v>
      </c>
      <c r="AN665" s="325">
        <v>153.91999999999999</v>
      </c>
      <c r="AO665" s="274">
        <f t="shared" si="205"/>
        <v>0.96418999999999999</v>
      </c>
      <c r="AP665" s="326">
        <f t="shared" si="214"/>
        <v>159.63658615003266</v>
      </c>
      <c r="AQ665" s="296" t="str">
        <f t="shared" si="215"/>
        <v/>
      </c>
      <c r="AR665" s="296"/>
      <c r="AS665" s="333">
        <v>44844</v>
      </c>
      <c r="AT665" s="328" t="s">
        <v>115</v>
      </c>
      <c r="AU665" s="328" t="s">
        <v>117</v>
      </c>
      <c r="AV665" s="329">
        <v>45383</v>
      </c>
      <c r="AW665" s="329">
        <v>45473</v>
      </c>
      <c r="AX665" s="330">
        <v>2184</v>
      </c>
      <c r="AY665" s="331">
        <v>192.62</v>
      </c>
      <c r="AZ665" s="274">
        <f t="shared" si="206"/>
        <v>0.97899000000000003</v>
      </c>
      <c r="BA665" s="326">
        <f t="shared" si="216"/>
        <v>196.75379728087111</v>
      </c>
      <c r="BB665" s="296">
        <f t="shared" si="217"/>
        <v>196.75379728087111</v>
      </c>
      <c r="BC665">
        <f t="shared" si="207"/>
        <v>1</v>
      </c>
      <c r="BD665" s="296"/>
      <c r="BE665" s="296"/>
      <c r="BF665" s="332">
        <v>45205</v>
      </c>
      <c r="BG665" s="2" t="s">
        <v>115</v>
      </c>
      <c r="BH665" s="2" t="s">
        <v>145</v>
      </c>
      <c r="BI665" s="323">
        <v>45748</v>
      </c>
      <c r="BJ665" s="323">
        <v>45838</v>
      </c>
      <c r="BK665" s="324">
        <v>2184</v>
      </c>
      <c r="BL665" s="325">
        <v>101</v>
      </c>
      <c r="BM665" s="274">
        <f t="shared" si="208"/>
        <v>0.95518000000000003</v>
      </c>
      <c r="BN665" s="326">
        <f t="shared" si="218"/>
        <v>105.73923239598818</v>
      </c>
      <c r="BO665" s="296" t="str">
        <f t="shared" si="219"/>
        <v/>
      </c>
      <c r="BP665" t="str">
        <f t="shared" si="209"/>
        <v/>
      </c>
      <c r="BQ665" s="296"/>
      <c r="BR665" s="332">
        <v>45197</v>
      </c>
      <c r="BS665" s="2" t="s">
        <v>108</v>
      </c>
      <c r="BT665" s="2" t="s">
        <v>141</v>
      </c>
      <c r="BU665" s="323">
        <v>46388</v>
      </c>
      <c r="BV665" s="323">
        <v>46752</v>
      </c>
      <c r="BW665" s="324">
        <v>8760</v>
      </c>
      <c r="BX665" s="325">
        <v>95.65</v>
      </c>
      <c r="BY665" s="274">
        <f t="shared" si="210"/>
        <v>0.95969000000000004</v>
      </c>
      <c r="BZ665" s="326">
        <f t="shared" si="220"/>
        <v>99.667600996155016</v>
      </c>
      <c r="CA665" s="296" t="str">
        <f t="shared" si="221"/>
        <v/>
      </c>
    </row>
    <row r="666" spans="12:79" x14ac:dyDescent="0.25">
      <c r="L666" s="332">
        <v>44042</v>
      </c>
      <c r="M666" s="2" t="s">
        <v>108</v>
      </c>
      <c r="N666" s="2" t="s">
        <v>110</v>
      </c>
      <c r="O666" s="323">
        <v>44927</v>
      </c>
      <c r="P666" s="323">
        <v>45291</v>
      </c>
      <c r="Q666" s="324">
        <v>8760</v>
      </c>
      <c r="R666" s="325">
        <v>45.43</v>
      </c>
      <c r="S666" s="274">
        <f t="shared" si="202"/>
        <v>1.07056</v>
      </c>
      <c r="T666" s="326">
        <f t="shared" si="211"/>
        <v>42.435734568823797</v>
      </c>
      <c r="U666" s="296" t="str">
        <f t="shared" si="203"/>
        <v/>
      </c>
      <c r="V666" s="296"/>
      <c r="W666" s="332">
        <v>44469</v>
      </c>
      <c r="X666" s="2" t="s">
        <v>108</v>
      </c>
      <c r="Y666" s="2" t="s">
        <v>138</v>
      </c>
      <c r="Z666" s="323">
        <v>46023</v>
      </c>
      <c r="AA666" s="323">
        <v>46387</v>
      </c>
      <c r="AB666" s="324">
        <v>8760</v>
      </c>
      <c r="AC666" s="325">
        <v>70.900000000000006</v>
      </c>
      <c r="AD666" s="274">
        <f t="shared" si="204"/>
        <v>1.08595</v>
      </c>
      <c r="AE666" s="326">
        <f t="shared" si="212"/>
        <v>65.288457111285055</v>
      </c>
      <c r="AF666" s="296" t="str">
        <f t="shared" si="213"/>
        <v/>
      </c>
      <c r="AG666" s="296"/>
      <c r="AH666" s="332">
        <v>44834</v>
      </c>
      <c r="AI666" s="2" t="s">
        <v>108</v>
      </c>
      <c r="AJ666" s="2" t="s">
        <v>141</v>
      </c>
      <c r="AK666" s="323">
        <v>46388</v>
      </c>
      <c r="AL666" s="323">
        <v>46752</v>
      </c>
      <c r="AM666" s="324">
        <v>8760</v>
      </c>
      <c r="AN666" s="325">
        <v>133</v>
      </c>
      <c r="AO666" s="274">
        <f t="shared" si="205"/>
        <v>0.96418999999999999</v>
      </c>
      <c r="AP666" s="326">
        <f t="shared" si="214"/>
        <v>137.93961771020236</v>
      </c>
      <c r="AQ666" s="296" t="str">
        <f t="shared" si="215"/>
        <v/>
      </c>
      <c r="AR666" s="296"/>
      <c r="AS666" s="333">
        <v>44844</v>
      </c>
      <c r="AT666" s="328" t="s">
        <v>115</v>
      </c>
      <c r="AU666" s="328" t="s">
        <v>118</v>
      </c>
      <c r="AV666" s="329">
        <v>45474</v>
      </c>
      <c r="AW666" s="329">
        <v>45565</v>
      </c>
      <c r="AX666" s="330">
        <v>2208</v>
      </c>
      <c r="AY666" s="331">
        <v>185.68</v>
      </c>
      <c r="AZ666" s="274">
        <f t="shared" si="206"/>
        <v>0.97899000000000003</v>
      </c>
      <c r="BA666" s="326">
        <f t="shared" si="216"/>
        <v>189.6648586808854</v>
      </c>
      <c r="BB666" s="296">
        <f t="shared" si="217"/>
        <v>189.6648586808854</v>
      </c>
      <c r="BC666">
        <f t="shared" si="207"/>
        <v>1</v>
      </c>
      <c r="BD666" s="296"/>
      <c r="BE666" s="296"/>
      <c r="BF666" s="332">
        <v>45205</v>
      </c>
      <c r="BG666" s="2" t="s">
        <v>115</v>
      </c>
      <c r="BH666" s="2" t="s">
        <v>148</v>
      </c>
      <c r="BI666" s="323">
        <v>45839</v>
      </c>
      <c r="BJ666" s="323">
        <v>45930</v>
      </c>
      <c r="BK666" s="324">
        <v>2208</v>
      </c>
      <c r="BL666" s="325">
        <v>104.03</v>
      </c>
      <c r="BM666" s="274">
        <f t="shared" si="208"/>
        <v>0.95518000000000003</v>
      </c>
      <c r="BN666" s="326">
        <f t="shared" si="218"/>
        <v>108.91140936786783</v>
      </c>
      <c r="BO666" s="296" t="str">
        <f t="shared" si="219"/>
        <v/>
      </c>
      <c r="BP666" t="str">
        <f t="shared" si="209"/>
        <v/>
      </c>
      <c r="BQ666" s="296"/>
      <c r="BR666" s="332">
        <v>45197</v>
      </c>
      <c r="BS666" s="2" t="s">
        <v>108</v>
      </c>
      <c r="BT666" s="2" t="s">
        <v>143</v>
      </c>
      <c r="BU666" s="323">
        <v>46753</v>
      </c>
      <c r="BV666" s="323">
        <v>47118</v>
      </c>
      <c r="BW666" s="324">
        <v>8784</v>
      </c>
      <c r="BX666" s="325">
        <v>84.65</v>
      </c>
      <c r="BY666" s="274">
        <f t="shared" si="210"/>
        <v>0.95969000000000004</v>
      </c>
      <c r="BZ666" s="326">
        <f t="shared" si="220"/>
        <v>88.205566380810467</v>
      </c>
      <c r="CA666" s="296" t="str">
        <f t="shared" si="221"/>
        <v/>
      </c>
    </row>
    <row r="667" spans="12:79" x14ac:dyDescent="0.25">
      <c r="L667" s="332">
        <v>44042</v>
      </c>
      <c r="M667" s="2" t="s">
        <v>108</v>
      </c>
      <c r="N667" s="2" t="s">
        <v>111</v>
      </c>
      <c r="O667" s="323">
        <v>45292</v>
      </c>
      <c r="P667" s="323">
        <v>45657</v>
      </c>
      <c r="Q667" s="324">
        <v>8784</v>
      </c>
      <c r="R667" s="325">
        <v>47.95</v>
      </c>
      <c r="S667" s="274">
        <f t="shared" si="202"/>
        <v>1.07056</v>
      </c>
      <c r="T667" s="326">
        <f t="shared" si="211"/>
        <v>44.789642803766256</v>
      </c>
      <c r="U667" s="296" t="str">
        <f t="shared" si="203"/>
        <v/>
      </c>
      <c r="V667" s="296"/>
      <c r="W667" s="332">
        <v>44469</v>
      </c>
      <c r="X667" s="2" t="s">
        <v>108</v>
      </c>
      <c r="Y667" s="2" t="s">
        <v>141</v>
      </c>
      <c r="Z667" s="323">
        <v>46388</v>
      </c>
      <c r="AA667" s="323">
        <v>46752</v>
      </c>
      <c r="AB667" s="324">
        <v>8760</v>
      </c>
      <c r="AC667" s="325">
        <v>71.3</v>
      </c>
      <c r="AD667" s="274">
        <f t="shared" si="204"/>
        <v>1.08595</v>
      </c>
      <c r="AE667" s="326">
        <f t="shared" si="212"/>
        <v>65.656798195128687</v>
      </c>
      <c r="AF667" s="296" t="str">
        <f t="shared" si="213"/>
        <v/>
      </c>
      <c r="AG667" s="296"/>
      <c r="AH667" s="332">
        <v>44834</v>
      </c>
      <c r="AI667" s="2" t="s">
        <v>108</v>
      </c>
      <c r="AJ667" s="2" t="s">
        <v>143</v>
      </c>
      <c r="AK667" s="323">
        <v>46753</v>
      </c>
      <c r="AL667" s="323">
        <v>47118</v>
      </c>
      <c r="AM667" s="324">
        <v>8784</v>
      </c>
      <c r="AN667" s="325">
        <v>114.17</v>
      </c>
      <c r="AO667" s="274">
        <f t="shared" si="205"/>
        <v>0.96418999999999999</v>
      </c>
      <c r="AP667" s="326">
        <f t="shared" si="214"/>
        <v>118.41027183438949</v>
      </c>
      <c r="AQ667" s="296" t="str">
        <f t="shared" si="215"/>
        <v/>
      </c>
      <c r="AR667" s="296"/>
      <c r="AS667" s="333">
        <v>44844</v>
      </c>
      <c r="AT667" s="328" t="s">
        <v>115</v>
      </c>
      <c r="AU667" s="328" t="s">
        <v>140</v>
      </c>
      <c r="AV667" s="329">
        <v>45566</v>
      </c>
      <c r="AW667" s="329">
        <v>45657</v>
      </c>
      <c r="AX667" s="330">
        <v>2209</v>
      </c>
      <c r="AY667" s="331">
        <v>254.76</v>
      </c>
      <c r="AZ667" s="274">
        <f t="shared" si="206"/>
        <v>0.97899000000000003</v>
      </c>
      <c r="BA667" s="326">
        <f t="shared" si="216"/>
        <v>260.22737719486406</v>
      </c>
      <c r="BB667" s="296" t="str">
        <f t="shared" si="217"/>
        <v/>
      </c>
      <c r="BC667" t="str">
        <f t="shared" si="207"/>
        <v/>
      </c>
      <c r="BD667" s="296"/>
      <c r="BE667" s="296"/>
      <c r="BF667" s="332">
        <v>45205</v>
      </c>
      <c r="BG667" s="2" t="s">
        <v>115</v>
      </c>
      <c r="BH667" s="2" t="s">
        <v>152</v>
      </c>
      <c r="BI667" s="323">
        <v>45931</v>
      </c>
      <c r="BJ667" s="323">
        <v>46022</v>
      </c>
      <c r="BK667" s="324">
        <v>2209</v>
      </c>
      <c r="BL667" s="325">
        <v>124.53</v>
      </c>
      <c r="BM667" s="274">
        <f t="shared" si="208"/>
        <v>0.95518000000000003</v>
      </c>
      <c r="BN667" s="326">
        <f t="shared" si="218"/>
        <v>130.37333277497436</v>
      </c>
      <c r="BO667" s="296" t="str">
        <f t="shared" si="219"/>
        <v/>
      </c>
      <c r="BP667" t="str">
        <f t="shared" si="209"/>
        <v/>
      </c>
      <c r="BQ667" s="296"/>
      <c r="BR667" s="332">
        <v>45197</v>
      </c>
      <c r="BS667" s="2" t="s">
        <v>108</v>
      </c>
      <c r="BT667" s="2" t="s">
        <v>146</v>
      </c>
      <c r="BU667" s="323">
        <v>47119</v>
      </c>
      <c r="BV667" s="323">
        <v>47483</v>
      </c>
      <c r="BW667" s="324">
        <v>8760</v>
      </c>
      <c r="BX667" s="325">
        <v>81.900000000000006</v>
      </c>
      <c r="BY667" s="274">
        <f t="shared" si="210"/>
        <v>0.95969000000000004</v>
      </c>
      <c r="BZ667" s="326">
        <f t="shared" si="220"/>
        <v>85.340057726974337</v>
      </c>
      <c r="CA667" s="296" t="str">
        <f t="shared" si="221"/>
        <v/>
      </c>
    </row>
    <row r="668" spans="12:79" x14ac:dyDescent="0.25">
      <c r="L668" s="332">
        <v>44042</v>
      </c>
      <c r="M668" s="2" t="s">
        <v>108</v>
      </c>
      <c r="N668" s="2" t="s">
        <v>135</v>
      </c>
      <c r="O668" s="323">
        <v>45658</v>
      </c>
      <c r="P668" s="323">
        <v>46022</v>
      </c>
      <c r="Q668" s="324">
        <v>8760</v>
      </c>
      <c r="R668" s="325">
        <v>48.45</v>
      </c>
      <c r="S668" s="274">
        <f t="shared" si="202"/>
        <v>1.07056</v>
      </c>
      <c r="T668" s="326">
        <f t="shared" si="211"/>
        <v>45.256688088477063</v>
      </c>
      <c r="U668" s="296" t="str">
        <f t="shared" si="203"/>
        <v/>
      </c>
      <c r="V668" s="296"/>
      <c r="W668" s="332">
        <v>44469</v>
      </c>
      <c r="X668" s="2" t="s">
        <v>108</v>
      </c>
      <c r="Y668" s="2" t="s">
        <v>143</v>
      </c>
      <c r="Z668" s="323">
        <v>46753</v>
      </c>
      <c r="AA668" s="323">
        <v>47118</v>
      </c>
      <c r="AB668" s="324">
        <v>8784</v>
      </c>
      <c r="AC668" s="325">
        <v>70.34</v>
      </c>
      <c r="AD668" s="274">
        <f t="shared" si="204"/>
        <v>1.08595</v>
      </c>
      <c r="AE668" s="326">
        <f t="shared" si="212"/>
        <v>64.772779593903962</v>
      </c>
      <c r="AF668" s="296" t="str">
        <f t="shared" si="213"/>
        <v/>
      </c>
      <c r="AG668" s="296"/>
      <c r="AH668" s="332">
        <v>44834</v>
      </c>
      <c r="AI668" s="2" t="s">
        <v>108</v>
      </c>
      <c r="AJ668" s="2" t="s">
        <v>146</v>
      </c>
      <c r="AK668" s="323">
        <v>47119</v>
      </c>
      <c r="AL668" s="323">
        <v>47483</v>
      </c>
      <c r="AM668" s="324">
        <v>8760</v>
      </c>
      <c r="AN668" s="325">
        <v>112.39</v>
      </c>
      <c r="AO668" s="274">
        <f t="shared" si="205"/>
        <v>0.96418999999999999</v>
      </c>
      <c r="AP668" s="326">
        <f t="shared" si="214"/>
        <v>116.5641626650349</v>
      </c>
      <c r="AQ668" s="296" t="str">
        <f t="shared" si="215"/>
        <v/>
      </c>
      <c r="AR668" s="296"/>
      <c r="AS668" s="333">
        <v>44844</v>
      </c>
      <c r="AT668" s="328" t="s">
        <v>115</v>
      </c>
      <c r="AU668" s="328" t="s">
        <v>135</v>
      </c>
      <c r="AV668" s="329">
        <v>45658</v>
      </c>
      <c r="AW668" s="329">
        <v>45747</v>
      </c>
      <c r="AX668" s="330">
        <v>2159</v>
      </c>
      <c r="AY668" s="331">
        <v>257.58</v>
      </c>
      <c r="AZ668" s="274">
        <f t="shared" si="206"/>
        <v>0.97899000000000003</v>
      </c>
      <c r="BA668" s="326">
        <f t="shared" si="216"/>
        <v>263.10789691416664</v>
      </c>
      <c r="BB668" s="296" t="str">
        <f t="shared" si="217"/>
        <v/>
      </c>
      <c r="BC668" t="str">
        <f t="shared" si="207"/>
        <v/>
      </c>
      <c r="BD668" s="296"/>
      <c r="BE668" s="296"/>
      <c r="BF668" s="332">
        <v>45205</v>
      </c>
      <c r="BG668" s="2" t="s">
        <v>115</v>
      </c>
      <c r="BH668" s="2" t="s">
        <v>138</v>
      </c>
      <c r="BI668" s="323">
        <v>46023</v>
      </c>
      <c r="BJ668" s="323">
        <v>46112</v>
      </c>
      <c r="BK668" s="324">
        <v>2159</v>
      </c>
      <c r="BL668" s="325">
        <v>124.97</v>
      </c>
      <c r="BM668" s="274">
        <f t="shared" si="208"/>
        <v>0.95518000000000003</v>
      </c>
      <c r="BN668" s="326">
        <f t="shared" si="218"/>
        <v>130.83397893590737</v>
      </c>
      <c r="BO668" s="296" t="str">
        <f t="shared" si="219"/>
        <v/>
      </c>
      <c r="BP668" t="str">
        <f t="shared" si="209"/>
        <v/>
      </c>
      <c r="BQ668" s="296"/>
      <c r="BR668" s="332">
        <v>45197</v>
      </c>
      <c r="BS668" s="2" t="s">
        <v>108</v>
      </c>
      <c r="BT668" s="2" t="s">
        <v>149</v>
      </c>
      <c r="BU668" s="323">
        <v>47484</v>
      </c>
      <c r="BV668" s="323">
        <v>47848</v>
      </c>
      <c r="BW668" s="324">
        <v>8760</v>
      </c>
      <c r="BX668" s="325">
        <v>80.209999999999994</v>
      </c>
      <c r="BY668" s="274">
        <f t="shared" si="210"/>
        <v>0.95969000000000004</v>
      </c>
      <c r="BZ668" s="326">
        <f t="shared" si="220"/>
        <v>83.579072408798666</v>
      </c>
      <c r="CA668" s="296" t="str">
        <f t="shared" si="221"/>
        <v/>
      </c>
    </row>
    <row r="669" spans="12:79" x14ac:dyDescent="0.25">
      <c r="L669" s="332">
        <v>44042</v>
      </c>
      <c r="M669" s="2" t="s">
        <v>108</v>
      </c>
      <c r="N669" s="2" t="s">
        <v>138</v>
      </c>
      <c r="O669" s="323">
        <v>46023</v>
      </c>
      <c r="P669" s="323">
        <v>46387</v>
      </c>
      <c r="Q669" s="324">
        <v>8760</v>
      </c>
      <c r="R669" s="325">
        <v>49</v>
      </c>
      <c r="S669" s="274">
        <f t="shared" si="202"/>
        <v>1.07056</v>
      </c>
      <c r="T669" s="326">
        <f t="shared" si="211"/>
        <v>45.770437901658944</v>
      </c>
      <c r="U669" s="296" t="str">
        <f t="shared" si="203"/>
        <v/>
      </c>
      <c r="V669" s="296"/>
      <c r="W669" s="332">
        <v>44469</v>
      </c>
      <c r="X669" s="2" t="s">
        <v>108</v>
      </c>
      <c r="Y669" s="2" t="s">
        <v>146</v>
      </c>
      <c r="Z669" s="323">
        <v>47119</v>
      </c>
      <c r="AA669" s="323">
        <v>47483</v>
      </c>
      <c r="AB669" s="324">
        <v>8760</v>
      </c>
      <c r="AC669" s="325">
        <v>69.900000000000006</v>
      </c>
      <c r="AD669" s="274">
        <f t="shared" si="204"/>
        <v>1.08595</v>
      </c>
      <c r="AE669" s="326">
        <f t="shared" si="212"/>
        <v>64.367604401675962</v>
      </c>
      <c r="AF669" s="296" t="str">
        <f t="shared" si="213"/>
        <v/>
      </c>
      <c r="AG669" s="296"/>
      <c r="AH669" s="332">
        <v>44834</v>
      </c>
      <c r="AI669" s="2" t="s">
        <v>108</v>
      </c>
      <c r="AJ669" s="2" t="s">
        <v>149</v>
      </c>
      <c r="AK669" s="323">
        <v>47484</v>
      </c>
      <c r="AL669" s="323">
        <v>47848</v>
      </c>
      <c r="AM669" s="324">
        <v>8760</v>
      </c>
      <c r="AN669" s="325">
        <v>111.43</v>
      </c>
      <c r="AO669" s="274">
        <f t="shared" si="205"/>
        <v>0.96418999999999999</v>
      </c>
      <c r="AP669" s="326">
        <f t="shared" si="214"/>
        <v>115.56850828156277</v>
      </c>
      <c r="AQ669" s="296" t="str">
        <f t="shared" si="215"/>
        <v/>
      </c>
      <c r="AR669" s="296"/>
      <c r="AS669" s="333">
        <v>44844</v>
      </c>
      <c r="AT669" s="328" t="s">
        <v>115</v>
      </c>
      <c r="AU669" s="328" t="s">
        <v>145</v>
      </c>
      <c r="AV669" s="329">
        <v>45748</v>
      </c>
      <c r="AW669" s="329">
        <v>45838</v>
      </c>
      <c r="AX669" s="330">
        <v>2184</v>
      </c>
      <c r="AY669" s="331"/>
      <c r="AZ669" s="274">
        <f t="shared" si="206"/>
        <v>0.97899000000000003</v>
      </c>
      <c r="BA669" s="326" t="str">
        <f t="shared" si="216"/>
        <v/>
      </c>
      <c r="BB669" s="296" t="str">
        <f t="shared" si="217"/>
        <v/>
      </c>
      <c r="BC669" t="str">
        <f t="shared" si="207"/>
        <v/>
      </c>
      <c r="BD669" s="296"/>
      <c r="BE669" s="296"/>
      <c r="BF669" s="332">
        <v>45205</v>
      </c>
      <c r="BG669" s="2" t="s">
        <v>115</v>
      </c>
      <c r="BH669" s="2" t="s">
        <v>157</v>
      </c>
      <c r="BI669" s="323">
        <v>46113</v>
      </c>
      <c r="BJ669" s="323">
        <v>46203</v>
      </c>
      <c r="BK669" s="324">
        <v>2184</v>
      </c>
      <c r="BL669" s="325"/>
      <c r="BM669" s="274">
        <f t="shared" si="208"/>
        <v>0.95518000000000003</v>
      </c>
      <c r="BN669" s="326" t="str">
        <f t="shared" si="218"/>
        <v/>
      </c>
      <c r="BO669" s="296" t="str">
        <f t="shared" si="219"/>
        <v/>
      </c>
      <c r="BP669" t="str">
        <f t="shared" si="209"/>
        <v/>
      </c>
      <c r="BQ669" s="296"/>
      <c r="BR669" s="332">
        <v>45197</v>
      </c>
      <c r="BS669" s="2" t="s">
        <v>108</v>
      </c>
      <c r="BT669" s="2" t="s">
        <v>153</v>
      </c>
      <c r="BU669" s="323">
        <v>47849</v>
      </c>
      <c r="BV669" s="323">
        <v>48213</v>
      </c>
      <c r="BW669" s="324">
        <v>8760</v>
      </c>
      <c r="BX669" s="325">
        <v>82.15</v>
      </c>
      <c r="BY669" s="274">
        <f t="shared" si="210"/>
        <v>0.95969000000000004</v>
      </c>
      <c r="BZ669" s="326">
        <f t="shared" si="220"/>
        <v>85.600558513686707</v>
      </c>
      <c r="CA669" s="296" t="str">
        <f t="shared" si="221"/>
        <v/>
      </c>
    </row>
    <row r="670" spans="12:79" x14ac:dyDescent="0.25">
      <c r="L670" s="332">
        <v>44041</v>
      </c>
      <c r="M670" s="2" t="s">
        <v>108</v>
      </c>
      <c r="N670" s="2" t="s">
        <v>151</v>
      </c>
      <c r="O670" s="323">
        <v>44197</v>
      </c>
      <c r="P670" s="323">
        <v>44561</v>
      </c>
      <c r="Q670" s="324">
        <v>8760</v>
      </c>
      <c r="R670" s="325">
        <v>39.590000000000003</v>
      </c>
      <c r="S670" s="274">
        <f t="shared" si="202"/>
        <v>1.07056</v>
      </c>
      <c r="T670" s="326">
        <f t="shared" si="211"/>
        <v>36.980645643401587</v>
      </c>
      <c r="U670" s="296" t="str">
        <f t="shared" si="203"/>
        <v/>
      </c>
      <c r="V670" s="296"/>
      <c r="W670" s="332">
        <v>44469</v>
      </c>
      <c r="X670" s="2" t="s">
        <v>108</v>
      </c>
      <c r="Y670" s="2" t="s">
        <v>149</v>
      </c>
      <c r="Z670" s="323">
        <v>47484</v>
      </c>
      <c r="AA670" s="323">
        <v>47848</v>
      </c>
      <c r="AB670" s="324">
        <v>8760</v>
      </c>
      <c r="AC670" s="325">
        <v>69.44</v>
      </c>
      <c r="AD670" s="274">
        <f t="shared" si="204"/>
        <v>1.08595</v>
      </c>
      <c r="AE670" s="326">
        <f t="shared" si="212"/>
        <v>63.94401215525577</v>
      </c>
      <c r="AF670" s="296" t="str">
        <f t="shared" si="213"/>
        <v/>
      </c>
      <c r="AG670" s="296"/>
      <c r="AH670" s="332">
        <v>44834</v>
      </c>
      <c r="AI670" s="2" t="s">
        <v>108</v>
      </c>
      <c r="AJ670" s="2" t="s">
        <v>153</v>
      </c>
      <c r="AK670" s="323">
        <v>47849</v>
      </c>
      <c r="AL670" s="323">
        <v>48213</v>
      </c>
      <c r="AM670" s="324">
        <v>8760</v>
      </c>
      <c r="AN670" s="325">
        <v>110.71</v>
      </c>
      <c r="AO670" s="274">
        <f t="shared" si="205"/>
        <v>0.96418999999999999</v>
      </c>
      <c r="AP670" s="326">
        <f t="shared" si="214"/>
        <v>114.82176749395866</v>
      </c>
      <c r="AQ670" s="296" t="str">
        <f t="shared" si="215"/>
        <v/>
      </c>
      <c r="AR670" s="296"/>
      <c r="AS670" s="333">
        <v>44844</v>
      </c>
      <c r="AT670" s="328" t="s">
        <v>115</v>
      </c>
      <c r="AU670" s="328" t="s">
        <v>148</v>
      </c>
      <c r="AV670" s="329">
        <v>45839</v>
      </c>
      <c r="AW670" s="329">
        <v>45930</v>
      </c>
      <c r="AX670" s="330">
        <v>2208</v>
      </c>
      <c r="AY670" s="331"/>
      <c r="AZ670" s="274">
        <f t="shared" si="206"/>
        <v>0.97899000000000003</v>
      </c>
      <c r="BA670" s="326" t="str">
        <f t="shared" si="216"/>
        <v/>
      </c>
      <c r="BB670" s="296" t="str">
        <f t="shared" si="217"/>
        <v/>
      </c>
      <c r="BC670" t="str">
        <f t="shared" si="207"/>
        <v/>
      </c>
      <c r="BD670" s="296"/>
      <c r="BE670" s="296"/>
      <c r="BF670" s="332">
        <v>45205</v>
      </c>
      <c r="BG670" s="2" t="s">
        <v>115</v>
      </c>
      <c r="BH670" s="2" t="s">
        <v>160</v>
      </c>
      <c r="BI670" s="323">
        <v>46204</v>
      </c>
      <c r="BJ670" s="323">
        <v>46295</v>
      </c>
      <c r="BK670" s="324">
        <v>2208</v>
      </c>
      <c r="BL670" s="325"/>
      <c r="BM670" s="274">
        <f t="shared" si="208"/>
        <v>0.95518000000000003</v>
      </c>
      <c r="BN670" s="326" t="str">
        <f t="shared" si="218"/>
        <v/>
      </c>
      <c r="BO670" s="296" t="str">
        <f t="shared" si="219"/>
        <v/>
      </c>
      <c r="BP670" t="str">
        <f t="shared" si="209"/>
        <v/>
      </c>
      <c r="BQ670" s="296"/>
      <c r="BR670" s="332">
        <v>45197</v>
      </c>
      <c r="BS670" s="2" t="s">
        <v>108</v>
      </c>
      <c r="BT670" s="2" t="s">
        <v>155</v>
      </c>
      <c r="BU670" s="323">
        <v>48214</v>
      </c>
      <c r="BV670" s="323">
        <v>48579</v>
      </c>
      <c r="BW670" s="324">
        <v>8784</v>
      </c>
      <c r="BX670" s="325">
        <v>80.150000000000006</v>
      </c>
      <c r="BY670" s="274">
        <f t="shared" si="210"/>
        <v>0.95969000000000004</v>
      </c>
      <c r="BZ670" s="326">
        <f t="shared" si="220"/>
        <v>83.516552219987702</v>
      </c>
      <c r="CA670" s="296" t="str">
        <f t="shared" si="221"/>
        <v/>
      </c>
    </row>
    <row r="671" spans="12:79" x14ac:dyDescent="0.25">
      <c r="L671" s="332">
        <v>44041</v>
      </c>
      <c r="M671" s="2" t="s">
        <v>108</v>
      </c>
      <c r="N671" s="2" t="s">
        <v>133</v>
      </c>
      <c r="O671" s="323">
        <v>44562</v>
      </c>
      <c r="P671" s="323">
        <v>44926</v>
      </c>
      <c r="Q671" s="324">
        <v>8760</v>
      </c>
      <c r="R671" s="325">
        <v>43.55</v>
      </c>
      <c r="S671" s="274">
        <f t="shared" si="202"/>
        <v>1.07056</v>
      </c>
      <c r="T671" s="326">
        <f t="shared" si="211"/>
        <v>40.67964429831116</v>
      </c>
      <c r="U671" s="296" t="str">
        <f t="shared" si="203"/>
        <v/>
      </c>
      <c r="V671" s="296"/>
      <c r="W671" s="332">
        <v>44469</v>
      </c>
      <c r="X671" s="2" t="s">
        <v>108</v>
      </c>
      <c r="Y671" s="2" t="s">
        <v>153</v>
      </c>
      <c r="Z671" s="323">
        <v>47849</v>
      </c>
      <c r="AA671" s="323">
        <v>48213</v>
      </c>
      <c r="AB671" s="324">
        <v>8760</v>
      </c>
      <c r="AC671" s="325">
        <v>68.86</v>
      </c>
      <c r="AD671" s="274">
        <f t="shared" si="204"/>
        <v>1.08595</v>
      </c>
      <c r="AE671" s="326">
        <f t="shared" si="212"/>
        <v>63.409917583682493</v>
      </c>
      <c r="AF671" s="296" t="str">
        <f t="shared" si="213"/>
        <v/>
      </c>
      <c r="AG671" s="296"/>
      <c r="AH671" s="332">
        <v>44834</v>
      </c>
      <c r="AI671" s="2" t="s">
        <v>108</v>
      </c>
      <c r="AJ671" s="2" t="s">
        <v>155</v>
      </c>
      <c r="AK671" s="323">
        <v>48214</v>
      </c>
      <c r="AL671" s="323">
        <v>48579</v>
      </c>
      <c r="AM671" s="324">
        <v>8784</v>
      </c>
      <c r="AN671" s="325">
        <v>109.46</v>
      </c>
      <c r="AO671" s="274">
        <f t="shared" si="205"/>
        <v>0.96418999999999999</v>
      </c>
      <c r="AP671" s="326">
        <f t="shared" si="214"/>
        <v>113.52534251547931</v>
      </c>
      <c r="AQ671" s="296" t="str">
        <f t="shared" si="215"/>
        <v/>
      </c>
      <c r="AR671" s="296"/>
      <c r="AS671" s="333">
        <v>44841</v>
      </c>
      <c r="AT671" s="328" t="s">
        <v>115</v>
      </c>
      <c r="AU671" s="328" t="s">
        <v>110</v>
      </c>
      <c r="AV671" s="329">
        <v>44927</v>
      </c>
      <c r="AW671" s="329">
        <v>45016</v>
      </c>
      <c r="AX671" s="330">
        <v>2159</v>
      </c>
      <c r="AY671" s="331">
        <v>495.33</v>
      </c>
      <c r="AZ671" s="274">
        <f t="shared" si="206"/>
        <v>0.97899000000000003</v>
      </c>
      <c r="BA671" s="326">
        <f t="shared" si="216"/>
        <v>505.96022431281216</v>
      </c>
      <c r="BB671" s="296" t="str">
        <f t="shared" si="217"/>
        <v/>
      </c>
      <c r="BC671" t="str">
        <f t="shared" si="207"/>
        <v/>
      </c>
      <c r="BD671" s="296"/>
      <c r="BE671" s="296"/>
      <c r="BF671" s="332">
        <v>45204</v>
      </c>
      <c r="BG671" s="2" t="s">
        <v>115</v>
      </c>
      <c r="BH671" s="2" t="s">
        <v>111</v>
      </c>
      <c r="BI671" s="323">
        <v>45292</v>
      </c>
      <c r="BJ671" s="323">
        <v>45382</v>
      </c>
      <c r="BK671" s="324">
        <v>2183</v>
      </c>
      <c r="BL671" s="325">
        <v>114.23</v>
      </c>
      <c r="BM671" s="274">
        <f t="shared" si="208"/>
        <v>0.95518000000000003</v>
      </c>
      <c r="BN671" s="326">
        <f t="shared" si="218"/>
        <v>119.59002491676962</v>
      </c>
      <c r="BO671" s="296" t="str">
        <f t="shared" si="219"/>
        <v/>
      </c>
      <c r="BP671">
        <f t="shared" si="209"/>
        <v>1</v>
      </c>
      <c r="BQ671" s="296"/>
      <c r="BR671" s="332">
        <v>45197</v>
      </c>
      <c r="BS671" s="2" t="s">
        <v>108</v>
      </c>
      <c r="BT671" s="2" t="s">
        <v>158</v>
      </c>
      <c r="BU671" s="323">
        <v>48580</v>
      </c>
      <c r="BV671" s="323">
        <v>48944</v>
      </c>
      <c r="BW671" s="324">
        <v>8760</v>
      </c>
      <c r="BX671" s="325">
        <v>78.150000000000006</v>
      </c>
      <c r="BY671" s="274">
        <f t="shared" si="210"/>
        <v>0.95969000000000004</v>
      </c>
      <c r="BZ671" s="326">
        <f t="shared" si="220"/>
        <v>81.432545926288697</v>
      </c>
      <c r="CA671" s="296" t="str">
        <f t="shared" si="221"/>
        <v/>
      </c>
    </row>
    <row r="672" spans="12:79" x14ac:dyDescent="0.25">
      <c r="L672" s="332">
        <v>44041</v>
      </c>
      <c r="M672" s="2" t="s">
        <v>108</v>
      </c>
      <c r="N672" s="2" t="s">
        <v>110</v>
      </c>
      <c r="O672" s="323">
        <v>44927</v>
      </c>
      <c r="P672" s="323">
        <v>45291</v>
      </c>
      <c r="Q672" s="324">
        <v>8760</v>
      </c>
      <c r="R672" s="325">
        <v>46.08</v>
      </c>
      <c r="S672" s="274">
        <f t="shared" si="202"/>
        <v>1.07056</v>
      </c>
      <c r="T672" s="326">
        <f t="shared" si="211"/>
        <v>43.042893438947843</v>
      </c>
      <c r="U672" s="296" t="str">
        <f t="shared" si="203"/>
        <v/>
      </c>
      <c r="V672" s="296"/>
      <c r="W672" s="332">
        <v>44468</v>
      </c>
      <c r="X672" s="2" t="s">
        <v>108</v>
      </c>
      <c r="Y672" s="2" t="s">
        <v>133</v>
      </c>
      <c r="Z672" s="323">
        <v>44562</v>
      </c>
      <c r="AA672" s="323">
        <v>44926</v>
      </c>
      <c r="AB672" s="324">
        <v>8760</v>
      </c>
      <c r="AC672" s="325">
        <v>117.81</v>
      </c>
      <c r="AD672" s="274">
        <f t="shared" si="204"/>
        <v>1.08595</v>
      </c>
      <c r="AE672" s="326">
        <f t="shared" si="212"/>
        <v>108.48565771904785</v>
      </c>
      <c r="AF672" s="296" t="str">
        <f t="shared" si="213"/>
        <v/>
      </c>
      <c r="AG672" s="296"/>
      <c r="AH672" s="332">
        <v>44833</v>
      </c>
      <c r="AI672" s="2" t="s">
        <v>108</v>
      </c>
      <c r="AJ672" s="2" t="s">
        <v>110</v>
      </c>
      <c r="AK672" s="323">
        <v>44927</v>
      </c>
      <c r="AL672" s="323">
        <v>45291</v>
      </c>
      <c r="AM672" s="324">
        <v>8760</v>
      </c>
      <c r="AN672" s="325">
        <v>462.8</v>
      </c>
      <c r="AO672" s="274">
        <f t="shared" si="205"/>
        <v>0.96418999999999999</v>
      </c>
      <c r="AP672" s="326">
        <f t="shared" si="214"/>
        <v>479.98838403219287</v>
      </c>
      <c r="AQ672" s="296" t="str">
        <f t="shared" si="215"/>
        <v/>
      </c>
      <c r="AR672" s="296"/>
      <c r="AS672" s="333">
        <v>44841</v>
      </c>
      <c r="AT672" s="328" t="s">
        <v>115</v>
      </c>
      <c r="AU672" s="328" t="s">
        <v>134</v>
      </c>
      <c r="AV672" s="329">
        <v>45017</v>
      </c>
      <c r="AW672" s="329">
        <v>45107</v>
      </c>
      <c r="AX672" s="330">
        <v>2184</v>
      </c>
      <c r="AY672" s="331">
        <v>358.29</v>
      </c>
      <c r="AZ672" s="274">
        <f t="shared" si="206"/>
        <v>0.97899000000000003</v>
      </c>
      <c r="BA672" s="326">
        <f t="shared" si="216"/>
        <v>365.97922348542886</v>
      </c>
      <c r="BB672" s="296" t="str">
        <f t="shared" si="217"/>
        <v/>
      </c>
      <c r="BC672" t="str">
        <f t="shared" si="207"/>
        <v/>
      </c>
      <c r="BD672" s="296"/>
      <c r="BE672" s="296"/>
      <c r="BF672" s="332">
        <v>45204</v>
      </c>
      <c r="BG672" s="2" t="s">
        <v>115</v>
      </c>
      <c r="BH672" s="2" t="s">
        <v>117</v>
      </c>
      <c r="BI672" s="323">
        <v>45383</v>
      </c>
      <c r="BJ672" s="323">
        <v>45473</v>
      </c>
      <c r="BK672" s="324">
        <v>2184</v>
      </c>
      <c r="BL672" s="325">
        <v>101.62</v>
      </c>
      <c r="BM672" s="274">
        <f t="shared" si="208"/>
        <v>0.95518000000000003</v>
      </c>
      <c r="BN672" s="326">
        <f t="shared" si="218"/>
        <v>106.38832471366653</v>
      </c>
      <c r="BO672" s="296" t="str">
        <f t="shared" si="219"/>
        <v/>
      </c>
      <c r="BP672">
        <f t="shared" si="209"/>
        <v>1</v>
      </c>
      <c r="BQ672" s="296"/>
      <c r="BR672" s="332">
        <v>45196</v>
      </c>
      <c r="BS672" s="2" t="s">
        <v>108</v>
      </c>
      <c r="BT672" s="2" t="s">
        <v>111</v>
      </c>
      <c r="BU672" s="323">
        <v>45292</v>
      </c>
      <c r="BV672" s="323">
        <v>45657</v>
      </c>
      <c r="BW672" s="324">
        <v>8784</v>
      </c>
      <c r="BX672" s="325">
        <v>123.3</v>
      </c>
      <c r="BY672" s="274">
        <f t="shared" si="210"/>
        <v>0.95969000000000004</v>
      </c>
      <c r="BZ672" s="326">
        <f t="shared" si="220"/>
        <v>128.47898800654377</v>
      </c>
      <c r="CA672" s="296">
        <f t="shared" si="221"/>
        <v>128.47898800654377</v>
      </c>
    </row>
    <row r="673" spans="12:79" x14ac:dyDescent="0.25">
      <c r="L673" s="332">
        <v>44041</v>
      </c>
      <c r="M673" s="2" t="s">
        <v>108</v>
      </c>
      <c r="N673" s="2" t="s">
        <v>111</v>
      </c>
      <c r="O673" s="323">
        <v>45292</v>
      </c>
      <c r="P673" s="323">
        <v>45657</v>
      </c>
      <c r="Q673" s="324">
        <v>8784</v>
      </c>
      <c r="R673" s="325">
        <v>48.37</v>
      </c>
      <c r="S673" s="274">
        <f t="shared" si="202"/>
        <v>1.07056</v>
      </c>
      <c r="T673" s="326">
        <f t="shared" si="211"/>
        <v>45.181960842923331</v>
      </c>
      <c r="U673" s="296" t="str">
        <f t="shared" si="203"/>
        <v/>
      </c>
      <c r="V673" s="296"/>
      <c r="W673" s="332">
        <v>44468</v>
      </c>
      <c r="X673" s="2" t="s">
        <v>108</v>
      </c>
      <c r="Y673" s="2" t="s">
        <v>110</v>
      </c>
      <c r="Z673" s="323">
        <v>44927</v>
      </c>
      <c r="AA673" s="323">
        <v>45291</v>
      </c>
      <c r="AB673" s="324">
        <v>8760</v>
      </c>
      <c r="AC673" s="325">
        <v>84.99</v>
      </c>
      <c r="AD673" s="274">
        <f t="shared" si="204"/>
        <v>1.08595</v>
      </c>
      <c r="AE673" s="326">
        <f t="shared" si="212"/>
        <v>78.263271789677233</v>
      </c>
      <c r="AF673" s="296" t="str">
        <f t="shared" si="213"/>
        <v/>
      </c>
      <c r="AG673" s="296"/>
      <c r="AH673" s="332">
        <v>44833</v>
      </c>
      <c r="AI673" s="2" t="s">
        <v>108</v>
      </c>
      <c r="AJ673" s="2" t="s">
        <v>111</v>
      </c>
      <c r="AK673" s="323">
        <v>45292</v>
      </c>
      <c r="AL673" s="323">
        <v>45657</v>
      </c>
      <c r="AM673" s="324">
        <v>8784</v>
      </c>
      <c r="AN673" s="325">
        <v>243.25</v>
      </c>
      <c r="AO673" s="274">
        <f t="shared" si="205"/>
        <v>0.96418999999999999</v>
      </c>
      <c r="AP673" s="326">
        <f t="shared" si="214"/>
        <v>252.2843008120806</v>
      </c>
      <c r="AQ673" s="296">
        <f t="shared" si="215"/>
        <v>252.2843008120806</v>
      </c>
      <c r="AR673" s="296"/>
      <c r="AS673" s="333">
        <v>44841</v>
      </c>
      <c r="AT673" s="328" t="s">
        <v>115</v>
      </c>
      <c r="AU673" s="328" t="s">
        <v>137</v>
      </c>
      <c r="AV673" s="329">
        <v>45108</v>
      </c>
      <c r="AW673" s="329">
        <v>45199</v>
      </c>
      <c r="AX673" s="330">
        <v>2208</v>
      </c>
      <c r="AY673" s="331">
        <v>357.65</v>
      </c>
      <c r="AZ673" s="274">
        <f t="shared" si="206"/>
        <v>0.97899000000000003</v>
      </c>
      <c r="BA673" s="326">
        <f t="shared" si="216"/>
        <v>365.32548851367221</v>
      </c>
      <c r="BB673" s="296" t="str">
        <f t="shared" si="217"/>
        <v/>
      </c>
      <c r="BC673" t="str">
        <f t="shared" si="207"/>
        <v/>
      </c>
      <c r="BD673" s="296"/>
      <c r="BE673" s="296"/>
      <c r="BF673" s="332">
        <v>45204</v>
      </c>
      <c r="BG673" s="2" t="s">
        <v>115</v>
      </c>
      <c r="BH673" s="2" t="s">
        <v>118</v>
      </c>
      <c r="BI673" s="323">
        <v>45474</v>
      </c>
      <c r="BJ673" s="323">
        <v>45565</v>
      </c>
      <c r="BK673" s="324">
        <v>2208</v>
      </c>
      <c r="BL673" s="325">
        <v>113.57</v>
      </c>
      <c r="BM673" s="274">
        <f t="shared" si="208"/>
        <v>0.95518000000000003</v>
      </c>
      <c r="BN673" s="326">
        <f t="shared" si="218"/>
        <v>118.89905567537008</v>
      </c>
      <c r="BO673" s="296" t="str">
        <f t="shared" si="219"/>
        <v/>
      </c>
      <c r="BP673">
        <f t="shared" si="209"/>
        <v>1</v>
      </c>
      <c r="BQ673" s="296"/>
      <c r="BR673" s="332">
        <v>45196</v>
      </c>
      <c r="BS673" s="2" t="s">
        <v>108</v>
      </c>
      <c r="BT673" s="2" t="s">
        <v>135</v>
      </c>
      <c r="BU673" s="323">
        <v>45658</v>
      </c>
      <c r="BV673" s="323">
        <v>46022</v>
      </c>
      <c r="BW673" s="324">
        <v>8760</v>
      </c>
      <c r="BX673" s="325">
        <v>118.09</v>
      </c>
      <c r="BY673" s="274">
        <f t="shared" si="210"/>
        <v>0.95969000000000004</v>
      </c>
      <c r="BZ673" s="326">
        <f t="shared" si="220"/>
        <v>123.05015161145786</v>
      </c>
      <c r="CA673" s="296" t="str">
        <f t="shared" si="221"/>
        <v/>
      </c>
    </row>
    <row r="674" spans="12:79" x14ac:dyDescent="0.25">
      <c r="L674" s="332">
        <v>44041</v>
      </c>
      <c r="M674" s="2" t="s">
        <v>108</v>
      </c>
      <c r="N674" s="2" t="s">
        <v>135</v>
      </c>
      <c r="O674" s="323">
        <v>45658</v>
      </c>
      <c r="P674" s="323">
        <v>46022</v>
      </c>
      <c r="Q674" s="324">
        <v>8760</v>
      </c>
      <c r="R674" s="325">
        <v>49.15</v>
      </c>
      <c r="S674" s="274">
        <f t="shared" si="202"/>
        <v>1.07056</v>
      </c>
      <c r="T674" s="326">
        <f t="shared" si="211"/>
        <v>45.91055148707219</v>
      </c>
      <c r="U674" s="296" t="str">
        <f t="shared" si="203"/>
        <v/>
      </c>
      <c r="V674" s="296"/>
      <c r="W674" s="332">
        <v>44468</v>
      </c>
      <c r="X674" s="2" t="s">
        <v>108</v>
      </c>
      <c r="Y674" s="2" t="s">
        <v>111</v>
      </c>
      <c r="Z674" s="323">
        <v>45292</v>
      </c>
      <c r="AA674" s="323">
        <v>45657</v>
      </c>
      <c r="AB674" s="324">
        <v>8784</v>
      </c>
      <c r="AC674" s="325">
        <v>74.8</v>
      </c>
      <c r="AD674" s="274">
        <f t="shared" si="204"/>
        <v>1.08595</v>
      </c>
      <c r="AE674" s="326">
        <f t="shared" si="212"/>
        <v>68.879782678760535</v>
      </c>
      <c r="AF674" s="296" t="str">
        <f t="shared" si="213"/>
        <v/>
      </c>
      <c r="AG674" s="296"/>
      <c r="AH674" s="332">
        <v>44833</v>
      </c>
      <c r="AI674" s="2" t="s">
        <v>108</v>
      </c>
      <c r="AJ674" s="2" t="s">
        <v>135</v>
      </c>
      <c r="AK674" s="323">
        <v>45658</v>
      </c>
      <c r="AL674" s="323">
        <v>46022</v>
      </c>
      <c r="AM674" s="324">
        <v>8760</v>
      </c>
      <c r="AN674" s="325">
        <v>186.17</v>
      </c>
      <c r="AO674" s="274">
        <f t="shared" si="205"/>
        <v>0.96418999999999999</v>
      </c>
      <c r="AP674" s="326">
        <f t="shared" si="214"/>
        <v>193.08435059479976</v>
      </c>
      <c r="AQ674" s="296" t="str">
        <f t="shared" si="215"/>
        <v/>
      </c>
      <c r="AR674" s="296"/>
      <c r="AS674" s="333">
        <v>44841</v>
      </c>
      <c r="AT674" s="328" t="s">
        <v>115</v>
      </c>
      <c r="AU674" s="328" t="s">
        <v>116</v>
      </c>
      <c r="AV674" s="329">
        <v>45200</v>
      </c>
      <c r="AW674" s="329">
        <v>45291</v>
      </c>
      <c r="AX674" s="330">
        <v>2209</v>
      </c>
      <c r="AY674" s="331">
        <v>499.46</v>
      </c>
      <c r="AZ674" s="274">
        <f t="shared" si="206"/>
        <v>0.97899000000000003</v>
      </c>
      <c r="BA674" s="326">
        <f t="shared" si="216"/>
        <v>510.17885780242898</v>
      </c>
      <c r="BB674" s="296">
        <f t="shared" si="217"/>
        <v>510.17885780242898</v>
      </c>
      <c r="BC674">
        <f t="shared" si="207"/>
        <v>1</v>
      </c>
      <c r="BD674" s="296"/>
      <c r="BE674" s="296"/>
      <c r="BF674" s="332">
        <v>45204</v>
      </c>
      <c r="BG674" s="2" t="s">
        <v>115</v>
      </c>
      <c r="BH674" s="2" t="s">
        <v>140</v>
      </c>
      <c r="BI674" s="323">
        <v>45566</v>
      </c>
      <c r="BJ674" s="323">
        <v>45657</v>
      </c>
      <c r="BK674" s="324">
        <v>2209</v>
      </c>
      <c r="BL674" s="325">
        <v>130.30000000000001</v>
      </c>
      <c r="BM674" s="274">
        <f t="shared" si="208"/>
        <v>0.95518000000000003</v>
      </c>
      <c r="BN674" s="326">
        <f t="shared" si="218"/>
        <v>136.41407902175507</v>
      </c>
      <c r="BO674" s="296" t="str">
        <f t="shared" si="219"/>
        <v/>
      </c>
      <c r="BP674" t="str">
        <f t="shared" si="209"/>
        <v/>
      </c>
      <c r="BQ674" s="296"/>
      <c r="BR674" s="332">
        <v>45196</v>
      </c>
      <c r="BS674" s="2" t="s">
        <v>108</v>
      </c>
      <c r="BT674" s="2" t="s">
        <v>138</v>
      </c>
      <c r="BU674" s="323">
        <v>46023</v>
      </c>
      <c r="BV674" s="323">
        <v>46387</v>
      </c>
      <c r="BW674" s="324">
        <v>8760</v>
      </c>
      <c r="BX674" s="325">
        <v>107.97</v>
      </c>
      <c r="BY674" s="274">
        <f t="shared" si="210"/>
        <v>0.95969000000000004</v>
      </c>
      <c r="BZ674" s="326">
        <f t="shared" si="220"/>
        <v>112.50507976534088</v>
      </c>
      <c r="CA674" s="296" t="str">
        <f t="shared" si="221"/>
        <v/>
      </c>
    </row>
    <row r="675" spans="12:79" x14ac:dyDescent="0.25">
      <c r="L675" s="332">
        <v>44041</v>
      </c>
      <c r="M675" s="2" t="s">
        <v>108</v>
      </c>
      <c r="N675" s="2" t="s">
        <v>138</v>
      </c>
      <c r="O675" s="323">
        <v>46023</v>
      </c>
      <c r="P675" s="323">
        <v>46387</v>
      </c>
      <c r="Q675" s="324">
        <v>8760</v>
      </c>
      <c r="R675" s="325">
        <v>49.7</v>
      </c>
      <c r="S675" s="274">
        <f t="shared" si="202"/>
        <v>1.07056</v>
      </c>
      <c r="T675" s="326">
        <f t="shared" si="211"/>
        <v>46.424301300254079</v>
      </c>
      <c r="U675" s="296" t="str">
        <f t="shared" si="203"/>
        <v/>
      </c>
      <c r="V675" s="296"/>
      <c r="W675" s="332">
        <v>44468</v>
      </c>
      <c r="X675" s="2" t="s">
        <v>108</v>
      </c>
      <c r="Y675" s="2" t="s">
        <v>135</v>
      </c>
      <c r="Z675" s="323">
        <v>45658</v>
      </c>
      <c r="AA675" s="323">
        <v>46022</v>
      </c>
      <c r="AB675" s="324">
        <v>8760</v>
      </c>
      <c r="AC675" s="325">
        <v>71.63</v>
      </c>
      <c r="AD675" s="274">
        <f t="shared" si="204"/>
        <v>1.08595</v>
      </c>
      <c r="AE675" s="326">
        <f t="shared" si="212"/>
        <v>65.960679589299687</v>
      </c>
      <c r="AF675" s="296" t="str">
        <f t="shared" si="213"/>
        <v/>
      </c>
      <c r="AG675" s="296"/>
      <c r="AH675" s="332">
        <v>44833</v>
      </c>
      <c r="AI675" s="2" t="s">
        <v>108</v>
      </c>
      <c r="AJ675" s="2" t="s">
        <v>138</v>
      </c>
      <c r="AK675" s="323">
        <v>46023</v>
      </c>
      <c r="AL675" s="323">
        <v>46387</v>
      </c>
      <c r="AM675" s="324">
        <v>8760</v>
      </c>
      <c r="AN675" s="325">
        <v>158</v>
      </c>
      <c r="AO675" s="274">
        <f t="shared" si="205"/>
        <v>0.96418999999999999</v>
      </c>
      <c r="AP675" s="326">
        <f t="shared" si="214"/>
        <v>163.86811727978926</v>
      </c>
      <c r="AQ675" s="296" t="str">
        <f t="shared" si="215"/>
        <v/>
      </c>
      <c r="AR675" s="296"/>
      <c r="AS675" s="333">
        <v>44841</v>
      </c>
      <c r="AT675" s="328" t="s">
        <v>115</v>
      </c>
      <c r="AU675" s="328" t="s">
        <v>111</v>
      </c>
      <c r="AV675" s="329">
        <v>45292</v>
      </c>
      <c r="AW675" s="329">
        <v>45382</v>
      </c>
      <c r="AX675" s="330">
        <v>2183</v>
      </c>
      <c r="AY675" s="331">
        <v>456.78</v>
      </c>
      <c r="AZ675" s="274">
        <f t="shared" si="206"/>
        <v>0.97899000000000003</v>
      </c>
      <c r="BA675" s="326">
        <f t="shared" si="216"/>
        <v>466.58290687341031</v>
      </c>
      <c r="BB675" s="296">
        <f t="shared" si="217"/>
        <v>466.58290687341031</v>
      </c>
      <c r="BC675">
        <f t="shared" si="207"/>
        <v>1</v>
      </c>
      <c r="BD675" s="296"/>
      <c r="BE675" s="296"/>
      <c r="BF675" s="332">
        <v>45204</v>
      </c>
      <c r="BG675" s="2" t="s">
        <v>115</v>
      </c>
      <c r="BH675" s="2" t="s">
        <v>135</v>
      </c>
      <c r="BI675" s="323">
        <v>45658</v>
      </c>
      <c r="BJ675" s="323">
        <v>45747</v>
      </c>
      <c r="BK675" s="324">
        <v>2159</v>
      </c>
      <c r="BL675" s="325">
        <v>131.49</v>
      </c>
      <c r="BM675" s="274">
        <f t="shared" si="208"/>
        <v>0.95518000000000003</v>
      </c>
      <c r="BN675" s="326">
        <f t="shared" si="218"/>
        <v>137.65991750246027</v>
      </c>
      <c r="BO675" s="296" t="str">
        <f t="shared" si="219"/>
        <v/>
      </c>
      <c r="BP675" t="str">
        <f t="shared" si="209"/>
        <v/>
      </c>
      <c r="BQ675" s="296"/>
      <c r="BR675" s="332">
        <v>45196</v>
      </c>
      <c r="BS675" s="2" t="s">
        <v>108</v>
      </c>
      <c r="BT675" s="2" t="s">
        <v>141</v>
      </c>
      <c r="BU675" s="323">
        <v>46388</v>
      </c>
      <c r="BV675" s="323">
        <v>46752</v>
      </c>
      <c r="BW675" s="324">
        <v>8760</v>
      </c>
      <c r="BX675" s="325">
        <v>95.13</v>
      </c>
      <c r="BY675" s="274">
        <f t="shared" si="210"/>
        <v>0.95969000000000004</v>
      </c>
      <c r="BZ675" s="326">
        <f t="shared" si="220"/>
        <v>99.125759359793264</v>
      </c>
      <c r="CA675" s="296" t="str">
        <f t="shared" si="221"/>
        <v/>
      </c>
    </row>
    <row r="676" spans="12:79" x14ac:dyDescent="0.25">
      <c r="L676" s="332">
        <v>44040</v>
      </c>
      <c r="M676" s="2" t="s">
        <v>108</v>
      </c>
      <c r="N676" s="2" t="s">
        <v>151</v>
      </c>
      <c r="O676" s="323">
        <v>44197</v>
      </c>
      <c r="P676" s="323">
        <v>44561</v>
      </c>
      <c r="Q676" s="324">
        <v>8760</v>
      </c>
      <c r="R676" s="325">
        <v>38.72</v>
      </c>
      <c r="S676" s="274">
        <f t="shared" si="202"/>
        <v>1.07056</v>
      </c>
      <c r="T676" s="326">
        <f t="shared" si="211"/>
        <v>36.16798684800478</v>
      </c>
      <c r="U676" s="296" t="str">
        <f t="shared" si="203"/>
        <v/>
      </c>
      <c r="V676" s="296"/>
      <c r="W676" s="332">
        <v>44468</v>
      </c>
      <c r="X676" s="2" t="s">
        <v>108</v>
      </c>
      <c r="Y676" s="2" t="s">
        <v>138</v>
      </c>
      <c r="Z676" s="323">
        <v>46023</v>
      </c>
      <c r="AA676" s="323">
        <v>46387</v>
      </c>
      <c r="AB676" s="324">
        <v>8760</v>
      </c>
      <c r="AC676" s="325">
        <v>70.25</v>
      </c>
      <c r="AD676" s="274">
        <f t="shared" si="204"/>
        <v>1.08595</v>
      </c>
      <c r="AE676" s="326">
        <f t="shared" si="212"/>
        <v>64.689902850039132</v>
      </c>
      <c r="AF676" s="296" t="str">
        <f t="shared" si="213"/>
        <v/>
      </c>
      <c r="AG676" s="296"/>
      <c r="AH676" s="332">
        <v>44833</v>
      </c>
      <c r="AI676" s="2" t="s">
        <v>108</v>
      </c>
      <c r="AJ676" s="2" t="s">
        <v>141</v>
      </c>
      <c r="AK676" s="323">
        <v>46388</v>
      </c>
      <c r="AL676" s="323">
        <v>46752</v>
      </c>
      <c r="AM676" s="324">
        <v>8760</v>
      </c>
      <c r="AN676" s="325">
        <v>132</v>
      </c>
      <c r="AO676" s="274">
        <f t="shared" si="205"/>
        <v>0.96418999999999999</v>
      </c>
      <c r="AP676" s="326">
        <f t="shared" si="214"/>
        <v>136.90247772741887</v>
      </c>
      <c r="AQ676" s="296" t="str">
        <f t="shared" si="215"/>
        <v/>
      </c>
      <c r="AR676" s="296"/>
      <c r="AS676" s="333">
        <v>44841</v>
      </c>
      <c r="AT676" s="328" t="s">
        <v>115</v>
      </c>
      <c r="AU676" s="328" t="s">
        <v>117</v>
      </c>
      <c r="AV676" s="329">
        <v>45383</v>
      </c>
      <c r="AW676" s="329">
        <v>45473</v>
      </c>
      <c r="AX676" s="330">
        <v>2184</v>
      </c>
      <c r="AY676" s="331">
        <v>181.78</v>
      </c>
      <c r="AZ676" s="274">
        <f t="shared" si="206"/>
        <v>0.97899000000000003</v>
      </c>
      <c r="BA676" s="326">
        <f t="shared" si="216"/>
        <v>185.68116119674357</v>
      </c>
      <c r="BB676" s="296">
        <f t="shared" si="217"/>
        <v>185.68116119674357</v>
      </c>
      <c r="BC676">
        <f t="shared" si="207"/>
        <v>1</v>
      </c>
      <c r="BD676" s="296"/>
      <c r="BE676" s="296"/>
      <c r="BF676" s="332">
        <v>45204</v>
      </c>
      <c r="BG676" s="2" t="s">
        <v>115</v>
      </c>
      <c r="BH676" s="2" t="s">
        <v>145</v>
      </c>
      <c r="BI676" s="323">
        <v>45748</v>
      </c>
      <c r="BJ676" s="323">
        <v>45838</v>
      </c>
      <c r="BK676" s="324">
        <v>2184</v>
      </c>
      <c r="BL676" s="325">
        <v>100.92</v>
      </c>
      <c r="BM676" s="274">
        <f t="shared" si="208"/>
        <v>0.95518000000000003</v>
      </c>
      <c r="BN676" s="326">
        <f t="shared" si="218"/>
        <v>105.65547854854582</v>
      </c>
      <c r="BO676" s="296" t="str">
        <f t="shared" si="219"/>
        <v/>
      </c>
      <c r="BP676" t="str">
        <f t="shared" si="209"/>
        <v/>
      </c>
      <c r="BQ676" s="296"/>
      <c r="BR676" s="332">
        <v>45196</v>
      </c>
      <c r="BS676" s="2" t="s">
        <v>108</v>
      </c>
      <c r="BT676" s="2" t="s">
        <v>143</v>
      </c>
      <c r="BU676" s="323">
        <v>46753</v>
      </c>
      <c r="BV676" s="323">
        <v>47118</v>
      </c>
      <c r="BW676" s="324">
        <v>8784</v>
      </c>
      <c r="BX676" s="325">
        <v>84.13</v>
      </c>
      <c r="BY676" s="274">
        <f t="shared" si="210"/>
        <v>0.95969000000000004</v>
      </c>
      <c r="BZ676" s="326">
        <f t="shared" si="220"/>
        <v>87.663724744448714</v>
      </c>
      <c r="CA676" s="296" t="str">
        <f t="shared" si="221"/>
        <v/>
      </c>
    </row>
    <row r="677" spans="12:79" x14ac:dyDescent="0.25">
      <c r="L677" s="332">
        <v>44040</v>
      </c>
      <c r="M677" s="2" t="s">
        <v>108</v>
      </c>
      <c r="N677" s="2" t="s">
        <v>133</v>
      </c>
      <c r="O677" s="323">
        <v>44562</v>
      </c>
      <c r="P677" s="323">
        <v>44926</v>
      </c>
      <c r="Q677" s="324">
        <v>8760</v>
      </c>
      <c r="R677" s="325">
        <v>42.74</v>
      </c>
      <c r="S677" s="274">
        <f t="shared" si="202"/>
        <v>1.07056</v>
      </c>
      <c r="T677" s="326">
        <f t="shared" si="211"/>
        <v>39.923030937079666</v>
      </c>
      <c r="U677" s="296" t="str">
        <f t="shared" si="203"/>
        <v/>
      </c>
      <c r="V677" s="296"/>
      <c r="W677" s="332">
        <v>44468</v>
      </c>
      <c r="X677" s="2" t="s">
        <v>108</v>
      </c>
      <c r="Y677" s="2" t="s">
        <v>141</v>
      </c>
      <c r="Z677" s="323">
        <v>46388</v>
      </c>
      <c r="AA677" s="323">
        <v>46752</v>
      </c>
      <c r="AB677" s="324">
        <v>8760</v>
      </c>
      <c r="AC677" s="325">
        <v>70.650000000000006</v>
      </c>
      <c r="AD677" s="274">
        <f t="shared" si="204"/>
        <v>1.08595</v>
      </c>
      <c r="AE677" s="326">
        <f t="shared" si="212"/>
        <v>65.058243933882778</v>
      </c>
      <c r="AF677" s="296" t="str">
        <f t="shared" si="213"/>
        <v/>
      </c>
      <c r="AG677" s="296"/>
      <c r="AH677" s="332">
        <v>44833</v>
      </c>
      <c r="AI677" s="2" t="s">
        <v>108</v>
      </c>
      <c r="AJ677" s="2" t="s">
        <v>143</v>
      </c>
      <c r="AK677" s="323">
        <v>46753</v>
      </c>
      <c r="AL677" s="323">
        <v>47118</v>
      </c>
      <c r="AM677" s="324">
        <v>8784</v>
      </c>
      <c r="AN677" s="325">
        <v>117.5</v>
      </c>
      <c r="AO677" s="274">
        <f t="shared" si="205"/>
        <v>0.96418999999999999</v>
      </c>
      <c r="AP677" s="326">
        <f t="shared" si="214"/>
        <v>121.86394797705846</v>
      </c>
      <c r="AQ677" s="296" t="str">
        <f t="shared" si="215"/>
        <v/>
      </c>
      <c r="AR677" s="296"/>
      <c r="AS677" s="333">
        <v>44841</v>
      </c>
      <c r="AT677" s="328" t="s">
        <v>115</v>
      </c>
      <c r="AU677" s="328" t="s">
        <v>118</v>
      </c>
      <c r="AV677" s="329">
        <v>45474</v>
      </c>
      <c r="AW677" s="329">
        <v>45565</v>
      </c>
      <c r="AX677" s="330">
        <v>2208</v>
      </c>
      <c r="AY677" s="331">
        <v>179.89</v>
      </c>
      <c r="AZ677" s="274">
        <f t="shared" si="206"/>
        <v>0.97899000000000003</v>
      </c>
      <c r="BA677" s="326">
        <f t="shared" si="216"/>
        <v>183.75060010827482</v>
      </c>
      <c r="BB677" s="296">
        <f t="shared" si="217"/>
        <v>183.75060010827482</v>
      </c>
      <c r="BC677">
        <f t="shared" si="207"/>
        <v>1</v>
      </c>
      <c r="BD677" s="296"/>
      <c r="BE677" s="296"/>
      <c r="BF677" s="332">
        <v>45204</v>
      </c>
      <c r="BG677" s="2" t="s">
        <v>115</v>
      </c>
      <c r="BH677" s="2" t="s">
        <v>148</v>
      </c>
      <c r="BI677" s="323">
        <v>45839</v>
      </c>
      <c r="BJ677" s="323">
        <v>45930</v>
      </c>
      <c r="BK677" s="324">
        <v>2208</v>
      </c>
      <c r="BL677" s="325">
        <v>101.91</v>
      </c>
      <c r="BM677" s="274">
        <f t="shared" si="208"/>
        <v>0.95518000000000003</v>
      </c>
      <c r="BN677" s="326">
        <f t="shared" si="218"/>
        <v>106.69193241064511</v>
      </c>
      <c r="BO677" s="296" t="str">
        <f t="shared" si="219"/>
        <v/>
      </c>
      <c r="BP677" t="str">
        <f t="shared" si="209"/>
        <v/>
      </c>
      <c r="BQ677" s="296"/>
      <c r="BR677" s="332">
        <v>45196</v>
      </c>
      <c r="BS677" s="2" t="s">
        <v>108</v>
      </c>
      <c r="BT677" s="2" t="s">
        <v>146</v>
      </c>
      <c r="BU677" s="323">
        <v>47119</v>
      </c>
      <c r="BV677" s="323">
        <v>47483</v>
      </c>
      <c r="BW677" s="324">
        <v>8760</v>
      </c>
      <c r="BX677" s="325">
        <v>81.38</v>
      </c>
      <c r="BY677" s="274">
        <f t="shared" si="210"/>
        <v>0.95969000000000004</v>
      </c>
      <c r="BZ677" s="326">
        <f t="shared" si="220"/>
        <v>84.798216090612584</v>
      </c>
      <c r="CA677" s="296" t="str">
        <f t="shared" si="221"/>
        <v/>
      </c>
    </row>
    <row r="678" spans="12:79" x14ac:dyDescent="0.25">
      <c r="L678" s="332">
        <v>44040</v>
      </c>
      <c r="M678" s="2" t="s">
        <v>108</v>
      </c>
      <c r="N678" s="2" t="s">
        <v>110</v>
      </c>
      <c r="O678" s="323">
        <v>44927</v>
      </c>
      <c r="P678" s="323">
        <v>45291</v>
      </c>
      <c r="Q678" s="324">
        <v>8760</v>
      </c>
      <c r="R678" s="325">
        <v>45.3</v>
      </c>
      <c r="S678" s="274">
        <f t="shared" si="202"/>
        <v>1.07056</v>
      </c>
      <c r="T678" s="326">
        <f t="shared" si="211"/>
        <v>42.314302794798984</v>
      </c>
      <c r="U678" s="296" t="str">
        <f t="shared" si="203"/>
        <v/>
      </c>
      <c r="V678" s="296"/>
      <c r="W678" s="332">
        <v>44468</v>
      </c>
      <c r="X678" s="2" t="s">
        <v>108</v>
      </c>
      <c r="Y678" s="2" t="s">
        <v>143</v>
      </c>
      <c r="Z678" s="323">
        <v>46753</v>
      </c>
      <c r="AA678" s="323">
        <v>47118</v>
      </c>
      <c r="AB678" s="324">
        <v>8784</v>
      </c>
      <c r="AC678" s="325">
        <v>69.69</v>
      </c>
      <c r="AD678" s="274">
        <f t="shared" si="204"/>
        <v>1.08595</v>
      </c>
      <c r="AE678" s="326">
        <f t="shared" si="212"/>
        <v>64.17422533265804</v>
      </c>
      <c r="AF678" s="296" t="str">
        <f t="shared" si="213"/>
        <v/>
      </c>
      <c r="AG678" s="296"/>
      <c r="AH678" s="332">
        <v>44833</v>
      </c>
      <c r="AI678" s="2" t="s">
        <v>108</v>
      </c>
      <c r="AJ678" s="2" t="s">
        <v>146</v>
      </c>
      <c r="AK678" s="323">
        <v>47119</v>
      </c>
      <c r="AL678" s="323">
        <v>47483</v>
      </c>
      <c r="AM678" s="324">
        <v>8760</v>
      </c>
      <c r="AN678" s="325">
        <v>115.72</v>
      </c>
      <c r="AO678" s="274">
        <f t="shared" si="205"/>
        <v>0.96418999999999999</v>
      </c>
      <c r="AP678" s="326">
        <f t="shared" si="214"/>
        <v>120.01783880770388</v>
      </c>
      <c r="AQ678" s="296" t="str">
        <f t="shared" si="215"/>
        <v/>
      </c>
      <c r="AR678" s="296"/>
      <c r="AS678" s="333">
        <v>44841</v>
      </c>
      <c r="AT678" s="328" t="s">
        <v>115</v>
      </c>
      <c r="AU678" s="328" t="s">
        <v>140</v>
      </c>
      <c r="AV678" s="329">
        <v>45566</v>
      </c>
      <c r="AW678" s="329">
        <v>45657</v>
      </c>
      <c r="AX678" s="330">
        <v>2209</v>
      </c>
      <c r="AY678" s="331">
        <v>258.72000000000003</v>
      </c>
      <c r="AZ678" s="274">
        <f t="shared" si="206"/>
        <v>0.97899000000000003</v>
      </c>
      <c r="BA678" s="326">
        <f t="shared" si="216"/>
        <v>264.27236233260811</v>
      </c>
      <c r="BB678" s="296" t="str">
        <f t="shared" si="217"/>
        <v/>
      </c>
      <c r="BC678" t="str">
        <f t="shared" si="207"/>
        <v/>
      </c>
      <c r="BD678" s="296"/>
      <c r="BE678" s="296"/>
      <c r="BF678" s="332">
        <v>45204</v>
      </c>
      <c r="BG678" s="2" t="s">
        <v>115</v>
      </c>
      <c r="BH678" s="2" t="s">
        <v>152</v>
      </c>
      <c r="BI678" s="323">
        <v>45931</v>
      </c>
      <c r="BJ678" s="323">
        <v>46022</v>
      </c>
      <c r="BK678" s="324">
        <v>2209</v>
      </c>
      <c r="BL678" s="325">
        <v>122.95</v>
      </c>
      <c r="BM678" s="274">
        <f t="shared" si="208"/>
        <v>0.95518000000000003</v>
      </c>
      <c r="BN678" s="326">
        <f t="shared" si="218"/>
        <v>128.71919428798759</v>
      </c>
      <c r="BO678" s="296" t="str">
        <f t="shared" si="219"/>
        <v/>
      </c>
      <c r="BP678" t="str">
        <f t="shared" si="209"/>
        <v/>
      </c>
      <c r="BQ678" s="296"/>
      <c r="BR678" s="332">
        <v>45196</v>
      </c>
      <c r="BS678" s="2" t="s">
        <v>108</v>
      </c>
      <c r="BT678" s="2" t="s">
        <v>149</v>
      </c>
      <c r="BU678" s="323">
        <v>47484</v>
      </c>
      <c r="BV678" s="323">
        <v>47848</v>
      </c>
      <c r="BW678" s="324">
        <v>8760</v>
      </c>
      <c r="BX678" s="325">
        <v>79.69</v>
      </c>
      <c r="BY678" s="274">
        <f t="shared" si="210"/>
        <v>0.95969000000000004</v>
      </c>
      <c r="BZ678" s="326">
        <f t="shared" si="220"/>
        <v>83.037230772436928</v>
      </c>
      <c r="CA678" s="296" t="str">
        <f t="shared" si="221"/>
        <v/>
      </c>
    </row>
    <row r="679" spans="12:79" x14ac:dyDescent="0.25">
      <c r="L679" s="332">
        <v>44040</v>
      </c>
      <c r="M679" s="2" t="s">
        <v>108</v>
      </c>
      <c r="N679" s="2" t="s">
        <v>111</v>
      </c>
      <c r="O679" s="323">
        <v>45292</v>
      </c>
      <c r="P679" s="323">
        <v>45657</v>
      </c>
      <c r="Q679" s="324">
        <v>8784</v>
      </c>
      <c r="R679" s="325">
        <v>47.83</v>
      </c>
      <c r="S679" s="274">
        <f t="shared" si="202"/>
        <v>1.07056</v>
      </c>
      <c r="T679" s="326">
        <f t="shared" si="211"/>
        <v>44.677551935435659</v>
      </c>
      <c r="U679" s="296" t="str">
        <f t="shared" si="203"/>
        <v/>
      </c>
      <c r="V679" s="296"/>
      <c r="W679" s="332">
        <v>44468</v>
      </c>
      <c r="X679" s="2" t="s">
        <v>108</v>
      </c>
      <c r="Y679" s="2" t="s">
        <v>146</v>
      </c>
      <c r="Z679" s="323">
        <v>47119</v>
      </c>
      <c r="AA679" s="323">
        <v>47483</v>
      </c>
      <c r="AB679" s="324">
        <v>8760</v>
      </c>
      <c r="AC679" s="325">
        <v>69.25</v>
      </c>
      <c r="AD679" s="274">
        <f t="shared" si="204"/>
        <v>1.08595</v>
      </c>
      <c r="AE679" s="326">
        <f t="shared" si="212"/>
        <v>63.769050140430039</v>
      </c>
      <c r="AF679" s="296" t="str">
        <f t="shared" si="213"/>
        <v/>
      </c>
      <c r="AG679" s="296"/>
      <c r="AH679" s="332">
        <v>44833</v>
      </c>
      <c r="AI679" s="2" t="s">
        <v>108</v>
      </c>
      <c r="AJ679" s="2" t="s">
        <v>149</v>
      </c>
      <c r="AK679" s="323">
        <v>47484</v>
      </c>
      <c r="AL679" s="323">
        <v>47848</v>
      </c>
      <c r="AM679" s="324">
        <v>8760</v>
      </c>
      <c r="AN679" s="325">
        <v>114.76</v>
      </c>
      <c r="AO679" s="274">
        <f t="shared" si="205"/>
        <v>0.96418999999999999</v>
      </c>
      <c r="AP679" s="326">
        <f t="shared" si="214"/>
        <v>119.02218442423174</v>
      </c>
      <c r="AQ679" s="296" t="str">
        <f t="shared" si="215"/>
        <v/>
      </c>
      <c r="AR679" s="296"/>
      <c r="AS679" s="333">
        <v>44841</v>
      </c>
      <c r="AT679" s="328" t="s">
        <v>115</v>
      </c>
      <c r="AU679" s="328" t="s">
        <v>135</v>
      </c>
      <c r="AV679" s="329">
        <v>45658</v>
      </c>
      <c r="AW679" s="329">
        <v>45747</v>
      </c>
      <c r="AX679" s="330">
        <v>2159</v>
      </c>
      <c r="AY679" s="331">
        <v>252.52</v>
      </c>
      <c r="AZ679" s="274">
        <f t="shared" si="206"/>
        <v>0.97899000000000003</v>
      </c>
      <c r="BA679" s="326">
        <f t="shared" si="216"/>
        <v>257.93930479371596</v>
      </c>
      <c r="BB679" s="296" t="str">
        <f t="shared" si="217"/>
        <v/>
      </c>
      <c r="BC679" t="str">
        <f t="shared" si="207"/>
        <v/>
      </c>
      <c r="BD679" s="296"/>
      <c r="BE679" s="296"/>
      <c r="BF679" s="332">
        <v>45204</v>
      </c>
      <c r="BG679" s="2" t="s">
        <v>115</v>
      </c>
      <c r="BH679" s="2" t="s">
        <v>138</v>
      </c>
      <c r="BI679" s="323">
        <v>46023</v>
      </c>
      <c r="BJ679" s="323">
        <v>46112</v>
      </c>
      <c r="BK679" s="324">
        <v>2159</v>
      </c>
      <c r="BL679" s="325">
        <v>125.18</v>
      </c>
      <c r="BM679" s="274">
        <f t="shared" si="208"/>
        <v>0.95518000000000003</v>
      </c>
      <c r="BN679" s="326">
        <f t="shared" si="218"/>
        <v>131.05383278544357</v>
      </c>
      <c r="BO679" s="296" t="str">
        <f t="shared" si="219"/>
        <v/>
      </c>
      <c r="BP679" t="str">
        <f t="shared" si="209"/>
        <v/>
      </c>
      <c r="BQ679" s="296"/>
      <c r="BR679" s="332">
        <v>45196</v>
      </c>
      <c r="BS679" s="2" t="s">
        <v>108</v>
      </c>
      <c r="BT679" s="2" t="s">
        <v>153</v>
      </c>
      <c r="BU679" s="323">
        <v>47849</v>
      </c>
      <c r="BV679" s="323">
        <v>48213</v>
      </c>
      <c r="BW679" s="324">
        <v>8760</v>
      </c>
      <c r="BX679" s="325">
        <v>81.63</v>
      </c>
      <c r="BY679" s="274">
        <f t="shared" si="210"/>
        <v>0.95969000000000004</v>
      </c>
      <c r="BZ679" s="326">
        <f t="shared" si="220"/>
        <v>85.058716877324954</v>
      </c>
      <c r="CA679" s="296" t="str">
        <f t="shared" si="221"/>
        <v/>
      </c>
    </row>
    <row r="680" spans="12:79" x14ac:dyDescent="0.25">
      <c r="L680" s="332">
        <v>44040</v>
      </c>
      <c r="M680" s="2" t="s">
        <v>108</v>
      </c>
      <c r="N680" s="2" t="s">
        <v>135</v>
      </c>
      <c r="O680" s="323">
        <v>45658</v>
      </c>
      <c r="P680" s="323">
        <v>46022</v>
      </c>
      <c r="Q680" s="324">
        <v>8760</v>
      </c>
      <c r="R680" s="325">
        <v>48.48</v>
      </c>
      <c r="S680" s="274">
        <f t="shared" si="202"/>
        <v>1.07056</v>
      </c>
      <c r="T680" s="326">
        <f t="shared" si="211"/>
        <v>45.284710805559705</v>
      </c>
      <c r="U680" s="296" t="str">
        <f t="shared" si="203"/>
        <v/>
      </c>
      <c r="V680" s="296"/>
      <c r="W680" s="332">
        <v>44468</v>
      </c>
      <c r="X680" s="2" t="s">
        <v>108</v>
      </c>
      <c r="Y680" s="2" t="s">
        <v>149</v>
      </c>
      <c r="Z680" s="323">
        <v>47484</v>
      </c>
      <c r="AA680" s="323">
        <v>47848</v>
      </c>
      <c r="AB680" s="324">
        <v>8760</v>
      </c>
      <c r="AC680" s="325">
        <v>68.790000000000006</v>
      </c>
      <c r="AD680" s="274">
        <f t="shared" si="204"/>
        <v>1.08595</v>
      </c>
      <c r="AE680" s="326">
        <f t="shared" si="212"/>
        <v>63.345457894009861</v>
      </c>
      <c r="AF680" s="296" t="str">
        <f t="shared" si="213"/>
        <v/>
      </c>
      <c r="AG680" s="296"/>
      <c r="AH680" s="332">
        <v>44833</v>
      </c>
      <c r="AI680" s="2" t="s">
        <v>108</v>
      </c>
      <c r="AJ680" s="2" t="s">
        <v>153</v>
      </c>
      <c r="AK680" s="323">
        <v>47849</v>
      </c>
      <c r="AL680" s="323">
        <v>48213</v>
      </c>
      <c r="AM680" s="324">
        <v>8760</v>
      </c>
      <c r="AN680" s="325">
        <v>114.04</v>
      </c>
      <c r="AO680" s="274">
        <f t="shared" si="205"/>
        <v>0.96418999999999999</v>
      </c>
      <c r="AP680" s="326">
        <f t="shared" si="214"/>
        <v>118.27544363662764</v>
      </c>
      <c r="AQ680" s="296" t="str">
        <f t="shared" si="215"/>
        <v/>
      </c>
      <c r="AR680" s="296"/>
      <c r="AS680" s="333">
        <v>44841</v>
      </c>
      <c r="AT680" s="328" t="s">
        <v>115</v>
      </c>
      <c r="AU680" s="328" t="s">
        <v>145</v>
      </c>
      <c r="AV680" s="329">
        <v>45748</v>
      </c>
      <c r="AW680" s="329">
        <v>45838</v>
      </c>
      <c r="AX680" s="330">
        <v>2184</v>
      </c>
      <c r="AY680" s="331"/>
      <c r="AZ680" s="274">
        <f t="shared" si="206"/>
        <v>0.97899000000000003</v>
      </c>
      <c r="BA680" s="326" t="str">
        <f t="shared" si="216"/>
        <v/>
      </c>
      <c r="BB680" s="296" t="str">
        <f t="shared" si="217"/>
        <v/>
      </c>
      <c r="BC680" t="str">
        <f t="shared" si="207"/>
        <v/>
      </c>
      <c r="BD680" s="296"/>
      <c r="BE680" s="296"/>
      <c r="BF680" s="332">
        <v>45204</v>
      </c>
      <c r="BG680" s="2" t="s">
        <v>115</v>
      </c>
      <c r="BH680" s="2" t="s">
        <v>157</v>
      </c>
      <c r="BI680" s="323">
        <v>46113</v>
      </c>
      <c r="BJ680" s="323">
        <v>46203</v>
      </c>
      <c r="BK680" s="324">
        <v>2184</v>
      </c>
      <c r="BL680" s="325"/>
      <c r="BM680" s="274">
        <f t="shared" si="208"/>
        <v>0.95518000000000003</v>
      </c>
      <c r="BN680" s="326" t="str">
        <f t="shared" si="218"/>
        <v/>
      </c>
      <c r="BO680" s="296" t="str">
        <f t="shared" si="219"/>
        <v/>
      </c>
      <c r="BP680" t="str">
        <f t="shared" si="209"/>
        <v/>
      </c>
      <c r="BQ680" s="296"/>
      <c r="BR680" s="332">
        <v>45196</v>
      </c>
      <c r="BS680" s="2" t="s">
        <v>108</v>
      </c>
      <c r="BT680" s="2" t="s">
        <v>155</v>
      </c>
      <c r="BU680" s="323">
        <v>48214</v>
      </c>
      <c r="BV680" s="323">
        <v>48579</v>
      </c>
      <c r="BW680" s="324">
        <v>8784</v>
      </c>
      <c r="BX680" s="325">
        <v>79.63</v>
      </c>
      <c r="BY680" s="274">
        <f t="shared" si="210"/>
        <v>0.95969000000000004</v>
      </c>
      <c r="BZ680" s="326">
        <f t="shared" si="220"/>
        <v>82.974710583625949</v>
      </c>
      <c r="CA680" s="296" t="str">
        <f t="shared" si="221"/>
        <v/>
      </c>
    </row>
    <row r="681" spans="12:79" x14ac:dyDescent="0.25">
      <c r="L681" s="332">
        <v>44040</v>
      </c>
      <c r="M681" s="2" t="s">
        <v>108</v>
      </c>
      <c r="N681" s="2" t="s">
        <v>138</v>
      </c>
      <c r="O681" s="323">
        <v>46023</v>
      </c>
      <c r="P681" s="323">
        <v>46387</v>
      </c>
      <c r="Q681" s="324">
        <v>8760</v>
      </c>
      <c r="R681" s="325">
        <v>49.03</v>
      </c>
      <c r="S681" s="274">
        <f t="shared" si="202"/>
        <v>1.07056</v>
      </c>
      <c r="T681" s="326">
        <f t="shared" si="211"/>
        <v>45.798460618741593</v>
      </c>
      <c r="U681" s="296" t="str">
        <f t="shared" si="203"/>
        <v/>
      </c>
      <c r="V681" s="296"/>
      <c r="W681" s="332">
        <v>44468</v>
      </c>
      <c r="X681" s="2" t="s">
        <v>108</v>
      </c>
      <c r="Y681" s="2" t="s">
        <v>153</v>
      </c>
      <c r="Z681" s="323">
        <v>47849</v>
      </c>
      <c r="AA681" s="323">
        <v>48213</v>
      </c>
      <c r="AB681" s="324">
        <v>8760</v>
      </c>
      <c r="AC681" s="325">
        <v>68.209999999999994</v>
      </c>
      <c r="AD681" s="274">
        <f t="shared" si="204"/>
        <v>1.08595</v>
      </c>
      <c r="AE681" s="326">
        <f t="shared" si="212"/>
        <v>62.81136332243657</v>
      </c>
      <c r="AF681" s="296" t="str">
        <f t="shared" si="213"/>
        <v/>
      </c>
      <c r="AG681" s="296"/>
      <c r="AH681" s="332">
        <v>44833</v>
      </c>
      <c r="AI681" s="2" t="s">
        <v>108</v>
      </c>
      <c r="AJ681" s="2" t="s">
        <v>155</v>
      </c>
      <c r="AK681" s="323">
        <v>48214</v>
      </c>
      <c r="AL681" s="323">
        <v>48579</v>
      </c>
      <c r="AM681" s="324">
        <v>8784</v>
      </c>
      <c r="AN681" s="325">
        <v>112.79</v>
      </c>
      <c r="AO681" s="274">
        <f t="shared" si="205"/>
        <v>0.96418999999999999</v>
      </c>
      <c r="AP681" s="326">
        <f t="shared" si="214"/>
        <v>116.97901865814829</v>
      </c>
      <c r="AQ681" s="296" t="str">
        <f t="shared" si="215"/>
        <v/>
      </c>
      <c r="AR681" s="296"/>
      <c r="AS681" s="333">
        <v>44841</v>
      </c>
      <c r="AT681" s="328" t="s">
        <v>115</v>
      </c>
      <c r="AU681" s="328" t="s">
        <v>148</v>
      </c>
      <c r="AV681" s="329">
        <v>45839</v>
      </c>
      <c r="AW681" s="329">
        <v>45930</v>
      </c>
      <c r="AX681" s="330">
        <v>2208</v>
      </c>
      <c r="AY681" s="331"/>
      <c r="AZ681" s="274">
        <f t="shared" si="206"/>
        <v>0.97899000000000003</v>
      </c>
      <c r="BA681" s="326" t="str">
        <f t="shared" si="216"/>
        <v/>
      </c>
      <c r="BB681" s="296" t="str">
        <f t="shared" si="217"/>
        <v/>
      </c>
      <c r="BC681" t="str">
        <f t="shared" si="207"/>
        <v/>
      </c>
      <c r="BD681" s="296"/>
      <c r="BE681" s="296"/>
      <c r="BF681" s="332">
        <v>45204</v>
      </c>
      <c r="BG681" s="2" t="s">
        <v>115</v>
      </c>
      <c r="BH681" s="2" t="s">
        <v>160</v>
      </c>
      <c r="BI681" s="323">
        <v>46204</v>
      </c>
      <c r="BJ681" s="323">
        <v>46295</v>
      </c>
      <c r="BK681" s="324">
        <v>2208</v>
      </c>
      <c r="BL681" s="325"/>
      <c r="BM681" s="274">
        <f t="shared" si="208"/>
        <v>0.95518000000000003</v>
      </c>
      <c r="BN681" s="326" t="str">
        <f t="shared" si="218"/>
        <v/>
      </c>
      <c r="BO681" s="296" t="str">
        <f t="shared" si="219"/>
        <v/>
      </c>
      <c r="BP681" t="str">
        <f t="shared" si="209"/>
        <v/>
      </c>
      <c r="BQ681" s="296"/>
      <c r="BR681" s="332">
        <v>45196</v>
      </c>
      <c r="BS681" s="2" t="s">
        <v>108</v>
      </c>
      <c r="BT681" s="2" t="s">
        <v>158</v>
      </c>
      <c r="BU681" s="323">
        <v>48580</v>
      </c>
      <c r="BV681" s="323">
        <v>48944</v>
      </c>
      <c r="BW681" s="324">
        <v>8760</v>
      </c>
      <c r="BX681" s="325">
        <v>77.63</v>
      </c>
      <c r="BY681" s="274">
        <f t="shared" si="210"/>
        <v>0.95969000000000004</v>
      </c>
      <c r="BZ681" s="326">
        <f t="shared" si="220"/>
        <v>80.890704289926944</v>
      </c>
      <c r="CA681" s="296" t="str">
        <f t="shared" si="221"/>
        <v/>
      </c>
    </row>
    <row r="682" spans="12:79" x14ac:dyDescent="0.25">
      <c r="L682" s="332">
        <v>44039</v>
      </c>
      <c r="M682" s="2" t="s">
        <v>108</v>
      </c>
      <c r="N682" s="2" t="s">
        <v>151</v>
      </c>
      <c r="O682" s="323">
        <v>44197</v>
      </c>
      <c r="P682" s="323">
        <v>44561</v>
      </c>
      <c r="Q682" s="324">
        <v>8760</v>
      </c>
      <c r="R682" s="325">
        <v>38.700000000000003</v>
      </c>
      <c r="S682" s="274">
        <f t="shared" si="202"/>
        <v>1.07056</v>
      </c>
      <c r="T682" s="326">
        <f t="shared" si="211"/>
        <v>36.149305036616354</v>
      </c>
      <c r="U682" s="296" t="str">
        <f t="shared" si="203"/>
        <v/>
      </c>
      <c r="V682" s="296"/>
      <c r="W682" s="332">
        <v>44467</v>
      </c>
      <c r="X682" s="2" t="s">
        <v>108</v>
      </c>
      <c r="Y682" s="2" t="s">
        <v>133</v>
      </c>
      <c r="Z682" s="323">
        <v>44562</v>
      </c>
      <c r="AA682" s="323">
        <v>44926</v>
      </c>
      <c r="AB682" s="324">
        <v>8760</v>
      </c>
      <c r="AC682" s="325">
        <v>116.65</v>
      </c>
      <c r="AD682" s="274">
        <f t="shared" si="204"/>
        <v>1.08595</v>
      </c>
      <c r="AE682" s="326">
        <f t="shared" si="212"/>
        <v>107.4174685759013</v>
      </c>
      <c r="AF682" s="296" t="str">
        <f t="shared" si="213"/>
        <v/>
      </c>
      <c r="AG682" s="296"/>
      <c r="AH682" s="332">
        <v>44832</v>
      </c>
      <c r="AI682" s="2" t="s">
        <v>108</v>
      </c>
      <c r="AJ682" s="2" t="s">
        <v>110</v>
      </c>
      <c r="AK682" s="323">
        <v>44927</v>
      </c>
      <c r="AL682" s="323">
        <v>45291</v>
      </c>
      <c r="AM682" s="324">
        <v>8760</v>
      </c>
      <c r="AN682" s="325">
        <v>501.38</v>
      </c>
      <c r="AO682" s="274">
        <f t="shared" si="205"/>
        <v>0.96418999999999999</v>
      </c>
      <c r="AP682" s="326">
        <f t="shared" si="214"/>
        <v>520.00124456797937</v>
      </c>
      <c r="AQ682" s="296" t="str">
        <f t="shared" si="215"/>
        <v/>
      </c>
      <c r="AR682" s="296"/>
      <c r="AS682" s="333">
        <v>44840</v>
      </c>
      <c r="AT682" s="328" t="s">
        <v>115</v>
      </c>
      <c r="AU682" s="328" t="s">
        <v>110</v>
      </c>
      <c r="AV682" s="329">
        <v>44927</v>
      </c>
      <c r="AW682" s="329">
        <v>45016</v>
      </c>
      <c r="AX682" s="330">
        <v>2159</v>
      </c>
      <c r="AY682" s="331">
        <v>512</v>
      </c>
      <c r="AZ682" s="274">
        <f t="shared" si="206"/>
        <v>0.97899000000000003</v>
      </c>
      <c r="BA682" s="326">
        <f t="shared" si="216"/>
        <v>522.98797740528505</v>
      </c>
      <c r="BB682" s="296" t="str">
        <f t="shared" si="217"/>
        <v/>
      </c>
      <c r="BC682" t="str">
        <f t="shared" si="207"/>
        <v/>
      </c>
      <c r="BD682" s="296"/>
      <c r="BE682" s="296"/>
      <c r="BF682" s="332">
        <v>45203</v>
      </c>
      <c r="BG682" s="2" t="s">
        <v>115</v>
      </c>
      <c r="BH682" s="2" t="s">
        <v>111</v>
      </c>
      <c r="BI682" s="323">
        <v>45292</v>
      </c>
      <c r="BJ682" s="323">
        <v>45382</v>
      </c>
      <c r="BK682" s="324">
        <v>2183</v>
      </c>
      <c r="BL682" s="325">
        <v>116.07</v>
      </c>
      <c r="BM682" s="274">
        <f t="shared" si="208"/>
        <v>0.95518000000000003</v>
      </c>
      <c r="BN682" s="326">
        <f t="shared" si="218"/>
        <v>121.51636340794404</v>
      </c>
      <c r="BO682" s="296" t="str">
        <f t="shared" si="219"/>
        <v/>
      </c>
      <c r="BP682">
        <f t="shared" si="209"/>
        <v>1</v>
      </c>
      <c r="BQ682" s="296"/>
      <c r="BR682" s="332">
        <v>45195</v>
      </c>
      <c r="BS682" s="2" t="s">
        <v>108</v>
      </c>
      <c r="BT682" s="2" t="s">
        <v>111</v>
      </c>
      <c r="BU682" s="323">
        <v>45292</v>
      </c>
      <c r="BV682" s="323">
        <v>45657</v>
      </c>
      <c r="BW682" s="324">
        <v>8784</v>
      </c>
      <c r="BX682" s="325">
        <v>123.99</v>
      </c>
      <c r="BY682" s="274">
        <f t="shared" si="210"/>
        <v>0.95969000000000004</v>
      </c>
      <c r="BZ682" s="326">
        <f t="shared" si="220"/>
        <v>129.19797017786993</v>
      </c>
      <c r="CA682" s="296">
        <f t="shared" si="221"/>
        <v>129.19797017786993</v>
      </c>
    </row>
    <row r="683" spans="12:79" x14ac:dyDescent="0.25">
      <c r="L683" s="332">
        <v>44039</v>
      </c>
      <c r="M683" s="2" t="s">
        <v>108</v>
      </c>
      <c r="N683" s="2" t="s">
        <v>133</v>
      </c>
      <c r="O683" s="323">
        <v>44562</v>
      </c>
      <c r="P683" s="323">
        <v>44926</v>
      </c>
      <c r="Q683" s="324">
        <v>8760</v>
      </c>
      <c r="R683" s="325">
        <v>42.75</v>
      </c>
      <c r="S683" s="274">
        <f t="shared" si="202"/>
        <v>1.07056</v>
      </c>
      <c r="T683" s="326">
        <f t="shared" si="211"/>
        <v>39.932371842773875</v>
      </c>
      <c r="U683" s="296" t="str">
        <f t="shared" si="203"/>
        <v/>
      </c>
      <c r="V683" s="296"/>
      <c r="W683" s="332">
        <v>44467</v>
      </c>
      <c r="X683" s="2" t="s">
        <v>108</v>
      </c>
      <c r="Y683" s="2" t="s">
        <v>110</v>
      </c>
      <c r="Z683" s="323">
        <v>44927</v>
      </c>
      <c r="AA683" s="323">
        <v>45291</v>
      </c>
      <c r="AB683" s="324">
        <v>8760</v>
      </c>
      <c r="AC683" s="325">
        <v>84.31</v>
      </c>
      <c r="AD683" s="274">
        <f t="shared" si="204"/>
        <v>1.08595</v>
      </c>
      <c r="AE683" s="326">
        <f t="shared" si="212"/>
        <v>77.637091947143062</v>
      </c>
      <c r="AF683" s="296" t="str">
        <f t="shared" si="213"/>
        <v/>
      </c>
      <c r="AG683" s="296"/>
      <c r="AH683" s="332">
        <v>44832</v>
      </c>
      <c r="AI683" s="2" t="s">
        <v>108</v>
      </c>
      <c r="AJ683" s="2" t="s">
        <v>111</v>
      </c>
      <c r="AK683" s="323">
        <v>45292</v>
      </c>
      <c r="AL683" s="323">
        <v>45657</v>
      </c>
      <c r="AM683" s="324">
        <v>8784</v>
      </c>
      <c r="AN683" s="325">
        <v>255.35</v>
      </c>
      <c r="AO683" s="274">
        <f t="shared" si="205"/>
        <v>0.96418999999999999</v>
      </c>
      <c r="AP683" s="326">
        <f t="shared" si="214"/>
        <v>264.83369460376065</v>
      </c>
      <c r="AQ683" s="296">
        <f t="shared" si="215"/>
        <v>264.83369460376065</v>
      </c>
      <c r="AR683" s="296"/>
      <c r="AS683" s="333">
        <v>44840</v>
      </c>
      <c r="AT683" s="328" t="s">
        <v>115</v>
      </c>
      <c r="AU683" s="328" t="s">
        <v>134</v>
      </c>
      <c r="AV683" s="329">
        <v>45017</v>
      </c>
      <c r="AW683" s="329">
        <v>45107</v>
      </c>
      <c r="AX683" s="330">
        <v>2184</v>
      </c>
      <c r="AY683" s="331">
        <v>370</v>
      </c>
      <c r="AZ683" s="274">
        <f t="shared" si="206"/>
        <v>0.97899000000000003</v>
      </c>
      <c r="BA683" s="326">
        <f t="shared" si="216"/>
        <v>377.94053054678801</v>
      </c>
      <c r="BB683" s="296" t="str">
        <f t="shared" si="217"/>
        <v/>
      </c>
      <c r="BC683" t="str">
        <f t="shared" si="207"/>
        <v/>
      </c>
      <c r="BD683" s="296"/>
      <c r="BE683" s="296"/>
      <c r="BF683" s="332">
        <v>45203</v>
      </c>
      <c r="BG683" s="2" t="s">
        <v>115</v>
      </c>
      <c r="BH683" s="2" t="s">
        <v>117</v>
      </c>
      <c r="BI683" s="323">
        <v>45383</v>
      </c>
      <c r="BJ683" s="323">
        <v>45473</v>
      </c>
      <c r="BK683" s="324">
        <v>2184</v>
      </c>
      <c r="BL683" s="325">
        <v>104.51</v>
      </c>
      <c r="BM683" s="274">
        <f t="shared" si="208"/>
        <v>0.95518000000000003</v>
      </c>
      <c r="BN683" s="326">
        <f t="shared" si="218"/>
        <v>109.41393245252203</v>
      </c>
      <c r="BO683" s="296" t="str">
        <f t="shared" si="219"/>
        <v/>
      </c>
      <c r="BP683">
        <f t="shared" si="209"/>
        <v>1</v>
      </c>
      <c r="BQ683" s="296"/>
      <c r="BR683" s="332">
        <v>45195</v>
      </c>
      <c r="BS683" s="2" t="s">
        <v>108</v>
      </c>
      <c r="BT683" s="2" t="s">
        <v>135</v>
      </c>
      <c r="BU683" s="323">
        <v>45658</v>
      </c>
      <c r="BV683" s="323">
        <v>46022</v>
      </c>
      <c r="BW683" s="324">
        <v>8760</v>
      </c>
      <c r="BX683" s="325">
        <v>118.24</v>
      </c>
      <c r="BY683" s="274">
        <f t="shared" si="210"/>
        <v>0.95969000000000004</v>
      </c>
      <c r="BZ683" s="326">
        <f t="shared" si="220"/>
        <v>123.20645208348527</v>
      </c>
      <c r="CA683" s="296" t="str">
        <f t="shared" si="221"/>
        <v/>
      </c>
    </row>
    <row r="684" spans="12:79" x14ac:dyDescent="0.25">
      <c r="L684" s="332">
        <v>44039</v>
      </c>
      <c r="M684" s="2" t="s">
        <v>108</v>
      </c>
      <c r="N684" s="2" t="s">
        <v>110</v>
      </c>
      <c r="O684" s="323">
        <v>44927</v>
      </c>
      <c r="P684" s="323">
        <v>45291</v>
      </c>
      <c r="Q684" s="324">
        <v>8760</v>
      </c>
      <c r="R684" s="325">
        <v>45.3</v>
      </c>
      <c r="S684" s="274">
        <f t="shared" si="202"/>
        <v>1.07056</v>
      </c>
      <c r="T684" s="326">
        <f t="shared" si="211"/>
        <v>42.314302794798984</v>
      </c>
      <c r="U684" s="296" t="str">
        <f t="shared" si="203"/>
        <v/>
      </c>
      <c r="V684" s="296"/>
      <c r="W684" s="332">
        <v>44467</v>
      </c>
      <c r="X684" s="2" t="s">
        <v>108</v>
      </c>
      <c r="Y684" s="2" t="s">
        <v>111</v>
      </c>
      <c r="Z684" s="323">
        <v>45292</v>
      </c>
      <c r="AA684" s="323">
        <v>45657</v>
      </c>
      <c r="AB684" s="324">
        <v>8784</v>
      </c>
      <c r="AC684" s="325">
        <v>73.900000000000006</v>
      </c>
      <c r="AD684" s="274">
        <f t="shared" si="204"/>
        <v>1.08595</v>
      </c>
      <c r="AE684" s="326">
        <f t="shared" si="212"/>
        <v>68.051015240112349</v>
      </c>
      <c r="AF684" s="296" t="str">
        <f t="shared" si="213"/>
        <v/>
      </c>
      <c r="AG684" s="296"/>
      <c r="AH684" s="332">
        <v>44832</v>
      </c>
      <c r="AI684" s="2" t="s">
        <v>108</v>
      </c>
      <c r="AJ684" s="2" t="s">
        <v>135</v>
      </c>
      <c r="AK684" s="323">
        <v>45658</v>
      </c>
      <c r="AL684" s="323">
        <v>46022</v>
      </c>
      <c r="AM684" s="324">
        <v>8760</v>
      </c>
      <c r="AN684" s="325">
        <v>192</v>
      </c>
      <c r="AO684" s="274">
        <f t="shared" si="205"/>
        <v>0.96418999999999999</v>
      </c>
      <c r="AP684" s="326">
        <f t="shared" si="214"/>
        <v>199.13087669442746</v>
      </c>
      <c r="AQ684" s="296" t="str">
        <f t="shared" si="215"/>
        <v/>
      </c>
      <c r="AR684" s="296"/>
      <c r="AS684" s="333">
        <v>44840</v>
      </c>
      <c r="AT684" s="328" t="s">
        <v>115</v>
      </c>
      <c r="AU684" s="328" t="s">
        <v>137</v>
      </c>
      <c r="AV684" s="329">
        <v>45108</v>
      </c>
      <c r="AW684" s="329">
        <v>45199</v>
      </c>
      <c r="AX684" s="330">
        <v>2208</v>
      </c>
      <c r="AY684" s="331">
        <v>361.22</v>
      </c>
      <c r="AZ684" s="274">
        <f t="shared" si="206"/>
        <v>0.97899000000000003</v>
      </c>
      <c r="BA684" s="326">
        <f t="shared" si="216"/>
        <v>368.97210390300211</v>
      </c>
      <c r="BB684" s="296" t="str">
        <f t="shared" si="217"/>
        <v/>
      </c>
      <c r="BC684" t="str">
        <f t="shared" si="207"/>
        <v/>
      </c>
      <c r="BD684" s="296"/>
      <c r="BE684" s="296"/>
      <c r="BF684" s="332">
        <v>45203</v>
      </c>
      <c r="BG684" s="2" t="s">
        <v>115</v>
      </c>
      <c r="BH684" s="2" t="s">
        <v>118</v>
      </c>
      <c r="BI684" s="323">
        <v>45474</v>
      </c>
      <c r="BJ684" s="323">
        <v>45565</v>
      </c>
      <c r="BK684" s="324">
        <v>2208</v>
      </c>
      <c r="BL684" s="325">
        <v>115.19</v>
      </c>
      <c r="BM684" s="274">
        <f t="shared" si="208"/>
        <v>0.95518000000000003</v>
      </c>
      <c r="BN684" s="326">
        <f t="shared" si="218"/>
        <v>120.59507108607801</v>
      </c>
      <c r="BO684" s="296" t="str">
        <f t="shared" si="219"/>
        <v/>
      </c>
      <c r="BP684">
        <f t="shared" si="209"/>
        <v>1</v>
      </c>
      <c r="BQ684" s="296"/>
      <c r="BR684" s="332">
        <v>45195</v>
      </c>
      <c r="BS684" s="2" t="s">
        <v>108</v>
      </c>
      <c r="BT684" s="2" t="s">
        <v>138</v>
      </c>
      <c r="BU684" s="323">
        <v>46023</v>
      </c>
      <c r="BV684" s="323">
        <v>46387</v>
      </c>
      <c r="BW684" s="324">
        <v>8760</v>
      </c>
      <c r="BX684" s="325">
        <v>107.75</v>
      </c>
      <c r="BY684" s="274">
        <f t="shared" si="210"/>
        <v>0.95969000000000004</v>
      </c>
      <c r="BZ684" s="326">
        <f t="shared" si="220"/>
        <v>112.27583907303399</v>
      </c>
      <c r="CA684" s="296" t="str">
        <f t="shared" si="221"/>
        <v/>
      </c>
    </row>
    <row r="685" spans="12:79" x14ac:dyDescent="0.25">
      <c r="L685" s="332">
        <v>44039</v>
      </c>
      <c r="M685" s="2" t="s">
        <v>108</v>
      </c>
      <c r="N685" s="2" t="s">
        <v>111</v>
      </c>
      <c r="O685" s="323">
        <v>45292</v>
      </c>
      <c r="P685" s="323">
        <v>45657</v>
      </c>
      <c r="Q685" s="324">
        <v>8784</v>
      </c>
      <c r="R685" s="325">
        <v>47.78</v>
      </c>
      <c r="S685" s="274">
        <f t="shared" si="202"/>
        <v>1.07056</v>
      </c>
      <c r="T685" s="326">
        <f t="shared" si="211"/>
        <v>44.630847406964584</v>
      </c>
      <c r="U685" s="296" t="str">
        <f t="shared" si="203"/>
        <v/>
      </c>
      <c r="V685" s="296"/>
      <c r="W685" s="332">
        <v>44467</v>
      </c>
      <c r="X685" s="2" t="s">
        <v>108</v>
      </c>
      <c r="Y685" s="2" t="s">
        <v>135</v>
      </c>
      <c r="Z685" s="323">
        <v>45658</v>
      </c>
      <c r="AA685" s="323">
        <v>46022</v>
      </c>
      <c r="AB685" s="324">
        <v>8760</v>
      </c>
      <c r="AC685" s="325">
        <v>70.180000000000007</v>
      </c>
      <c r="AD685" s="274">
        <f t="shared" si="204"/>
        <v>1.08595</v>
      </c>
      <c r="AE685" s="326">
        <f t="shared" si="212"/>
        <v>64.625443160366501</v>
      </c>
      <c r="AF685" s="296" t="str">
        <f t="shared" si="213"/>
        <v/>
      </c>
      <c r="AG685" s="296"/>
      <c r="AH685" s="332">
        <v>44832</v>
      </c>
      <c r="AI685" s="2" t="s">
        <v>108</v>
      </c>
      <c r="AJ685" s="2" t="s">
        <v>138</v>
      </c>
      <c r="AK685" s="323">
        <v>46023</v>
      </c>
      <c r="AL685" s="323">
        <v>46387</v>
      </c>
      <c r="AM685" s="324">
        <v>8760</v>
      </c>
      <c r="AN685" s="325">
        <v>161</v>
      </c>
      <c r="AO685" s="274">
        <f t="shared" si="205"/>
        <v>0.96418999999999999</v>
      </c>
      <c r="AP685" s="326">
        <f t="shared" si="214"/>
        <v>166.97953722813969</v>
      </c>
      <c r="AQ685" s="296" t="str">
        <f t="shared" si="215"/>
        <v/>
      </c>
      <c r="AR685" s="296"/>
      <c r="AS685" s="333">
        <v>44840</v>
      </c>
      <c r="AT685" s="328" t="s">
        <v>115</v>
      </c>
      <c r="AU685" s="328" t="s">
        <v>116</v>
      </c>
      <c r="AV685" s="329">
        <v>45200</v>
      </c>
      <c r="AW685" s="329">
        <v>45291</v>
      </c>
      <c r="AX685" s="330">
        <v>2209</v>
      </c>
      <c r="AY685" s="331">
        <v>501.71</v>
      </c>
      <c r="AZ685" s="274">
        <f t="shared" si="206"/>
        <v>0.97899000000000003</v>
      </c>
      <c r="BA685" s="326">
        <f t="shared" si="216"/>
        <v>512.4771448125108</v>
      </c>
      <c r="BB685" s="296">
        <f t="shared" si="217"/>
        <v>512.4771448125108</v>
      </c>
      <c r="BC685">
        <f t="shared" si="207"/>
        <v>1</v>
      </c>
      <c r="BD685" s="296"/>
      <c r="BE685" s="296"/>
      <c r="BF685" s="332">
        <v>45203</v>
      </c>
      <c r="BG685" s="2" t="s">
        <v>115</v>
      </c>
      <c r="BH685" s="2" t="s">
        <v>140</v>
      </c>
      <c r="BI685" s="323">
        <v>45566</v>
      </c>
      <c r="BJ685" s="323">
        <v>45657</v>
      </c>
      <c r="BK685" s="324">
        <v>2209</v>
      </c>
      <c r="BL685" s="325">
        <v>132.68</v>
      </c>
      <c r="BM685" s="274">
        <f t="shared" si="208"/>
        <v>0.95518000000000003</v>
      </c>
      <c r="BN685" s="326">
        <f t="shared" si="218"/>
        <v>138.90575598316548</v>
      </c>
      <c r="BO685" s="296" t="str">
        <f t="shared" si="219"/>
        <v/>
      </c>
      <c r="BP685" t="str">
        <f t="shared" si="209"/>
        <v/>
      </c>
      <c r="BQ685" s="296"/>
      <c r="BR685" s="332">
        <v>45195</v>
      </c>
      <c r="BS685" s="2" t="s">
        <v>108</v>
      </c>
      <c r="BT685" s="2" t="s">
        <v>141</v>
      </c>
      <c r="BU685" s="323">
        <v>46388</v>
      </c>
      <c r="BV685" s="323">
        <v>46752</v>
      </c>
      <c r="BW685" s="324">
        <v>8760</v>
      </c>
      <c r="BX685" s="325">
        <v>96.5</v>
      </c>
      <c r="BY685" s="274">
        <f t="shared" si="210"/>
        <v>0.95969000000000004</v>
      </c>
      <c r="BZ685" s="326">
        <f t="shared" si="220"/>
        <v>100.55330367097709</v>
      </c>
      <c r="CA685" s="296" t="str">
        <f t="shared" si="221"/>
        <v/>
      </c>
    </row>
    <row r="686" spans="12:79" x14ac:dyDescent="0.25">
      <c r="L686" s="332">
        <v>44039</v>
      </c>
      <c r="M686" s="2" t="s">
        <v>108</v>
      </c>
      <c r="N686" s="2" t="s">
        <v>135</v>
      </c>
      <c r="O686" s="323">
        <v>45658</v>
      </c>
      <c r="P686" s="323">
        <v>46022</v>
      </c>
      <c r="Q686" s="324">
        <v>8760</v>
      </c>
      <c r="R686" s="325">
        <v>48.4</v>
      </c>
      <c r="S686" s="274">
        <f t="shared" si="202"/>
        <v>1.07056</v>
      </c>
      <c r="T686" s="326">
        <f t="shared" si="211"/>
        <v>45.209983560005981</v>
      </c>
      <c r="U686" s="296" t="str">
        <f t="shared" si="203"/>
        <v/>
      </c>
      <c r="V686" s="296"/>
      <c r="W686" s="332">
        <v>44467</v>
      </c>
      <c r="X686" s="2" t="s">
        <v>108</v>
      </c>
      <c r="Y686" s="2" t="s">
        <v>138</v>
      </c>
      <c r="Z686" s="323">
        <v>46023</v>
      </c>
      <c r="AA686" s="323">
        <v>46387</v>
      </c>
      <c r="AB686" s="324">
        <v>8760</v>
      </c>
      <c r="AC686" s="325">
        <v>68.8</v>
      </c>
      <c r="AD686" s="274">
        <f t="shared" si="204"/>
        <v>1.08595</v>
      </c>
      <c r="AE686" s="326">
        <f t="shared" si="212"/>
        <v>63.354666421105946</v>
      </c>
      <c r="AF686" s="296" t="str">
        <f t="shared" si="213"/>
        <v/>
      </c>
      <c r="AG686" s="296"/>
      <c r="AH686" s="332">
        <v>44832</v>
      </c>
      <c r="AI686" s="2" t="s">
        <v>108</v>
      </c>
      <c r="AJ686" s="2" t="s">
        <v>141</v>
      </c>
      <c r="AK686" s="323">
        <v>46388</v>
      </c>
      <c r="AL686" s="323">
        <v>46752</v>
      </c>
      <c r="AM686" s="324">
        <v>8760</v>
      </c>
      <c r="AN686" s="325">
        <v>135.5</v>
      </c>
      <c r="AO686" s="274">
        <f t="shared" si="205"/>
        <v>0.96418999999999999</v>
      </c>
      <c r="AP686" s="326">
        <f t="shared" si="214"/>
        <v>140.53246766716103</v>
      </c>
      <c r="AQ686" s="296" t="str">
        <f t="shared" si="215"/>
        <v/>
      </c>
      <c r="AR686" s="296"/>
      <c r="AS686" s="333">
        <v>44840</v>
      </c>
      <c r="AT686" s="328" t="s">
        <v>115</v>
      </c>
      <c r="AU686" s="328" t="s">
        <v>111</v>
      </c>
      <c r="AV686" s="329">
        <v>45292</v>
      </c>
      <c r="AW686" s="329">
        <v>45382</v>
      </c>
      <c r="AX686" s="330">
        <v>2183</v>
      </c>
      <c r="AY686" s="331">
        <v>444.53</v>
      </c>
      <c r="AZ686" s="274">
        <f t="shared" si="206"/>
        <v>0.97899000000000003</v>
      </c>
      <c r="BA686" s="326">
        <f t="shared" si="216"/>
        <v>454.07001092963151</v>
      </c>
      <c r="BB686" s="296">
        <f t="shared" si="217"/>
        <v>454.07001092963151</v>
      </c>
      <c r="BC686">
        <f t="shared" si="207"/>
        <v>1</v>
      </c>
      <c r="BD686" s="296"/>
      <c r="BE686" s="296"/>
      <c r="BF686" s="332">
        <v>45203</v>
      </c>
      <c r="BG686" s="2" t="s">
        <v>115</v>
      </c>
      <c r="BH686" s="2" t="s">
        <v>135</v>
      </c>
      <c r="BI686" s="323">
        <v>45658</v>
      </c>
      <c r="BJ686" s="323">
        <v>45747</v>
      </c>
      <c r="BK686" s="324">
        <v>2159</v>
      </c>
      <c r="BL686" s="325">
        <v>133.81</v>
      </c>
      <c r="BM686" s="274">
        <f t="shared" si="208"/>
        <v>0.95518000000000003</v>
      </c>
      <c r="BN686" s="326">
        <f t="shared" si="218"/>
        <v>140.08877907828889</v>
      </c>
      <c r="BO686" s="296" t="str">
        <f t="shared" si="219"/>
        <v/>
      </c>
      <c r="BP686" t="str">
        <f t="shared" si="209"/>
        <v/>
      </c>
      <c r="BQ686" s="296"/>
      <c r="BR686" s="332">
        <v>45195</v>
      </c>
      <c r="BS686" s="2" t="s">
        <v>108</v>
      </c>
      <c r="BT686" s="2" t="s">
        <v>143</v>
      </c>
      <c r="BU686" s="323">
        <v>46753</v>
      </c>
      <c r="BV686" s="323">
        <v>47118</v>
      </c>
      <c r="BW686" s="324">
        <v>8784</v>
      </c>
      <c r="BX686" s="325">
        <v>85.5</v>
      </c>
      <c r="BY686" s="274">
        <f t="shared" si="210"/>
        <v>0.95969000000000004</v>
      </c>
      <c r="BZ686" s="326">
        <f t="shared" si="220"/>
        <v>89.091269055632537</v>
      </c>
      <c r="CA686" s="296" t="str">
        <f t="shared" si="221"/>
        <v/>
      </c>
    </row>
    <row r="687" spans="12:79" x14ac:dyDescent="0.25">
      <c r="L687" s="332">
        <v>44039</v>
      </c>
      <c r="M687" s="2" t="s">
        <v>108</v>
      </c>
      <c r="N687" s="2" t="s">
        <v>138</v>
      </c>
      <c r="O687" s="323">
        <v>46023</v>
      </c>
      <c r="P687" s="323">
        <v>46387</v>
      </c>
      <c r="Q687" s="324">
        <v>8760</v>
      </c>
      <c r="R687" s="325">
        <v>48.95</v>
      </c>
      <c r="S687" s="274">
        <f t="shared" si="202"/>
        <v>1.07056</v>
      </c>
      <c r="T687" s="326">
        <f t="shared" si="211"/>
        <v>45.723733373187869</v>
      </c>
      <c r="U687" s="296" t="str">
        <f t="shared" si="203"/>
        <v/>
      </c>
      <c r="V687" s="296"/>
      <c r="W687" s="332">
        <v>44467</v>
      </c>
      <c r="X687" s="2" t="s">
        <v>108</v>
      </c>
      <c r="Y687" s="2" t="s">
        <v>141</v>
      </c>
      <c r="Z687" s="323">
        <v>46388</v>
      </c>
      <c r="AA687" s="323">
        <v>46752</v>
      </c>
      <c r="AB687" s="324">
        <v>8760</v>
      </c>
      <c r="AC687" s="325">
        <v>69.2</v>
      </c>
      <c r="AD687" s="274">
        <f t="shared" si="204"/>
        <v>1.08595</v>
      </c>
      <c r="AE687" s="326">
        <f t="shared" si="212"/>
        <v>63.723007504949585</v>
      </c>
      <c r="AF687" s="296" t="str">
        <f t="shared" si="213"/>
        <v/>
      </c>
      <c r="AG687" s="296"/>
      <c r="AH687" s="332">
        <v>44832</v>
      </c>
      <c r="AI687" s="2" t="s">
        <v>108</v>
      </c>
      <c r="AJ687" s="2" t="s">
        <v>143</v>
      </c>
      <c r="AK687" s="323">
        <v>46753</v>
      </c>
      <c r="AL687" s="323">
        <v>47118</v>
      </c>
      <c r="AM687" s="324">
        <v>8784</v>
      </c>
      <c r="AN687" s="325">
        <v>122</v>
      </c>
      <c r="AO687" s="274">
        <f t="shared" si="205"/>
        <v>0.96418999999999999</v>
      </c>
      <c r="AP687" s="326">
        <f t="shared" si="214"/>
        <v>126.5310778995841</v>
      </c>
      <c r="AQ687" s="296" t="str">
        <f t="shared" si="215"/>
        <v/>
      </c>
      <c r="AR687" s="296"/>
      <c r="AS687" s="333">
        <v>44840</v>
      </c>
      <c r="AT687" s="328" t="s">
        <v>115</v>
      </c>
      <c r="AU687" s="328" t="s">
        <v>117</v>
      </c>
      <c r="AV687" s="329">
        <v>45383</v>
      </c>
      <c r="AW687" s="329">
        <v>45473</v>
      </c>
      <c r="AX687" s="330">
        <v>2184</v>
      </c>
      <c r="AY687" s="331">
        <v>169.32</v>
      </c>
      <c r="AZ687" s="274">
        <f t="shared" si="206"/>
        <v>0.97899000000000003</v>
      </c>
      <c r="BA687" s="326">
        <f t="shared" si="216"/>
        <v>172.95375846535714</v>
      </c>
      <c r="BB687" s="296">
        <f t="shared" si="217"/>
        <v>172.95375846535714</v>
      </c>
      <c r="BC687">
        <f t="shared" si="207"/>
        <v>1</v>
      </c>
      <c r="BD687" s="296"/>
      <c r="BE687" s="296"/>
      <c r="BF687" s="332">
        <v>45203</v>
      </c>
      <c r="BG687" s="2" t="s">
        <v>115</v>
      </c>
      <c r="BH687" s="2" t="s">
        <v>145</v>
      </c>
      <c r="BI687" s="323">
        <v>45748</v>
      </c>
      <c r="BJ687" s="323">
        <v>45838</v>
      </c>
      <c r="BK687" s="324">
        <v>2184</v>
      </c>
      <c r="BL687" s="325">
        <v>101.4</v>
      </c>
      <c r="BM687" s="274">
        <f t="shared" si="208"/>
        <v>0.95518000000000003</v>
      </c>
      <c r="BN687" s="326">
        <f t="shared" si="218"/>
        <v>106.15800163320003</v>
      </c>
      <c r="BO687" s="296" t="str">
        <f t="shared" si="219"/>
        <v/>
      </c>
      <c r="BP687" t="str">
        <f t="shared" si="209"/>
        <v/>
      </c>
      <c r="BQ687" s="296"/>
      <c r="BR687" s="332">
        <v>45195</v>
      </c>
      <c r="BS687" s="2" t="s">
        <v>108</v>
      </c>
      <c r="BT687" s="2" t="s">
        <v>146</v>
      </c>
      <c r="BU687" s="323">
        <v>47119</v>
      </c>
      <c r="BV687" s="323">
        <v>47483</v>
      </c>
      <c r="BW687" s="324">
        <v>8760</v>
      </c>
      <c r="BX687" s="325">
        <v>82.75</v>
      </c>
      <c r="BY687" s="274">
        <f t="shared" si="210"/>
        <v>0.95969000000000004</v>
      </c>
      <c r="BZ687" s="326">
        <f t="shared" si="220"/>
        <v>86.225760401796407</v>
      </c>
      <c r="CA687" s="296" t="str">
        <f t="shared" si="221"/>
        <v/>
      </c>
    </row>
    <row r="688" spans="12:79" x14ac:dyDescent="0.25">
      <c r="L688" s="332">
        <v>44036</v>
      </c>
      <c r="M688" s="2" t="s">
        <v>108</v>
      </c>
      <c r="N688" s="2" t="s">
        <v>151</v>
      </c>
      <c r="O688" s="323">
        <v>44197</v>
      </c>
      <c r="P688" s="323">
        <v>44561</v>
      </c>
      <c r="Q688" s="324">
        <v>8760</v>
      </c>
      <c r="R688" s="325">
        <v>39.78</v>
      </c>
      <c r="S688" s="274">
        <f t="shared" si="202"/>
        <v>1.07056</v>
      </c>
      <c r="T688" s="326">
        <f t="shared" si="211"/>
        <v>37.158122851591692</v>
      </c>
      <c r="U688" s="296" t="str">
        <f t="shared" si="203"/>
        <v/>
      </c>
      <c r="V688" s="296"/>
      <c r="W688" s="332">
        <v>44467</v>
      </c>
      <c r="X688" s="2" t="s">
        <v>108</v>
      </c>
      <c r="Y688" s="2" t="s">
        <v>143</v>
      </c>
      <c r="Z688" s="323">
        <v>46753</v>
      </c>
      <c r="AA688" s="323">
        <v>47118</v>
      </c>
      <c r="AB688" s="324">
        <v>8784</v>
      </c>
      <c r="AC688" s="325">
        <v>68.239999999999995</v>
      </c>
      <c r="AD688" s="274">
        <f t="shared" si="204"/>
        <v>1.08595</v>
      </c>
      <c r="AE688" s="326">
        <f t="shared" si="212"/>
        <v>62.838988903724847</v>
      </c>
      <c r="AF688" s="296" t="str">
        <f t="shared" si="213"/>
        <v/>
      </c>
      <c r="AG688" s="296"/>
      <c r="AH688" s="332">
        <v>44832</v>
      </c>
      <c r="AI688" s="2" t="s">
        <v>108</v>
      </c>
      <c r="AJ688" s="2" t="s">
        <v>146</v>
      </c>
      <c r="AK688" s="323">
        <v>47119</v>
      </c>
      <c r="AL688" s="323">
        <v>47483</v>
      </c>
      <c r="AM688" s="324">
        <v>8760</v>
      </c>
      <c r="AN688" s="325">
        <v>120.22</v>
      </c>
      <c r="AO688" s="274">
        <f t="shared" si="205"/>
        <v>0.96418999999999999</v>
      </c>
      <c r="AP688" s="326">
        <f t="shared" si="214"/>
        <v>124.68496873022951</v>
      </c>
      <c r="AQ688" s="296" t="str">
        <f t="shared" si="215"/>
        <v/>
      </c>
      <c r="AR688" s="296"/>
      <c r="AS688" s="333">
        <v>44840</v>
      </c>
      <c r="AT688" s="328" t="s">
        <v>115</v>
      </c>
      <c r="AU688" s="328" t="s">
        <v>118</v>
      </c>
      <c r="AV688" s="329">
        <v>45474</v>
      </c>
      <c r="AW688" s="329">
        <v>45565</v>
      </c>
      <c r="AX688" s="330">
        <v>2208</v>
      </c>
      <c r="AY688" s="331">
        <v>168.11</v>
      </c>
      <c r="AZ688" s="274">
        <f t="shared" si="206"/>
        <v>0.97899000000000003</v>
      </c>
      <c r="BA688" s="326">
        <f t="shared" si="216"/>
        <v>171.71779078437982</v>
      </c>
      <c r="BB688" s="296">
        <f t="shared" si="217"/>
        <v>171.71779078437982</v>
      </c>
      <c r="BC688">
        <f t="shared" si="207"/>
        <v>1</v>
      </c>
      <c r="BD688" s="296"/>
      <c r="BE688" s="296"/>
      <c r="BF688" s="332">
        <v>45203</v>
      </c>
      <c r="BG688" s="2" t="s">
        <v>115</v>
      </c>
      <c r="BH688" s="2" t="s">
        <v>148</v>
      </c>
      <c r="BI688" s="323">
        <v>45839</v>
      </c>
      <c r="BJ688" s="323">
        <v>45930</v>
      </c>
      <c r="BK688" s="324">
        <v>2208</v>
      </c>
      <c r="BL688" s="325">
        <v>102.15</v>
      </c>
      <c r="BM688" s="274">
        <f t="shared" si="208"/>
        <v>0.95518000000000003</v>
      </c>
      <c r="BN688" s="326">
        <f t="shared" si="218"/>
        <v>106.94319395297222</v>
      </c>
      <c r="BO688" s="296" t="str">
        <f t="shared" si="219"/>
        <v/>
      </c>
      <c r="BP688" t="str">
        <f t="shared" si="209"/>
        <v/>
      </c>
      <c r="BQ688" s="296"/>
      <c r="BR688" s="332">
        <v>45195</v>
      </c>
      <c r="BS688" s="2" t="s">
        <v>108</v>
      </c>
      <c r="BT688" s="2" t="s">
        <v>149</v>
      </c>
      <c r="BU688" s="323">
        <v>47484</v>
      </c>
      <c r="BV688" s="323">
        <v>47848</v>
      </c>
      <c r="BW688" s="324">
        <v>8760</v>
      </c>
      <c r="BX688" s="325">
        <v>81.06</v>
      </c>
      <c r="BY688" s="274">
        <f t="shared" si="210"/>
        <v>0.95969000000000004</v>
      </c>
      <c r="BZ688" s="326">
        <f t="shared" si="220"/>
        <v>84.464775083620751</v>
      </c>
      <c r="CA688" s="296" t="str">
        <f t="shared" si="221"/>
        <v/>
      </c>
    </row>
    <row r="689" spans="12:79" x14ac:dyDescent="0.25">
      <c r="L689" s="332">
        <v>44036</v>
      </c>
      <c r="M689" s="2" t="s">
        <v>108</v>
      </c>
      <c r="N689" s="2" t="s">
        <v>133</v>
      </c>
      <c r="O689" s="323">
        <v>44562</v>
      </c>
      <c r="P689" s="323">
        <v>44926</v>
      </c>
      <c r="Q689" s="324">
        <v>8760</v>
      </c>
      <c r="R689" s="325">
        <v>43.71</v>
      </c>
      <c r="S689" s="274">
        <f t="shared" si="202"/>
        <v>1.07056</v>
      </c>
      <c r="T689" s="326">
        <f t="shared" si="211"/>
        <v>40.829098789418623</v>
      </c>
      <c r="U689" s="296" t="str">
        <f t="shared" si="203"/>
        <v/>
      </c>
      <c r="V689" s="296"/>
      <c r="W689" s="332">
        <v>44467</v>
      </c>
      <c r="X689" s="2" t="s">
        <v>108</v>
      </c>
      <c r="Y689" s="2" t="s">
        <v>146</v>
      </c>
      <c r="Z689" s="323">
        <v>47119</v>
      </c>
      <c r="AA689" s="323">
        <v>47483</v>
      </c>
      <c r="AB689" s="324">
        <v>8760</v>
      </c>
      <c r="AC689" s="325">
        <v>67.8</v>
      </c>
      <c r="AD689" s="274">
        <f t="shared" si="204"/>
        <v>1.08595</v>
      </c>
      <c r="AE689" s="326">
        <f t="shared" si="212"/>
        <v>62.433813711496846</v>
      </c>
      <c r="AF689" s="296" t="str">
        <f t="shared" si="213"/>
        <v/>
      </c>
      <c r="AG689" s="296"/>
      <c r="AH689" s="332">
        <v>44832</v>
      </c>
      <c r="AI689" s="2" t="s">
        <v>108</v>
      </c>
      <c r="AJ689" s="2" t="s">
        <v>149</v>
      </c>
      <c r="AK689" s="323">
        <v>47484</v>
      </c>
      <c r="AL689" s="323">
        <v>47848</v>
      </c>
      <c r="AM689" s="324">
        <v>8760</v>
      </c>
      <c r="AN689" s="325">
        <v>119.26</v>
      </c>
      <c r="AO689" s="274">
        <f t="shared" si="205"/>
        <v>0.96418999999999999</v>
      </c>
      <c r="AP689" s="326">
        <f t="shared" si="214"/>
        <v>123.68931434675739</v>
      </c>
      <c r="AQ689" s="296" t="str">
        <f t="shared" si="215"/>
        <v/>
      </c>
      <c r="AR689" s="296"/>
      <c r="AS689" s="333">
        <v>44840</v>
      </c>
      <c r="AT689" s="328" t="s">
        <v>115</v>
      </c>
      <c r="AU689" s="328" t="s">
        <v>140</v>
      </c>
      <c r="AV689" s="329">
        <v>45566</v>
      </c>
      <c r="AW689" s="329">
        <v>45657</v>
      </c>
      <c r="AX689" s="330">
        <v>2209</v>
      </c>
      <c r="AY689" s="331">
        <v>243.23</v>
      </c>
      <c r="AZ689" s="274">
        <f t="shared" si="206"/>
        <v>0.97899000000000003</v>
      </c>
      <c r="BA689" s="326">
        <f t="shared" si="216"/>
        <v>248.44993309431146</v>
      </c>
      <c r="BB689" s="296" t="str">
        <f t="shared" si="217"/>
        <v/>
      </c>
      <c r="BC689" t="str">
        <f t="shared" si="207"/>
        <v/>
      </c>
      <c r="BD689" s="296"/>
      <c r="BE689" s="296"/>
      <c r="BF689" s="332">
        <v>45203</v>
      </c>
      <c r="BG689" s="2" t="s">
        <v>115</v>
      </c>
      <c r="BH689" s="2" t="s">
        <v>152</v>
      </c>
      <c r="BI689" s="323">
        <v>45931</v>
      </c>
      <c r="BJ689" s="323">
        <v>46022</v>
      </c>
      <c r="BK689" s="324">
        <v>2209</v>
      </c>
      <c r="BL689" s="325">
        <v>122.87</v>
      </c>
      <c r="BM689" s="274">
        <f t="shared" si="208"/>
        <v>0.95518000000000003</v>
      </c>
      <c r="BN689" s="326">
        <f t="shared" si="218"/>
        <v>128.63544044054524</v>
      </c>
      <c r="BO689" s="296" t="str">
        <f t="shared" si="219"/>
        <v/>
      </c>
      <c r="BP689" t="str">
        <f t="shared" si="209"/>
        <v/>
      </c>
      <c r="BQ689" s="296"/>
      <c r="BR689" s="332">
        <v>45195</v>
      </c>
      <c r="BS689" s="2" t="s">
        <v>108</v>
      </c>
      <c r="BT689" s="2" t="s">
        <v>153</v>
      </c>
      <c r="BU689" s="323">
        <v>47849</v>
      </c>
      <c r="BV689" s="323">
        <v>48213</v>
      </c>
      <c r="BW689" s="324">
        <v>8760</v>
      </c>
      <c r="BX689" s="325">
        <v>83</v>
      </c>
      <c r="BY689" s="274">
        <f t="shared" si="210"/>
        <v>0.95969000000000004</v>
      </c>
      <c r="BZ689" s="326">
        <f t="shared" si="220"/>
        <v>86.486261188508792</v>
      </c>
      <c r="CA689" s="296" t="str">
        <f t="shared" si="221"/>
        <v/>
      </c>
    </row>
    <row r="690" spans="12:79" x14ac:dyDescent="0.25">
      <c r="L690" s="332">
        <v>44036</v>
      </c>
      <c r="M690" s="2" t="s">
        <v>108</v>
      </c>
      <c r="N690" s="2" t="s">
        <v>110</v>
      </c>
      <c r="O690" s="323">
        <v>44927</v>
      </c>
      <c r="P690" s="323">
        <v>45291</v>
      </c>
      <c r="Q690" s="324">
        <v>8760</v>
      </c>
      <c r="R690" s="325">
        <v>46</v>
      </c>
      <c r="S690" s="274">
        <f t="shared" si="202"/>
        <v>1.07056</v>
      </c>
      <c r="T690" s="326">
        <f t="shared" si="211"/>
        <v>42.968166193394111</v>
      </c>
      <c r="U690" s="296" t="str">
        <f t="shared" si="203"/>
        <v/>
      </c>
      <c r="V690" s="296"/>
      <c r="W690" s="332">
        <v>44467</v>
      </c>
      <c r="X690" s="2" t="s">
        <v>108</v>
      </c>
      <c r="Y690" s="2" t="s">
        <v>149</v>
      </c>
      <c r="Z690" s="323">
        <v>47484</v>
      </c>
      <c r="AA690" s="323">
        <v>47848</v>
      </c>
      <c r="AB690" s="324">
        <v>8760</v>
      </c>
      <c r="AC690" s="325">
        <v>67.34</v>
      </c>
      <c r="AD690" s="274">
        <f t="shared" si="204"/>
        <v>1.08595</v>
      </c>
      <c r="AE690" s="326">
        <f t="shared" si="212"/>
        <v>62.010221465076668</v>
      </c>
      <c r="AF690" s="296" t="str">
        <f t="shared" si="213"/>
        <v/>
      </c>
      <c r="AG690" s="296"/>
      <c r="AH690" s="332">
        <v>44832</v>
      </c>
      <c r="AI690" s="2" t="s">
        <v>108</v>
      </c>
      <c r="AJ690" s="2" t="s">
        <v>153</v>
      </c>
      <c r="AK690" s="323">
        <v>47849</v>
      </c>
      <c r="AL690" s="323">
        <v>48213</v>
      </c>
      <c r="AM690" s="324">
        <v>8760</v>
      </c>
      <c r="AN690" s="325">
        <v>118.54</v>
      </c>
      <c r="AO690" s="274">
        <f t="shared" si="205"/>
        <v>0.96418999999999999</v>
      </c>
      <c r="AP690" s="326">
        <f t="shared" si="214"/>
        <v>122.94257355915329</v>
      </c>
      <c r="AQ690" s="296" t="str">
        <f t="shared" si="215"/>
        <v/>
      </c>
      <c r="AR690" s="296"/>
      <c r="AS690" s="333">
        <v>44840</v>
      </c>
      <c r="AT690" s="328" t="s">
        <v>115</v>
      </c>
      <c r="AU690" s="328" t="s">
        <v>135</v>
      </c>
      <c r="AV690" s="329">
        <v>45658</v>
      </c>
      <c r="AW690" s="329">
        <v>45747</v>
      </c>
      <c r="AX690" s="330">
        <v>2159</v>
      </c>
      <c r="AY690" s="331">
        <v>249.48</v>
      </c>
      <c r="AZ690" s="274">
        <f t="shared" si="206"/>
        <v>0.97899000000000003</v>
      </c>
      <c r="BA690" s="326">
        <f t="shared" si="216"/>
        <v>254.83406367787208</v>
      </c>
      <c r="BB690" s="296" t="str">
        <f t="shared" si="217"/>
        <v/>
      </c>
      <c r="BC690" t="str">
        <f t="shared" si="207"/>
        <v/>
      </c>
      <c r="BD690" s="296"/>
      <c r="BE690" s="296"/>
      <c r="BF690" s="332">
        <v>45203</v>
      </c>
      <c r="BG690" s="2" t="s">
        <v>115</v>
      </c>
      <c r="BH690" s="2" t="s">
        <v>138</v>
      </c>
      <c r="BI690" s="323">
        <v>46023</v>
      </c>
      <c r="BJ690" s="323">
        <v>46112</v>
      </c>
      <c r="BK690" s="324">
        <v>2159</v>
      </c>
      <c r="BL690" s="325">
        <v>125.88</v>
      </c>
      <c r="BM690" s="274">
        <f t="shared" si="208"/>
        <v>0.95518000000000003</v>
      </c>
      <c r="BN690" s="326">
        <f t="shared" si="218"/>
        <v>131.78667895056429</v>
      </c>
      <c r="BO690" s="296" t="str">
        <f t="shared" si="219"/>
        <v/>
      </c>
      <c r="BP690" t="str">
        <f t="shared" si="209"/>
        <v/>
      </c>
      <c r="BQ690" s="296"/>
      <c r="BR690" s="332">
        <v>45195</v>
      </c>
      <c r="BS690" s="2" t="s">
        <v>108</v>
      </c>
      <c r="BT690" s="2" t="s">
        <v>155</v>
      </c>
      <c r="BU690" s="323">
        <v>48214</v>
      </c>
      <c r="BV690" s="323">
        <v>48579</v>
      </c>
      <c r="BW690" s="324">
        <v>8784</v>
      </c>
      <c r="BX690" s="325">
        <v>81</v>
      </c>
      <c r="BY690" s="274">
        <f t="shared" si="210"/>
        <v>0.95969000000000004</v>
      </c>
      <c r="BZ690" s="326">
        <f t="shared" si="220"/>
        <v>84.402254894809772</v>
      </c>
      <c r="CA690" s="296" t="str">
        <f t="shared" si="221"/>
        <v/>
      </c>
    </row>
    <row r="691" spans="12:79" x14ac:dyDescent="0.25">
      <c r="L691" s="332">
        <v>44036</v>
      </c>
      <c r="M691" s="2" t="s">
        <v>108</v>
      </c>
      <c r="N691" s="2" t="s">
        <v>111</v>
      </c>
      <c r="O691" s="323">
        <v>45292</v>
      </c>
      <c r="P691" s="323">
        <v>45657</v>
      </c>
      <c r="Q691" s="324">
        <v>8784</v>
      </c>
      <c r="R691" s="325">
        <v>48.15</v>
      </c>
      <c r="S691" s="274">
        <f t="shared" si="202"/>
        <v>1.07056</v>
      </c>
      <c r="T691" s="326">
        <f t="shared" si="211"/>
        <v>44.976460917650577</v>
      </c>
      <c r="U691" s="296" t="str">
        <f t="shared" si="203"/>
        <v/>
      </c>
      <c r="V691" s="296"/>
      <c r="W691" s="332">
        <v>44467</v>
      </c>
      <c r="X691" s="2" t="s">
        <v>108</v>
      </c>
      <c r="Y691" s="2" t="s">
        <v>153</v>
      </c>
      <c r="Z691" s="323">
        <v>47849</v>
      </c>
      <c r="AA691" s="323">
        <v>48213</v>
      </c>
      <c r="AB691" s="324">
        <v>8760</v>
      </c>
      <c r="AC691" s="325">
        <v>66.760000000000005</v>
      </c>
      <c r="AD691" s="274">
        <f t="shared" si="204"/>
        <v>1.08595</v>
      </c>
      <c r="AE691" s="326">
        <f t="shared" si="212"/>
        <v>61.476126893503391</v>
      </c>
      <c r="AF691" s="296" t="str">
        <f t="shared" si="213"/>
        <v/>
      </c>
      <c r="AG691" s="296"/>
      <c r="AH691" s="332">
        <v>44832</v>
      </c>
      <c r="AI691" s="2" t="s">
        <v>108</v>
      </c>
      <c r="AJ691" s="2" t="s">
        <v>155</v>
      </c>
      <c r="AK691" s="323">
        <v>48214</v>
      </c>
      <c r="AL691" s="323">
        <v>48579</v>
      </c>
      <c r="AM691" s="324">
        <v>8784</v>
      </c>
      <c r="AN691" s="325">
        <v>117.29</v>
      </c>
      <c r="AO691" s="274">
        <f t="shared" si="205"/>
        <v>0.96418999999999999</v>
      </c>
      <c r="AP691" s="326">
        <f t="shared" si="214"/>
        <v>121.64614858067394</v>
      </c>
      <c r="AQ691" s="296" t="str">
        <f t="shared" si="215"/>
        <v/>
      </c>
      <c r="AR691" s="296"/>
      <c r="AS691" s="333">
        <v>44840</v>
      </c>
      <c r="AT691" s="328" t="s">
        <v>115</v>
      </c>
      <c r="AU691" s="328" t="s">
        <v>145</v>
      </c>
      <c r="AV691" s="329">
        <v>45748</v>
      </c>
      <c r="AW691" s="329">
        <v>45838</v>
      </c>
      <c r="AX691" s="330">
        <v>2184</v>
      </c>
      <c r="AY691" s="331"/>
      <c r="AZ691" s="274">
        <f t="shared" si="206"/>
        <v>0.97899000000000003</v>
      </c>
      <c r="BA691" s="326" t="str">
        <f t="shared" si="216"/>
        <v/>
      </c>
      <c r="BB691" s="296" t="str">
        <f t="shared" si="217"/>
        <v/>
      </c>
      <c r="BC691" t="str">
        <f t="shared" si="207"/>
        <v/>
      </c>
      <c r="BD691" s="296"/>
      <c r="BE691" s="296"/>
      <c r="BF691" s="332">
        <v>45203</v>
      </c>
      <c r="BG691" s="2" t="s">
        <v>115</v>
      </c>
      <c r="BH691" s="2" t="s">
        <v>157</v>
      </c>
      <c r="BI691" s="323">
        <v>46113</v>
      </c>
      <c r="BJ691" s="323">
        <v>46203</v>
      </c>
      <c r="BK691" s="324">
        <v>2184</v>
      </c>
      <c r="BL691" s="325"/>
      <c r="BM691" s="274">
        <f t="shared" si="208"/>
        <v>0.95518000000000003</v>
      </c>
      <c r="BN691" s="326" t="str">
        <f t="shared" si="218"/>
        <v/>
      </c>
      <c r="BO691" s="296" t="str">
        <f t="shared" si="219"/>
        <v/>
      </c>
      <c r="BP691" t="str">
        <f t="shared" si="209"/>
        <v/>
      </c>
      <c r="BQ691" s="296"/>
      <c r="BR691" s="332">
        <v>45195</v>
      </c>
      <c r="BS691" s="2" t="s">
        <v>108</v>
      </c>
      <c r="BT691" s="2" t="s">
        <v>158</v>
      </c>
      <c r="BU691" s="323">
        <v>48580</v>
      </c>
      <c r="BV691" s="323">
        <v>48944</v>
      </c>
      <c r="BW691" s="324">
        <v>8760</v>
      </c>
      <c r="BX691" s="325">
        <v>79</v>
      </c>
      <c r="BY691" s="274">
        <f t="shared" si="210"/>
        <v>0.95969000000000004</v>
      </c>
      <c r="BZ691" s="326">
        <f t="shared" si="220"/>
        <v>82.318248601110767</v>
      </c>
      <c r="CA691" s="296" t="str">
        <f t="shared" si="221"/>
        <v/>
      </c>
    </row>
    <row r="692" spans="12:79" x14ac:dyDescent="0.25">
      <c r="L692" s="332">
        <v>44036</v>
      </c>
      <c r="M692" s="2" t="s">
        <v>108</v>
      </c>
      <c r="N692" s="2" t="s">
        <v>135</v>
      </c>
      <c r="O692" s="323">
        <v>45658</v>
      </c>
      <c r="P692" s="323">
        <v>46022</v>
      </c>
      <c r="Q692" s="324">
        <v>8760</v>
      </c>
      <c r="R692" s="325">
        <v>48.8</v>
      </c>
      <c r="S692" s="274">
        <f t="shared" si="202"/>
        <v>1.07056</v>
      </c>
      <c r="T692" s="326">
        <f t="shared" si="211"/>
        <v>45.583619787774623</v>
      </c>
      <c r="U692" s="296" t="str">
        <f t="shared" si="203"/>
        <v/>
      </c>
      <c r="V692" s="296"/>
      <c r="W692" s="332">
        <v>44466</v>
      </c>
      <c r="X692" s="2" t="s">
        <v>108</v>
      </c>
      <c r="Y692" s="2" t="s">
        <v>133</v>
      </c>
      <c r="Z692" s="323">
        <v>44562</v>
      </c>
      <c r="AA692" s="323">
        <v>44926</v>
      </c>
      <c r="AB692" s="324">
        <v>8760</v>
      </c>
      <c r="AC692" s="325">
        <v>113.91</v>
      </c>
      <c r="AD692" s="274">
        <f t="shared" si="204"/>
        <v>1.08595</v>
      </c>
      <c r="AE692" s="326">
        <f t="shared" si="212"/>
        <v>104.89433215157236</v>
      </c>
      <c r="AF692" s="296" t="str">
        <f t="shared" si="213"/>
        <v/>
      </c>
      <c r="AG692" s="296"/>
      <c r="AH692" s="332">
        <v>44831</v>
      </c>
      <c r="AI692" s="2" t="s">
        <v>108</v>
      </c>
      <c r="AJ692" s="2" t="s">
        <v>110</v>
      </c>
      <c r="AK692" s="323">
        <v>44927</v>
      </c>
      <c r="AL692" s="323">
        <v>45291</v>
      </c>
      <c r="AM692" s="324">
        <v>8760</v>
      </c>
      <c r="AN692" s="325">
        <v>470</v>
      </c>
      <c r="AO692" s="274">
        <f t="shared" si="205"/>
        <v>0.96418999999999999</v>
      </c>
      <c r="AP692" s="326">
        <f t="shared" si="214"/>
        <v>487.45579190823383</v>
      </c>
      <c r="AQ692" s="296" t="str">
        <f t="shared" si="215"/>
        <v/>
      </c>
      <c r="AR692" s="296"/>
      <c r="AS692" s="333">
        <v>44840</v>
      </c>
      <c r="AT692" s="328" t="s">
        <v>115</v>
      </c>
      <c r="AU692" s="328" t="s">
        <v>148</v>
      </c>
      <c r="AV692" s="329">
        <v>45839</v>
      </c>
      <c r="AW692" s="329">
        <v>45930</v>
      </c>
      <c r="AX692" s="330">
        <v>2208</v>
      </c>
      <c r="AY692" s="331"/>
      <c r="AZ692" s="274">
        <f t="shared" si="206"/>
        <v>0.97899000000000003</v>
      </c>
      <c r="BA692" s="326" t="str">
        <f t="shared" si="216"/>
        <v/>
      </c>
      <c r="BB692" s="296" t="str">
        <f t="shared" si="217"/>
        <v/>
      </c>
      <c r="BC692" t="str">
        <f t="shared" si="207"/>
        <v/>
      </c>
      <c r="BD692" s="296"/>
      <c r="BE692" s="296"/>
      <c r="BF692" s="332">
        <v>45203</v>
      </c>
      <c r="BG692" s="2" t="s">
        <v>115</v>
      </c>
      <c r="BH692" s="2" t="s">
        <v>160</v>
      </c>
      <c r="BI692" s="323">
        <v>46204</v>
      </c>
      <c r="BJ692" s="323">
        <v>46295</v>
      </c>
      <c r="BK692" s="324">
        <v>2208</v>
      </c>
      <c r="BL692" s="325"/>
      <c r="BM692" s="274">
        <f t="shared" si="208"/>
        <v>0.95518000000000003</v>
      </c>
      <c r="BN692" s="326" t="str">
        <f t="shared" si="218"/>
        <v/>
      </c>
      <c r="BO692" s="296" t="str">
        <f t="shared" si="219"/>
        <v/>
      </c>
      <c r="BP692" t="str">
        <f t="shared" si="209"/>
        <v/>
      </c>
      <c r="BQ692" s="296"/>
      <c r="BR692" s="332">
        <v>45194</v>
      </c>
      <c r="BS692" s="2" t="s">
        <v>108</v>
      </c>
      <c r="BT692" s="2" t="s">
        <v>111</v>
      </c>
      <c r="BU692" s="323">
        <v>45292</v>
      </c>
      <c r="BV692" s="323">
        <v>45657</v>
      </c>
      <c r="BW692" s="324">
        <v>8784</v>
      </c>
      <c r="BX692" s="325">
        <v>128.85</v>
      </c>
      <c r="BY692" s="274">
        <f t="shared" si="210"/>
        <v>0.95969000000000004</v>
      </c>
      <c r="BZ692" s="326">
        <f t="shared" si="220"/>
        <v>134.2621054715585</v>
      </c>
      <c r="CA692" s="296">
        <f t="shared" si="221"/>
        <v>134.2621054715585</v>
      </c>
    </row>
    <row r="693" spans="12:79" x14ac:dyDescent="0.25">
      <c r="L693" s="332">
        <v>44036</v>
      </c>
      <c r="M693" s="2" t="s">
        <v>108</v>
      </c>
      <c r="N693" s="2" t="s">
        <v>138</v>
      </c>
      <c r="O693" s="323">
        <v>46023</v>
      </c>
      <c r="P693" s="323">
        <v>46387</v>
      </c>
      <c r="Q693" s="324">
        <v>8760</v>
      </c>
      <c r="R693" s="325">
        <v>49.35</v>
      </c>
      <c r="S693" s="274">
        <f t="shared" si="202"/>
        <v>1.07056</v>
      </c>
      <c r="T693" s="326">
        <f t="shared" si="211"/>
        <v>46.097369600956512</v>
      </c>
      <c r="U693" s="296" t="str">
        <f t="shared" si="203"/>
        <v/>
      </c>
      <c r="V693" s="296"/>
      <c r="W693" s="332">
        <v>44466</v>
      </c>
      <c r="X693" s="2" t="s">
        <v>108</v>
      </c>
      <c r="Y693" s="2" t="s">
        <v>110</v>
      </c>
      <c r="Z693" s="323">
        <v>44927</v>
      </c>
      <c r="AA693" s="323">
        <v>45291</v>
      </c>
      <c r="AB693" s="324">
        <v>8760</v>
      </c>
      <c r="AC693" s="325">
        <v>85.7</v>
      </c>
      <c r="AD693" s="274">
        <f t="shared" si="204"/>
        <v>1.08595</v>
      </c>
      <c r="AE693" s="326">
        <f t="shared" si="212"/>
        <v>78.917077213499709</v>
      </c>
      <c r="AF693" s="296" t="str">
        <f t="shared" si="213"/>
        <v/>
      </c>
      <c r="AG693" s="296"/>
      <c r="AH693" s="332">
        <v>44831</v>
      </c>
      <c r="AI693" s="2" t="s">
        <v>108</v>
      </c>
      <c r="AJ693" s="2" t="s">
        <v>111</v>
      </c>
      <c r="AK693" s="323">
        <v>45292</v>
      </c>
      <c r="AL693" s="323">
        <v>45657</v>
      </c>
      <c r="AM693" s="324">
        <v>8784</v>
      </c>
      <c r="AN693" s="325">
        <v>244.5</v>
      </c>
      <c r="AO693" s="274">
        <f t="shared" si="205"/>
        <v>0.96418999999999999</v>
      </c>
      <c r="AP693" s="326">
        <f t="shared" si="214"/>
        <v>253.58072579055997</v>
      </c>
      <c r="AQ693" s="296">
        <f t="shared" si="215"/>
        <v>253.58072579055997</v>
      </c>
      <c r="AR693" s="296"/>
      <c r="AS693" s="333">
        <v>44839</v>
      </c>
      <c r="AT693" s="328" t="s">
        <v>115</v>
      </c>
      <c r="AU693" s="328" t="s">
        <v>110</v>
      </c>
      <c r="AV693" s="329">
        <v>44927</v>
      </c>
      <c r="AW693" s="329">
        <v>45016</v>
      </c>
      <c r="AX693" s="330">
        <v>2159</v>
      </c>
      <c r="AY693" s="331">
        <v>503.16</v>
      </c>
      <c r="AZ693" s="274">
        <f t="shared" si="206"/>
        <v>0.97899000000000003</v>
      </c>
      <c r="BA693" s="326">
        <f t="shared" si="216"/>
        <v>513.95826310789687</v>
      </c>
      <c r="BB693" s="296" t="str">
        <f t="shared" si="217"/>
        <v/>
      </c>
      <c r="BC693" t="str">
        <f t="shared" si="207"/>
        <v/>
      </c>
      <c r="BD693" s="296"/>
      <c r="BE693" s="296"/>
      <c r="BF693" s="332">
        <v>45202</v>
      </c>
      <c r="BG693" s="2" t="s">
        <v>115</v>
      </c>
      <c r="BH693" s="2" t="s">
        <v>111</v>
      </c>
      <c r="BI693" s="323">
        <v>45292</v>
      </c>
      <c r="BJ693" s="323">
        <v>45382</v>
      </c>
      <c r="BK693" s="324">
        <v>2183</v>
      </c>
      <c r="BL693" s="325">
        <v>113.77</v>
      </c>
      <c r="BM693" s="274">
        <f t="shared" si="208"/>
        <v>0.95518000000000003</v>
      </c>
      <c r="BN693" s="326">
        <f t="shared" si="218"/>
        <v>119.108440293976</v>
      </c>
      <c r="BO693" s="296" t="str">
        <f t="shared" si="219"/>
        <v/>
      </c>
      <c r="BP693">
        <f t="shared" si="209"/>
        <v>1</v>
      </c>
      <c r="BQ693" s="296"/>
      <c r="BR693" s="332">
        <v>45194</v>
      </c>
      <c r="BS693" s="2" t="s">
        <v>108</v>
      </c>
      <c r="BT693" s="2" t="s">
        <v>135</v>
      </c>
      <c r="BU693" s="323">
        <v>45658</v>
      </c>
      <c r="BV693" s="323">
        <v>46022</v>
      </c>
      <c r="BW693" s="324">
        <v>8760</v>
      </c>
      <c r="BX693" s="325">
        <v>121.91</v>
      </c>
      <c r="BY693" s="274">
        <f t="shared" si="210"/>
        <v>0.95969000000000004</v>
      </c>
      <c r="BZ693" s="326">
        <f t="shared" si="220"/>
        <v>127.03060363242297</v>
      </c>
      <c r="CA693" s="296" t="str">
        <f t="shared" si="221"/>
        <v/>
      </c>
    </row>
    <row r="694" spans="12:79" x14ac:dyDescent="0.25">
      <c r="L694" s="332">
        <v>44035</v>
      </c>
      <c r="M694" s="2" t="s">
        <v>108</v>
      </c>
      <c r="N694" s="2" t="s">
        <v>151</v>
      </c>
      <c r="O694" s="323">
        <v>44197</v>
      </c>
      <c r="P694" s="323">
        <v>44561</v>
      </c>
      <c r="Q694" s="324">
        <v>8760</v>
      </c>
      <c r="R694" s="325">
        <v>40.54</v>
      </c>
      <c r="S694" s="274">
        <f t="shared" si="202"/>
        <v>1.07056</v>
      </c>
      <c r="T694" s="326">
        <f t="shared" si="211"/>
        <v>37.868031684352118</v>
      </c>
      <c r="U694" s="296" t="str">
        <f t="shared" si="203"/>
        <v/>
      </c>
      <c r="V694" s="296"/>
      <c r="W694" s="332">
        <v>44466</v>
      </c>
      <c r="X694" s="2" t="s">
        <v>108</v>
      </c>
      <c r="Y694" s="2" t="s">
        <v>111</v>
      </c>
      <c r="Z694" s="323">
        <v>45292</v>
      </c>
      <c r="AA694" s="323">
        <v>45657</v>
      </c>
      <c r="AB694" s="324">
        <v>8784</v>
      </c>
      <c r="AC694" s="325">
        <v>74.92</v>
      </c>
      <c r="AD694" s="274">
        <f t="shared" si="204"/>
        <v>1.08595</v>
      </c>
      <c r="AE694" s="326">
        <f t="shared" si="212"/>
        <v>68.990285003913627</v>
      </c>
      <c r="AF694" s="296" t="str">
        <f t="shared" si="213"/>
        <v/>
      </c>
      <c r="AG694" s="296"/>
      <c r="AH694" s="332">
        <v>44831</v>
      </c>
      <c r="AI694" s="2" t="s">
        <v>108</v>
      </c>
      <c r="AJ694" s="2" t="s">
        <v>135</v>
      </c>
      <c r="AK694" s="323">
        <v>45658</v>
      </c>
      <c r="AL694" s="323">
        <v>46022</v>
      </c>
      <c r="AM694" s="324">
        <v>8760</v>
      </c>
      <c r="AN694" s="325">
        <v>195.5</v>
      </c>
      <c r="AO694" s="274">
        <f t="shared" si="205"/>
        <v>0.96418999999999999</v>
      </c>
      <c r="AP694" s="326">
        <f t="shared" si="214"/>
        <v>202.76086663416962</v>
      </c>
      <c r="AQ694" s="296" t="str">
        <f t="shared" si="215"/>
        <v/>
      </c>
      <c r="AR694" s="296"/>
      <c r="AS694" s="333">
        <v>44839</v>
      </c>
      <c r="AT694" s="328" t="s">
        <v>115</v>
      </c>
      <c r="AU694" s="328" t="s">
        <v>134</v>
      </c>
      <c r="AV694" s="329">
        <v>45017</v>
      </c>
      <c r="AW694" s="329">
        <v>45107</v>
      </c>
      <c r="AX694" s="330">
        <v>2184</v>
      </c>
      <c r="AY694" s="331">
        <v>359.91</v>
      </c>
      <c r="AZ694" s="274">
        <f t="shared" si="206"/>
        <v>0.97899000000000003</v>
      </c>
      <c r="BA694" s="326">
        <f t="shared" si="216"/>
        <v>367.63399013268781</v>
      </c>
      <c r="BB694" s="296" t="str">
        <f t="shared" si="217"/>
        <v/>
      </c>
      <c r="BC694" t="str">
        <f t="shared" si="207"/>
        <v/>
      </c>
      <c r="BD694" s="296"/>
      <c r="BE694" s="296"/>
      <c r="BF694" s="332">
        <v>45202</v>
      </c>
      <c r="BG694" s="2" t="s">
        <v>115</v>
      </c>
      <c r="BH694" s="2" t="s">
        <v>117</v>
      </c>
      <c r="BI694" s="323">
        <v>45383</v>
      </c>
      <c r="BJ694" s="323">
        <v>45473</v>
      </c>
      <c r="BK694" s="324">
        <v>2184</v>
      </c>
      <c r="BL694" s="325">
        <v>102.01</v>
      </c>
      <c r="BM694" s="274">
        <f t="shared" si="208"/>
        <v>0.95518000000000003</v>
      </c>
      <c r="BN694" s="326">
        <f t="shared" si="218"/>
        <v>106.79662471994807</v>
      </c>
      <c r="BO694" s="296" t="str">
        <f t="shared" si="219"/>
        <v/>
      </c>
      <c r="BP694">
        <f t="shared" si="209"/>
        <v>1</v>
      </c>
      <c r="BQ694" s="296"/>
      <c r="BR694" s="332">
        <v>45194</v>
      </c>
      <c r="BS694" s="2" t="s">
        <v>108</v>
      </c>
      <c r="BT694" s="2" t="s">
        <v>138</v>
      </c>
      <c r="BU694" s="323">
        <v>46023</v>
      </c>
      <c r="BV694" s="323">
        <v>46387</v>
      </c>
      <c r="BW694" s="324">
        <v>8760</v>
      </c>
      <c r="BX694" s="325">
        <v>109.38</v>
      </c>
      <c r="BY694" s="274">
        <f t="shared" si="210"/>
        <v>0.95969000000000004</v>
      </c>
      <c r="BZ694" s="326">
        <f t="shared" si="220"/>
        <v>113.97430420239868</v>
      </c>
      <c r="CA694" s="296" t="str">
        <f t="shared" si="221"/>
        <v/>
      </c>
    </row>
    <row r="695" spans="12:79" x14ac:dyDescent="0.25">
      <c r="L695" s="332">
        <v>44035</v>
      </c>
      <c r="M695" s="2" t="s">
        <v>108</v>
      </c>
      <c r="N695" s="2" t="s">
        <v>133</v>
      </c>
      <c r="O695" s="323">
        <v>44562</v>
      </c>
      <c r="P695" s="323">
        <v>44926</v>
      </c>
      <c r="Q695" s="324">
        <v>8760</v>
      </c>
      <c r="R695" s="325">
        <v>44.3</v>
      </c>
      <c r="S695" s="274">
        <f t="shared" si="202"/>
        <v>1.07056</v>
      </c>
      <c r="T695" s="326">
        <f t="shared" si="211"/>
        <v>41.38021222537737</v>
      </c>
      <c r="U695" s="296" t="str">
        <f t="shared" si="203"/>
        <v/>
      </c>
      <c r="V695" s="296"/>
      <c r="W695" s="332">
        <v>44466</v>
      </c>
      <c r="X695" s="2" t="s">
        <v>108</v>
      </c>
      <c r="Y695" s="2" t="s">
        <v>135</v>
      </c>
      <c r="Z695" s="323">
        <v>45658</v>
      </c>
      <c r="AA695" s="323">
        <v>46022</v>
      </c>
      <c r="AB695" s="324">
        <v>8760</v>
      </c>
      <c r="AC695" s="325">
        <v>71.2</v>
      </c>
      <c r="AD695" s="274">
        <f t="shared" si="204"/>
        <v>1.08595</v>
      </c>
      <c r="AE695" s="326">
        <f t="shared" si="212"/>
        <v>65.564712924167779</v>
      </c>
      <c r="AF695" s="296" t="str">
        <f t="shared" si="213"/>
        <v/>
      </c>
      <c r="AG695" s="296"/>
      <c r="AH695" s="332">
        <v>44831</v>
      </c>
      <c r="AI695" s="2" t="s">
        <v>108</v>
      </c>
      <c r="AJ695" s="2" t="s">
        <v>138</v>
      </c>
      <c r="AK695" s="323">
        <v>46023</v>
      </c>
      <c r="AL695" s="323">
        <v>46387</v>
      </c>
      <c r="AM695" s="324">
        <v>8760</v>
      </c>
      <c r="AN695" s="325">
        <v>162.94999999999999</v>
      </c>
      <c r="AO695" s="274">
        <f t="shared" si="205"/>
        <v>0.96418999999999999</v>
      </c>
      <c r="AP695" s="326">
        <f t="shared" si="214"/>
        <v>169.00196019456746</v>
      </c>
      <c r="AQ695" s="296" t="str">
        <f t="shared" si="215"/>
        <v/>
      </c>
      <c r="AR695" s="296"/>
      <c r="AS695" s="333">
        <v>44839</v>
      </c>
      <c r="AT695" s="328" t="s">
        <v>115</v>
      </c>
      <c r="AU695" s="328" t="s">
        <v>137</v>
      </c>
      <c r="AV695" s="329">
        <v>45108</v>
      </c>
      <c r="AW695" s="329">
        <v>45199</v>
      </c>
      <c r="AX695" s="330">
        <v>2208</v>
      </c>
      <c r="AY695" s="331">
        <v>355.66</v>
      </c>
      <c r="AZ695" s="274">
        <f t="shared" si="206"/>
        <v>0.97899000000000003</v>
      </c>
      <c r="BA695" s="326">
        <f t="shared" si="216"/>
        <v>363.29278133586655</v>
      </c>
      <c r="BB695" s="296" t="str">
        <f t="shared" si="217"/>
        <v/>
      </c>
      <c r="BC695" t="str">
        <f t="shared" si="207"/>
        <v/>
      </c>
      <c r="BD695" s="296"/>
      <c r="BE695" s="296"/>
      <c r="BF695" s="332">
        <v>45202</v>
      </c>
      <c r="BG695" s="2" t="s">
        <v>115</v>
      </c>
      <c r="BH695" s="2" t="s">
        <v>118</v>
      </c>
      <c r="BI695" s="323">
        <v>45474</v>
      </c>
      <c r="BJ695" s="323">
        <v>45565</v>
      </c>
      <c r="BK695" s="324">
        <v>2208</v>
      </c>
      <c r="BL695" s="325">
        <v>113.29</v>
      </c>
      <c r="BM695" s="274">
        <f t="shared" si="208"/>
        <v>0.95518000000000003</v>
      </c>
      <c r="BN695" s="326">
        <f t="shared" si="218"/>
        <v>118.6059172093218</v>
      </c>
      <c r="BO695" s="296" t="str">
        <f t="shared" si="219"/>
        <v/>
      </c>
      <c r="BP695">
        <f t="shared" si="209"/>
        <v>1</v>
      </c>
      <c r="BQ695" s="296"/>
      <c r="BR695" s="332">
        <v>45194</v>
      </c>
      <c r="BS695" s="2" t="s">
        <v>108</v>
      </c>
      <c r="BT695" s="2" t="s">
        <v>141</v>
      </c>
      <c r="BU695" s="323">
        <v>46388</v>
      </c>
      <c r="BV695" s="323">
        <v>46752</v>
      </c>
      <c r="BW695" s="324">
        <v>8760</v>
      </c>
      <c r="BX695" s="325">
        <v>97.25</v>
      </c>
      <c r="BY695" s="274">
        <f t="shared" si="210"/>
        <v>0.95969000000000004</v>
      </c>
      <c r="BZ695" s="326">
        <f t="shared" si="220"/>
        <v>101.33480603111421</v>
      </c>
      <c r="CA695" s="296" t="str">
        <f t="shared" si="221"/>
        <v/>
      </c>
    </row>
    <row r="696" spans="12:79" x14ac:dyDescent="0.25">
      <c r="L696" s="332">
        <v>44035</v>
      </c>
      <c r="M696" s="2" t="s">
        <v>108</v>
      </c>
      <c r="N696" s="2" t="s">
        <v>110</v>
      </c>
      <c r="O696" s="323">
        <v>44927</v>
      </c>
      <c r="P696" s="323">
        <v>45291</v>
      </c>
      <c r="Q696" s="324">
        <v>8760</v>
      </c>
      <c r="R696" s="325">
        <v>46.48</v>
      </c>
      <c r="S696" s="274">
        <f t="shared" si="202"/>
        <v>1.07056</v>
      </c>
      <c r="T696" s="326">
        <f t="shared" si="211"/>
        <v>43.416529666716485</v>
      </c>
      <c r="U696" s="296" t="str">
        <f t="shared" si="203"/>
        <v/>
      </c>
      <c r="V696" s="296"/>
      <c r="W696" s="332">
        <v>44466</v>
      </c>
      <c r="X696" s="2" t="s">
        <v>108</v>
      </c>
      <c r="Y696" s="2" t="s">
        <v>138</v>
      </c>
      <c r="Z696" s="323">
        <v>46023</v>
      </c>
      <c r="AA696" s="323">
        <v>46387</v>
      </c>
      <c r="AB696" s="324">
        <v>8760</v>
      </c>
      <c r="AC696" s="325">
        <v>70.650000000000006</v>
      </c>
      <c r="AD696" s="274">
        <f t="shared" si="204"/>
        <v>1.08595</v>
      </c>
      <c r="AE696" s="326">
        <f t="shared" si="212"/>
        <v>65.058243933882778</v>
      </c>
      <c r="AF696" s="296" t="str">
        <f t="shared" si="213"/>
        <v/>
      </c>
      <c r="AG696" s="296"/>
      <c r="AH696" s="332">
        <v>44831</v>
      </c>
      <c r="AI696" s="2" t="s">
        <v>108</v>
      </c>
      <c r="AJ696" s="2" t="s">
        <v>141</v>
      </c>
      <c r="AK696" s="323">
        <v>46388</v>
      </c>
      <c r="AL696" s="323">
        <v>46752</v>
      </c>
      <c r="AM696" s="324">
        <v>8760</v>
      </c>
      <c r="AN696" s="325">
        <v>139.77000000000001</v>
      </c>
      <c r="AO696" s="274">
        <f t="shared" si="205"/>
        <v>0.96418999999999999</v>
      </c>
      <c r="AP696" s="326">
        <f t="shared" si="214"/>
        <v>144.96105539364649</v>
      </c>
      <c r="AQ696" s="296" t="str">
        <f t="shared" si="215"/>
        <v/>
      </c>
      <c r="AR696" s="296"/>
      <c r="AS696" s="333">
        <v>44839</v>
      </c>
      <c r="AT696" s="328" t="s">
        <v>115</v>
      </c>
      <c r="AU696" s="328" t="s">
        <v>116</v>
      </c>
      <c r="AV696" s="329">
        <v>45200</v>
      </c>
      <c r="AW696" s="329">
        <v>45291</v>
      </c>
      <c r="AX696" s="330">
        <v>2209</v>
      </c>
      <c r="AY696" s="331">
        <v>493.66</v>
      </c>
      <c r="AZ696" s="274">
        <f t="shared" si="206"/>
        <v>0.97899000000000003</v>
      </c>
      <c r="BA696" s="326">
        <f t="shared" si="216"/>
        <v>504.25438462088482</v>
      </c>
      <c r="BB696" s="296">
        <f t="shared" si="217"/>
        <v>504.25438462088482</v>
      </c>
      <c r="BC696">
        <f t="shared" si="207"/>
        <v>1</v>
      </c>
      <c r="BD696" s="296"/>
      <c r="BE696" s="296"/>
      <c r="BF696" s="332">
        <v>45202</v>
      </c>
      <c r="BG696" s="2" t="s">
        <v>115</v>
      </c>
      <c r="BH696" s="2" t="s">
        <v>140</v>
      </c>
      <c r="BI696" s="323">
        <v>45566</v>
      </c>
      <c r="BJ696" s="323">
        <v>45657</v>
      </c>
      <c r="BK696" s="324">
        <v>2209</v>
      </c>
      <c r="BL696" s="325">
        <v>130.24</v>
      </c>
      <c r="BM696" s="274">
        <f t="shared" si="208"/>
        <v>0.95518000000000003</v>
      </c>
      <c r="BN696" s="326">
        <f t="shared" si="218"/>
        <v>136.35126363617329</v>
      </c>
      <c r="BO696" s="296" t="str">
        <f t="shared" si="219"/>
        <v/>
      </c>
      <c r="BP696" t="str">
        <f t="shared" si="209"/>
        <v/>
      </c>
      <c r="BQ696" s="296"/>
      <c r="BR696" s="332">
        <v>45194</v>
      </c>
      <c r="BS696" s="2" t="s">
        <v>108</v>
      </c>
      <c r="BT696" s="2" t="s">
        <v>143</v>
      </c>
      <c r="BU696" s="323">
        <v>46753</v>
      </c>
      <c r="BV696" s="323">
        <v>47118</v>
      </c>
      <c r="BW696" s="324">
        <v>8784</v>
      </c>
      <c r="BX696" s="325">
        <v>86.67</v>
      </c>
      <c r="BY696" s="274">
        <f t="shared" si="210"/>
        <v>0.95969000000000004</v>
      </c>
      <c r="BZ696" s="326">
        <f t="shared" si="220"/>
        <v>90.31041273744647</v>
      </c>
      <c r="CA696" s="296" t="str">
        <f t="shared" si="221"/>
        <v/>
      </c>
    </row>
    <row r="697" spans="12:79" x14ac:dyDescent="0.25">
      <c r="L697" s="332">
        <v>44035</v>
      </c>
      <c r="M697" s="2" t="s">
        <v>108</v>
      </c>
      <c r="N697" s="2" t="s">
        <v>111</v>
      </c>
      <c r="O697" s="323">
        <v>45292</v>
      </c>
      <c r="P697" s="323">
        <v>45657</v>
      </c>
      <c r="Q697" s="324">
        <v>8784</v>
      </c>
      <c r="R697" s="325">
        <v>48.4</v>
      </c>
      <c r="S697" s="274">
        <f t="shared" si="202"/>
        <v>1.07056</v>
      </c>
      <c r="T697" s="326">
        <f t="shared" si="211"/>
        <v>45.209983560005981</v>
      </c>
      <c r="U697" s="296" t="str">
        <f t="shared" si="203"/>
        <v/>
      </c>
      <c r="V697" s="296"/>
      <c r="W697" s="332">
        <v>44466</v>
      </c>
      <c r="X697" s="2" t="s">
        <v>108</v>
      </c>
      <c r="Y697" s="2" t="s">
        <v>141</v>
      </c>
      <c r="Z697" s="323">
        <v>46388</v>
      </c>
      <c r="AA697" s="323">
        <v>46752</v>
      </c>
      <c r="AB697" s="324">
        <v>8760</v>
      </c>
      <c r="AC697" s="325">
        <v>70.430000000000007</v>
      </c>
      <c r="AD697" s="274">
        <f t="shared" si="204"/>
        <v>1.08595</v>
      </c>
      <c r="AE697" s="326">
        <f t="shared" si="212"/>
        <v>64.855656337768778</v>
      </c>
      <c r="AF697" s="296" t="str">
        <f t="shared" si="213"/>
        <v/>
      </c>
      <c r="AG697" s="296"/>
      <c r="AH697" s="332">
        <v>44831</v>
      </c>
      <c r="AI697" s="2" t="s">
        <v>108</v>
      </c>
      <c r="AJ697" s="2" t="s">
        <v>143</v>
      </c>
      <c r="AK697" s="323">
        <v>46753</v>
      </c>
      <c r="AL697" s="323">
        <v>47118</v>
      </c>
      <c r="AM697" s="324">
        <v>8784</v>
      </c>
      <c r="AN697" s="325">
        <v>128.41999999999999</v>
      </c>
      <c r="AO697" s="274">
        <f t="shared" si="205"/>
        <v>0.96418999999999999</v>
      </c>
      <c r="AP697" s="326">
        <f t="shared" si="214"/>
        <v>133.18951658905402</v>
      </c>
      <c r="AQ697" s="296" t="str">
        <f t="shared" si="215"/>
        <v/>
      </c>
      <c r="AR697" s="296"/>
      <c r="AS697" s="333">
        <v>44839</v>
      </c>
      <c r="AT697" s="328" t="s">
        <v>115</v>
      </c>
      <c r="AU697" s="328" t="s">
        <v>111</v>
      </c>
      <c r="AV697" s="329">
        <v>45292</v>
      </c>
      <c r="AW697" s="329">
        <v>45382</v>
      </c>
      <c r="AX697" s="330">
        <v>2183</v>
      </c>
      <c r="AY697" s="331">
        <v>426.07</v>
      </c>
      <c r="AZ697" s="274">
        <f t="shared" si="206"/>
        <v>0.97899000000000003</v>
      </c>
      <c r="BA697" s="326">
        <f t="shared" si="216"/>
        <v>435.21384283802695</v>
      </c>
      <c r="BB697" s="296">
        <f t="shared" si="217"/>
        <v>435.21384283802695</v>
      </c>
      <c r="BC697">
        <f t="shared" si="207"/>
        <v>1</v>
      </c>
      <c r="BD697" s="296"/>
      <c r="BE697" s="296"/>
      <c r="BF697" s="332">
        <v>45202</v>
      </c>
      <c r="BG697" s="2" t="s">
        <v>115</v>
      </c>
      <c r="BH697" s="2" t="s">
        <v>135</v>
      </c>
      <c r="BI697" s="323">
        <v>45658</v>
      </c>
      <c r="BJ697" s="323">
        <v>45747</v>
      </c>
      <c r="BK697" s="324">
        <v>2159</v>
      </c>
      <c r="BL697" s="325">
        <v>130.91999999999999</v>
      </c>
      <c r="BM697" s="274">
        <f t="shared" si="208"/>
        <v>0.95518000000000003</v>
      </c>
      <c r="BN697" s="326">
        <f t="shared" si="218"/>
        <v>137.06317133943338</v>
      </c>
      <c r="BO697" s="296" t="str">
        <f t="shared" si="219"/>
        <v/>
      </c>
      <c r="BP697" t="str">
        <f t="shared" si="209"/>
        <v/>
      </c>
      <c r="BQ697" s="296"/>
      <c r="BR697" s="332">
        <v>45194</v>
      </c>
      <c r="BS697" s="2" t="s">
        <v>108</v>
      </c>
      <c r="BT697" s="2" t="s">
        <v>146</v>
      </c>
      <c r="BU697" s="323">
        <v>47119</v>
      </c>
      <c r="BV697" s="323">
        <v>47483</v>
      </c>
      <c r="BW697" s="324">
        <v>8760</v>
      </c>
      <c r="BX697" s="325">
        <v>83.68</v>
      </c>
      <c r="BY697" s="274">
        <f t="shared" si="210"/>
        <v>0.95969000000000004</v>
      </c>
      <c r="BZ697" s="326">
        <f t="shared" si="220"/>
        <v>87.194823328366454</v>
      </c>
      <c r="CA697" s="296" t="str">
        <f t="shared" si="221"/>
        <v/>
      </c>
    </row>
    <row r="698" spans="12:79" x14ac:dyDescent="0.25">
      <c r="L698" s="332">
        <v>44035</v>
      </c>
      <c r="M698" s="2" t="s">
        <v>108</v>
      </c>
      <c r="N698" s="2" t="s">
        <v>135</v>
      </c>
      <c r="O698" s="323">
        <v>45658</v>
      </c>
      <c r="P698" s="323">
        <v>46022</v>
      </c>
      <c r="Q698" s="324">
        <v>8760</v>
      </c>
      <c r="R698" s="325">
        <v>49.15</v>
      </c>
      <c r="S698" s="274">
        <f t="shared" si="202"/>
        <v>1.07056</v>
      </c>
      <c r="T698" s="326">
        <f t="shared" si="211"/>
        <v>45.91055148707219</v>
      </c>
      <c r="U698" s="296" t="str">
        <f t="shared" si="203"/>
        <v/>
      </c>
      <c r="V698" s="296"/>
      <c r="W698" s="332">
        <v>44466</v>
      </c>
      <c r="X698" s="2" t="s">
        <v>108</v>
      </c>
      <c r="Y698" s="2" t="s">
        <v>143</v>
      </c>
      <c r="Z698" s="323">
        <v>46753</v>
      </c>
      <c r="AA698" s="323">
        <v>47118</v>
      </c>
      <c r="AB698" s="324">
        <v>8784</v>
      </c>
      <c r="AC698" s="325">
        <v>69.47</v>
      </c>
      <c r="AD698" s="274">
        <f t="shared" si="204"/>
        <v>1.08595</v>
      </c>
      <c r="AE698" s="326">
        <f t="shared" si="212"/>
        <v>63.971637736544039</v>
      </c>
      <c r="AF698" s="296" t="str">
        <f t="shared" si="213"/>
        <v/>
      </c>
      <c r="AG698" s="296"/>
      <c r="AH698" s="332">
        <v>44831</v>
      </c>
      <c r="AI698" s="2" t="s">
        <v>108</v>
      </c>
      <c r="AJ698" s="2" t="s">
        <v>146</v>
      </c>
      <c r="AK698" s="323">
        <v>47119</v>
      </c>
      <c r="AL698" s="323">
        <v>47483</v>
      </c>
      <c r="AM698" s="324">
        <v>8760</v>
      </c>
      <c r="AN698" s="325">
        <v>126.64</v>
      </c>
      <c r="AO698" s="274">
        <f t="shared" si="205"/>
        <v>0.96418999999999999</v>
      </c>
      <c r="AP698" s="326">
        <f t="shared" si="214"/>
        <v>131.34340741969945</v>
      </c>
      <c r="AQ698" s="296" t="str">
        <f t="shared" si="215"/>
        <v/>
      </c>
      <c r="AR698" s="296"/>
      <c r="AS698" s="333">
        <v>44839</v>
      </c>
      <c r="AT698" s="328" t="s">
        <v>115</v>
      </c>
      <c r="AU698" s="328" t="s">
        <v>117</v>
      </c>
      <c r="AV698" s="329">
        <v>45383</v>
      </c>
      <c r="AW698" s="329">
        <v>45473</v>
      </c>
      <c r="AX698" s="330">
        <v>2184</v>
      </c>
      <c r="AY698" s="331">
        <v>160.22</v>
      </c>
      <c r="AZ698" s="274">
        <f t="shared" si="206"/>
        <v>0.97899000000000003</v>
      </c>
      <c r="BA698" s="326">
        <f t="shared" si="216"/>
        <v>163.65846433569291</v>
      </c>
      <c r="BB698" s="296">
        <f t="shared" si="217"/>
        <v>163.65846433569291</v>
      </c>
      <c r="BC698">
        <f t="shared" si="207"/>
        <v>1</v>
      </c>
      <c r="BD698" s="296"/>
      <c r="BE698" s="296"/>
      <c r="BF698" s="332">
        <v>45202</v>
      </c>
      <c r="BG698" s="2" t="s">
        <v>115</v>
      </c>
      <c r="BH698" s="2" t="s">
        <v>145</v>
      </c>
      <c r="BI698" s="323">
        <v>45748</v>
      </c>
      <c r="BJ698" s="323">
        <v>45838</v>
      </c>
      <c r="BK698" s="324">
        <v>2184</v>
      </c>
      <c r="BL698" s="325">
        <v>98.3</v>
      </c>
      <c r="BM698" s="274">
        <f t="shared" si="208"/>
        <v>0.95518000000000003</v>
      </c>
      <c r="BN698" s="326">
        <f t="shared" si="218"/>
        <v>102.9125400448083</v>
      </c>
      <c r="BO698" s="296" t="str">
        <f t="shared" si="219"/>
        <v/>
      </c>
      <c r="BP698" t="str">
        <f t="shared" si="209"/>
        <v/>
      </c>
      <c r="BQ698" s="296"/>
      <c r="BR698" s="332">
        <v>45194</v>
      </c>
      <c r="BS698" s="2" t="s">
        <v>108</v>
      </c>
      <c r="BT698" s="2" t="s">
        <v>149</v>
      </c>
      <c r="BU698" s="323">
        <v>47484</v>
      </c>
      <c r="BV698" s="323">
        <v>47848</v>
      </c>
      <c r="BW698" s="324">
        <v>8760</v>
      </c>
      <c r="BX698" s="325">
        <v>81.99</v>
      </c>
      <c r="BY698" s="274">
        <f t="shared" si="210"/>
        <v>0.95969000000000004</v>
      </c>
      <c r="BZ698" s="326">
        <f t="shared" si="220"/>
        <v>85.433838010190783</v>
      </c>
      <c r="CA698" s="296" t="str">
        <f t="shared" si="221"/>
        <v/>
      </c>
    </row>
    <row r="699" spans="12:79" x14ac:dyDescent="0.25">
      <c r="L699" s="332">
        <v>44035</v>
      </c>
      <c r="M699" s="2" t="s">
        <v>108</v>
      </c>
      <c r="N699" s="2" t="s">
        <v>138</v>
      </c>
      <c r="O699" s="323">
        <v>46023</v>
      </c>
      <c r="P699" s="323">
        <v>46387</v>
      </c>
      <c r="Q699" s="324">
        <v>8760</v>
      </c>
      <c r="R699" s="325">
        <v>49.7</v>
      </c>
      <c r="S699" s="274">
        <f t="shared" si="202"/>
        <v>1.07056</v>
      </c>
      <c r="T699" s="326">
        <f t="shared" si="211"/>
        <v>46.424301300254079</v>
      </c>
      <c r="U699" s="296" t="str">
        <f t="shared" si="203"/>
        <v/>
      </c>
      <c r="V699" s="296"/>
      <c r="W699" s="332">
        <v>44466</v>
      </c>
      <c r="X699" s="2" t="s">
        <v>108</v>
      </c>
      <c r="Y699" s="2" t="s">
        <v>146</v>
      </c>
      <c r="Z699" s="323">
        <v>47119</v>
      </c>
      <c r="AA699" s="323">
        <v>47483</v>
      </c>
      <c r="AB699" s="324">
        <v>8760</v>
      </c>
      <c r="AC699" s="325">
        <v>69.03</v>
      </c>
      <c r="AD699" s="274">
        <f t="shared" si="204"/>
        <v>1.08595</v>
      </c>
      <c r="AE699" s="326">
        <f t="shared" si="212"/>
        <v>63.566462544316039</v>
      </c>
      <c r="AF699" s="296" t="str">
        <f t="shared" si="213"/>
        <v/>
      </c>
      <c r="AG699" s="296"/>
      <c r="AH699" s="332">
        <v>44831</v>
      </c>
      <c r="AI699" s="2" t="s">
        <v>108</v>
      </c>
      <c r="AJ699" s="2" t="s">
        <v>149</v>
      </c>
      <c r="AK699" s="323">
        <v>47484</v>
      </c>
      <c r="AL699" s="323">
        <v>47848</v>
      </c>
      <c r="AM699" s="324">
        <v>8760</v>
      </c>
      <c r="AN699" s="325">
        <v>125.68</v>
      </c>
      <c r="AO699" s="274">
        <f t="shared" si="205"/>
        <v>0.96418999999999999</v>
      </c>
      <c r="AP699" s="326">
        <f t="shared" si="214"/>
        <v>130.34775303622732</v>
      </c>
      <c r="AQ699" s="296" t="str">
        <f t="shared" si="215"/>
        <v/>
      </c>
      <c r="AR699" s="296"/>
      <c r="AS699" s="333">
        <v>44839</v>
      </c>
      <c r="AT699" s="328" t="s">
        <v>115</v>
      </c>
      <c r="AU699" s="328" t="s">
        <v>118</v>
      </c>
      <c r="AV699" s="329">
        <v>45474</v>
      </c>
      <c r="AW699" s="329">
        <v>45565</v>
      </c>
      <c r="AX699" s="330">
        <v>2208</v>
      </c>
      <c r="AY699" s="331">
        <v>154.12</v>
      </c>
      <c r="AZ699" s="274">
        <f t="shared" si="206"/>
        <v>0.97899000000000003</v>
      </c>
      <c r="BA699" s="326">
        <f t="shared" si="216"/>
        <v>157.42755288613776</v>
      </c>
      <c r="BB699" s="296">
        <f t="shared" si="217"/>
        <v>157.42755288613776</v>
      </c>
      <c r="BC699">
        <f t="shared" si="207"/>
        <v>1</v>
      </c>
      <c r="BD699" s="296"/>
      <c r="BE699" s="296"/>
      <c r="BF699" s="332">
        <v>45202</v>
      </c>
      <c r="BG699" s="2" t="s">
        <v>115</v>
      </c>
      <c r="BH699" s="2" t="s">
        <v>148</v>
      </c>
      <c r="BI699" s="323">
        <v>45839</v>
      </c>
      <c r="BJ699" s="323">
        <v>45930</v>
      </c>
      <c r="BK699" s="324">
        <v>2208</v>
      </c>
      <c r="BL699" s="325">
        <v>99.75</v>
      </c>
      <c r="BM699" s="274">
        <f t="shared" si="208"/>
        <v>0.95518000000000003</v>
      </c>
      <c r="BN699" s="326">
        <f t="shared" si="218"/>
        <v>104.43057852970121</v>
      </c>
      <c r="BO699" s="296" t="str">
        <f t="shared" si="219"/>
        <v/>
      </c>
      <c r="BP699" t="str">
        <f t="shared" si="209"/>
        <v/>
      </c>
      <c r="BQ699" s="296"/>
      <c r="BR699" s="332">
        <v>45194</v>
      </c>
      <c r="BS699" s="2" t="s">
        <v>108</v>
      </c>
      <c r="BT699" s="2" t="s">
        <v>153</v>
      </c>
      <c r="BU699" s="323">
        <v>47849</v>
      </c>
      <c r="BV699" s="323">
        <v>48213</v>
      </c>
      <c r="BW699" s="324">
        <v>8760</v>
      </c>
      <c r="BX699" s="325">
        <v>83.93</v>
      </c>
      <c r="BY699" s="274">
        <f t="shared" si="210"/>
        <v>0.95969000000000004</v>
      </c>
      <c r="BZ699" s="326">
        <f t="shared" si="220"/>
        <v>87.455324115078824</v>
      </c>
      <c r="CA699" s="296" t="str">
        <f t="shared" si="221"/>
        <v/>
      </c>
    </row>
    <row r="700" spans="12:79" x14ac:dyDescent="0.25">
      <c r="L700" s="332">
        <v>44034</v>
      </c>
      <c r="M700" s="2" t="s">
        <v>108</v>
      </c>
      <c r="N700" s="2" t="s">
        <v>151</v>
      </c>
      <c r="O700" s="323">
        <v>44197</v>
      </c>
      <c r="P700" s="323">
        <v>44561</v>
      </c>
      <c r="Q700" s="324">
        <v>8760</v>
      </c>
      <c r="R700" s="325">
        <v>40.15</v>
      </c>
      <c r="S700" s="274">
        <f t="shared" si="202"/>
        <v>1.07056</v>
      </c>
      <c r="T700" s="326">
        <f t="shared" si="211"/>
        <v>37.503736362277685</v>
      </c>
      <c r="U700" s="296" t="str">
        <f t="shared" si="203"/>
        <v/>
      </c>
      <c r="V700" s="296"/>
      <c r="W700" s="332">
        <v>44466</v>
      </c>
      <c r="X700" s="2" t="s">
        <v>108</v>
      </c>
      <c r="Y700" s="2" t="s">
        <v>149</v>
      </c>
      <c r="Z700" s="323">
        <v>47484</v>
      </c>
      <c r="AA700" s="323">
        <v>47848</v>
      </c>
      <c r="AB700" s="324">
        <v>8760</v>
      </c>
      <c r="AC700" s="325">
        <v>68.569999999999993</v>
      </c>
      <c r="AD700" s="274">
        <f t="shared" si="204"/>
        <v>1.08595</v>
      </c>
      <c r="AE700" s="326">
        <f t="shared" si="212"/>
        <v>63.142870297895847</v>
      </c>
      <c r="AF700" s="296" t="str">
        <f t="shared" si="213"/>
        <v/>
      </c>
      <c r="AG700" s="296"/>
      <c r="AH700" s="332">
        <v>44831</v>
      </c>
      <c r="AI700" s="2" t="s">
        <v>108</v>
      </c>
      <c r="AJ700" s="2" t="s">
        <v>153</v>
      </c>
      <c r="AK700" s="323">
        <v>47849</v>
      </c>
      <c r="AL700" s="323">
        <v>48213</v>
      </c>
      <c r="AM700" s="324">
        <v>8760</v>
      </c>
      <c r="AN700" s="325">
        <v>124.96</v>
      </c>
      <c r="AO700" s="274">
        <f t="shared" si="205"/>
        <v>0.96418999999999999</v>
      </c>
      <c r="AP700" s="326">
        <f t="shared" si="214"/>
        <v>129.60101224862319</v>
      </c>
      <c r="AQ700" s="296" t="str">
        <f t="shared" si="215"/>
        <v/>
      </c>
      <c r="AR700" s="296"/>
      <c r="AS700" s="333">
        <v>44839</v>
      </c>
      <c r="AT700" s="328" t="s">
        <v>115</v>
      </c>
      <c r="AU700" s="328" t="s">
        <v>140</v>
      </c>
      <c r="AV700" s="329">
        <v>45566</v>
      </c>
      <c r="AW700" s="329">
        <v>45657</v>
      </c>
      <c r="AX700" s="330">
        <v>2209</v>
      </c>
      <c r="AY700" s="331">
        <v>225.48</v>
      </c>
      <c r="AZ700" s="274">
        <f t="shared" si="206"/>
        <v>0.97899000000000003</v>
      </c>
      <c r="BA700" s="326">
        <f t="shared" si="216"/>
        <v>230.31900223699935</v>
      </c>
      <c r="BB700" s="296" t="str">
        <f t="shared" si="217"/>
        <v/>
      </c>
      <c r="BC700" t="str">
        <f t="shared" si="207"/>
        <v/>
      </c>
      <c r="BD700" s="296"/>
      <c r="BE700" s="296"/>
      <c r="BF700" s="332">
        <v>45202</v>
      </c>
      <c r="BG700" s="2" t="s">
        <v>115</v>
      </c>
      <c r="BH700" s="2" t="s">
        <v>152</v>
      </c>
      <c r="BI700" s="323">
        <v>45931</v>
      </c>
      <c r="BJ700" s="323">
        <v>46022</v>
      </c>
      <c r="BK700" s="324">
        <v>2209</v>
      </c>
      <c r="BL700" s="325">
        <v>121.69</v>
      </c>
      <c r="BM700" s="274">
        <f t="shared" si="208"/>
        <v>0.95518000000000003</v>
      </c>
      <c r="BN700" s="326">
        <f t="shared" si="218"/>
        <v>127.40007119077032</v>
      </c>
      <c r="BO700" s="296" t="str">
        <f t="shared" si="219"/>
        <v/>
      </c>
      <c r="BP700" t="str">
        <f t="shared" si="209"/>
        <v/>
      </c>
      <c r="BQ700" s="296"/>
      <c r="BR700" s="332">
        <v>45194</v>
      </c>
      <c r="BS700" s="2" t="s">
        <v>108</v>
      </c>
      <c r="BT700" s="2" t="s">
        <v>155</v>
      </c>
      <c r="BU700" s="323">
        <v>48214</v>
      </c>
      <c r="BV700" s="323">
        <v>48579</v>
      </c>
      <c r="BW700" s="324">
        <v>8784</v>
      </c>
      <c r="BX700" s="325">
        <v>81.93</v>
      </c>
      <c r="BY700" s="274">
        <f t="shared" si="210"/>
        <v>0.95969000000000004</v>
      </c>
      <c r="BZ700" s="326">
        <f t="shared" si="220"/>
        <v>85.371317821379819</v>
      </c>
      <c r="CA700" s="296" t="str">
        <f t="shared" si="221"/>
        <v/>
      </c>
    </row>
    <row r="701" spans="12:79" x14ac:dyDescent="0.25">
      <c r="L701" s="332">
        <v>44034</v>
      </c>
      <c r="M701" s="2" t="s">
        <v>108</v>
      </c>
      <c r="N701" s="2" t="s">
        <v>133</v>
      </c>
      <c r="O701" s="323">
        <v>44562</v>
      </c>
      <c r="P701" s="323">
        <v>44926</v>
      </c>
      <c r="Q701" s="324">
        <v>8760</v>
      </c>
      <c r="R701" s="325">
        <v>44.01</v>
      </c>
      <c r="S701" s="274">
        <f t="shared" si="202"/>
        <v>1.07056</v>
      </c>
      <c r="T701" s="326">
        <f t="shared" si="211"/>
        <v>41.109325960245108</v>
      </c>
      <c r="U701" s="296" t="str">
        <f t="shared" si="203"/>
        <v/>
      </c>
      <c r="V701" s="296"/>
      <c r="W701" s="332">
        <v>44466</v>
      </c>
      <c r="X701" s="2" t="s">
        <v>108</v>
      </c>
      <c r="Y701" s="2" t="s">
        <v>153</v>
      </c>
      <c r="Z701" s="323">
        <v>47849</v>
      </c>
      <c r="AA701" s="323">
        <v>48213</v>
      </c>
      <c r="AB701" s="324">
        <v>8760</v>
      </c>
      <c r="AC701" s="325">
        <v>67.989999999999995</v>
      </c>
      <c r="AD701" s="274">
        <f t="shared" si="204"/>
        <v>1.08595</v>
      </c>
      <c r="AE701" s="326">
        <f t="shared" si="212"/>
        <v>62.60877572632257</v>
      </c>
      <c r="AF701" s="296" t="str">
        <f t="shared" si="213"/>
        <v/>
      </c>
      <c r="AG701" s="296"/>
      <c r="AH701" s="332">
        <v>44831</v>
      </c>
      <c r="AI701" s="2" t="s">
        <v>108</v>
      </c>
      <c r="AJ701" s="2" t="s">
        <v>155</v>
      </c>
      <c r="AK701" s="323">
        <v>48214</v>
      </c>
      <c r="AL701" s="323">
        <v>48579</v>
      </c>
      <c r="AM701" s="324">
        <v>8784</v>
      </c>
      <c r="AN701" s="325">
        <v>123.71</v>
      </c>
      <c r="AO701" s="274">
        <f t="shared" si="205"/>
        <v>0.96418999999999999</v>
      </c>
      <c r="AP701" s="326">
        <f t="shared" si="214"/>
        <v>128.30458727014386</v>
      </c>
      <c r="AQ701" s="296" t="str">
        <f t="shared" si="215"/>
        <v/>
      </c>
      <c r="AR701" s="296"/>
      <c r="AS701" s="333">
        <v>44839</v>
      </c>
      <c r="AT701" s="328" t="s">
        <v>115</v>
      </c>
      <c r="AU701" s="328" t="s">
        <v>135</v>
      </c>
      <c r="AV701" s="329">
        <v>45658</v>
      </c>
      <c r="AW701" s="329">
        <v>45747</v>
      </c>
      <c r="AX701" s="330">
        <v>2159</v>
      </c>
      <c r="AY701" s="331">
        <v>244.1</v>
      </c>
      <c r="AZ701" s="274">
        <f t="shared" si="206"/>
        <v>0.97899000000000003</v>
      </c>
      <c r="BA701" s="326">
        <f t="shared" si="216"/>
        <v>249.3386040715431</v>
      </c>
      <c r="BB701" s="296" t="str">
        <f t="shared" si="217"/>
        <v/>
      </c>
      <c r="BC701" t="str">
        <f t="shared" si="207"/>
        <v/>
      </c>
      <c r="BD701" s="296"/>
      <c r="BE701" s="296"/>
      <c r="BF701" s="332">
        <v>45202</v>
      </c>
      <c r="BG701" s="2" t="s">
        <v>115</v>
      </c>
      <c r="BH701" s="2" t="s">
        <v>138</v>
      </c>
      <c r="BI701" s="323">
        <v>46023</v>
      </c>
      <c r="BJ701" s="323">
        <v>46112</v>
      </c>
      <c r="BK701" s="324">
        <v>2159</v>
      </c>
      <c r="BL701" s="325">
        <v>126.4</v>
      </c>
      <c r="BM701" s="274">
        <f t="shared" si="208"/>
        <v>0.95518000000000003</v>
      </c>
      <c r="BN701" s="326">
        <f t="shared" si="218"/>
        <v>132.33107895893968</v>
      </c>
      <c r="BO701" s="296" t="str">
        <f t="shared" si="219"/>
        <v/>
      </c>
      <c r="BP701" t="str">
        <f t="shared" si="209"/>
        <v/>
      </c>
      <c r="BQ701" s="296"/>
      <c r="BR701" s="332">
        <v>45194</v>
      </c>
      <c r="BS701" s="2" t="s">
        <v>108</v>
      </c>
      <c r="BT701" s="2" t="s">
        <v>158</v>
      </c>
      <c r="BU701" s="323">
        <v>48580</v>
      </c>
      <c r="BV701" s="323">
        <v>48944</v>
      </c>
      <c r="BW701" s="324">
        <v>8760</v>
      </c>
      <c r="BX701" s="325">
        <v>79.930000000000007</v>
      </c>
      <c r="BY701" s="274">
        <f t="shared" si="210"/>
        <v>0.95969000000000004</v>
      </c>
      <c r="BZ701" s="326">
        <f t="shared" si="220"/>
        <v>83.287311527680814</v>
      </c>
      <c r="CA701" s="296" t="str">
        <f t="shared" si="221"/>
        <v/>
      </c>
    </row>
    <row r="702" spans="12:79" x14ac:dyDescent="0.25">
      <c r="L702" s="332">
        <v>44034</v>
      </c>
      <c r="M702" s="2" t="s">
        <v>108</v>
      </c>
      <c r="N702" s="2" t="s">
        <v>110</v>
      </c>
      <c r="O702" s="323">
        <v>44927</v>
      </c>
      <c r="P702" s="323">
        <v>45291</v>
      </c>
      <c r="Q702" s="324">
        <v>8760</v>
      </c>
      <c r="R702" s="325">
        <v>46.12</v>
      </c>
      <c r="S702" s="274">
        <f t="shared" si="202"/>
        <v>1.07056</v>
      </c>
      <c r="T702" s="326">
        <f t="shared" si="211"/>
        <v>43.080257061724701</v>
      </c>
      <c r="U702" s="296" t="str">
        <f t="shared" si="203"/>
        <v/>
      </c>
      <c r="V702" s="296"/>
      <c r="W702" s="332">
        <v>44463</v>
      </c>
      <c r="X702" s="2" t="s">
        <v>108</v>
      </c>
      <c r="Y702" s="2" t="s">
        <v>133</v>
      </c>
      <c r="Z702" s="323">
        <v>44562</v>
      </c>
      <c r="AA702" s="323">
        <v>44926</v>
      </c>
      <c r="AB702" s="324">
        <v>8760</v>
      </c>
      <c r="AC702" s="325">
        <v>107.55</v>
      </c>
      <c r="AD702" s="274">
        <f t="shared" si="204"/>
        <v>1.08595</v>
      </c>
      <c r="AE702" s="326">
        <f t="shared" si="212"/>
        <v>99.037708918458492</v>
      </c>
      <c r="AF702" s="296" t="str">
        <f t="shared" si="213"/>
        <v/>
      </c>
      <c r="AG702" s="296"/>
      <c r="AH702" s="332">
        <v>44830</v>
      </c>
      <c r="AI702" s="2" t="s">
        <v>108</v>
      </c>
      <c r="AJ702" s="2" t="s">
        <v>110</v>
      </c>
      <c r="AK702" s="323">
        <v>44927</v>
      </c>
      <c r="AL702" s="323">
        <v>45291</v>
      </c>
      <c r="AM702" s="324">
        <v>8760</v>
      </c>
      <c r="AN702" s="325">
        <v>477.33</v>
      </c>
      <c r="AO702" s="274">
        <f t="shared" si="205"/>
        <v>0.96418999999999999</v>
      </c>
      <c r="AP702" s="326">
        <f t="shared" si="214"/>
        <v>495.05802798203672</v>
      </c>
      <c r="AQ702" s="296" t="str">
        <f t="shared" si="215"/>
        <v/>
      </c>
      <c r="AR702" s="296"/>
      <c r="AS702" s="333">
        <v>44839</v>
      </c>
      <c r="AT702" s="328" t="s">
        <v>115</v>
      </c>
      <c r="AU702" s="328" t="s">
        <v>145</v>
      </c>
      <c r="AV702" s="329">
        <v>45748</v>
      </c>
      <c r="AW702" s="329">
        <v>45838</v>
      </c>
      <c r="AX702" s="330">
        <v>2184</v>
      </c>
      <c r="AY702" s="331"/>
      <c r="AZ702" s="274">
        <f t="shared" si="206"/>
        <v>0.97899000000000003</v>
      </c>
      <c r="BA702" s="326" t="str">
        <f t="shared" si="216"/>
        <v/>
      </c>
      <c r="BB702" s="296" t="str">
        <f t="shared" si="217"/>
        <v/>
      </c>
      <c r="BC702" t="str">
        <f t="shared" si="207"/>
        <v/>
      </c>
      <c r="BD702" s="296"/>
      <c r="BE702" s="296"/>
      <c r="BF702" s="332">
        <v>45202</v>
      </c>
      <c r="BG702" s="2" t="s">
        <v>115</v>
      </c>
      <c r="BH702" s="2" t="s">
        <v>157</v>
      </c>
      <c r="BI702" s="323">
        <v>46113</v>
      </c>
      <c r="BJ702" s="323">
        <v>46203</v>
      </c>
      <c r="BK702" s="324">
        <v>2184</v>
      </c>
      <c r="BL702" s="325"/>
      <c r="BM702" s="274">
        <f t="shared" si="208"/>
        <v>0.95518000000000003</v>
      </c>
      <c r="BN702" s="326" t="str">
        <f t="shared" si="218"/>
        <v/>
      </c>
      <c r="BO702" s="296" t="str">
        <f t="shared" si="219"/>
        <v/>
      </c>
      <c r="BP702" t="str">
        <f t="shared" si="209"/>
        <v/>
      </c>
      <c r="BQ702" s="296"/>
      <c r="BR702" s="332">
        <v>45191</v>
      </c>
      <c r="BS702" s="2" t="s">
        <v>108</v>
      </c>
      <c r="BT702" s="2" t="s">
        <v>111</v>
      </c>
      <c r="BU702" s="323">
        <v>45292</v>
      </c>
      <c r="BV702" s="323">
        <v>45657</v>
      </c>
      <c r="BW702" s="324">
        <v>8784</v>
      </c>
      <c r="BX702" s="325">
        <v>126.33</v>
      </c>
      <c r="BY702" s="274">
        <f t="shared" si="210"/>
        <v>0.95969000000000004</v>
      </c>
      <c r="BZ702" s="326">
        <f t="shared" si="220"/>
        <v>131.63625754149777</v>
      </c>
      <c r="CA702" s="296">
        <f t="shared" si="221"/>
        <v>131.63625754149777</v>
      </c>
    </row>
    <row r="703" spans="12:79" x14ac:dyDescent="0.25">
      <c r="L703" s="332">
        <v>44034</v>
      </c>
      <c r="M703" s="2" t="s">
        <v>108</v>
      </c>
      <c r="N703" s="2" t="s">
        <v>111</v>
      </c>
      <c r="O703" s="323">
        <v>45292</v>
      </c>
      <c r="P703" s="323">
        <v>45657</v>
      </c>
      <c r="Q703" s="324">
        <v>8784</v>
      </c>
      <c r="R703" s="325">
        <v>48.1</v>
      </c>
      <c r="S703" s="274">
        <f t="shared" si="202"/>
        <v>1.07056</v>
      </c>
      <c r="T703" s="326">
        <f t="shared" si="211"/>
        <v>44.929756389179495</v>
      </c>
      <c r="U703" s="296" t="str">
        <f t="shared" si="203"/>
        <v/>
      </c>
      <c r="V703" s="296"/>
      <c r="W703" s="332">
        <v>44463</v>
      </c>
      <c r="X703" s="2" t="s">
        <v>108</v>
      </c>
      <c r="Y703" s="2" t="s">
        <v>110</v>
      </c>
      <c r="Z703" s="323">
        <v>44927</v>
      </c>
      <c r="AA703" s="323">
        <v>45291</v>
      </c>
      <c r="AB703" s="324">
        <v>8760</v>
      </c>
      <c r="AC703" s="325">
        <v>81.78</v>
      </c>
      <c r="AD703" s="274">
        <f t="shared" si="204"/>
        <v>1.08595</v>
      </c>
      <c r="AE703" s="326">
        <f t="shared" si="212"/>
        <v>75.307334591832046</v>
      </c>
      <c r="AF703" s="296" t="str">
        <f t="shared" si="213"/>
        <v/>
      </c>
      <c r="AG703" s="296"/>
      <c r="AH703" s="332">
        <v>44830</v>
      </c>
      <c r="AI703" s="2" t="s">
        <v>108</v>
      </c>
      <c r="AJ703" s="2" t="s">
        <v>111</v>
      </c>
      <c r="AK703" s="323">
        <v>45292</v>
      </c>
      <c r="AL703" s="323">
        <v>45657</v>
      </c>
      <c r="AM703" s="324">
        <v>8784</v>
      </c>
      <c r="AN703" s="325">
        <v>239.5</v>
      </c>
      <c r="AO703" s="274">
        <f t="shared" si="205"/>
        <v>0.96418999999999999</v>
      </c>
      <c r="AP703" s="326">
        <f t="shared" si="214"/>
        <v>248.39502587664256</v>
      </c>
      <c r="AQ703" s="296">
        <f t="shared" si="215"/>
        <v>248.39502587664256</v>
      </c>
      <c r="AR703" s="296"/>
      <c r="AS703" s="333">
        <v>44839</v>
      </c>
      <c r="AT703" s="328" t="s">
        <v>115</v>
      </c>
      <c r="AU703" s="328" t="s">
        <v>148</v>
      </c>
      <c r="AV703" s="329">
        <v>45839</v>
      </c>
      <c r="AW703" s="329">
        <v>45930</v>
      </c>
      <c r="AX703" s="330">
        <v>2208</v>
      </c>
      <c r="AY703" s="331"/>
      <c r="AZ703" s="274">
        <f t="shared" si="206"/>
        <v>0.97899000000000003</v>
      </c>
      <c r="BA703" s="326" t="str">
        <f t="shared" si="216"/>
        <v/>
      </c>
      <c r="BB703" s="296" t="str">
        <f t="shared" si="217"/>
        <v/>
      </c>
      <c r="BC703" t="str">
        <f t="shared" si="207"/>
        <v/>
      </c>
      <c r="BD703" s="296"/>
      <c r="BE703" s="296"/>
      <c r="BF703" s="332">
        <v>45202</v>
      </c>
      <c r="BG703" s="2" t="s">
        <v>115</v>
      </c>
      <c r="BH703" s="2" t="s">
        <v>160</v>
      </c>
      <c r="BI703" s="323">
        <v>46204</v>
      </c>
      <c r="BJ703" s="323">
        <v>46295</v>
      </c>
      <c r="BK703" s="324">
        <v>2208</v>
      </c>
      <c r="BL703" s="325"/>
      <c r="BM703" s="274">
        <f t="shared" si="208"/>
        <v>0.95518000000000003</v>
      </c>
      <c r="BN703" s="326" t="str">
        <f t="shared" si="218"/>
        <v/>
      </c>
      <c r="BO703" s="296" t="str">
        <f t="shared" si="219"/>
        <v/>
      </c>
      <c r="BP703" t="str">
        <f t="shared" si="209"/>
        <v/>
      </c>
      <c r="BQ703" s="296"/>
      <c r="BR703" s="332">
        <v>45191</v>
      </c>
      <c r="BS703" s="2" t="s">
        <v>108</v>
      </c>
      <c r="BT703" s="2" t="s">
        <v>135</v>
      </c>
      <c r="BU703" s="323">
        <v>45658</v>
      </c>
      <c r="BV703" s="323">
        <v>46022</v>
      </c>
      <c r="BW703" s="324">
        <v>8760</v>
      </c>
      <c r="BX703" s="325">
        <v>120.1</v>
      </c>
      <c r="BY703" s="274">
        <f t="shared" si="210"/>
        <v>0.95969000000000004</v>
      </c>
      <c r="BZ703" s="326">
        <f t="shared" si="220"/>
        <v>125.14457793662535</v>
      </c>
      <c r="CA703" s="296" t="str">
        <f t="shared" si="221"/>
        <v/>
      </c>
    </row>
    <row r="704" spans="12:79" x14ac:dyDescent="0.25">
      <c r="L704" s="332">
        <v>44034</v>
      </c>
      <c r="M704" s="2" t="s">
        <v>108</v>
      </c>
      <c r="N704" s="2" t="s">
        <v>135</v>
      </c>
      <c r="O704" s="323">
        <v>45658</v>
      </c>
      <c r="P704" s="323">
        <v>46022</v>
      </c>
      <c r="Q704" s="324">
        <v>8760</v>
      </c>
      <c r="R704" s="325">
        <v>48.75</v>
      </c>
      <c r="S704" s="274">
        <f t="shared" si="202"/>
        <v>1.07056</v>
      </c>
      <c r="T704" s="326">
        <f t="shared" si="211"/>
        <v>45.536915259303541</v>
      </c>
      <c r="U704" s="296" t="str">
        <f t="shared" si="203"/>
        <v/>
      </c>
      <c r="V704" s="296"/>
      <c r="W704" s="332">
        <v>44463</v>
      </c>
      <c r="X704" s="2" t="s">
        <v>108</v>
      </c>
      <c r="Y704" s="2" t="s">
        <v>111</v>
      </c>
      <c r="Z704" s="323">
        <v>45292</v>
      </c>
      <c r="AA704" s="323">
        <v>45657</v>
      </c>
      <c r="AB704" s="324">
        <v>8784</v>
      </c>
      <c r="AC704" s="325">
        <v>73</v>
      </c>
      <c r="AD704" s="274">
        <f t="shared" si="204"/>
        <v>1.08595</v>
      </c>
      <c r="AE704" s="326">
        <f t="shared" si="212"/>
        <v>67.222247801464164</v>
      </c>
      <c r="AF704" s="296" t="str">
        <f t="shared" si="213"/>
        <v/>
      </c>
      <c r="AG704" s="296"/>
      <c r="AH704" s="332">
        <v>44830</v>
      </c>
      <c r="AI704" s="2" t="s">
        <v>108</v>
      </c>
      <c r="AJ704" s="2" t="s">
        <v>135</v>
      </c>
      <c r="AK704" s="323">
        <v>45658</v>
      </c>
      <c r="AL704" s="323">
        <v>46022</v>
      </c>
      <c r="AM704" s="324">
        <v>8760</v>
      </c>
      <c r="AN704" s="325">
        <v>192.5</v>
      </c>
      <c r="AO704" s="274">
        <f t="shared" si="205"/>
        <v>0.96418999999999999</v>
      </c>
      <c r="AP704" s="326">
        <f t="shared" si="214"/>
        <v>199.64944668581919</v>
      </c>
      <c r="AQ704" s="296" t="str">
        <f t="shared" si="215"/>
        <v/>
      </c>
      <c r="AR704" s="296"/>
      <c r="AS704" s="333">
        <v>44838</v>
      </c>
      <c r="AT704" s="328" t="s">
        <v>115</v>
      </c>
      <c r="AU704" s="328" t="s">
        <v>110</v>
      </c>
      <c r="AV704" s="329">
        <v>44927</v>
      </c>
      <c r="AW704" s="329">
        <v>45016</v>
      </c>
      <c r="AX704" s="330">
        <v>2159</v>
      </c>
      <c r="AY704" s="331">
        <v>480.69</v>
      </c>
      <c r="AZ704" s="274">
        <f t="shared" si="206"/>
        <v>0.97899000000000003</v>
      </c>
      <c r="BA704" s="326">
        <f t="shared" si="216"/>
        <v>491.00603683387982</v>
      </c>
      <c r="BB704" s="296" t="str">
        <f t="shared" si="217"/>
        <v/>
      </c>
      <c r="BC704" t="str">
        <f t="shared" si="207"/>
        <v/>
      </c>
      <c r="BD704" s="296"/>
      <c r="BE704" s="296"/>
      <c r="BF704" s="332">
        <v>45201</v>
      </c>
      <c r="BG704" s="2" t="s">
        <v>115</v>
      </c>
      <c r="BH704" s="2" t="s">
        <v>111</v>
      </c>
      <c r="BI704" s="323">
        <v>45292</v>
      </c>
      <c r="BJ704" s="323">
        <v>45382</v>
      </c>
      <c r="BK704" s="324">
        <v>2183</v>
      </c>
      <c r="BL704" s="325">
        <v>117.28</v>
      </c>
      <c r="BM704" s="274">
        <f t="shared" si="208"/>
        <v>0.95518000000000003</v>
      </c>
      <c r="BN704" s="326">
        <f t="shared" si="218"/>
        <v>122.78314035050985</v>
      </c>
      <c r="BO704" s="296" t="str">
        <f t="shared" si="219"/>
        <v/>
      </c>
      <c r="BP704">
        <f t="shared" si="209"/>
        <v>1</v>
      </c>
      <c r="BQ704" s="296"/>
      <c r="BR704" s="332">
        <v>45191</v>
      </c>
      <c r="BS704" s="2" t="s">
        <v>108</v>
      </c>
      <c r="BT704" s="2" t="s">
        <v>138</v>
      </c>
      <c r="BU704" s="323">
        <v>46023</v>
      </c>
      <c r="BV704" s="323">
        <v>46387</v>
      </c>
      <c r="BW704" s="324">
        <v>8760</v>
      </c>
      <c r="BX704" s="325">
        <v>108.25</v>
      </c>
      <c r="BY704" s="274">
        <f t="shared" si="210"/>
        <v>0.95969000000000004</v>
      </c>
      <c r="BZ704" s="326">
        <f t="shared" si="220"/>
        <v>112.79684064645875</v>
      </c>
      <c r="CA704" s="296" t="str">
        <f t="shared" si="221"/>
        <v/>
      </c>
    </row>
    <row r="705" spans="12:79" x14ac:dyDescent="0.25">
      <c r="L705" s="332">
        <v>44034</v>
      </c>
      <c r="M705" s="2" t="s">
        <v>108</v>
      </c>
      <c r="N705" s="2" t="s">
        <v>138</v>
      </c>
      <c r="O705" s="323">
        <v>46023</v>
      </c>
      <c r="P705" s="323">
        <v>46387</v>
      </c>
      <c r="Q705" s="324">
        <v>8760</v>
      </c>
      <c r="R705" s="325">
        <v>49.3</v>
      </c>
      <c r="S705" s="274">
        <f t="shared" si="202"/>
        <v>1.07056</v>
      </c>
      <c r="T705" s="326">
        <f t="shared" si="211"/>
        <v>46.05066507248543</v>
      </c>
      <c r="U705" s="296" t="str">
        <f t="shared" si="203"/>
        <v/>
      </c>
      <c r="V705" s="296"/>
      <c r="W705" s="332">
        <v>44463</v>
      </c>
      <c r="X705" s="2" t="s">
        <v>108</v>
      </c>
      <c r="Y705" s="2" t="s">
        <v>135</v>
      </c>
      <c r="Z705" s="323">
        <v>45658</v>
      </c>
      <c r="AA705" s="323">
        <v>46022</v>
      </c>
      <c r="AB705" s="324">
        <v>8760</v>
      </c>
      <c r="AC705" s="325">
        <v>70.150000000000006</v>
      </c>
      <c r="AD705" s="274">
        <f t="shared" si="204"/>
        <v>1.08595</v>
      </c>
      <c r="AE705" s="326">
        <f t="shared" si="212"/>
        <v>64.597817579078239</v>
      </c>
      <c r="AF705" s="296" t="str">
        <f t="shared" si="213"/>
        <v/>
      </c>
      <c r="AG705" s="296"/>
      <c r="AH705" s="332">
        <v>44830</v>
      </c>
      <c r="AI705" s="2" t="s">
        <v>108</v>
      </c>
      <c r="AJ705" s="2" t="s">
        <v>138</v>
      </c>
      <c r="AK705" s="323">
        <v>46023</v>
      </c>
      <c r="AL705" s="323">
        <v>46387</v>
      </c>
      <c r="AM705" s="324">
        <v>8760</v>
      </c>
      <c r="AN705" s="325">
        <v>159.5</v>
      </c>
      <c r="AO705" s="274">
        <f t="shared" si="205"/>
        <v>0.96418999999999999</v>
      </c>
      <c r="AP705" s="326">
        <f t="shared" si="214"/>
        <v>165.42382725396448</v>
      </c>
      <c r="AQ705" s="296" t="str">
        <f t="shared" si="215"/>
        <v/>
      </c>
      <c r="AR705" s="296"/>
      <c r="AS705" s="333">
        <v>44838</v>
      </c>
      <c r="AT705" s="328" t="s">
        <v>115</v>
      </c>
      <c r="AU705" s="328" t="s">
        <v>134</v>
      </c>
      <c r="AV705" s="329">
        <v>45017</v>
      </c>
      <c r="AW705" s="329">
        <v>45107</v>
      </c>
      <c r="AX705" s="330">
        <v>2184</v>
      </c>
      <c r="AY705" s="331">
        <v>358.94</v>
      </c>
      <c r="AZ705" s="274">
        <f t="shared" si="206"/>
        <v>0.97899000000000003</v>
      </c>
      <c r="BA705" s="326">
        <f t="shared" si="216"/>
        <v>366.64317306611918</v>
      </c>
      <c r="BB705" s="296" t="str">
        <f t="shared" si="217"/>
        <v/>
      </c>
      <c r="BC705" t="str">
        <f t="shared" si="207"/>
        <v/>
      </c>
      <c r="BD705" s="296"/>
      <c r="BE705" s="296"/>
      <c r="BF705" s="332">
        <v>45201</v>
      </c>
      <c r="BG705" s="2" t="s">
        <v>115</v>
      </c>
      <c r="BH705" s="2" t="s">
        <v>117</v>
      </c>
      <c r="BI705" s="323">
        <v>45383</v>
      </c>
      <c r="BJ705" s="323">
        <v>45473</v>
      </c>
      <c r="BK705" s="324">
        <v>2184</v>
      </c>
      <c r="BL705" s="325">
        <v>105.05</v>
      </c>
      <c r="BM705" s="274">
        <f t="shared" si="208"/>
        <v>0.95518000000000003</v>
      </c>
      <c r="BN705" s="326">
        <f t="shared" si="218"/>
        <v>109.979270922758</v>
      </c>
      <c r="BO705" s="296" t="str">
        <f t="shared" si="219"/>
        <v/>
      </c>
      <c r="BP705">
        <f t="shared" si="209"/>
        <v>1</v>
      </c>
      <c r="BQ705" s="296"/>
      <c r="BR705" s="332">
        <v>45191</v>
      </c>
      <c r="BS705" s="2" t="s">
        <v>108</v>
      </c>
      <c r="BT705" s="2" t="s">
        <v>141</v>
      </c>
      <c r="BU705" s="323">
        <v>46388</v>
      </c>
      <c r="BV705" s="323">
        <v>46752</v>
      </c>
      <c r="BW705" s="324">
        <v>8760</v>
      </c>
      <c r="BX705" s="325">
        <v>97.08</v>
      </c>
      <c r="BY705" s="274">
        <f t="shared" si="210"/>
        <v>0.95969000000000004</v>
      </c>
      <c r="BZ705" s="326">
        <f t="shared" si="220"/>
        <v>101.15766549614979</v>
      </c>
      <c r="CA705" s="296" t="str">
        <f t="shared" si="221"/>
        <v/>
      </c>
    </row>
    <row r="706" spans="12:79" x14ac:dyDescent="0.25">
      <c r="L706" s="332">
        <v>44033</v>
      </c>
      <c r="M706" s="2" t="s">
        <v>108</v>
      </c>
      <c r="N706" s="2" t="s">
        <v>151</v>
      </c>
      <c r="O706" s="323">
        <v>44197</v>
      </c>
      <c r="P706" s="323">
        <v>44561</v>
      </c>
      <c r="Q706" s="324">
        <v>8760</v>
      </c>
      <c r="R706" s="325">
        <v>39.950000000000003</v>
      </c>
      <c r="S706" s="274">
        <f t="shared" si="202"/>
        <v>1.07056</v>
      </c>
      <c r="T706" s="326">
        <f t="shared" si="211"/>
        <v>37.316918248393371</v>
      </c>
      <c r="U706" s="296" t="str">
        <f t="shared" si="203"/>
        <v/>
      </c>
      <c r="V706" s="296"/>
      <c r="W706" s="332">
        <v>44463</v>
      </c>
      <c r="X706" s="2" t="s">
        <v>108</v>
      </c>
      <c r="Y706" s="2" t="s">
        <v>138</v>
      </c>
      <c r="Z706" s="323">
        <v>46023</v>
      </c>
      <c r="AA706" s="323">
        <v>46387</v>
      </c>
      <c r="AB706" s="324">
        <v>8760</v>
      </c>
      <c r="AC706" s="325">
        <v>68.599999999999994</v>
      </c>
      <c r="AD706" s="274">
        <f t="shared" si="204"/>
        <v>1.08595</v>
      </c>
      <c r="AE706" s="326">
        <f t="shared" si="212"/>
        <v>63.170495879184124</v>
      </c>
      <c r="AF706" s="296" t="str">
        <f t="shared" si="213"/>
        <v/>
      </c>
      <c r="AG706" s="296"/>
      <c r="AH706" s="332">
        <v>44830</v>
      </c>
      <c r="AI706" s="2" t="s">
        <v>108</v>
      </c>
      <c r="AJ706" s="2" t="s">
        <v>141</v>
      </c>
      <c r="AK706" s="323">
        <v>46388</v>
      </c>
      <c r="AL706" s="323">
        <v>46752</v>
      </c>
      <c r="AM706" s="324">
        <v>8760</v>
      </c>
      <c r="AN706" s="325">
        <v>134.9</v>
      </c>
      <c r="AO706" s="274">
        <f t="shared" si="205"/>
        <v>0.96418999999999999</v>
      </c>
      <c r="AP706" s="326">
        <f t="shared" si="214"/>
        <v>139.91018367749095</v>
      </c>
      <c r="AQ706" s="296" t="str">
        <f t="shared" si="215"/>
        <v/>
      </c>
      <c r="AR706" s="296"/>
      <c r="AS706" s="333">
        <v>44838</v>
      </c>
      <c r="AT706" s="328" t="s">
        <v>115</v>
      </c>
      <c r="AU706" s="328" t="s">
        <v>137</v>
      </c>
      <c r="AV706" s="329">
        <v>45108</v>
      </c>
      <c r="AW706" s="329">
        <v>45199</v>
      </c>
      <c r="AX706" s="330">
        <v>2208</v>
      </c>
      <c r="AY706" s="331">
        <v>358</v>
      </c>
      <c r="AZ706" s="274">
        <f t="shared" si="206"/>
        <v>0.97899000000000003</v>
      </c>
      <c r="BA706" s="326">
        <f t="shared" si="216"/>
        <v>365.68299982635165</v>
      </c>
      <c r="BB706" s="296" t="str">
        <f t="shared" si="217"/>
        <v/>
      </c>
      <c r="BC706" t="str">
        <f t="shared" si="207"/>
        <v/>
      </c>
      <c r="BD706" s="296"/>
      <c r="BE706" s="296"/>
      <c r="BF706" s="332">
        <v>45201</v>
      </c>
      <c r="BG706" s="2" t="s">
        <v>115</v>
      </c>
      <c r="BH706" s="2" t="s">
        <v>118</v>
      </c>
      <c r="BI706" s="323">
        <v>45474</v>
      </c>
      <c r="BJ706" s="323">
        <v>45565</v>
      </c>
      <c r="BK706" s="324">
        <v>2208</v>
      </c>
      <c r="BL706" s="325">
        <v>116.39</v>
      </c>
      <c r="BM706" s="274">
        <f t="shared" si="208"/>
        <v>0.95518000000000003</v>
      </c>
      <c r="BN706" s="326">
        <f t="shared" si="218"/>
        <v>121.85137879771352</v>
      </c>
      <c r="BO706" s="296" t="str">
        <f t="shared" si="219"/>
        <v/>
      </c>
      <c r="BP706">
        <f t="shared" si="209"/>
        <v>1</v>
      </c>
      <c r="BQ706" s="296"/>
      <c r="BR706" s="332">
        <v>45191</v>
      </c>
      <c r="BS706" s="2" t="s">
        <v>108</v>
      </c>
      <c r="BT706" s="2" t="s">
        <v>143</v>
      </c>
      <c r="BU706" s="323">
        <v>46753</v>
      </c>
      <c r="BV706" s="323">
        <v>47118</v>
      </c>
      <c r="BW706" s="324">
        <v>8784</v>
      </c>
      <c r="BX706" s="325">
        <v>86.5</v>
      </c>
      <c r="BY706" s="274">
        <f t="shared" si="210"/>
        <v>0.95969000000000004</v>
      </c>
      <c r="BZ706" s="326">
        <f t="shared" si="220"/>
        <v>90.133272202482047</v>
      </c>
      <c r="CA706" s="296" t="str">
        <f t="shared" si="221"/>
        <v/>
      </c>
    </row>
    <row r="707" spans="12:79" x14ac:dyDescent="0.25">
      <c r="L707" s="332">
        <v>44033</v>
      </c>
      <c r="M707" s="2" t="s">
        <v>108</v>
      </c>
      <c r="N707" s="2" t="s">
        <v>133</v>
      </c>
      <c r="O707" s="323">
        <v>44562</v>
      </c>
      <c r="P707" s="323">
        <v>44926</v>
      </c>
      <c r="Q707" s="324">
        <v>8760</v>
      </c>
      <c r="R707" s="325">
        <v>43.78</v>
      </c>
      <c r="S707" s="274">
        <f t="shared" si="202"/>
        <v>1.07056</v>
      </c>
      <c r="T707" s="326">
        <f t="shared" si="211"/>
        <v>40.894485129278138</v>
      </c>
      <c r="U707" s="296" t="str">
        <f t="shared" si="203"/>
        <v/>
      </c>
      <c r="V707" s="296"/>
      <c r="W707" s="332">
        <v>44463</v>
      </c>
      <c r="X707" s="2" t="s">
        <v>108</v>
      </c>
      <c r="Y707" s="2" t="s">
        <v>141</v>
      </c>
      <c r="Z707" s="323">
        <v>46388</v>
      </c>
      <c r="AA707" s="323">
        <v>46752</v>
      </c>
      <c r="AB707" s="324">
        <v>8760</v>
      </c>
      <c r="AC707" s="325">
        <v>69</v>
      </c>
      <c r="AD707" s="274">
        <f t="shared" si="204"/>
        <v>1.08595</v>
      </c>
      <c r="AE707" s="326">
        <f t="shared" si="212"/>
        <v>63.538836963027762</v>
      </c>
      <c r="AF707" s="296" t="str">
        <f t="shared" si="213"/>
        <v/>
      </c>
      <c r="AG707" s="296"/>
      <c r="AH707" s="332">
        <v>44830</v>
      </c>
      <c r="AI707" s="2" t="s">
        <v>108</v>
      </c>
      <c r="AJ707" s="2" t="s">
        <v>143</v>
      </c>
      <c r="AK707" s="323">
        <v>46753</v>
      </c>
      <c r="AL707" s="323">
        <v>47118</v>
      </c>
      <c r="AM707" s="324">
        <v>8784</v>
      </c>
      <c r="AN707" s="325">
        <v>120.78</v>
      </c>
      <c r="AO707" s="274">
        <f t="shared" si="205"/>
        <v>0.96418999999999999</v>
      </c>
      <c r="AP707" s="326">
        <f t="shared" si="214"/>
        <v>125.26576712058827</v>
      </c>
      <c r="AQ707" s="296" t="str">
        <f t="shared" si="215"/>
        <v/>
      </c>
      <c r="AR707" s="296"/>
      <c r="AS707" s="333">
        <v>44838</v>
      </c>
      <c r="AT707" s="328" t="s">
        <v>115</v>
      </c>
      <c r="AU707" s="328" t="s">
        <v>116</v>
      </c>
      <c r="AV707" s="329">
        <v>45200</v>
      </c>
      <c r="AW707" s="329">
        <v>45291</v>
      </c>
      <c r="AX707" s="330">
        <v>2209</v>
      </c>
      <c r="AY707" s="331">
        <v>487.39</v>
      </c>
      <c r="AZ707" s="274">
        <f t="shared" si="206"/>
        <v>0.97899000000000003</v>
      </c>
      <c r="BA707" s="326">
        <f t="shared" si="216"/>
        <v>497.84982481945679</v>
      </c>
      <c r="BB707" s="296">
        <f t="shared" si="217"/>
        <v>497.84982481945679</v>
      </c>
      <c r="BC707">
        <f t="shared" si="207"/>
        <v>1</v>
      </c>
      <c r="BD707" s="296"/>
      <c r="BE707" s="296"/>
      <c r="BF707" s="332">
        <v>45201</v>
      </c>
      <c r="BG707" s="2" t="s">
        <v>115</v>
      </c>
      <c r="BH707" s="2" t="s">
        <v>140</v>
      </c>
      <c r="BI707" s="323">
        <v>45566</v>
      </c>
      <c r="BJ707" s="323">
        <v>45657</v>
      </c>
      <c r="BK707" s="324">
        <v>2209</v>
      </c>
      <c r="BL707" s="325">
        <v>134.03</v>
      </c>
      <c r="BM707" s="274">
        <f t="shared" si="208"/>
        <v>0.95518000000000003</v>
      </c>
      <c r="BN707" s="326">
        <f t="shared" si="218"/>
        <v>140.31910215875541</v>
      </c>
      <c r="BO707" s="296" t="str">
        <f t="shared" si="219"/>
        <v/>
      </c>
      <c r="BP707" t="str">
        <f t="shared" si="209"/>
        <v/>
      </c>
      <c r="BQ707" s="296"/>
      <c r="BR707" s="332">
        <v>45191</v>
      </c>
      <c r="BS707" s="2" t="s">
        <v>108</v>
      </c>
      <c r="BT707" s="2" t="s">
        <v>146</v>
      </c>
      <c r="BU707" s="323">
        <v>47119</v>
      </c>
      <c r="BV707" s="323">
        <v>47483</v>
      </c>
      <c r="BW707" s="324">
        <v>8760</v>
      </c>
      <c r="BX707" s="325">
        <v>83.51</v>
      </c>
      <c r="BY707" s="274">
        <f t="shared" si="210"/>
        <v>0.95969000000000004</v>
      </c>
      <c r="BZ707" s="326">
        <f t="shared" si="220"/>
        <v>87.017682793402031</v>
      </c>
      <c r="CA707" s="296" t="str">
        <f t="shared" si="221"/>
        <v/>
      </c>
    </row>
    <row r="708" spans="12:79" x14ac:dyDescent="0.25">
      <c r="L708" s="332">
        <v>44033</v>
      </c>
      <c r="M708" s="2" t="s">
        <v>108</v>
      </c>
      <c r="N708" s="2" t="s">
        <v>110</v>
      </c>
      <c r="O708" s="323">
        <v>44927</v>
      </c>
      <c r="P708" s="323">
        <v>45291</v>
      </c>
      <c r="Q708" s="324">
        <v>8760</v>
      </c>
      <c r="R708" s="325">
        <v>45.99</v>
      </c>
      <c r="S708" s="274">
        <f t="shared" si="202"/>
        <v>1.07056</v>
      </c>
      <c r="T708" s="326">
        <f t="shared" si="211"/>
        <v>42.958825287699902</v>
      </c>
      <c r="U708" s="296" t="str">
        <f t="shared" si="203"/>
        <v/>
      </c>
      <c r="V708" s="296"/>
      <c r="W708" s="332">
        <v>44462</v>
      </c>
      <c r="X708" s="2" t="s">
        <v>108</v>
      </c>
      <c r="Y708" s="2" t="s">
        <v>133</v>
      </c>
      <c r="Z708" s="323">
        <v>44562</v>
      </c>
      <c r="AA708" s="323">
        <v>44926</v>
      </c>
      <c r="AB708" s="324">
        <v>8760</v>
      </c>
      <c r="AC708" s="325">
        <v>104.08</v>
      </c>
      <c r="AD708" s="274">
        <f t="shared" si="204"/>
        <v>1.08595</v>
      </c>
      <c r="AE708" s="326">
        <f t="shared" si="212"/>
        <v>95.842350016114921</v>
      </c>
      <c r="AF708" s="296" t="str">
        <f t="shared" si="213"/>
        <v/>
      </c>
      <c r="AG708" s="296"/>
      <c r="AH708" s="332">
        <v>44830</v>
      </c>
      <c r="AI708" s="2" t="s">
        <v>108</v>
      </c>
      <c r="AJ708" s="2" t="s">
        <v>146</v>
      </c>
      <c r="AK708" s="323">
        <v>47119</v>
      </c>
      <c r="AL708" s="323">
        <v>47483</v>
      </c>
      <c r="AM708" s="324">
        <v>8760</v>
      </c>
      <c r="AN708" s="325">
        <v>122.78</v>
      </c>
      <c r="AO708" s="274">
        <f t="shared" si="205"/>
        <v>0.96418999999999999</v>
      </c>
      <c r="AP708" s="326">
        <f t="shared" si="214"/>
        <v>127.34004708615522</v>
      </c>
      <c r="AQ708" s="296" t="str">
        <f t="shared" si="215"/>
        <v/>
      </c>
      <c r="AR708" s="296"/>
      <c r="AS708" s="333">
        <v>44838</v>
      </c>
      <c r="AT708" s="328" t="s">
        <v>115</v>
      </c>
      <c r="AU708" s="328" t="s">
        <v>111</v>
      </c>
      <c r="AV708" s="329">
        <v>45292</v>
      </c>
      <c r="AW708" s="329">
        <v>45382</v>
      </c>
      <c r="AX708" s="330">
        <v>2183</v>
      </c>
      <c r="AY708" s="331">
        <v>423.36</v>
      </c>
      <c r="AZ708" s="274">
        <f t="shared" si="206"/>
        <v>0.97899000000000003</v>
      </c>
      <c r="BA708" s="326">
        <f t="shared" si="216"/>
        <v>432.44568381699509</v>
      </c>
      <c r="BB708" s="296">
        <f t="shared" si="217"/>
        <v>432.44568381699509</v>
      </c>
      <c r="BC708">
        <f t="shared" si="207"/>
        <v>1</v>
      </c>
      <c r="BD708" s="296"/>
      <c r="BE708" s="296"/>
      <c r="BF708" s="332">
        <v>45201</v>
      </c>
      <c r="BG708" s="2" t="s">
        <v>115</v>
      </c>
      <c r="BH708" s="2" t="s">
        <v>135</v>
      </c>
      <c r="BI708" s="323">
        <v>45658</v>
      </c>
      <c r="BJ708" s="323">
        <v>45747</v>
      </c>
      <c r="BK708" s="324">
        <v>2159</v>
      </c>
      <c r="BL708" s="325">
        <v>134.91</v>
      </c>
      <c r="BM708" s="274">
        <f t="shared" si="208"/>
        <v>0.95518000000000003</v>
      </c>
      <c r="BN708" s="326">
        <f t="shared" si="218"/>
        <v>141.24039448062143</v>
      </c>
      <c r="BO708" s="296" t="str">
        <f t="shared" si="219"/>
        <v/>
      </c>
      <c r="BP708" t="str">
        <f t="shared" si="209"/>
        <v/>
      </c>
      <c r="BQ708" s="296"/>
      <c r="BR708" s="332">
        <v>45191</v>
      </c>
      <c r="BS708" s="2" t="s">
        <v>108</v>
      </c>
      <c r="BT708" s="2" t="s">
        <v>149</v>
      </c>
      <c r="BU708" s="323">
        <v>47484</v>
      </c>
      <c r="BV708" s="323">
        <v>47848</v>
      </c>
      <c r="BW708" s="324">
        <v>8760</v>
      </c>
      <c r="BX708" s="325">
        <v>81.819999999999993</v>
      </c>
      <c r="BY708" s="274">
        <f t="shared" si="210"/>
        <v>0.95969000000000004</v>
      </c>
      <c r="BZ708" s="326">
        <f t="shared" si="220"/>
        <v>85.25669747522636</v>
      </c>
      <c r="CA708" s="296" t="str">
        <f t="shared" si="221"/>
        <v/>
      </c>
    </row>
    <row r="709" spans="12:79" x14ac:dyDescent="0.25">
      <c r="L709" s="332">
        <v>44033</v>
      </c>
      <c r="M709" s="2" t="s">
        <v>108</v>
      </c>
      <c r="N709" s="2" t="s">
        <v>111</v>
      </c>
      <c r="O709" s="323">
        <v>45292</v>
      </c>
      <c r="P709" s="323">
        <v>45657</v>
      </c>
      <c r="Q709" s="324">
        <v>8784</v>
      </c>
      <c r="R709" s="325">
        <v>48.33</v>
      </c>
      <c r="S709" s="274">
        <f t="shared" si="202"/>
        <v>1.07056</v>
      </c>
      <c r="T709" s="326">
        <f t="shared" si="211"/>
        <v>45.144597220146466</v>
      </c>
      <c r="U709" s="296" t="str">
        <f t="shared" si="203"/>
        <v/>
      </c>
      <c r="V709" s="296"/>
      <c r="W709" s="332">
        <v>44462</v>
      </c>
      <c r="X709" s="2" t="s">
        <v>108</v>
      </c>
      <c r="Y709" s="2" t="s">
        <v>110</v>
      </c>
      <c r="Z709" s="323">
        <v>44927</v>
      </c>
      <c r="AA709" s="323">
        <v>45291</v>
      </c>
      <c r="AB709" s="324">
        <v>8760</v>
      </c>
      <c r="AC709" s="325">
        <v>78.75</v>
      </c>
      <c r="AD709" s="274">
        <f t="shared" si="204"/>
        <v>1.08595</v>
      </c>
      <c r="AE709" s="326">
        <f t="shared" si="212"/>
        <v>72.517150881716475</v>
      </c>
      <c r="AF709" s="296" t="str">
        <f t="shared" si="213"/>
        <v/>
      </c>
      <c r="AG709" s="296"/>
      <c r="AH709" s="332">
        <v>44830</v>
      </c>
      <c r="AI709" s="2" t="s">
        <v>108</v>
      </c>
      <c r="AJ709" s="2" t="s">
        <v>149</v>
      </c>
      <c r="AK709" s="323">
        <v>47484</v>
      </c>
      <c r="AL709" s="323">
        <v>47848</v>
      </c>
      <c r="AM709" s="324">
        <v>8760</v>
      </c>
      <c r="AN709" s="325">
        <v>120.84</v>
      </c>
      <c r="AO709" s="274">
        <f t="shared" si="205"/>
        <v>0.96418999999999999</v>
      </c>
      <c r="AP709" s="326">
        <f t="shared" si="214"/>
        <v>125.32799551955527</v>
      </c>
      <c r="AQ709" s="296" t="str">
        <f t="shared" si="215"/>
        <v/>
      </c>
      <c r="AR709" s="296"/>
      <c r="AS709" s="333">
        <v>44838</v>
      </c>
      <c r="AT709" s="328" t="s">
        <v>115</v>
      </c>
      <c r="AU709" s="328" t="s">
        <v>117</v>
      </c>
      <c r="AV709" s="329">
        <v>45383</v>
      </c>
      <c r="AW709" s="329">
        <v>45473</v>
      </c>
      <c r="AX709" s="330">
        <v>2184</v>
      </c>
      <c r="AY709" s="331">
        <v>157.61000000000001</v>
      </c>
      <c r="AZ709" s="274">
        <f t="shared" si="206"/>
        <v>0.97899000000000003</v>
      </c>
      <c r="BA709" s="326">
        <f t="shared" si="216"/>
        <v>160.99245140399802</v>
      </c>
      <c r="BB709" s="296">
        <f t="shared" si="217"/>
        <v>160.99245140399802</v>
      </c>
      <c r="BC709">
        <f t="shared" si="207"/>
        <v>1</v>
      </c>
      <c r="BD709" s="296"/>
      <c r="BE709" s="296"/>
      <c r="BF709" s="332">
        <v>45201</v>
      </c>
      <c r="BG709" s="2" t="s">
        <v>115</v>
      </c>
      <c r="BH709" s="2" t="s">
        <v>145</v>
      </c>
      <c r="BI709" s="323">
        <v>45748</v>
      </c>
      <c r="BJ709" s="323">
        <v>45838</v>
      </c>
      <c r="BK709" s="324">
        <v>2184</v>
      </c>
      <c r="BL709" s="325">
        <v>100.9</v>
      </c>
      <c r="BM709" s="274">
        <f t="shared" si="208"/>
        <v>0.95518000000000003</v>
      </c>
      <c r="BN709" s="326">
        <f t="shared" si="218"/>
        <v>105.63454008668523</v>
      </c>
      <c r="BO709" s="296" t="str">
        <f t="shared" si="219"/>
        <v/>
      </c>
      <c r="BP709" t="str">
        <f t="shared" si="209"/>
        <v/>
      </c>
      <c r="BQ709" s="296"/>
      <c r="BR709" s="332">
        <v>45191</v>
      </c>
      <c r="BS709" s="2" t="s">
        <v>108</v>
      </c>
      <c r="BT709" s="2" t="s">
        <v>153</v>
      </c>
      <c r="BU709" s="323">
        <v>47849</v>
      </c>
      <c r="BV709" s="323">
        <v>48213</v>
      </c>
      <c r="BW709" s="324">
        <v>8760</v>
      </c>
      <c r="BX709" s="325">
        <v>83.76</v>
      </c>
      <c r="BY709" s="274">
        <f t="shared" si="210"/>
        <v>0.95969000000000004</v>
      </c>
      <c r="BZ709" s="326">
        <f t="shared" si="220"/>
        <v>87.278183580114415</v>
      </c>
      <c r="CA709" s="296" t="str">
        <f t="shared" si="221"/>
        <v/>
      </c>
    </row>
    <row r="710" spans="12:79" x14ac:dyDescent="0.25">
      <c r="L710" s="332">
        <v>44033</v>
      </c>
      <c r="M710" s="2" t="s">
        <v>108</v>
      </c>
      <c r="N710" s="2" t="s">
        <v>135</v>
      </c>
      <c r="O710" s="323">
        <v>45658</v>
      </c>
      <c r="P710" s="323">
        <v>46022</v>
      </c>
      <c r="Q710" s="324">
        <v>8760</v>
      </c>
      <c r="R710" s="325">
        <v>48.93</v>
      </c>
      <c r="S710" s="274">
        <f t="shared" si="202"/>
        <v>1.07056</v>
      </c>
      <c r="T710" s="326">
        <f t="shared" si="211"/>
        <v>45.705051561799436</v>
      </c>
      <c r="U710" s="296" t="str">
        <f t="shared" si="203"/>
        <v/>
      </c>
      <c r="V710" s="296"/>
      <c r="W710" s="332">
        <v>44462</v>
      </c>
      <c r="X710" s="2" t="s">
        <v>108</v>
      </c>
      <c r="Y710" s="2" t="s">
        <v>111</v>
      </c>
      <c r="Z710" s="323">
        <v>45292</v>
      </c>
      <c r="AA710" s="323">
        <v>45657</v>
      </c>
      <c r="AB710" s="324">
        <v>8784</v>
      </c>
      <c r="AC710" s="325">
        <v>70.930000000000007</v>
      </c>
      <c r="AD710" s="274">
        <f t="shared" si="204"/>
        <v>1.08595</v>
      </c>
      <c r="AE710" s="326">
        <f t="shared" si="212"/>
        <v>65.316082692573332</v>
      </c>
      <c r="AF710" s="296" t="str">
        <f t="shared" si="213"/>
        <v/>
      </c>
      <c r="AG710" s="296"/>
      <c r="AH710" s="332">
        <v>44830</v>
      </c>
      <c r="AI710" s="2" t="s">
        <v>108</v>
      </c>
      <c r="AJ710" s="2" t="s">
        <v>153</v>
      </c>
      <c r="AK710" s="323">
        <v>47849</v>
      </c>
      <c r="AL710" s="323">
        <v>48213</v>
      </c>
      <c r="AM710" s="324">
        <v>8760</v>
      </c>
      <c r="AN710" s="325">
        <v>119.27</v>
      </c>
      <c r="AO710" s="274">
        <f t="shared" si="205"/>
        <v>0.96418999999999999</v>
      </c>
      <c r="AP710" s="326">
        <f t="shared" si="214"/>
        <v>123.69968574658522</v>
      </c>
      <c r="AQ710" s="296" t="str">
        <f t="shared" si="215"/>
        <v/>
      </c>
      <c r="AR710" s="296"/>
      <c r="AS710" s="333">
        <v>44838</v>
      </c>
      <c r="AT710" s="328" t="s">
        <v>115</v>
      </c>
      <c r="AU710" s="328" t="s">
        <v>118</v>
      </c>
      <c r="AV710" s="329">
        <v>45474</v>
      </c>
      <c r="AW710" s="329">
        <v>45565</v>
      </c>
      <c r="AX710" s="330">
        <v>2208</v>
      </c>
      <c r="AY710" s="331">
        <v>150.51</v>
      </c>
      <c r="AZ710" s="274">
        <f t="shared" si="206"/>
        <v>0.97899000000000003</v>
      </c>
      <c r="BA710" s="326">
        <f t="shared" si="216"/>
        <v>153.74007906107315</v>
      </c>
      <c r="BB710" s="296">
        <f t="shared" si="217"/>
        <v>153.74007906107315</v>
      </c>
      <c r="BC710">
        <f t="shared" si="207"/>
        <v>1</v>
      </c>
      <c r="BD710" s="296"/>
      <c r="BE710" s="296"/>
      <c r="BF710" s="332">
        <v>45201</v>
      </c>
      <c r="BG710" s="2" t="s">
        <v>115</v>
      </c>
      <c r="BH710" s="2" t="s">
        <v>148</v>
      </c>
      <c r="BI710" s="323">
        <v>45839</v>
      </c>
      <c r="BJ710" s="323">
        <v>45930</v>
      </c>
      <c r="BK710" s="324">
        <v>2208</v>
      </c>
      <c r="BL710" s="325">
        <v>102.41</v>
      </c>
      <c r="BM710" s="274">
        <f t="shared" si="208"/>
        <v>0.95518000000000003</v>
      </c>
      <c r="BN710" s="326">
        <f t="shared" si="218"/>
        <v>107.2153939571599</v>
      </c>
      <c r="BO710" s="296" t="str">
        <f t="shared" si="219"/>
        <v/>
      </c>
      <c r="BP710" t="str">
        <f t="shared" si="209"/>
        <v/>
      </c>
      <c r="BQ710" s="296"/>
      <c r="BR710" s="332">
        <v>45191</v>
      </c>
      <c r="BS710" s="2" t="s">
        <v>108</v>
      </c>
      <c r="BT710" s="2" t="s">
        <v>155</v>
      </c>
      <c r="BU710" s="323">
        <v>48214</v>
      </c>
      <c r="BV710" s="323">
        <v>48579</v>
      </c>
      <c r="BW710" s="324">
        <v>8784</v>
      </c>
      <c r="BX710" s="325">
        <v>81.760000000000005</v>
      </c>
      <c r="BY710" s="274">
        <f t="shared" si="210"/>
        <v>0.95969000000000004</v>
      </c>
      <c r="BZ710" s="326">
        <f t="shared" si="220"/>
        <v>85.19417728641541</v>
      </c>
      <c r="CA710" s="296" t="str">
        <f t="shared" si="221"/>
        <v/>
      </c>
    </row>
    <row r="711" spans="12:79" x14ac:dyDescent="0.25">
      <c r="L711" s="332">
        <v>44033</v>
      </c>
      <c r="M711" s="2" t="s">
        <v>108</v>
      </c>
      <c r="N711" s="2" t="s">
        <v>138</v>
      </c>
      <c r="O711" s="323">
        <v>46023</v>
      </c>
      <c r="P711" s="323">
        <v>46387</v>
      </c>
      <c r="Q711" s="324">
        <v>8760</v>
      </c>
      <c r="R711" s="325">
        <v>49.48</v>
      </c>
      <c r="S711" s="274">
        <f t="shared" si="202"/>
        <v>1.07056</v>
      </c>
      <c r="T711" s="326">
        <f t="shared" si="211"/>
        <v>46.218801374981318</v>
      </c>
      <c r="U711" s="296" t="str">
        <f t="shared" si="203"/>
        <v/>
      </c>
      <c r="V711" s="296"/>
      <c r="W711" s="332">
        <v>44462</v>
      </c>
      <c r="X711" s="2" t="s">
        <v>108</v>
      </c>
      <c r="Y711" s="2" t="s">
        <v>135</v>
      </c>
      <c r="Z711" s="323">
        <v>45658</v>
      </c>
      <c r="AA711" s="323">
        <v>46022</v>
      </c>
      <c r="AB711" s="324">
        <v>8760</v>
      </c>
      <c r="AC711" s="325">
        <v>67.790000000000006</v>
      </c>
      <c r="AD711" s="274">
        <f t="shared" si="204"/>
        <v>1.08595</v>
      </c>
      <c r="AE711" s="326">
        <f t="shared" si="212"/>
        <v>62.424605184400761</v>
      </c>
      <c r="AF711" s="296" t="str">
        <f t="shared" si="213"/>
        <v/>
      </c>
      <c r="AG711" s="296"/>
      <c r="AH711" s="332">
        <v>44830</v>
      </c>
      <c r="AI711" s="2" t="s">
        <v>108</v>
      </c>
      <c r="AJ711" s="2" t="s">
        <v>155</v>
      </c>
      <c r="AK711" s="323">
        <v>48214</v>
      </c>
      <c r="AL711" s="323">
        <v>48579</v>
      </c>
      <c r="AM711" s="324">
        <v>8784</v>
      </c>
      <c r="AN711" s="325">
        <v>117.56</v>
      </c>
      <c r="AO711" s="274">
        <f t="shared" si="205"/>
        <v>0.96418999999999999</v>
      </c>
      <c r="AP711" s="326">
        <f t="shared" si="214"/>
        <v>121.92617637602548</v>
      </c>
      <c r="AQ711" s="296" t="str">
        <f t="shared" si="215"/>
        <v/>
      </c>
      <c r="AR711" s="296"/>
      <c r="AS711" s="333">
        <v>44838</v>
      </c>
      <c r="AT711" s="328" t="s">
        <v>115</v>
      </c>
      <c r="AU711" s="328" t="s">
        <v>140</v>
      </c>
      <c r="AV711" s="329">
        <v>45566</v>
      </c>
      <c r="AW711" s="329">
        <v>45657</v>
      </c>
      <c r="AX711" s="330">
        <v>2209</v>
      </c>
      <c r="AY711" s="331">
        <v>224.05</v>
      </c>
      <c r="AZ711" s="274">
        <f t="shared" si="206"/>
        <v>0.97899000000000003</v>
      </c>
      <c r="BA711" s="326">
        <f t="shared" si="216"/>
        <v>228.8583131594807</v>
      </c>
      <c r="BB711" s="296" t="str">
        <f t="shared" si="217"/>
        <v/>
      </c>
      <c r="BC711" t="str">
        <f t="shared" si="207"/>
        <v/>
      </c>
      <c r="BD711" s="296"/>
      <c r="BE711" s="296"/>
      <c r="BF711" s="332">
        <v>45201</v>
      </c>
      <c r="BG711" s="2" t="s">
        <v>115</v>
      </c>
      <c r="BH711" s="2" t="s">
        <v>152</v>
      </c>
      <c r="BI711" s="323">
        <v>45931</v>
      </c>
      <c r="BJ711" s="323">
        <v>46022</v>
      </c>
      <c r="BK711" s="324">
        <v>2209</v>
      </c>
      <c r="BL711" s="325">
        <v>124.29</v>
      </c>
      <c r="BM711" s="274">
        <f t="shared" si="208"/>
        <v>0.95518000000000003</v>
      </c>
      <c r="BN711" s="326">
        <f t="shared" si="218"/>
        <v>130.12207123264724</v>
      </c>
      <c r="BO711" s="296" t="str">
        <f t="shared" si="219"/>
        <v/>
      </c>
      <c r="BP711" t="str">
        <f t="shared" si="209"/>
        <v/>
      </c>
      <c r="BQ711" s="296"/>
      <c r="BR711" s="332">
        <v>45191</v>
      </c>
      <c r="BS711" s="2" t="s">
        <v>108</v>
      </c>
      <c r="BT711" s="2" t="s">
        <v>158</v>
      </c>
      <c r="BU711" s="323">
        <v>48580</v>
      </c>
      <c r="BV711" s="323">
        <v>48944</v>
      </c>
      <c r="BW711" s="324">
        <v>8760</v>
      </c>
      <c r="BX711" s="325">
        <v>79.760000000000005</v>
      </c>
      <c r="BY711" s="274">
        <f t="shared" si="210"/>
        <v>0.95969000000000004</v>
      </c>
      <c r="BZ711" s="326">
        <f t="shared" si="220"/>
        <v>83.110170992716405</v>
      </c>
      <c r="CA711" s="296" t="str">
        <f t="shared" si="221"/>
        <v/>
      </c>
    </row>
    <row r="712" spans="12:79" x14ac:dyDescent="0.25">
      <c r="L712" s="332">
        <v>44032</v>
      </c>
      <c r="M712" s="2" t="s">
        <v>108</v>
      </c>
      <c r="N712" s="2" t="s">
        <v>151</v>
      </c>
      <c r="O712" s="323">
        <v>44197</v>
      </c>
      <c r="P712" s="323">
        <v>44561</v>
      </c>
      <c r="Q712" s="324">
        <v>8760</v>
      </c>
      <c r="R712" s="325">
        <v>40</v>
      </c>
      <c r="S712" s="274">
        <f t="shared" si="202"/>
        <v>1.07056</v>
      </c>
      <c r="T712" s="326">
        <f t="shared" si="211"/>
        <v>37.363622776864446</v>
      </c>
      <c r="U712" s="296" t="str">
        <f t="shared" si="203"/>
        <v/>
      </c>
      <c r="V712" s="296"/>
      <c r="W712" s="332">
        <v>44462</v>
      </c>
      <c r="X712" s="2" t="s">
        <v>108</v>
      </c>
      <c r="Y712" s="2" t="s">
        <v>138</v>
      </c>
      <c r="Z712" s="323">
        <v>46023</v>
      </c>
      <c r="AA712" s="323">
        <v>46387</v>
      </c>
      <c r="AB712" s="324">
        <v>8760</v>
      </c>
      <c r="AC712" s="325">
        <v>67.28</v>
      </c>
      <c r="AD712" s="274">
        <f t="shared" si="204"/>
        <v>1.08595</v>
      </c>
      <c r="AE712" s="326">
        <f t="shared" si="212"/>
        <v>61.954970302500115</v>
      </c>
      <c r="AF712" s="296" t="str">
        <f t="shared" si="213"/>
        <v/>
      </c>
      <c r="AG712" s="296"/>
      <c r="AH712" s="332">
        <v>44827</v>
      </c>
      <c r="AI712" s="2" t="s">
        <v>108</v>
      </c>
      <c r="AJ712" s="2" t="s">
        <v>110</v>
      </c>
      <c r="AK712" s="323">
        <v>44927</v>
      </c>
      <c r="AL712" s="323">
        <v>45291</v>
      </c>
      <c r="AM712" s="324">
        <v>8760</v>
      </c>
      <c r="AN712" s="325">
        <v>486.24</v>
      </c>
      <c r="AO712" s="274">
        <f t="shared" si="205"/>
        <v>0.96418999999999999</v>
      </c>
      <c r="AP712" s="326">
        <f t="shared" si="214"/>
        <v>504.29894522863754</v>
      </c>
      <c r="AQ712" s="296" t="str">
        <f t="shared" si="215"/>
        <v/>
      </c>
      <c r="AR712" s="296"/>
      <c r="AS712" s="333">
        <v>44838</v>
      </c>
      <c r="AT712" s="328" t="s">
        <v>115</v>
      </c>
      <c r="AU712" s="328" t="s">
        <v>135</v>
      </c>
      <c r="AV712" s="329">
        <v>45658</v>
      </c>
      <c r="AW712" s="329">
        <v>45747</v>
      </c>
      <c r="AX712" s="330">
        <v>2159</v>
      </c>
      <c r="AY712" s="331">
        <v>238.68</v>
      </c>
      <c r="AZ712" s="274">
        <f t="shared" si="206"/>
        <v>0.97899000000000003</v>
      </c>
      <c r="BA712" s="326">
        <f t="shared" si="216"/>
        <v>243.80228602947935</v>
      </c>
      <c r="BB712" s="296" t="str">
        <f t="shared" si="217"/>
        <v/>
      </c>
      <c r="BC712" t="str">
        <f t="shared" si="207"/>
        <v/>
      </c>
      <c r="BD712" s="296"/>
      <c r="BE712" s="296"/>
      <c r="BF712" s="332">
        <v>45201</v>
      </c>
      <c r="BG712" s="2" t="s">
        <v>115</v>
      </c>
      <c r="BH712" s="2" t="s">
        <v>138</v>
      </c>
      <c r="BI712" s="323">
        <v>46023</v>
      </c>
      <c r="BJ712" s="323">
        <v>46112</v>
      </c>
      <c r="BK712" s="324">
        <v>2159</v>
      </c>
      <c r="BL712" s="325">
        <v>128.36000000000001</v>
      </c>
      <c r="BM712" s="274">
        <f t="shared" si="208"/>
        <v>0.95518000000000003</v>
      </c>
      <c r="BN712" s="326">
        <f t="shared" si="218"/>
        <v>134.38304822127768</v>
      </c>
      <c r="BO712" s="296" t="str">
        <f t="shared" si="219"/>
        <v/>
      </c>
      <c r="BP712" t="str">
        <f t="shared" si="209"/>
        <v/>
      </c>
      <c r="BQ712" s="296"/>
      <c r="BR712" s="332">
        <v>45190</v>
      </c>
      <c r="BS712" s="2" t="s">
        <v>108</v>
      </c>
      <c r="BT712" s="2" t="s">
        <v>111</v>
      </c>
      <c r="BU712" s="323">
        <v>45292</v>
      </c>
      <c r="BV712" s="323">
        <v>45657</v>
      </c>
      <c r="BW712" s="324">
        <v>8784</v>
      </c>
      <c r="BX712" s="325">
        <v>126.2</v>
      </c>
      <c r="BY712" s="274">
        <f t="shared" si="210"/>
        <v>0.95969000000000004</v>
      </c>
      <c r="BZ712" s="326">
        <f t="shared" si="220"/>
        <v>131.50079713240734</v>
      </c>
      <c r="CA712" s="296">
        <f t="shared" si="221"/>
        <v>131.50079713240734</v>
      </c>
    </row>
    <row r="713" spans="12:79" x14ac:dyDescent="0.25">
      <c r="L713" s="332">
        <v>44032</v>
      </c>
      <c r="M713" s="2" t="s">
        <v>108</v>
      </c>
      <c r="N713" s="2" t="s">
        <v>133</v>
      </c>
      <c r="O713" s="323">
        <v>44562</v>
      </c>
      <c r="P713" s="323">
        <v>44926</v>
      </c>
      <c r="Q713" s="324">
        <v>8760</v>
      </c>
      <c r="R713" s="325">
        <v>43.8</v>
      </c>
      <c r="S713" s="274">
        <f t="shared" si="202"/>
        <v>1.07056</v>
      </c>
      <c r="T713" s="326">
        <f t="shared" si="211"/>
        <v>40.913166940666564</v>
      </c>
      <c r="U713" s="296" t="str">
        <f t="shared" si="203"/>
        <v/>
      </c>
      <c r="V713" s="296"/>
      <c r="W713" s="332">
        <v>44462</v>
      </c>
      <c r="X713" s="2" t="s">
        <v>108</v>
      </c>
      <c r="Y713" s="2" t="s">
        <v>141</v>
      </c>
      <c r="Z713" s="323">
        <v>46388</v>
      </c>
      <c r="AA713" s="323">
        <v>46752</v>
      </c>
      <c r="AB713" s="324">
        <v>8760</v>
      </c>
      <c r="AC713" s="325">
        <v>67.78</v>
      </c>
      <c r="AD713" s="274">
        <f t="shared" si="204"/>
        <v>1.08595</v>
      </c>
      <c r="AE713" s="326">
        <f t="shared" si="212"/>
        <v>62.415396657304669</v>
      </c>
      <c r="AF713" s="296" t="str">
        <f t="shared" si="213"/>
        <v/>
      </c>
      <c r="AG713" s="296"/>
      <c r="AH713" s="332">
        <v>44827</v>
      </c>
      <c r="AI713" s="2" t="s">
        <v>108</v>
      </c>
      <c r="AJ713" s="2" t="s">
        <v>111</v>
      </c>
      <c r="AK713" s="323">
        <v>45292</v>
      </c>
      <c r="AL713" s="323">
        <v>45657</v>
      </c>
      <c r="AM713" s="324">
        <v>8784</v>
      </c>
      <c r="AN713" s="325">
        <v>246.5</v>
      </c>
      <c r="AO713" s="274">
        <f t="shared" si="205"/>
        <v>0.96418999999999999</v>
      </c>
      <c r="AP713" s="326">
        <f t="shared" si="214"/>
        <v>255.65500575612691</v>
      </c>
      <c r="AQ713" s="296">
        <f t="shared" si="215"/>
        <v>255.65500575612691</v>
      </c>
      <c r="AR713" s="296"/>
      <c r="AS713" s="333">
        <v>44838</v>
      </c>
      <c r="AT713" s="328" t="s">
        <v>115</v>
      </c>
      <c r="AU713" s="328" t="s">
        <v>145</v>
      </c>
      <c r="AV713" s="329">
        <v>45748</v>
      </c>
      <c r="AW713" s="329">
        <v>45838</v>
      </c>
      <c r="AX713" s="330">
        <v>2184</v>
      </c>
      <c r="AY713" s="331"/>
      <c r="AZ713" s="274">
        <f t="shared" si="206"/>
        <v>0.97899000000000003</v>
      </c>
      <c r="BA713" s="326" t="str">
        <f t="shared" si="216"/>
        <v/>
      </c>
      <c r="BB713" s="296" t="str">
        <f t="shared" si="217"/>
        <v/>
      </c>
      <c r="BC713" t="str">
        <f t="shared" si="207"/>
        <v/>
      </c>
      <c r="BD713" s="296"/>
      <c r="BE713" s="296"/>
      <c r="BF713" s="332">
        <v>45201</v>
      </c>
      <c r="BG713" s="2" t="s">
        <v>115</v>
      </c>
      <c r="BH713" s="2" t="s">
        <v>157</v>
      </c>
      <c r="BI713" s="323">
        <v>46113</v>
      </c>
      <c r="BJ713" s="323">
        <v>46203</v>
      </c>
      <c r="BK713" s="324">
        <v>2184</v>
      </c>
      <c r="BL713" s="325"/>
      <c r="BM713" s="274">
        <f t="shared" si="208"/>
        <v>0.95518000000000003</v>
      </c>
      <c r="BN713" s="326" t="str">
        <f t="shared" si="218"/>
        <v/>
      </c>
      <c r="BO713" s="296" t="str">
        <f t="shared" si="219"/>
        <v/>
      </c>
      <c r="BP713" t="str">
        <f t="shared" si="209"/>
        <v/>
      </c>
      <c r="BQ713" s="296"/>
      <c r="BR713" s="332">
        <v>45190</v>
      </c>
      <c r="BS713" s="2" t="s">
        <v>108</v>
      </c>
      <c r="BT713" s="2" t="s">
        <v>135</v>
      </c>
      <c r="BU713" s="323">
        <v>45658</v>
      </c>
      <c r="BV713" s="323">
        <v>46022</v>
      </c>
      <c r="BW713" s="324">
        <v>8760</v>
      </c>
      <c r="BX713" s="325">
        <v>119.73</v>
      </c>
      <c r="BY713" s="274">
        <f t="shared" si="210"/>
        <v>0.95969000000000004</v>
      </c>
      <c r="BZ713" s="326">
        <f t="shared" si="220"/>
        <v>124.75903677229105</v>
      </c>
      <c r="CA713" s="296" t="str">
        <f t="shared" si="221"/>
        <v/>
      </c>
    </row>
    <row r="714" spans="12:79" x14ac:dyDescent="0.25">
      <c r="L714" s="332">
        <v>44032</v>
      </c>
      <c r="M714" s="2" t="s">
        <v>108</v>
      </c>
      <c r="N714" s="2" t="s">
        <v>110</v>
      </c>
      <c r="O714" s="323">
        <v>44927</v>
      </c>
      <c r="P714" s="323">
        <v>45291</v>
      </c>
      <c r="Q714" s="324">
        <v>8760</v>
      </c>
      <c r="R714" s="325">
        <v>45.86</v>
      </c>
      <c r="S714" s="274">
        <f t="shared" si="202"/>
        <v>1.07056</v>
      </c>
      <c r="T714" s="326">
        <f t="shared" si="211"/>
        <v>42.837393513675089</v>
      </c>
      <c r="U714" s="296" t="str">
        <f t="shared" si="203"/>
        <v/>
      </c>
      <c r="V714" s="296"/>
      <c r="W714" s="332">
        <v>44461</v>
      </c>
      <c r="X714" s="2" t="s">
        <v>108</v>
      </c>
      <c r="Y714" s="2" t="s">
        <v>133</v>
      </c>
      <c r="Z714" s="323">
        <v>44562</v>
      </c>
      <c r="AA714" s="323">
        <v>44926</v>
      </c>
      <c r="AB714" s="324">
        <v>8760</v>
      </c>
      <c r="AC714" s="325">
        <v>103.59</v>
      </c>
      <c r="AD714" s="274">
        <f t="shared" si="204"/>
        <v>1.08595</v>
      </c>
      <c r="AE714" s="326">
        <f t="shared" si="212"/>
        <v>95.391132188406473</v>
      </c>
      <c r="AF714" s="296" t="str">
        <f t="shared" si="213"/>
        <v/>
      </c>
      <c r="AG714" s="296"/>
      <c r="AH714" s="332">
        <v>44827</v>
      </c>
      <c r="AI714" s="2" t="s">
        <v>108</v>
      </c>
      <c r="AJ714" s="2" t="s">
        <v>135</v>
      </c>
      <c r="AK714" s="323">
        <v>45658</v>
      </c>
      <c r="AL714" s="323">
        <v>46022</v>
      </c>
      <c r="AM714" s="324">
        <v>8760</v>
      </c>
      <c r="AN714" s="325">
        <v>191.2</v>
      </c>
      <c r="AO714" s="274">
        <f t="shared" si="205"/>
        <v>0.96418999999999999</v>
      </c>
      <c r="AP714" s="326">
        <f t="shared" si="214"/>
        <v>198.30116470820064</v>
      </c>
      <c r="AQ714" s="296" t="str">
        <f t="shared" si="215"/>
        <v/>
      </c>
      <c r="AR714" s="296"/>
      <c r="AS714" s="333">
        <v>44838</v>
      </c>
      <c r="AT714" s="328" t="s">
        <v>115</v>
      </c>
      <c r="AU714" s="328" t="s">
        <v>148</v>
      </c>
      <c r="AV714" s="329">
        <v>45839</v>
      </c>
      <c r="AW714" s="329">
        <v>45930</v>
      </c>
      <c r="AX714" s="330">
        <v>2208</v>
      </c>
      <c r="AY714" s="331"/>
      <c r="AZ714" s="274">
        <f t="shared" si="206"/>
        <v>0.97899000000000003</v>
      </c>
      <c r="BA714" s="326" t="str">
        <f t="shared" si="216"/>
        <v/>
      </c>
      <c r="BB714" s="296" t="str">
        <f t="shared" si="217"/>
        <v/>
      </c>
      <c r="BC714" t="str">
        <f t="shared" si="207"/>
        <v/>
      </c>
      <c r="BD714" s="296"/>
      <c r="BE714" s="296"/>
      <c r="BF714" s="332">
        <v>45201</v>
      </c>
      <c r="BG714" s="2" t="s">
        <v>115</v>
      </c>
      <c r="BH714" s="2" t="s">
        <v>160</v>
      </c>
      <c r="BI714" s="323">
        <v>46204</v>
      </c>
      <c r="BJ714" s="323">
        <v>46295</v>
      </c>
      <c r="BK714" s="324">
        <v>2208</v>
      </c>
      <c r="BL714" s="325"/>
      <c r="BM714" s="274">
        <f t="shared" si="208"/>
        <v>0.95518000000000003</v>
      </c>
      <c r="BN714" s="326" t="str">
        <f t="shared" si="218"/>
        <v/>
      </c>
      <c r="BO714" s="296" t="str">
        <f t="shared" si="219"/>
        <v/>
      </c>
      <c r="BP714" t="str">
        <f t="shared" si="209"/>
        <v/>
      </c>
      <c r="BQ714" s="296"/>
      <c r="BR714" s="332">
        <v>45190</v>
      </c>
      <c r="BS714" s="2" t="s">
        <v>108</v>
      </c>
      <c r="BT714" s="2" t="s">
        <v>138</v>
      </c>
      <c r="BU714" s="323">
        <v>46023</v>
      </c>
      <c r="BV714" s="323">
        <v>46387</v>
      </c>
      <c r="BW714" s="324">
        <v>8760</v>
      </c>
      <c r="BX714" s="325">
        <v>107.86</v>
      </c>
      <c r="BY714" s="274">
        <f t="shared" si="210"/>
        <v>0.95969000000000004</v>
      </c>
      <c r="BZ714" s="326">
        <f t="shared" si="220"/>
        <v>112.39045941918744</v>
      </c>
      <c r="CA714" s="296" t="str">
        <f t="shared" si="221"/>
        <v/>
      </c>
    </row>
    <row r="715" spans="12:79" x14ac:dyDescent="0.25">
      <c r="L715" s="332">
        <v>44032</v>
      </c>
      <c r="M715" s="2" t="s">
        <v>108</v>
      </c>
      <c r="N715" s="2" t="s">
        <v>111</v>
      </c>
      <c r="O715" s="323">
        <v>45292</v>
      </c>
      <c r="P715" s="323">
        <v>45657</v>
      </c>
      <c r="Q715" s="324">
        <v>8784</v>
      </c>
      <c r="R715" s="325">
        <v>48.55</v>
      </c>
      <c r="S715" s="274">
        <f t="shared" si="202"/>
        <v>1.07056</v>
      </c>
      <c r="T715" s="326">
        <f t="shared" si="211"/>
        <v>45.35009714541922</v>
      </c>
      <c r="U715" s="296" t="str">
        <f t="shared" si="203"/>
        <v/>
      </c>
      <c r="V715" s="296"/>
      <c r="W715" s="332">
        <v>44461</v>
      </c>
      <c r="X715" s="2" t="s">
        <v>108</v>
      </c>
      <c r="Y715" s="2" t="s">
        <v>110</v>
      </c>
      <c r="Z715" s="323">
        <v>44927</v>
      </c>
      <c r="AA715" s="323">
        <v>45291</v>
      </c>
      <c r="AB715" s="324">
        <v>8760</v>
      </c>
      <c r="AC715" s="325">
        <v>76.38</v>
      </c>
      <c r="AD715" s="274">
        <f t="shared" si="204"/>
        <v>1.08595</v>
      </c>
      <c r="AE715" s="326">
        <f t="shared" si="212"/>
        <v>70.334729959942905</v>
      </c>
      <c r="AF715" s="296" t="str">
        <f t="shared" si="213"/>
        <v/>
      </c>
      <c r="AG715" s="296"/>
      <c r="AH715" s="332">
        <v>44827</v>
      </c>
      <c r="AI715" s="2" t="s">
        <v>108</v>
      </c>
      <c r="AJ715" s="2" t="s">
        <v>138</v>
      </c>
      <c r="AK715" s="323">
        <v>46023</v>
      </c>
      <c r="AL715" s="323">
        <v>46387</v>
      </c>
      <c r="AM715" s="324">
        <v>8760</v>
      </c>
      <c r="AN715" s="325">
        <v>160</v>
      </c>
      <c r="AO715" s="274">
        <f t="shared" si="205"/>
        <v>0.96418999999999999</v>
      </c>
      <c r="AP715" s="326">
        <f t="shared" si="214"/>
        <v>165.9423972453562</v>
      </c>
      <c r="AQ715" s="296" t="str">
        <f t="shared" si="215"/>
        <v/>
      </c>
      <c r="AR715" s="296"/>
      <c r="AS715" s="333">
        <v>44837</v>
      </c>
      <c r="AT715" s="328" t="s">
        <v>115</v>
      </c>
      <c r="AU715" s="328" t="s">
        <v>110</v>
      </c>
      <c r="AV715" s="329">
        <v>44927</v>
      </c>
      <c r="AW715" s="329">
        <v>45016</v>
      </c>
      <c r="AX715" s="330">
        <v>2159</v>
      </c>
      <c r="AY715" s="331">
        <v>506.12</v>
      </c>
      <c r="AZ715" s="274">
        <f t="shared" si="206"/>
        <v>0.97899000000000003</v>
      </c>
      <c r="BA715" s="326">
        <f t="shared" si="216"/>
        <v>516.98178735227123</v>
      </c>
      <c r="BB715" s="296" t="str">
        <f t="shared" si="217"/>
        <v/>
      </c>
      <c r="BC715" t="str">
        <f t="shared" si="207"/>
        <v/>
      </c>
      <c r="BD715" s="296"/>
      <c r="BE715" s="296"/>
      <c r="BF715" s="332">
        <v>45198</v>
      </c>
      <c r="BG715" s="2" t="s">
        <v>115</v>
      </c>
      <c r="BH715" s="2" t="s">
        <v>111</v>
      </c>
      <c r="BI715" s="323">
        <v>45292</v>
      </c>
      <c r="BJ715" s="323">
        <v>45382</v>
      </c>
      <c r="BK715" s="324">
        <v>2183</v>
      </c>
      <c r="BL715" s="325">
        <v>121.29</v>
      </c>
      <c r="BM715" s="274">
        <f t="shared" si="208"/>
        <v>0.95969000000000004</v>
      </c>
      <c r="BN715" s="326">
        <f t="shared" si="218"/>
        <v>126.38456168137628</v>
      </c>
      <c r="BO715" s="296">
        <f t="shared" si="219"/>
        <v>126.38456168137628</v>
      </c>
      <c r="BP715">
        <f t="shared" si="209"/>
        <v>1</v>
      </c>
      <c r="BQ715" s="296"/>
      <c r="BR715" s="332">
        <v>45190</v>
      </c>
      <c r="BS715" s="2" t="s">
        <v>108</v>
      </c>
      <c r="BT715" s="2" t="s">
        <v>141</v>
      </c>
      <c r="BU715" s="323">
        <v>46388</v>
      </c>
      <c r="BV715" s="323">
        <v>46752</v>
      </c>
      <c r="BW715" s="324">
        <v>8760</v>
      </c>
      <c r="BX715" s="325">
        <v>95.87</v>
      </c>
      <c r="BY715" s="274">
        <f t="shared" si="210"/>
        <v>0.95969000000000004</v>
      </c>
      <c r="BZ715" s="326">
        <f t="shared" si="220"/>
        <v>99.896841688461905</v>
      </c>
      <c r="CA715" s="296" t="str">
        <f t="shared" si="221"/>
        <v/>
      </c>
    </row>
    <row r="716" spans="12:79" x14ac:dyDescent="0.25">
      <c r="L716" s="332">
        <v>44032</v>
      </c>
      <c r="M716" s="2" t="s">
        <v>108</v>
      </c>
      <c r="N716" s="2" t="s">
        <v>135</v>
      </c>
      <c r="O716" s="323">
        <v>45658</v>
      </c>
      <c r="P716" s="323">
        <v>46022</v>
      </c>
      <c r="Q716" s="324">
        <v>8760</v>
      </c>
      <c r="R716" s="325">
        <v>49.03</v>
      </c>
      <c r="S716" s="274">
        <f t="shared" si="202"/>
        <v>1.07056</v>
      </c>
      <c r="T716" s="326">
        <f t="shared" si="211"/>
        <v>45.798460618741593</v>
      </c>
      <c r="U716" s="296" t="str">
        <f t="shared" si="203"/>
        <v/>
      </c>
      <c r="V716" s="296"/>
      <c r="W716" s="332">
        <v>44461</v>
      </c>
      <c r="X716" s="2" t="s">
        <v>108</v>
      </c>
      <c r="Y716" s="2" t="s">
        <v>111</v>
      </c>
      <c r="Z716" s="323">
        <v>45292</v>
      </c>
      <c r="AA716" s="323">
        <v>45657</v>
      </c>
      <c r="AB716" s="324">
        <v>8784</v>
      </c>
      <c r="AC716" s="325">
        <v>69.349999999999994</v>
      </c>
      <c r="AD716" s="274">
        <f t="shared" si="204"/>
        <v>1.08595</v>
      </c>
      <c r="AE716" s="326">
        <f t="shared" si="212"/>
        <v>63.861135411390947</v>
      </c>
      <c r="AF716" s="296" t="str">
        <f t="shared" si="213"/>
        <v/>
      </c>
      <c r="AG716" s="296"/>
      <c r="AH716" s="332">
        <v>44827</v>
      </c>
      <c r="AI716" s="2" t="s">
        <v>108</v>
      </c>
      <c r="AJ716" s="2" t="s">
        <v>141</v>
      </c>
      <c r="AK716" s="323">
        <v>46388</v>
      </c>
      <c r="AL716" s="323">
        <v>46752</v>
      </c>
      <c r="AM716" s="324">
        <v>8760</v>
      </c>
      <c r="AN716" s="325">
        <v>135.5</v>
      </c>
      <c r="AO716" s="274">
        <f t="shared" si="205"/>
        <v>0.96418999999999999</v>
      </c>
      <c r="AP716" s="326">
        <f t="shared" si="214"/>
        <v>140.53246766716103</v>
      </c>
      <c r="AQ716" s="296" t="str">
        <f t="shared" si="215"/>
        <v/>
      </c>
      <c r="AR716" s="296"/>
      <c r="AS716" s="333">
        <v>44837</v>
      </c>
      <c r="AT716" s="328" t="s">
        <v>115</v>
      </c>
      <c r="AU716" s="328" t="s">
        <v>134</v>
      </c>
      <c r="AV716" s="329">
        <v>45017</v>
      </c>
      <c r="AW716" s="329">
        <v>45107</v>
      </c>
      <c r="AX716" s="330">
        <v>2184</v>
      </c>
      <c r="AY716" s="331">
        <v>377.81</v>
      </c>
      <c r="AZ716" s="274">
        <f t="shared" si="206"/>
        <v>0.97899000000000003</v>
      </c>
      <c r="BA716" s="326">
        <f t="shared" si="216"/>
        <v>385.91814012400533</v>
      </c>
      <c r="BB716" s="296" t="str">
        <f t="shared" si="217"/>
        <v/>
      </c>
      <c r="BC716" t="str">
        <f t="shared" si="207"/>
        <v/>
      </c>
      <c r="BD716" s="296"/>
      <c r="BE716" s="296"/>
      <c r="BF716" s="332">
        <v>45198</v>
      </c>
      <c r="BG716" s="2" t="s">
        <v>115</v>
      </c>
      <c r="BH716" s="2" t="s">
        <v>117</v>
      </c>
      <c r="BI716" s="323">
        <v>45383</v>
      </c>
      <c r="BJ716" s="323">
        <v>45473</v>
      </c>
      <c r="BK716" s="324">
        <v>2184</v>
      </c>
      <c r="BL716" s="325">
        <v>107.53</v>
      </c>
      <c r="BM716" s="274">
        <f t="shared" si="208"/>
        <v>0.95969000000000004</v>
      </c>
      <c r="BN716" s="326">
        <f t="shared" si="218"/>
        <v>112.0465983807271</v>
      </c>
      <c r="BO716" s="296">
        <f t="shared" si="219"/>
        <v>112.0465983807271</v>
      </c>
      <c r="BP716">
        <f t="shared" si="209"/>
        <v>1</v>
      </c>
      <c r="BQ716" s="296"/>
      <c r="BR716" s="332">
        <v>45190</v>
      </c>
      <c r="BS716" s="2" t="s">
        <v>108</v>
      </c>
      <c r="BT716" s="2" t="s">
        <v>143</v>
      </c>
      <c r="BU716" s="323">
        <v>46753</v>
      </c>
      <c r="BV716" s="323">
        <v>47118</v>
      </c>
      <c r="BW716" s="324">
        <v>8784</v>
      </c>
      <c r="BX716" s="325">
        <v>84.15</v>
      </c>
      <c r="BY716" s="274">
        <f t="shared" si="210"/>
        <v>0.95969000000000004</v>
      </c>
      <c r="BZ716" s="326">
        <f t="shared" si="220"/>
        <v>87.684564807385726</v>
      </c>
      <c r="CA716" s="296" t="str">
        <f t="shared" si="221"/>
        <v/>
      </c>
    </row>
    <row r="717" spans="12:79" x14ac:dyDescent="0.25">
      <c r="L717" s="332">
        <v>44032</v>
      </c>
      <c r="M717" s="2" t="s">
        <v>108</v>
      </c>
      <c r="N717" s="2" t="s">
        <v>138</v>
      </c>
      <c r="O717" s="323">
        <v>46023</v>
      </c>
      <c r="P717" s="323">
        <v>46387</v>
      </c>
      <c r="Q717" s="324">
        <v>8760</v>
      </c>
      <c r="R717" s="325">
        <v>49.58</v>
      </c>
      <c r="S717" s="274">
        <f t="shared" si="202"/>
        <v>1.07056</v>
      </c>
      <c r="T717" s="326">
        <f t="shared" si="211"/>
        <v>46.312210431923482</v>
      </c>
      <c r="U717" s="296" t="str">
        <f t="shared" si="203"/>
        <v/>
      </c>
      <c r="V717" s="296"/>
      <c r="W717" s="332">
        <v>44461</v>
      </c>
      <c r="X717" s="2" t="s">
        <v>108</v>
      </c>
      <c r="Y717" s="2" t="s">
        <v>135</v>
      </c>
      <c r="Z717" s="323">
        <v>45658</v>
      </c>
      <c r="AA717" s="323">
        <v>46022</v>
      </c>
      <c r="AB717" s="324">
        <v>8760</v>
      </c>
      <c r="AC717" s="325">
        <v>67.3</v>
      </c>
      <c r="AD717" s="274">
        <f t="shared" si="204"/>
        <v>1.08595</v>
      </c>
      <c r="AE717" s="326">
        <f t="shared" si="212"/>
        <v>61.973387356692299</v>
      </c>
      <c r="AF717" s="296" t="str">
        <f t="shared" si="213"/>
        <v/>
      </c>
      <c r="AG717" s="296"/>
      <c r="AH717" s="332">
        <v>44827</v>
      </c>
      <c r="AI717" s="2" t="s">
        <v>108</v>
      </c>
      <c r="AJ717" s="2" t="s">
        <v>143</v>
      </c>
      <c r="AK717" s="323">
        <v>46753</v>
      </c>
      <c r="AL717" s="323">
        <v>47118</v>
      </c>
      <c r="AM717" s="324">
        <v>8784</v>
      </c>
      <c r="AN717" s="325">
        <v>122.25</v>
      </c>
      <c r="AO717" s="274">
        <f t="shared" si="205"/>
        <v>0.96418999999999999</v>
      </c>
      <c r="AP717" s="326">
        <f t="shared" si="214"/>
        <v>126.79036289527998</v>
      </c>
      <c r="AQ717" s="296" t="str">
        <f t="shared" si="215"/>
        <v/>
      </c>
      <c r="AR717" s="296"/>
      <c r="AS717" s="333">
        <v>44837</v>
      </c>
      <c r="AT717" s="328" t="s">
        <v>115</v>
      </c>
      <c r="AU717" s="328" t="s">
        <v>137</v>
      </c>
      <c r="AV717" s="329">
        <v>45108</v>
      </c>
      <c r="AW717" s="329">
        <v>45199</v>
      </c>
      <c r="AX717" s="330">
        <v>2208</v>
      </c>
      <c r="AY717" s="331">
        <v>375.41</v>
      </c>
      <c r="AZ717" s="274">
        <f t="shared" si="206"/>
        <v>0.97899000000000003</v>
      </c>
      <c r="BA717" s="326">
        <f t="shared" si="216"/>
        <v>383.46663397991807</v>
      </c>
      <c r="BB717" s="296" t="str">
        <f t="shared" si="217"/>
        <v/>
      </c>
      <c r="BC717" t="str">
        <f t="shared" si="207"/>
        <v/>
      </c>
      <c r="BD717" s="296"/>
      <c r="BE717" s="296"/>
      <c r="BF717" s="332">
        <v>45198</v>
      </c>
      <c r="BG717" s="2" t="s">
        <v>115</v>
      </c>
      <c r="BH717" s="2" t="s">
        <v>118</v>
      </c>
      <c r="BI717" s="323">
        <v>45474</v>
      </c>
      <c r="BJ717" s="323">
        <v>45565</v>
      </c>
      <c r="BK717" s="324">
        <v>2208</v>
      </c>
      <c r="BL717" s="325">
        <v>119.91</v>
      </c>
      <c r="BM717" s="274">
        <f t="shared" si="208"/>
        <v>0.95969000000000004</v>
      </c>
      <c r="BN717" s="326">
        <f t="shared" si="218"/>
        <v>124.94659733872395</v>
      </c>
      <c r="BO717" s="296">
        <f t="shared" si="219"/>
        <v>124.94659733872395</v>
      </c>
      <c r="BP717">
        <f t="shared" si="209"/>
        <v>1</v>
      </c>
      <c r="BQ717" s="296"/>
      <c r="BR717" s="332">
        <v>45190</v>
      </c>
      <c r="BS717" s="2" t="s">
        <v>108</v>
      </c>
      <c r="BT717" s="2" t="s">
        <v>146</v>
      </c>
      <c r="BU717" s="323">
        <v>47119</v>
      </c>
      <c r="BV717" s="323">
        <v>47483</v>
      </c>
      <c r="BW717" s="324">
        <v>8760</v>
      </c>
      <c r="BX717" s="325">
        <v>81.16</v>
      </c>
      <c r="BY717" s="274">
        <f t="shared" si="210"/>
        <v>0.95969000000000004</v>
      </c>
      <c r="BZ717" s="326">
        <f t="shared" si="220"/>
        <v>84.568975398305696</v>
      </c>
      <c r="CA717" s="296" t="str">
        <f t="shared" si="221"/>
        <v/>
      </c>
    </row>
    <row r="718" spans="12:79" x14ac:dyDescent="0.25">
      <c r="L718" s="332">
        <v>44029</v>
      </c>
      <c r="M718" s="2" t="s">
        <v>108</v>
      </c>
      <c r="N718" s="2" t="s">
        <v>151</v>
      </c>
      <c r="O718" s="323">
        <v>44197</v>
      </c>
      <c r="P718" s="323">
        <v>44561</v>
      </c>
      <c r="Q718" s="324">
        <v>8760</v>
      </c>
      <c r="R718" s="325">
        <v>41.09</v>
      </c>
      <c r="S718" s="274">
        <f t="shared" si="202"/>
        <v>1.07056</v>
      </c>
      <c r="T718" s="326">
        <f t="shared" si="211"/>
        <v>38.381781497534007</v>
      </c>
      <c r="U718" s="296" t="str">
        <f t="shared" si="203"/>
        <v/>
      </c>
      <c r="V718" s="296"/>
      <c r="W718" s="332">
        <v>44461</v>
      </c>
      <c r="X718" s="2" t="s">
        <v>108</v>
      </c>
      <c r="Y718" s="2" t="s">
        <v>138</v>
      </c>
      <c r="Z718" s="323">
        <v>46023</v>
      </c>
      <c r="AA718" s="323">
        <v>46387</v>
      </c>
      <c r="AB718" s="324">
        <v>8760</v>
      </c>
      <c r="AC718" s="325">
        <v>67.55</v>
      </c>
      <c r="AD718" s="274">
        <f t="shared" si="204"/>
        <v>1.08595</v>
      </c>
      <c r="AE718" s="326">
        <f t="shared" si="212"/>
        <v>62.203600534094569</v>
      </c>
      <c r="AF718" s="296" t="str">
        <f t="shared" si="213"/>
        <v/>
      </c>
      <c r="AG718" s="296"/>
      <c r="AH718" s="332">
        <v>44827</v>
      </c>
      <c r="AI718" s="2" t="s">
        <v>108</v>
      </c>
      <c r="AJ718" s="2" t="s">
        <v>146</v>
      </c>
      <c r="AK718" s="323">
        <v>47119</v>
      </c>
      <c r="AL718" s="323">
        <v>47483</v>
      </c>
      <c r="AM718" s="324">
        <v>8760</v>
      </c>
      <c r="AN718" s="325">
        <v>124.25</v>
      </c>
      <c r="AO718" s="274">
        <f t="shared" si="205"/>
        <v>0.96418999999999999</v>
      </c>
      <c r="AP718" s="326">
        <f t="shared" si="214"/>
        <v>128.86464286084694</v>
      </c>
      <c r="AQ718" s="296" t="str">
        <f t="shared" si="215"/>
        <v/>
      </c>
      <c r="AR718" s="296"/>
      <c r="AS718" s="333">
        <v>44837</v>
      </c>
      <c r="AT718" s="328" t="s">
        <v>115</v>
      </c>
      <c r="AU718" s="328" t="s">
        <v>116</v>
      </c>
      <c r="AV718" s="329">
        <v>45200</v>
      </c>
      <c r="AW718" s="329">
        <v>45291</v>
      </c>
      <c r="AX718" s="330">
        <v>2209</v>
      </c>
      <c r="AY718" s="331">
        <v>492.67</v>
      </c>
      <c r="AZ718" s="274">
        <f t="shared" si="206"/>
        <v>0.97899000000000003</v>
      </c>
      <c r="BA718" s="326">
        <f t="shared" si="216"/>
        <v>503.24313833644879</v>
      </c>
      <c r="BB718" s="296">
        <f t="shared" si="217"/>
        <v>503.24313833644879</v>
      </c>
      <c r="BC718">
        <f t="shared" si="207"/>
        <v>1</v>
      </c>
      <c r="BD718" s="296"/>
      <c r="BE718" s="296"/>
      <c r="BF718" s="332">
        <v>45198</v>
      </c>
      <c r="BG718" s="2" t="s">
        <v>115</v>
      </c>
      <c r="BH718" s="2" t="s">
        <v>140</v>
      </c>
      <c r="BI718" s="323">
        <v>45566</v>
      </c>
      <c r="BJ718" s="323">
        <v>45657</v>
      </c>
      <c r="BK718" s="324">
        <v>2209</v>
      </c>
      <c r="BL718" s="325">
        <v>136.97999999999999</v>
      </c>
      <c r="BM718" s="274">
        <f t="shared" si="208"/>
        <v>0.95969000000000004</v>
      </c>
      <c r="BN718" s="326">
        <f t="shared" si="218"/>
        <v>142.73359105544498</v>
      </c>
      <c r="BO718" s="296" t="str">
        <f t="shared" si="219"/>
        <v/>
      </c>
      <c r="BP718" t="str">
        <f t="shared" si="209"/>
        <v/>
      </c>
      <c r="BQ718" s="296"/>
      <c r="BR718" s="332">
        <v>45190</v>
      </c>
      <c r="BS718" s="2" t="s">
        <v>108</v>
      </c>
      <c r="BT718" s="2" t="s">
        <v>149</v>
      </c>
      <c r="BU718" s="323">
        <v>47484</v>
      </c>
      <c r="BV718" s="323">
        <v>47848</v>
      </c>
      <c r="BW718" s="324">
        <v>8760</v>
      </c>
      <c r="BX718" s="325">
        <v>79.47</v>
      </c>
      <c r="BY718" s="274">
        <f t="shared" si="210"/>
        <v>0.95969000000000004</v>
      </c>
      <c r="BZ718" s="326">
        <f t="shared" si="220"/>
        <v>82.80799008013004</v>
      </c>
      <c r="CA718" s="296" t="str">
        <f t="shared" si="221"/>
        <v/>
      </c>
    </row>
    <row r="719" spans="12:79" x14ac:dyDescent="0.25">
      <c r="L719" s="332">
        <v>44029</v>
      </c>
      <c r="M719" s="2" t="s">
        <v>108</v>
      </c>
      <c r="N719" s="2" t="s">
        <v>133</v>
      </c>
      <c r="O719" s="323">
        <v>44562</v>
      </c>
      <c r="P719" s="323">
        <v>44926</v>
      </c>
      <c r="Q719" s="324">
        <v>8760</v>
      </c>
      <c r="R719" s="325">
        <v>44.83</v>
      </c>
      <c r="S719" s="274">
        <f t="shared" si="202"/>
        <v>1.07056</v>
      </c>
      <c r="T719" s="326">
        <f t="shared" si="211"/>
        <v>41.875280227170826</v>
      </c>
      <c r="U719" s="296" t="str">
        <f t="shared" si="203"/>
        <v/>
      </c>
      <c r="V719" s="296"/>
      <c r="W719" s="332">
        <v>44461</v>
      </c>
      <c r="X719" s="2" t="s">
        <v>108</v>
      </c>
      <c r="Y719" s="2" t="s">
        <v>141</v>
      </c>
      <c r="Z719" s="323">
        <v>46388</v>
      </c>
      <c r="AA719" s="323">
        <v>46752</v>
      </c>
      <c r="AB719" s="324">
        <v>8760</v>
      </c>
      <c r="AC719" s="325">
        <v>68.05</v>
      </c>
      <c r="AD719" s="274">
        <f t="shared" si="204"/>
        <v>1.08595</v>
      </c>
      <c r="AE719" s="326">
        <f t="shared" si="212"/>
        <v>62.664026888899123</v>
      </c>
      <c r="AF719" s="296" t="str">
        <f t="shared" si="213"/>
        <v/>
      </c>
      <c r="AG719" s="296"/>
      <c r="AH719" s="332">
        <v>44827</v>
      </c>
      <c r="AI719" s="2" t="s">
        <v>108</v>
      </c>
      <c r="AJ719" s="2" t="s">
        <v>149</v>
      </c>
      <c r="AK719" s="323">
        <v>47484</v>
      </c>
      <c r="AL719" s="323">
        <v>47848</v>
      </c>
      <c r="AM719" s="324">
        <v>8760</v>
      </c>
      <c r="AN719" s="325">
        <v>122.31</v>
      </c>
      <c r="AO719" s="274">
        <f t="shared" si="205"/>
        <v>0.96418999999999999</v>
      </c>
      <c r="AP719" s="326">
        <f t="shared" si="214"/>
        <v>126.85259129424699</v>
      </c>
      <c r="AQ719" s="296" t="str">
        <f t="shared" si="215"/>
        <v/>
      </c>
      <c r="AR719" s="296"/>
      <c r="AS719" s="333">
        <v>44837</v>
      </c>
      <c r="AT719" s="328" t="s">
        <v>115</v>
      </c>
      <c r="AU719" s="328" t="s">
        <v>111</v>
      </c>
      <c r="AV719" s="329">
        <v>45292</v>
      </c>
      <c r="AW719" s="329">
        <v>45382</v>
      </c>
      <c r="AX719" s="330">
        <v>2183</v>
      </c>
      <c r="AY719" s="331">
        <v>425</v>
      </c>
      <c r="AZ719" s="274">
        <f t="shared" si="206"/>
        <v>0.97899000000000003</v>
      </c>
      <c r="BA719" s="326">
        <f t="shared" si="216"/>
        <v>434.12087968212137</v>
      </c>
      <c r="BB719" s="296">
        <f t="shared" si="217"/>
        <v>434.12087968212137</v>
      </c>
      <c r="BC719">
        <f t="shared" si="207"/>
        <v>1</v>
      </c>
      <c r="BD719" s="296"/>
      <c r="BE719" s="296"/>
      <c r="BF719" s="332">
        <v>45198</v>
      </c>
      <c r="BG719" s="2" t="s">
        <v>115</v>
      </c>
      <c r="BH719" s="2" t="s">
        <v>135</v>
      </c>
      <c r="BI719" s="323">
        <v>45658</v>
      </c>
      <c r="BJ719" s="323">
        <v>45747</v>
      </c>
      <c r="BK719" s="324">
        <v>2159</v>
      </c>
      <c r="BL719" s="325">
        <v>137.68</v>
      </c>
      <c r="BM719" s="274">
        <f t="shared" si="208"/>
        <v>0.95969000000000004</v>
      </c>
      <c r="BN719" s="326">
        <f t="shared" si="218"/>
        <v>143.46299325823963</v>
      </c>
      <c r="BO719" s="296" t="str">
        <f t="shared" si="219"/>
        <v/>
      </c>
      <c r="BP719" t="str">
        <f t="shared" si="209"/>
        <v/>
      </c>
      <c r="BQ719" s="296"/>
      <c r="BR719" s="332">
        <v>45190</v>
      </c>
      <c r="BS719" s="2" t="s">
        <v>108</v>
      </c>
      <c r="BT719" s="2" t="s">
        <v>153</v>
      </c>
      <c r="BU719" s="323">
        <v>47849</v>
      </c>
      <c r="BV719" s="323">
        <v>48213</v>
      </c>
      <c r="BW719" s="324">
        <v>8760</v>
      </c>
      <c r="BX719" s="325">
        <v>81.41</v>
      </c>
      <c r="BY719" s="274">
        <f t="shared" si="210"/>
        <v>0.95969000000000004</v>
      </c>
      <c r="BZ719" s="326">
        <f t="shared" si="220"/>
        <v>84.829476185018066</v>
      </c>
      <c r="CA719" s="296" t="str">
        <f t="shared" si="221"/>
        <v/>
      </c>
    </row>
    <row r="720" spans="12:79" x14ac:dyDescent="0.25">
      <c r="L720" s="332">
        <v>44029</v>
      </c>
      <c r="M720" s="2" t="s">
        <v>108</v>
      </c>
      <c r="N720" s="2" t="s">
        <v>110</v>
      </c>
      <c r="O720" s="323">
        <v>44927</v>
      </c>
      <c r="P720" s="323">
        <v>45291</v>
      </c>
      <c r="Q720" s="324">
        <v>8760</v>
      </c>
      <c r="R720" s="325">
        <v>46.78</v>
      </c>
      <c r="S720" s="274">
        <f t="shared" si="202"/>
        <v>1.07056</v>
      </c>
      <c r="T720" s="326">
        <f t="shared" si="211"/>
        <v>43.696756837542971</v>
      </c>
      <c r="U720" s="296" t="str">
        <f t="shared" si="203"/>
        <v/>
      </c>
      <c r="V720" s="296"/>
      <c r="W720" s="332">
        <v>44460</v>
      </c>
      <c r="X720" s="2" t="s">
        <v>108</v>
      </c>
      <c r="Y720" s="2" t="s">
        <v>133</v>
      </c>
      <c r="Z720" s="323">
        <v>44562</v>
      </c>
      <c r="AA720" s="323">
        <v>44926</v>
      </c>
      <c r="AB720" s="324">
        <v>8760</v>
      </c>
      <c r="AC720" s="325">
        <v>104.09</v>
      </c>
      <c r="AD720" s="274">
        <f t="shared" si="204"/>
        <v>1.08595</v>
      </c>
      <c r="AE720" s="326">
        <f t="shared" si="212"/>
        <v>95.851558543211013</v>
      </c>
      <c r="AF720" s="296" t="str">
        <f t="shared" si="213"/>
        <v/>
      </c>
      <c r="AG720" s="296"/>
      <c r="AH720" s="332">
        <v>44827</v>
      </c>
      <c r="AI720" s="2" t="s">
        <v>108</v>
      </c>
      <c r="AJ720" s="2" t="s">
        <v>153</v>
      </c>
      <c r="AK720" s="323">
        <v>47849</v>
      </c>
      <c r="AL720" s="323">
        <v>48213</v>
      </c>
      <c r="AM720" s="324">
        <v>8760</v>
      </c>
      <c r="AN720" s="325">
        <v>120.74</v>
      </c>
      <c r="AO720" s="274">
        <f t="shared" si="205"/>
        <v>0.96418999999999999</v>
      </c>
      <c r="AP720" s="326">
        <f t="shared" si="214"/>
        <v>125.22428152127692</v>
      </c>
      <c r="AQ720" s="296" t="str">
        <f t="shared" si="215"/>
        <v/>
      </c>
      <c r="AR720" s="296"/>
      <c r="AS720" s="333">
        <v>44837</v>
      </c>
      <c r="AT720" s="328" t="s">
        <v>115</v>
      </c>
      <c r="AU720" s="328" t="s">
        <v>117</v>
      </c>
      <c r="AV720" s="329">
        <v>45383</v>
      </c>
      <c r="AW720" s="329">
        <v>45473</v>
      </c>
      <c r="AX720" s="330">
        <v>2184</v>
      </c>
      <c r="AY720" s="331">
        <v>158</v>
      </c>
      <c r="AZ720" s="274">
        <f t="shared" si="206"/>
        <v>0.97899000000000003</v>
      </c>
      <c r="BA720" s="326">
        <f t="shared" si="216"/>
        <v>161.39082115241217</v>
      </c>
      <c r="BB720" s="296">
        <f t="shared" si="217"/>
        <v>161.39082115241217</v>
      </c>
      <c r="BC720">
        <f t="shared" si="207"/>
        <v>1</v>
      </c>
      <c r="BD720" s="296"/>
      <c r="BE720" s="296"/>
      <c r="BF720" s="332">
        <v>45198</v>
      </c>
      <c r="BG720" s="2" t="s">
        <v>115</v>
      </c>
      <c r="BH720" s="2" t="s">
        <v>145</v>
      </c>
      <c r="BI720" s="323">
        <v>45748</v>
      </c>
      <c r="BJ720" s="323">
        <v>45838</v>
      </c>
      <c r="BK720" s="324">
        <v>2184</v>
      </c>
      <c r="BL720" s="325">
        <v>102.63</v>
      </c>
      <c r="BM720" s="274">
        <f t="shared" si="208"/>
        <v>0.95969000000000004</v>
      </c>
      <c r="BN720" s="326">
        <f t="shared" si="218"/>
        <v>106.94078296116453</v>
      </c>
      <c r="BO720" s="296" t="str">
        <f t="shared" si="219"/>
        <v/>
      </c>
      <c r="BP720" t="str">
        <f t="shared" si="209"/>
        <v/>
      </c>
      <c r="BQ720" s="296"/>
      <c r="BR720" s="332">
        <v>45190</v>
      </c>
      <c r="BS720" s="2" t="s">
        <v>108</v>
      </c>
      <c r="BT720" s="2" t="s">
        <v>155</v>
      </c>
      <c r="BU720" s="323">
        <v>48214</v>
      </c>
      <c r="BV720" s="323">
        <v>48579</v>
      </c>
      <c r="BW720" s="324">
        <v>8784</v>
      </c>
      <c r="BX720" s="325">
        <v>79.41</v>
      </c>
      <c r="BY720" s="274">
        <f t="shared" si="210"/>
        <v>0.95969000000000004</v>
      </c>
      <c r="BZ720" s="326">
        <f t="shared" si="220"/>
        <v>82.745469891319061</v>
      </c>
      <c r="CA720" s="296" t="str">
        <f t="shared" si="221"/>
        <v/>
      </c>
    </row>
    <row r="721" spans="12:79" x14ac:dyDescent="0.25">
      <c r="L721" s="332">
        <v>44029</v>
      </c>
      <c r="M721" s="2" t="s">
        <v>108</v>
      </c>
      <c r="N721" s="2" t="s">
        <v>111</v>
      </c>
      <c r="O721" s="323">
        <v>45292</v>
      </c>
      <c r="P721" s="323">
        <v>45657</v>
      </c>
      <c r="Q721" s="324">
        <v>8784</v>
      </c>
      <c r="R721" s="325">
        <v>49.35</v>
      </c>
      <c r="S721" s="274">
        <f t="shared" si="202"/>
        <v>1.07056</v>
      </c>
      <c r="T721" s="326">
        <f t="shared" si="211"/>
        <v>46.097369600956512</v>
      </c>
      <c r="U721" s="296" t="str">
        <f t="shared" si="203"/>
        <v/>
      </c>
      <c r="V721" s="296"/>
      <c r="W721" s="332">
        <v>44460</v>
      </c>
      <c r="X721" s="2" t="s">
        <v>108</v>
      </c>
      <c r="Y721" s="2" t="s">
        <v>110</v>
      </c>
      <c r="Z721" s="323">
        <v>44927</v>
      </c>
      <c r="AA721" s="323">
        <v>45291</v>
      </c>
      <c r="AB721" s="324">
        <v>8760</v>
      </c>
      <c r="AC721" s="325">
        <v>75.680000000000007</v>
      </c>
      <c r="AD721" s="274">
        <f t="shared" si="204"/>
        <v>1.08595</v>
      </c>
      <c r="AE721" s="326">
        <f t="shared" si="212"/>
        <v>69.69013306321655</v>
      </c>
      <c r="AF721" s="296" t="str">
        <f t="shared" si="213"/>
        <v/>
      </c>
      <c r="AG721" s="296"/>
      <c r="AH721" s="332">
        <v>44827</v>
      </c>
      <c r="AI721" s="2" t="s">
        <v>108</v>
      </c>
      <c r="AJ721" s="2" t="s">
        <v>155</v>
      </c>
      <c r="AK721" s="323">
        <v>48214</v>
      </c>
      <c r="AL721" s="323">
        <v>48579</v>
      </c>
      <c r="AM721" s="324">
        <v>8784</v>
      </c>
      <c r="AN721" s="325">
        <v>119.03</v>
      </c>
      <c r="AO721" s="274">
        <f t="shared" si="205"/>
        <v>0.96418999999999999</v>
      </c>
      <c r="AP721" s="326">
        <f t="shared" si="214"/>
        <v>123.45077215071719</v>
      </c>
      <c r="AQ721" s="296" t="str">
        <f t="shared" si="215"/>
        <v/>
      </c>
      <c r="AR721" s="296"/>
      <c r="AS721" s="333">
        <v>44837</v>
      </c>
      <c r="AT721" s="328" t="s">
        <v>115</v>
      </c>
      <c r="AU721" s="328" t="s">
        <v>118</v>
      </c>
      <c r="AV721" s="329">
        <v>45474</v>
      </c>
      <c r="AW721" s="329">
        <v>45565</v>
      </c>
      <c r="AX721" s="330">
        <v>2208</v>
      </c>
      <c r="AY721" s="331">
        <v>151.16</v>
      </c>
      <c r="AZ721" s="274">
        <f t="shared" si="206"/>
        <v>0.97899000000000003</v>
      </c>
      <c r="BA721" s="326">
        <f t="shared" si="216"/>
        <v>154.40402864176343</v>
      </c>
      <c r="BB721" s="296">
        <f t="shared" si="217"/>
        <v>154.40402864176343</v>
      </c>
      <c r="BC721">
        <f t="shared" si="207"/>
        <v>1</v>
      </c>
      <c r="BD721" s="296"/>
      <c r="BE721" s="296"/>
      <c r="BF721" s="332">
        <v>45198</v>
      </c>
      <c r="BG721" s="2" t="s">
        <v>115</v>
      </c>
      <c r="BH721" s="2" t="s">
        <v>148</v>
      </c>
      <c r="BI721" s="323">
        <v>45839</v>
      </c>
      <c r="BJ721" s="323">
        <v>45930</v>
      </c>
      <c r="BK721" s="324">
        <v>2208</v>
      </c>
      <c r="BL721" s="325">
        <v>103.93</v>
      </c>
      <c r="BM721" s="274">
        <f t="shared" si="208"/>
        <v>0.95969000000000004</v>
      </c>
      <c r="BN721" s="326">
        <f t="shared" si="218"/>
        <v>108.2953870520689</v>
      </c>
      <c r="BO721" s="296" t="str">
        <f t="shared" si="219"/>
        <v/>
      </c>
      <c r="BP721" t="str">
        <f t="shared" si="209"/>
        <v/>
      </c>
      <c r="BQ721" s="296"/>
      <c r="BR721" s="332">
        <v>45190</v>
      </c>
      <c r="BS721" s="2" t="s">
        <v>108</v>
      </c>
      <c r="BT721" s="2" t="s">
        <v>158</v>
      </c>
      <c r="BU721" s="323">
        <v>48580</v>
      </c>
      <c r="BV721" s="323">
        <v>48944</v>
      </c>
      <c r="BW721" s="324">
        <v>8760</v>
      </c>
      <c r="BX721" s="325">
        <v>77.41</v>
      </c>
      <c r="BY721" s="274">
        <f t="shared" si="210"/>
        <v>0.95969000000000004</v>
      </c>
      <c r="BZ721" s="326">
        <f t="shared" si="220"/>
        <v>80.661463597620056</v>
      </c>
      <c r="CA721" s="296" t="str">
        <f t="shared" si="221"/>
        <v/>
      </c>
    </row>
    <row r="722" spans="12:79" x14ac:dyDescent="0.25">
      <c r="L722" s="332">
        <v>44029</v>
      </c>
      <c r="M722" s="2" t="s">
        <v>108</v>
      </c>
      <c r="N722" s="2" t="s">
        <v>135</v>
      </c>
      <c r="O722" s="323">
        <v>45658</v>
      </c>
      <c r="P722" s="323">
        <v>46022</v>
      </c>
      <c r="Q722" s="324">
        <v>8760</v>
      </c>
      <c r="R722" s="325">
        <v>50</v>
      </c>
      <c r="S722" s="274">
        <f t="shared" si="202"/>
        <v>1.07056</v>
      </c>
      <c r="T722" s="326">
        <f t="shared" si="211"/>
        <v>46.704528471080557</v>
      </c>
      <c r="U722" s="296" t="str">
        <f t="shared" si="203"/>
        <v/>
      </c>
      <c r="V722" s="296"/>
      <c r="W722" s="332">
        <v>44460</v>
      </c>
      <c r="X722" s="2" t="s">
        <v>108</v>
      </c>
      <c r="Y722" s="2" t="s">
        <v>111</v>
      </c>
      <c r="Z722" s="323">
        <v>45292</v>
      </c>
      <c r="AA722" s="323">
        <v>45657</v>
      </c>
      <c r="AB722" s="324">
        <v>8784</v>
      </c>
      <c r="AC722" s="325">
        <v>68.87</v>
      </c>
      <c r="AD722" s="274">
        <f t="shared" si="204"/>
        <v>1.08595</v>
      </c>
      <c r="AE722" s="326">
        <f t="shared" si="212"/>
        <v>63.419126110778585</v>
      </c>
      <c r="AF722" s="296" t="str">
        <f t="shared" si="213"/>
        <v/>
      </c>
      <c r="AG722" s="296"/>
      <c r="AH722" s="332">
        <v>44826</v>
      </c>
      <c r="AI722" s="2" t="s">
        <v>108</v>
      </c>
      <c r="AJ722" s="2" t="s">
        <v>110</v>
      </c>
      <c r="AK722" s="323">
        <v>44927</v>
      </c>
      <c r="AL722" s="323">
        <v>45291</v>
      </c>
      <c r="AM722" s="324">
        <v>8760</v>
      </c>
      <c r="AN722" s="325">
        <v>515</v>
      </c>
      <c r="AO722" s="274">
        <f t="shared" si="205"/>
        <v>0.96418999999999999</v>
      </c>
      <c r="AP722" s="326">
        <f t="shared" si="214"/>
        <v>534.12709113349024</v>
      </c>
      <c r="AQ722" s="296" t="str">
        <f t="shared" si="215"/>
        <v/>
      </c>
      <c r="AR722" s="296"/>
      <c r="AS722" s="333">
        <v>44837</v>
      </c>
      <c r="AT722" s="328" t="s">
        <v>115</v>
      </c>
      <c r="AU722" s="328" t="s">
        <v>140</v>
      </c>
      <c r="AV722" s="329">
        <v>45566</v>
      </c>
      <c r="AW722" s="329">
        <v>45657</v>
      </c>
      <c r="AX722" s="330">
        <v>2209</v>
      </c>
      <c r="AY722" s="331">
        <v>227.05</v>
      </c>
      <c r="AZ722" s="274">
        <f t="shared" si="206"/>
        <v>0.97899000000000003</v>
      </c>
      <c r="BA722" s="326">
        <f t="shared" si="216"/>
        <v>231.92269583958978</v>
      </c>
      <c r="BB722" s="296" t="str">
        <f t="shared" si="217"/>
        <v/>
      </c>
      <c r="BC722" t="str">
        <f t="shared" si="207"/>
        <v/>
      </c>
      <c r="BD722" s="296"/>
      <c r="BE722" s="296"/>
      <c r="BF722" s="332">
        <v>45198</v>
      </c>
      <c r="BG722" s="2" t="s">
        <v>115</v>
      </c>
      <c r="BH722" s="2" t="s">
        <v>152</v>
      </c>
      <c r="BI722" s="323">
        <v>45931</v>
      </c>
      <c r="BJ722" s="323">
        <v>46022</v>
      </c>
      <c r="BK722" s="324">
        <v>2209</v>
      </c>
      <c r="BL722" s="325">
        <v>126.48</v>
      </c>
      <c r="BM722" s="274">
        <f t="shared" si="208"/>
        <v>0.95969000000000004</v>
      </c>
      <c r="BN722" s="326">
        <f t="shared" si="218"/>
        <v>131.79255801352519</v>
      </c>
      <c r="BO722" s="296" t="str">
        <f t="shared" si="219"/>
        <v/>
      </c>
      <c r="BP722" t="str">
        <f t="shared" si="209"/>
        <v/>
      </c>
      <c r="BQ722" s="296"/>
      <c r="BR722" s="332">
        <v>45189</v>
      </c>
      <c r="BS722" s="2" t="s">
        <v>108</v>
      </c>
      <c r="BT722" s="2" t="s">
        <v>111</v>
      </c>
      <c r="BU722" s="323">
        <v>45292</v>
      </c>
      <c r="BV722" s="323">
        <v>45657</v>
      </c>
      <c r="BW722" s="324">
        <v>8784</v>
      </c>
      <c r="BX722" s="325">
        <v>125.58</v>
      </c>
      <c r="BY722" s="274">
        <f t="shared" si="210"/>
        <v>0.95969000000000004</v>
      </c>
      <c r="BZ722" s="326">
        <f t="shared" si="220"/>
        <v>130.85475518136064</v>
      </c>
      <c r="CA722" s="296">
        <f t="shared" si="221"/>
        <v>130.85475518136064</v>
      </c>
    </row>
    <row r="723" spans="12:79" x14ac:dyDescent="0.25">
      <c r="L723" s="332">
        <v>44029</v>
      </c>
      <c r="M723" s="2" t="s">
        <v>108</v>
      </c>
      <c r="N723" s="2" t="s">
        <v>138</v>
      </c>
      <c r="O723" s="323">
        <v>46023</v>
      </c>
      <c r="P723" s="323">
        <v>46387</v>
      </c>
      <c r="Q723" s="324">
        <v>8760</v>
      </c>
      <c r="R723" s="325">
        <v>50.55</v>
      </c>
      <c r="S723" s="274">
        <f t="shared" si="202"/>
        <v>1.07056</v>
      </c>
      <c r="T723" s="326">
        <f t="shared" si="211"/>
        <v>47.218278284262439</v>
      </c>
      <c r="U723" s="296" t="str">
        <f t="shared" si="203"/>
        <v/>
      </c>
      <c r="V723" s="296"/>
      <c r="W723" s="332">
        <v>44460</v>
      </c>
      <c r="X723" s="2" t="s">
        <v>108</v>
      </c>
      <c r="Y723" s="2" t="s">
        <v>135</v>
      </c>
      <c r="Z723" s="323">
        <v>45658</v>
      </c>
      <c r="AA723" s="323">
        <v>46022</v>
      </c>
      <c r="AB723" s="324">
        <v>8760</v>
      </c>
      <c r="AC723" s="325">
        <v>67.25</v>
      </c>
      <c r="AD723" s="274">
        <f t="shared" si="204"/>
        <v>1.08595</v>
      </c>
      <c r="AE723" s="326">
        <f t="shared" si="212"/>
        <v>61.927344721211846</v>
      </c>
      <c r="AF723" s="296" t="str">
        <f t="shared" si="213"/>
        <v/>
      </c>
      <c r="AG723" s="296"/>
      <c r="AH723" s="332">
        <v>44826</v>
      </c>
      <c r="AI723" s="2" t="s">
        <v>108</v>
      </c>
      <c r="AJ723" s="2" t="s">
        <v>111</v>
      </c>
      <c r="AK723" s="323">
        <v>45292</v>
      </c>
      <c r="AL723" s="323">
        <v>45657</v>
      </c>
      <c r="AM723" s="324">
        <v>8784</v>
      </c>
      <c r="AN723" s="325">
        <v>248.5</v>
      </c>
      <c r="AO723" s="274">
        <f t="shared" si="205"/>
        <v>0.96418999999999999</v>
      </c>
      <c r="AP723" s="326">
        <f t="shared" si="214"/>
        <v>257.72928572169388</v>
      </c>
      <c r="AQ723" s="296">
        <f t="shared" si="215"/>
        <v>257.72928572169388</v>
      </c>
      <c r="AR723" s="296"/>
      <c r="AS723" s="333">
        <v>44837</v>
      </c>
      <c r="AT723" s="328" t="s">
        <v>115</v>
      </c>
      <c r="AU723" s="328" t="s">
        <v>135</v>
      </c>
      <c r="AV723" s="329">
        <v>45658</v>
      </c>
      <c r="AW723" s="329">
        <v>45747</v>
      </c>
      <c r="AX723" s="330">
        <v>2159</v>
      </c>
      <c r="AY723" s="331">
        <v>235.45</v>
      </c>
      <c r="AZ723" s="274">
        <f t="shared" si="206"/>
        <v>0.97899000000000003</v>
      </c>
      <c r="BA723" s="326">
        <f t="shared" si="216"/>
        <v>240.50296734389522</v>
      </c>
      <c r="BB723" s="296" t="str">
        <f t="shared" si="217"/>
        <v/>
      </c>
      <c r="BC723" t="str">
        <f t="shared" si="207"/>
        <v/>
      </c>
      <c r="BD723" s="296"/>
      <c r="BE723" s="296"/>
      <c r="BF723" s="332">
        <v>45198</v>
      </c>
      <c r="BG723" s="2" t="s">
        <v>115</v>
      </c>
      <c r="BH723" s="2" t="s">
        <v>138</v>
      </c>
      <c r="BI723" s="323">
        <v>46023</v>
      </c>
      <c r="BJ723" s="323">
        <v>46112</v>
      </c>
      <c r="BK723" s="324">
        <v>2159</v>
      </c>
      <c r="BL723" s="325">
        <v>129.46</v>
      </c>
      <c r="BM723" s="274">
        <f t="shared" si="208"/>
        <v>0.95969000000000004</v>
      </c>
      <c r="BN723" s="326">
        <f t="shared" si="218"/>
        <v>134.89772739113673</v>
      </c>
      <c r="BO723" s="296" t="str">
        <f t="shared" si="219"/>
        <v/>
      </c>
      <c r="BP723" t="str">
        <f t="shared" si="209"/>
        <v/>
      </c>
      <c r="BQ723" s="296"/>
      <c r="BR723" s="332">
        <v>45189</v>
      </c>
      <c r="BS723" s="2" t="s">
        <v>108</v>
      </c>
      <c r="BT723" s="2" t="s">
        <v>135</v>
      </c>
      <c r="BU723" s="323">
        <v>45658</v>
      </c>
      <c r="BV723" s="323">
        <v>46022</v>
      </c>
      <c r="BW723" s="324">
        <v>8760</v>
      </c>
      <c r="BX723" s="325">
        <v>119.53</v>
      </c>
      <c r="BY723" s="274">
        <f t="shared" si="210"/>
        <v>0.95969000000000004</v>
      </c>
      <c r="BZ723" s="326">
        <f t="shared" si="220"/>
        <v>124.55063614292115</v>
      </c>
      <c r="CA723" s="296" t="str">
        <f t="shared" si="221"/>
        <v/>
      </c>
    </row>
    <row r="724" spans="12:79" x14ac:dyDescent="0.25">
      <c r="L724" s="332">
        <v>44028</v>
      </c>
      <c r="M724" s="2" t="s">
        <v>108</v>
      </c>
      <c r="N724" s="2" t="s">
        <v>151</v>
      </c>
      <c r="O724" s="323">
        <v>44197</v>
      </c>
      <c r="P724" s="323">
        <v>44561</v>
      </c>
      <c r="Q724" s="324">
        <v>8760</v>
      </c>
      <c r="R724" s="325">
        <v>42.13</v>
      </c>
      <c r="S724" s="274">
        <f t="shared" si="202"/>
        <v>1.07056</v>
      </c>
      <c r="T724" s="326">
        <f t="shared" si="211"/>
        <v>39.353235689732479</v>
      </c>
      <c r="U724" s="296" t="str">
        <f t="shared" si="203"/>
        <v/>
      </c>
      <c r="V724" s="296"/>
      <c r="W724" s="332">
        <v>44460</v>
      </c>
      <c r="X724" s="2" t="s">
        <v>108</v>
      </c>
      <c r="Y724" s="2" t="s">
        <v>138</v>
      </c>
      <c r="Z724" s="323">
        <v>46023</v>
      </c>
      <c r="AA724" s="323">
        <v>46387</v>
      </c>
      <c r="AB724" s="324">
        <v>8760</v>
      </c>
      <c r="AC724" s="325">
        <v>67.400000000000006</v>
      </c>
      <c r="AD724" s="274">
        <f t="shared" si="204"/>
        <v>1.08595</v>
      </c>
      <c r="AE724" s="326">
        <f t="shared" si="212"/>
        <v>62.065472627653214</v>
      </c>
      <c r="AF724" s="296" t="str">
        <f t="shared" si="213"/>
        <v/>
      </c>
      <c r="AG724" s="296"/>
      <c r="AH724" s="332">
        <v>44826</v>
      </c>
      <c r="AI724" s="2" t="s">
        <v>108</v>
      </c>
      <c r="AJ724" s="2" t="s">
        <v>135</v>
      </c>
      <c r="AK724" s="323">
        <v>45658</v>
      </c>
      <c r="AL724" s="323">
        <v>46022</v>
      </c>
      <c r="AM724" s="324">
        <v>8760</v>
      </c>
      <c r="AN724" s="325">
        <v>195.5</v>
      </c>
      <c r="AO724" s="274">
        <f t="shared" si="205"/>
        <v>0.96418999999999999</v>
      </c>
      <c r="AP724" s="326">
        <f t="shared" si="214"/>
        <v>202.76086663416962</v>
      </c>
      <c r="AQ724" s="296" t="str">
        <f t="shared" si="215"/>
        <v/>
      </c>
      <c r="AR724" s="296"/>
      <c r="AS724" s="333">
        <v>44837</v>
      </c>
      <c r="AT724" s="328" t="s">
        <v>115</v>
      </c>
      <c r="AU724" s="328" t="s">
        <v>145</v>
      </c>
      <c r="AV724" s="329">
        <v>45748</v>
      </c>
      <c r="AW724" s="329">
        <v>45838</v>
      </c>
      <c r="AX724" s="330">
        <v>2184</v>
      </c>
      <c r="AY724" s="331"/>
      <c r="AZ724" s="274">
        <f t="shared" si="206"/>
        <v>0.97899000000000003</v>
      </c>
      <c r="BA724" s="326" t="str">
        <f t="shared" si="216"/>
        <v/>
      </c>
      <c r="BB724" s="296" t="str">
        <f t="shared" si="217"/>
        <v/>
      </c>
      <c r="BC724" t="str">
        <f t="shared" si="207"/>
        <v/>
      </c>
      <c r="BD724" s="296"/>
      <c r="BE724" s="296"/>
      <c r="BF724" s="332">
        <v>45198</v>
      </c>
      <c r="BG724" s="2" t="s">
        <v>115</v>
      </c>
      <c r="BH724" s="2" t="s">
        <v>157</v>
      </c>
      <c r="BI724" s="323">
        <v>46113</v>
      </c>
      <c r="BJ724" s="323">
        <v>46203</v>
      </c>
      <c r="BK724" s="324">
        <v>2184</v>
      </c>
      <c r="BL724" s="325"/>
      <c r="BM724" s="274">
        <f t="shared" si="208"/>
        <v>0.95969000000000004</v>
      </c>
      <c r="BN724" s="326" t="str">
        <f t="shared" si="218"/>
        <v/>
      </c>
      <c r="BO724" s="296" t="str">
        <f t="shared" si="219"/>
        <v/>
      </c>
      <c r="BP724" t="str">
        <f t="shared" si="209"/>
        <v/>
      </c>
      <c r="BQ724" s="296"/>
      <c r="BR724" s="332">
        <v>45189</v>
      </c>
      <c r="BS724" s="2" t="s">
        <v>108</v>
      </c>
      <c r="BT724" s="2" t="s">
        <v>138</v>
      </c>
      <c r="BU724" s="323">
        <v>46023</v>
      </c>
      <c r="BV724" s="323">
        <v>46387</v>
      </c>
      <c r="BW724" s="324">
        <v>8760</v>
      </c>
      <c r="BX724" s="325">
        <v>107.77</v>
      </c>
      <c r="BY724" s="274">
        <f t="shared" si="210"/>
        <v>0.95969000000000004</v>
      </c>
      <c r="BZ724" s="326">
        <f t="shared" si="220"/>
        <v>112.29667913597098</v>
      </c>
      <c r="CA724" s="296" t="str">
        <f t="shared" si="221"/>
        <v/>
      </c>
    </row>
    <row r="725" spans="12:79" x14ac:dyDescent="0.25">
      <c r="L725" s="332">
        <v>44028</v>
      </c>
      <c r="M725" s="2" t="s">
        <v>108</v>
      </c>
      <c r="N725" s="2" t="s">
        <v>133</v>
      </c>
      <c r="O725" s="323">
        <v>44562</v>
      </c>
      <c r="P725" s="323">
        <v>44926</v>
      </c>
      <c r="Q725" s="324">
        <v>8760</v>
      </c>
      <c r="R725" s="325">
        <v>45.65</v>
      </c>
      <c r="S725" s="274">
        <f t="shared" si="202"/>
        <v>1.07056</v>
      </c>
      <c r="T725" s="326">
        <f t="shared" si="211"/>
        <v>42.641234494096551</v>
      </c>
      <c r="U725" s="296" t="str">
        <f t="shared" si="203"/>
        <v/>
      </c>
      <c r="V725" s="296"/>
      <c r="W725" s="332">
        <v>44460</v>
      </c>
      <c r="X725" s="2" t="s">
        <v>108</v>
      </c>
      <c r="Y725" s="2" t="s">
        <v>141</v>
      </c>
      <c r="Z725" s="323">
        <v>46388</v>
      </c>
      <c r="AA725" s="323">
        <v>46752</v>
      </c>
      <c r="AB725" s="324">
        <v>8760</v>
      </c>
      <c r="AC725" s="325">
        <v>67.900000000000006</v>
      </c>
      <c r="AD725" s="274">
        <f t="shared" si="204"/>
        <v>1.08595</v>
      </c>
      <c r="AE725" s="326">
        <f t="shared" si="212"/>
        <v>62.525898982457761</v>
      </c>
      <c r="AF725" s="296" t="str">
        <f t="shared" si="213"/>
        <v/>
      </c>
      <c r="AG725" s="296"/>
      <c r="AH725" s="332">
        <v>44826</v>
      </c>
      <c r="AI725" s="2" t="s">
        <v>108</v>
      </c>
      <c r="AJ725" s="2" t="s">
        <v>138</v>
      </c>
      <c r="AK725" s="323">
        <v>46023</v>
      </c>
      <c r="AL725" s="323">
        <v>46387</v>
      </c>
      <c r="AM725" s="324">
        <v>8760</v>
      </c>
      <c r="AN725" s="325">
        <v>163</v>
      </c>
      <c r="AO725" s="274">
        <f t="shared" si="205"/>
        <v>0.96418999999999999</v>
      </c>
      <c r="AP725" s="326">
        <f t="shared" si="214"/>
        <v>169.05381719370664</v>
      </c>
      <c r="AQ725" s="296" t="str">
        <f t="shared" si="215"/>
        <v/>
      </c>
      <c r="AR725" s="296"/>
      <c r="AS725" s="333">
        <v>44837</v>
      </c>
      <c r="AT725" s="328" t="s">
        <v>115</v>
      </c>
      <c r="AU725" s="328" t="s">
        <v>148</v>
      </c>
      <c r="AV725" s="329">
        <v>45839</v>
      </c>
      <c r="AW725" s="329">
        <v>45930</v>
      </c>
      <c r="AX725" s="330">
        <v>2208</v>
      </c>
      <c r="AY725" s="331"/>
      <c r="AZ725" s="274">
        <f t="shared" si="206"/>
        <v>0.97899000000000003</v>
      </c>
      <c r="BA725" s="326" t="str">
        <f t="shared" si="216"/>
        <v/>
      </c>
      <c r="BB725" s="296" t="str">
        <f t="shared" si="217"/>
        <v/>
      </c>
      <c r="BC725" t="str">
        <f t="shared" si="207"/>
        <v/>
      </c>
      <c r="BD725" s="296"/>
      <c r="BE725" s="296"/>
      <c r="BF725" s="332">
        <v>45198</v>
      </c>
      <c r="BG725" s="2" t="s">
        <v>115</v>
      </c>
      <c r="BH725" s="2" t="s">
        <v>160</v>
      </c>
      <c r="BI725" s="323">
        <v>46204</v>
      </c>
      <c r="BJ725" s="323">
        <v>46295</v>
      </c>
      <c r="BK725" s="324">
        <v>2208</v>
      </c>
      <c r="BL725" s="325"/>
      <c r="BM725" s="274">
        <f t="shared" si="208"/>
        <v>0.95969000000000004</v>
      </c>
      <c r="BN725" s="326" t="str">
        <f t="shared" si="218"/>
        <v/>
      </c>
      <c r="BO725" s="296" t="str">
        <f t="shared" si="219"/>
        <v/>
      </c>
      <c r="BP725" t="str">
        <f t="shared" si="209"/>
        <v/>
      </c>
      <c r="BQ725" s="296"/>
      <c r="BR725" s="332">
        <v>45189</v>
      </c>
      <c r="BS725" s="2" t="s">
        <v>108</v>
      </c>
      <c r="BT725" s="2" t="s">
        <v>141</v>
      </c>
      <c r="BU725" s="323">
        <v>46388</v>
      </c>
      <c r="BV725" s="323">
        <v>46752</v>
      </c>
      <c r="BW725" s="324">
        <v>8760</v>
      </c>
      <c r="BX725" s="325">
        <v>97.31</v>
      </c>
      <c r="BY725" s="274">
        <f t="shared" si="210"/>
        <v>0.95969000000000004</v>
      </c>
      <c r="BZ725" s="326">
        <f t="shared" si="220"/>
        <v>101.39732621992518</v>
      </c>
      <c r="CA725" s="296" t="str">
        <f t="shared" si="221"/>
        <v/>
      </c>
    </row>
    <row r="726" spans="12:79" x14ac:dyDescent="0.25">
      <c r="L726" s="332">
        <v>44028</v>
      </c>
      <c r="M726" s="2" t="s">
        <v>108</v>
      </c>
      <c r="N726" s="2" t="s">
        <v>110</v>
      </c>
      <c r="O726" s="323">
        <v>44927</v>
      </c>
      <c r="P726" s="323">
        <v>45291</v>
      </c>
      <c r="Q726" s="324">
        <v>8760</v>
      </c>
      <c r="R726" s="325">
        <v>47.54</v>
      </c>
      <c r="S726" s="274">
        <f t="shared" ref="S726:S789" si="222">VLOOKUP(CONCATENATE(YEAR(L726),"-",MONTH(L726)),$A$22:$B$69,2,0)</f>
        <v>1.07056</v>
      </c>
      <c r="T726" s="326">
        <f t="shared" si="211"/>
        <v>44.406665670303397</v>
      </c>
      <c r="U726" s="296" t="str">
        <f t="shared" ref="U726:U789" si="223">IF(AND($L726&gt;=N$19,$L726&lt;=O$19,$N726=U$16),T726,"")</f>
        <v/>
      </c>
      <c r="V726" s="296"/>
      <c r="W726" s="332">
        <v>44459</v>
      </c>
      <c r="X726" s="2" t="s">
        <v>108</v>
      </c>
      <c r="Y726" s="2" t="s">
        <v>133</v>
      </c>
      <c r="Z726" s="323">
        <v>44562</v>
      </c>
      <c r="AA726" s="323">
        <v>44926</v>
      </c>
      <c r="AB726" s="324">
        <v>8760</v>
      </c>
      <c r="AC726" s="325">
        <v>105.3</v>
      </c>
      <c r="AD726" s="274">
        <f t="shared" ref="AD726:AD789" si="224">VLOOKUP(CONCATENATE(YEAR(W726),"-",MONTH(W726)),$A$22:$B$69,2,0)</f>
        <v>1.08595</v>
      </c>
      <c r="AE726" s="326">
        <f t="shared" si="212"/>
        <v>96.965790321838028</v>
      </c>
      <c r="AF726" s="296" t="str">
        <f t="shared" si="213"/>
        <v/>
      </c>
      <c r="AG726" s="296"/>
      <c r="AH726" s="332">
        <v>44826</v>
      </c>
      <c r="AI726" s="2" t="s">
        <v>108</v>
      </c>
      <c r="AJ726" s="2" t="s">
        <v>141</v>
      </c>
      <c r="AK726" s="323">
        <v>46388</v>
      </c>
      <c r="AL726" s="323">
        <v>46752</v>
      </c>
      <c r="AM726" s="324">
        <v>8760</v>
      </c>
      <c r="AN726" s="325">
        <v>139</v>
      </c>
      <c r="AO726" s="274">
        <f t="shared" ref="AO726:AO789" si="225">VLOOKUP(CONCATENATE(YEAR(AH726),"-",MONTH(AH726)),$A$22:$B$69,2,0)</f>
        <v>0.96418999999999999</v>
      </c>
      <c r="AP726" s="326">
        <f t="shared" si="214"/>
        <v>144.16245760690322</v>
      </c>
      <c r="AQ726" s="296" t="str">
        <f t="shared" si="215"/>
        <v/>
      </c>
      <c r="AR726" s="296"/>
      <c r="AS726" s="333">
        <v>44834</v>
      </c>
      <c r="AT726" s="328" t="s">
        <v>115</v>
      </c>
      <c r="AU726" s="328" t="s">
        <v>110</v>
      </c>
      <c r="AV726" s="329">
        <v>44927</v>
      </c>
      <c r="AW726" s="329">
        <v>45016</v>
      </c>
      <c r="AX726" s="330">
        <v>2159</v>
      </c>
      <c r="AY726" s="331">
        <v>535</v>
      </c>
      <c r="AZ726" s="274">
        <f t="shared" ref="AZ726:AZ789" si="226">VLOOKUP(CONCATENATE(YEAR(AS726),"-",MONTH(AS726)),$A$22:$B$69,2,0)</f>
        <v>0.96418999999999999</v>
      </c>
      <c r="BA726" s="326">
        <f t="shared" si="216"/>
        <v>554.86989078915985</v>
      </c>
      <c r="BB726" s="296" t="str">
        <f t="shared" si="217"/>
        <v/>
      </c>
      <c r="BC726" t="str">
        <f t="shared" ref="BC726:BC789" si="227">IF(OR(AU726=AU$16,AU726=AV$16,AU726=AW$16,AU726=AX$16),1,"")</f>
        <v/>
      </c>
      <c r="BD726" s="296"/>
      <c r="BE726" s="296"/>
      <c r="BF726" s="332">
        <v>45197</v>
      </c>
      <c r="BG726" s="2" t="s">
        <v>115</v>
      </c>
      <c r="BH726" s="2" t="s">
        <v>111</v>
      </c>
      <c r="BI726" s="323">
        <v>45292</v>
      </c>
      <c r="BJ726" s="323">
        <v>45382</v>
      </c>
      <c r="BK726" s="324">
        <v>2183</v>
      </c>
      <c r="BL726" s="325">
        <v>122.42</v>
      </c>
      <c r="BM726" s="274">
        <f t="shared" ref="BM726:BM789" si="228">VLOOKUP(CONCATENATE(YEAR(BF726),"-",MONTH(BF726)),$A$22:$B$69,2,0)</f>
        <v>0.95969000000000004</v>
      </c>
      <c r="BN726" s="326">
        <f t="shared" si="218"/>
        <v>127.56202523731621</v>
      </c>
      <c r="BO726" s="296">
        <f t="shared" si="219"/>
        <v>127.56202523731621</v>
      </c>
      <c r="BP726">
        <f t="shared" ref="BP726:BP789" si="229">IF(OR(BH726=BH$16,BH726=BI$16,BH726=BJ$16,BH726=BK$16),1,"")</f>
        <v>1</v>
      </c>
      <c r="BQ726" s="296"/>
      <c r="BR726" s="332">
        <v>45189</v>
      </c>
      <c r="BS726" s="2" t="s">
        <v>108</v>
      </c>
      <c r="BT726" s="2" t="s">
        <v>143</v>
      </c>
      <c r="BU726" s="323">
        <v>46753</v>
      </c>
      <c r="BV726" s="323">
        <v>47118</v>
      </c>
      <c r="BW726" s="324">
        <v>8784</v>
      </c>
      <c r="BX726" s="325">
        <v>85.59</v>
      </c>
      <c r="BY726" s="274">
        <f t="shared" ref="BY726:BY789" si="230">VLOOKUP(CONCATENATE(YEAR(BR726),"-",MONTH(BR726)),$A$22:$B$69,2,0)</f>
        <v>0.95969000000000004</v>
      </c>
      <c r="BZ726" s="326">
        <f t="shared" si="220"/>
        <v>89.185049338848998</v>
      </c>
      <c r="CA726" s="296" t="str">
        <f t="shared" si="221"/>
        <v/>
      </c>
    </row>
    <row r="727" spans="12:79" x14ac:dyDescent="0.25">
      <c r="L727" s="332">
        <v>44028</v>
      </c>
      <c r="M727" s="2" t="s">
        <v>108</v>
      </c>
      <c r="N727" s="2" t="s">
        <v>111</v>
      </c>
      <c r="O727" s="323">
        <v>45292</v>
      </c>
      <c r="P727" s="323">
        <v>45657</v>
      </c>
      <c r="Q727" s="324">
        <v>8784</v>
      </c>
      <c r="R727" s="325">
        <v>49.73</v>
      </c>
      <c r="S727" s="274">
        <f t="shared" si="222"/>
        <v>1.07056</v>
      </c>
      <c r="T727" s="326">
        <f t="shared" ref="T727:T790" si="231">IF(R727="","",R727/S727)</f>
        <v>46.452324017336721</v>
      </c>
      <c r="U727" s="296" t="str">
        <f t="shared" si="223"/>
        <v/>
      </c>
      <c r="V727" s="296"/>
      <c r="W727" s="332">
        <v>44459</v>
      </c>
      <c r="X727" s="2" t="s">
        <v>108</v>
      </c>
      <c r="Y727" s="2" t="s">
        <v>110</v>
      </c>
      <c r="Z727" s="323">
        <v>44927</v>
      </c>
      <c r="AA727" s="323">
        <v>45291</v>
      </c>
      <c r="AB727" s="324">
        <v>8760</v>
      </c>
      <c r="AC727" s="325">
        <v>76.23</v>
      </c>
      <c r="AD727" s="274">
        <f t="shared" si="224"/>
        <v>1.08595</v>
      </c>
      <c r="AE727" s="326">
        <f t="shared" ref="AE727:AE790" si="232">IF(AC727="","",AC727/AD727)</f>
        <v>70.19660205350155</v>
      </c>
      <c r="AF727" s="296" t="str">
        <f t="shared" ref="AF727:AF790" si="233">IF(AND($W727&gt;=Y$13,$W727&lt;=Z$13,$Y727=AF$16),AE727,"")</f>
        <v/>
      </c>
      <c r="AG727" s="296"/>
      <c r="AH727" s="332">
        <v>44826</v>
      </c>
      <c r="AI727" s="2" t="s">
        <v>108</v>
      </c>
      <c r="AJ727" s="2" t="s">
        <v>143</v>
      </c>
      <c r="AK727" s="323">
        <v>46753</v>
      </c>
      <c r="AL727" s="323">
        <v>47118</v>
      </c>
      <c r="AM727" s="324">
        <v>8784</v>
      </c>
      <c r="AN727" s="325">
        <v>127.5</v>
      </c>
      <c r="AO727" s="274">
        <f t="shared" si="225"/>
        <v>0.96418999999999999</v>
      </c>
      <c r="AP727" s="326">
        <f t="shared" ref="AP727:AP790" si="234">IF(AN727="","",AN727/AO727)</f>
        <v>132.23534780489322</v>
      </c>
      <c r="AQ727" s="296" t="str">
        <f t="shared" ref="AQ727:AQ790" si="235">IF(AND(AH727&gt;=AJ$19,AH727&lt;=AK$19,$AJ727=AQ$16),AP727,"")</f>
        <v/>
      </c>
      <c r="AR727" s="296"/>
      <c r="AS727" s="333">
        <v>44834</v>
      </c>
      <c r="AT727" s="328" t="s">
        <v>115</v>
      </c>
      <c r="AU727" s="328" t="s">
        <v>134</v>
      </c>
      <c r="AV727" s="329">
        <v>45017</v>
      </c>
      <c r="AW727" s="329">
        <v>45107</v>
      </c>
      <c r="AX727" s="330">
        <v>2184</v>
      </c>
      <c r="AY727" s="331">
        <v>388.66</v>
      </c>
      <c r="AZ727" s="274">
        <f t="shared" si="226"/>
        <v>0.96418999999999999</v>
      </c>
      <c r="BA727" s="326">
        <f t="shared" ref="BA727:BA790" si="236">IF(AY727="","",AY727/AZ727)</f>
        <v>403.09482570862593</v>
      </c>
      <c r="BB727" s="296" t="str">
        <f t="shared" ref="BB727:BB790" si="237">IF(AND(AS727&gt;=BA$16,AS727&lt;=BB$16,BC727=1),BA727,"")</f>
        <v/>
      </c>
      <c r="BC727" t="str">
        <f t="shared" si="227"/>
        <v/>
      </c>
      <c r="BD727" s="296"/>
      <c r="BE727" s="296"/>
      <c r="BF727" s="332">
        <v>45197</v>
      </c>
      <c r="BG727" s="2" t="s">
        <v>115</v>
      </c>
      <c r="BH727" s="2" t="s">
        <v>117</v>
      </c>
      <c r="BI727" s="323">
        <v>45383</v>
      </c>
      <c r="BJ727" s="323">
        <v>45473</v>
      </c>
      <c r="BK727" s="324">
        <v>2184</v>
      </c>
      <c r="BL727" s="325">
        <v>109.56</v>
      </c>
      <c r="BM727" s="274">
        <f t="shared" si="228"/>
        <v>0.95969000000000004</v>
      </c>
      <c r="BN727" s="326">
        <f t="shared" ref="BN727:BN790" si="238">IF(BL727="","",BL727/BM727)</f>
        <v>114.16186476883161</v>
      </c>
      <c r="BO727" s="296">
        <f t="shared" ref="BO727:BO790" si="239">IF(AND(BF727&gt;=BH$19,BF727&lt;=BI$19,BP727=1),BN727,"")</f>
        <v>114.16186476883161</v>
      </c>
      <c r="BP727">
        <f t="shared" si="229"/>
        <v>1</v>
      </c>
      <c r="BQ727" s="296"/>
      <c r="BR727" s="332">
        <v>45189</v>
      </c>
      <c r="BS727" s="2" t="s">
        <v>108</v>
      </c>
      <c r="BT727" s="2" t="s">
        <v>146</v>
      </c>
      <c r="BU727" s="323">
        <v>47119</v>
      </c>
      <c r="BV727" s="323">
        <v>47483</v>
      </c>
      <c r="BW727" s="324">
        <v>8760</v>
      </c>
      <c r="BX727" s="325">
        <v>82.6</v>
      </c>
      <c r="BY727" s="274">
        <f t="shared" si="230"/>
        <v>0.95969000000000004</v>
      </c>
      <c r="BZ727" s="326">
        <f t="shared" ref="BZ727:BZ790" si="240">IF(BX727="","",BX727/BY727)</f>
        <v>86.069459929768982</v>
      </c>
      <c r="CA727" s="296" t="str">
        <f t="shared" ref="CA727:CA790" si="241">IF(AND(BR727&gt;=BZ$16,BR727&lt;=CA$16,BT727=BT$16),BZ727,"")</f>
        <v/>
      </c>
    </row>
    <row r="728" spans="12:79" x14ac:dyDescent="0.25">
      <c r="L728" s="332">
        <v>44028</v>
      </c>
      <c r="M728" s="2" t="s">
        <v>108</v>
      </c>
      <c r="N728" s="2" t="s">
        <v>135</v>
      </c>
      <c r="O728" s="323">
        <v>45658</v>
      </c>
      <c r="P728" s="323">
        <v>46022</v>
      </c>
      <c r="Q728" s="324">
        <v>8760</v>
      </c>
      <c r="R728" s="325">
        <v>50.28</v>
      </c>
      <c r="S728" s="274">
        <f t="shared" si="222"/>
        <v>1.07056</v>
      </c>
      <c r="T728" s="326">
        <f t="shared" si="231"/>
        <v>46.96607383051861</v>
      </c>
      <c r="U728" s="296" t="str">
        <f t="shared" si="223"/>
        <v/>
      </c>
      <c r="V728" s="296"/>
      <c r="W728" s="332">
        <v>44459</v>
      </c>
      <c r="X728" s="2" t="s">
        <v>108</v>
      </c>
      <c r="Y728" s="2" t="s">
        <v>111</v>
      </c>
      <c r="Z728" s="323">
        <v>45292</v>
      </c>
      <c r="AA728" s="323">
        <v>45657</v>
      </c>
      <c r="AB728" s="324">
        <v>8784</v>
      </c>
      <c r="AC728" s="325">
        <v>69.2</v>
      </c>
      <c r="AD728" s="274">
        <f t="shared" si="224"/>
        <v>1.08595</v>
      </c>
      <c r="AE728" s="326">
        <f t="shared" si="232"/>
        <v>63.723007504949585</v>
      </c>
      <c r="AF728" s="296" t="str">
        <f t="shared" si="233"/>
        <v/>
      </c>
      <c r="AG728" s="296"/>
      <c r="AH728" s="332">
        <v>44826</v>
      </c>
      <c r="AI728" s="2" t="s">
        <v>108</v>
      </c>
      <c r="AJ728" s="2" t="s">
        <v>146</v>
      </c>
      <c r="AK728" s="323">
        <v>47119</v>
      </c>
      <c r="AL728" s="323">
        <v>47483</v>
      </c>
      <c r="AM728" s="324">
        <v>8760</v>
      </c>
      <c r="AN728" s="325">
        <v>129.5</v>
      </c>
      <c r="AO728" s="274">
        <f t="shared" si="225"/>
        <v>0.96418999999999999</v>
      </c>
      <c r="AP728" s="326">
        <f t="shared" si="234"/>
        <v>134.30962777046017</v>
      </c>
      <c r="AQ728" s="296" t="str">
        <f t="shared" si="235"/>
        <v/>
      </c>
      <c r="AR728" s="296"/>
      <c r="AS728" s="333">
        <v>44834</v>
      </c>
      <c r="AT728" s="328" t="s">
        <v>115</v>
      </c>
      <c r="AU728" s="328" t="s">
        <v>137</v>
      </c>
      <c r="AV728" s="329">
        <v>45108</v>
      </c>
      <c r="AW728" s="329">
        <v>45199</v>
      </c>
      <c r="AX728" s="330">
        <v>2208</v>
      </c>
      <c r="AY728" s="331">
        <v>380.14</v>
      </c>
      <c r="AZ728" s="274">
        <f t="shared" si="226"/>
        <v>0.96418999999999999</v>
      </c>
      <c r="BA728" s="326">
        <f t="shared" si="236"/>
        <v>394.25839305531065</v>
      </c>
      <c r="BB728" s="296" t="str">
        <f t="shared" si="237"/>
        <v/>
      </c>
      <c r="BC728" t="str">
        <f t="shared" si="227"/>
        <v/>
      </c>
      <c r="BD728" s="296"/>
      <c r="BE728" s="296"/>
      <c r="BF728" s="332">
        <v>45197</v>
      </c>
      <c r="BG728" s="2" t="s">
        <v>115</v>
      </c>
      <c r="BH728" s="2" t="s">
        <v>118</v>
      </c>
      <c r="BI728" s="323">
        <v>45474</v>
      </c>
      <c r="BJ728" s="323">
        <v>45565</v>
      </c>
      <c r="BK728" s="324">
        <v>2208</v>
      </c>
      <c r="BL728" s="325">
        <v>120.28</v>
      </c>
      <c r="BM728" s="274">
        <f t="shared" si="228"/>
        <v>0.95969000000000004</v>
      </c>
      <c r="BN728" s="326">
        <f t="shared" si="238"/>
        <v>125.33213850305827</v>
      </c>
      <c r="BO728" s="296">
        <f t="shared" si="239"/>
        <v>125.33213850305827</v>
      </c>
      <c r="BP728">
        <f t="shared" si="229"/>
        <v>1</v>
      </c>
      <c r="BQ728" s="296"/>
      <c r="BR728" s="332">
        <v>45189</v>
      </c>
      <c r="BS728" s="2" t="s">
        <v>108</v>
      </c>
      <c r="BT728" s="2" t="s">
        <v>149</v>
      </c>
      <c r="BU728" s="323">
        <v>47484</v>
      </c>
      <c r="BV728" s="323">
        <v>47848</v>
      </c>
      <c r="BW728" s="324">
        <v>8760</v>
      </c>
      <c r="BX728" s="325">
        <v>80.91</v>
      </c>
      <c r="BY728" s="274">
        <f t="shared" si="230"/>
        <v>0.95969000000000004</v>
      </c>
      <c r="BZ728" s="326">
        <f t="shared" si="240"/>
        <v>84.308474611593326</v>
      </c>
      <c r="CA728" s="296" t="str">
        <f t="shared" si="241"/>
        <v/>
      </c>
    </row>
    <row r="729" spans="12:79" x14ac:dyDescent="0.25">
      <c r="L729" s="332">
        <v>44028</v>
      </c>
      <c r="M729" s="2" t="s">
        <v>108</v>
      </c>
      <c r="N729" s="2" t="s">
        <v>138</v>
      </c>
      <c r="O729" s="323">
        <v>46023</v>
      </c>
      <c r="P729" s="323">
        <v>46387</v>
      </c>
      <c r="Q729" s="324">
        <v>8760</v>
      </c>
      <c r="R729" s="325">
        <v>50.83</v>
      </c>
      <c r="S729" s="274">
        <f t="shared" si="222"/>
        <v>1.07056</v>
      </c>
      <c r="T729" s="326">
        <f t="shared" si="231"/>
        <v>47.479823643700492</v>
      </c>
      <c r="U729" s="296" t="str">
        <f t="shared" si="223"/>
        <v/>
      </c>
      <c r="V729" s="296"/>
      <c r="W729" s="332">
        <v>44459</v>
      </c>
      <c r="X729" s="2" t="s">
        <v>108</v>
      </c>
      <c r="Y729" s="2" t="s">
        <v>135</v>
      </c>
      <c r="Z729" s="323">
        <v>45658</v>
      </c>
      <c r="AA729" s="323">
        <v>46022</v>
      </c>
      <c r="AB729" s="324">
        <v>8760</v>
      </c>
      <c r="AC729" s="325">
        <v>67.88</v>
      </c>
      <c r="AD729" s="274">
        <f t="shared" si="224"/>
        <v>1.08595</v>
      </c>
      <c r="AE729" s="326">
        <f t="shared" si="232"/>
        <v>62.50748192826557</v>
      </c>
      <c r="AF729" s="296" t="str">
        <f t="shared" si="233"/>
        <v/>
      </c>
      <c r="AG729" s="296"/>
      <c r="AH729" s="332">
        <v>44826</v>
      </c>
      <c r="AI729" s="2" t="s">
        <v>108</v>
      </c>
      <c r="AJ729" s="2" t="s">
        <v>149</v>
      </c>
      <c r="AK729" s="323">
        <v>47484</v>
      </c>
      <c r="AL729" s="323">
        <v>47848</v>
      </c>
      <c r="AM729" s="324">
        <v>8760</v>
      </c>
      <c r="AN729" s="325">
        <v>127.56</v>
      </c>
      <c r="AO729" s="274">
        <f t="shared" si="225"/>
        <v>0.96418999999999999</v>
      </c>
      <c r="AP729" s="326">
        <f t="shared" si="234"/>
        <v>132.29757620386025</v>
      </c>
      <c r="AQ729" s="296" t="str">
        <f t="shared" si="235"/>
        <v/>
      </c>
      <c r="AR729" s="296"/>
      <c r="AS729" s="333">
        <v>44834</v>
      </c>
      <c r="AT729" s="328" t="s">
        <v>115</v>
      </c>
      <c r="AU729" s="328" t="s">
        <v>116</v>
      </c>
      <c r="AV729" s="329">
        <v>45200</v>
      </c>
      <c r="AW729" s="329">
        <v>45291</v>
      </c>
      <c r="AX729" s="330">
        <v>2209</v>
      </c>
      <c r="AY729" s="331">
        <v>511.05</v>
      </c>
      <c r="AZ729" s="274">
        <f t="shared" si="226"/>
        <v>0.96418999999999999</v>
      </c>
      <c r="BA729" s="326">
        <f t="shared" si="236"/>
        <v>530.03038820149561</v>
      </c>
      <c r="BB729" s="296" t="str">
        <f t="shared" si="237"/>
        <v/>
      </c>
      <c r="BC729">
        <f t="shared" si="227"/>
        <v>1</v>
      </c>
      <c r="BD729" s="296"/>
      <c r="BE729" s="296"/>
      <c r="BF729" s="332">
        <v>45197</v>
      </c>
      <c r="BG729" s="2" t="s">
        <v>115</v>
      </c>
      <c r="BH729" s="2" t="s">
        <v>140</v>
      </c>
      <c r="BI729" s="323">
        <v>45566</v>
      </c>
      <c r="BJ729" s="323">
        <v>45657</v>
      </c>
      <c r="BK729" s="324">
        <v>2209</v>
      </c>
      <c r="BL729" s="325">
        <v>138.11000000000001</v>
      </c>
      <c r="BM729" s="274">
        <f t="shared" si="228"/>
        <v>0.95969000000000004</v>
      </c>
      <c r="BN729" s="326">
        <f t="shared" si="238"/>
        <v>143.91105461138494</v>
      </c>
      <c r="BO729" s="296" t="str">
        <f t="shared" si="239"/>
        <v/>
      </c>
      <c r="BP729" t="str">
        <f t="shared" si="229"/>
        <v/>
      </c>
      <c r="BQ729" s="296"/>
      <c r="BR729" s="332">
        <v>45189</v>
      </c>
      <c r="BS729" s="2" t="s">
        <v>108</v>
      </c>
      <c r="BT729" s="2" t="s">
        <v>153</v>
      </c>
      <c r="BU729" s="323">
        <v>47849</v>
      </c>
      <c r="BV729" s="323">
        <v>48213</v>
      </c>
      <c r="BW729" s="324">
        <v>8760</v>
      </c>
      <c r="BX729" s="325">
        <v>82.85</v>
      </c>
      <c r="BY729" s="274">
        <f t="shared" si="230"/>
        <v>0.95969000000000004</v>
      </c>
      <c r="BZ729" s="326">
        <f t="shared" si="240"/>
        <v>86.329960716481352</v>
      </c>
      <c r="CA729" s="296" t="str">
        <f t="shared" si="241"/>
        <v/>
      </c>
    </row>
    <row r="730" spans="12:79" x14ac:dyDescent="0.25">
      <c r="L730" s="332">
        <v>44027</v>
      </c>
      <c r="M730" s="2" t="s">
        <v>108</v>
      </c>
      <c r="N730" s="2" t="s">
        <v>151</v>
      </c>
      <c r="O730" s="323">
        <v>44197</v>
      </c>
      <c r="P730" s="323">
        <v>44561</v>
      </c>
      <c r="Q730" s="324">
        <v>8760</v>
      </c>
      <c r="R730" s="325">
        <v>42.8</v>
      </c>
      <c r="S730" s="274">
        <f t="shared" si="222"/>
        <v>1.07056</v>
      </c>
      <c r="T730" s="326">
        <f t="shared" si="231"/>
        <v>39.979076371244957</v>
      </c>
      <c r="U730" s="296" t="str">
        <f t="shared" si="223"/>
        <v/>
      </c>
      <c r="V730" s="296"/>
      <c r="W730" s="332">
        <v>44459</v>
      </c>
      <c r="X730" s="2" t="s">
        <v>108</v>
      </c>
      <c r="Y730" s="2" t="s">
        <v>138</v>
      </c>
      <c r="Z730" s="323">
        <v>46023</v>
      </c>
      <c r="AA730" s="323">
        <v>46387</v>
      </c>
      <c r="AB730" s="324">
        <v>8760</v>
      </c>
      <c r="AC730" s="325">
        <v>68.05</v>
      </c>
      <c r="AD730" s="274">
        <f t="shared" si="224"/>
        <v>1.08595</v>
      </c>
      <c r="AE730" s="326">
        <f t="shared" si="232"/>
        <v>62.664026888899123</v>
      </c>
      <c r="AF730" s="296" t="str">
        <f t="shared" si="233"/>
        <v/>
      </c>
      <c r="AG730" s="296"/>
      <c r="AH730" s="332">
        <v>44826</v>
      </c>
      <c r="AI730" s="2" t="s">
        <v>108</v>
      </c>
      <c r="AJ730" s="2" t="s">
        <v>153</v>
      </c>
      <c r="AK730" s="323">
        <v>47849</v>
      </c>
      <c r="AL730" s="323">
        <v>48213</v>
      </c>
      <c r="AM730" s="324">
        <v>8760</v>
      </c>
      <c r="AN730" s="325">
        <v>125.99</v>
      </c>
      <c r="AO730" s="274">
        <f t="shared" si="225"/>
        <v>0.96418999999999999</v>
      </c>
      <c r="AP730" s="326">
        <f t="shared" si="234"/>
        <v>130.66926643089016</v>
      </c>
      <c r="AQ730" s="296" t="str">
        <f t="shared" si="235"/>
        <v/>
      </c>
      <c r="AR730" s="296"/>
      <c r="AS730" s="333">
        <v>44834</v>
      </c>
      <c r="AT730" s="328" t="s">
        <v>115</v>
      </c>
      <c r="AU730" s="328" t="s">
        <v>111</v>
      </c>
      <c r="AV730" s="329">
        <v>45292</v>
      </c>
      <c r="AW730" s="329">
        <v>45382</v>
      </c>
      <c r="AX730" s="330">
        <v>2183</v>
      </c>
      <c r="AY730" s="331">
        <v>428.03</v>
      </c>
      <c r="AZ730" s="274">
        <f t="shared" si="226"/>
        <v>0.96418999999999999</v>
      </c>
      <c r="BA730" s="326">
        <f t="shared" si="236"/>
        <v>443.92702683081131</v>
      </c>
      <c r="BB730" s="296" t="str">
        <f t="shared" si="237"/>
        <v/>
      </c>
      <c r="BC730">
        <f t="shared" si="227"/>
        <v>1</v>
      </c>
      <c r="BD730" s="296"/>
      <c r="BE730" s="296"/>
      <c r="BF730" s="332">
        <v>45197</v>
      </c>
      <c r="BG730" s="2" t="s">
        <v>115</v>
      </c>
      <c r="BH730" s="2" t="s">
        <v>135</v>
      </c>
      <c r="BI730" s="323">
        <v>45658</v>
      </c>
      <c r="BJ730" s="323">
        <v>45747</v>
      </c>
      <c r="BK730" s="324">
        <v>2159</v>
      </c>
      <c r="BL730" s="325">
        <v>138.32</v>
      </c>
      <c r="BM730" s="274">
        <f t="shared" si="228"/>
        <v>0.95969000000000004</v>
      </c>
      <c r="BN730" s="326">
        <f t="shared" si="238"/>
        <v>144.1298752722233</v>
      </c>
      <c r="BO730" s="296" t="str">
        <f t="shared" si="239"/>
        <v/>
      </c>
      <c r="BP730" t="str">
        <f t="shared" si="229"/>
        <v/>
      </c>
      <c r="BQ730" s="296"/>
      <c r="BR730" s="332">
        <v>45189</v>
      </c>
      <c r="BS730" s="2" t="s">
        <v>108</v>
      </c>
      <c r="BT730" s="2" t="s">
        <v>155</v>
      </c>
      <c r="BU730" s="323">
        <v>48214</v>
      </c>
      <c r="BV730" s="323">
        <v>48579</v>
      </c>
      <c r="BW730" s="324">
        <v>8784</v>
      </c>
      <c r="BX730" s="325">
        <v>80.849999999999994</v>
      </c>
      <c r="BY730" s="274">
        <f t="shared" si="230"/>
        <v>0.95969000000000004</v>
      </c>
      <c r="BZ730" s="326">
        <f t="shared" si="240"/>
        <v>84.245954422782347</v>
      </c>
      <c r="CA730" s="296" t="str">
        <f t="shared" si="241"/>
        <v/>
      </c>
    </row>
    <row r="731" spans="12:79" x14ac:dyDescent="0.25">
      <c r="L731" s="332">
        <v>44027</v>
      </c>
      <c r="M731" s="2" t="s">
        <v>108</v>
      </c>
      <c r="N731" s="2" t="s">
        <v>133</v>
      </c>
      <c r="O731" s="323">
        <v>44562</v>
      </c>
      <c r="P731" s="323">
        <v>44926</v>
      </c>
      <c r="Q731" s="324">
        <v>8760</v>
      </c>
      <c r="R731" s="325">
        <v>46.45</v>
      </c>
      <c r="S731" s="274">
        <f t="shared" si="222"/>
        <v>1.07056</v>
      </c>
      <c r="T731" s="326">
        <f t="shared" si="231"/>
        <v>43.388506949633843</v>
      </c>
      <c r="U731" s="296" t="str">
        <f t="shared" si="223"/>
        <v/>
      </c>
      <c r="V731" s="296"/>
      <c r="W731" s="332">
        <v>44459</v>
      </c>
      <c r="X731" s="2" t="s">
        <v>108</v>
      </c>
      <c r="Y731" s="2" t="s">
        <v>141</v>
      </c>
      <c r="Z731" s="323">
        <v>46388</v>
      </c>
      <c r="AA731" s="323">
        <v>46752</v>
      </c>
      <c r="AB731" s="324">
        <v>8760</v>
      </c>
      <c r="AC731" s="325">
        <v>68.55</v>
      </c>
      <c r="AD731" s="274">
        <f t="shared" si="224"/>
        <v>1.08595</v>
      </c>
      <c r="AE731" s="326">
        <f t="shared" si="232"/>
        <v>63.12445324370367</v>
      </c>
      <c r="AF731" s="296" t="str">
        <f t="shared" si="233"/>
        <v/>
      </c>
      <c r="AG731" s="296"/>
      <c r="AH731" s="332">
        <v>44826</v>
      </c>
      <c r="AI731" s="2" t="s">
        <v>108</v>
      </c>
      <c r="AJ731" s="2" t="s">
        <v>155</v>
      </c>
      <c r="AK731" s="323">
        <v>48214</v>
      </c>
      <c r="AL731" s="323">
        <v>48579</v>
      </c>
      <c r="AM731" s="324">
        <v>8784</v>
      </c>
      <c r="AN731" s="325">
        <v>124.28</v>
      </c>
      <c r="AO731" s="274">
        <f t="shared" si="225"/>
        <v>0.96418999999999999</v>
      </c>
      <c r="AP731" s="326">
        <f t="shared" si="234"/>
        <v>128.89575706033042</v>
      </c>
      <c r="AQ731" s="296" t="str">
        <f t="shared" si="235"/>
        <v/>
      </c>
      <c r="AR731" s="296"/>
      <c r="AS731" s="333">
        <v>44834</v>
      </c>
      <c r="AT731" s="328" t="s">
        <v>115</v>
      </c>
      <c r="AU731" s="328" t="s">
        <v>117</v>
      </c>
      <c r="AV731" s="329">
        <v>45383</v>
      </c>
      <c r="AW731" s="329">
        <v>45473</v>
      </c>
      <c r="AX731" s="330">
        <v>2184</v>
      </c>
      <c r="AY731" s="331">
        <v>159.15</v>
      </c>
      <c r="AZ731" s="274">
        <f t="shared" si="226"/>
        <v>0.96418999999999999</v>
      </c>
      <c r="BA731" s="326">
        <f t="shared" si="236"/>
        <v>165.06082825999025</v>
      </c>
      <c r="BB731" s="296" t="str">
        <f t="shared" si="237"/>
        <v/>
      </c>
      <c r="BC731">
        <f t="shared" si="227"/>
        <v>1</v>
      </c>
      <c r="BD731" s="296"/>
      <c r="BE731" s="296"/>
      <c r="BF731" s="332">
        <v>45197</v>
      </c>
      <c r="BG731" s="2" t="s">
        <v>115</v>
      </c>
      <c r="BH731" s="2" t="s">
        <v>145</v>
      </c>
      <c r="BI731" s="323">
        <v>45748</v>
      </c>
      <c r="BJ731" s="323">
        <v>45838</v>
      </c>
      <c r="BK731" s="324">
        <v>2184</v>
      </c>
      <c r="BL731" s="325">
        <v>102.59</v>
      </c>
      <c r="BM731" s="274">
        <f t="shared" si="228"/>
        <v>0.95969000000000004</v>
      </c>
      <c r="BN731" s="326">
        <f t="shared" si="238"/>
        <v>106.89910283529056</v>
      </c>
      <c r="BO731" s="296" t="str">
        <f t="shared" si="239"/>
        <v/>
      </c>
      <c r="BP731" t="str">
        <f t="shared" si="229"/>
        <v/>
      </c>
      <c r="BQ731" s="296"/>
      <c r="BR731" s="332">
        <v>45189</v>
      </c>
      <c r="BS731" s="2" t="s">
        <v>108</v>
      </c>
      <c r="BT731" s="2" t="s">
        <v>158</v>
      </c>
      <c r="BU731" s="323">
        <v>48580</v>
      </c>
      <c r="BV731" s="323">
        <v>48944</v>
      </c>
      <c r="BW731" s="324">
        <v>8760</v>
      </c>
      <c r="BX731" s="325">
        <v>78.849999999999994</v>
      </c>
      <c r="BY731" s="274">
        <f t="shared" si="230"/>
        <v>0.95969000000000004</v>
      </c>
      <c r="BZ731" s="326">
        <f t="shared" si="240"/>
        <v>82.161948129083342</v>
      </c>
      <c r="CA731" s="296" t="str">
        <f t="shared" si="241"/>
        <v/>
      </c>
    </row>
    <row r="732" spans="12:79" x14ac:dyDescent="0.25">
      <c r="L732" s="332">
        <v>44027</v>
      </c>
      <c r="M732" s="2" t="s">
        <v>108</v>
      </c>
      <c r="N732" s="2" t="s">
        <v>110</v>
      </c>
      <c r="O732" s="323">
        <v>44927</v>
      </c>
      <c r="P732" s="323">
        <v>45291</v>
      </c>
      <c r="Q732" s="324">
        <v>8760</v>
      </c>
      <c r="R732" s="325">
        <v>48.4</v>
      </c>
      <c r="S732" s="274">
        <f t="shared" si="222"/>
        <v>1.07056</v>
      </c>
      <c r="T732" s="326">
        <f t="shared" si="231"/>
        <v>45.209983560005981</v>
      </c>
      <c r="U732" s="296" t="str">
        <f t="shared" si="223"/>
        <v/>
      </c>
      <c r="V732" s="296"/>
      <c r="W732" s="332">
        <v>44456</v>
      </c>
      <c r="X732" s="2" t="s">
        <v>108</v>
      </c>
      <c r="Y732" s="2" t="s">
        <v>133</v>
      </c>
      <c r="Z732" s="323">
        <v>44562</v>
      </c>
      <c r="AA732" s="323">
        <v>44926</v>
      </c>
      <c r="AB732" s="324">
        <v>8760</v>
      </c>
      <c r="AC732" s="325">
        <v>100.08</v>
      </c>
      <c r="AD732" s="274">
        <f t="shared" si="224"/>
        <v>1.08595</v>
      </c>
      <c r="AE732" s="326">
        <f t="shared" si="232"/>
        <v>92.158939177678533</v>
      </c>
      <c r="AF732" s="296" t="str">
        <f t="shared" si="233"/>
        <v/>
      </c>
      <c r="AG732" s="296"/>
      <c r="AH732" s="332">
        <v>44825</v>
      </c>
      <c r="AI732" s="2" t="s">
        <v>108</v>
      </c>
      <c r="AJ732" s="2" t="s">
        <v>110</v>
      </c>
      <c r="AK732" s="323">
        <v>44927</v>
      </c>
      <c r="AL732" s="323">
        <v>45291</v>
      </c>
      <c r="AM732" s="324">
        <v>8760</v>
      </c>
      <c r="AN732" s="325">
        <v>524</v>
      </c>
      <c r="AO732" s="274">
        <f t="shared" si="225"/>
        <v>0.96418999999999999</v>
      </c>
      <c r="AP732" s="326">
        <f t="shared" si="234"/>
        <v>543.46135097854153</v>
      </c>
      <c r="AQ732" s="296" t="str">
        <f t="shared" si="235"/>
        <v/>
      </c>
      <c r="AR732" s="296"/>
      <c r="AS732" s="333">
        <v>44834</v>
      </c>
      <c r="AT732" s="328" t="s">
        <v>115</v>
      </c>
      <c r="AU732" s="328" t="s">
        <v>118</v>
      </c>
      <c r="AV732" s="329">
        <v>45474</v>
      </c>
      <c r="AW732" s="329">
        <v>45565</v>
      </c>
      <c r="AX732" s="330">
        <v>2208</v>
      </c>
      <c r="AY732" s="331">
        <v>151.44999999999999</v>
      </c>
      <c r="AZ732" s="274">
        <f t="shared" si="226"/>
        <v>0.96418999999999999</v>
      </c>
      <c r="BA732" s="326">
        <f t="shared" si="236"/>
        <v>157.07485039255747</v>
      </c>
      <c r="BB732" s="296" t="str">
        <f t="shared" si="237"/>
        <v/>
      </c>
      <c r="BC732">
        <f t="shared" si="227"/>
        <v>1</v>
      </c>
      <c r="BD732" s="296"/>
      <c r="BE732" s="296"/>
      <c r="BF732" s="332">
        <v>45197</v>
      </c>
      <c r="BG732" s="2" t="s">
        <v>115</v>
      </c>
      <c r="BH732" s="2" t="s">
        <v>148</v>
      </c>
      <c r="BI732" s="323">
        <v>45839</v>
      </c>
      <c r="BJ732" s="323">
        <v>45930</v>
      </c>
      <c r="BK732" s="324">
        <v>2208</v>
      </c>
      <c r="BL732" s="325">
        <v>104.09</v>
      </c>
      <c r="BM732" s="274">
        <f t="shared" si="228"/>
        <v>0.95969000000000004</v>
      </c>
      <c r="BN732" s="326">
        <f t="shared" si="238"/>
        <v>108.46210755556481</v>
      </c>
      <c r="BO732" s="296" t="str">
        <f t="shared" si="239"/>
        <v/>
      </c>
      <c r="BP732" t="str">
        <f t="shared" si="229"/>
        <v/>
      </c>
      <c r="BQ732" s="296"/>
      <c r="BR732" s="332">
        <v>45188</v>
      </c>
      <c r="BS732" s="2" t="s">
        <v>108</v>
      </c>
      <c r="BT732" s="2" t="s">
        <v>111</v>
      </c>
      <c r="BU732" s="323">
        <v>45292</v>
      </c>
      <c r="BV732" s="323">
        <v>45657</v>
      </c>
      <c r="BW732" s="324">
        <v>8784</v>
      </c>
      <c r="BX732" s="325">
        <v>127.15</v>
      </c>
      <c r="BY732" s="274">
        <f t="shared" si="230"/>
        <v>0.95969000000000004</v>
      </c>
      <c r="BZ732" s="326">
        <f t="shared" si="240"/>
        <v>132.49070012191436</v>
      </c>
      <c r="CA732" s="296">
        <f t="shared" si="241"/>
        <v>132.49070012191436</v>
      </c>
    </row>
    <row r="733" spans="12:79" x14ac:dyDescent="0.25">
      <c r="L733" s="332">
        <v>44027</v>
      </c>
      <c r="M733" s="2" t="s">
        <v>108</v>
      </c>
      <c r="N733" s="2" t="s">
        <v>111</v>
      </c>
      <c r="O733" s="323">
        <v>45292</v>
      </c>
      <c r="P733" s="323">
        <v>45657</v>
      </c>
      <c r="Q733" s="324">
        <v>8784</v>
      </c>
      <c r="R733" s="325">
        <v>50.32</v>
      </c>
      <c r="S733" s="274">
        <f t="shared" si="222"/>
        <v>1.07056</v>
      </c>
      <c r="T733" s="326">
        <f t="shared" si="231"/>
        <v>47.003437453295476</v>
      </c>
      <c r="U733" s="296" t="str">
        <f t="shared" si="223"/>
        <v/>
      </c>
      <c r="V733" s="296"/>
      <c r="W733" s="332">
        <v>44456</v>
      </c>
      <c r="X733" s="2" t="s">
        <v>108</v>
      </c>
      <c r="Y733" s="2" t="s">
        <v>110</v>
      </c>
      <c r="Z733" s="323">
        <v>44927</v>
      </c>
      <c r="AA733" s="323">
        <v>45291</v>
      </c>
      <c r="AB733" s="324">
        <v>8760</v>
      </c>
      <c r="AC733" s="325">
        <v>75.98</v>
      </c>
      <c r="AD733" s="274">
        <f t="shared" si="224"/>
        <v>1.08595</v>
      </c>
      <c r="AE733" s="326">
        <f t="shared" si="232"/>
        <v>69.966388876099273</v>
      </c>
      <c r="AF733" s="296" t="str">
        <f t="shared" si="233"/>
        <v/>
      </c>
      <c r="AG733" s="296"/>
      <c r="AH733" s="332">
        <v>44825</v>
      </c>
      <c r="AI733" s="2" t="s">
        <v>108</v>
      </c>
      <c r="AJ733" s="2" t="s">
        <v>111</v>
      </c>
      <c r="AK733" s="323">
        <v>45292</v>
      </c>
      <c r="AL733" s="323">
        <v>45657</v>
      </c>
      <c r="AM733" s="324">
        <v>8784</v>
      </c>
      <c r="AN733" s="325">
        <v>247.5</v>
      </c>
      <c r="AO733" s="274">
        <f t="shared" si="225"/>
        <v>0.96418999999999999</v>
      </c>
      <c r="AP733" s="326">
        <f t="shared" si="234"/>
        <v>256.69214573891037</v>
      </c>
      <c r="AQ733" s="296">
        <f t="shared" si="235"/>
        <v>256.69214573891037</v>
      </c>
      <c r="AR733" s="296"/>
      <c r="AS733" s="333">
        <v>44834</v>
      </c>
      <c r="AT733" s="328" t="s">
        <v>115</v>
      </c>
      <c r="AU733" s="328" t="s">
        <v>140</v>
      </c>
      <c r="AV733" s="329">
        <v>45566</v>
      </c>
      <c r="AW733" s="329">
        <v>45657</v>
      </c>
      <c r="AX733" s="330">
        <v>2209</v>
      </c>
      <c r="AY733" s="331">
        <v>226.59</v>
      </c>
      <c r="AZ733" s="274">
        <f t="shared" si="226"/>
        <v>0.96418999999999999</v>
      </c>
      <c r="BA733" s="326">
        <f t="shared" si="236"/>
        <v>235.00554869890789</v>
      </c>
      <c r="BB733" s="296" t="str">
        <f t="shared" si="237"/>
        <v/>
      </c>
      <c r="BC733" t="str">
        <f t="shared" si="227"/>
        <v/>
      </c>
      <c r="BD733" s="296"/>
      <c r="BE733" s="296"/>
      <c r="BF733" s="332">
        <v>45197</v>
      </c>
      <c r="BG733" s="2" t="s">
        <v>115</v>
      </c>
      <c r="BH733" s="2" t="s">
        <v>152</v>
      </c>
      <c r="BI733" s="323">
        <v>45931</v>
      </c>
      <c r="BJ733" s="323">
        <v>46022</v>
      </c>
      <c r="BK733" s="324">
        <v>2209</v>
      </c>
      <c r="BL733" s="325">
        <v>126.53</v>
      </c>
      <c r="BM733" s="274">
        <f t="shared" si="228"/>
        <v>0.95969000000000004</v>
      </c>
      <c r="BN733" s="326">
        <f t="shared" si="238"/>
        <v>131.84465817086766</v>
      </c>
      <c r="BO733" s="296" t="str">
        <f t="shared" si="239"/>
        <v/>
      </c>
      <c r="BP733" t="str">
        <f t="shared" si="229"/>
        <v/>
      </c>
      <c r="BQ733" s="296"/>
      <c r="BR733" s="332">
        <v>45188</v>
      </c>
      <c r="BS733" s="2" t="s">
        <v>108</v>
      </c>
      <c r="BT733" s="2" t="s">
        <v>135</v>
      </c>
      <c r="BU733" s="323">
        <v>45658</v>
      </c>
      <c r="BV733" s="323">
        <v>46022</v>
      </c>
      <c r="BW733" s="324">
        <v>8760</v>
      </c>
      <c r="BX733" s="325">
        <v>119.86</v>
      </c>
      <c r="BY733" s="274">
        <f t="shared" si="230"/>
        <v>0.95969000000000004</v>
      </c>
      <c r="BZ733" s="326">
        <f t="shared" si="240"/>
        <v>124.89449718138148</v>
      </c>
      <c r="CA733" s="296" t="str">
        <f t="shared" si="241"/>
        <v/>
      </c>
    </row>
    <row r="734" spans="12:79" x14ac:dyDescent="0.25">
      <c r="L734" s="332">
        <v>44027</v>
      </c>
      <c r="M734" s="2" t="s">
        <v>108</v>
      </c>
      <c r="N734" s="2" t="s">
        <v>135</v>
      </c>
      <c r="O734" s="323">
        <v>45658</v>
      </c>
      <c r="P734" s="323">
        <v>46022</v>
      </c>
      <c r="Q734" s="324">
        <v>8760</v>
      </c>
      <c r="R734" s="325">
        <v>51.03</v>
      </c>
      <c r="S734" s="274">
        <f t="shared" si="222"/>
        <v>1.07056</v>
      </c>
      <c r="T734" s="326">
        <f t="shared" si="231"/>
        <v>47.66664175758482</v>
      </c>
      <c r="U734" s="296" t="str">
        <f t="shared" si="223"/>
        <v/>
      </c>
      <c r="V734" s="296"/>
      <c r="W734" s="332">
        <v>44456</v>
      </c>
      <c r="X734" s="2" t="s">
        <v>108</v>
      </c>
      <c r="Y734" s="2" t="s">
        <v>111</v>
      </c>
      <c r="Z734" s="323">
        <v>45292</v>
      </c>
      <c r="AA734" s="323">
        <v>45657</v>
      </c>
      <c r="AB734" s="324">
        <v>8784</v>
      </c>
      <c r="AC734" s="325">
        <v>69</v>
      </c>
      <c r="AD734" s="274">
        <f t="shared" si="224"/>
        <v>1.08595</v>
      </c>
      <c r="AE734" s="326">
        <f t="shared" si="232"/>
        <v>63.538836963027762</v>
      </c>
      <c r="AF734" s="296" t="str">
        <f t="shared" si="233"/>
        <v/>
      </c>
      <c r="AG734" s="296"/>
      <c r="AH734" s="332">
        <v>44825</v>
      </c>
      <c r="AI734" s="2" t="s">
        <v>108</v>
      </c>
      <c r="AJ734" s="2" t="s">
        <v>135</v>
      </c>
      <c r="AK734" s="323">
        <v>45658</v>
      </c>
      <c r="AL734" s="323">
        <v>46022</v>
      </c>
      <c r="AM734" s="324">
        <v>8760</v>
      </c>
      <c r="AN734" s="325">
        <v>187.5</v>
      </c>
      <c r="AO734" s="274">
        <f t="shared" si="225"/>
        <v>0.96418999999999999</v>
      </c>
      <c r="AP734" s="326">
        <f t="shared" si="234"/>
        <v>194.46374677190181</v>
      </c>
      <c r="AQ734" s="296" t="str">
        <f t="shared" si="235"/>
        <v/>
      </c>
      <c r="AR734" s="296"/>
      <c r="AS734" s="333">
        <v>44834</v>
      </c>
      <c r="AT734" s="328" t="s">
        <v>115</v>
      </c>
      <c r="AU734" s="328" t="s">
        <v>135</v>
      </c>
      <c r="AV734" s="329">
        <v>45658</v>
      </c>
      <c r="AW734" s="329">
        <v>45747</v>
      </c>
      <c r="AX734" s="330">
        <v>2159</v>
      </c>
      <c r="AY734" s="331">
        <v>234.85</v>
      </c>
      <c r="AZ734" s="274">
        <f t="shared" si="226"/>
        <v>0.96418999999999999</v>
      </c>
      <c r="BA734" s="326">
        <f t="shared" si="236"/>
        <v>243.57232495669939</v>
      </c>
      <c r="BB734" s="296" t="str">
        <f t="shared" si="237"/>
        <v/>
      </c>
      <c r="BC734" t="str">
        <f t="shared" si="227"/>
        <v/>
      </c>
      <c r="BD734" s="296"/>
      <c r="BE734" s="296"/>
      <c r="BF734" s="332">
        <v>45197</v>
      </c>
      <c r="BG734" s="2" t="s">
        <v>115</v>
      </c>
      <c r="BH734" s="2" t="s">
        <v>138</v>
      </c>
      <c r="BI734" s="323">
        <v>46023</v>
      </c>
      <c r="BJ734" s="323">
        <v>46112</v>
      </c>
      <c r="BK734" s="324">
        <v>2159</v>
      </c>
      <c r="BL734" s="325">
        <v>129.66999999999999</v>
      </c>
      <c r="BM734" s="274">
        <f t="shared" si="228"/>
        <v>0.95969000000000004</v>
      </c>
      <c r="BN734" s="326">
        <f t="shared" si="238"/>
        <v>135.11654805197509</v>
      </c>
      <c r="BO734" s="296" t="str">
        <f t="shared" si="239"/>
        <v/>
      </c>
      <c r="BP734" t="str">
        <f t="shared" si="229"/>
        <v/>
      </c>
      <c r="BQ734" s="296"/>
      <c r="BR734" s="332">
        <v>45188</v>
      </c>
      <c r="BS734" s="2" t="s">
        <v>108</v>
      </c>
      <c r="BT734" s="2" t="s">
        <v>138</v>
      </c>
      <c r="BU734" s="323">
        <v>46023</v>
      </c>
      <c r="BV734" s="323">
        <v>46387</v>
      </c>
      <c r="BW734" s="324">
        <v>8760</v>
      </c>
      <c r="BX734" s="325">
        <v>107.13</v>
      </c>
      <c r="BY734" s="274">
        <f t="shared" si="230"/>
        <v>0.95969000000000004</v>
      </c>
      <c r="BZ734" s="326">
        <f t="shared" si="240"/>
        <v>111.62979712198729</v>
      </c>
      <c r="CA734" s="296" t="str">
        <f t="shared" si="241"/>
        <v/>
      </c>
    </row>
    <row r="735" spans="12:79" x14ac:dyDescent="0.25">
      <c r="L735" s="332">
        <v>44027</v>
      </c>
      <c r="M735" s="2" t="s">
        <v>108</v>
      </c>
      <c r="N735" s="2" t="s">
        <v>138</v>
      </c>
      <c r="O735" s="323">
        <v>46023</v>
      </c>
      <c r="P735" s="323">
        <v>46387</v>
      </c>
      <c r="Q735" s="324">
        <v>8760</v>
      </c>
      <c r="R735" s="325">
        <v>51.58</v>
      </c>
      <c r="S735" s="274">
        <f t="shared" si="222"/>
        <v>1.07056</v>
      </c>
      <c r="T735" s="326">
        <f t="shared" si="231"/>
        <v>48.180391570766702</v>
      </c>
      <c r="U735" s="296" t="str">
        <f t="shared" si="223"/>
        <v/>
      </c>
      <c r="V735" s="296"/>
      <c r="W735" s="332">
        <v>44456</v>
      </c>
      <c r="X735" s="2" t="s">
        <v>108</v>
      </c>
      <c r="Y735" s="2" t="s">
        <v>135</v>
      </c>
      <c r="Z735" s="323">
        <v>45658</v>
      </c>
      <c r="AA735" s="323">
        <v>46022</v>
      </c>
      <c r="AB735" s="324">
        <v>8760</v>
      </c>
      <c r="AC735" s="325">
        <v>67.77</v>
      </c>
      <c r="AD735" s="274">
        <f t="shared" si="224"/>
        <v>1.08595</v>
      </c>
      <c r="AE735" s="326">
        <f t="shared" si="232"/>
        <v>62.406188130208569</v>
      </c>
      <c r="AF735" s="296" t="str">
        <f t="shared" si="233"/>
        <v/>
      </c>
      <c r="AG735" s="296"/>
      <c r="AH735" s="332">
        <v>44825</v>
      </c>
      <c r="AI735" s="2" t="s">
        <v>108</v>
      </c>
      <c r="AJ735" s="2" t="s">
        <v>138</v>
      </c>
      <c r="AK735" s="323">
        <v>46023</v>
      </c>
      <c r="AL735" s="323">
        <v>46387</v>
      </c>
      <c r="AM735" s="324">
        <v>8760</v>
      </c>
      <c r="AN735" s="325">
        <v>160.5</v>
      </c>
      <c r="AO735" s="274">
        <f t="shared" si="225"/>
        <v>0.96418999999999999</v>
      </c>
      <c r="AP735" s="326">
        <f t="shared" si="234"/>
        <v>166.46096723674793</v>
      </c>
      <c r="AQ735" s="296" t="str">
        <f t="shared" si="235"/>
        <v/>
      </c>
      <c r="AR735" s="296"/>
      <c r="AS735" s="333">
        <v>44834</v>
      </c>
      <c r="AT735" s="328" t="s">
        <v>115</v>
      </c>
      <c r="AU735" s="328" t="s">
        <v>145</v>
      </c>
      <c r="AV735" s="329">
        <v>45748</v>
      </c>
      <c r="AW735" s="329">
        <v>45838</v>
      </c>
      <c r="AX735" s="330">
        <v>2184</v>
      </c>
      <c r="AY735" s="331"/>
      <c r="AZ735" s="274">
        <f t="shared" si="226"/>
        <v>0.96418999999999999</v>
      </c>
      <c r="BA735" s="326" t="str">
        <f t="shared" si="236"/>
        <v/>
      </c>
      <c r="BB735" s="296" t="str">
        <f t="shared" si="237"/>
        <v/>
      </c>
      <c r="BC735" t="str">
        <f t="shared" si="227"/>
        <v/>
      </c>
      <c r="BD735" s="296"/>
      <c r="BE735" s="296"/>
      <c r="BF735" s="332">
        <v>45197</v>
      </c>
      <c r="BG735" s="2" t="s">
        <v>115</v>
      </c>
      <c r="BH735" s="2" t="s">
        <v>157</v>
      </c>
      <c r="BI735" s="323">
        <v>46113</v>
      </c>
      <c r="BJ735" s="323">
        <v>46203</v>
      </c>
      <c r="BK735" s="324">
        <v>2184</v>
      </c>
      <c r="BL735" s="325"/>
      <c r="BM735" s="274">
        <f t="shared" si="228"/>
        <v>0.95969000000000004</v>
      </c>
      <c r="BN735" s="326" t="str">
        <f t="shared" si="238"/>
        <v/>
      </c>
      <c r="BO735" s="296" t="str">
        <f t="shared" si="239"/>
        <v/>
      </c>
      <c r="BP735" t="str">
        <f t="shared" si="229"/>
        <v/>
      </c>
      <c r="BQ735" s="296"/>
      <c r="BR735" s="332">
        <v>45188</v>
      </c>
      <c r="BS735" s="2" t="s">
        <v>108</v>
      </c>
      <c r="BT735" s="2" t="s">
        <v>141</v>
      </c>
      <c r="BU735" s="323">
        <v>46388</v>
      </c>
      <c r="BV735" s="323">
        <v>46752</v>
      </c>
      <c r="BW735" s="324">
        <v>8760</v>
      </c>
      <c r="BX735" s="325">
        <v>97.47</v>
      </c>
      <c r="BY735" s="274">
        <f t="shared" si="230"/>
        <v>0.95969000000000004</v>
      </c>
      <c r="BZ735" s="326">
        <f t="shared" si="240"/>
        <v>101.5640467234211</v>
      </c>
      <c r="CA735" s="296" t="str">
        <f t="shared" si="241"/>
        <v/>
      </c>
    </row>
    <row r="736" spans="12:79" x14ac:dyDescent="0.25">
      <c r="L736" s="332">
        <v>44026</v>
      </c>
      <c r="M736" s="2" t="s">
        <v>108</v>
      </c>
      <c r="N736" s="2" t="s">
        <v>151</v>
      </c>
      <c r="O736" s="323">
        <v>44197</v>
      </c>
      <c r="P736" s="323">
        <v>44561</v>
      </c>
      <c r="Q736" s="324">
        <v>8760</v>
      </c>
      <c r="R736" s="325">
        <v>42.18</v>
      </c>
      <c r="S736" s="274">
        <f t="shared" si="222"/>
        <v>1.07056</v>
      </c>
      <c r="T736" s="326">
        <f t="shared" si="231"/>
        <v>39.399940218203561</v>
      </c>
      <c r="U736" s="296" t="str">
        <f t="shared" si="223"/>
        <v/>
      </c>
      <c r="V736" s="296"/>
      <c r="W736" s="332">
        <v>44456</v>
      </c>
      <c r="X736" s="2" t="s">
        <v>108</v>
      </c>
      <c r="Y736" s="2" t="s">
        <v>138</v>
      </c>
      <c r="Z736" s="323">
        <v>46023</v>
      </c>
      <c r="AA736" s="323">
        <v>46387</v>
      </c>
      <c r="AB736" s="324">
        <v>8760</v>
      </c>
      <c r="AC736" s="325">
        <v>68.03</v>
      </c>
      <c r="AD736" s="274">
        <f t="shared" si="224"/>
        <v>1.08595</v>
      </c>
      <c r="AE736" s="326">
        <f t="shared" si="232"/>
        <v>62.645609834706939</v>
      </c>
      <c r="AF736" s="296" t="str">
        <f t="shared" si="233"/>
        <v/>
      </c>
      <c r="AG736" s="296"/>
      <c r="AH736" s="332">
        <v>44825</v>
      </c>
      <c r="AI736" s="2" t="s">
        <v>108</v>
      </c>
      <c r="AJ736" s="2" t="s">
        <v>141</v>
      </c>
      <c r="AK736" s="323">
        <v>46388</v>
      </c>
      <c r="AL736" s="323">
        <v>46752</v>
      </c>
      <c r="AM736" s="324">
        <v>8760</v>
      </c>
      <c r="AN736" s="325">
        <v>136.5</v>
      </c>
      <c r="AO736" s="274">
        <f t="shared" si="225"/>
        <v>0.96418999999999999</v>
      </c>
      <c r="AP736" s="326">
        <f t="shared" si="234"/>
        <v>141.56960764994452</v>
      </c>
      <c r="AQ736" s="296" t="str">
        <f t="shared" si="235"/>
        <v/>
      </c>
      <c r="AR736" s="296"/>
      <c r="AS736" s="333">
        <v>44834</v>
      </c>
      <c r="AT736" s="328" t="s">
        <v>115</v>
      </c>
      <c r="AU736" s="328" t="s">
        <v>148</v>
      </c>
      <c r="AV736" s="329">
        <v>45839</v>
      </c>
      <c r="AW736" s="329">
        <v>45930</v>
      </c>
      <c r="AX736" s="330">
        <v>2208</v>
      </c>
      <c r="AY736" s="331"/>
      <c r="AZ736" s="274">
        <f t="shared" si="226"/>
        <v>0.96418999999999999</v>
      </c>
      <c r="BA736" s="326" t="str">
        <f t="shared" si="236"/>
        <v/>
      </c>
      <c r="BB736" s="296" t="str">
        <f t="shared" si="237"/>
        <v/>
      </c>
      <c r="BC736" t="str">
        <f t="shared" si="227"/>
        <v/>
      </c>
      <c r="BD736" s="296"/>
      <c r="BE736" s="296"/>
      <c r="BF736" s="332">
        <v>45197</v>
      </c>
      <c r="BG736" s="2" t="s">
        <v>115</v>
      </c>
      <c r="BH736" s="2" t="s">
        <v>160</v>
      </c>
      <c r="BI736" s="323">
        <v>46204</v>
      </c>
      <c r="BJ736" s="323">
        <v>46295</v>
      </c>
      <c r="BK736" s="324">
        <v>2208</v>
      </c>
      <c r="BL736" s="325"/>
      <c r="BM736" s="274">
        <f t="shared" si="228"/>
        <v>0.95969000000000004</v>
      </c>
      <c r="BN736" s="326" t="str">
        <f t="shared" si="238"/>
        <v/>
      </c>
      <c r="BO736" s="296" t="str">
        <f t="shared" si="239"/>
        <v/>
      </c>
      <c r="BP736" t="str">
        <f t="shared" si="229"/>
        <v/>
      </c>
      <c r="BQ736" s="296"/>
      <c r="BR736" s="332">
        <v>45188</v>
      </c>
      <c r="BS736" s="2" t="s">
        <v>108</v>
      </c>
      <c r="BT736" s="2" t="s">
        <v>143</v>
      </c>
      <c r="BU736" s="323">
        <v>46753</v>
      </c>
      <c r="BV736" s="323">
        <v>47118</v>
      </c>
      <c r="BW736" s="324">
        <v>8784</v>
      </c>
      <c r="BX736" s="325">
        <v>85.75</v>
      </c>
      <c r="BY736" s="274">
        <f t="shared" si="230"/>
        <v>0.95969000000000004</v>
      </c>
      <c r="BZ736" s="326">
        <f t="shared" si="240"/>
        <v>89.351769842344922</v>
      </c>
      <c r="CA736" s="296" t="str">
        <f t="shared" si="241"/>
        <v/>
      </c>
    </row>
    <row r="737" spans="12:79" x14ac:dyDescent="0.25">
      <c r="L737" s="332">
        <v>44026</v>
      </c>
      <c r="M737" s="2" t="s">
        <v>108</v>
      </c>
      <c r="N737" s="2" t="s">
        <v>133</v>
      </c>
      <c r="O737" s="323">
        <v>44562</v>
      </c>
      <c r="P737" s="323">
        <v>44926</v>
      </c>
      <c r="Q737" s="324">
        <v>8760</v>
      </c>
      <c r="R737" s="325">
        <v>45.75</v>
      </c>
      <c r="S737" s="274">
        <f t="shared" si="222"/>
        <v>1.07056</v>
      </c>
      <c r="T737" s="326">
        <f t="shared" si="231"/>
        <v>42.734643551038708</v>
      </c>
      <c r="U737" s="296" t="str">
        <f t="shared" si="223"/>
        <v/>
      </c>
      <c r="V737" s="296"/>
      <c r="W737" s="332">
        <v>44456</v>
      </c>
      <c r="X737" s="2" t="s">
        <v>108</v>
      </c>
      <c r="Y737" s="2" t="s">
        <v>141</v>
      </c>
      <c r="Z737" s="323">
        <v>46388</v>
      </c>
      <c r="AA737" s="323">
        <v>46752</v>
      </c>
      <c r="AB737" s="324">
        <v>8760</v>
      </c>
      <c r="AC737" s="325">
        <v>68.53</v>
      </c>
      <c r="AD737" s="274">
        <f t="shared" si="224"/>
        <v>1.08595</v>
      </c>
      <c r="AE737" s="326">
        <f t="shared" si="232"/>
        <v>63.106036189511492</v>
      </c>
      <c r="AF737" s="296" t="str">
        <f t="shared" si="233"/>
        <v/>
      </c>
      <c r="AG737" s="296"/>
      <c r="AH737" s="332">
        <v>44825</v>
      </c>
      <c r="AI737" s="2" t="s">
        <v>108</v>
      </c>
      <c r="AJ737" s="2" t="s">
        <v>143</v>
      </c>
      <c r="AK737" s="323">
        <v>46753</v>
      </c>
      <c r="AL737" s="323">
        <v>47118</v>
      </c>
      <c r="AM737" s="324">
        <v>8784</v>
      </c>
      <c r="AN737" s="325">
        <v>124.81</v>
      </c>
      <c r="AO737" s="274">
        <f t="shared" si="225"/>
        <v>0.96418999999999999</v>
      </c>
      <c r="AP737" s="326">
        <f t="shared" si="234"/>
        <v>129.44544125120566</v>
      </c>
      <c r="AQ737" s="296" t="str">
        <f t="shared" si="235"/>
        <v/>
      </c>
      <c r="AR737" s="296"/>
      <c r="AS737" s="333">
        <v>44833</v>
      </c>
      <c r="AT737" s="328" t="s">
        <v>115</v>
      </c>
      <c r="AU737" s="328" t="s">
        <v>110</v>
      </c>
      <c r="AV737" s="329">
        <v>44927</v>
      </c>
      <c r="AW737" s="329">
        <v>45016</v>
      </c>
      <c r="AX737" s="330">
        <v>2159</v>
      </c>
      <c r="AY737" s="331">
        <v>547.04</v>
      </c>
      <c r="AZ737" s="274">
        <f t="shared" si="226"/>
        <v>0.96418999999999999</v>
      </c>
      <c r="BA737" s="326">
        <f t="shared" si="236"/>
        <v>567.35705618187285</v>
      </c>
      <c r="BB737" s="296" t="str">
        <f t="shared" si="237"/>
        <v/>
      </c>
      <c r="BC737" t="str">
        <f t="shared" si="227"/>
        <v/>
      </c>
      <c r="BD737" s="296"/>
      <c r="BE737" s="296"/>
      <c r="BF737" s="332">
        <v>45196</v>
      </c>
      <c r="BG737" s="2" t="s">
        <v>115</v>
      </c>
      <c r="BH737" s="2" t="s">
        <v>116</v>
      </c>
      <c r="BI737" s="323">
        <v>45200</v>
      </c>
      <c r="BJ737" s="323">
        <v>45291</v>
      </c>
      <c r="BK737" s="324">
        <v>2209</v>
      </c>
      <c r="BL737" s="325">
        <v>108.48</v>
      </c>
      <c r="BM737" s="274">
        <f t="shared" si="228"/>
        <v>0.95969000000000004</v>
      </c>
      <c r="BN737" s="326">
        <f t="shared" si="238"/>
        <v>113.03650137023413</v>
      </c>
      <c r="BO737" s="296">
        <f t="shared" si="239"/>
        <v>113.03650137023413</v>
      </c>
      <c r="BP737">
        <f t="shared" si="229"/>
        <v>1</v>
      </c>
      <c r="BQ737" s="296"/>
      <c r="BR737" s="332">
        <v>45188</v>
      </c>
      <c r="BS737" s="2" t="s">
        <v>108</v>
      </c>
      <c r="BT737" s="2" t="s">
        <v>146</v>
      </c>
      <c r="BU737" s="323">
        <v>47119</v>
      </c>
      <c r="BV737" s="323">
        <v>47483</v>
      </c>
      <c r="BW737" s="324">
        <v>8760</v>
      </c>
      <c r="BX737" s="325">
        <v>82.76</v>
      </c>
      <c r="BY737" s="274">
        <f t="shared" si="230"/>
        <v>0.95969000000000004</v>
      </c>
      <c r="BZ737" s="326">
        <f t="shared" si="240"/>
        <v>86.236180433264906</v>
      </c>
      <c r="CA737" s="296" t="str">
        <f t="shared" si="241"/>
        <v/>
      </c>
    </row>
    <row r="738" spans="12:79" x14ac:dyDescent="0.25">
      <c r="L738" s="332">
        <v>44026</v>
      </c>
      <c r="M738" s="2" t="s">
        <v>108</v>
      </c>
      <c r="N738" s="2" t="s">
        <v>110</v>
      </c>
      <c r="O738" s="323">
        <v>44927</v>
      </c>
      <c r="P738" s="323">
        <v>45291</v>
      </c>
      <c r="Q738" s="324">
        <v>8760</v>
      </c>
      <c r="R738" s="325">
        <v>47.7</v>
      </c>
      <c r="S738" s="274">
        <f t="shared" si="222"/>
        <v>1.07056</v>
      </c>
      <c r="T738" s="326">
        <f t="shared" si="231"/>
        <v>44.556120161410853</v>
      </c>
      <c r="U738" s="296" t="str">
        <f t="shared" si="223"/>
        <v/>
      </c>
      <c r="V738" s="296"/>
      <c r="W738" s="332">
        <v>44455</v>
      </c>
      <c r="X738" s="2" t="s">
        <v>108</v>
      </c>
      <c r="Y738" s="2" t="s">
        <v>133</v>
      </c>
      <c r="Z738" s="323">
        <v>44562</v>
      </c>
      <c r="AA738" s="323">
        <v>44926</v>
      </c>
      <c r="AB738" s="324">
        <v>8760</v>
      </c>
      <c r="AC738" s="325">
        <v>96.98</v>
      </c>
      <c r="AD738" s="274">
        <f t="shared" si="224"/>
        <v>1.08595</v>
      </c>
      <c r="AE738" s="326">
        <f t="shared" si="232"/>
        <v>89.304295777890331</v>
      </c>
      <c r="AF738" s="296" t="str">
        <f t="shared" si="233"/>
        <v/>
      </c>
      <c r="AG738" s="296"/>
      <c r="AH738" s="332">
        <v>44825</v>
      </c>
      <c r="AI738" s="2" t="s">
        <v>108</v>
      </c>
      <c r="AJ738" s="2" t="s">
        <v>146</v>
      </c>
      <c r="AK738" s="323">
        <v>47119</v>
      </c>
      <c r="AL738" s="323">
        <v>47483</v>
      </c>
      <c r="AM738" s="324">
        <v>8760</v>
      </c>
      <c r="AN738" s="325">
        <v>126.81</v>
      </c>
      <c r="AO738" s="274">
        <f t="shared" si="225"/>
        <v>0.96418999999999999</v>
      </c>
      <c r="AP738" s="326">
        <f t="shared" si="234"/>
        <v>131.51972121677264</v>
      </c>
      <c r="AQ738" s="296" t="str">
        <f t="shared" si="235"/>
        <v/>
      </c>
      <c r="AR738" s="296"/>
      <c r="AS738" s="333">
        <v>44833</v>
      </c>
      <c r="AT738" s="328" t="s">
        <v>115</v>
      </c>
      <c r="AU738" s="328" t="s">
        <v>134</v>
      </c>
      <c r="AV738" s="329">
        <v>45017</v>
      </c>
      <c r="AW738" s="329">
        <v>45107</v>
      </c>
      <c r="AX738" s="330">
        <v>2184</v>
      </c>
      <c r="AY738" s="331">
        <v>395.04</v>
      </c>
      <c r="AZ738" s="274">
        <f t="shared" si="226"/>
        <v>0.96418999999999999</v>
      </c>
      <c r="BA738" s="326">
        <f t="shared" si="236"/>
        <v>409.71177879878451</v>
      </c>
      <c r="BB738" s="296" t="str">
        <f t="shared" si="237"/>
        <v/>
      </c>
      <c r="BC738" t="str">
        <f t="shared" si="227"/>
        <v/>
      </c>
      <c r="BD738" s="296"/>
      <c r="BE738" s="296"/>
      <c r="BF738" s="332">
        <v>45196</v>
      </c>
      <c r="BG738" s="2" t="s">
        <v>115</v>
      </c>
      <c r="BH738" s="2" t="s">
        <v>111</v>
      </c>
      <c r="BI738" s="323">
        <v>45292</v>
      </c>
      <c r="BJ738" s="323">
        <v>45382</v>
      </c>
      <c r="BK738" s="324">
        <v>2183</v>
      </c>
      <c r="BL738" s="325">
        <v>123.5</v>
      </c>
      <c r="BM738" s="274">
        <f t="shared" si="228"/>
        <v>0.95969000000000004</v>
      </c>
      <c r="BN738" s="326">
        <f t="shared" si="238"/>
        <v>128.68738863591366</v>
      </c>
      <c r="BO738" s="296">
        <f t="shared" si="239"/>
        <v>128.68738863591366</v>
      </c>
      <c r="BP738">
        <f t="shared" si="229"/>
        <v>1</v>
      </c>
      <c r="BQ738" s="296"/>
      <c r="BR738" s="332">
        <v>45188</v>
      </c>
      <c r="BS738" s="2" t="s">
        <v>108</v>
      </c>
      <c r="BT738" s="2" t="s">
        <v>149</v>
      </c>
      <c r="BU738" s="323">
        <v>47484</v>
      </c>
      <c r="BV738" s="323">
        <v>47848</v>
      </c>
      <c r="BW738" s="324">
        <v>8760</v>
      </c>
      <c r="BX738" s="325">
        <v>81.069999999999993</v>
      </c>
      <c r="BY738" s="274">
        <f t="shared" si="230"/>
        <v>0.95969000000000004</v>
      </c>
      <c r="BZ738" s="326">
        <f t="shared" si="240"/>
        <v>84.475195115089235</v>
      </c>
      <c r="CA738" s="296" t="str">
        <f t="shared" si="241"/>
        <v/>
      </c>
    </row>
    <row r="739" spans="12:79" x14ac:dyDescent="0.25">
      <c r="L739" s="332">
        <v>44026</v>
      </c>
      <c r="M739" s="2" t="s">
        <v>108</v>
      </c>
      <c r="N739" s="2" t="s">
        <v>111</v>
      </c>
      <c r="O739" s="323">
        <v>45292</v>
      </c>
      <c r="P739" s="323">
        <v>45657</v>
      </c>
      <c r="Q739" s="324">
        <v>8784</v>
      </c>
      <c r="R739" s="325">
        <v>49.98</v>
      </c>
      <c r="S739" s="274">
        <f t="shared" si="222"/>
        <v>1.07056</v>
      </c>
      <c r="T739" s="326">
        <f t="shared" si="231"/>
        <v>46.685846659692125</v>
      </c>
      <c r="U739" s="296" t="str">
        <f t="shared" si="223"/>
        <v/>
      </c>
      <c r="V739" s="296"/>
      <c r="W739" s="332">
        <v>44455</v>
      </c>
      <c r="X739" s="2" t="s">
        <v>108</v>
      </c>
      <c r="Y739" s="2" t="s">
        <v>110</v>
      </c>
      <c r="Z739" s="323">
        <v>44927</v>
      </c>
      <c r="AA739" s="323">
        <v>45291</v>
      </c>
      <c r="AB739" s="324">
        <v>8760</v>
      </c>
      <c r="AC739" s="325">
        <v>74.39</v>
      </c>
      <c r="AD739" s="274">
        <f t="shared" si="224"/>
        <v>1.08595</v>
      </c>
      <c r="AE739" s="326">
        <f t="shared" si="232"/>
        <v>68.502233067820811</v>
      </c>
      <c r="AF739" s="296" t="str">
        <f t="shared" si="233"/>
        <v/>
      </c>
      <c r="AG739" s="296"/>
      <c r="AH739" s="332">
        <v>44825</v>
      </c>
      <c r="AI739" s="2" t="s">
        <v>108</v>
      </c>
      <c r="AJ739" s="2" t="s">
        <v>149</v>
      </c>
      <c r="AK739" s="323">
        <v>47484</v>
      </c>
      <c r="AL739" s="323">
        <v>47848</v>
      </c>
      <c r="AM739" s="324">
        <v>8760</v>
      </c>
      <c r="AN739" s="325">
        <v>124.87</v>
      </c>
      <c r="AO739" s="274">
        <f t="shared" si="225"/>
        <v>0.96418999999999999</v>
      </c>
      <c r="AP739" s="326">
        <f t="shared" si="234"/>
        <v>129.50766965017269</v>
      </c>
      <c r="AQ739" s="296" t="str">
        <f t="shared" si="235"/>
        <v/>
      </c>
      <c r="AR739" s="296"/>
      <c r="AS739" s="333">
        <v>44833</v>
      </c>
      <c r="AT739" s="328" t="s">
        <v>115</v>
      </c>
      <c r="AU739" s="328" t="s">
        <v>137</v>
      </c>
      <c r="AV739" s="329">
        <v>45108</v>
      </c>
      <c r="AW739" s="329">
        <v>45199</v>
      </c>
      <c r="AX739" s="330">
        <v>2208</v>
      </c>
      <c r="AY739" s="331">
        <v>385.99</v>
      </c>
      <c r="AZ739" s="274">
        <f t="shared" si="226"/>
        <v>0.96418999999999999</v>
      </c>
      <c r="BA739" s="326">
        <f t="shared" si="236"/>
        <v>400.32566195459401</v>
      </c>
      <c r="BB739" s="296" t="str">
        <f t="shared" si="237"/>
        <v/>
      </c>
      <c r="BC739" t="str">
        <f t="shared" si="227"/>
        <v/>
      </c>
      <c r="BD739" s="296"/>
      <c r="BE739" s="296"/>
      <c r="BF739" s="332">
        <v>45196</v>
      </c>
      <c r="BG739" s="2" t="s">
        <v>115</v>
      </c>
      <c r="BH739" s="2" t="s">
        <v>117</v>
      </c>
      <c r="BI739" s="323">
        <v>45383</v>
      </c>
      <c r="BJ739" s="323">
        <v>45473</v>
      </c>
      <c r="BK739" s="324">
        <v>2184</v>
      </c>
      <c r="BL739" s="325">
        <v>110.71</v>
      </c>
      <c r="BM739" s="274">
        <f t="shared" si="228"/>
        <v>0.95969000000000004</v>
      </c>
      <c r="BN739" s="326">
        <f t="shared" si="238"/>
        <v>115.36016838770851</v>
      </c>
      <c r="BO739" s="296">
        <f t="shared" si="239"/>
        <v>115.36016838770851</v>
      </c>
      <c r="BP739">
        <f t="shared" si="229"/>
        <v>1</v>
      </c>
      <c r="BQ739" s="296"/>
      <c r="BR739" s="332">
        <v>45188</v>
      </c>
      <c r="BS739" s="2" t="s">
        <v>108</v>
      </c>
      <c r="BT739" s="2" t="s">
        <v>153</v>
      </c>
      <c r="BU739" s="323">
        <v>47849</v>
      </c>
      <c r="BV739" s="323">
        <v>48213</v>
      </c>
      <c r="BW739" s="324">
        <v>8760</v>
      </c>
      <c r="BX739" s="325">
        <v>83.01</v>
      </c>
      <c r="BY739" s="274">
        <f t="shared" si="230"/>
        <v>0.95969000000000004</v>
      </c>
      <c r="BZ739" s="326">
        <f t="shared" si="240"/>
        <v>86.49668121997729</v>
      </c>
      <c r="CA739" s="296" t="str">
        <f t="shared" si="241"/>
        <v/>
      </c>
    </row>
    <row r="740" spans="12:79" x14ac:dyDescent="0.25">
      <c r="L740" s="332">
        <v>44026</v>
      </c>
      <c r="M740" s="2" t="s">
        <v>108</v>
      </c>
      <c r="N740" s="2" t="s">
        <v>135</v>
      </c>
      <c r="O740" s="323">
        <v>45658</v>
      </c>
      <c r="P740" s="323">
        <v>46022</v>
      </c>
      <c r="Q740" s="324">
        <v>8760</v>
      </c>
      <c r="R740" s="325">
        <v>50.53</v>
      </c>
      <c r="S740" s="274">
        <f t="shared" si="222"/>
        <v>1.07056</v>
      </c>
      <c r="T740" s="326">
        <f t="shared" si="231"/>
        <v>47.199596472874013</v>
      </c>
      <c r="U740" s="296" t="str">
        <f t="shared" si="223"/>
        <v/>
      </c>
      <c r="V740" s="296"/>
      <c r="W740" s="332">
        <v>44455</v>
      </c>
      <c r="X740" s="2" t="s">
        <v>108</v>
      </c>
      <c r="Y740" s="2" t="s">
        <v>111</v>
      </c>
      <c r="Z740" s="323">
        <v>45292</v>
      </c>
      <c r="AA740" s="323">
        <v>45657</v>
      </c>
      <c r="AB740" s="324">
        <v>8784</v>
      </c>
      <c r="AC740" s="325">
        <v>67.83</v>
      </c>
      <c r="AD740" s="274">
        <f t="shared" si="224"/>
        <v>1.08595</v>
      </c>
      <c r="AE740" s="326">
        <f t="shared" si="232"/>
        <v>62.461439292785116</v>
      </c>
      <c r="AF740" s="296" t="str">
        <f t="shared" si="233"/>
        <v/>
      </c>
      <c r="AG740" s="296"/>
      <c r="AH740" s="332">
        <v>44825</v>
      </c>
      <c r="AI740" s="2" t="s">
        <v>108</v>
      </c>
      <c r="AJ740" s="2" t="s">
        <v>153</v>
      </c>
      <c r="AK740" s="323">
        <v>47849</v>
      </c>
      <c r="AL740" s="323">
        <v>48213</v>
      </c>
      <c r="AM740" s="324">
        <v>8760</v>
      </c>
      <c r="AN740" s="325">
        <v>123.3</v>
      </c>
      <c r="AO740" s="274">
        <f t="shared" si="225"/>
        <v>0.96418999999999999</v>
      </c>
      <c r="AP740" s="326">
        <f t="shared" si="234"/>
        <v>127.87935987720262</v>
      </c>
      <c r="AQ740" s="296" t="str">
        <f t="shared" si="235"/>
        <v/>
      </c>
      <c r="AR740" s="296"/>
      <c r="AS740" s="333">
        <v>44833</v>
      </c>
      <c r="AT740" s="328" t="s">
        <v>115</v>
      </c>
      <c r="AU740" s="328" t="s">
        <v>116</v>
      </c>
      <c r="AV740" s="329">
        <v>45200</v>
      </c>
      <c r="AW740" s="329">
        <v>45291</v>
      </c>
      <c r="AX740" s="330">
        <v>2209</v>
      </c>
      <c r="AY740" s="331">
        <v>524.23</v>
      </c>
      <c r="AZ740" s="274">
        <f t="shared" si="226"/>
        <v>0.96418999999999999</v>
      </c>
      <c r="BA740" s="326">
        <f t="shared" si="236"/>
        <v>543.6998931745818</v>
      </c>
      <c r="BB740" s="296" t="str">
        <f t="shared" si="237"/>
        <v/>
      </c>
      <c r="BC740">
        <f t="shared" si="227"/>
        <v>1</v>
      </c>
      <c r="BD740" s="296"/>
      <c r="BE740" s="296"/>
      <c r="BF740" s="332">
        <v>45196</v>
      </c>
      <c r="BG740" s="2" t="s">
        <v>115</v>
      </c>
      <c r="BH740" s="2" t="s">
        <v>118</v>
      </c>
      <c r="BI740" s="323">
        <v>45474</v>
      </c>
      <c r="BJ740" s="323">
        <v>45565</v>
      </c>
      <c r="BK740" s="324">
        <v>2208</v>
      </c>
      <c r="BL740" s="325">
        <v>121</v>
      </c>
      <c r="BM740" s="274">
        <f t="shared" si="228"/>
        <v>0.95969000000000004</v>
      </c>
      <c r="BN740" s="326">
        <f t="shared" si="238"/>
        <v>126.08238076878992</v>
      </c>
      <c r="BO740" s="296">
        <f t="shared" si="239"/>
        <v>126.08238076878992</v>
      </c>
      <c r="BP740">
        <f t="shared" si="229"/>
        <v>1</v>
      </c>
      <c r="BQ740" s="296"/>
      <c r="BR740" s="332">
        <v>45188</v>
      </c>
      <c r="BS740" s="2" t="s">
        <v>108</v>
      </c>
      <c r="BT740" s="2" t="s">
        <v>155</v>
      </c>
      <c r="BU740" s="323">
        <v>48214</v>
      </c>
      <c r="BV740" s="323">
        <v>48579</v>
      </c>
      <c r="BW740" s="324">
        <v>8784</v>
      </c>
      <c r="BX740" s="325">
        <v>81.010000000000005</v>
      </c>
      <c r="BY740" s="274">
        <f t="shared" si="230"/>
        <v>0.95969000000000004</v>
      </c>
      <c r="BZ740" s="326">
        <f t="shared" si="240"/>
        <v>84.412674926278285</v>
      </c>
      <c r="CA740" s="296" t="str">
        <f t="shared" si="241"/>
        <v/>
      </c>
    </row>
    <row r="741" spans="12:79" x14ac:dyDescent="0.25">
      <c r="L741" s="332">
        <v>44026</v>
      </c>
      <c r="M741" s="2" t="s">
        <v>108</v>
      </c>
      <c r="N741" s="2" t="s">
        <v>138</v>
      </c>
      <c r="O741" s="323">
        <v>46023</v>
      </c>
      <c r="P741" s="323">
        <v>46387</v>
      </c>
      <c r="Q741" s="324">
        <v>8760</v>
      </c>
      <c r="R741" s="325">
        <v>51.08</v>
      </c>
      <c r="S741" s="274">
        <f t="shared" si="222"/>
        <v>1.07056</v>
      </c>
      <c r="T741" s="326">
        <f t="shared" si="231"/>
        <v>47.713346286055895</v>
      </c>
      <c r="U741" s="296" t="str">
        <f t="shared" si="223"/>
        <v/>
      </c>
      <c r="V741" s="296"/>
      <c r="W741" s="332">
        <v>44455</v>
      </c>
      <c r="X741" s="2" t="s">
        <v>108</v>
      </c>
      <c r="Y741" s="2" t="s">
        <v>135</v>
      </c>
      <c r="Z741" s="323">
        <v>45658</v>
      </c>
      <c r="AA741" s="323">
        <v>46022</v>
      </c>
      <c r="AB741" s="324">
        <v>8760</v>
      </c>
      <c r="AC741" s="325">
        <v>66.5</v>
      </c>
      <c r="AD741" s="274">
        <f t="shared" si="224"/>
        <v>1.08595</v>
      </c>
      <c r="AE741" s="326">
        <f t="shared" si="232"/>
        <v>61.236705189005022</v>
      </c>
      <c r="AF741" s="296" t="str">
        <f t="shared" si="233"/>
        <v/>
      </c>
      <c r="AG741" s="296"/>
      <c r="AH741" s="332">
        <v>44825</v>
      </c>
      <c r="AI741" s="2" t="s">
        <v>108</v>
      </c>
      <c r="AJ741" s="2" t="s">
        <v>155</v>
      </c>
      <c r="AK741" s="323">
        <v>48214</v>
      </c>
      <c r="AL741" s="323">
        <v>48579</v>
      </c>
      <c r="AM741" s="324">
        <v>8784</v>
      </c>
      <c r="AN741" s="325">
        <v>121.59</v>
      </c>
      <c r="AO741" s="274">
        <f t="shared" si="225"/>
        <v>0.96418999999999999</v>
      </c>
      <c r="AP741" s="326">
        <f t="shared" si="234"/>
        <v>126.10585050664288</v>
      </c>
      <c r="AQ741" s="296" t="str">
        <f t="shared" si="235"/>
        <v/>
      </c>
      <c r="AR741" s="296"/>
      <c r="AS741" s="333">
        <v>44833</v>
      </c>
      <c r="AT741" s="328" t="s">
        <v>115</v>
      </c>
      <c r="AU741" s="328" t="s">
        <v>111</v>
      </c>
      <c r="AV741" s="329">
        <v>45292</v>
      </c>
      <c r="AW741" s="329">
        <v>45382</v>
      </c>
      <c r="AX741" s="330">
        <v>2183</v>
      </c>
      <c r="AY741" s="331">
        <v>432.32</v>
      </c>
      <c r="AZ741" s="274">
        <f t="shared" si="226"/>
        <v>0.96418999999999999</v>
      </c>
      <c r="BA741" s="326">
        <f t="shared" si="236"/>
        <v>448.37635735695244</v>
      </c>
      <c r="BB741" s="296" t="str">
        <f t="shared" si="237"/>
        <v/>
      </c>
      <c r="BC741">
        <f t="shared" si="227"/>
        <v>1</v>
      </c>
      <c r="BD741" s="296"/>
      <c r="BE741" s="296"/>
      <c r="BF741" s="332">
        <v>45196</v>
      </c>
      <c r="BG741" s="2" t="s">
        <v>115</v>
      </c>
      <c r="BH741" s="2" t="s">
        <v>140</v>
      </c>
      <c r="BI741" s="323">
        <v>45566</v>
      </c>
      <c r="BJ741" s="323">
        <v>45657</v>
      </c>
      <c r="BK741" s="324">
        <v>2209</v>
      </c>
      <c r="BL741" s="325">
        <v>137.84</v>
      </c>
      <c r="BM741" s="274">
        <f t="shared" si="228"/>
        <v>0.95969000000000004</v>
      </c>
      <c r="BN741" s="326">
        <f t="shared" si="238"/>
        <v>143.62971376173556</v>
      </c>
      <c r="BO741" s="296" t="str">
        <f t="shared" si="239"/>
        <v/>
      </c>
      <c r="BP741" t="str">
        <f t="shared" si="229"/>
        <v/>
      </c>
      <c r="BQ741" s="296"/>
      <c r="BR741" s="332">
        <v>45188</v>
      </c>
      <c r="BS741" s="2" t="s">
        <v>108</v>
      </c>
      <c r="BT741" s="2" t="s">
        <v>158</v>
      </c>
      <c r="BU741" s="323">
        <v>48580</v>
      </c>
      <c r="BV741" s="323">
        <v>48944</v>
      </c>
      <c r="BW741" s="324">
        <v>8760</v>
      </c>
      <c r="BX741" s="325">
        <v>79.010000000000005</v>
      </c>
      <c r="BY741" s="274">
        <f t="shared" si="230"/>
        <v>0.95969000000000004</v>
      </c>
      <c r="BZ741" s="326">
        <f t="shared" si="240"/>
        <v>82.328668632579266</v>
      </c>
      <c r="CA741" s="296" t="str">
        <f t="shared" si="241"/>
        <v/>
      </c>
    </row>
    <row r="742" spans="12:79" x14ac:dyDescent="0.25">
      <c r="L742" s="332">
        <v>44025</v>
      </c>
      <c r="M742" s="2" t="s">
        <v>108</v>
      </c>
      <c r="N742" s="2" t="s">
        <v>151</v>
      </c>
      <c r="O742" s="323">
        <v>44197</v>
      </c>
      <c r="P742" s="323">
        <v>44561</v>
      </c>
      <c r="Q742" s="324">
        <v>8760</v>
      </c>
      <c r="R742" s="325">
        <v>43.13</v>
      </c>
      <c r="S742" s="274">
        <f t="shared" si="222"/>
        <v>1.07056</v>
      </c>
      <c r="T742" s="326">
        <f t="shared" si="231"/>
        <v>40.287326259154092</v>
      </c>
      <c r="U742" s="296" t="str">
        <f t="shared" si="223"/>
        <v/>
      </c>
      <c r="V742" s="296"/>
      <c r="W742" s="332">
        <v>44455</v>
      </c>
      <c r="X742" s="2" t="s">
        <v>108</v>
      </c>
      <c r="Y742" s="2" t="s">
        <v>138</v>
      </c>
      <c r="Z742" s="323">
        <v>46023</v>
      </c>
      <c r="AA742" s="323">
        <v>46387</v>
      </c>
      <c r="AB742" s="324">
        <v>8760</v>
      </c>
      <c r="AC742" s="325">
        <v>66.73</v>
      </c>
      <c r="AD742" s="274">
        <f t="shared" si="224"/>
        <v>1.08595</v>
      </c>
      <c r="AE742" s="326">
        <f t="shared" si="232"/>
        <v>61.448501312215114</v>
      </c>
      <c r="AF742" s="296" t="str">
        <f t="shared" si="233"/>
        <v/>
      </c>
      <c r="AG742" s="296"/>
      <c r="AH742" s="332">
        <v>44824</v>
      </c>
      <c r="AI742" s="2" t="s">
        <v>108</v>
      </c>
      <c r="AJ742" s="2" t="s">
        <v>110</v>
      </c>
      <c r="AK742" s="323">
        <v>44927</v>
      </c>
      <c r="AL742" s="323">
        <v>45291</v>
      </c>
      <c r="AM742" s="324">
        <v>8760</v>
      </c>
      <c r="AN742" s="325">
        <v>499.55</v>
      </c>
      <c r="AO742" s="274">
        <f t="shared" si="225"/>
        <v>0.96418999999999999</v>
      </c>
      <c r="AP742" s="326">
        <f t="shared" si="234"/>
        <v>518.10327839948559</v>
      </c>
      <c r="AQ742" s="296" t="str">
        <f t="shared" si="235"/>
        <v/>
      </c>
      <c r="AR742" s="296"/>
      <c r="AS742" s="333">
        <v>44833</v>
      </c>
      <c r="AT742" s="328" t="s">
        <v>115</v>
      </c>
      <c r="AU742" s="328" t="s">
        <v>117</v>
      </c>
      <c r="AV742" s="329">
        <v>45383</v>
      </c>
      <c r="AW742" s="329">
        <v>45473</v>
      </c>
      <c r="AX742" s="330">
        <v>2184</v>
      </c>
      <c r="AY742" s="331">
        <v>161.94</v>
      </c>
      <c r="AZ742" s="274">
        <f t="shared" si="226"/>
        <v>0.96418999999999999</v>
      </c>
      <c r="BA742" s="326">
        <f t="shared" si="236"/>
        <v>167.95444881195615</v>
      </c>
      <c r="BB742" s="296" t="str">
        <f t="shared" si="237"/>
        <v/>
      </c>
      <c r="BC742">
        <f t="shared" si="227"/>
        <v>1</v>
      </c>
      <c r="BD742" s="296"/>
      <c r="BE742" s="296"/>
      <c r="BF742" s="332">
        <v>45196</v>
      </c>
      <c r="BG742" s="2" t="s">
        <v>115</v>
      </c>
      <c r="BH742" s="2" t="s">
        <v>135</v>
      </c>
      <c r="BI742" s="323">
        <v>45658</v>
      </c>
      <c r="BJ742" s="323">
        <v>45747</v>
      </c>
      <c r="BK742" s="324">
        <v>2159</v>
      </c>
      <c r="BL742" s="325">
        <v>138.61000000000001</v>
      </c>
      <c r="BM742" s="274">
        <f t="shared" si="228"/>
        <v>0.95969000000000004</v>
      </c>
      <c r="BN742" s="326">
        <f t="shared" si="238"/>
        <v>144.43205618480968</v>
      </c>
      <c r="BO742" s="296" t="str">
        <f t="shared" si="239"/>
        <v/>
      </c>
      <c r="BP742" t="str">
        <f t="shared" si="229"/>
        <v/>
      </c>
      <c r="BQ742" s="296"/>
      <c r="BR742" s="332">
        <v>45187</v>
      </c>
      <c r="BS742" s="2" t="s">
        <v>108</v>
      </c>
      <c r="BT742" s="2" t="s">
        <v>111</v>
      </c>
      <c r="BU742" s="323">
        <v>45292</v>
      </c>
      <c r="BV742" s="323">
        <v>45657</v>
      </c>
      <c r="BW742" s="324">
        <v>8784</v>
      </c>
      <c r="BX742" s="325">
        <v>126.46</v>
      </c>
      <c r="BY742" s="274">
        <f t="shared" si="230"/>
        <v>0.95969000000000004</v>
      </c>
      <c r="BZ742" s="326">
        <f t="shared" si="240"/>
        <v>131.7717179505882</v>
      </c>
      <c r="CA742" s="296">
        <f t="shared" si="241"/>
        <v>131.7717179505882</v>
      </c>
    </row>
    <row r="743" spans="12:79" x14ac:dyDescent="0.25">
      <c r="L743" s="332">
        <v>44025</v>
      </c>
      <c r="M743" s="2" t="s">
        <v>108</v>
      </c>
      <c r="N743" s="2" t="s">
        <v>133</v>
      </c>
      <c r="O743" s="323">
        <v>44562</v>
      </c>
      <c r="P743" s="323">
        <v>44926</v>
      </c>
      <c r="Q743" s="324">
        <v>8760</v>
      </c>
      <c r="R743" s="325">
        <v>46.68</v>
      </c>
      <c r="S743" s="274">
        <f t="shared" si="222"/>
        <v>1.07056</v>
      </c>
      <c r="T743" s="326">
        <f t="shared" si="231"/>
        <v>43.603347780600807</v>
      </c>
      <c r="U743" s="296" t="str">
        <f t="shared" si="223"/>
        <v/>
      </c>
      <c r="V743" s="296"/>
      <c r="W743" s="332">
        <v>44455</v>
      </c>
      <c r="X743" s="2" t="s">
        <v>108</v>
      </c>
      <c r="Y743" s="2" t="s">
        <v>141</v>
      </c>
      <c r="Z743" s="323">
        <v>46388</v>
      </c>
      <c r="AA743" s="323">
        <v>46752</v>
      </c>
      <c r="AB743" s="324">
        <v>8760</v>
      </c>
      <c r="AC743" s="325">
        <v>67.13</v>
      </c>
      <c r="AD743" s="274">
        <f t="shared" si="224"/>
        <v>1.08595</v>
      </c>
      <c r="AE743" s="326">
        <f t="shared" si="232"/>
        <v>61.816842396058746</v>
      </c>
      <c r="AF743" s="296" t="str">
        <f t="shared" si="233"/>
        <v/>
      </c>
      <c r="AG743" s="296"/>
      <c r="AH743" s="332">
        <v>44824</v>
      </c>
      <c r="AI743" s="2" t="s">
        <v>108</v>
      </c>
      <c r="AJ743" s="2" t="s">
        <v>111</v>
      </c>
      <c r="AK743" s="323">
        <v>45292</v>
      </c>
      <c r="AL743" s="323">
        <v>45657</v>
      </c>
      <c r="AM743" s="324">
        <v>8784</v>
      </c>
      <c r="AN743" s="325">
        <v>240</v>
      </c>
      <c r="AO743" s="274">
        <f t="shared" si="225"/>
        <v>0.96418999999999999</v>
      </c>
      <c r="AP743" s="326">
        <f t="shared" si="234"/>
        <v>248.91359586803432</v>
      </c>
      <c r="AQ743" s="296">
        <f t="shared" si="235"/>
        <v>248.91359586803432</v>
      </c>
      <c r="AR743" s="296"/>
      <c r="AS743" s="333">
        <v>44833</v>
      </c>
      <c r="AT743" s="328" t="s">
        <v>115</v>
      </c>
      <c r="AU743" s="328" t="s">
        <v>118</v>
      </c>
      <c r="AV743" s="329">
        <v>45474</v>
      </c>
      <c r="AW743" s="329">
        <v>45565</v>
      </c>
      <c r="AX743" s="330">
        <v>2208</v>
      </c>
      <c r="AY743" s="331">
        <v>152.57</v>
      </c>
      <c r="AZ743" s="274">
        <f t="shared" si="226"/>
        <v>0.96418999999999999</v>
      </c>
      <c r="BA743" s="326">
        <f t="shared" si="236"/>
        <v>158.23644717327497</v>
      </c>
      <c r="BB743" s="296" t="str">
        <f t="shared" si="237"/>
        <v/>
      </c>
      <c r="BC743">
        <f t="shared" si="227"/>
        <v>1</v>
      </c>
      <c r="BD743" s="296"/>
      <c r="BE743" s="296"/>
      <c r="BF743" s="332">
        <v>45196</v>
      </c>
      <c r="BG743" s="2" t="s">
        <v>115</v>
      </c>
      <c r="BH743" s="2" t="s">
        <v>145</v>
      </c>
      <c r="BI743" s="323">
        <v>45748</v>
      </c>
      <c r="BJ743" s="323">
        <v>45838</v>
      </c>
      <c r="BK743" s="324">
        <v>2184</v>
      </c>
      <c r="BL743" s="325">
        <v>102.97</v>
      </c>
      <c r="BM743" s="274">
        <f t="shared" si="228"/>
        <v>0.95969000000000004</v>
      </c>
      <c r="BN743" s="326">
        <f t="shared" si="238"/>
        <v>107.29506403109337</v>
      </c>
      <c r="BO743" s="296" t="str">
        <f t="shared" si="239"/>
        <v/>
      </c>
      <c r="BP743" t="str">
        <f t="shared" si="229"/>
        <v/>
      </c>
      <c r="BQ743" s="296"/>
      <c r="BR743" s="332">
        <v>45187</v>
      </c>
      <c r="BS743" s="2" t="s">
        <v>108</v>
      </c>
      <c r="BT743" s="2" t="s">
        <v>135</v>
      </c>
      <c r="BU743" s="323">
        <v>45658</v>
      </c>
      <c r="BV743" s="323">
        <v>46022</v>
      </c>
      <c r="BW743" s="324">
        <v>8760</v>
      </c>
      <c r="BX743" s="325">
        <v>119.27</v>
      </c>
      <c r="BY743" s="274">
        <f t="shared" si="230"/>
        <v>0.95969000000000004</v>
      </c>
      <c r="BZ743" s="326">
        <f t="shared" si="240"/>
        <v>124.27971532474027</v>
      </c>
      <c r="CA743" s="296" t="str">
        <f t="shared" si="241"/>
        <v/>
      </c>
    </row>
    <row r="744" spans="12:79" x14ac:dyDescent="0.25">
      <c r="L744" s="332">
        <v>44025</v>
      </c>
      <c r="M744" s="2" t="s">
        <v>108</v>
      </c>
      <c r="N744" s="2" t="s">
        <v>110</v>
      </c>
      <c r="O744" s="323">
        <v>44927</v>
      </c>
      <c r="P744" s="323">
        <v>45291</v>
      </c>
      <c r="Q744" s="324">
        <v>8760</v>
      </c>
      <c r="R744" s="325">
        <v>48.5</v>
      </c>
      <c r="S744" s="274">
        <f t="shared" si="222"/>
        <v>1.07056</v>
      </c>
      <c r="T744" s="326">
        <f t="shared" si="231"/>
        <v>45.303392616948145</v>
      </c>
      <c r="U744" s="296" t="str">
        <f t="shared" si="223"/>
        <v/>
      </c>
      <c r="V744" s="296"/>
      <c r="W744" s="332">
        <v>44454</v>
      </c>
      <c r="X744" s="2" t="s">
        <v>108</v>
      </c>
      <c r="Y744" s="2" t="s">
        <v>133</v>
      </c>
      <c r="Z744" s="323">
        <v>44562</v>
      </c>
      <c r="AA744" s="323">
        <v>44926</v>
      </c>
      <c r="AB744" s="324">
        <v>8760</v>
      </c>
      <c r="AC744" s="325">
        <v>104.77</v>
      </c>
      <c r="AD744" s="274">
        <f t="shared" si="224"/>
        <v>1.08595</v>
      </c>
      <c r="AE744" s="326">
        <f t="shared" si="232"/>
        <v>96.477738385745198</v>
      </c>
      <c r="AF744" s="296" t="str">
        <f t="shared" si="233"/>
        <v/>
      </c>
      <c r="AG744" s="296"/>
      <c r="AH744" s="332">
        <v>44824</v>
      </c>
      <c r="AI744" s="2" t="s">
        <v>108</v>
      </c>
      <c r="AJ744" s="2" t="s">
        <v>135</v>
      </c>
      <c r="AK744" s="323">
        <v>45658</v>
      </c>
      <c r="AL744" s="323">
        <v>46022</v>
      </c>
      <c r="AM744" s="324">
        <v>8760</v>
      </c>
      <c r="AN744" s="325">
        <v>186.17</v>
      </c>
      <c r="AO744" s="274">
        <f t="shared" si="225"/>
        <v>0.96418999999999999</v>
      </c>
      <c r="AP744" s="326">
        <f t="shared" si="234"/>
        <v>193.08435059479976</v>
      </c>
      <c r="AQ744" s="296" t="str">
        <f t="shared" si="235"/>
        <v/>
      </c>
      <c r="AR744" s="296"/>
      <c r="AS744" s="333">
        <v>44833</v>
      </c>
      <c r="AT744" s="328" t="s">
        <v>115</v>
      </c>
      <c r="AU744" s="328" t="s">
        <v>140</v>
      </c>
      <c r="AV744" s="329">
        <v>45566</v>
      </c>
      <c r="AW744" s="329">
        <v>45657</v>
      </c>
      <c r="AX744" s="330">
        <v>2209</v>
      </c>
      <c r="AY744" s="331">
        <v>227.42</v>
      </c>
      <c r="AZ744" s="274">
        <f t="shared" si="226"/>
        <v>0.96418999999999999</v>
      </c>
      <c r="BA744" s="326">
        <f t="shared" si="236"/>
        <v>235.86637488461815</v>
      </c>
      <c r="BB744" s="296" t="str">
        <f t="shared" si="237"/>
        <v/>
      </c>
      <c r="BC744" t="str">
        <f t="shared" si="227"/>
        <v/>
      </c>
      <c r="BD744" s="296"/>
      <c r="BE744" s="296"/>
      <c r="BF744" s="332">
        <v>45196</v>
      </c>
      <c r="BG744" s="2" t="s">
        <v>115</v>
      </c>
      <c r="BH744" s="2" t="s">
        <v>148</v>
      </c>
      <c r="BI744" s="323">
        <v>45839</v>
      </c>
      <c r="BJ744" s="323">
        <v>45930</v>
      </c>
      <c r="BK744" s="324">
        <v>2208</v>
      </c>
      <c r="BL744" s="325">
        <v>104.39</v>
      </c>
      <c r="BM744" s="274">
        <f t="shared" si="228"/>
        <v>0.95969000000000004</v>
      </c>
      <c r="BN744" s="326">
        <f t="shared" si="238"/>
        <v>108.77470849961966</v>
      </c>
      <c r="BO744" s="296" t="str">
        <f t="shared" si="239"/>
        <v/>
      </c>
      <c r="BP744" t="str">
        <f t="shared" si="229"/>
        <v/>
      </c>
      <c r="BQ744" s="296"/>
      <c r="BR744" s="332">
        <v>45187</v>
      </c>
      <c r="BS744" s="2" t="s">
        <v>108</v>
      </c>
      <c r="BT744" s="2" t="s">
        <v>138</v>
      </c>
      <c r="BU744" s="323">
        <v>46023</v>
      </c>
      <c r="BV744" s="323">
        <v>46387</v>
      </c>
      <c r="BW744" s="324">
        <v>8760</v>
      </c>
      <c r="BX744" s="325">
        <v>106.82</v>
      </c>
      <c r="BY744" s="274">
        <f t="shared" si="230"/>
        <v>0.95969000000000004</v>
      </c>
      <c r="BZ744" s="326">
        <f t="shared" si="240"/>
        <v>111.30677614646395</v>
      </c>
      <c r="CA744" s="296" t="str">
        <f t="shared" si="241"/>
        <v/>
      </c>
    </row>
    <row r="745" spans="12:79" x14ac:dyDescent="0.25">
      <c r="L745" s="332">
        <v>44025</v>
      </c>
      <c r="M745" s="2" t="s">
        <v>108</v>
      </c>
      <c r="N745" s="2" t="s">
        <v>111</v>
      </c>
      <c r="O745" s="323">
        <v>45292</v>
      </c>
      <c r="P745" s="323">
        <v>45657</v>
      </c>
      <c r="Q745" s="324">
        <v>8784</v>
      </c>
      <c r="R745" s="325">
        <v>50.55</v>
      </c>
      <c r="S745" s="274">
        <f t="shared" si="222"/>
        <v>1.07056</v>
      </c>
      <c r="T745" s="326">
        <f t="shared" si="231"/>
        <v>47.218278284262439</v>
      </c>
      <c r="U745" s="296" t="str">
        <f t="shared" si="223"/>
        <v/>
      </c>
      <c r="V745" s="296"/>
      <c r="W745" s="332">
        <v>44454</v>
      </c>
      <c r="X745" s="2" t="s">
        <v>108</v>
      </c>
      <c r="Y745" s="2" t="s">
        <v>110</v>
      </c>
      <c r="Z745" s="323">
        <v>44927</v>
      </c>
      <c r="AA745" s="323">
        <v>45291</v>
      </c>
      <c r="AB745" s="324">
        <v>8760</v>
      </c>
      <c r="AC745" s="325">
        <v>77.27</v>
      </c>
      <c r="AD745" s="274">
        <f t="shared" si="224"/>
        <v>1.08595</v>
      </c>
      <c r="AE745" s="326">
        <f t="shared" si="232"/>
        <v>71.154288871494998</v>
      </c>
      <c r="AF745" s="296" t="str">
        <f t="shared" si="233"/>
        <v/>
      </c>
      <c r="AG745" s="296"/>
      <c r="AH745" s="332">
        <v>44824</v>
      </c>
      <c r="AI745" s="2" t="s">
        <v>108</v>
      </c>
      <c r="AJ745" s="2" t="s">
        <v>138</v>
      </c>
      <c r="AK745" s="323">
        <v>46023</v>
      </c>
      <c r="AL745" s="323">
        <v>46387</v>
      </c>
      <c r="AM745" s="324">
        <v>8760</v>
      </c>
      <c r="AN745" s="325">
        <v>160.5</v>
      </c>
      <c r="AO745" s="274">
        <f t="shared" si="225"/>
        <v>0.96418999999999999</v>
      </c>
      <c r="AP745" s="326">
        <f t="shared" si="234"/>
        <v>166.46096723674793</v>
      </c>
      <c r="AQ745" s="296" t="str">
        <f t="shared" si="235"/>
        <v/>
      </c>
      <c r="AR745" s="296"/>
      <c r="AS745" s="333">
        <v>44833</v>
      </c>
      <c r="AT745" s="328" t="s">
        <v>115</v>
      </c>
      <c r="AU745" s="328" t="s">
        <v>135</v>
      </c>
      <c r="AV745" s="329">
        <v>45658</v>
      </c>
      <c r="AW745" s="329">
        <v>45747</v>
      </c>
      <c r="AX745" s="330">
        <v>2159</v>
      </c>
      <c r="AY745" s="331">
        <v>244.72</v>
      </c>
      <c r="AZ745" s="274">
        <f t="shared" si="226"/>
        <v>0.96418999999999999</v>
      </c>
      <c r="BA745" s="326">
        <f t="shared" si="236"/>
        <v>253.80889658677231</v>
      </c>
      <c r="BB745" s="296" t="str">
        <f t="shared" si="237"/>
        <v/>
      </c>
      <c r="BC745" t="str">
        <f t="shared" si="227"/>
        <v/>
      </c>
      <c r="BD745" s="296"/>
      <c r="BE745" s="296"/>
      <c r="BF745" s="332">
        <v>45196</v>
      </c>
      <c r="BG745" s="2" t="s">
        <v>115</v>
      </c>
      <c r="BH745" s="2" t="s">
        <v>152</v>
      </c>
      <c r="BI745" s="323">
        <v>45931</v>
      </c>
      <c r="BJ745" s="323">
        <v>46022</v>
      </c>
      <c r="BK745" s="324">
        <v>2209</v>
      </c>
      <c r="BL745" s="325">
        <v>126.68</v>
      </c>
      <c r="BM745" s="274">
        <f t="shared" si="228"/>
        <v>0.95969000000000004</v>
      </c>
      <c r="BN745" s="326">
        <f t="shared" si="238"/>
        <v>132.00095864289511</v>
      </c>
      <c r="BO745" s="296" t="str">
        <f t="shared" si="239"/>
        <v/>
      </c>
      <c r="BP745" t="str">
        <f t="shared" si="229"/>
        <v/>
      </c>
      <c r="BQ745" s="296"/>
      <c r="BR745" s="332">
        <v>45187</v>
      </c>
      <c r="BS745" s="2" t="s">
        <v>108</v>
      </c>
      <c r="BT745" s="2" t="s">
        <v>141</v>
      </c>
      <c r="BU745" s="323">
        <v>46388</v>
      </c>
      <c r="BV745" s="323">
        <v>46752</v>
      </c>
      <c r="BW745" s="324">
        <v>8760</v>
      </c>
      <c r="BX745" s="325">
        <v>97.49</v>
      </c>
      <c r="BY745" s="274">
        <f t="shared" si="230"/>
        <v>0.95969000000000004</v>
      </c>
      <c r="BZ745" s="326">
        <f t="shared" si="240"/>
        <v>101.58488678635808</v>
      </c>
      <c r="CA745" s="296" t="str">
        <f t="shared" si="241"/>
        <v/>
      </c>
    </row>
    <row r="746" spans="12:79" x14ac:dyDescent="0.25">
      <c r="L746" s="332">
        <v>44025</v>
      </c>
      <c r="M746" s="2" t="s">
        <v>108</v>
      </c>
      <c r="N746" s="2" t="s">
        <v>135</v>
      </c>
      <c r="O746" s="323">
        <v>45658</v>
      </c>
      <c r="P746" s="323">
        <v>46022</v>
      </c>
      <c r="Q746" s="324">
        <v>8760</v>
      </c>
      <c r="R746" s="325">
        <v>51.33</v>
      </c>
      <c r="S746" s="274">
        <f t="shared" si="222"/>
        <v>1.07056</v>
      </c>
      <c r="T746" s="326">
        <f t="shared" si="231"/>
        <v>47.946868928411298</v>
      </c>
      <c r="U746" s="296" t="str">
        <f t="shared" si="223"/>
        <v/>
      </c>
      <c r="V746" s="296"/>
      <c r="W746" s="332">
        <v>44454</v>
      </c>
      <c r="X746" s="2" t="s">
        <v>108</v>
      </c>
      <c r="Y746" s="2" t="s">
        <v>111</v>
      </c>
      <c r="Z746" s="323">
        <v>45292</v>
      </c>
      <c r="AA746" s="323">
        <v>45657</v>
      </c>
      <c r="AB746" s="324">
        <v>8784</v>
      </c>
      <c r="AC746" s="325">
        <v>69.97</v>
      </c>
      <c r="AD746" s="274">
        <f t="shared" si="224"/>
        <v>1.08595</v>
      </c>
      <c r="AE746" s="326">
        <f t="shared" si="232"/>
        <v>64.432064091348593</v>
      </c>
      <c r="AF746" s="296" t="str">
        <f t="shared" si="233"/>
        <v/>
      </c>
      <c r="AG746" s="296"/>
      <c r="AH746" s="332">
        <v>44824</v>
      </c>
      <c r="AI746" s="2" t="s">
        <v>108</v>
      </c>
      <c r="AJ746" s="2" t="s">
        <v>141</v>
      </c>
      <c r="AK746" s="323">
        <v>46388</v>
      </c>
      <c r="AL746" s="323">
        <v>46752</v>
      </c>
      <c r="AM746" s="324">
        <v>8760</v>
      </c>
      <c r="AN746" s="325">
        <v>138.79</v>
      </c>
      <c r="AO746" s="274">
        <f t="shared" si="225"/>
        <v>0.96418999999999999</v>
      </c>
      <c r="AP746" s="326">
        <f t="shared" si="234"/>
        <v>143.94465821051867</v>
      </c>
      <c r="AQ746" s="296" t="str">
        <f t="shared" si="235"/>
        <v/>
      </c>
      <c r="AR746" s="296"/>
      <c r="AS746" s="333">
        <v>44833</v>
      </c>
      <c r="AT746" s="328" t="s">
        <v>115</v>
      </c>
      <c r="AU746" s="328" t="s">
        <v>145</v>
      </c>
      <c r="AV746" s="329">
        <v>45748</v>
      </c>
      <c r="AW746" s="329">
        <v>45838</v>
      </c>
      <c r="AX746" s="330">
        <v>2184</v>
      </c>
      <c r="AY746" s="331"/>
      <c r="AZ746" s="274">
        <f t="shared" si="226"/>
        <v>0.96418999999999999</v>
      </c>
      <c r="BA746" s="326" t="str">
        <f t="shared" si="236"/>
        <v/>
      </c>
      <c r="BB746" s="296" t="str">
        <f t="shared" si="237"/>
        <v/>
      </c>
      <c r="BC746" t="str">
        <f t="shared" si="227"/>
        <v/>
      </c>
      <c r="BD746" s="296"/>
      <c r="BE746" s="296"/>
      <c r="BF746" s="332">
        <v>45196</v>
      </c>
      <c r="BG746" s="2" t="s">
        <v>115</v>
      </c>
      <c r="BH746" s="2" t="s">
        <v>138</v>
      </c>
      <c r="BI746" s="323">
        <v>46023</v>
      </c>
      <c r="BJ746" s="323">
        <v>46112</v>
      </c>
      <c r="BK746" s="324">
        <v>2159</v>
      </c>
      <c r="BL746" s="325">
        <v>129.43</v>
      </c>
      <c r="BM746" s="274">
        <f t="shared" si="228"/>
        <v>0.95969000000000004</v>
      </c>
      <c r="BN746" s="326">
        <f t="shared" si="238"/>
        <v>134.86646729673123</v>
      </c>
      <c r="BO746" s="296" t="str">
        <f t="shared" si="239"/>
        <v/>
      </c>
      <c r="BP746" t="str">
        <f t="shared" si="229"/>
        <v/>
      </c>
      <c r="BQ746" s="296"/>
      <c r="BR746" s="332">
        <v>45187</v>
      </c>
      <c r="BS746" s="2" t="s">
        <v>108</v>
      </c>
      <c r="BT746" s="2" t="s">
        <v>143</v>
      </c>
      <c r="BU746" s="323">
        <v>46753</v>
      </c>
      <c r="BV746" s="323">
        <v>47118</v>
      </c>
      <c r="BW746" s="324">
        <v>8784</v>
      </c>
      <c r="BX746" s="325">
        <v>85.77</v>
      </c>
      <c r="BY746" s="274">
        <f t="shared" si="230"/>
        <v>0.95969000000000004</v>
      </c>
      <c r="BZ746" s="326">
        <f t="shared" si="240"/>
        <v>89.372609905281905</v>
      </c>
      <c r="CA746" s="296" t="str">
        <f t="shared" si="241"/>
        <v/>
      </c>
    </row>
    <row r="747" spans="12:79" x14ac:dyDescent="0.25">
      <c r="L747" s="332">
        <v>44025</v>
      </c>
      <c r="M747" s="2" t="s">
        <v>108</v>
      </c>
      <c r="N747" s="2" t="s">
        <v>138</v>
      </c>
      <c r="O747" s="323">
        <v>46023</v>
      </c>
      <c r="P747" s="323">
        <v>46387</v>
      </c>
      <c r="Q747" s="324">
        <v>8760</v>
      </c>
      <c r="R747" s="325">
        <v>51.88</v>
      </c>
      <c r="S747" s="274">
        <f t="shared" si="222"/>
        <v>1.07056</v>
      </c>
      <c r="T747" s="326">
        <f t="shared" si="231"/>
        <v>48.460618741593187</v>
      </c>
      <c r="U747" s="296" t="str">
        <f t="shared" si="223"/>
        <v/>
      </c>
      <c r="V747" s="296"/>
      <c r="W747" s="332">
        <v>44454</v>
      </c>
      <c r="X747" s="2" t="s">
        <v>108</v>
      </c>
      <c r="Y747" s="2" t="s">
        <v>135</v>
      </c>
      <c r="Z747" s="323">
        <v>45658</v>
      </c>
      <c r="AA747" s="323">
        <v>46022</v>
      </c>
      <c r="AB747" s="324">
        <v>8760</v>
      </c>
      <c r="AC747" s="325">
        <v>67.430000000000007</v>
      </c>
      <c r="AD747" s="274">
        <f t="shared" si="224"/>
        <v>1.08595</v>
      </c>
      <c r="AE747" s="326">
        <f t="shared" si="232"/>
        <v>62.093098208941491</v>
      </c>
      <c r="AF747" s="296" t="str">
        <f t="shared" si="233"/>
        <v/>
      </c>
      <c r="AG747" s="296"/>
      <c r="AH747" s="332">
        <v>44824</v>
      </c>
      <c r="AI747" s="2" t="s">
        <v>108</v>
      </c>
      <c r="AJ747" s="2" t="s">
        <v>143</v>
      </c>
      <c r="AK747" s="323">
        <v>46753</v>
      </c>
      <c r="AL747" s="323">
        <v>47118</v>
      </c>
      <c r="AM747" s="324">
        <v>8784</v>
      </c>
      <c r="AN747" s="325">
        <v>123.79</v>
      </c>
      <c r="AO747" s="274">
        <f t="shared" si="225"/>
        <v>0.96418999999999999</v>
      </c>
      <c r="AP747" s="326">
        <f t="shared" si="234"/>
        <v>128.38755846876654</v>
      </c>
      <c r="AQ747" s="296" t="str">
        <f t="shared" si="235"/>
        <v/>
      </c>
      <c r="AR747" s="296"/>
      <c r="AS747" s="333">
        <v>44833</v>
      </c>
      <c r="AT747" s="328" t="s">
        <v>115</v>
      </c>
      <c r="AU747" s="328" t="s">
        <v>148</v>
      </c>
      <c r="AV747" s="329">
        <v>45839</v>
      </c>
      <c r="AW747" s="329">
        <v>45930</v>
      </c>
      <c r="AX747" s="330">
        <v>2208</v>
      </c>
      <c r="AY747" s="331"/>
      <c r="AZ747" s="274">
        <f t="shared" si="226"/>
        <v>0.96418999999999999</v>
      </c>
      <c r="BA747" s="326" t="str">
        <f t="shared" si="236"/>
        <v/>
      </c>
      <c r="BB747" s="296" t="str">
        <f t="shared" si="237"/>
        <v/>
      </c>
      <c r="BC747" t="str">
        <f t="shared" si="227"/>
        <v/>
      </c>
      <c r="BD747" s="296"/>
      <c r="BE747" s="296"/>
      <c r="BF747" s="332">
        <v>45196</v>
      </c>
      <c r="BG747" s="2" t="s">
        <v>115</v>
      </c>
      <c r="BH747" s="2" t="s">
        <v>157</v>
      </c>
      <c r="BI747" s="323">
        <v>46113</v>
      </c>
      <c r="BJ747" s="323">
        <v>46203</v>
      </c>
      <c r="BK747" s="324">
        <v>2184</v>
      </c>
      <c r="BL747" s="325"/>
      <c r="BM747" s="274">
        <f t="shared" si="228"/>
        <v>0.95969000000000004</v>
      </c>
      <c r="BN747" s="326" t="str">
        <f t="shared" si="238"/>
        <v/>
      </c>
      <c r="BO747" s="296" t="str">
        <f t="shared" si="239"/>
        <v/>
      </c>
      <c r="BP747" t="str">
        <f t="shared" si="229"/>
        <v/>
      </c>
      <c r="BQ747" s="296"/>
      <c r="BR747" s="332">
        <v>45187</v>
      </c>
      <c r="BS747" s="2" t="s">
        <v>108</v>
      </c>
      <c r="BT747" s="2" t="s">
        <v>146</v>
      </c>
      <c r="BU747" s="323">
        <v>47119</v>
      </c>
      <c r="BV747" s="323">
        <v>47483</v>
      </c>
      <c r="BW747" s="324">
        <v>8760</v>
      </c>
      <c r="BX747" s="325">
        <v>82.78</v>
      </c>
      <c r="BY747" s="274">
        <f t="shared" si="230"/>
        <v>0.95969000000000004</v>
      </c>
      <c r="BZ747" s="326">
        <f t="shared" si="240"/>
        <v>86.257020496201889</v>
      </c>
      <c r="CA747" s="296" t="str">
        <f t="shared" si="241"/>
        <v/>
      </c>
    </row>
    <row r="748" spans="12:79" x14ac:dyDescent="0.25">
      <c r="L748" s="332">
        <v>44022</v>
      </c>
      <c r="M748" s="2" t="s">
        <v>108</v>
      </c>
      <c r="N748" s="2" t="s">
        <v>151</v>
      </c>
      <c r="O748" s="323">
        <v>44197</v>
      </c>
      <c r="P748" s="323">
        <v>44561</v>
      </c>
      <c r="Q748" s="324">
        <v>8760</v>
      </c>
      <c r="R748" s="325">
        <v>41.74</v>
      </c>
      <c r="S748" s="274">
        <f t="shared" si="222"/>
        <v>1.07056</v>
      </c>
      <c r="T748" s="326">
        <f t="shared" si="231"/>
        <v>38.988940367658053</v>
      </c>
      <c r="U748" s="296" t="str">
        <f t="shared" si="223"/>
        <v/>
      </c>
      <c r="V748" s="296"/>
      <c r="W748" s="332">
        <v>44454</v>
      </c>
      <c r="X748" s="2" t="s">
        <v>108</v>
      </c>
      <c r="Y748" s="2" t="s">
        <v>138</v>
      </c>
      <c r="Z748" s="323">
        <v>46023</v>
      </c>
      <c r="AA748" s="323">
        <v>46387</v>
      </c>
      <c r="AB748" s="324">
        <v>8760</v>
      </c>
      <c r="AC748" s="325">
        <v>67.28</v>
      </c>
      <c r="AD748" s="274">
        <f t="shared" si="224"/>
        <v>1.08595</v>
      </c>
      <c r="AE748" s="326">
        <f t="shared" si="232"/>
        <v>61.954970302500115</v>
      </c>
      <c r="AF748" s="296" t="str">
        <f t="shared" si="233"/>
        <v/>
      </c>
      <c r="AG748" s="296"/>
      <c r="AH748" s="332">
        <v>44824</v>
      </c>
      <c r="AI748" s="2" t="s">
        <v>108</v>
      </c>
      <c r="AJ748" s="2" t="s">
        <v>146</v>
      </c>
      <c r="AK748" s="323">
        <v>47119</v>
      </c>
      <c r="AL748" s="323">
        <v>47483</v>
      </c>
      <c r="AM748" s="324">
        <v>8760</v>
      </c>
      <c r="AN748" s="325">
        <v>125.79</v>
      </c>
      <c r="AO748" s="274">
        <f t="shared" si="225"/>
        <v>0.96418999999999999</v>
      </c>
      <c r="AP748" s="326">
        <f t="shared" si="234"/>
        <v>130.46183843433349</v>
      </c>
      <c r="AQ748" s="296" t="str">
        <f t="shared" si="235"/>
        <v/>
      </c>
      <c r="AR748" s="296"/>
      <c r="AS748" s="333">
        <v>44832</v>
      </c>
      <c r="AT748" s="328" t="s">
        <v>115</v>
      </c>
      <c r="AU748" s="328" t="s">
        <v>186</v>
      </c>
      <c r="AV748" s="329">
        <v>44835</v>
      </c>
      <c r="AW748" s="329">
        <v>44926</v>
      </c>
      <c r="AX748" s="330">
        <v>2209</v>
      </c>
      <c r="AY748" s="331">
        <v>466.26</v>
      </c>
      <c r="AZ748" s="274">
        <f t="shared" si="226"/>
        <v>0.96418999999999999</v>
      </c>
      <c r="BA748" s="326">
        <f t="shared" si="236"/>
        <v>483.57688837262367</v>
      </c>
      <c r="BB748" s="296" t="str">
        <f t="shared" si="237"/>
        <v/>
      </c>
      <c r="BC748" t="str">
        <f t="shared" si="227"/>
        <v/>
      </c>
      <c r="BD748" s="296"/>
      <c r="BE748" s="296"/>
      <c r="BF748" s="332">
        <v>45195</v>
      </c>
      <c r="BG748" s="2" t="s">
        <v>115</v>
      </c>
      <c r="BH748" s="2" t="s">
        <v>116</v>
      </c>
      <c r="BI748" s="323">
        <v>45200</v>
      </c>
      <c r="BJ748" s="323">
        <v>45291</v>
      </c>
      <c r="BK748" s="324">
        <v>2209</v>
      </c>
      <c r="BL748" s="325">
        <v>110.45</v>
      </c>
      <c r="BM748" s="274">
        <f t="shared" si="228"/>
        <v>0.95969000000000004</v>
      </c>
      <c r="BN748" s="326">
        <f t="shared" si="238"/>
        <v>115.08924756952766</v>
      </c>
      <c r="BO748" s="296">
        <f t="shared" si="239"/>
        <v>115.08924756952766</v>
      </c>
      <c r="BP748">
        <f t="shared" si="229"/>
        <v>1</v>
      </c>
      <c r="BQ748" s="296"/>
      <c r="BR748" s="332">
        <v>45187</v>
      </c>
      <c r="BS748" s="2" t="s">
        <v>108</v>
      </c>
      <c r="BT748" s="2" t="s">
        <v>149</v>
      </c>
      <c r="BU748" s="323">
        <v>47484</v>
      </c>
      <c r="BV748" s="323">
        <v>47848</v>
      </c>
      <c r="BW748" s="324">
        <v>8760</v>
      </c>
      <c r="BX748" s="325">
        <v>81.09</v>
      </c>
      <c r="BY748" s="274">
        <f t="shared" si="230"/>
        <v>0.95969000000000004</v>
      </c>
      <c r="BZ748" s="326">
        <f t="shared" si="240"/>
        <v>84.496035178026233</v>
      </c>
      <c r="CA748" s="296" t="str">
        <f t="shared" si="241"/>
        <v/>
      </c>
    </row>
    <row r="749" spans="12:79" x14ac:dyDescent="0.25">
      <c r="L749" s="332">
        <v>44022</v>
      </c>
      <c r="M749" s="2" t="s">
        <v>108</v>
      </c>
      <c r="N749" s="2" t="s">
        <v>133</v>
      </c>
      <c r="O749" s="323">
        <v>44562</v>
      </c>
      <c r="P749" s="323">
        <v>44926</v>
      </c>
      <c r="Q749" s="324">
        <v>8760</v>
      </c>
      <c r="R749" s="325">
        <v>45.3</v>
      </c>
      <c r="S749" s="274">
        <f t="shared" si="222"/>
        <v>1.07056</v>
      </c>
      <c r="T749" s="326">
        <f t="shared" si="231"/>
        <v>42.314302794798984</v>
      </c>
      <c r="U749" s="296" t="str">
        <f t="shared" si="223"/>
        <v/>
      </c>
      <c r="V749" s="296"/>
      <c r="W749" s="332">
        <v>44454</v>
      </c>
      <c r="X749" s="2" t="s">
        <v>108</v>
      </c>
      <c r="Y749" s="2" t="s">
        <v>141</v>
      </c>
      <c r="Z749" s="323">
        <v>46388</v>
      </c>
      <c r="AA749" s="323">
        <v>46752</v>
      </c>
      <c r="AB749" s="324">
        <v>8760</v>
      </c>
      <c r="AC749" s="325">
        <v>67.680000000000007</v>
      </c>
      <c r="AD749" s="274">
        <f t="shared" si="224"/>
        <v>1.08595</v>
      </c>
      <c r="AE749" s="326">
        <f t="shared" si="232"/>
        <v>62.323311386343761</v>
      </c>
      <c r="AF749" s="296" t="str">
        <f t="shared" si="233"/>
        <v/>
      </c>
      <c r="AG749" s="296"/>
      <c r="AH749" s="332">
        <v>44824</v>
      </c>
      <c r="AI749" s="2" t="s">
        <v>108</v>
      </c>
      <c r="AJ749" s="2" t="s">
        <v>149</v>
      </c>
      <c r="AK749" s="323">
        <v>47484</v>
      </c>
      <c r="AL749" s="323">
        <v>47848</v>
      </c>
      <c r="AM749" s="324">
        <v>8760</v>
      </c>
      <c r="AN749" s="325">
        <v>123.85</v>
      </c>
      <c r="AO749" s="274">
        <f t="shared" si="225"/>
        <v>0.96418999999999999</v>
      </c>
      <c r="AP749" s="326">
        <f t="shared" si="234"/>
        <v>128.44978686773354</v>
      </c>
      <c r="AQ749" s="296" t="str">
        <f t="shared" si="235"/>
        <v/>
      </c>
      <c r="AR749" s="296"/>
      <c r="AS749" s="333">
        <v>44832</v>
      </c>
      <c r="AT749" s="328" t="s">
        <v>115</v>
      </c>
      <c r="AU749" s="328" t="s">
        <v>110</v>
      </c>
      <c r="AV749" s="329">
        <v>44927</v>
      </c>
      <c r="AW749" s="329">
        <v>45016</v>
      </c>
      <c r="AX749" s="330">
        <v>2159</v>
      </c>
      <c r="AY749" s="331">
        <v>605</v>
      </c>
      <c r="AZ749" s="274">
        <f t="shared" si="226"/>
        <v>0.96418999999999999</v>
      </c>
      <c r="BA749" s="326">
        <f t="shared" si="236"/>
        <v>627.46968958400316</v>
      </c>
      <c r="BB749" s="296" t="str">
        <f t="shared" si="237"/>
        <v/>
      </c>
      <c r="BC749" t="str">
        <f t="shared" si="227"/>
        <v/>
      </c>
      <c r="BD749" s="296"/>
      <c r="BE749" s="296"/>
      <c r="BF749" s="332">
        <v>45195</v>
      </c>
      <c r="BG749" s="2" t="s">
        <v>115</v>
      </c>
      <c r="BH749" s="2" t="s">
        <v>111</v>
      </c>
      <c r="BI749" s="323">
        <v>45292</v>
      </c>
      <c r="BJ749" s="323">
        <v>45382</v>
      </c>
      <c r="BK749" s="324">
        <v>2183</v>
      </c>
      <c r="BL749" s="325">
        <v>123.76</v>
      </c>
      <c r="BM749" s="274">
        <f t="shared" si="228"/>
        <v>0.95969000000000004</v>
      </c>
      <c r="BN749" s="326">
        <f t="shared" si="238"/>
        <v>128.95830945409455</v>
      </c>
      <c r="BO749" s="296">
        <f t="shared" si="239"/>
        <v>128.95830945409455</v>
      </c>
      <c r="BP749">
        <f t="shared" si="229"/>
        <v>1</v>
      </c>
      <c r="BQ749" s="296"/>
      <c r="BR749" s="332">
        <v>45187</v>
      </c>
      <c r="BS749" s="2" t="s">
        <v>108</v>
      </c>
      <c r="BT749" s="2" t="s">
        <v>153</v>
      </c>
      <c r="BU749" s="323">
        <v>47849</v>
      </c>
      <c r="BV749" s="323">
        <v>48213</v>
      </c>
      <c r="BW749" s="324">
        <v>8760</v>
      </c>
      <c r="BX749" s="325">
        <v>83.03</v>
      </c>
      <c r="BY749" s="274">
        <f t="shared" si="230"/>
        <v>0.95969000000000004</v>
      </c>
      <c r="BZ749" s="326">
        <f t="shared" si="240"/>
        <v>86.517521282914274</v>
      </c>
      <c r="CA749" s="296" t="str">
        <f t="shared" si="241"/>
        <v/>
      </c>
    </row>
    <row r="750" spans="12:79" x14ac:dyDescent="0.25">
      <c r="L750" s="332">
        <v>44022</v>
      </c>
      <c r="M750" s="2" t="s">
        <v>108</v>
      </c>
      <c r="N750" s="2" t="s">
        <v>110</v>
      </c>
      <c r="O750" s="323">
        <v>44927</v>
      </c>
      <c r="P750" s="323">
        <v>45291</v>
      </c>
      <c r="Q750" s="324">
        <v>8760</v>
      </c>
      <c r="R750" s="325">
        <v>47.18</v>
      </c>
      <c r="S750" s="274">
        <f t="shared" si="222"/>
        <v>1.07056</v>
      </c>
      <c r="T750" s="326">
        <f t="shared" si="231"/>
        <v>44.070393065311613</v>
      </c>
      <c r="U750" s="296" t="str">
        <f t="shared" si="223"/>
        <v/>
      </c>
      <c r="V750" s="296"/>
      <c r="W750" s="332">
        <v>44453</v>
      </c>
      <c r="X750" s="2" t="s">
        <v>108</v>
      </c>
      <c r="Y750" s="2" t="s">
        <v>133</v>
      </c>
      <c r="Z750" s="323">
        <v>44562</v>
      </c>
      <c r="AA750" s="323">
        <v>44926</v>
      </c>
      <c r="AB750" s="324">
        <v>8760</v>
      </c>
      <c r="AC750" s="325">
        <v>99.77</v>
      </c>
      <c r="AD750" s="274">
        <f t="shared" si="224"/>
        <v>1.08595</v>
      </c>
      <c r="AE750" s="326">
        <f t="shared" si="232"/>
        <v>91.873474837699703</v>
      </c>
      <c r="AF750" s="296" t="str">
        <f t="shared" si="233"/>
        <v/>
      </c>
      <c r="AG750" s="296"/>
      <c r="AH750" s="332">
        <v>44824</v>
      </c>
      <c r="AI750" s="2" t="s">
        <v>108</v>
      </c>
      <c r="AJ750" s="2" t="s">
        <v>153</v>
      </c>
      <c r="AK750" s="323">
        <v>47849</v>
      </c>
      <c r="AL750" s="323">
        <v>48213</v>
      </c>
      <c r="AM750" s="324">
        <v>8760</v>
      </c>
      <c r="AN750" s="325">
        <v>122.28</v>
      </c>
      <c r="AO750" s="274">
        <f t="shared" si="225"/>
        <v>0.96418999999999999</v>
      </c>
      <c r="AP750" s="326">
        <f t="shared" si="234"/>
        <v>126.82147709476348</v>
      </c>
      <c r="AQ750" s="296" t="str">
        <f t="shared" si="235"/>
        <v/>
      </c>
      <c r="AR750" s="296"/>
      <c r="AS750" s="333">
        <v>44832</v>
      </c>
      <c r="AT750" s="328" t="s">
        <v>115</v>
      </c>
      <c r="AU750" s="328" t="s">
        <v>134</v>
      </c>
      <c r="AV750" s="329">
        <v>45017</v>
      </c>
      <c r="AW750" s="329">
        <v>45107</v>
      </c>
      <c r="AX750" s="330">
        <v>2184</v>
      </c>
      <c r="AY750" s="331">
        <v>437.62</v>
      </c>
      <c r="AZ750" s="274">
        <f t="shared" si="226"/>
        <v>0.96418999999999999</v>
      </c>
      <c r="BA750" s="326">
        <f t="shared" si="236"/>
        <v>453.8731992657049</v>
      </c>
      <c r="BB750" s="296" t="str">
        <f t="shared" si="237"/>
        <v/>
      </c>
      <c r="BC750" t="str">
        <f t="shared" si="227"/>
        <v/>
      </c>
      <c r="BD750" s="296"/>
      <c r="BE750" s="296"/>
      <c r="BF750" s="332">
        <v>45195</v>
      </c>
      <c r="BG750" s="2" t="s">
        <v>115</v>
      </c>
      <c r="BH750" s="2" t="s">
        <v>117</v>
      </c>
      <c r="BI750" s="323">
        <v>45383</v>
      </c>
      <c r="BJ750" s="323">
        <v>45473</v>
      </c>
      <c r="BK750" s="324">
        <v>2184</v>
      </c>
      <c r="BL750" s="325">
        <v>110.3</v>
      </c>
      <c r="BM750" s="274">
        <f t="shared" si="228"/>
        <v>0.95969000000000004</v>
      </c>
      <c r="BN750" s="326">
        <f t="shared" si="238"/>
        <v>114.93294709750023</v>
      </c>
      <c r="BO750" s="296">
        <f t="shared" si="239"/>
        <v>114.93294709750023</v>
      </c>
      <c r="BP750">
        <f t="shared" si="229"/>
        <v>1</v>
      </c>
      <c r="BQ750" s="296"/>
      <c r="BR750" s="332">
        <v>45187</v>
      </c>
      <c r="BS750" s="2" t="s">
        <v>108</v>
      </c>
      <c r="BT750" s="2" t="s">
        <v>155</v>
      </c>
      <c r="BU750" s="323">
        <v>48214</v>
      </c>
      <c r="BV750" s="323">
        <v>48579</v>
      </c>
      <c r="BW750" s="324">
        <v>8784</v>
      </c>
      <c r="BX750" s="325">
        <v>81.03</v>
      </c>
      <c r="BY750" s="274">
        <f t="shared" si="230"/>
        <v>0.95969000000000004</v>
      </c>
      <c r="BZ750" s="326">
        <f t="shared" si="240"/>
        <v>84.433514989215269</v>
      </c>
      <c r="CA750" s="296" t="str">
        <f t="shared" si="241"/>
        <v/>
      </c>
    </row>
    <row r="751" spans="12:79" x14ac:dyDescent="0.25">
      <c r="L751" s="332">
        <v>44022</v>
      </c>
      <c r="M751" s="2" t="s">
        <v>108</v>
      </c>
      <c r="N751" s="2" t="s">
        <v>111</v>
      </c>
      <c r="O751" s="323">
        <v>45292</v>
      </c>
      <c r="P751" s="323">
        <v>45657</v>
      </c>
      <c r="Q751" s="324">
        <v>8784</v>
      </c>
      <c r="R751" s="325">
        <v>49.45</v>
      </c>
      <c r="S751" s="274">
        <f t="shared" si="222"/>
        <v>1.07056</v>
      </c>
      <c r="T751" s="326">
        <f t="shared" si="231"/>
        <v>46.190778657898676</v>
      </c>
      <c r="U751" s="296" t="str">
        <f t="shared" si="223"/>
        <v/>
      </c>
      <c r="V751" s="296"/>
      <c r="W751" s="332">
        <v>44453</v>
      </c>
      <c r="X751" s="2" t="s">
        <v>108</v>
      </c>
      <c r="Y751" s="2" t="s">
        <v>110</v>
      </c>
      <c r="Z751" s="323">
        <v>44927</v>
      </c>
      <c r="AA751" s="323">
        <v>45291</v>
      </c>
      <c r="AB751" s="324">
        <v>8760</v>
      </c>
      <c r="AC751" s="325">
        <v>76.27</v>
      </c>
      <c r="AD751" s="274">
        <f t="shared" si="224"/>
        <v>1.08595</v>
      </c>
      <c r="AE751" s="326">
        <f t="shared" si="232"/>
        <v>70.233436161885905</v>
      </c>
      <c r="AF751" s="296" t="str">
        <f t="shared" si="233"/>
        <v/>
      </c>
      <c r="AG751" s="296"/>
      <c r="AH751" s="332">
        <v>44824</v>
      </c>
      <c r="AI751" s="2" t="s">
        <v>108</v>
      </c>
      <c r="AJ751" s="2" t="s">
        <v>155</v>
      </c>
      <c r="AK751" s="323">
        <v>48214</v>
      </c>
      <c r="AL751" s="323">
        <v>48579</v>
      </c>
      <c r="AM751" s="324">
        <v>8784</v>
      </c>
      <c r="AN751" s="325">
        <v>120.57</v>
      </c>
      <c r="AO751" s="274">
        <f t="shared" si="225"/>
        <v>0.96418999999999999</v>
      </c>
      <c r="AP751" s="326">
        <f t="shared" si="234"/>
        <v>125.04796772420373</v>
      </c>
      <c r="AQ751" s="296" t="str">
        <f t="shared" si="235"/>
        <v/>
      </c>
      <c r="AR751" s="296"/>
      <c r="AS751" s="333">
        <v>44832</v>
      </c>
      <c r="AT751" s="328" t="s">
        <v>115</v>
      </c>
      <c r="AU751" s="328" t="s">
        <v>137</v>
      </c>
      <c r="AV751" s="329">
        <v>45108</v>
      </c>
      <c r="AW751" s="329">
        <v>45199</v>
      </c>
      <c r="AX751" s="330">
        <v>2208</v>
      </c>
      <c r="AY751" s="331">
        <v>422</v>
      </c>
      <c r="AZ751" s="274">
        <f t="shared" si="226"/>
        <v>0.96418999999999999</v>
      </c>
      <c r="BA751" s="326">
        <f t="shared" si="236"/>
        <v>437.673072734627</v>
      </c>
      <c r="BB751" s="296" t="str">
        <f t="shared" si="237"/>
        <v/>
      </c>
      <c r="BC751" t="str">
        <f t="shared" si="227"/>
        <v/>
      </c>
      <c r="BD751" s="296"/>
      <c r="BE751" s="296"/>
      <c r="BF751" s="332">
        <v>45195</v>
      </c>
      <c r="BG751" s="2" t="s">
        <v>115</v>
      </c>
      <c r="BH751" s="2" t="s">
        <v>118</v>
      </c>
      <c r="BI751" s="323">
        <v>45474</v>
      </c>
      <c r="BJ751" s="323">
        <v>45565</v>
      </c>
      <c r="BK751" s="324">
        <v>2208</v>
      </c>
      <c r="BL751" s="325">
        <v>122.07</v>
      </c>
      <c r="BM751" s="274">
        <f t="shared" si="228"/>
        <v>0.95969000000000004</v>
      </c>
      <c r="BN751" s="326">
        <f t="shared" si="238"/>
        <v>127.19732413591888</v>
      </c>
      <c r="BO751" s="296">
        <f t="shared" si="239"/>
        <v>127.19732413591888</v>
      </c>
      <c r="BP751">
        <f t="shared" si="229"/>
        <v>1</v>
      </c>
      <c r="BQ751" s="296"/>
      <c r="BR751" s="332">
        <v>45187</v>
      </c>
      <c r="BS751" s="2" t="s">
        <v>108</v>
      </c>
      <c r="BT751" s="2" t="s">
        <v>158</v>
      </c>
      <c r="BU751" s="323">
        <v>48580</v>
      </c>
      <c r="BV751" s="323">
        <v>48944</v>
      </c>
      <c r="BW751" s="324">
        <v>8760</v>
      </c>
      <c r="BX751" s="325">
        <v>79.03</v>
      </c>
      <c r="BY751" s="274">
        <f t="shared" si="230"/>
        <v>0.95969000000000004</v>
      </c>
      <c r="BZ751" s="326">
        <f t="shared" si="240"/>
        <v>82.349508695516263</v>
      </c>
      <c r="CA751" s="296" t="str">
        <f t="shared" si="241"/>
        <v/>
      </c>
    </row>
    <row r="752" spans="12:79" x14ac:dyDescent="0.25">
      <c r="L752" s="332">
        <v>44022</v>
      </c>
      <c r="M752" s="2" t="s">
        <v>108</v>
      </c>
      <c r="N752" s="2" t="s">
        <v>135</v>
      </c>
      <c r="O752" s="323">
        <v>45658</v>
      </c>
      <c r="P752" s="323">
        <v>46022</v>
      </c>
      <c r="Q752" s="324">
        <v>8760</v>
      </c>
      <c r="R752" s="325">
        <v>50.1</v>
      </c>
      <c r="S752" s="274">
        <f t="shared" si="222"/>
        <v>1.07056</v>
      </c>
      <c r="T752" s="326">
        <f t="shared" si="231"/>
        <v>46.797937528022722</v>
      </c>
      <c r="U752" s="296" t="str">
        <f t="shared" si="223"/>
        <v/>
      </c>
      <c r="V752" s="296"/>
      <c r="W752" s="332">
        <v>44453</v>
      </c>
      <c r="X752" s="2" t="s">
        <v>108</v>
      </c>
      <c r="Y752" s="2" t="s">
        <v>111</v>
      </c>
      <c r="Z752" s="323">
        <v>45292</v>
      </c>
      <c r="AA752" s="323">
        <v>45657</v>
      </c>
      <c r="AB752" s="324">
        <v>8784</v>
      </c>
      <c r="AC752" s="325">
        <v>68.88</v>
      </c>
      <c r="AD752" s="274">
        <f t="shared" si="224"/>
        <v>1.08595</v>
      </c>
      <c r="AE752" s="326">
        <f t="shared" si="232"/>
        <v>63.42833463787467</v>
      </c>
      <c r="AF752" s="296" t="str">
        <f t="shared" si="233"/>
        <v/>
      </c>
      <c r="AG752" s="296"/>
      <c r="AH752" s="332">
        <v>44823</v>
      </c>
      <c r="AI752" s="2" t="s">
        <v>108</v>
      </c>
      <c r="AJ752" s="2" t="s">
        <v>110</v>
      </c>
      <c r="AK752" s="323">
        <v>44927</v>
      </c>
      <c r="AL752" s="323">
        <v>45291</v>
      </c>
      <c r="AM752" s="324">
        <v>8760</v>
      </c>
      <c r="AN752" s="325">
        <v>494</v>
      </c>
      <c r="AO752" s="274">
        <f t="shared" si="225"/>
        <v>0.96418999999999999</v>
      </c>
      <c r="AP752" s="326">
        <f t="shared" si="234"/>
        <v>512.34715149503734</v>
      </c>
      <c r="AQ752" s="296" t="str">
        <f t="shared" si="235"/>
        <v/>
      </c>
      <c r="AR752" s="296"/>
      <c r="AS752" s="333">
        <v>44832</v>
      </c>
      <c r="AT752" s="328" t="s">
        <v>115</v>
      </c>
      <c r="AU752" s="328" t="s">
        <v>116</v>
      </c>
      <c r="AV752" s="329">
        <v>45200</v>
      </c>
      <c r="AW752" s="329">
        <v>45291</v>
      </c>
      <c r="AX752" s="330">
        <v>2209</v>
      </c>
      <c r="AY752" s="331">
        <v>542.5</v>
      </c>
      <c r="AZ752" s="274">
        <f t="shared" si="226"/>
        <v>0.96418999999999999</v>
      </c>
      <c r="BA752" s="326">
        <f t="shared" si="236"/>
        <v>562.64844066003593</v>
      </c>
      <c r="BB752" s="296" t="str">
        <f t="shared" si="237"/>
        <v/>
      </c>
      <c r="BC752">
        <f t="shared" si="227"/>
        <v>1</v>
      </c>
      <c r="BD752" s="296"/>
      <c r="BE752" s="296"/>
      <c r="BF752" s="332">
        <v>45195</v>
      </c>
      <c r="BG752" s="2" t="s">
        <v>115</v>
      </c>
      <c r="BH752" s="2" t="s">
        <v>140</v>
      </c>
      <c r="BI752" s="323">
        <v>45566</v>
      </c>
      <c r="BJ752" s="323">
        <v>45657</v>
      </c>
      <c r="BK752" s="324">
        <v>2209</v>
      </c>
      <c r="BL752" s="325">
        <v>139.66999999999999</v>
      </c>
      <c r="BM752" s="274">
        <f t="shared" si="228"/>
        <v>0.95969000000000004</v>
      </c>
      <c r="BN752" s="326">
        <f t="shared" si="238"/>
        <v>145.53657952047013</v>
      </c>
      <c r="BO752" s="296" t="str">
        <f t="shared" si="239"/>
        <v/>
      </c>
      <c r="BP752" t="str">
        <f t="shared" si="229"/>
        <v/>
      </c>
      <c r="BQ752" s="296"/>
      <c r="BR752" s="332">
        <v>45184</v>
      </c>
      <c r="BS752" s="2" t="s">
        <v>108</v>
      </c>
      <c r="BT752" s="2" t="s">
        <v>111</v>
      </c>
      <c r="BU752" s="323">
        <v>45292</v>
      </c>
      <c r="BV752" s="323">
        <v>45657</v>
      </c>
      <c r="BW752" s="324">
        <v>8784</v>
      </c>
      <c r="BX752" s="325">
        <v>129.71</v>
      </c>
      <c r="BY752" s="274">
        <f t="shared" si="230"/>
        <v>0.95969000000000004</v>
      </c>
      <c r="BZ752" s="326">
        <f t="shared" si="240"/>
        <v>135.15822817784911</v>
      </c>
      <c r="CA752" s="296">
        <f t="shared" si="241"/>
        <v>135.15822817784911</v>
      </c>
    </row>
    <row r="753" spans="12:79" x14ac:dyDescent="0.25">
      <c r="L753" s="332">
        <v>44022</v>
      </c>
      <c r="M753" s="2" t="s">
        <v>108</v>
      </c>
      <c r="N753" s="2" t="s">
        <v>138</v>
      </c>
      <c r="O753" s="323">
        <v>46023</v>
      </c>
      <c r="P753" s="323">
        <v>46387</v>
      </c>
      <c r="Q753" s="324">
        <v>8760</v>
      </c>
      <c r="R753" s="325">
        <v>50.65</v>
      </c>
      <c r="S753" s="274">
        <f t="shared" si="222"/>
        <v>1.07056</v>
      </c>
      <c r="T753" s="326">
        <f t="shared" si="231"/>
        <v>47.311687341204603</v>
      </c>
      <c r="U753" s="296" t="str">
        <f t="shared" si="223"/>
        <v/>
      </c>
      <c r="V753" s="296"/>
      <c r="W753" s="332">
        <v>44453</v>
      </c>
      <c r="X753" s="2" t="s">
        <v>108</v>
      </c>
      <c r="Y753" s="2" t="s">
        <v>135</v>
      </c>
      <c r="Z753" s="323">
        <v>45658</v>
      </c>
      <c r="AA753" s="323">
        <v>46022</v>
      </c>
      <c r="AB753" s="324">
        <v>8760</v>
      </c>
      <c r="AC753" s="325">
        <v>66.63</v>
      </c>
      <c r="AD753" s="274">
        <f t="shared" si="224"/>
        <v>1.08595</v>
      </c>
      <c r="AE753" s="326">
        <f t="shared" si="232"/>
        <v>61.356416041254199</v>
      </c>
      <c r="AF753" s="296" t="str">
        <f t="shared" si="233"/>
        <v/>
      </c>
      <c r="AG753" s="296"/>
      <c r="AH753" s="332">
        <v>44823</v>
      </c>
      <c r="AI753" s="2" t="s">
        <v>108</v>
      </c>
      <c r="AJ753" s="2" t="s">
        <v>111</v>
      </c>
      <c r="AK753" s="323">
        <v>45292</v>
      </c>
      <c r="AL753" s="323">
        <v>45657</v>
      </c>
      <c r="AM753" s="324">
        <v>8784</v>
      </c>
      <c r="AN753" s="325">
        <v>237.67</v>
      </c>
      <c r="AO753" s="274">
        <f t="shared" si="225"/>
        <v>0.96418999999999999</v>
      </c>
      <c r="AP753" s="326">
        <f t="shared" si="234"/>
        <v>246.49705970814881</v>
      </c>
      <c r="AQ753" s="296">
        <f t="shared" si="235"/>
        <v>246.49705970814881</v>
      </c>
      <c r="AR753" s="296"/>
      <c r="AS753" s="333">
        <v>44832</v>
      </c>
      <c r="AT753" s="328" t="s">
        <v>115</v>
      </c>
      <c r="AU753" s="328" t="s">
        <v>111</v>
      </c>
      <c r="AV753" s="329">
        <v>45292</v>
      </c>
      <c r="AW753" s="329">
        <v>45382</v>
      </c>
      <c r="AX753" s="330">
        <v>2183</v>
      </c>
      <c r="AY753" s="331">
        <v>450.01</v>
      </c>
      <c r="AZ753" s="274">
        <f t="shared" si="226"/>
        <v>0.96418999999999999</v>
      </c>
      <c r="BA753" s="326">
        <f t="shared" si="236"/>
        <v>466.72336365239215</v>
      </c>
      <c r="BB753" s="296" t="str">
        <f t="shared" si="237"/>
        <v/>
      </c>
      <c r="BC753">
        <f t="shared" si="227"/>
        <v>1</v>
      </c>
      <c r="BD753" s="296"/>
      <c r="BE753" s="296"/>
      <c r="BF753" s="332">
        <v>45195</v>
      </c>
      <c r="BG753" s="2" t="s">
        <v>115</v>
      </c>
      <c r="BH753" s="2" t="s">
        <v>135</v>
      </c>
      <c r="BI753" s="323">
        <v>45658</v>
      </c>
      <c r="BJ753" s="323">
        <v>45747</v>
      </c>
      <c r="BK753" s="324">
        <v>2159</v>
      </c>
      <c r="BL753" s="325">
        <v>139.56</v>
      </c>
      <c r="BM753" s="274">
        <f t="shared" si="228"/>
        <v>0.95969000000000004</v>
      </c>
      <c r="BN753" s="326">
        <f t="shared" si="238"/>
        <v>145.4219591743167</v>
      </c>
      <c r="BO753" s="296" t="str">
        <f t="shared" si="239"/>
        <v/>
      </c>
      <c r="BP753" t="str">
        <f t="shared" si="229"/>
        <v/>
      </c>
      <c r="BQ753" s="296"/>
      <c r="BR753" s="332">
        <v>45184</v>
      </c>
      <c r="BS753" s="2" t="s">
        <v>108</v>
      </c>
      <c r="BT753" s="2" t="s">
        <v>135</v>
      </c>
      <c r="BU753" s="323">
        <v>45658</v>
      </c>
      <c r="BV753" s="323">
        <v>46022</v>
      </c>
      <c r="BW753" s="324">
        <v>8760</v>
      </c>
      <c r="BX753" s="325">
        <v>120.44</v>
      </c>
      <c r="BY753" s="274">
        <f t="shared" si="230"/>
        <v>0.95969000000000004</v>
      </c>
      <c r="BZ753" s="326">
        <f t="shared" si="240"/>
        <v>125.4988590065542</v>
      </c>
      <c r="CA753" s="296" t="str">
        <f t="shared" si="241"/>
        <v/>
      </c>
    </row>
    <row r="754" spans="12:79" x14ac:dyDescent="0.25">
      <c r="L754" s="332">
        <v>44021</v>
      </c>
      <c r="M754" s="2" t="s">
        <v>108</v>
      </c>
      <c r="N754" s="2" t="s">
        <v>151</v>
      </c>
      <c r="O754" s="323">
        <v>44197</v>
      </c>
      <c r="P754" s="323">
        <v>44561</v>
      </c>
      <c r="Q754" s="324">
        <v>8760</v>
      </c>
      <c r="R754" s="325">
        <v>42.67</v>
      </c>
      <c r="S754" s="274">
        <f t="shared" si="222"/>
        <v>1.07056</v>
      </c>
      <c r="T754" s="326">
        <f t="shared" si="231"/>
        <v>39.857644597220151</v>
      </c>
      <c r="U754" s="296" t="str">
        <f t="shared" si="223"/>
        <v/>
      </c>
      <c r="V754" s="296"/>
      <c r="W754" s="332">
        <v>44453</v>
      </c>
      <c r="X754" s="2" t="s">
        <v>108</v>
      </c>
      <c r="Y754" s="2" t="s">
        <v>138</v>
      </c>
      <c r="Z754" s="323">
        <v>46023</v>
      </c>
      <c r="AA754" s="323">
        <v>46387</v>
      </c>
      <c r="AB754" s="324">
        <v>8760</v>
      </c>
      <c r="AC754" s="325">
        <v>66.599999999999994</v>
      </c>
      <c r="AD754" s="274">
        <f t="shared" si="224"/>
        <v>1.08595</v>
      </c>
      <c r="AE754" s="326">
        <f t="shared" si="232"/>
        <v>61.328790459965923</v>
      </c>
      <c r="AF754" s="296" t="str">
        <f t="shared" si="233"/>
        <v/>
      </c>
      <c r="AG754" s="296"/>
      <c r="AH754" s="332">
        <v>44823</v>
      </c>
      <c r="AI754" s="2" t="s">
        <v>108</v>
      </c>
      <c r="AJ754" s="2" t="s">
        <v>135</v>
      </c>
      <c r="AK754" s="323">
        <v>45658</v>
      </c>
      <c r="AL754" s="323">
        <v>46022</v>
      </c>
      <c r="AM754" s="324">
        <v>8760</v>
      </c>
      <c r="AN754" s="325">
        <v>189.67</v>
      </c>
      <c r="AO754" s="274">
        <f t="shared" si="225"/>
        <v>0.96418999999999999</v>
      </c>
      <c r="AP754" s="326">
        <f t="shared" si="234"/>
        <v>196.71434053454195</v>
      </c>
      <c r="AQ754" s="296" t="str">
        <f t="shared" si="235"/>
        <v/>
      </c>
      <c r="AR754" s="296"/>
      <c r="AS754" s="333">
        <v>44832</v>
      </c>
      <c r="AT754" s="328" t="s">
        <v>115</v>
      </c>
      <c r="AU754" s="328" t="s">
        <v>117</v>
      </c>
      <c r="AV754" s="329">
        <v>45383</v>
      </c>
      <c r="AW754" s="329">
        <v>45473</v>
      </c>
      <c r="AX754" s="330">
        <v>2184</v>
      </c>
      <c r="AY754" s="331">
        <v>172.2</v>
      </c>
      <c r="AZ754" s="274">
        <f t="shared" si="226"/>
        <v>0.96418999999999999</v>
      </c>
      <c r="BA754" s="326">
        <f t="shared" si="236"/>
        <v>178.5955050353146</v>
      </c>
      <c r="BB754" s="296" t="str">
        <f t="shared" si="237"/>
        <v/>
      </c>
      <c r="BC754">
        <f t="shared" si="227"/>
        <v>1</v>
      </c>
      <c r="BD754" s="296"/>
      <c r="BE754" s="296"/>
      <c r="BF754" s="332">
        <v>45195</v>
      </c>
      <c r="BG754" s="2" t="s">
        <v>115</v>
      </c>
      <c r="BH754" s="2" t="s">
        <v>145</v>
      </c>
      <c r="BI754" s="323">
        <v>45748</v>
      </c>
      <c r="BJ754" s="323">
        <v>45838</v>
      </c>
      <c r="BK754" s="324">
        <v>2184</v>
      </c>
      <c r="BL754" s="325">
        <v>102.88</v>
      </c>
      <c r="BM754" s="274">
        <f t="shared" si="228"/>
        <v>0.95969000000000004</v>
      </c>
      <c r="BN754" s="326">
        <f t="shared" si="238"/>
        <v>107.20128374787691</v>
      </c>
      <c r="BO754" s="296" t="str">
        <f t="shared" si="239"/>
        <v/>
      </c>
      <c r="BP754" t="str">
        <f t="shared" si="229"/>
        <v/>
      </c>
      <c r="BQ754" s="296"/>
      <c r="BR754" s="332">
        <v>45184</v>
      </c>
      <c r="BS754" s="2" t="s">
        <v>108</v>
      </c>
      <c r="BT754" s="2" t="s">
        <v>138</v>
      </c>
      <c r="BU754" s="323">
        <v>46023</v>
      </c>
      <c r="BV754" s="323">
        <v>46387</v>
      </c>
      <c r="BW754" s="324">
        <v>8760</v>
      </c>
      <c r="BX754" s="325">
        <v>108.14</v>
      </c>
      <c r="BY754" s="274">
        <f t="shared" si="230"/>
        <v>0.95969000000000004</v>
      </c>
      <c r="BZ754" s="326">
        <f t="shared" si="240"/>
        <v>112.6822203003053</v>
      </c>
      <c r="CA754" s="296" t="str">
        <f t="shared" si="241"/>
        <v/>
      </c>
    </row>
    <row r="755" spans="12:79" x14ac:dyDescent="0.25">
      <c r="L755" s="332">
        <v>44021</v>
      </c>
      <c r="M755" s="2" t="s">
        <v>108</v>
      </c>
      <c r="N755" s="2" t="s">
        <v>133</v>
      </c>
      <c r="O755" s="323">
        <v>44562</v>
      </c>
      <c r="P755" s="323">
        <v>44926</v>
      </c>
      <c r="Q755" s="324">
        <v>8760</v>
      </c>
      <c r="R755" s="325">
        <v>46.14</v>
      </c>
      <c r="S755" s="274">
        <f t="shared" si="222"/>
        <v>1.07056</v>
      </c>
      <c r="T755" s="326">
        <f t="shared" si="231"/>
        <v>43.098938873113141</v>
      </c>
      <c r="U755" s="296" t="str">
        <f t="shared" si="223"/>
        <v/>
      </c>
      <c r="V755" s="296"/>
      <c r="W755" s="332">
        <v>44453</v>
      </c>
      <c r="X755" s="2" t="s">
        <v>108</v>
      </c>
      <c r="Y755" s="2" t="s">
        <v>141</v>
      </c>
      <c r="Z755" s="323">
        <v>46388</v>
      </c>
      <c r="AA755" s="323">
        <v>46752</v>
      </c>
      <c r="AB755" s="324">
        <v>8760</v>
      </c>
      <c r="AC755" s="325">
        <v>67</v>
      </c>
      <c r="AD755" s="274">
        <f t="shared" si="224"/>
        <v>1.08595</v>
      </c>
      <c r="AE755" s="326">
        <f t="shared" si="232"/>
        <v>61.697131543809569</v>
      </c>
      <c r="AF755" s="296" t="str">
        <f t="shared" si="233"/>
        <v/>
      </c>
      <c r="AG755" s="296"/>
      <c r="AH755" s="332">
        <v>44823</v>
      </c>
      <c r="AI755" s="2" t="s">
        <v>108</v>
      </c>
      <c r="AJ755" s="2" t="s">
        <v>138</v>
      </c>
      <c r="AK755" s="323">
        <v>46023</v>
      </c>
      <c r="AL755" s="323">
        <v>46387</v>
      </c>
      <c r="AM755" s="324">
        <v>8760</v>
      </c>
      <c r="AN755" s="325">
        <v>161.75</v>
      </c>
      <c r="AO755" s="274">
        <f t="shared" si="225"/>
        <v>0.96418999999999999</v>
      </c>
      <c r="AP755" s="326">
        <f t="shared" si="234"/>
        <v>167.7573922152273</v>
      </c>
      <c r="AQ755" s="296" t="str">
        <f t="shared" si="235"/>
        <v/>
      </c>
      <c r="AR755" s="296"/>
      <c r="AS755" s="333">
        <v>44832</v>
      </c>
      <c r="AT755" s="328" t="s">
        <v>115</v>
      </c>
      <c r="AU755" s="328" t="s">
        <v>118</v>
      </c>
      <c r="AV755" s="329">
        <v>45474</v>
      </c>
      <c r="AW755" s="329">
        <v>45565</v>
      </c>
      <c r="AX755" s="330">
        <v>2208</v>
      </c>
      <c r="AY755" s="331">
        <v>163.66999999999999</v>
      </c>
      <c r="AZ755" s="274">
        <f t="shared" si="226"/>
        <v>0.96418999999999999</v>
      </c>
      <c r="BA755" s="326">
        <f t="shared" si="236"/>
        <v>169.74870098217156</v>
      </c>
      <c r="BB755" s="296" t="str">
        <f t="shared" si="237"/>
        <v/>
      </c>
      <c r="BC755">
        <f t="shared" si="227"/>
        <v>1</v>
      </c>
      <c r="BD755" s="296"/>
      <c r="BE755" s="296"/>
      <c r="BF755" s="332">
        <v>45195</v>
      </c>
      <c r="BG755" s="2" t="s">
        <v>115</v>
      </c>
      <c r="BH755" s="2" t="s">
        <v>148</v>
      </c>
      <c r="BI755" s="323">
        <v>45839</v>
      </c>
      <c r="BJ755" s="323">
        <v>45930</v>
      </c>
      <c r="BK755" s="324">
        <v>2208</v>
      </c>
      <c r="BL755" s="325">
        <v>104.72</v>
      </c>
      <c r="BM755" s="274">
        <f t="shared" si="228"/>
        <v>0.95969000000000004</v>
      </c>
      <c r="BN755" s="326">
        <f t="shared" si="238"/>
        <v>109.11856953808</v>
      </c>
      <c r="BO755" s="296" t="str">
        <f t="shared" si="239"/>
        <v/>
      </c>
      <c r="BP755" t="str">
        <f t="shared" si="229"/>
        <v/>
      </c>
      <c r="BQ755" s="296"/>
      <c r="BR755" s="332">
        <v>45184</v>
      </c>
      <c r="BS755" s="2" t="s">
        <v>108</v>
      </c>
      <c r="BT755" s="2" t="s">
        <v>141</v>
      </c>
      <c r="BU755" s="323">
        <v>46388</v>
      </c>
      <c r="BV755" s="323">
        <v>46752</v>
      </c>
      <c r="BW755" s="324">
        <v>8760</v>
      </c>
      <c r="BX755" s="325">
        <v>97.91</v>
      </c>
      <c r="BY755" s="274">
        <f t="shared" si="230"/>
        <v>0.95969000000000004</v>
      </c>
      <c r="BZ755" s="326">
        <f t="shared" si="240"/>
        <v>102.02252810803488</v>
      </c>
      <c r="CA755" s="296" t="str">
        <f t="shared" si="241"/>
        <v/>
      </c>
    </row>
    <row r="756" spans="12:79" x14ac:dyDescent="0.25">
      <c r="L756" s="332">
        <v>44021</v>
      </c>
      <c r="M756" s="2" t="s">
        <v>108</v>
      </c>
      <c r="N756" s="2" t="s">
        <v>110</v>
      </c>
      <c r="O756" s="323">
        <v>44927</v>
      </c>
      <c r="P756" s="323">
        <v>45291</v>
      </c>
      <c r="Q756" s="324">
        <v>8760</v>
      </c>
      <c r="R756" s="325">
        <v>47.9</v>
      </c>
      <c r="S756" s="274">
        <f t="shared" si="222"/>
        <v>1.07056</v>
      </c>
      <c r="T756" s="326">
        <f t="shared" si="231"/>
        <v>44.742938275295174</v>
      </c>
      <c r="U756" s="296" t="str">
        <f t="shared" si="223"/>
        <v/>
      </c>
      <c r="V756" s="296"/>
      <c r="W756" s="332">
        <v>44452</v>
      </c>
      <c r="X756" s="2" t="s">
        <v>108</v>
      </c>
      <c r="Y756" s="2" t="s">
        <v>133</v>
      </c>
      <c r="Z756" s="323">
        <v>44562</v>
      </c>
      <c r="AA756" s="323">
        <v>44926</v>
      </c>
      <c r="AB756" s="324">
        <v>8760</v>
      </c>
      <c r="AC756" s="325">
        <v>99.42</v>
      </c>
      <c r="AD756" s="274">
        <f t="shared" si="224"/>
        <v>1.08595</v>
      </c>
      <c r="AE756" s="326">
        <f t="shared" si="232"/>
        <v>91.551176389336533</v>
      </c>
      <c r="AF756" s="296" t="str">
        <f t="shared" si="233"/>
        <v/>
      </c>
      <c r="AG756" s="296"/>
      <c r="AH756" s="332">
        <v>44823</v>
      </c>
      <c r="AI756" s="2" t="s">
        <v>108</v>
      </c>
      <c r="AJ756" s="2" t="s">
        <v>141</v>
      </c>
      <c r="AK756" s="323">
        <v>46388</v>
      </c>
      <c r="AL756" s="323">
        <v>46752</v>
      </c>
      <c r="AM756" s="324">
        <v>8760</v>
      </c>
      <c r="AN756" s="325">
        <v>139.75</v>
      </c>
      <c r="AO756" s="274">
        <f t="shared" si="225"/>
        <v>0.96418999999999999</v>
      </c>
      <c r="AP756" s="326">
        <f t="shared" si="234"/>
        <v>144.94031259399083</v>
      </c>
      <c r="AQ756" s="296" t="str">
        <f t="shared" si="235"/>
        <v/>
      </c>
      <c r="AR756" s="296"/>
      <c r="AS756" s="333">
        <v>44832</v>
      </c>
      <c r="AT756" s="328" t="s">
        <v>115</v>
      </c>
      <c r="AU756" s="328" t="s">
        <v>140</v>
      </c>
      <c r="AV756" s="329">
        <v>45566</v>
      </c>
      <c r="AW756" s="329">
        <v>45657</v>
      </c>
      <c r="AX756" s="330">
        <v>2209</v>
      </c>
      <c r="AY756" s="331">
        <v>236.83</v>
      </c>
      <c r="AZ756" s="274">
        <f t="shared" si="226"/>
        <v>0.96418999999999999</v>
      </c>
      <c r="BA756" s="326">
        <f t="shared" si="236"/>
        <v>245.6258621226107</v>
      </c>
      <c r="BB756" s="296" t="str">
        <f t="shared" si="237"/>
        <v/>
      </c>
      <c r="BC756" t="str">
        <f t="shared" si="227"/>
        <v/>
      </c>
      <c r="BD756" s="296"/>
      <c r="BE756" s="296"/>
      <c r="BF756" s="332">
        <v>45195</v>
      </c>
      <c r="BG756" s="2" t="s">
        <v>115</v>
      </c>
      <c r="BH756" s="2" t="s">
        <v>152</v>
      </c>
      <c r="BI756" s="323">
        <v>45931</v>
      </c>
      <c r="BJ756" s="323">
        <v>46022</v>
      </c>
      <c r="BK756" s="324">
        <v>2209</v>
      </c>
      <c r="BL756" s="325">
        <v>126.11</v>
      </c>
      <c r="BM756" s="274">
        <f t="shared" si="228"/>
        <v>0.95969000000000004</v>
      </c>
      <c r="BN756" s="326">
        <f t="shared" si="238"/>
        <v>131.40701684919088</v>
      </c>
      <c r="BO756" s="296" t="str">
        <f t="shared" si="239"/>
        <v/>
      </c>
      <c r="BP756" t="str">
        <f t="shared" si="229"/>
        <v/>
      </c>
      <c r="BQ756" s="296"/>
      <c r="BR756" s="332">
        <v>45184</v>
      </c>
      <c r="BS756" s="2" t="s">
        <v>108</v>
      </c>
      <c r="BT756" s="2" t="s">
        <v>143</v>
      </c>
      <c r="BU756" s="323">
        <v>46753</v>
      </c>
      <c r="BV756" s="323">
        <v>47118</v>
      </c>
      <c r="BW756" s="324">
        <v>8784</v>
      </c>
      <c r="BX756" s="325">
        <v>86.19</v>
      </c>
      <c r="BY756" s="274">
        <f t="shared" si="230"/>
        <v>0.95969000000000004</v>
      </c>
      <c r="BZ756" s="326">
        <f t="shared" si="240"/>
        <v>89.810251226958698</v>
      </c>
      <c r="CA756" s="296" t="str">
        <f t="shared" si="241"/>
        <v/>
      </c>
    </row>
    <row r="757" spans="12:79" x14ac:dyDescent="0.25">
      <c r="L757" s="332">
        <v>44021</v>
      </c>
      <c r="M757" s="2" t="s">
        <v>108</v>
      </c>
      <c r="N757" s="2" t="s">
        <v>111</v>
      </c>
      <c r="O757" s="323">
        <v>45292</v>
      </c>
      <c r="P757" s="323">
        <v>45657</v>
      </c>
      <c r="Q757" s="324">
        <v>8784</v>
      </c>
      <c r="R757" s="325">
        <v>49.91</v>
      </c>
      <c r="S757" s="274">
        <f t="shared" si="222"/>
        <v>1.07056</v>
      </c>
      <c r="T757" s="326">
        <f t="shared" si="231"/>
        <v>46.62046031983261</v>
      </c>
      <c r="U757" s="296" t="str">
        <f t="shared" si="223"/>
        <v/>
      </c>
      <c r="V757" s="296"/>
      <c r="W757" s="332">
        <v>44452</v>
      </c>
      <c r="X757" s="2" t="s">
        <v>108</v>
      </c>
      <c r="Y757" s="2" t="s">
        <v>110</v>
      </c>
      <c r="Z757" s="323">
        <v>44927</v>
      </c>
      <c r="AA757" s="323">
        <v>45291</v>
      </c>
      <c r="AB757" s="324">
        <v>8760</v>
      </c>
      <c r="AC757" s="325">
        <v>78.28</v>
      </c>
      <c r="AD757" s="274">
        <f t="shared" si="224"/>
        <v>1.08595</v>
      </c>
      <c r="AE757" s="326">
        <f t="shared" si="232"/>
        <v>72.084350108200198</v>
      </c>
      <c r="AF757" s="296" t="str">
        <f t="shared" si="233"/>
        <v/>
      </c>
      <c r="AG757" s="296"/>
      <c r="AH757" s="332">
        <v>44823</v>
      </c>
      <c r="AI757" s="2" t="s">
        <v>108</v>
      </c>
      <c r="AJ757" s="2" t="s">
        <v>143</v>
      </c>
      <c r="AK757" s="323">
        <v>46753</v>
      </c>
      <c r="AL757" s="323">
        <v>47118</v>
      </c>
      <c r="AM757" s="324">
        <v>8784</v>
      </c>
      <c r="AN757" s="325">
        <v>124.75</v>
      </c>
      <c r="AO757" s="274">
        <f t="shared" si="225"/>
        <v>0.96418999999999999</v>
      </c>
      <c r="AP757" s="326">
        <f t="shared" si="234"/>
        <v>129.38321285223867</v>
      </c>
      <c r="AQ757" s="296" t="str">
        <f t="shared" si="235"/>
        <v/>
      </c>
      <c r="AR757" s="296"/>
      <c r="AS757" s="333">
        <v>44832</v>
      </c>
      <c r="AT757" s="328" t="s">
        <v>115</v>
      </c>
      <c r="AU757" s="328" t="s">
        <v>135</v>
      </c>
      <c r="AV757" s="329">
        <v>45658</v>
      </c>
      <c r="AW757" s="329">
        <v>45747</v>
      </c>
      <c r="AX757" s="330">
        <v>2159</v>
      </c>
      <c r="AY757" s="331">
        <v>252</v>
      </c>
      <c r="AZ757" s="274">
        <f t="shared" si="226"/>
        <v>0.96418999999999999</v>
      </c>
      <c r="BA757" s="326">
        <f t="shared" si="236"/>
        <v>261.35927566143602</v>
      </c>
      <c r="BB757" s="296" t="str">
        <f t="shared" si="237"/>
        <v/>
      </c>
      <c r="BC757" t="str">
        <f t="shared" si="227"/>
        <v/>
      </c>
      <c r="BD757" s="296"/>
      <c r="BE757" s="296"/>
      <c r="BF757" s="332">
        <v>45195</v>
      </c>
      <c r="BG757" s="2" t="s">
        <v>115</v>
      </c>
      <c r="BH757" s="2" t="s">
        <v>138</v>
      </c>
      <c r="BI757" s="323">
        <v>46023</v>
      </c>
      <c r="BJ757" s="323">
        <v>46112</v>
      </c>
      <c r="BK757" s="324">
        <v>2159</v>
      </c>
      <c r="BL757" s="325">
        <v>129.62</v>
      </c>
      <c r="BM757" s="274">
        <f t="shared" si="228"/>
        <v>0.95969000000000004</v>
      </c>
      <c r="BN757" s="326">
        <f t="shared" si="238"/>
        <v>135.06444789463265</v>
      </c>
      <c r="BO757" s="296" t="str">
        <f t="shared" si="239"/>
        <v/>
      </c>
      <c r="BP757" t="str">
        <f t="shared" si="229"/>
        <v/>
      </c>
      <c r="BQ757" s="296"/>
      <c r="BR757" s="332">
        <v>45184</v>
      </c>
      <c r="BS757" s="2" t="s">
        <v>108</v>
      </c>
      <c r="BT757" s="2" t="s">
        <v>146</v>
      </c>
      <c r="BU757" s="323">
        <v>47119</v>
      </c>
      <c r="BV757" s="323">
        <v>47483</v>
      </c>
      <c r="BW757" s="324">
        <v>8760</v>
      </c>
      <c r="BX757" s="325">
        <v>83.2</v>
      </c>
      <c r="BY757" s="274">
        <f t="shared" si="230"/>
        <v>0.95969000000000004</v>
      </c>
      <c r="BZ757" s="326">
        <f t="shared" si="240"/>
        <v>86.694661817878682</v>
      </c>
      <c r="CA757" s="296" t="str">
        <f t="shared" si="241"/>
        <v/>
      </c>
    </row>
    <row r="758" spans="12:79" x14ac:dyDescent="0.25">
      <c r="L758" s="332">
        <v>44021</v>
      </c>
      <c r="M758" s="2" t="s">
        <v>108</v>
      </c>
      <c r="N758" s="2" t="s">
        <v>135</v>
      </c>
      <c r="O758" s="323">
        <v>45658</v>
      </c>
      <c r="P758" s="323">
        <v>46022</v>
      </c>
      <c r="Q758" s="324">
        <v>8760</v>
      </c>
      <c r="R758" s="325">
        <v>50.53</v>
      </c>
      <c r="S758" s="274">
        <f t="shared" si="222"/>
        <v>1.07056</v>
      </c>
      <c r="T758" s="326">
        <f t="shared" si="231"/>
        <v>47.199596472874013</v>
      </c>
      <c r="U758" s="296" t="str">
        <f t="shared" si="223"/>
        <v/>
      </c>
      <c r="V758" s="296"/>
      <c r="W758" s="332">
        <v>44452</v>
      </c>
      <c r="X758" s="2" t="s">
        <v>108</v>
      </c>
      <c r="Y758" s="2" t="s">
        <v>111</v>
      </c>
      <c r="Z758" s="323">
        <v>45292</v>
      </c>
      <c r="AA758" s="323">
        <v>45657</v>
      </c>
      <c r="AB758" s="324">
        <v>8784</v>
      </c>
      <c r="AC758" s="325">
        <v>69.849999999999994</v>
      </c>
      <c r="AD758" s="274">
        <f t="shared" si="224"/>
        <v>1.08595</v>
      </c>
      <c r="AE758" s="326">
        <f t="shared" si="232"/>
        <v>64.321561766195487</v>
      </c>
      <c r="AF758" s="296" t="str">
        <f t="shared" si="233"/>
        <v/>
      </c>
      <c r="AG758" s="296"/>
      <c r="AH758" s="332">
        <v>44823</v>
      </c>
      <c r="AI758" s="2" t="s">
        <v>108</v>
      </c>
      <c r="AJ758" s="2" t="s">
        <v>146</v>
      </c>
      <c r="AK758" s="323">
        <v>47119</v>
      </c>
      <c r="AL758" s="323">
        <v>47483</v>
      </c>
      <c r="AM758" s="324">
        <v>8760</v>
      </c>
      <c r="AN758" s="325">
        <v>126.75</v>
      </c>
      <c r="AO758" s="274">
        <f t="shared" si="225"/>
        <v>0.96418999999999999</v>
      </c>
      <c r="AP758" s="326">
        <f t="shared" si="234"/>
        <v>131.45749281780562</v>
      </c>
      <c r="AQ758" s="296" t="str">
        <f t="shared" si="235"/>
        <v/>
      </c>
      <c r="AR758" s="296"/>
      <c r="AS758" s="333">
        <v>44832</v>
      </c>
      <c r="AT758" s="328" t="s">
        <v>115</v>
      </c>
      <c r="AU758" s="328" t="s">
        <v>145</v>
      </c>
      <c r="AV758" s="329">
        <v>45748</v>
      </c>
      <c r="AW758" s="329">
        <v>45838</v>
      </c>
      <c r="AX758" s="330">
        <v>2184</v>
      </c>
      <c r="AY758" s="331"/>
      <c r="AZ758" s="274">
        <f t="shared" si="226"/>
        <v>0.96418999999999999</v>
      </c>
      <c r="BA758" s="326" t="str">
        <f t="shared" si="236"/>
        <v/>
      </c>
      <c r="BB758" s="296" t="str">
        <f t="shared" si="237"/>
        <v/>
      </c>
      <c r="BC758" t="str">
        <f t="shared" si="227"/>
        <v/>
      </c>
      <c r="BD758" s="296"/>
      <c r="BE758" s="296"/>
      <c r="BF758" s="332">
        <v>45195</v>
      </c>
      <c r="BG758" s="2" t="s">
        <v>115</v>
      </c>
      <c r="BH758" s="2" t="s">
        <v>157</v>
      </c>
      <c r="BI758" s="323">
        <v>46113</v>
      </c>
      <c r="BJ758" s="323">
        <v>46203</v>
      </c>
      <c r="BK758" s="324">
        <v>2184</v>
      </c>
      <c r="BL758" s="325"/>
      <c r="BM758" s="274">
        <f t="shared" si="228"/>
        <v>0.95969000000000004</v>
      </c>
      <c r="BN758" s="326" t="str">
        <f t="shared" si="238"/>
        <v/>
      </c>
      <c r="BO758" s="296" t="str">
        <f t="shared" si="239"/>
        <v/>
      </c>
      <c r="BP758" t="str">
        <f t="shared" si="229"/>
        <v/>
      </c>
      <c r="BQ758" s="296"/>
      <c r="BR758" s="332">
        <v>45184</v>
      </c>
      <c r="BS758" s="2" t="s">
        <v>108</v>
      </c>
      <c r="BT758" s="2" t="s">
        <v>149</v>
      </c>
      <c r="BU758" s="323">
        <v>47484</v>
      </c>
      <c r="BV758" s="323">
        <v>47848</v>
      </c>
      <c r="BW758" s="324">
        <v>8760</v>
      </c>
      <c r="BX758" s="325">
        <v>81.510000000000005</v>
      </c>
      <c r="BY758" s="274">
        <f t="shared" si="230"/>
        <v>0.95969000000000004</v>
      </c>
      <c r="BZ758" s="326">
        <f t="shared" si="240"/>
        <v>84.933676499703026</v>
      </c>
      <c r="CA758" s="296" t="str">
        <f t="shared" si="241"/>
        <v/>
      </c>
    </row>
    <row r="759" spans="12:79" x14ac:dyDescent="0.25">
      <c r="L759" s="332">
        <v>44021</v>
      </c>
      <c r="M759" s="2" t="s">
        <v>108</v>
      </c>
      <c r="N759" s="2" t="s">
        <v>138</v>
      </c>
      <c r="O759" s="323">
        <v>46023</v>
      </c>
      <c r="P759" s="323">
        <v>46387</v>
      </c>
      <c r="Q759" s="324">
        <v>8760</v>
      </c>
      <c r="R759" s="325">
        <v>51.08</v>
      </c>
      <c r="S759" s="274">
        <f t="shared" si="222"/>
        <v>1.07056</v>
      </c>
      <c r="T759" s="326">
        <f t="shared" si="231"/>
        <v>47.713346286055895</v>
      </c>
      <c r="U759" s="296" t="str">
        <f t="shared" si="223"/>
        <v/>
      </c>
      <c r="V759" s="296"/>
      <c r="W759" s="332">
        <v>44452</v>
      </c>
      <c r="X759" s="2" t="s">
        <v>108</v>
      </c>
      <c r="Y759" s="2" t="s">
        <v>135</v>
      </c>
      <c r="Z759" s="323">
        <v>45658</v>
      </c>
      <c r="AA759" s="323">
        <v>46022</v>
      </c>
      <c r="AB759" s="324">
        <v>8760</v>
      </c>
      <c r="AC759" s="325">
        <v>67.069999999999993</v>
      </c>
      <c r="AD759" s="274">
        <f t="shared" si="224"/>
        <v>1.08595</v>
      </c>
      <c r="AE759" s="326">
        <f t="shared" si="232"/>
        <v>61.7615912334822</v>
      </c>
      <c r="AF759" s="296" t="str">
        <f t="shared" si="233"/>
        <v/>
      </c>
      <c r="AG759" s="296"/>
      <c r="AH759" s="332">
        <v>44823</v>
      </c>
      <c r="AI759" s="2" t="s">
        <v>108</v>
      </c>
      <c r="AJ759" s="2" t="s">
        <v>149</v>
      </c>
      <c r="AK759" s="323">
        <v>47484</v>
      </c>
      <c r="AL759" s="323">
        <v>47848</v>
      </c>
      <c r="AM759" s="324">
        <v>8760</v>
      </c>
      <c r="AN759" s="325">
        <v>124.81</v>
      </c>
      <c r="AO759" s="274">
        <f t="shared" si="225"/>
        <v>0.96418999999999999</v>
      </c>
      <c r="AP759" s="326">
        <f t="shared" si="234"/>
        <v>129.44544125120566</v>
      </c>
      <c r="AQ759" s="296" t="str">
        <f t="shared" si="235"/>
        <v/>
      </c>
      <c r="AR759" s="296"/>
      <c r="AS759" s="333">
        <v>44831</v>
      </c>
      <c r="AT759" s="328" t="s">
        <v>115</v>
      </c>
      <c r="AU759" s="328" t="s">
        <v>186</v>
      </c>
      <c r="AV759" s="329">
        <v>44835</v>
      </c>
      <c r="AW759" s="329">
        <v>44926</v>
      </c>
      <c r="AX759" s="330">
        <v>2209</v>
      </c>
      <c r="AY759" s="331">
        <v>445.2</v>
      </c>
      <c r="AZ759" s="274">
        <f t="shared" si="226"/>
        <v>0.96418999999999999</v>
      </c>
      <c r="BA759" s="326">
        <f t="shared" si="236"/>
        <v>461.73472033520363</v>
      </c>
      <c r="BB759" s="296" t="str">
        <f t="shared" si="237"/>
        <v/>
      </c>
      <c r="BC759" t="str">
        <f t="shared" si="227"/>
        <v/>
      </c>
      <c r="BD759" s="296"/>
      <c r="BE759" s="296"/>
      <c r="BF759" s="332">
        <v>45194</v>
      </c>
      <c r="BG759" s="2" t="s">
        <v>115</v>
      </c>
      <c r="BH759" s="2" t="s">
        <v>116</v>
      </c>
      <c r="BI759" s="323">
        <v>45200</v>
      </c>
      <c r="BJ759" s="323">
        <v>45291</v>
      </c>
      <c r="BK759" s="324">
        <v>2209</v>
      </c>
      <c r="BL759" s="325">
        <v>116.47</v>
      </c>
      <c r="BM759" s="274">
        <f t="shared" si="228"/>
        <v>0.95969000000000004</v>
      </c>
      <c r="BN759" s="326">
        <f t="shared" si="238"/>
        <v>121.36210651356167</v>
      </c>
      <c r="BO759" s="296">
        <f t="shared" si="239"/>
        <v>121.36210651356167</v>
      </c>
      <c r="BP759">
        <f t="shared" si="229"/>
        <v>1</v>
      </c>
      <c r="BQ759" s="296"/>
      <c r="BR759" s="332">
        <v>45184</v>
      </c>
      <c r="BS759" s="2" t="s">
        <v>108</v>
      </c>
      <c r="BT759" s="2" t="s">
        <v>153</v>
      </c>
      <c r="BU759" s="323">
        <v>47849</v>
      </c>
      <c r="BV759" s="323">
        <v>48213</v>
      </c>
      <c r="BW759" s="324">
        <v>8760</v>
      </c>
      <c r="BX759" s="325">
        <v>83.45</v>
      </c>
      <c r="BY759" s="274">
        <f t="shared" si="230"/>
        <v>0.95969000000000004</v>
      </c>
      <c r="BZ759" s="326">
        <f t="shared" si="240"/>
        <v>86.955162604591067</v>
      </c>
      <c r="CA759" s="296" t="str">
        <f t="shared" si="241"/>
        <v/>
      </c>
    </row>
    <row r="760" spans="12:79" x14ac:dyDescent="0.25">
      <c r="L760" s="332">
        <v>44020</v>
      </c>
      <c r="M760" s="2" t="s">
        <v>108</v>
      </c>
      <c r="N760" s="2" t="s">
        <v>151</v>
      </c>
      <c r="O760" s="323">
        <v>44197</v>
      </c>
      <c r="P760" s="323">
        <v>44561</v>
      </c>
      <c r="Q760" s="324">
        <v>8760</v>
      </c>
      <c r="R760" s="325">
        <v>42.71</v>
      </c>
      <c r="S760" s="274">
        <f t="shared" si="222"/>
        <v>1.07056</v>
      </c>
      <c r="T760" s="326">
        <f t="shared" si="231"/>
        <v>39.895008219997017</v>
      </c>
      <c r="U760" s="296" t="str">
        <f t="shared" si="223"/>
        <v/>
      </c>
      <c r="V760" s="296"/>
      <c r="W760" s="332">
        <v>44452</v>
      </c>
      <c r="X760" s="2" t="s">
        <v>108</v>
      </c>
      <c r="Y760" s="2" t="s">
        <v>138</v>
      </c>
      <c r="Z760" s="323">
        <v>46023</v>
      </c>
      <c r="AA760" s="323">
        <v>46387</v>
      </c>
      <c r="AB760" s="324">
        <v>8760</v>
      </c>
      <c r="AC760" s="325">
        <v>66.849999999999994</v>
      </c>
      <c r="AD760" s="274">
        <f t="shared" si="224"/>
        <v>1.08595</v>
      </c>
      <c r="AE760" s="326">
        <f t="shared" si="232"/>
        <v>61.5590036373682</v>
      </c>
      <c r="AF760" s="296" t="str">
        <f t="shared" si="233"/>
        <v/>
      </c>
      <c r="AG760" s="296"/>
      <c r="AH760" s="332">
        <v>44823</v>
      </c>
      <c r="AI760" s="2" t="s">
        <v>108</v>
      </c>
      <c r="AJ760" s="2" t="s">
        <v>153</v>
      </c>
      <c r="AK760" s="323">
        <v>47849</v>
      </c>
      <c r="AL760" s="323">
        <v>48213</v>
      </c>
      <c r="AM760" s="324">
        <v>8760</v>
      </c>
      <c r="AN760" s="325">
        <v>123.24</v>
      </c>
      <c r="AO760" s="274">
        <f t="shared" si="225"/>
        <v>0.96418999999999999</v>
      </c>
      <c r="AP760" s="326">
        <f t="shared" si="234"/>
        <v>127.81713147823561</v>
      </c>
      <c r="AQ760" s="296" t="str">
        <f t="shared" si="235"/>
        <v/>
      </c>
      <c r="AR760" s="296"/>
      <c r="AS760" s="333">
        <v>44831</v>
      </c>
      <c r="AT760" s="328" t="s">
        <v>115</v>
      </c>
      <c r="AU760" s="328" t="s">
        <v>110</v>
      </c>
      <c r="AV760" s="329">
        <v>44927</v>
      </c>
      <c r="AW760" s="329">
        <v>45016</v>
      </c>
      <c r="AX760" s="330">
        <v>2159</v>
      </c>
      <c r="AY760" s="331">
        <v>553.30999999999995</v>
      </c>
      <c r="AZ760" s="274">
        <f t="shared" si="226"/>
        <v>0.96418999999999999</v>
      </c>
      <c r="BA760" s="326">
        <f t="shared" si="236"/>
        <v>573.85992387392525</v>
      </c>
      <c r="BB760" s="296" t="str">
        <f t="shared" si="237"/>
        <v/>
      </c>
      <c r="BC760" t="str">
        <f t="shared" si="227"/>
        <v/>
      </c>
      <c r="BD760" s="296"/>
      <c r="BE760" s="296"/>
      <c r="BF760" s="332">
        <v>45194</v>
      </c>
      <c r="BG760" s="2" t="s">
        <v>115</v>
      </c>
      <c r="BH760" s="2" t="s">
        <v>111</v>
      </c>
      <c r="BI760" s="323">
        <v>45292</v>
      </c>
      <c r="BJ760" s="323">
        <v>45382</v>
      </c>
      <c r="BK760" s="324">
        <v>2183</v>
      </c>
      <c r="BL760" s="325">
        <v>130.47999999999999</v>
      </c>
      <c r="BM760" s="274">
        <f t="shared" si="228"/>
        <v>0.95969000000000004</v>
      </c>
      <c r="BN760" s="326">
        <f t="shared" si="238"/>
        <v>135.96057060092321</v>
      </c>
      <c r="BO760" s="296">
        <f t="shared" si="239"/>
        <v>135.96057060092321</v>
      </c>
      <c r="BP760">
        <f t="shared" si="229"/>
        <v>1</v>
      </c>
      <c r="BQ760" s="296"/>
      <c r="BR760" s="332">
        <v>45184</v>
      </c>
      <c r="BS760" s="2" t="s">
        <v>108</v>
      </c>
      <c r="BT760" s="2" t="s">
        <v>155</v>
      </c>
      <c r="BU760" s="323">
        <v>48214</v>
      </c>
      <c r="BV760" s="323">
        <v>48579</v>
      </c>
      <c r="BW760" s="324">
        <v>8784</v>
      </c>
      <c r="BX760" s="325">
        <v>81.45</v>
      </c>
      <c r="BY760" s="274">
        <f t="shared" si="230"/>
        <v>0.95969000000000004</v>
      </c>
      <c r="BZ760" s="326">
        <f t="shared" si="240"/>
        <v>84.871156310892061</v>
      </c>
      <c r="CA760" s="296" t="str">
        <f t="shared" si="241"/>
        <v/>
      </c>
    </row>
    <row r="761" spans="12:79" x14ac:dyDescent="0.25">
      <c r="L761" s="332">
        <v>44020</v>
      </c>
      <c r="M761" s="2" t="s">
        <v>108</v>
      </c>
      <c r="N761" s="2" t="s">
        <v>133</v>
      </c>
      <c r="O761" s="323">
        <v>44562</v>
      </c>
      <c r="P761" s="323">
        <v>44926</v>
      </c>
      <c r="Q761" s="324">
        <v>8760</v>
      </c>
      <c r="R761" s="325">
        <v>46.19</v>
      </c>
      <c r="S761" s="274">
        <f t="shared" si="222"/>
        <v>1.07056</v>
      </c>
      <c r="T761" s="326">
        <f t="shared" si="231"/>
        <v>43.145643401584216</v>
      </c>
      <c r="U761" s="296" t="str">
        <f t="shared" si="223"/>
        <v/>
      </c>
      <c r="V761" s="296"/>
      <c r="W761" s="332">
        <v>44452</v>
      </c>
      <c r="X761" s="2" t="s">
        <v>108</v>
      </c>
      <c r="Y761" s="2" t="s">
        <v>141</v>
      </c>
      <c r="Z761" s="323">
        <v>46388</v>
      </c>
      <c r="AA761" s="323">
        <v>46752</v>
      </c>
      <c r="AB761" s="324">
        <v>8760</v>
      </c>
      <c r="AC761" s="325">
        <v>67.25</v>
      </c>
      <c r="AD761" s="274">
        <f t="shared" si="224"/>
        <v>1.08595</v>
      </c>
      <c r="AE761" s="326">
        <f t="shared" si="232"/>
        <v>61.927344721211846</v>
      </c>
      <c r="AF761" s="296" t="str">
        <f t="shared" si="233"/>
        <v/>
      </c>
      <c r="AG761" s="296"/>
      <c r="AH761" s="332">
        <v>44823</v>
      </c>
      <c r="AI761" s="2" t="s">
        <v>108</v>
      </c>
      <c r="AJ761" s="2" t="s">
        <v>155</v>
      </c>
      <c r="AK761" s="323">
        <v>48214</v>
      </c>
      <c r="AL761" s="323">
        <v>48579</v>
      </c>
      <c r="AM761" s="324">
        <v>8784</v>
      </c>
      <c r="AN761" s="325">
        <v>121.53</v>
      </c>
      <c r="AO761" s="274">
        <f t="shared" si="225"/>
        <v>0.96418999999999999</v>
      </c>
      <c r="AP761" s="326">
        <f t="shared" si="234"/>
        <v>126.04362210767587</v>
      </c>
      <c r="AQ761" s="296" t="str">
        <f t="shared" si="235"/>
        <v/>
      </c>
      <c r="AR761" s="296"/>
      <c r="AS761" s="333">
        <v>44831</v>
      </c>
      <c r="AT761" s="328" t="s">
        <v>115</v>
      </c>
      <c r="AU761" s="328" t="s">
        <v>134</v>
      </c>
      <c r="AV761" s="329">
        <v>45017</v>
      </c>
      <c r="AW761" s="329">
        <v>45107</v>
      </c>
      <c r="AX761" s="330">
        <v>2184</v>
      </c>
      <c r="AY761" s="331">
        <v>417.85</v>
      </c>
      <c r="AZ761" s="274">
        <f t="shared" si="226"/>
        <v>0.96418999999999999</v>
      </c>
      <c r="BA761" s="326">
        <f t="shared" si="236"/>
        <v>433.36894180607561</v>
      </c>
      <c r="BB761" s="296" t="str">
        <f t="shared" si="237"/>
        <v/>
      </c>
      <c r="BC761" t="str">
        <f t="shared" si="227"/>
        <v/>
      </c>
      <c r="BD761" s="296"/>
      <c r="BE761" s="296"/>
      <c r="BF761" s="332">
        <v>45194</v>
      </c>
      <c r="BG761" s="2" t="s">
        <v>115</v>
      </c>
      <c r="BH761" s="2" t="s">
        <v>117</v>
      </c>
      <c r="BI761" s="323">
        <v>45383</v>
      </c>
      <c r="BJ761" s="323">
        <v>45473</v>
      </c>
      <c r="BK761" s="324">
        <v>2184</v>
      </c>
      <c r="BL761" s="325">
        <v>115.72</v>
      </c>
      <c r="BM761" s="274">
        <f t="shared" si="228"/>
        <v>0.95969000000000004</v>
      </c>
      <c r="BN761" s="326">
        <f t="shared" si="238"/>
        <v>120.58060415342453</v>
      </c>
      <c r="BO761" s="296">
        <f t="shared" si="239"/>
        <v>120.58060415342453</v>
      </c>
      <c r="BP761">
        <f t="shared" si="229"/>
        <v>1</v>
      </c>
      <c r="BQ761" s="296"/>
      <c r="BR761" s="332">
        <v>45184</v>
      </c>
      <c r="BS761" s="2" t="s">
        <v>108</v>
      </c>
      <c r="BT761" s="2" t="s">
        <v>158</v>
      </c>
      <c r="BU761" s="323">
        <v>48580</v>
      </c>
      <c r="BV761" s="323">
        <v>48944</v>
      </c>
      <c r="BW761" s="324">
        <v>8760</v>
      </c>
      <c r="BX761" s="325">
        <v>79.45</v>
      </c>
      <c r="BY761" s="274">
        <f t="shared" si="230"/>
        <v>0.95969000000000004</v>
      </c>
      <c r="BZ761" s="326">
        <f t="shared" si="240"/>
        <v>82.787150017193056</v>
      </c>
      <c r="CA761" s="296" t="str">
        <f t="shared" si="241"/>
        <v/>
      </c>
    </row>
    <row r="762" spans="12:79" x14ac:dyDescent="0.25">
      <c r="L762" s="332">
        <v>44020</v>
      </c>
      <c r="M762" s="2" t="s">
        <v>108</v>
      </c>
      <c r="N762" s="2" t="s">
        <v>110</v>
      </c>
      <c r="O762" s="323">
        <v>44927</v>
      </c>
      <c r="P762" s="323">
        <v>45291</v>
      </c>
      <c r="Q762" s="324">
        <v>8760</v>
      </c>
      <c r="R762" s="325">
        <v>48</v>
      </c>
      <c r="S762" s="274">
        <f t="shared" si="222"/>
        <v>1.07056</v>
      </c>
      <c r="T762" s="326">
        <f t="shared" si="231"/>
        <v>44.836347332237338</v>
      </c>
      <c r="U762" s="296" t="str">
        <f t="shared" si="223"/>
        <v/>
      </c>
      <c r="V762" s="296"/>
      <c r="W762" s="332">
        <v>44449</v>
      </c>
      <c r="X762" s="2" t="s">
        <v>108</v>
      </c>
      <c r="Y762" s="2" t="s">
        <v>133</v>
      </c>
      <c r="Z762" s="323">
        <v>44562</v>
      </c>
      <c r="AA762" s="323">
        <v>44926</v>
      </c>
      <c r="AB762" s="324">
        <v>8760</v>
      </c>
      <c r="AC762" s="325">
        <v>96.23</v>
      </c>
      <c r="AD762" s="274">
        <f t="shared" si="224"/>
        <v>1.08595</v>
      </c>
      <c r="AE762" s="326">
        <f t="shared" si="232"/>
        <v>88.613656245683515</v>
      </c>
      <c r="AF762" s="296" t="str">
        <f t="shared" si="233"/>
        <v/>
      </c>
      <c r="AG762" s="296"/>
      <c r="AH762" s="332">
        <v>44820</v>
      </c>
      <c r="AI762" s="2" t="s">
        <v>108</v>
      </c>
      <c r="AJ762" s="2" t="s">
        <v>110</v>
      </c>
      <c r="AK762" s="323">
        <v>44927</v>
      </c>
      <c r="AL762" s="323">
        <v>45291</v>
      </c>
      <c r="AM762" s="324">
        <v>8760</v>
      </c>
      <c r="AN762" s="325">
        <v>510.93</v>
      </c>
      <c r="AO762" s="274">
        <f t="shared" si="225"/>
        <v>0.96418999999999999</v>
      </c>
      <c r="AP762" s="326">
        <f t="shared" si="234"/>
        <v>529.90593140356157</v>
      </c>
      <c r="AQ762" s="296" t="str">
        <f t="shared" si="235"/>
        <v/>
      </c>
      <c r="AR762" s="296"/>
      <c r="AS762" s="333">
        <v>44831</v>
      </c>
      <c r="AT762" s="328" t="s">
        <v>115</v>
      </c>
      <c r="AU762" s="328" t="s">
        <v>137</v>
      </c>
      <c r="AV762" s="329">
        <v>45108</v>
      </c>
      <c r="AW762" s="329">
        <v>45199</v>
      </c>
      <c r="AX762" s="330">
        <v>2208</v>
      </c>
      <c r="AY762" s="331">
        <v>397.85</v>
      </c>
      <c r="AZ762" s="274">
        <f t="shared" si="226"/>
        <v>0.96418999999999999</v>
      </c>
      <c r="BA762" s="326">
        <f t="shared" si="236"/>
        <v>412.62614215040605</v>
      </c>
      <c r="BB762" s="296" t="str">
        <f t="shared" si="237"/>
        <v/>
      </c>
      <c r="BC762" t="str">
        <f t="shared" si="227"/>
        <v/>
      </c>
      <c r="BD762" s="296"/>
      <c r="BE762" s="296"/>
      <c r="BF762" s="332">
        <v>45194</v>
      </c>
      <c r="BG762" s="2" t="s">
        <v>115</v>
      </c>
      <c r="BH762" s="2" t="s">
        <v>118</v>
      </c>
      <c r="BI762" s="323">
        <v>45474</v>
      </c>
      <c r="BJ762" s="323">
        <v>45565</v>
      </c>
      <c r="BK762" s="324">
        <v>2208</v>
      </c>
      <c r="BL762" s="325">
        <v>126.19</v>
      </c>
      <c r="BM762" s="274">
        <f t="shared" si="228"/>
        <v>0.95969000000000004</v>
      </c>
      <c r="BN762" s="326">
        <f t="shared" si="238"/>
        <v>131.49037710093884</v>
      </c>
      <c r="BO762" s="296">
        <f t="shared" si="239"/>
        <v>131.49037710093884</v>
      </c>
      <c r="BP762">
        <f t="shared" si="229"/>
        <v>1</v>
      </c>
      <c r="BQ762" s="296"/>
      <c r="BR762" s="332">
        <v>45183</v>
      </c>
      <c r="BS762" s="2" t="s">
        <v>108</v>
      </c>
      <c r="BT762" s="2" t="s">
        <v>111</v>
      </c>
      <c r="BU762" s="323">
        <v>45292</v>
      </c>
      <c r="BV762" s="323">
        <v>45657</v>
      </c>
      <c r="BW762" s="324">
        <v>8784</v>
      </c>
      <c r="BX762" s="325">
        <v>129.13</v>
      </c>
      <c r="BY762" s="274">
        <f t="shared" si="230"/>
        <v>0.95969000000000004</v>
      </c>
      <c r="BZ762" s="326">
        <f t="shared" si="240"/>
        <v>134.55386635267638</v>
      </c>
      <c r="CA762" s="296">
        <f t="shared" si="241"/>
        <v>134.55386635267638</v>
      </c>
    </row>
    <row r="763" spans="12:79" x14ac:dyDescent="0.25">
      <c r="L763" s="332">
        <v>44020</v>
      </c>
      <c r="M763" s="2" t="s">
        <v>108</v>
      </c>
      <c r="N763" s="2" t="s">
        <v>111</v>
      </c>
      <c r="O763" s="323">
        <v>45292</v>
      </c>
      <c r="P763" s="323">
        <v>45657</v>
      </c>
      <c r="Q763" s="324">
        <v>8784</v>
      </c>
      <c r="R763" s="325">
        <v>50.01</v>
      </c>
      <c r="S763" s="274">
        <f t="shared" si="222"/>
        <v>1.07056</v>
      </c>
      <c r="T763" s="326">
        <f t="shared" si="231"/>
        <v>46.713869376774774</v>
      </c>
      <c r="U763" s="296" t="str">
        <f t="shared" si="223"/>
        <v/>
      </c>
      <c r="V763" s="296"/>
      <c r="W763" s="332">
        <v>44449</v>
      </c>
      <c r="X763" s="2" t="s">
        <v>108</v>
      </c>
      <c r="Y763" s="2" t="s">
        <v>110</v>
      </c>
      <c r="Z763" s="323">
        <v>44927</v>
      </c>
      <c r="AA763" s="323">
        <v>45291</v>
      </c>
      <c r="AB763" s="324">
        <v>8760</v>
      </c>
      <c r="AC763" s="325">
        <v>77.22</v>
      </c>
      <c r="AD763" s="274">
        <f t="shared" si="224"/>
        <v>1.08595</v>
      </c>
      <c r="AE763" s="326">
        <f t="shared" si="232"/>
        <v>71.108246236014551</v>
      </c>
      <c r="AF763" s="296" t="str">
        <f t="shared" si="233"/>
        <v/>
      </c>
      <c r="AG763" s="296"/>
      <c r="AH763" s="332">
        <v>44820</v>
      </c>
      <c r="AI763" s="2" t="s">
        <v>108</v>
      </c>
      <c r="AJ763" s="2" t="s">
        <v>111</v>
      </c>
      <c r="AK763" s="323">
        <v>45292</v>
      </c>
      <c r="AL763" s="323">
        <v>45657</v>
      </c>
      <c r="AM763" s="324">
        <v>8784</v>
      </c>
      <c r="AN763" s="325">
        <v>244.3</v>
      </c>
      <c r="AO763" s="274">
        <f t="shared" si="225"/>
        <v>0.96418999999999999</v>
      </c>
      <c r="AP763" s="326">
        <f t="shared" si="234"/>
        <v>253.37329779400326</v>
      </c>
      <c r="AQ763" s="296">
        <f t="shared" si="235"/>
        <v>253.37329779400326</v>
      </c>
      <c r="AR763" s="296"/>
      <c r="AS763" s="333">
        <v>44831</v>
      </c>
      <c r="AT763" s="328" t="s">
        <v>115</v>
      </c>
      <c r="AU763" s="328" t="s">
        <v>116</v>
      </c>
      <c r="AV763" s="329">
        <v>45200</v>
      </c>
      <c r="AW763" s="329">
        <v>45291</v>
      </c>
      <c r="AX763" s="330">
        <v>2209</v>
      </c>
      <c r="AY763" s="331">
        <v>512.25</v>
      </c>
      <c r="AZ763" s="274">
        <f t="shared" si="226"/>
        <v>0.96418999999999999</v>
      </c>
      <c r="BA763" s="326">
        <f t="shared" si="236"/>
        <v>531.27495618083572</v>
      </c>
      <c r="BB763" s="296" t="str">
        <f t="shared" si="237"/>
        <v/>
      </c>
      <c r="BC763">
        <f t="shared" si="227"/>
        <v>1</v>
      </c>
      <c r="BD763" s="296"/>
      <c r="BE763" s="296"/>
      <c r="BF763" s="332">
        <v>45194</v>
      </c>
      <c r="BG763" s="2" t="s">
        <v>115</v>
      </c>
      <c r="BH763" s="2" t="s">
        <v>140</v>
      </c>
      <c r="BI763" s="323">
        <v>45566</v>
      </c>
      <c r="BJ763" s="323">
        <v>45657</v>
      </c>
      <c r="BK763" s="324">
        <v>2209</v>
      </c>
      <c r="BL763" s="325">
        <v>142.88999999999999</v>
      </c>
      <c r="BM763" s="274">
        <f t="shared" si="228"/>
        <v>0.95969000000000004</v>
      </c>
      <c r="BN763" s="326">
        <f t="shared" si="238"/>
        <v>148.89182965332554</v>
      </c>
      <c r="BO763" s="296" t="str">
        <f t="shared" si="239"/>
        <v/>
      </c>
      <c r="BP763" t="str">
        <f t="shared" si="229"/>
        <v/>
      </c>
      <c r="BQ763" s="296"/>
      <c r="BR763" s="332">
        <v>45183</v>
      </c>
      <c r="BS763" s="2" t="s">
        <v>108</v>
      </c>
      <c r="BT763" s="2" t="s">
        <v>135</v>
      </c>
      <c r="BU763" s="323">
        <v>45658</v>
      </c>
      <c r="BV763" s="323">
        <v>46022</v>
      </c>
      <c r="BW763" s="324">
        <v>8760</v>
      </c>
      <c r="BX763" s="325">
        <v>121.29</v>
      </c>
      <c r="BY763" s="274">
        <f t="shared" si="230"/>
        <v>0.95969000000000004</v>
      </c>
      <c r="BZ763" s="326">
        <f t="shared" si="240"/>
        <v>126.38456168137628</v>
      </c>
      <c r="CA763" s="296" t="str">
        <f t="shared" si="241"/>
        <v/>
      </c>
    </row>
    <row r="764" spans="12:79" x14ac:dyDescent="0.25">
      <c r="L764" s="332">
        <v>44020</v>
      </c>
      <c r="M764" s="2" t="s">
        <v>108</v>
      </c>
      <c r="N764" s="2" t="s">
        <v>135</v>
      </c>
      <c r="O764" s="323">
        <v>45658</v>
      </c>
      <c r="P764" s="323">
        <v>46022</v>
      </c>
      <c r="Q764" s="324">
        <v>8760</v>
      </c>
      <c r="R764" s="325">
        <v>50.6</v>
      </c>
      <c r="S764" s="274">
        <f t="shared" si="222"/>
        <v>1.07056</v>
      </c>
      <c r="T764" s="326">
        <f t="shared" si="231"/>
        <v>47.264982812733528</v>
      </c>
      <c r="U764" s="296" t="str">
        <f t="shared" si="223"/>
        <v/>
      </c>
      <c r="V764" s="296"/>
      <c r="W764" s="332">
        <v>44449</v>
      </c>
      <c r="X764" s="2" t="s">
        <v>108</v>
      </c>
      <c r="Y764" s="2" t="s">
        <v>111</v>
      </c>
      <c r="Z764" s="323">
        <v>45292</v>
      </c>
      <c r="AA764" s="323">
        <v>45657</v>
      </c>
      <c r="AB764" s="324">
        <v>8784</v>
      </c>
      <c r="AC764" s="325">
        <v>68.97</v>
      </c>
      <c r="AD764" s="274">
        <f t="shared" si="224"/>
        <v>1.08595</v>
      </c>
      <c r="AE764" s="326">
        <f t="shared" si="232"/>
        <v>63.511211381739493</v>
      </c>
      <c r="AF764" s="296" t="str">
        <f t="shared" si="233"/>
        <v/>
      </c>
      <c r="AG764" s="296"/>
      <c r="AH764" s="332">
        <v>44820</v>
      </c>
      <c r="AI764" s="2" t="s">
        <v>108</v>
      </c>
      <c r="AJ764" s="2" t="s">
        <v>135</v>
      </c>
      <c r="AK764" s="323">
        <v>45658</v>
      </c>
      <c r="AL764" s="323">
        <v>46022</v>
      </c>
      <c r="AM764" s="324">
        <v>8760</v>
      </c>
      <c r="AN764" s="325">
        <v>192.5</v>
      </c>
      <c r="AO764" s="274">
        <f t="shared" si="225"/>
        <v>0.96418999999999999</v>
      </c>
      <c r="AP764" s="326">
        <f t="shared" si="234"/>
        <v>199.64944668581919</v>
      </c>
      <c r="AQ764" s="296" t="str">
        <f t="shared" si="235"/>
        <v/>
      </c>
      <c r="AR764" s="296"/>
      <c r="AS764" s="333">
        <v>44831</v>
      </c>
      <c r="AT764" s="328" t="s">
        <v>115</v>
      </c>
      <c r="AU764" s="328" t="s">
        <v>111</v>
      </c>
      <c r="AV764" s="329">
        <v>45292</v>
      </c>
      <c r="AW764" s="329">
        <v>45382</v>
      </c>
      <c r="AX764" s="330">
        <v>2183</v>
      </c>
      <c r="AY764" s="331">
        <v>428.39</v>
      </c>
      <c r="AZ764" s="274">
        <f t="shared" si="226"/>
        <v>0.96418999999999999</v>
      </c>
      <c r="BA764" s="326">
        <f t="shared" si="236"/>
        <v>444.30039722461339</v>
      </c>
      <c r="BB764" s="296" t="str">
        <f t="shared" si="237"/>
        <v/>
      </c>
      <c r="BC764">
        <f t="shared" si="227"/>
        <v>1</v>
      </c>
      <c r="BD764" s="296"/>
      <c r="BE764" s="296"/>
      <c r="BF764" s="332">
        <v>45194</v>
      </c>
      <c r="BG764" s="2" t="s">
        <v>115</v>
      </c>
      <c r="BH764" s="2" t="s">
        <v>135</v>
      </c>
      <c r="BI764" s="323">
        <v>45658</v>
      </c>
      <c r="BJ764" s="323">
        <v>45747</v>
      </c>
      <c r="BK764" s="324">
        <v>2159</v>
      </c>
      <c r="BL764" s="325">
        <v>144.22999999999999</v>
      </c>
      <c r="BM764" s="274">
        <f t="shared" si="228"/>
        <v>0.95969000000000004</v>
      </c>
      <c r="BN764" s="326">
        <f t="shared" si="238"/>
        <v>150.28811387010387</v>
      </c>
      <c r="BO764" s="296" t="str">
        <f t="shared" si="239"/>
        <v/>
      </c>
      <c r="BP764" t="str">
        <f t="shared" si="229"/>
        <v/>
      </c>
      <c r="BQ764" s="296"/>
      <c r="BR764" s="332">
        <v>45183</v>
      </c>
      <c r="BS764" s="2" t="s">
        <v>108</v>
      </c>
      <c r="BT764" s="2" t="s">
        <v>138</v>
      </c>
      <c r="BU764" s="323">
        <v>46023</v>
      </c>
      <c r="BV764" s="323">
        <v>46387</v>
      </c>
      <c r="BW764" s="324">
        <v>8760</v>
      </c>
      <c r="BX764" s="325">
        <v>108.12</v>
      </c>
      <c r="BY764" s="274">
        <f t="shared" si="230"/>
        <v>0.95969000000000004</v>
      </c>
      <c r="BZ764" s="326">
        <f t="shared" si="240"/>
        <v>112.66138023736832</v>
      </c>
      <c r="CA764" s="296" t="str">
        <f t="shared" si="241"/>
        <v/>
      </c>
    </row>
    <row r="765" spans="12:79" x14ac:dyDescent="0.25">
      <c r="L765" s="332">
        <v>44020</v>
      </c>
      <c r="M765" s="2" t="s">
        <v>108</v>
      </c>
      <c r="N765" s="2" t="s">
        <v>138</v>
      </c>
      <c r="O765" s="323">
        <v>46023</v>
      </c>
      <c r="P765" s="323">
        <v>46387</v>
      </c>
      <c r="Q765" s="324">
        <v>8760</v>
      </c>
      <c r="R765" s="325">
        <v>51.15</v>
      </c>
      <c r="S765" s="274">
        <f t="shared" si="222"/>
        <v>1.07056</v>
      </c>
      <c r="T765" s="326">
        <f t="shared" si="231"/>
        <v>47.77873262591541</v>
      </c>
      <c r="U765" s="296" t="str">
        <f t="shared" si="223"/>
        <v/>
      </c>
      <c r="V765" s="296"/>
      <c r="W765" s="332">
        <v>44449</v>
      </c>
      <c r="X765" s="2" t="s">
        <v>108</v>
      </c>
      <c r="Y765" s="2" t="s">
        <v>135</v>
      </c>
      <c r="Z765" s="323">
        <v>45658</v>
      </c>
      <c r="AA765" s="323">
        <v>46022</v>
      </c>
      <c r="AB765" s="324">
        <v>8760</v>
      </c>
      <c r="AC765" s="325">
        <v>66.42</v>
      </c>
      <c r="AD765" s="274">
        <f t="shared" si="224"/>
        <v>1.08595</v>
      </c>
      <c r="AE765" s="326">
        <f t="shared" si="232"/>
        <v>61.163036972236291</v>
      </c>
      <c r="AF765" s="296" t="str">
        <f t="shared" si="233"/>
        <v/>
      </c>
      <c r="AG765" s="296"/>
      <c r="AH765" s="332">
        <v>44820</v>
      </c>
      <c r="AI765" s="2" t="s">
        <v>108</v>
      </c>
      <c r="AJ765" s="2" t="s">
        <v>138</v>
      </c>
      <c r="AK765" s="323">
        <v>46023</v>
      </c>
      <c r="AL765" s="323">
        <v>46387</v>
      </c>
      <c r="AM765" s="324">
        <v>8760</v>
      </c>
      <c r="AN765" s="325">
        <v>161</v>
      </c>
      <c r="AO765" s="274">
        <f t="shared" si="225"/>
        <v>0.96418999999999999</v>
      </c>
      <c r="AP765" s="326">
        <f t="shared" si="234"/>
        <v>166.97953722813969</v>
      </c>
      <c r="AQ765" s="296" t="str">
        <f t="shared" si="235"/>
        <v/>
      </c>
      <c r="AR765" s="296"/>
      <c r="AS765" s="333">
        <v>44831</v>
      </c>
      <c r="AT765" s="328" t="s">
        <v>115</v>
      </c>
      <c r="AU765" s="328" t="s">
        <v>117</v>
      </c>
      <c r="AV765" s="329">
        <v>45383</v>
      </c>
      <c r="AW765" s="329">
        <v>45473</v>
      </c>
      <c r="AX765" s="330">
        <v>2184</v>
      </c>
      <c r="AY765" s="331">
        <v>162.72</v>
      </c>
      <c r="AZ765" s="274">
        <f t="shared" si="226"/>
        <v>0.96418999999999999</v>
      </c>
      <c r="BA765" s="326">
        <f t="shared" si="236"/>
        <v>168.76341799852727</v>
      </c>
      <c r="BB765" s="296" t="str">
        <f t="shared" si="237"/>
        <v/>
      </c>
      <c r="BC765">
        <f t="shared" si="227"/>
        <v>1</v>
      </c>
      <c r="BD765" s="296"/>
      <c r="BE765" s="296"/>
      <c r="BF765" s="332">
        <v>45194</v>
      </c>
      <c r="BG765" s="2" t="s">
        <v>115</v>
      </c>
      <c r="BH765" s="2" t="s">
        <v>145</v>
      </c>
      <c r="BI765" s="323">
        <v>45748</v>
      </c>
      <c r="BJ765" s="323">
        <v>45838</v>
      </c>
      <c r="BK765" s="324">
        <v>2184</v>
      </c>
      <c r="BL765" s="325">
        <v>105.6</v>
      </c>
      <c r="BM765" s="274">
        <f t="shared" si="228"/>
        <v>0.95969000000000004</v>
      </c>
      <c r="BN765" s="326">
        <f t="shared" si="238"/>
        <v>110.03553230730756</v>
      </c>
      <c r="BO765" s="296" t="str">
        <f t="shared" si="239"/>
        <v/>
      </c>
      <c r="BP765" t="str">
        <f t="shared" si="229"/>
        <v/>
      </c>
      <c r="BQ765" s="296"/>
      <c r="BR765" s="332">
        <v>45183</v>
      </c>
      <c r="BS765" s="2" t="s">
        <v>108</v>
      </c>
      <c r="BT765" s="2" t="s">
        <v>141</v>
      </c>
      <c r="BU765" s="323">
        <v>46388</v>
      </c>
      <c r="BV765" s="323">
        <v>46752</v>
      </c>
      <c r="BW765" s="324">
        <v>8760</v>
      </c>
      <c r="BX765" s="325">
        <v>97.98</v>
      </c>
      <c r="BY765" s="274">
        <f t="shared" si="230"/>
        <v>0.95969000000000004</v>
      </c>
      <c r="BZ765" s="326">
        <f t="shared" si="240"/>
        <v>102.09546832831435</v>
      </c>
      <c r="CA765" s="296" t="str">
        <f t="shared" si="241"/>
        <v/>
      </c>
    </row>
    <row r="766" spans="12:79" x14ac:dyDescent="0.25">
      <c r="L766" s="332">
        <v>44019</v>
      </c>
      <c r="M766" s="2" t="s">
        <v>108</v>
      </c>
      <c r="N766" s="2" t="s">
        <v>151</v>
      </c>
      <c r="O766" s="323">
        <v>44197</v>
      </c>
      <c r="P766" s="323">
        <v>44561</v>
      </c>
      <c r="Q766" s="324">
        <v>8760</v>
      </c>
      <c r="R766" s="325">
        <v>43.41</v>
      </c>
      <c r="S766" s="274">
        <f t="shared" si="222"/>
        <v>1.07056</v>
      </c>
      <c r="T766" s="326">
        <f t="shared" si="231"/>
        <v>40.548871618592138</v>
      </c>
      <c r="U766" s="296" t="str">
        <f t="shared" si="223"/>
        <v/>
      </c>
      <c r="V766" s="296"/>
      <c r="W766" s="332">
        <v>44449</v>
      </c>
      <c r="X766" s="2" t="s">
        <v>108</v>
      </c>
      <c r="Y766" s="2" t="s">
        <v>138</v>
      </c>
      <c r="Z766" s="323">
        <v>46023</v>
      </c>
      <c r="AA766" s="323">
        <v>46387</v>
      </c>
      <c r="AB766" s="324">
        <v>8760</v>
      </c>
      <c r="AC766" s="325">
        <v>66.45</v>
      </c>
      <c r="AD766" s="274">
        <f t="shared" si="224"/>
        <v>1.08595</v>
      </c>
      <c r="AE766" s="326">
        <f t="shared" si="232"/>
        <v>61.190662553524568</v>
      </c>
      <c r="AF766" s="296" t="str">
        <f t="shared" si="233"/>
        <v/>
      </c>
      <c r="AG766" s="296"/>
      <c r="AH766" s="332">
        <v>44820</v>
      </c>
      <c r="AI766" s="2" t="s">
        <v>108</v>
      </c>
      <c r="AJ766" s="2" t="s">
        <v>141</v>
      </c>
      <c r="AK766" s="323">
        <v>46388</v>
      </c>
      <c r="AL766" s="323">
        <v>46752</v>
      </c>
      <c r="AM766" s="324">
        <v>8760</v>
      </c>
      <c r="AN766" s="325">
        <v>141</v>
      </c>
      <c r="AO766" s="274">
        <f t="shared" si="225"/>
        <v>0.96418999999999999</v>
      </c>
      <c r="AP766" s="326">
        <f t="shared" si="234"/>
        <v>146.23673757247016</v>
      </c>
      <c r="AQ766" s="296" t="str">
        <f t="shared" si="235"/>
        <v/>
      </c>
      <c r="AR766" s="296"/>
      <c r="AS766" s="333">
        <v>44831</v>
      </c>
      <c r="AT766" s="328" t="s">
        <v>115</v>
      </c>
      <c r="AU766" s="328" t="s">
        <v>118</v>
      </c>
      <c r="AV766" s="329">
        <v>45474</v>
      </c>
      <c r="AW766" s="329">
        <v>45565</v>
      </c>
      <c r="AX766" s="330">
        <v>2208</v>
      </c>
      <c r="AY766" s="331">
        <v>155.27000000000001</v>
      </c>
      <c r="AZ766" s="274">
        <f t="shared" si="226"/>
        <v>0.96418999999999999</v>
      </c>
      <c r="BA766" s="326">
        <f t="shared" si="236"/>
        <v>161.03672512679037</v>
      </c>
      <c r="BB766" s="296" t="str">
        <f t="shared" si="237"/>
        <v/>
      </c>
      <c r="BC766">
        <f t="shared" si="227"/>
        <v>1</v>
      </c>
      <c r="BD766" s="296"/>
      <c r="BE766" s="296"/>
      <c r="BF766" s="332">
        <v>45194</v>
      </c>
      <c r="BG766" s="2" t="s">
        <v>115</v>
      </c>
      <c r="BH766" s="2" t="s">
        <v>148</v>
      </c>
      <c r="BI766" s="323">
        <v>45839</v>
      </c>
      <c r="BJ766" s="323">
        <v>45930</v>
      </c>
      <c r="BK766" s="324">
        <v>2208</v>
      </c>
      <c r="BL766" s="325">
        <v>107.6</v>
      </c>
      <c r="BM766" s="274">
        <f t="shared" si="228"/>
        <v>0.95969000000000004</v>
      </c>
      <c r="BN766" s="326">
        <f t="shared" si="238"/>
        <v>112.11953860100657</v>
      </c>
      <c r="BO766" s="296" t="str">
        <f t="shared" si="239"/>
        <v/>
      </c>
      <c r="BP766" t="str">
        <f t="shared" si="229"/>
        <v/>
      </c>
      <c r="BQ766" s="296"/>
      <c r="BR766" s="332">
        <v>45183</v>
      </c>
      <c r="BS766" s="2" t="s">
        <v>108</v>
      </c>
      <c r="BT766" s="2" t="s">
        <v>143</v>
      </c>
      <c r="BU766" s="323">
        <v>46753</v>
      </c>
      <c r="BV766" s="323">
        <v>47118</v>
      </c>
      <c r="BW766" s="324">
        <v>8784</v>
      </c>
      <c r="BX766" s="325">
        <v>86.26</v>
      </c>
      <c r="BY766" s="274">
        <f t="shared" si="230"/>
        <v>0.95969000000000004</v>
      </c>
      <c r="BZ766" s="326">
        <f t="shared" si="240"/>
        <v>89.883191447238175</v>
      </c>
      <c r="CA766" s="296" t="str">
        <f t="shared" si="241"/>
        <v/>
      </c>
    </row>
    <row r="767" spans="12:79" x14ac:dyDescent="0.25">
      <c r="L767" s="332">
        <v>44019</v>
      </c>
      <c r="M767" s="2" t="s">
        <v>108</v>
      </c>
      <c r="N767" s="2" t="s">
        <v>133</v>
      </c>
      <c r="O767" s="323">
        <v>44562</v>
      </c>
      <c r="P767" s="323">
        <v>44926</v>
      </c>
      <c r="Q767" s="324">
        <v>8760</v>
      </c>
      <c r="R767" s="325">
        <v>46.73</v>
      </c>
      <c r="S767" s="274">
        <f t="shared" si="222"/>
        <v>1.07056</v>
      </c>
      <c r="T767" s="326">
        <f t="shared" si="231"/>
        <v>43.650052309071889</v>
      </c>
      <c r="U767" s="296" t="str">
        <f t="shared" si="223"/>
        <v/>
      </c>
      <c r="V767" s="296"/>
      <c r="W767" s="332">
        <v>44449</v>
      </c>
      <c r="X767" s="2" t="s">
        <v>108</v>
      </c>
      <c r="Y767" s="2" t="s">
        <v>141</v>
      </c>
      <c r="Z767" s="323">
        <v>46388</v>
      </c>
      <c r="AA767" s="323">
        <v>46752</v>
      </c>
      <c r="AB767" s="324">
        <v>8760</v>
      </c>
      <c r="AC767" s="325">
        <v>66.849999999999994</v>
      </c>
      <c r="AD767" s="274">
        <f t="shared" si="224"/>
        <v>1.08595</v>
      </c>
      <c r="AE767" s="326">
        <f t="shared" si="232"/>
        <v>61.5590036373682</v>
      </c>
      <c r="AF767" s="296" t="str">
        <f t="shared" si="233"/>
        <v/>
      </c>
      <c r="AG767" s="296"/>
      <c r="AH767" s="332">
        <v>44820</v>
      </c>
      <c r="AI767" s="2" t="s">
        <v>108</v>
      </c>
      <c r="AJ767" s="2" t="s">
        <v>143</v>
      </c>
      <c r="AK767" s="323">
        <v>46753</v>
      </c>
      <c r="AL767" s="323">
        <v>47118</v>
      </c>
      <c r="AM767" s="324">
        <v>8784</v>
      </c>
      <c r="AN767" s="325">
        <v>126</v>
      </c>
      <c r="AO767" s="274">
        <f t="shared" si="225"/>
        <v>0.96418999999999999</v>
      </c>
      <c r="AP767" s="326">
        <f t="shared" si="234"/>
        <v>130.67963783071801</v>
      </c>
      <c r="AQ767" s="296" t="str">
        <f t="shared" si="235"/>
        <v/>
      </c>
      <c r="AR767" s="296"/>
      <c r="AS767" s="333">
        <v>44831</v>
      </c>
      <c r="AT767" s="328" t="s">
        <v>115</v>
      </c>
      <c r="AU767" s="328" t="s">
        <v>140</v>
      </c>
      <c r="AV767" s="329">
        <v>45566</v>
      </c>
      <c r="AW767" s="329">
        <v>45657</v>
      </c>
      <c r="AX767" s="330">
        <v>2209</v>
      </c>
      <c r="AY767" s="331">
        <v>232.81</v>
      </c>
      <c r="AZ767" s="274">
        <f t="shared" si="226"/>
        <v>0.96418999999999999</v>
      </c>
      <c r="BA767" s="326">
        <f t="shared" si="236"/>
        <v>241.45655939182112</v>
      </c>
      <c r="BB767" s="296" t="str">
        <f t="shared" si="237"/>
        <v/>
      </c>
      <c r="BC767" t="str">
        <f t="shared" si="227"/>
        <v/>
      </c>
      <c r="BD767" s="296"/>
      <c r="BE767" s="296"/>
      <c r="BF767" s="332">
        <v>45194</v>
      </c>
      <c r="BG767" s="2" t="s">
        <v>115</v>
      </c>
      <c r="BH767" s="2" t="s">
        <v>152</v>
      </c>
      <c r="BI767" s="323">
        <v>45931</v>
      </c>
      <c r="BJ767" s="323">
        <v>46022</v>
      </c>
      <c r="BK767" s="324">
        <v>2209</v>
      </c>
      <c r="BL767" s="325">
        <v>130.52000000000001</v>
      </c>
      <c r="BM767" s="274">
        <f t="shared" si="228"/>
        <v>0.95969000000000004</v>
      </c>
      <c r="BN767" s="326">
        <f t="shared" si="238"/>
        <v>136.0022507267972</v>
      </c>
      <c r="BO767" s="296" t="str">
        <f t="shared" si="239"/>
        <v/>
      </c>
      <c r="BP767" t="str">
        <f t="shared" si="229"/>
        <v/>
      </c>
      <c r="BQ767" s="296"/>
      <c r="BR767" s="332">
        <v>45183</v>
      </c>
      <c r="BS767" s="2" t="s">
        <v>108</v>
      </c>
      <c r="BT767" s="2" t="s">
        <v>146</v>
      </c>
      <c r="BU767" s="323">
        <v>47119</v>
      </c>
      <c r="BV767" s="323">
        <v>47483</v>
      </c>
      <c r="BW767" s="324">
        <v>8760</v>
      </c>
      <c r="BX767" s="325">
        <v>83.27</v>
      </c>
      <c r="BY767" s="274">
        <f t="shared" si="230"/>
        <v>0.95969000000000004</v>
      </c>
      <c r="BZ767" s="326">
        <f t="shared" si="240"/>
        <v>86.767602038158145</v>
      </c>
      <c r="CA767" s="296" t="str">
        <f t="shared" si="241"/>
        <v/>
      </c>
    </row>
    <row r="768" spans="12:79" x14ac:dyDescent="0.25">
      <c r="L768" s="332">
        <v>44019</v>
      </c>
      <c r="M768" s="2" t="s">
        <v>108</v>
      </c>
      <c r="N768" s="2" t="s">
        <v>110</v>
      </c>
      <c r="O768" s="323">
        <v>44927</v>
      </c>
      <c r="P768" s="323">
        <v>45291</v>
      </c>
      <c r="Q768" s="324">
        <v>8760</v>
      </c>
      <c r="R768" s="325">
        <v>48.45</v>
      </c>
      <c r="S768" s="274">
        <f t="shared" si="222"/>
        <v>1.07056</v>
      </c>
      <c r="T768" s="326">
        <f t="shared" si="231"/>
        <v>45.256688088477063</v>
      </c>
      <c r="U768" s="296" t="str">
        <f t="shared" si="223"/>
        <v/>
      </c>
      <c r="V768" s="296"/>
      <c r="W768" s="332">
        <v>44448</v>
      </c>
      <c r="X768" s="2" t="s">
        <v>108</v>
      </c>
      <c r="Y768" s="2" t="s">
        <v>133</v>
      </c>
      <c r="Z768" s="323">
        <v>44562</v>
      </c>
      <c r="AA768" s="323">
        <v>44926</v>
      </c>
      <c r="AB768" s="324">
        <v>8760</v>
      </c>
      <c r="AC768" s="325">
        <v>96.7</v>
      </c>
      <c r="AD768" s="274">
        <f t="shared" si="224"/>
        <v>1.08595</v>
      </c>
      <c r="AE768" s="326">
        <f t="shared" si="232"/>
        <v>89.046457019199778</v>
      </c>
      <c r="AF768" s="296" t="str">
        <f t="shared" si="233"/>
        <v/>
      </c>
      <c r="AG768" s="296"/>
      <c r="AH768" s="332">
        <v>44820</v>
      </c>
      <c r="AI768" s="2" t="s">
        <v>108</v>
      </c>
      <c r="AJ768" s="2" t="s">
        <v>146</v>
      </c>
      <c r="AK768" s="323">
        <v>47119</v>
      </c>
      <c r="AL768" s="323">
        <v>47483</v>
      </c>
      <c r="AM768" s="324">
        <v>8760</v>
      </c>
      <c r="AN768" s="325">
        <v>128</v>
      </c>
      <c r="AO768" s="274">
        <f t="shared" si="225"/>
        <v>0.96418999999999999</v>
      </c>
      <c r="AP768" s="326">
        <f t="shared" si="234"/>
        <v>132.75391779628495</v>
      </c>
      <c r="AQ768" s="296" t="str">
        <f t="shared" si="235"/>
        <v/>
      </c>
      <c r="AR768" s="296"/>
      <c r="AS768" s="333">
        <v>44831</v>
      </c>
      <c r="AT768" s="328" t="s">
        <v>115</v>
      </c>
      <c r="AU768" s="328" t="s">
        <v>135</v>
      </c>
      <c r="AV768" s="329">
        <v>45658</v>
      </c>
      <c r="AW768" s="329">
        <v>45747</v>
      </c>
      <c r="AX768" s="330">
        <v>2159</v>
      </c>
      <c r="AY768" s="331">
        <v>248.26</v>
      </c>
      <c r="AZ768" s="274">
        <f t="shared" si="226"/>
        <v>0.96418999999999999</v>
      </c>
      <c r="BA768" s="326">
        <f t="shared" si="236"/>
        <v>257.4803721258258</v>
      </c>
      <c r="BB768" s="296" t="str">
        <f t="shared" si="237"/>
        <v/>
      </c>
      <c r="BC768" t="str">
        <f t="shared" si="227"/>
        <v/>
      </c>
      <c r="BD768" s="296"/>
      <c r="BE768" s="296"/>
      <c r="BF768" s="332">
        <v>45194</v>
      </c>
      <c r="BG768" s="2" t="s">
        <v>115</v>
      </c>
      <c r="BH768" s="2" t="s">
        <v>138</v>
      </c>
      <c r="BI768" s="323">
        <v>46023</v>
      </c>
      <c r="BJ768" s="323">
        <v>46112</v>
      </c>
      <c r="BK768" s="324">
        <v>2159</v>
      </c>
      <c r="BL768" s="325">
        <v>131.35</v>
      </c>
      <c r="BM768" s="274">
        <f t="shared" si="228"/>
        <v>0.95969000000000004</v>
      </c>
      <c r="BN768" s="326">
        <f t="shared" si="238"/>
        <v>136.86711333868226</v>
      </c>
      <c r="BO768" s="296" t="str">
        <f t="shared" si="239"/>
        <v/>
      </c>
      <c r="BP768" t="str">
        <f t="shared" si="229"/>
        <v/>
      </c>
      <c r="BQ768" s="296"/>
      <c r="BR768" s="332">
        <v>45183</v>
      </c>
      <c r="BS768" s="2" t="s">
        <v>108</v>
      </c>
      <c r="BT768" s="2" t="s">
        <v>149</v>
      </c>
      <c r="BU768" s="323">
        <v>47484</v>
      </c>
      <c r="BV768" s="323">
        <v>47848</v>
      </c>
      <c r="BW768" s="324">
        <v>8760</v>
      </c>
      <c r="BX768" s="325">
        <v>81.58</v>
      </c>
      <c r="BY768" s="274">
        <f t="shared" si="230"/>
        <v>0.95969000000000004</v>
      </c>
      <c r="BZ768" s="326">
        <f t="shared" si="240"/>
        <v>85.006616719982489</v>
      </c>
      <c r="CA768" s="296" t="str">
        <f t="shared" si="241"/>
        <v/>
      </c>
    </row>
    <row r="769" spans="12:79" x14ac:dyDescent="0.25">
      <c r="L769" s="332">
        <v>44019</v>
      </c>
      <c r="M769" s="2" t="s">
        <v>108</v>
      </c>
      <c r="N769" s="2" t="s">
        <v>111</v>
      </c>
      <c r="O769" s="323">
        <v>45292</v>
      </c>
      <c r="P769" s="323">
        <v>45657</v>
      </c>
      <c r="Q769" s="324">
        <v>8784</v>
      </c>
      <c r="R769" s="325">
        <v>50.28</v>
      </c>
      <c r="S769" s="274">
        <f t="shared" si="222"/>
        <v>1.07056</v>
      </c>
      <c r="T769" s="326">
        <f t="shared" si="231"/>
        <v>46.96607383051861</v>
      </c>
      <c r="U769" s="296" t="str">
        <f t="shared" si="223"/>
        <v/>
      </c>
      <c r="V769" s="296"/>
      <c r="W769" s="332">
        <v>44448</v>
      </c>
      <c r="X769" s="2" t="s">
        <v>108</v>
      </c>
      <c r="Y769" s="2" t="s">
        <v>110</v>
      </c>
      <c r="Z769" s="323">
        <v>44927</v>
      </c>
      <c r="AA769" s="323">
        <v>45291</v>
      </c>
      <c r="AB769" s="324">
        <v>8760</v>
      </c>
      <c r="AC769" s="325">
        <v>77.819999999999993</v>
      </c>
      <c r="AD769" s="274">
        <f t="shared" si="224"/>
        <v>1.08595</v>
      </c>
      <c r="AE769" s="326">
        <f t="shared" si="232"/>
        <v>71.660757861779999</v>
      </c>
      <c r="AF769" s="296" t="str">
        <f t="shared" si="233"/>
        <v/>
      </c>
      <c r="AG769" s="296"/>
      <c r="AH769" s="332">
        <v>44820</v>
      </c>
      <c r="AI769" s="2" t="s">
        <v>108</v>
      </c>
      <c r="AJ769" s="2" t="s">
        <v>149</v>
      </c>
      <c r="AK769" s="323">
        <v>47484</v>
      </c>
      <c r="AL769" s="323">
        <v>47848</v>
      </c>
      <c r="AM769" s="324">
        <v>8760</v>
      </c>
      <c r="AN769" s="325">
        <v>126.06</v>
      </c>
      <c r="AO769" s="274">
        <f t="shared" si="225"/>
        <v>0.96418999999999999</v>
      </c>
      <c r="AP769" s="326">
        <f t="shared" si="234"/>
        <v>130.74186622968503</v>
      </c>
      <c r="AQ769" s="296" t="str">
        <f t="shared" si="235"/>
        <v/>
      </c>
      <c r="AR769" s="296"/>
      <c r="AS769" s="333">
        <v>44831</v>
      </c>
      <c r="AT769" s="328" t="s">
        <v>115</v>
      </c>
      <c r="AU769" s="328" t="s">
        <v>145</v>
      </c>
      <c r="AV769" s="329">
        <v>45748</v>
      </c>
      <c r="AW769" s="329">
        <v>45838</v>
      </c>
      <c r="AX769" s="330">
        <v>2184</v>
      </c>
      <c r="AY769" s="331"/>
      <c r="AZ769" s="274">
        <f t="shared" si="226"/>
        <v>0.96418999999999999</v>
      </c>
      <c r="BA769" s="326" t="str">
        <f t="shared" si="236"/>
        <v/>
      </c>
      <c r="BB769" s="296" t="str">
        <f t="shared" si="237"/>
        <v/>
      </c>
      <c r="BC769" t="str">
        <f t="shared" si="227"/>
        <v/>
      </c>
      <c r="BD769" s="296"/>
      <c r="BE769" s="296"/>
      <c r="BF769" s="332">
        <v>45194</v>
      </c>
      <c r="BG769" s="2" t="s">
        <v>115</v>
      </c>
      <c r="BH769" s="2" t="s">
        <v>157</v>
      </c>
      <c r="BI769" s="323">
        <v>46113</v>
      </c>
      <c r="BJ769" s="323">
        <v>46203</v>
      </c>
      <c r="BK769" s="324">
        <v>2184</v>
      </c>
      <c r="BL769" s="325"/>
      <c r="BM769" s="274">
        <f t="shared" si="228"/>
        <v>0.95969000000000004</v>
      </c>
      <c r="BN769" s="326" t="str">
        <f t="shared" si="238"/>
        <v/>
      </c>
      <c r="BO769" s="296" t="str">
        <f t="shared" si="239"/>
        <v/>
      </c>
      <c r="BP769" t="str">
        <f t="shared" si="229"/>
        <v/>
      </c>
      <c r="BQ769" s="296"/>
      <c r="BR769" s="332">
        <v>45183</v>
      </c>
      <c r="BS769" s="2" t="s">
        <v>108</v>
      </c>
      <c r="BT769" s="2" t="s">
        <v>153</v>
      </c>
      <c r="BU769" s="323">
        <v>47849</v>
      </c>
      <c r="BV769" s="323">
        <v>48213</v>
      </c>
      <c r="BW769" s="324">
        <v>8760</v>
      </c>
      <c r="BX769" s="325">
        <v>83.52</v>
      </c>
      <c r="BY769" s="274">
        <f t="shared" si="230"/>
        <v>0.95969000000000004</v>
      </c>
      <c r="BZ769" s="326">
        <f t="shared" si="240"/>
        <v>87.02810282487053</v>
      </c>
      <c r="CA769" s="296" t="str">
        <f t="shared" si="241"/>
        <v/>
      </c>
    </row>
    <row r="770" spans="12:79" x14ac:dyDescent="0.25">
      <c r="L770" s="332">
        <v>44019</v>
      </c>
      <c r="M770" s="2" t="s">
        <v>108</v>
      </c>
      <c r="N770" s="2" t="s">
        <v>135</v>
      </c>
      <c r="O770" s="323">
        <v>45658</v>
      </c>
      <c r="P770" s="323">
        <v>46022</v>
      </c>
      <c r="Q770" s="324">
        <v>8760</v>
      </c>
      <c r="R770" s="325">
        <v>51.08</v>
      </c>
      <c r="S770" s="274">
        <f t="shared" si="222"/>
        <v>1.07056</v>
      </c>
      <c r="T770" s="326">
        <f t="shared" si="231"/>
        <v>47.713346286055895</v>
      </c>
      <c r="U770" s="296" t="str">
        <f t="shared" si="223"/>
        <v/>
      </c>
      <c r="V770" s="296"/>
      <c r="W770" s="332">
        <v>44448</v>
      </c>
      <c r="X770" s="2" t="s">
        <v>108</v>
      </c>
      <c r="Y770" s="2" t="s">
        <v>111</v>
      </c>
      <c r="Z770" s="323">
        <v>45292</v>
      </c>
      <c r="AA770" s="323">
        <v>45657</v>
      </c>
      <c r="AB770" s="324">
        <v>8784</v>
      </c>
      <c r="AC770" s="325">
        <v>69.7</v>
      </c>
      <c r="AD770" s="274">
        <f t="shared" si="224"/>
        <v>1.08595</v>
      </c>
      <c r="AE770" s="326">
        <f t="shared" si="232"/>
        <v>64.183433859754132</v>
      </c>
      <c r="AF770" s="296" t="str">
        <f t="shared" si="233"/>
        <v/>
      </c>
      <c r="AG770" s="296"/>
      <c r="AH770" s="332">
        <v>44820</v>
      </c>
      <c r="AI770" s="2" t="s">
        <v>108</v>
      </c>
      <c r="AJ770" s="2" t="s">
        <v>153</v>
      </c>
      <c r="AK770" s="323">
        <v>47849</v>
      </c>
      <c r="AL770" s="323">
        <v>48213</v>
      </c>
      <c r="AM770" s="324">
        <v>8760</v>
      </c>
      <c r="AN770" s="325">
        <v>124.49</v>
      </c>
      <c r="AO770" s="274">
        <f t="shared" si="225"/>
        <v>0.96418999999999999</v>
      </c>
      <c r="AP770" s="326">
        <f t="shared" si="234"/>
        <v>129.11355645671495</v>
      </c>
      <c r="AQ770" s="296" t="str">
        <f t="shared" si="235"/>
        <v/>
      </c>
      <c r="AR770" s="296"/>
      <c r="AS770" s="333">
        <v>44830</v>
      </c>
      <c r="AT770" s="328" t="s">
        <v>115</v>
      </c>
      <c r="AU770" s="328" t="s">
        <v>186</v>
      </c>
      <c r="AV770" s="329">
        <v>44835</v>
      </c>
      <c r="AW770" s="329">
        <v>44926</v>
      </c>
      <c r="AX770" s="330">
        <v>2209</v>
      </c>
      <c r="AY770" s="331">
        <v>442.02</v>
      </c>
      <c r="AZ770" s="274">
        <f t="shared" si="226"/>
        <v>0.96418999999999999</v>
      </c>
      <c r="BA770" s="326">
        <f t="shared" si="236"/>
        <v>458.43661518995219</v>
      </c>
      <c r="BB770" s="296" t="str">
        <f t="shared" si="237"/>
        <v/>
      </c>
      <c r="BC770" t="str">
        <f t="shared" si="227"/>
        <v/>
      </c>
      <c r="BD770" s="296"/>
      <c r="BE770" s="296"/>
      <c r="BF770" s="332">
        <v>45191</v>
      </c>
      <c r="BG770" s="2" t="s">
        <v>115</v>
      </c>
      <c r="BH770" s="2" t="s">
        <v>116</v>
      </c>
      <c r="BI770" s="323">
        <v>45200</v>
      </c>
      <c r="BJ770" s="323">
        <v>45291</v>
      </c>
      <c r="BK770" s="324">
        <v>2209</v>
      </c>
      <c r="BL770" s="325">
        <v>111.45</v>
      </c>
      <c r="BM770" s="274">
        <f t="shared" si="228"/>
        <v>0.95969000000000004</v>
      </c>
      <c r="BN770" s="326">
        <f t="shared" si="238"/>
        <v>116.13125071637717</v>
      </c>
      <c r="BO770" s="296">
        <f t="shared" si="239"/>
        <v>116.13125071637717</v>
      </c>
      <c r="BP770">
        <f t="shared" si="229"/>
        <v>1</v>
      </c>
      <c r="BQ770" s="296"/>
      <c r="BR770" s="332">
        <v>45183</v>
      </c>
      <c r="BS770" s="2" t="s">
        <v>108</v>
      </c>
      <c r="BT770" s="2" t="s">
        <v>155</v>
      </c>
      <c r="BU770" s="323">
        <v>48214</v>
      </c>
      <c r="BV770" s="323">
        <v>48579</v>
      </c>
      <c r="BW770" s="324">
        <v>8784</v>
      </c>
      <c r="BX770" s="325">
        <v>81.52</v>
      </c>
      <c r="BY770" s="274">
        <f t="shared" si="230"/>
        <v>0.95969000000000004</v>
      </c>
      <c r="BZ770" s="326">
        <f t="shared" si="240"/>
        <v>84.94409653117151</v>
      </c>
      <c r="CA770" s="296" t="str">
        <f t="shared" si="241"/>
        <v/>
      </c>
    </row>
    <row r="771" spans="12:79" x14ac:dyDescent="0.25">
      <c r="L771" s="332">
        <v>44019</v>
      </c>
      <c r="M771" s="2" t="s">
        <v>108</v>
      </c>
      <c r="N771" s="2" t="s">
        <v>138</v>
      </c>
      <c r="O771" s="323">
        <v>46023</v>
      </c>
      <c r="P771" s="323">
        <v>46387</v>
      </c>
      <c r="Q771" s="324">
        <v>8760</v>
      </c>
      <c r="R771" s="325">
        <v>51.63</v>
      </c>
      <c r="S771" s="274">
        <f t="shared" si="222"/>
        <v>1.07056</v>
      </c>
      <c r="T771" s="326">
        <f t="shared" si="231"/>
        <v>48.227096099237784</v>
      </c>
      <c r="U771" s="296" t="str">
        <f t="shared" si="223"/>
        <v/>
      </c>
      <c r="V771" s="296"/>
      <c r="W771" s="332">
        <v>44448</v>
      </c>
      <c r="X771" s="2" t="s">
        <v>108</v>
      </c>
      <c r="Y771" s="2" t="s">
        <v>135</v>
      </c>
      <c r="Z771" s="323">
        <v>45658</v>
      </c>
      <c r="AA771" s="323">
        <v>46022</v>
      </c>
      <c r="AB771" s="324">
        <v>8760</v>
      </c>
      <c r="AC771" s="325">
        <v>66.83</v>
      </c>
      <c r="AD771" s="274">
        <f t="shared" si="224"/>
        <v>1.08595</v>
      </c>
      <c r="AE771" s="326">
        <f t="shared" si="232"/>
        <v>61.540586583176022</v>
      </c>
      <c r="AF771" s="296" t="str">
        <f t="shared" si="233"/>
        <v/>
      </c>
      <c r="AG771" s="296"/>
      <c r="AH771" s="332">
        <v>44820</v>
      </c>
      <c r="AI771" s="2" t="s">
        <v>108</v>
      </c>
      <c r="AJ771" s="2" t="s">
        <v>155</v>
      </c>
      <c r="AK771" s="323">
        <v>48214</v>
      </c>
      <c r="AL771" s="323">
        <v>48579</v>
      </c>
      <c r="AM771" s="324">
        <v>8784</v>
      </c>
      <c r="AN771" s="325">
        <v>122.78</v>
      </c>
      <c r="AO771" s="274">
        <f t="shared" si="225"/>
        <v>0.96418999999999999</v>
      </c>
      <c r="AP771" s="326">
        <f t="shared" si="234"/>
        <v>127.34004708615522</v>
      </c>
      <c r="AQ771" s="296" t="str">
        <f t="shared" si="235"/>
        <v/>
      </c>
      <c r="AR771" s="296"/>
      <c r="AS771" s="333">
        <v>44830</v>
      </c>
      <c r="AT771" s="328" t="s">
        <v>115</v>
      </c>
      <c r="AU771" s="328" t="s">
        <v>110</v>
      </c>
      <c r="AV771" s="329">
        <v>44927</v>
      </c>
      <c r="AW771" s="329">
        <v>45016</v>
      </c>
      <c r="AX771" s="330">
        <v>2159</v>
      </c>
      <c r="AY771" s="331">
        <v>616.33000000000004</v>
      </c>
      <c r="AZ771" s="274">
        <f t="shared" si="226"/>
        <v>0.96418999999999999</v>
      </c>
      <c r="BA771" s="326">
        <f t="shared" si="236"/>
        <v>639.22048558893994</v>
      </c>
      <c r="BB771" s="296" t="str">
        <f t="shared" si="237"/>
        <v/>
      </c>
      <c r="BC771" t="str">
        <f t="shared" si="227"/>
        <v/>
      </c>
      <c r="BD771" s="296"/>
      <c r="BE771" s="296"/>
      <c r="BF771" s="332">
        <v>45191</v>
      </c>
      <c r="BG771" s="2" t="s">
        <v>115</v>
      </c>
      <c r="BH771" s="2" t="s">
        <v>111</v>
      </c>
      <c r="BI771" s="323">
        <v>45292</v>
      </c>
      <c r="BJ771" s="323">
        <v>45382</v>
      </c>
      <c r="BK771" s="324">
        <v>2183</v>
      </c>
      <c r="BL771" s="325">
        <v>126.78</v>
      </c>
      <c r="BM771" s="274">
        <f t="shared" si="228"/>
        <v>0.95969000000000004</v>
      </c>
      <c r="BN771" s="326">
        <f t="shared" si="238"/>
        <v>132.10515895758004</v>
      </c>
      <c r="BO771" s="296">
        <f t="shared" si="239"/>
        <v>132.10515895758004</v>
      </c>
      <c r="BP771">
        <f t="shared" si="229"/>
        <v>1</v>
      </c>
      <c r="BQ771" s="296"/>
      <c r="BR771" s="332">
        <v>45183</v>
      </c>
      <c r="BS771" s="2" t="s">
        <v>108</v>
      </c>
      <c r="BT771" s="2" t="s">
        <v>158</v>
      </c>
      <c r="BU771" s="323">
        <v>48580</v>
      </c>
      <c r="BV771" s="323">
        <v>48944</v>
      </c>
      <c r="BW771" s="324">
        <v>8760</v>
      </c>
      <c r="BX771" s="325">
        <v>79.52</v>
      </c>
      <c r="BY771" s="274">
        <f t="shared" si="230"/>
        <v>0.95969000000000004</v>
      </c>
      <c r="BZ771" s="326">
        <f t="shared" si="240"/>
        <v>82.860090237472505</v>
      </c>
      <c r="CA771" s="296" t="str">
        <f t="shared" si="241"/>
        <v/>
      </c>
    </row>
    <row r="772" spans="12:79" x14ac:dyDescent="0.25">
      <c r="L772" s="332">
        <v>44018</v>
      </c>
      <c r="M772" s="2" t="s">
        <v>108</v>
      </c>
      <c r="N772" s="2" t="s">
        <v>151</v>
      </c>
      <c r="O772" s="323">
        <v>44197</v>
      </c>
      <c r="P772" s="323">
        <v>44561</v>
      </c>
      <c r="Q772" s="324">
        <v>8760</v>
      </c>
      <c r="R772" s="325">
        <v>43.12</v>
      </c>
      <c r="S772" s="274">
        <f t="shared" si="222"/>
        <v>1.07056</v>
      </c>
      <c r="T772" s="326">
        <f t="shared" si="231"/>
        <v>40.277985353459869</v>
      </c>
      <c r="U772" s="296" t="str">
        <f t="shared" si="223"/>
        <v/>
      </c>
      <c r="V772" s="296"/>
      <c r="W772" s="332">
        <v>44448</v>
      </c>
      <c r="X772" s="2" t="s">
        <v>108</v>
      </c>
      <c r="Y772" s="2" t="s">
        <v>138</v>
      </c>
      <c r="Z772" s="323">
        <v>46023</v>
      </c>
      <c r="AA772" s="323">
        <v>46387</v>
      </c>
      <c r="AB772" s="324">
        <v>8760</v>
      </c>
      <c r="AC772" s="325">
        <v>66.75</v>
      </c>
      <c r="AD772" s="274">
        <f t="shared" si="224"/>
        <v>1.08595</v>
      </c>
      <c r="AE772" s="326">
        <f t="shared" si="232"/>
        <v>61.466918366407292</v>
      </c>
      <c r="AF772" s="296" t="str">
        <f t="shared" si="233"/>
        <v/>
      </c>
      <c r="AG772" s="296"/>
      <c r="AH772" s="332">
        <v>44819</v>
      </c>
      <c r="AI772" s="2" t="s">
        <v>108</v>
      </c>
      <c r="AJ772" s="2" t="s">
        <v>110</v>
      </c>
      <c r="AK772" s="323">
        <v>44927</v>
      </c>
      <c r="AL772" s="323">
        <v>45291</v>
      </c>
      <c r="AM772" s="324">
        <v>8760</v>
      </c>
      <c r="AN772" s="325">
        <v>540.5</v>
      </c>
      <c r="AO772" s="274">
        <f t="shared" si="225"/>
        <v>0.96418999999999999</v>
      </c>
      <c r="AP772" s="326">
        <f t="shared" si="234"/>
        <v>560.5741606944689</v>
      </c>
      <c r="AQ772" s="296" t="str">
        <f t="shared" si="235"/>
        <v/>
      </c>
      <c r="AR772" s="296"/>
      <c r="AS772" s="333">
        <v>44830</v>
      </c>
      <c r="AT772" s="328" t="s">
        <v>115</v>
      </c>
      <c r="AU772" s="328" t="s">
        <v>134</v>
      </c>
      <c r="AV772" s="329">
        <v>45017</v>
      </c>
      <c r="AW772" s="329">
        <v>45107</v>
      </c>
      <c r="AX772" s="330">
        <v>2184</v>
      </c>
      <c r="AY772" s="331">
        <v>410</v>
      </c>
      <c r="AZ772" s="274">
        <f t="shared" si="226"/>
        <v>0.96418999999999999</v>
      </c>
      <c r="BA772" s="326">
        <f t="shared" si="236"/>
        <v>425.22739294122528</v>
      </c>
      <c r="BB772" s="296" t="str">
        <f t="shared" si="237"/>
        <v/>
      </c>
      <c r="BC772" t="str">
        <f t="shared" si="227"/>
        <v/>
      </c>
      <c r="BD772" s="296"/>
      <c r="BE772" s="296"/>
      <c r="BF772" s="332">
        <v>45191</v>
      </c>
      <c r="BG772" s="2" t="s">
        <v>115</v>
      </c>
      <c r="BH772" s="2" t="s">
        <v>117</v>
      </c>
      <c r="BI772" s="323">
        <v>45383</v>
      </c>
      <c r="BJ772" s="323">
        <v>45473</v>
      </c>
      <c r="BK772" s="324">
        <v>2184</v>
      </c>
      <c r="BL772" s="325">
        <v>114</v>
      </c>
      <c r="BM772" s="274">
        <f t="shared" si="228"/>
        <v>0.95969000000000004</v>
      </c>
      <c r="BN772" s="326">
        <f t="shared" si="238"/>
        <v>118.78835874084339</v>
      </c>
      <c r="BO772" s="296">
        <f t="shared" si="239"/>
        <v>118.78835874084339</v>
      </c>
      <c r="BP772">
        <f t="shared" si="229"/>
        <v>1</v>
      </c>
      <c r="BQ772" s="296"/>
      <c r="BR772" s="332">
        <v>45182</v>
      </c>
      <c r="BS772" s="2" t="s">
        <v>108</v>
      </c>
      <c r="BT772" s="2" t="s">
        <v>111</v>
      </c>
      <c r="BU772" s="323">
        <v>45292</v>
      </c>
      <c r="BV772" s="323">
        <v>45657</v>
      </c>
      <c r="BW772" s="324">
        <v>8784</v>
      </c>
      <c r="BX772" s="325">
        <v>129.9</v>
      </c>
      <c r="BY772" s="274">
        <f t="shared" si="230"/>
        <v>0.95969000000000004</v>
      </c>
      <c r="BZ772" s="326">
        <f t="shared" si="240"/>
        <v>135.3562087757505</v>
      </c>
      <c r="CA772" s="296">
        <f t="shared" si="241"/>
        <v>135.3562087757505</v>
      </c>
    </row>
    <row r="773" spans="12:79" x14ac:dyDescent="0.25">
      <c r="L773" s="332">
        <v>44018</v>
      </c>
      <c r="M773" s="2" t="s">
        <v>108</v>
      </c>
      <c r="N773" s="2" t="s">
        <v>133</v>
      </c>
      <c r="O773" s="323">
        <v>44562</v>
      </c>
      <c r="P773" s="323">
        <v>44926</v>
      </c>
      <c r="Q773" s="324">
        <v>8760</v>
      </c>
      <c r="R773" s="325">
        <v>46.43</v>
      </c>
      <c r="S773" s="274">
        <f t="shared" si="222"/>
        <v>1.07056</v>
      </c>
      <c r="T773" s="326">
        <f t="shared" si="231"/>
        <v>43.369825138245403</v>
      </c>
      <c r="U773" s="296" t="str">
        <f t="shared" si="223"/>
        <v/>
      </c>
      <c r="V773" s="296"/>
      <c r="W773" s="332">
        <v>44448</v>
      </c>
      <c r="X773" s="2" t="s">
        <v>108</v>
      </c>
      <c r="Y773" s="2" t="s">
        <v>141</v>
      </c>
      <c r="Z773" s="323">
        <v>46388</v>
      </c>
      <c r="AA773" s="323">
        <v>46752</v>
      </c>
      <c r="AB773" s="324">
        <v>8760</v>
      </c>
      <c r="AC773" s="325">
        <v>67.150000000000006</v>
      </c>
      <c r="AD773" s="274">
        <f t="shared" si="224"/>
        <v>1.08595</v>
      </c>
      <c r="AE773" s="326">
        <f t="shared" si="232"/>
        <v>61.835259450250938</v>
      </c>
      <c r="AF773" s="296" t="str">
        <f t="shared" si="233"/>
        <v/>
      </c>
      <c r="AG773" s="296"/>
      <c r="AH773" s="332">
        <v>44819</v>
      </c>
      <c r="AI773" s="2" t="s">
        <v>108</v>
      </c>
      <c r="AJ773" s="2" t="s">
        <v>111</v>
      </c>
      <c r="AK773" s="323">
        <v>45292</v>
      </c>
      <c r="AL773" s="323">
        <v>45657</v>
      </c>
      <c r="AM773" s="324">
        <v>8784</v>
      </c>
      <c r="AN773" s="325">
        <v>256.42</v>
      </c>
      <c r="AO773" s="274">
        <f t="shared" si="225"/>
        <v>0.96418999999999999</v>
      </c>
      <c r="AP773" s="326">
        <f t="shared" si="234"/>
        <v>265.943434385339</v>
      </c>
      <c r="AQ773" s="296">
        <f t="shared" si="235"/>
        <v>265.943434385339</v>
      </c>
      <c r="AR773" s="296"/>
      <c r="AS773" s="333">
        <v>44830</v>
      </c>
      <c r="AT773" s="328" t="s">
        <v>115</v>
      </c>
      <c r="AU773" s="328" t="s">
        <v>137</v>
      </c>
      <c r="AV773" s="329">
        <v>45108</v>
      </c>
      <c r="AW773" s="329">
        <v>45199</v>
      </c>
      <c r="AX773" s="330">
        <v>2208</v>
      </c>
      <c r="AY773" s="331">
        <v>391.34</v>
      </c>
      <c r="AZ773" s="274">
        <f t="shared" si="226"/>
        <v>0.96418999999999999</v>
      </c>
      <c r="BA773" s="326">
        <f t="shared" si="236"/>
        <v>405.87436086248556</v>
      </c>
      <c r="BB773" s="296" t="str">
        <f t="shared" si="237"/>
        <v/>
      </c>
      <c r="BC773" t="str">
        <f t="shared" si="227"/>
        <v/>
      </c>
      <c r="BD773" s="296"/>
      <c r="BE773" s="296"/>
      <c r="BF773" s="332">
        <v>45191</v>
      </c>
      <c r="BG773" s="2" t="s">
        <v>115</v>
      </c>
      <c r="BH773" s="2" t="s">
        <v>118</v>
      </c>
      <c r="BI773" s="323">
        <v>45474</v>
      </c>
      <c r="BJ773" s="323">
        <v>45565</v>
      </c>
      <c r="BK773" s="324">
        <v>2208</v>
      </c>
      <c r="BL773" s="325">
        <v>123.79</v>
      </c>
      <c r="BM773" s="274">
        <f t="shared" si="228"/>
        <v>0.95969000000000004</v>
      </c>
      <c r="BN773" s="326">
        <f t="shared" si="238"/>
        <v>128.98956954850004</v>
      </c>
      <c r="BO773" s="296">
        <f t="shared" si="239"/>
        <v>128.98956954850004</v>
      </c>
      <c r="BP773">
        <f t="shared" si="229"/>
        <v>1</v>
      </c>
      <c r="BQ773" s="296"/>
      <c r="BR773" s="332">
        <v>45182</v>
      </c>
      <c r="BS773" s="2" t="s">
        <v>108</v>
      </c>
      <c r="BT773" s="2" t="s">
        <v>135</v>
      </c>
      <c r="BU773" s="323">
        <v>45658</v>
      </c>
      <c r="BV773" s="323">
        <v>46022</v>
      </c>
      <c r="BW773" s="324">
        <v>8760</v>
      </c>
      <c r="BX773" s="325">
        <v>121.97</v>
      </c>
      <c r="BY773" s="274">
        <f t="shared" si="230"/>
        <v>0.95969000000000004</v>
      </c>
      <c r="BZ773" s="326">
        <f t="shared" si="240"/>
        <v>127.09312382123393</v>
      </c>
      <c r="CA773" s="296" t="str">
        <f t="shared" si="241"/>
        <v/>
      </c>
    </row>
    <row r="774" spans="12:79" x14ac:dyDescent="0.25">
      <c r="L774" s="332">
        <v>44018</v>
      </c>
      <c r="M774" s="2" t="s">
        <v>108</v>
      </c>
      <c r="N774" s="2" t="s">
        <v>110</v>
      </c>
      <c r="O774" s="323">
        <v>44927</v>
      </c>
      <c r="P774" s="323">
        <v>45291</v>
      </c>
      <c r="Q774" s="324">
        <v>8760</v>
      </c>
      <c r="R774" s="325">
        <v>48.2</v>
      </c>
      <c r="S774" s="274">
        <f t="shared" si="222"/>
        <v>1.07056</v>
      </c>
      <c r="T774" s="326">
        <f t="shared" si="231"/>
        <v>45.023165446121659</v>
      </c>
      <c r="U774" s="296" t="str">
        <f t="shared" si="223"/>
        <v/>
      </c>
      <c r="V774" s="296"/>
      <c r="W774" s="332">
        <v>44447</v>
      </c>
      <c r="X774" s="2" t="s">
        <v>108</v>
      </c>
      <c r="Y774" s="2" t="s">
        <v>133</v>
      </c>
      <c r="Z774" s="323">
        <v>44562</v>
      </c>
      <c r="AA774" s="323">
        <v>44926</v>
      </c>
      <c r="AB774" s="324">
        <v>8760</v>
      </c>
      <c r="AC774" s="325">
        <v>93.8</v>
      </c>
      <c r="AD774" s="274">
        <f t="shared" si="224"/>
        <v>1.08595</v>
      </c>
      <c r="AE774" s="326">
        <f t="shared" si="232"/>
        <v>86.375984161333392</v>
      </c>
      <c r="AF774" s="296" t="str">
        <f t="shared" si="233"/>
        <v/>
      </c>
      <c r="AG774" s="296"/>
      <c r="AH774" s="332">
        <v>44819</v>
      </c>
      <c r="AI774" s="2" t="s">
        <v>108</v>
      </c>
      <c r="AJ774" s="2" t="s">
        <v>135</v>
      </c>
      <c r="AK774" s="323">
        <v>45658</v>
      </c>
      <c r="AL774" s="323">
        <v>46022</v>
      </c>
      <c r="AM774" s="324">
        <v>8760</v>
      </c>
      <c r="AN774" s="325">
        <v>198.7</v>
      </c>
      <c r="AO774" s="274">
        <f t="shared" si="225"/>
        <v>0.96418999999999999</v>
      </c>
      <c r="AP774" s="326">
        <f t="shared" si="234"/>
        <v>206.07971457907672</v>
      </c>
      <c r="AQ774" s="296" t="str">
        <f t="shared" si="235"/>
        <v/>
      </c>
      <c r="AR774" s="296"/>
      <c r="AS774" s="333">
        <v>44830</v>
      </c>
      <c r="AT774" s="328" t="s">
        <v>115</v>
      </c>
      <c r="AU774" s="328" t="s">
        <v>116</v>
      </c>
      <c r="AV774" s="329">
        <v>45200</v>
      </c>
      <c r="AW774" s="329">
        <v>45291</v>
      </c>
      <c r="AX774" s="330">
        <v>2209</v>
      </c>
      <c r="AY774" s="331">
        <v>494</v>
      </c>
      <c r="AZ774" s="274">
        <f t="shared" si="226"/>
        <v>0.96418999999999999</v>
      </c>
      <c r="BA774" s="326">
        <f t="shared" si="236"/>
        <v>512.34715149503734</v>
      </c>
      <c r="BB774" s="296" t="str">
        <f t="shared" si="237"/>
        <v/>
      </c>
      <c r="BC774">
        <f t="shared" si="227"/>
        <v>1</v>
      </c>
      <c r="BD774" s="296"/>
      <c r="BE774" s="296"/>
      <c r="BF774" s="332">
        <v>45191</v>
      </c>
      <c r="BG774" s="2" t="s">
        <v>115</v>
      </c>
      <c r="BH774" s="2" t="s">
        <v>140</v>
      </c>
      <c r="BI774" s="323">
        <v>45566</v>
      </c>
      <c r="BJ774" s="323">
        <v>45657</v>
      </c>
      <c r="BK774" s="324">
        <v>2209</v>
      </c>
      <c r="BL774" s="325">
        <v>140.61000000000001</v>
      </c>
      <c r="BM774" s="274">
        <f t="shared" si="228"/>
        <v>0.95969000000000004</v>
      </c>
      <c r="BN774" s="326">
        <f t="shared" si="238"/>
        <v>146.5160624785087</v>
      </c>
      <c r="BO774" s="296" t="str">
        <f t="shared" si="239"/>
        <v/>
      </c>
      <c r="BP774" t="str">
        <f t="shared" si="229"/>
        <v/>
      </c>
      <c r="BQ774" s="296"/>
      <c r="BR774" s="332">
        <v>45182</v>
      </c>
      <c r="BS774" s="2" t="s">
        <v>108</v>
      </c>
      <c r="BT774" s="2" t="s">
        <v>138</v>
      </c>
      <c r="BU774" s="323">
        <v>46023</v>
      </c>
      <c r="BV774" s="323">
        <v>46387</v>
      </c>
      <c r="BW774" s="324">
        <v>8760</v>
      </c>
      <c r="BX774" s="325">
        <v>107.68</v>
      </c>
      <c r="BY774" s="274">
        <f t="shared" si="230"/>
        <v>0.95969000000000004</v>
      </c>
      <c r="BZ774" s="326">
        <f t="shared" si="240"/>
        <v>112.20289885275454</v>
      </c>
      <c r="CA774" s="296" t="str">
        <f t="shared" si="241"/>
        <v/>
      </c>
    </row>
    <row r="775" spans="12:79" x14ac:dyDescent="0.25">
      <c r="L775" s="332">
        <v>44018</v>
      </c>
      <c r="M775" s="2" t="s">
        <v>108</v>
      </c>
      <c r="N775" s="2" t="s">
        <v>111</v>
      </c>
      <c r="O775" s="323">
        <v>45292</v>
      </c>
      <c r="P775" s="323">
        <v>45657</v>
      </c>
      <c r="Q775" s="324">
        <v>8784</v>
      </c>
      <c r="R775" s="325">
        <v>49.72</v>
      </c>
      <c r="S775" s="274">
        <f t="shared" si="222"/>
        <v>1.07056</v>
      </c>
      <c r="T775" s="326">
        <f t="shared" si="231"/>
        <v>46.442983111642505</v>
      </c>
      <c r="U775" s="296" t="str">
        <f t="shared" si="223"/>
        <v/>
      </c>
      <c r="V775" s="296"/>
      <c r="W775" s="332">
        <v>44447</v>
      </c>
      <c r="X775" s="2" t="s">
        <v>108</v>
      </c>
      <c r="Y775" s="2" t="s">
        <v>110</v>
      </c>
      <c r="Z775" s="323">
        <v>44927</v>
      </c>
      <c r="AA775" s="323">
        <v>45291</v>
      </c>
      <c r="AB775" s="324">
        <v>8760</v>
      </c>
      <c r="AC775" s="325">
        <v>76.680000000000007</v>
      </c>
      <c r="AD775" s="274">
        <f t="shared" si="224"/>
        <v>1.08595</v>
      </c>
      <c r="AE775" s="326">
        <f t="shared" si="232"/>
        <v>70.610985772825643</v>
      </c>
      <c r="AF775" s="296" t="str">
        <f t="shared" si="233"/>
        <v/>
      </c>
      <c r="AG775" s="296"/>
      <c r="AH775" s="332">
        <v>44819</v>
      </c>
      <c r="AI775" s="2" t="s">
        <v>108</v>
      </c>
      <c r="AJ775" s="2" t="s">
        <v>138</v>
      </c>
      <c r="AK775" s="323">
        <v>46023</v>
      </c>
      <c r="AL775" s="323">
        <v>46387</v>
      </c>
      <c r="AM775" s="324">
        <v>8760</v>
      </c>
      <c r="AN775" s="325">
        <v>173</v>
      </c>
      <c r="AO775" s="274">
        <f t="shared" si="225"/>
        <v>0.96418999999999999</v>
      </c>
      <c r="AP775" s="326">
        <f t="shared" si="234"/>
        <v>179.42521702154139</v>
      </c>
      <c r="AQ775" s="296" t="str">
        <f t="shared" si="235"/>
        <v/>
      </c>
      <c r="AR775" s="296"/>
      <c r="AS775" s="333">
        <v>44830</v>
      </c>
      <c r="AT775" s="328" t="s">
        <v>115</v>
      </c>
      <c r="AU775" s="328" t="s">
        <v>111</v>
      </c>
      <c r="AV775" s="329">
        <v>45292</v>
      </c>
      <c r="AW775" s="329">
        <v>45382</v>
      </c>
      <c r="AX775" s="330">
        <v>2183</v>
      </c>
      <c r="AY775" s="331">
        <v>421.75</v>
      </c>
      <c r="AZ775" s="274">
        <f t="shared" si="226"/>
        <v>0.96418999999999999</v>
      </c>
      <c r="BA775" s="326">
        <f t="shared" si="236"/>
        <v>437.41378773893115</v>
      </c>
      <c r="BB775" s="296" t="str">
        <f t="shared" si="237"/>
        <v/>
      </c>
      <c r="BC775">
        <f t="shared" si="227"/>
        <v>1</v>
      </c>
      <c r="BD775" s="296"/>
      <c r="BE775" s="296"/>
      <c r="BF775" s="332">
        <v>45191</v>
      </c>
      <c r="BG775" s="2" t="s">
        <v>115</v>
      </c>
      <c r="BH775" s="2" t="s">
        <v>135</v>
      </c>
      <c r="BI775" s="323">
        <v>45658</v>
      </c>
      <c r="BJ775" s="323">
        <v>45747</v>
      </c>
      <c r="BK775" s="324">
        <v>2159</v>
      </c>
      <c r="BL775" s="325">
        <v>142.46</v>
      </c>
      <c r="BM775" s="274">
        <f t="shared" si="228"/>
        <v>0.95969000000000004</v>
      </c>
      <c r="BN775" s="326">
        <f t="shared" si="238"/>
        <v>148.44376830018027</v>
      </c>
      <c r="BO775" s="296" t="str">
        <f t="shared" si="239"/>
        <v/>
      </c>
      <c r="BP775" t="str">
        <f t="shared" si="229"/>
        <v/>
      </c>
      <c r="BQ775" s="296"/>
      <c r="BR775" s="332">
        <v>45182</v>
      </c>
      <c r="BS775" s="2" t="s">
        <v>108</v>
      </c>
      <c r="BT775" s="2" t="s">
        <v>141</v>
      </c>
      <c r="BU775" s="323">
        <v>46388</v>
      </c>
      <c r="BV775" s="323">
        <v>46752</v>
      </c>
      <c r="BW775" s="324">
        <v>8760</v>
      </c>
      <c r="BX775" s="325">
        <v>97.75</v>
      </c>
      <c r="BY775" s="274">
        <f t="shared" si="230"/>
        <v>0.95969000000000004</v>
      </c>
      <c r="BZ775" s="326">
        <f t="shared" si="240"/>
        <v>101.85580760453897</v>
      </c>
      <c r="CA775" s="296" t="str">
        <f t="shared" si="241"/>
        <v/>
      </c>
    </row>
    <row r="776" spans="12:79" x14ac:dyDescent="0.25">
      <c r="L776" s="332">
        <v>44018</v>
      </c>
      <c r="M776" s="2" t="s">
        <v>108</v>
      </c>
      <c r="N776" s="2" t="s">
        <v>135</v>
      </c>
      <c r="O776" s="323">
        <v>45658</v>
      </c>
      <c r="P776" s="323">
        <v>46022</v>
      </c>
      <c r="Q776" s="324">
        <v>8760</v>
      </c>
      <c r="R776" s="325">
        <v>50.25</v>
      </c>
      <c r="S776" s="274">
        <f t="shared" si="222"/>
        <v>1.07056</v>
      </c>
      <c r="T776" s="326">
        <f t="shared" si="231"/>
        <v>46.938051113435961</v>
      </c>
      <c r="U776" s="296" t="str">
        <f t="shared" si="223"/>
        <v/>
      </c>
      <c r="V776" s="296"/>
      <c r="W776" s="332">
        <v>44447</v>
      </c>
      <c r="X776" s="2" t="s">
        <v>108</v>
      </c>
      <c r="Y776" s="2" t="s">
        <v>111</v>
      </c>
      <c r="Z776" s="323">
        <v>45292</v>
      </c>
      <c r="AA776" s="323">
        <v>45657</v>
      </c>
      <c r="AB776" s="324">
        <v>8784</v>
      </c>
      <c r="AC776" s="325">
        <v>69</v>
      </c>
      <c r="AD776" s="274">
        <f t="shared" si="224"/>
        <v>1.08595</v>
      </c>
      <c r="AE776" s="326">
        <f t="shared" si="232"/>
        <v>63.538836963027762</v>
      </c>
      <c r="AF776" s="296" t="str">
        <f t="shared" si="233"/>
        <v/>
      </c>
      <c r="AG776" s="296"/>
      <c r="AH776" s="332">
        <v>44819</v>
      </c>
      <c r="AI776" s="2" t="s">
        <v>108</v>
      </c>
      <c r="AJ776" s="2" t="s">
        <v>141</v>
      </c>
      <c r="AK776" s="323">
        <v>46388</v>
      </c>
      <c r="AL776" s="323">
        <v>46752</v>
      </c>
      <c r="AM776" s="324">
        <v>8760</v>
      </c>
      <c r="AN776" s="325">
        <v>147.54</v>
      </c>
      <c r="AO776" s="274">
        <f t="shared" si="225"/>
        <v>0.96418999999999999</v>
      </c>
      <c r="AP776" s="326">
        <f t="shared" si="234"/>
        <v>153.01963305987408</v>
      </c>
      <c r="AQ776" s="296" t="str">
        <f t="shared" si="235"/>
        <v/>
      </c>
      <c r="AR776" s="296"/>
      <c r="AS776" s="333">
        <v>44830</v>
      </c>
      <c r="AT776" s="328" t="s">
        <v>115</v>
      </c>
      <c r="AU776" s="328" t="s">
        <v>117</v>
      </c>
      <c r="AV776" s="329">
        <v>45383</v>
      </c>
      <c r="AW776" s="329">
        <v>45473</v>
      </c>
      <c r="AX776" s="330">
        <v>2184</v>
      </c>
      <c r="AY776" s="331">
        <v>157.94999999999999</v>
      </c>
      <c r="AZ776" s="274">
        <f t="shared" si="226"/>
        <v>0.96418999999999999</v>
      </c>
      <c r="BA776" s="326">
        <f t="shared" si="236"/>
        <v>163.81626028065006</v>
      </c>
      <c r="BB776" s="296" t="str">
        <f t="shared" si="237"/>
        <v/>
      </c>
      <c r="BC776">
        <f t="shared" si="227"/>
        <v>1</v>
      </c>
      <c r="BD776" s="296"/>
      <c r="BE776" s="296"/>
      <c r="BF776" s="332">
        <v>45191</v>
      </c>
      <c r="BG776" s="2" t="s">
        <v>115</v>
      </c>
      <c r="BH776" s="2" t="s">
        <v>145</v>
      </c>
      <c r="BI776" s="323">
        <v>45748</v>
      </c>
      <c r="BJ776" s="323">
        <v>45838</v>
      </c>
      <c r="BK776" s="324">
        <v>2184</v>
      </c>
      <c r="BL776" s="325">
        <v>104.26</v>
      </c>
      <c r="BM776" s="274">
        <f t="shared" si="228"/>
        <v>0.95969000000000004</v>
      </c>
      <c r="BN776" s="326">
        <f t="shared" si="238"/>
        <v>108.63924809052924</v>
      </c>
      <c r="BO776" s="296" t="str">
        <f t="shared" si="239"/>
        <v/>
      </c>
      <c r="BP776" t="str">
        <f t="shared" si="229"/>
        <v/>
      </c>
      <c r="BQ776" s="296"/>
      <c r="BR776" s="332">
        <v>45182</v>
      </c>
      <c r="BS776" s="2" t="s">
        <v>108</v>
      </c>
      <c r="BT776" s="2" t="s">
        <v>143</v>
      </c>
      <c r="BU776" s="323">
        <v>46753</v>
      </c>
      <c r="BV776" s="323">
        <v>47118</v>
      </c>
      <c r="BW776" s="324">
        <v>8784</v>
      </c>
      <c r="BX776" s="325">
        <v>86.03</v>
      </c>
      <c r="BY776" s="274">
        <f t="shared" si="230"/>
        <v>0.95969000000000004</v>
      </c>
      <c r="BZ776" s="326">
        <f t="shared" si="240"/>
        <v>89.643530723462789</v>
      </c>
      <c r="CA776" s="296" t="str">
        <f t="shared" si="241"/>
        <v/>
      </c>
    </row>
    <row r="777" spans="12:79" x14ac:dyDescent="0.25">
      <c r="L777" s="332">
        <v>44018</v>
      </c>
      <c r="M777" s="2" t="s">
        <v>108</v>
      </c>
      <c r="N777" s="2" t="s">
        <v>138</v>
      </c>
      <c r="O777" s="323">
        <v>46023</v>
      </c>
      <c r="P777" s="323">
        <v>46387</v>
      </c>
      <c r="Q777" s="324">
        <v>8760</v>
      </c>
      <c r="R777" s="325">
        <v>50.8</v>
      </c>
      <c r="S777" s="274">
        <f t="shared" si="222"/>
        <v>1.07056</v>
      </c>
      <c r="T777" s="326">
        <f t="shared" si="231"/>
        <v>47.451800926617842</v>
      </c>
      <c r="U777" s="296" t="str">
        <f t="shared" si="223"/>
        <v/>
      </c>
      <c r="V777" s="296"/>
      <c r="W777" s="332">
        <v>44447</v>
      </c>
      <c r="X777" s="2" t="s">
        <v>108</v>
      </c>
      <c r="Y777" s="2" t="s">
        <v>135</v>
      </c>
      <c r="Z777" s="323">
        <v>45658</v>
      </c>
      <c r="AA777" s="323">
        <v>46022</v>
      </c>
      <c r="AB777" s="324">
        <v>8760</v>
      </c>
      <c r="AC777" s="325">
        <v>66.2</v>
      </c>
      <c r="AD777" s="274">
        <f t="shared" si="224"/>
        <v>1.08595</v>
      </c>
      <c r="AE777" s="326">
        <f t="shared" si="232"/>
        <v>60.960449376122291</v>
      </c>
      <c r="AF777" s="296" t="str">
        <f t="shared" si="233"/>
        <v/>
      </c>
      <c r="AG777" s="296"/>
      <c r="AH777" s="332">
        <v>44819</v>
      </c>
      <c r="AI777" s="2" t="s">
        <v>108</v>
      </c>
      <c r="AJ777" s="2" t="s">
        <v>143</v>
      </c>
      <c r="AK777" s="323">
        <v>46753</v>
      </c>
      <c r="AL777" s="323">
        <v>47118</v>
      </c>
      <c r="AM777" s="324">
        <v>8784</v>
      </c>
      <c r="AN777" s="325">
        <v>133.18</v>
      </c>
      <c r="AO777" s="274">
        <f t="shared" si="225"/>
        <v>0.96418999999999999</v>
      </c>
      <c r="AP777" s="326">
        <f t="shared" si="234"/>
        <v>138.12630290710339</v>
      </c>
      <c r="AQ777" s="296" t="str">
        <f t="shared" si="235"/>
        <v/>
      </c>
      <c r="AR777" s="296"/>
      <c r="AS777" s="333">
        <v>44830</v>
      </c>
      <c r="AT777" s="328" t="s">
        <v>115</v>
      </c>
      <c r="AU777" s="328" t="s">
        <v>118</v>
      </c>
      <c r="AV777" s="329">
        <v>45474</v>
      </c>
      <c r="AW777" s="329">
        <v>45565</v>
      </c>
      <c r="AX777" s="330">
        <v>2208</v>
      </c>
      <c r="AY777" s="331">
        <v>151.55000000000001</v>
      </c>
      <c r="AZ777" s="274">
        <f t="shared" si="226"/>
        <v>0.96418999999999999</v>
      </c>
      <c r="BA777" s="326">
        <f t="shared" si="236"/>
        <v>157.17856439083585</v>
      </c>
      <c r="BB777" s="296" t="str">
        <f t="shared" si="237"/>
        <v/>
      </c>
      <c r="BC777">
        <f t="shared" si="227"/>
        <v>1</v>
      </c>
      <c r="BD777" s="296"/>
      <c r="BE777" s="296"/>
      <c r="BF777" s="332">
        <v>45191</v>
      </c>
      <c r="BG777" s="2" t="s">
        <v>115</v>
      </c>
      <c r="BH777" s="2" t="s">
        <v>148</v>
      </c>
      <c r="BI777" s="323">
        <v>45839</v>
      </c>
      <c r="BJ777" s="323">
        <v>45930</v>
      </c>
      <c r="BK777" s="324">
        <v>2208</v>
      </c>
      <c r="BL777" s="325">
        <v>106</v>
      </c>
      <c r="BM777" s="274">
        <f t="shared" si="228"/>
        <v>0.95969000000000004</v>
      </c>
      <c r="BN777" s="326">
        <f t="shared" si="238"/>
        <v>110.45233356604736</v>
      </c>
      <c r="BO777" s="296" t="str">
        <f t="shared" si="239"/>
        <v/>
      </c>
      <c r="BP777" t="str">
        <f t="shared" si="229"/>
        <v/>
      </c>
      <c r="BQ777" s="296"/>
      <c r="BR777" s="332">
        <v>45182</v>
      </c>
      <c r="BS777" s="2" t="s">
        <v>108</v>
      </c>
      <c r="BT777" s="2" t="s">
        <v>146</v>
      </c>
      <c r="BU777" s="323">
        <v>47119</v>
      </c>
      <c r="BV777" s="323">
        <v>47483</v>
      </c>
      <c r="BW777" s="324">
        <v>8760</v>
      </c>
      <c r="BX777" s="325">
        <v>83.04</v>
      </c>
      <c r="BY777" s="274">
        <f t="shared" si="230"/>
        <v>0.95969000000000004</v>
      </c>
      <c r="BZ777" s="326">
        <f t="shared" si="240"/>
        <v>86.527941314382772</v>
      </c>
      <c r="CA777" s="296" t="str">
        <f t="shared" si="241"/>
        <v/>
      </c>
    </row>
    <row r="778" spans="12:79" x14ac:dyDescent="0.25">
      <c r="L778" s="332">
        <v>44015</v>
      </c>
      <c r="M778" s="2" t="s">
        <v>108</v>
      </c>
      <c r="N778" s="2" t="s">
        <v>151</v>
      </c>
      <c r="O778" s="323">
        <v>44197</v>
      </c>
      <c r="P778" s="323">
        <v>44561</v>
      </c>
      <c r="Q778" s="324">
        <v>8760</v>
      </c>
      <c r="R778" s="325">
        <v>41.47</v>
      </c>
      <c r="S778" s="274">
        <f t="shared" si="222"/>
        <v>1.07056</v>
      </c>
      <c r="T778" s="326">
        <f t="shared" si="231"/>
        <v>38.736735913914217</v>
      </c>
      <c r="U778" s="296" t="str">
        <f t="shared" si="223"/>
        <v/>
      </c>
      <c r="V778" s="296"/>
      <c r="W778" s="332">
        <v>44447</v>
      </c>
      <c r="X778" s="2" t="s">
        <v>108</v>
      </c>
      <c r="Y778" s="2" t="s">
        <v>138</v>
      </c>
      <c r="Z778" s="323">
        <v>46023</v>
      </c>
      <c r="AA778" s="323">
        <v>46387</v>
      </c>
      <c r="AB778" s="324">
        <v>8760</v>
      </c>
      <c r="AC778" s="325">
        <v>66.05</v>
      </c>
      <c r="AD778" s="274">
        <f t="shared" si="224"/>
        <v>1.08595</v>
      </c>
      <c r="AE778" s="326">
        <f t="shared" si="232"/>
        <v>60.822321469680922</v>
      </c>
      <c r="AF778" s="296" t="str">
        <f t="shared" si="233"/>
        <v/>
      </c>
      <c r="AG778" s="296"/>
      <c r="AH778" s="332">
        <v>44819</v>
      </c>
      <c r="AI778" s="2" t="s">
        <v>108</v>
      </c>
      <c r="AJ778" s="2" t="s">
        <v>146</v>
      </c>
      <c r="AK778" s="323">
        <v>47119</v>
      </c>
      <c r="AL778" s="323">
        <v>47483</v>
      </c>
      <c r="AM778" s="324">
        <v>8760</v>
      </c>
      <c r="AN778" s="325">
        <v>135.18</v>
      </c>
      <c r="AO778" s="274">
        <f t="shared" si="225"/>
        <v>0.96418999999999999</v>
      </c>
      <c r="AP778" s="326">
        <f t="shared" si="234"/>
        <v>140.20058287267034</v>
      </c>
      <c r="AQ778" s="296" t="str">
        <f t="shared" si="235"/>
        <v/>
      </c>
      <c r="AR778" s="296"/>
      <c r="AS778" s="333">
        <v>44830</v>
      </c>
      <c r="AT778" s="328" t="s">
        <v>115</v>
      </c>
      <c r="AU778" s="328" t="s">
        <v>140</v>
      </c>
      <c r="AV778" s="329">
        <v>45566</v>
      </c>
      <c r="AW778" s="329">
        <v>45657</v>
      </c>
      <c r="AX778" s="330">
        <v>2209</v>
      </c>
      <c r="AY778" s="331">
        <v>227.94</v>
      </c>
      <c r="AZ778" s="274">
        <f t="shared" si="226"/>
        <v>0.96418999999999999</v>
      </c>
      <c r="BA778" s="326">
        <f t="shared" si="236"/>
        <v>236.40568767566558</v>
      </c>
      <c r="BB778" s="296" t="str">
        <f t="shared" si="237"/>
        <v/>
      </c>
      <c r="BC778" t="str">
        <f t="shared" si="227"/>
        <v/>
      </c>
      <c r="BD778" s="296"/>
      <c r="BE778" s="296"/>
      <c r="BF778" s="332">
        <v>45191</v>
      </c>
      <c r="BG778" s="2" t="s">
        <v>115</v>
      </c>
      <c r="BH778" s="2" t="s">
        <v>152</v>
      </c>
      <c r="BI778" s="323">
        <v>45931</v>
      </c>
      <c r="BJ778" s="323">
        <v>46022</v>
      </c>
      <c r="BK778" s="324">
        <v>2209</v>
      </c>
      <c r="BL778" s="325">
        <v>127.99</v>
      </c>
      <c r="BM778" s="274">
        <f t="shared" si="228"/>
        <v>0.95969000000000004</v>
      </c>
      <c r="BN778" s="326">
        <f t="shared" si="238"/>
        <v>133.36598276526794</v>
      </c>
      <c r="BO778" s="296" t="str">
        <f t="shared" si="239"/>
        <v/>
      </c>
      <c r="BP778" t="str">
        <f t="shared" si="229"/>
        <v/>
      </c>
      <c r="BQ778" s="296"/>
      <c r="BR778" s="332">
        <v>45182</v>
      </c>
      <c r="BS778" s="2" t="s">
        <v>108</v>
      </c>
      <c r="BT778" s="2" t="s">
        <v>149</v>
      </c>
      <c r="BU778" s="323">
        <v>47484</v>
      </c>
      <c r="BV778" s="323">
        <v>47848</v>
      </c>
      <c r="BW778" s="324">
        <v>8760</v>
      </c>
      <c r="BX778" s="325">
        <v>81.349999999999994</v>
      </c>
      <c r="BY778" s="274">
        <f t="shared" si="230"/>
        <v>0.95969000000000004</v>
      </c>
      <c r="BZ778" s="326">
        <f t="shared" si="240"/>
        <v>84.766955996207102</v>
      </c>
      <c r="CA778" s="296" t="str">
        <f t="shared" si="241"/>
        <v/>
      </c>
    </row>
    <row r="779" spans="12:79" x14ac:dyDescent="0.25">
      <c r="L779" s="332">
        <v>44015</v>
      </c>
      <c r="M779" s="2" t="s">
        <v>108</v>
      </c>
      <c r="N779" s="2" t="s">
        <v>133</v>
      </c>
      <c r="O779" s="323">
        <v>44562</v>
      </c>
      <c r="P779" s="323">
        <v>44926</v>
      </c>
      <c r="Q779" s="324">
        <v>8760</v>
      </c>
      <c r="R779" s="325">
        <v>44.96</v>
      </c>
      <c r="S779" s="274">
        <f t="shared" si="222"/>
        <v>1.07056</v>
      </c>
      <c r="T779" s="326">
        <f t="shared" si="231"/>
        <v>41.99671200119564</v>
      </c>
      <c r="U779" s="296" t="str">
        <f t="shared" si="223"/>
        <v/>
      </c>
      <c r="V779" s="296"/>
      <c r="W779" s="332">
        <v>44447</v>
      </c>
      <c r="X779" s="2" t="s">
        <v>108</v>
      </c>
      <c r="Y779" s="2" t="s">
        <v>141</v>
      </c>
      <c r="Z779" s="323">
        <v>46388</v>
      </c>
      <c r="AA779" s="323">
        <v>46752</v>
      </c>
      <c r="AB779" s="324">
        <v>8760</v>
      </c>
      <c r="AC779" s="325">
        <v>66.45</v>
      </c>
      <c r="AD779" s="274">
        <f t="shared" si="224"/>
        <v>1.08595</v>
      </c>
      <c r="AE779" s="326">
        <f t="shared" si="232"/>
        <v>61.190662553524568</v>
      </c>
      <c r="AF779" s="296" t="str">
        <f t="shared" si="233"/>
        <v/>
      </c>
      <c r="AG779" s="296"/>
      <c r="AH779" s="332">
        <v>44819</v>
      </c>
      <c r="AI779" s="2" t="s">
        <v>108</v>
      </c>
      <c r="AJ779" s="2" t="s">
        <v>149</v>
      </c>
      <c r="AK779" s="323">
        <v>47484</v>
      </c>
      <c r="AL779" s="323">
        <v>47848</v>
      </c>
      <c r="AM779" s="324">
        <v>8760</v>
      </c>
      <c r="AN779" s="325">
        <v>133.24</v>
      </c>
      <c r="AO779" s="274">
        <f t="shared" si="225"/>
        <v>0.96418999999999999</v>
      </c>
      <c r="AP779" s="326">
        <f t="shared" si="234"/>
        <v>138.18853130607039</v>
      </c>
      <c r="AQ779" s="296" t="str">
        <f t="shared" si="235"/>
        <v/>
      </c>
      <c r="AR779" s="296"/>
      <c r="AS779" s="333">
        <v>44830</v>
      </c>
      <c r="AT779" s="328" t="s">
        <v>115</v>
      </c>
      <c r="AU779" s="328" t="s">
        <v>135</v>
      </c>
      <c r="AV779" s="329">
        <v>45658</v>
      </c>
      <c r="AW779" s="329">
        <v>45747</v>
      </c>
      <c r="AX779" s="330">
        <v>2159</v>
      </c>
      <c r="AY779" s="331">
        <v>245.5</v>
      </c>
      <c r="AZ779" s="274">
        <f t="shared" si="226"/>
        <v>0.96418999999999999</v>
      </c>
      <c r="BA779" s="326">
        <f t="shared" si="236"/>
        <v>254.61786577334342</v>
      </c>
      <c r="BB779" s="296" t="str">
        <f t="shared" si="237"/>
        <v/>
      </c>
      <c r="BC779" t="str">
        <f t="shared" si="227"/>
        <v/>
      </c>
      <c r="BD779" s="296"/>
      <c r="BE779" s="296"/>
      <c r="BF779" s="332">
        <v>45191</v>
      </c>
      <c r="BG779" s="2" t="s">
        <v>115</v>
      </c>
      <c r="BH779" s="2" t="s">
        <v>138</v>
      </c>
      <c r="BI779" s="323">
        <v>46023</v>
      </c>
      <c r="BJ779" s="323">
        <v>46112</v>
      </c>
      <c r="BK779" s="324">
        <v>2159</v>
      </c>
      <c r="BL779" s="325">
        <v>130.28</v>
      </c>
      <c r="BM779" s="274">
        <f t="shared" si="228"/>
        <v>0.95969000000000004</v>
      </c>
      <c r="BN779" s="326">
        <f t="shared" si="238"/>
        <v>135.75216997155331</v>
      </c>
      <c r="BO779" s="296" t="str">
        <f t="shared" si="239"/>
        <v/>
      </c>
      <c r="BP779" t="str">
        <f t="shared" si="229"/>
        <v/>
      </c>
      <c r="BQ779" s="296"/>
      <c r="BR779" s="332">
        <v>45182</v>
      </c>
      <c r="BS779" s="2" t="s">
        <v>108</v>
      </c>
      <c r="BT779" s="2" t="s">
        <v>153</v>
      </c>
      <c r="BU779" s="323">
        <v>47849</v>
      </c>
      <c r="BV779" s="323">
        <v>48213</v>
      </c>
      <c r="BW779" s="324">
        <v>8760</v>
      </c>
      <c r="BX779" s="325">
        <v>83.29</v>
      </c>
      <c r="BY779" s="274">
        <f t="shared" si="230"/>
        <v>0.95969000000000004</v>
      </c>
      <c r="BZ779" s="326">
        <f t="shared" si="240"/>
        <v>86.788442101095143</v>
      </c>
      <c r="CA779" s="296" t="str">
        <f t="shared" si="241"/>
        <v/>
      </c>
    </row>
    <row r="780" spans="12:79" x14ac:dyDescent="0.25">
      <c r="L780" s="332">
        <v>44015</v>
      </c>
      <c r="M780" s="2" t="s">
        <v>108</v>
      </c>
      <c r="N780" s="2" t="s">
        <v>110</v>
      </c>
      <c r="O780" s="323">
        <v>44927</v>
      </c>
      <c r="P780" s="323">
        <v>45291</v>
      </c>
      <c r="Q780" s="324">
        <v>8760</v>
      </c>
      <c r="R780" s="325">
        <v>46.9</v>
      </c>
      <c r="S780" s="274">
        <f t="shared" si="222"/>
        <v>1.07056</v>
      </c>
      <c r="T780" s="326">
        <f t="shared" si="231"/>
        <v>43.808847705873561</v>
      </c>
      <c r="U780" s="296" t="str">
        <f t="shared" si="223"/>
        <v/>
      </c>
      <c r="V780" s="296"/>
      <c r="W780" s="332">
        <v>44446</v>
      </c>
      <c r="X780" s="2" t="s">
        <v>108</v>
      </c>
      <c r="Y780" s="2" t="s">
        <v>133</v>
      </c>
      <c r="Z780" s="323">
        <v>44562</v>
      </c>
      <c r="AA780" s="323">
        <v>44926</v>
      </c>
      <c r="AB780" s="324">
        <v>8760</v>
      </c>
      <c r="AC780" s="325">
        <v>91.96</v>
      </c>
      <c r="AD780" s="274">
        <f t="shared" si="224"/>
        <v>1.08595</v>
      </c>
      <c r="AE780" s="326">
        <f t="shared" si="232"/>
        <v>84.681615175652652</v>
      </c>
      <c r="AF780" s="296" t="str">
        <f t="shared" si="233"/>
        <v/>
      </c>
      <c r="AG780" s="296"/>
      <c r="AH780" s="332">
        <v>44819</v>
      </c>
      <c r="AI780" s="2" t="s">
        <v>108</v>
      </c>
      <c r="AJ780" s="2" t="s">
        <v>153</v>
      </c>
      <c r="AK780" s="323">
        <v>47849</v>
      </c>
      <c r="AL780" s="323">
        <v>48213</v>
      </c>
      <c r="AM780" s="324">
        <v>8760</v>
      </c>
      <c r="AN780" s="325">
        <v>131.66999999999999</v>
      </c>
      <c r="AO780" s="274">
        <f t="shared" si="225"/>
        <v>0.96418999999999999</v>
      </c>
      <c r="AP780" s="326">
        <f t="shared" si="234"/>
        <v>136.5602215331003</v>
      </c>
      <c r="AQ780" s="296" t="str">
        <f t="shared" si="235"/>
        <v/>
      </c>
      <c r="AR780" s="296"/>
      <c r="AS780" s="333">
        <v>44830</v>
      </c>
      <c r="AT780" s="328" t="s">
        <v>115</v>
      </c>
      <c r="AU780" s="328" t="s">
        <v>145</v>
      </c>
      <c r="AV780" s="329">
        <v>45748</v>
      </c>
      <c r="AW780" s="329">
        <v>45838</v>
      </c>
      <c r="AX780" s="330">
        <v>2184</v>
      </c>
      <c r="AY780" s="331"/>
      <c r="AZ780" s="274">
        <f t="shared" si="226"/>
        <v>0.96418999999999999</v>
      </c>
      <c r="BA780" s="326" t="str">
        <f t="shared" si="236"/>
        <v/>
      </c>
      <c r="BB780" s="296" t="str">
        <f t="shared" si="237"/>
        <v/>
      </c>
      <c r="BC780" t="str">
        <f t="shared" si="227"/>
        <v/>
      </c>
      <c r="BD780" s="296"/>
      <c r="BE780" s="296"/>
      <c r="BF780" s="332">
        <v>45191</v>
      </c>
      <c r="BG780" s="2" t="s">
        <v>115</v>
      </c>
      <c r="BH780" s="2" t="s">
        <v>157</v>
      </c>
      <c r="BI780" s="323">
        <v>46113</v>
      </c>
      <c r="BJ780" s="323">
        <v>46203</v>
      </c>
      <c r="BK780" s="324">
        <v>2184</v>
      </c>
      <c r="BL780" s="325"/>
      <c r="BM780" s="274">
        <f t="shared" si="228"/>
        <v>0.95969000000000004</v>
      </c>
      <c r="BN780" s="326" t="str">
        <f t="shared" si="238"/>
        <v/>
      </c>
      <c r="BO780" s="296" t="str">
        <f t="shared" si="239"/>
        <v/>
      </c>
      <c r="BP780" t="str">
        <f t="shared" si="229"/>
        <v/>
      </c>
      <c r="BQ780" s="296"/>
      <c r="BR780" s="332">
        <v>45182</v>
      </c>
      <c r="BS780" s="2" t="s">
        <v>108</v>
      </c>
      <c r="BT780" s="2" t="s">
        <v>155</v>
      </c>
      <c r="BU780" s="323">
        <v>48214</v>
      </c>
      <c r="BV780" s="323">
        <v>48579</v>
      </c>
      <c r="BW780" s="324">
        <v>8784</v>
      </c>
      <c r="BX780" s="325">
        <v>81.290000000000006</v>
      </c>
      <c r="BY780" s="274">
        <f t="shared" si="230"/>
        <v>0.95969000000000004</v>
      </c>
      <c r="BZ780" s="326">
        <f t="shared" si="240"/>
        <v>84.704435807396138</v>
      </c>
      <c r="CA780" s="296" t="str">
        <f t="shared" si="241"/>
        <v/>
      </c>
    </row>
    <row r="781" spans="12:79" x14ac:dyDescent="0.25">
      <c r="L781" s="332">
        <v>44015</v>
      </c>
      <c r="M781" s="2" t="s">
        <v>108</v>
      </c>
      <c r="N781" s="2" t="s">
        <v>111</v>
      </c>
      <c r="O781" s="323">
        <v>45292</v>
      </c>
      <c r="P781" s="323">
        <v>45657</v>
      </c>
      <c r="Q781" s="324">
        <v>8784</v>
      </c>
      <c r="R781" s="325">
        <v>47.93</v>
      </c>
      <c r="S781" s="274">
        <f t="shared" si="222"/>
        <v>1.07056</v>
      </c>
      <c r="T781" s="326">
        <f t="shared" si="231"/>
        <v>44.770960992377823</v>
      </c>
      <c r="U781" s="296" t="str">
        <f t="shared" si="223"/>
        <v/>
      </c>
      <c r="V781" s="296"/>
      <c r="W781" s="332">
        <v>44446</v>
      </c>
      <c r="X781" s="2" t="s">
        <v>108</v>
      </c>
      <c r="Y781" s="2" t="s">
        <v>110</v>
      </c>
      <c r="Z781" s="323">
        <v>44927</v>
      </c>
      <c r="AA781" s="323">
        <v>45291</v>
      </c>
      <c r="AB781" s="324">
        <v>8760</v>
      </c>
      <c r="AC781" s="325">
        <v>76.02</v>
      </c>
      <c r="AD781" s="274">
        <f t="shared" si="224"/>
        <v>1.08595</v>
      </c>
      <c r="AE781" s="326">
        <f t="shared" si="232"/>
        <v>70.003222984483628</v>
      </c>
      <c r="AF781" s="296" t="str">
        <f t="shared" si="233"/>
        <v/>
      </c>
      <c r="AG781" s="296"/>
      <c r="AH781" s="332">
        <v>44819</v>
      </c>
      <c r="AI781" s="2" t="s">
        <v>108</v>
      </c>
      <c r="AJ781" s="2" t="s">
        <v>155</v>
      </c>
      <c r="AK781" s="323">
        <v>48214</v>
      </c>
      <c r="AL781" s="323">
        <v>48579</v>
      </c>
      <c r="AM781" s="324">
        <v>8784</v>
      </c>
      <c r="AN781" s="325">
        <v>129.96</v>
      </c>
      <c r="AO781" s="274">
        <f t="shared" si="225"/>
        <v>0.96418999999999999</v>
      </c>
      <c r="AP781" s="326">
        <f t="shared" si="234"/>
        <v>134.7867121625406</v>
      </c>
      <c r="AQ781" s="296" t="str">
        <f t="shared" si="235"/>
        <v/>
      </c>
      <c r="AR781" s="296"/>
      <c r="AS781" s="333">
        <v>44827</v>
      </c>
      <c r="AT781" s="328" t="s">
        <v>115</v>
      </c>
      <c r="AU781" s="328" t="s">
        <v>186</v>
      </c>
      <c r="AV781" s="329">
        <v>44835</v>
      </c>
      <c r="AW781" s="329">
        <v>44926</v>
      </c>
      <c r="AX781" s="330">
        <v>2209</v>
      </c>
      <c r="AY781" s="331">
        <v>457.54</v>
      </c>
      <c r="AZ781" s="274">
        <f t="shared" si="226"/>
        <v>0.96418999999999999</v>
      </c>
      <c r="BA781" s="326">
        <f t="shared" si="236"/>
        <v>474.53302772275174</v>
      </c>
      <c r="BB781" s="296" t="str">
        <f t="shared" si="237"/>
        <v/>
      </c>
      <c r="BC781" t="str">
        <f t="shared" si="227"/>
        <v/>
      </c>
      <c r="BD781" s="296"/>
      <c r="BE781" s="296"/>
      <c r="BF781" s="332">
        <v>45190</v>
      </c>
      <c r="BG781" s="2" t="s">
        <v>115</v>
      </c>
      <c r="BH781" s="2" t="s">
        <v>116</v>
      </c>
      <c r="BI781" s="323">
        <v>45200</v>
      </c>
      <c r="BJ781" s="323">
        <v>45291</v>
      </c>
      <c r="BK781" s="324">
        <v>2209</v>
      </c>
      <c r="BL781" s="325">
        <v>110.41</v>
      </c>
      <c r="BM781" s="274">
        <f t="shared" si="228"/>
        <v>0.95969000000000004</v>
      </c>
      <c r="BN781" s="326">
        <f t="shared" si="238"/>
        <v>115.04756744365368</v>
      </c>
      <c r="BO781" s="296">
        <f t="shared" si="239"/>
        <v>115.04756744365368</v>
      </c>
      <c r="BP781">
        <f t="shared" si="229"/>
        <v>1</v>
      </c>
      <c r="BQ781" s="296"/>
      <c r="BR781" s="332">
        <v>45182</v>
      </c>
      <c r="BS781" s="2" t="s">
        <v>108</v>
      </c>
      <c r="BT781" s="2" t="s">
        <v>158</v>
      </c>
      <c r="BU781" s="323">
        <v>48580</v>
      </c>
      <c r="BV781" s="323">
        <v>48944</v>
      </c>
      <c r="BW781" s="324">
        <v>8760</v>
      </c>
      <c r="BX781" s="325">
        <v>79.290000000000006</v>
      </c>
      <c r="BY781" s="274">
        <f t="shared" si="230"/>
        <v>0.95969000000000004</v>
      </c>
      <c r="BZ781" s="326">
        <f t="shared" si="240"/>
        <v>82.620429513697133</v>
      </c>
      <c r="CA781" s="296" t="str">
        <f t="shared" si="241"/>
        <v/>
      </c>
    </row>
    <row r="782" spans="12:79" x14ac:dyDescent="0.25">
      <c r="L782" s="332">
        <v>44015</v>
      </c>
      <c r="M782" s="2" t="s">
        <v>108</v>
      </c>
      <c r="N782" s="2" t="s">
        <v>135</v>
      </c>
      <c r="O782" s="323">
        <v>45658</v>
      </c>
      <c r="P782" s="323">
        <v>46022</v>
      </c>
      <c r="Q782" s="324">
        <v>8760</v>
      </c>
      <c r="R782" s="325">
        <v>48.55</v>
      </c>
      <c r="S782" s="274">
        <f t="shared" si="222"/>
        <v>1.07056</v>
      </c>
      <c r="T782" s="326">
        <f t="shared" si="231"/>
        <v>45.35009714541922</v>
      </c>
      <c r="U782" s="296" t="str">
        <f t="shared" si="223"/>
        <v/>
      </c>
      <c r="V782" s="296"/>
      <c r="W782" s="332">
        <v>44446</v>
      </c>
      <c r="X782" s="2" t="s">
        <v>108</v>
      </c>
      <c r="Y782" s="2" t="s">
        <v>111</v>
      </c>
      <c r="Z782" s="323">
        <v>45292</v>
      </c>
      <c r="AA782" s="323">
        <v>45657</v>
      </c>
      <c r="AB782" s="324">
        <v>8784</v>
      </c>
      <c r="AC782" s="325">
        <v>68.650000000000006</v>
      </c>
      <c r="AD782" s="274">
        <f t="shared" si="224"/>
        <v>1.08595</v>
      </c>
      <c r="AE782" s="326">
        <f t="shared" si="232"/>
        <v>63.216538514664585</v>
      </c>
      <c r="AF782" s="296" t="str">
        <f t="shared" si="233"/>
        <v/>
      </c>
      <c r="AG782" s="296"/>
      <c r="AH782" s="332">
        <v>44818</v>
      </c>
      <c r="AI782" s="2" t="s">
        <v>108</v>
      </c>
      <c r="AJ782" s="2" t="s">
        <v>110</v>
      </c>
      <c r="AK782" s="323">
        <v>44927</v>
      </c>
      <c r="AL782" s="323">
        <v>45291</v>
      </c>
      <c r="AM782" s="324">
        <v>8760</v>
      </c>
      <c r="AN782" s="325">
        <v>517</v>
      </c>
      <c r="AO782" s="274">
        <f t="shared" si="225"/>
        <v>0.96418999999999999</v>
      </c>
      <c r="AP782" s="326">
        <f t="shared" si="234"/>
        <v>536.20137109905727</v>
      </c>
      <c r="AQ782" s="296" t="str">
        <f t="shared" si="235"/>
        <v/>
      </c>
      <c r="AR782" s="296"/>
      <c r="AS782" s="333">
        <v>44827</v>
      </c>
      <c r="AT782" s="328" t="s">
        <v>115</v>
      </c>
      <c r="AU782" s="328" t="s">
        <v>110</v>
      </c>
      <c r="AV782" s="329">
        <v>44927</v>
      </c>
      <c r="AW782" s="329">
        <v>45016</v>
      </c>
      <c r="AX782" s="330">
        <v>2159</v>
      </c>
      <c r="AY782" s="331">
        <v>638.9</v>
      </c>
      <c r="AZ782" s="274">
        <f t="shared" si="226"/>
        <v>0.96418999999999999</v>
      </c>
      <c r="BA782" s="326">
        <f t="shared" si="236"/>
        <v>662.62873500036301</v>
      </c>
      <c r="BB782" s="296" t="str">
        <f t="shared" si="237"/>
        <v/>
      </c>
      <c r="BC782" t="str">
        <f t="shared" si="227"/>
        <v/>
      </c>
      <c r="BD782" s="296"/>
      <c r="BE782" s="296"/>
      <c r="BF782" s="332">
        <v>45190</v>
      </c>
      <c r="BG782" s="2" t="s">
        <v>115</v>
      </c>
      <c r="BH782" s="2" t="s">
        <v>111</v>
      </c>
      <c r="BI782" s="323">
        <v>45292</v>
      </c>
      <c r="BJ782" s="323">
        <v>45382</v>
      </c>
      <c r="BK782" s="324">
        <v>2183</v>
      </c>
      <c r="BL782" s="325">
        <v>126.91</v>
      </c>
      <c r="BM782" s="274">
        <f t="shared" si="228"/>
        <v>0.95969000000000004</v>
      </c>
      <c r="BN782" s="326">
        <f t="shared" si="238"/>
        <v>132.24061936667047</v>
      </c>
      <c r="BO782" s="296">
        <f t="shared" si="239"/>
        <v>132.24061936667047</v>
      </c>
      <c r="BP782">
        <f t="shared" si="229"/>
        <v>1</v>
      </c>
      <c r="BQ782" s="296"/>
      <c r="BR782" s="332">
        <v>45181</v>
      </c>
      <c r="BS782" s="2" t="s">
        <v>108</v>
      </c>
      <c r="BT782" s="2" t="s">
        <v>111</v>
      </c>
      <c r="BU782" s="323">
        <v>45292</v>
      </c>
      <c r="BV782" s="323">
        <v>45657</v>
      </c>
      <c r="BW782" s="324">
        <v>8784</v>
      </c>
      <c r="BX782" s="325">
        <v>127.08</v>
      </c>
      <c r="BY782" s="274">
        <f t="shared" si="230"/>
        <v>0.95969000000000004</v>
      </c>
      <c r="BZ782" s="326">
        <f t="shared" si="240"/>
        <v>132.41775990163489</v>
      </c>
      <c r="CA782" s="296">
        <f t="shared" si="241"/>
        <v>132.41775990163489</v>
      </c>
    </row>
    <row r="783" spans="12:79" x14ac:dyDescent="0.25">
      <c r="L783" s="332">
        <v>44015</v>
      </c>
      <c r="M783" s="2" t="s">
        <v>108</v>
      </c>
      <c r="N783" s="2" t="s">
        <v>138</v>
      </c>
      <c r="O783" s="323">
        <v>46023</v>
      </c>
      <c r="P783" s="323">
        <v>46387</v>
      </c>
      <c r="Q783" s="324">
        <v>8760</v>
      </c>
      <c r="R783" s="325">
        <v>49.1</v>
      </c>
      <c r="S783" s="274">
        <f t="shared" si="222"/>
        <v>1.07056</v>
      </c>
      <c r="T783" s="326">
        <f t="shared" si="231"/>
        <v>45.863846958601108</v>
      </c>
      <c r="U783" s="296" t="str">
        <f t="shared" si="223"/>
        <v/>
      </c>
      <c r="V783" s="296"/>
      <c r="W783" s="332">
        <v>44446</v>
      </c>
      <c r="X783" s="2" t="s">
        <v>108</v>
      </c>
      <c r="Y783" s="2" t="s">
        <v>135</v>
      </c>
      <c r="Z783" s="323">
        <v>45658</v>
      </c>
      <c r="AA783" s="323">
        <v>46022</v>
      </c>
      <c r="AB783" s="324">
        <v>8760</v>
      </c>
      <c r="AC783" s="325">
        <v>66.12</v>
      </c>
      <c r="AD783" s="274">
        <f t="shared" si="224"/>
        <v>1.08595</v>
      </c>
      <c r="AE783" s="326">
        <f t="shared" si="232"/>
        <v>60.886781159353568</v>
      </c>
      <c r="AF783" s="296" t="str">
        <f t="shared" si="233"/>
        <v/>
      </c>
      <c r="AG783" s="296"/>
      <c r="AH783" s="332">
        <v>44818</v>
      </c>
      <c r="AI783" s="2" t="s">
        <v>108</v>
      </c>
      <c r="AJ783" s="2" t="s">
        <v>111</v>
      </c>
      <c r="AK783" s="323">
        <v>45292</v>
      </c>
      <c r="AL783" s="323">
        <v>45657</v>
      </c>
      <c r="AM783" s="324">
        <v>8784</v>
      </c>
      <c r="AN783" s="325">
        <v>244.5</v>
      </c>
      <c r="AO783" s="274">
        <f t="shared" si="225"/>
        <v>0.96418999999999999</v>
      </c>
      <c r="AP783" s="326">
        <f t="shared" si="234"/>
        <v>253.58072579055997</v>
      </c>
      <c r="AQ783" s="296">
        <f t="shared" si="235"/>
        <v>253.58072579055997</v>
      </c>
      <c r="AR783" s="296"/>
      <c r="AS783" s="333">
        <v>44827</v>
      </c>
      <c r="AT783" s="328" t="s">
        <v>115</v>
      </c>
      <c r="AU783" s="328" t="s">
        <v>134</v>
      </c>
      <c r="AV783" s="329">
        <v>45017</v>
      </c>
      <c r="AW783" s="329">
        <v>45107</v>
      </c>
      <c r="AX783" s="330">
        <v>2184</v>
      </c>
      <c r="AY783" s="331">
        <v>407.33</v>
      </c>
      <c r="AZ783" s="274">
        <f t="shared" si="226"/>
        <v>0.96418999999999999</v>
      </c>
      <c r="BA783" s="326">
        <f t="shared" si="236"/>
        <v>422.45822918719341</v>
      </c>
      <c r="BB783" s="296" t="str">
        <f t="shared" si="237"/>
        <v/>
      </c>
      <c r="BC783" t="str">
        <f t="shared" si="227"/>
        <v/>
      </c>
      <c r="BD783" s="296"/>
      <c r="BE783" s="296"/>
      <c r="BF783" s="332">
        <v>45190</v>
      </c>
      <c r="BG783" s="2" t="s">
        <v>115</v>
      </c>
      <c r="BH783" s="2" t="s">
        <v>117</v>
      </c>
      <c r="BI783" s="323">
        <v>45383</v>
      </c>
      <c r="BJ783" s="323">
        <v>45473</v>
      </c>
      <c r="BK783" s="324">
        <v>2184</v>
      </c>
      <c r="BL783" s="325">
        <v>114.03</v>
      </c>
      <c r="BM783" s="274">
        <f t="shared" si="228"/>
        <v>0.95969000000000004</v>
      </c>
      <c r="BN783" s="326">
        <f t="shared" si="238"/>
        <v>118.81961883524887</v>
      </c>
      <c r="BO783" s="296">
        <f t="shared" si="239"/>
        <v>118.81961883524887</v>
      </c>
      <c r="BP783">
        <f t="shared" si="229"/>
        <v>1</v>
      </c>
      <c r="BQ783" s="296"/>
      <c r="BR783" s="332">
        <v>45181</v>
      </c>
      <c r="BS783" s="2" t="s">
        <v>108</v>
      </c>
      <c r="BT783" s="2" t="s">
        <v>135</v>
      </c>
      <c r="BU783" s="323">
        <v>45658</v>
      </c>
      <c r="BV783" s="323">
        <v>46022</v>
      </c>
      <c r="BW783" s="324">
        <v>8760</v>
      </c>
      <c r="BX783" s="325">
        <v>121.58</v>
      </c>
      <c r="BY783" s="274">
        <f t="shared" si="230"/>
        <v>0.95969000000000004</v>
      </c>
      <c r="BZ783" s="326">
        <f t="shared" si="240"/>
        <v>126.68674259396262</v>
      </c>
      <c r="CA783" s="296" t="str">
        <f t="shared" si="241"/>
        <v/>
      </c>
    </row>
    <row r="784" spans="12:79" x14ac:dyDescent="0.25">
      <c r="L784" s="332">
        <v>44014</v>
      </c>
      <c r="M784" s="2" t="s">
        <v>108</v>
      </c>
      <c r="N784" s="2" t="s">
        <v>151</v>
      </c>
      <c r="O784" s="323">
        <v>44197</v>
      </c>
      <c r="P784" s="323">
        <v>44561</v>
      </c>
      <c r="Q784" s="324">
        <v>8760</v>
      </c>
      <c r="R784" s="325">
        <v>41.49</v>
      </c>
      <c r="S784" s="274">
        <f t="shared" si="222"/>
        <v>1.07056</v>
      </c>
      <c r="T784" s="326">
        <f t="shared" si="231"/>
        <v>38.75541772530265</v>
      </c>
      <c r="U784" s="296" t="str">
        <f t="shared" si="223"/>
        <v/>
      </c>
      <c r="V784" s="296"/>
      <c r="W784" s="332">
        <v>44446</v>
      </c>
      <c r="X784" s="2" t="s">
        <v>108</v>
      </c>
      <c r="Y784" s="2" t="s">
        <v>138</v>
      </c>
      <c r="Z784" s="323">
        <v>46023</v>
      </c>
      <c r="AA784" s="323">
        <v>46387</v>
      </c>
      <c r="AB784" s="324">
        <v>8760</v>
      </c>
      <c r="AC784" s="325">
        <v>66.05</v>
      </c>
      <c r="AD784" s="274">
        <f t="shared" si="224"/>
        <v>1.08595</v>
      </c>
      <c r="AE784" s="326">
        <f t="shared" si="232"/>
        <v>60.822321469680922</v>
      </c>
      <c r="AF784" s="296" t="str">
        <f t="shared" si="233"/>
        <v/>
      </c>
      <c r="AG784" s="296"/>
      <c r="AH784" s="332">
        <v>44818</v>
      </c>
      <c r="AI784" s="2" t="s">
        <v>108</v>
      </c>
      <c r="AJ784" s="2" t="s">
        <v>135</v>
      </c>
      <c r="AK784" s="323">
        <v>45658</v>
      </c>
      <c r="AL784" s="323">
        <v>46022</v>
      </c>
      <c r="AM784" s="324">
        <v>8760</v>
      </c>
      <c r="AN784" s="325">
        <v>194.24</v>
      </c>
      <c r="AO784" s="274">
        <f t="shared" si="225"/>
        <v>0.96418999999999999</v>
      </c>
      <c r="AP784" s="326">
        <f t="shared" si="234"/>
        <v>201.45407025586243</v>
      </c>
      <c r="AQ784" s="296" t="str">
        <f t="shared" si="235"/>
        <v/>
      </c>
      <c r="AR784" s="296"/>
      <c r="AS784" s="333">
        <v>44827</v>
      </c>
      <c r="AT784" s="328" t="s">
        <v>115</v>
      </c>
      <c r="AU784" s="328" t="s">
        <v>137</v>
      </c>
      <c r="AV784" s="329">
        <v>45108</v>
      </c>
      <c r="AW784" s="329">
        <v>45199</v>
      </c>
      <c r="AX784" s="330">
        <v>2208</v>
      </c>
      <c r="AY784" s="331">
        <v>391.33</v>
      </c>
      <c r="AZ784" s="274">
        <f t="shared" si="226"/>
        <v>0.96418999999999999</v>
      </c>
      <c r="BA784" s="326">
        <f t="shared" si="236"/>
        <v>405.86398946265774</v>
      </c>
      <c r="BB784" s="296" t="str">
        <f t="shared" si="237"/>
        <v/>
      </c>
      <c r="BC784" t="str">
        <f t="shared" si="227"/>
        <v/>
      </c>
      <c r="BD784" s="296"/>
      <c r="BE784" s="296"/>
      <c r="BF784" s="332">
        <v>45190</v>
      </c>
      <c r="BG784" s="2" t="s">
        <v>115</v>
      </c>
      <c r="BH784" s="2" t="s">
        <v>118</v>
      </c>
      <c r="BI784" s="323">
        <v>45474</v>
      </c>
      <c r="BJ784" s="323">
        <v>45565</v>
      </c>
      <c r="BK784" s="324">
        <v>2208</v>
      </c>
      <c r="BL784" s="325">
        <v>124.09</v>
      </c>
      <c r="BM784" s="274">
        <f t="shared" si="228"/>
        <v>0.95969000000000004</v>
      </c>
      <c r="BN784" s="326">
        <f t="shared" si="238"/>
        <v>129.30217049255489</v>
      </c>
      <c r="BO784" s="296">
        <f t="shared" si="239"/>
        <v>129.30217049255489</v>
      </c>
      <c r="BP784">
        <f t="shared" si="229"/>
        <v>1</v>
      </c>
      <c r="BQ784" s="296"/>
      <c r="BR784" s="332">
        <v>45181</v>
      </c>
      <c r="BS784" s="2" t="s">
        <v>108</v>
      </c>
      <c r="BT784" s="2" t="s">
        <v>138</v>
      </c>
      <c r="BU784" s="323">
        <v>46023</v>
      </c>
      <c r="BV784" s="323">
        <v>46387</v>
      </c>
      <c r="BW784" s="324">
        <v>8760</v>
      </c>
      <c r="BX784" s="325">
        <v>108.29</v>
      </c>
      <c r="BY784" s="274">
        <f t="shared" si="230"/>
        <v>0.95969000000000004</v>
      </c>
      <c r="BZ784" s="326">
        <f t="shared" si="240"/>
        <v>112.83852077233273</v>
      </c>
      <c r="CA784" s="296" t="str">
        <f t="shared" si="241"/>
        <v/>
      </c>
    </row>
    <row r="785" spans="12:79" x14ac:dyDescent="0.25">
      <c r="L785" s="332">
        <v>44014</v>
      </c>
      <c r="M785" s="2" t="s">
        <v>108</v>
      </c>
      <c r="N785" s="2" t="s">
        <v>133</v>
      </c>
      <c r="O785" s="323">
        <v>44562</v>
      </c>
      <c r="P785" s="323">
        <v>44926</v>
      </c>
      <c r="Q785" s="324">
        <v>8760</v>
      </c>
      <c r="R785" s="325">
        <v>44.61</v>
      </c>
      <c r="S785" s="274">
        <f t="shared" si="222"/>
        <v>1.07056</v>
      </c>
      <c r="T785" s="326">
        <f t="shared" si="231"/>
        <v>41.669780301898072</v>
      </c>
      <c r="U785" s="296" t="str">
        <f t="shared" si="223"/>
        <v/>
      </c>
      <c r="V785" s="296"/>
      <c r="W785" s="332">
        <v>44446</v>
      </c>
      <c r="X785" s="2" t="s">
        <v>108</v>
      </c>
      <c r="Y785" s="2" t="s">
        <v>141</v>
      </c>
      <c r="Z785" s="323">
        <v>46388</v>
      </c>
      <c r="AA785" s="323">
        <v>46752</v>
      </c>
      <c r="AB785" s="324">
        <v>8760</v>
      </c>
      <c r="AC785" s="325">
        <v>66.45</v>
      </c>
      <c r="AD785" s="274">
        <f t="shared" si="224"/>
        <v>1.08595</v>
      </c>
      <c r="AE785" s="326">
        <f t="shared" si="232"/>
        <v>61.190662553524568</v>
      </c>
      <c r="AF785" s="296" t="str">
        <f t="shared" si="233"/>
        <v/>
      </c>
      <c r="AG785" s="296"/>
      <c r="AH785" s="332">
        <v>44818</v>
      </c>
      <c r="AI785" s="2" t="s">
        <v>108</v>
      </c>
      <c r="AJ785" s="2" t="s">
        <v>138</v>
      </c>
      <c r="AK785" s="323">
        <v>46023</v>
      </c>
      <c r="AL785" s="323">
        <v>46387</v>
      </c>
      <c r="AM785" s="324">
        <v>8760</v>
      </c>
      <c r="AN785" s="325">
        <v>168.5</v>
      </c>
      <c r="AO785" s="274">
        <f t="shared" si="225"/>
        <v>0.96418999999999999</v>
      </c>
      <c r="AP785" s="326">
        <f t="shared" si="234"/>
        <v>174.75808709901577</v>
      </c>
      <c r="AQ785" s="296" t="str">
        <f t="shared" si="235"/>
        <v/>
      </c>
      <c r="AR785" s="296"/>
      <c r="AS785" s="333">
        <v>44827</v>
      </c>
      <c r="AT785" s="328" t="s">
        <v>115</v>
      </c>
      <c r="AU785" s="328" t="s">
        <v>116</v>
      </c>
      <c r="AV785" s="329">
        <v>45200</v>
      </c>
      <c r="AW785" s="329">
        <v>45291</v>
      </c>
      <c r="AX785" s="330">
        <v>2209</v>
      </c>
      <c r="AY785" s="331">
        <v>509.91</v>
      </c>
      <c r="AZ785" s="274">
        <f t="shared" si="226"/>
        <v>0.96418999999999999</v>
      </c>
      <c r="BA785" s="326">
        <f t="shared" si="236"/>
        <v>528.84804862112242</v>
      </c>
      <c r="BB785" s="296" t="str">
        <f t="shared" si="237"/>
        <v/>
      </c>
      <c r="BC785">
        <f t="shared" si="227"/>
        <v>1</v>
      </c>
      <c r="BD785" s="296"/>
      <c r="BE785" s="296"/>
      <c r="BF785" s="332">
        <v>45190</v>
      </c>
      <c r="BG785" s="2" t="s">
        <v>115</v>
      </c>
      <c r="BH785" s="2" t="s">
        <v>140</v>
      </c>
      <c r="BI785" s="323">
        <v>45566</v>
      </c>
      <c r="BJ785" s="323">
        <v>45657</v>
      </c>
      <c r="BK785" s="324">
        <v>2209</v>
      </c>
      <c r="BL785" s="325">
        <v>139.63</v>
      </c>
      <c r="BM785" s="274">
        <f t="shared" si="228"/>
        <v>0.95969000000000004</v>
      </c>
      <c r="BN785" s="326">
        <f t="shared" si="238"/>
        <v>145.49489939459616</v>
      </c>
      <c r="BO785" s="296" t="str">
        <f t="shared" si="239"/>
        <v/>
      </c>
      <c r="BP785" t="str">
        <f t="shared" si="229"/>
        <v/>
      </c>
      <c r="BQ785" s="296"/>
      <c r="BR785" s="332">
        <v>45181</v>
      </c>
      <c r="BS785" s="2" t="s">
        <v>108</v>
      </c>
      <c r="BT785" s="2" t="s">
        <v>141</v>
      </c>
      <c r="BU785" s="323">
        <v>46388</v>
      </c>
      <c r="BV785" s="323">
        <v>46752</v>
      </c>
      <c r="BW785" s="324">
        <v>8760</v>
      </c>
      <c r="BX785" s="325">
        <v>96.97</v>
      </c>
      <c r="BY785" s="274">
        <f t="shared" si="230"/>
        <v>0.95969000000000004</v>
      </c>
      <c r="BZ785" s="326">
        <f t="shared" si="240"/>
        <v>101.04304514999635</v>
      </c>
      <c r="CA785" s="296" t="str">
        <f t="shared" si="241"/>
        <v/>
      </c>
    </row>
    <row r="786" spans="12:79" x14ac:dyDescent="0.25">
      <c r="L786" s="332">
        <v>44014</v>
      </c>
      <c r="M786" s="2" t="s">
        <v>108</v>
      </c>
      <c r="N786" s="2" t="s">
        <v>110</v>
      </c>
      <c r="O786" s="323">
        <v>44927</v>
      </c>
      <c r="P786" s="323">
        <v>45291</v>
      </c>
      <c r="Q786" s="324">
        <v>8760</v>
      </c>
      <c r="R786" s="325">
        <v>46.6</v>
      </c>
      <c r="S786" s="274">
        <f t="shared" si="222"/>
        <v>1.07056</v>
      </c>
      <c r="T786" s="326">
        <f t="shared" si="231"/>
        <v>43.528620535047082</v>
      </c>
      <c r="U786" s="296" t="str">
        <f t="shared" si="223"/>
        <v/>
      </c>
      <c r="V786" s="296"/>
      <c r="W786" s="332">
        <v>44445</v>
      </c>
      <c r="X786" s="2" t="s">
        <v>108</v>
      </c>
      <c r="Y786" s="2" t="s">
        <v>133</v>
      </c>
      <c r="Z786" s="323">
        <v>44562</v>
      </c>
      <c r="AA786" s="323">
        <v>44926</v>
      </c>
      <c r="AB786" s="324">
        <v>8760</v>
      </c>
      <c r="AC786" s="325">
        <v>90.93</v>
      </c>
      <c r="AD786" s="274">
        <f t="shared" si="224"/>
        <v>1.08595</v>
      </c>
      <c r="AE786" s="326">
        <f t="shared" si="232"/>
        <v>83.733136884755297</v>
      </c>
      <c r="AF786" s="296" t="str">
        <f t="shared" si="233"/>
        <v/>
      </c>
      <c r="AG786" s="296"/>
      <c r="AH786" s="332">
        <v>44818</v>
      </c>
      <c r="AI786" s="2" t="s">
        <v>108</v>
      </c>
      <c r="AJ786" s="2" t="s">
        <v>141</v>
      </c>
      <c r="AK786" s="323">
        <v>46388</v>
      </c>
      <c r="AL786" s="323">
        <v>46752</v>
      </c>
      <c r="AM786" s="324">
        <v>8760</v>
      </c>
      <c r="AN786" s="325">
        <v>144.32</v>
      </c>
      <c r="AO786" s="274">
        <f t="shared" si="225"/>
        <v>0.96418999999999999</v>
      </c>
      <c r="AP786" s="326">
        <f t="shared" si="234"/>
        <v>149.68004231531128</v>
      </c>
      <c r="AQ786" s="296" t="str">
        <f t="shared" si="235"/>
        <v/>
      </c>
      <c r="AR786" s="296"/>
      <c r="AS786" s="333">
        <v>44827</v>
      </c>
      <c r="AT786" s="328" t="s">
        <v>115</v>
      </c>
      <c r="AU786" s="328" t="s">
        <v>111</v>
      </c>
      <c r="AV786" s="329">
        <v>45292</v>
      </c>
      <c r="AW786" s="329">
        <v>45382</v>
      </c>
      <c r="AX786" s="330">
        <v>2183</v>
      </c>
      <c r="AY786" s="331">
        <v>433.63</v>
      </c>
      <c r="AZ786" s="274">
        <f t="shared" si="226"/>
        <v>0.96418999999999999</v>
      </c>
      <c r="BA786" s="326">
        <f t="shared" si="236"/>
        <v>449.73501073439883</v>
      </c>
      <c r="BB786" s="296" t="str">
        <f t="shared" si="237"/>
        <v/>
      </c>
      <c r="BC786">
        <f t="shared" si="227"/>
        <v>1</v>
      </c>
      <c r="BD786" s="296"/>
      <c r="BE786" s="296"/>
      <c r="BF786" s="332">
        <v>45190</v>
      </c>
      <c r="BG786" s="2" t="s">
        <v>115</v>
      </c>
      <c r="BH786" s="2" t="s">
        <v>135</v>
      </c>
      <c r="BI786" s="323">
        <v>45658</v>
      </c>
      <c r="BJ786" s="323">
        <v>45747</v>
      </c>
      <c r="BK786" s="324">
        <v>2159</v>
      </c>
      <c r="BL786" s="325">
        <v>140.77000000000001</v>
      </c>
      <c r="BM786" s="274">
        <f t="shared" si="228"/>
        <v>0.95969000000000004</v>
      </c>
      <c r="BN786" s="326">
        <f t="shared" si="238"/>
        <v>146.6827829820046</v>
      </c>
      <c r="BO786" s="296" t="str">
        <f t="shared" si="239"/>
        <v/>
      </c>
      <c r="BP786" t="str">
        <f t="shared" si="229"/>
        <v/>
      </c>
      <c r="BQ786" s="296"/>
      <c r="BR786" s="332">
        <v>45181</v>
      </c>
      <c r="BS786" s="2" t="s">
        <v>108</v>
      </c>
      <c r="BT786" s="2" t="s">
        <v>143</v>
      </c>
      <c r="BU786" s="323">
        <v>46753</v>
      </c>
      <c r="BV786" s="323">
        <v>47118</v>
      </c>
      <c r="BW786" s="324">
        <v>8784</v>
      </c>
      <c r="BX786" s="325">
        <v>85.25</v>
      </c>
      <c r="BY786" s="274">
        <f t="shared" si="230"/>
        <v>0.95969000000000004</v>
      </c>
      <c r="BZ786" s="326">
        <f t="shared" si="240"/>
        <v>88.830768268920167</v>
      </c>
      <c r="CA786" s="296" t="str">
        <f t="shared" si="241"/>
        <v/>
      </c>
    </row>
    <row r="787" spans="12:79" x14ac:dyDescent="0.25">
      <c r="L787" s="332">
        <v>44014</v>
      </c>
      <c r="M787" s="2" t="s">
        <v>108</v>
      </c>
      <c r="N787" s="2" t="s">
        <v>111</v>
      </c>
      <c r="O787" s="323">
        <v>45292</v>
      </c>
      <c r="P787" s="323">
        <v>45657</v>
      </c>
      <c r="Q787" s="324">
        <v>8784</v>
      </c>
      <c r="R787" s="325">
        <v>48.05</v>
      </c>
      <c r="S787" s="274">
        <f t="shared" si="222"/>
        <v>1.07056</v>
      </c>
      <c r="T787" s="326">
        <f t="shared" si="231"/>
        <v>44.883051860708413</v>
      </c>
      <c r="U787" s="296" t="str">
        <f t="shared" si="223"/>
        <v/>
      </c>
      <c r="V787" s="296"/>
      <c r="W787" s="332">
        <v>44445</v>
      </c>
      <c r="X787" s="2" t="s">
        <v>108</v>
      </c>
      <c r="Y787" s="2" t="s">
        <v>110</v>
      </c>
      <c r="Z787" s="323">
        <v>44927</v>
      </c>
      <c r="AA787" s="323">
        <v>45291</v>
      </c>
      <c r="AB787" s="324">
        <v>8760</v>
      </c>
      <c r="AC787" s="325">
        <v>75.849999999999994</v>
      </c>
      <c r="AD787" s="274">
        <f t="shared" si="224"/>
        <v>1.08595</v>
      </c>
      <c r="AE787" s="326">
        <f t="shared" si="232"/>
        <v>69.846678023850089</v>
      </c>
      <c r="AF787" s="296" t="str">
        <f t="shared" si="233"/>
        <v/>
      </c>
      <c r="AG787" s="296"/>
      <c r="AH787" s="332">
        <v>44818</v>
      </c>
      <c r="AI787" s="2" t="s">
        <v>108</v>
      </c>
      <c r="AJ787" s="2" t="s">
        <v>143</v>
      </c>
      <c r="AK787" s="323">
        <v>46753</v>
      </c>
      <c r="AL787" s="323">
        <v>47118</v>
      </c>
      <c r="AM787" s="324">
        <v>8784</v>
      </c>
      <c r="AN787" s="325">
        <v>130.6</v>
      </c>
      <c r="AO787" s="274">
        <f t="shared" si="225"/>
        <v>0.96418999999999999</v>
      </c>
      <c r="AP787" s="326">
        <f t="shared" si="234"/>
        <v>135.45048175152201</v>
      </c>
      <c r="AQ787" s="296" t="str">
        <f t="shared" si="235"/>
        <v/>
      </c>
      <c r="AR787" s="296"/>
      <c r="AS787" s="333">
        <v>44827</v>
      </c>
      <c r="AT787" s="328" t="s">
        <v>115</v>
      </c>
      <c r="AU787" s="328" t="s">
        <v>117</v>
      </c>
      <c r="AV787" s="329">
        <v>45383</v>
      </c>
      <c r="AW787" s="329">
        <v>45473</v>
      </c>
      <c r="AX787" s="330">
        <v>2184</v>
      </c>
      <c r="AY787" s="331">
        <v>166.65</v>
      </c>
      <c r="AZ787" s="274">
        <f t="shared" si="226"/>
        <v>0.96418999999999999</v>
      </c>
      <c r="BA787" s="326">
        <f t="shared" si="236"/>
        <v>172.83937813086632</v>
      </c>
      <c r="BB787" s="296" t="str">
        <f t="shared" si="237"/>
        <v/>
      </c>
      <c r="BC787">
        <f t="shared" si="227"/>
        <v>1</v>
      </c>
      <c r="BD787" s="296"/>
      <c r="BE787" s="296"/>
      <c r="BF787" s="332">
        <v>45190</v>
      </c>
      <c r="BG787" s="2" t="s">
        <v>115</v>
      </c>
      <c r="BH787" s="2" t="s">
        <v>145</v>
      </c>
      <c r="BI787" s="323">
        <v>45748</v>
      </c>
      <c r="BJ787" s="323">
        <v>45838</v>
      </c>
      <c r="BK787" s="324">
        <v>2184</v>
      </c>
      <c r="BL787" s="325">
        <v>103.81</v>
      </c>
      <c r="BM787" s="274">
        <f t="shared" si="228"/>
        <v>0.95969000000000004</v>
      </c>
      <c r="BN787" s="326">
        <f t="shared" si="238"/>
        <v>108.17034667444696</v>
      </c>
      <c r="BO787" s="296" t="str">
        <f t="shared" si="239"/>
        <v/>
      </c>
      <c r="BP787" t="str">
        <f t="shared" si="229"/>
        <v/>
      </c>
      <c r="BQ787" s="296"/>
      <c r="BR787" s="332">
        <v>45181</v>
      </c>
      <c r="BS787" s="2" t="s">
        <v>108</v>
      </c>
      <c r="BT787" s="2" t="s">
        <v>146</v>
      </c>
      <c r="BU787" s="323">
        <v>47119</v>
      </c>
      <c r="BV787" s="323">
        <v>47483</v>
      </c>
      <c r="BW787" s="324">
        <v>8760</v>
      </c>
      <c r="BX787" s="325">
        <v>82.26</v>
      </c>
      <c r="BY787" s="274">
        <f t="shared" si="230"/>
        <v>0.95969000000000004</v>
      </c>
      <c r="BZ787" s="326">
        <f t="shared" si="240"/>
        <v>85.715178859840165</v>
      </c>
      <c r="CA787" s="296" t="str">
        <f t="shared" si="241"/>
        <v/>
      </c>
    </row>
    <row r="788" spans="12:79" x14ac:dyDescent="0.25">
      <c r="L788" s="332">
        <v>44014</v>
      </c>
      <c r="M788" s="2" t="s">
        <v>108</v>
      </c>
      <c r="N788" s="2" t="s">
        <v>135</v>
      </c>
      <c r="O788" s="323">
        <v>45658</v>
      </c>
      <c r="P788" s="323">
        <v>46022</v>
      </c>
      <c r="Q788" s="324">
        <v>8760</v>
      </c>
      <c r="R788" s="325">
        <v>48.43</v>
      </c>
      <c r="S788" s="274">
        <f t="shared" si="222"/>
        <v>1.07056</v>
      </c>
      <c r="T788" s="326">
        <f t="shared" si="231"/>
        <v>45.23800627708863</v>
      </c>
      <c r="U788" s="296" t="str">
        <f t="shared" si="223"/>
        <v/>
      </c>
      <c r="V788" s="296"/>
      <c r="W788" s="332">
        <v>44445</v>
      </c>
      <c r="X788" s="2" t="s">
        <v>108</v>
      </c>
      <c r="Y788" s="2" t="s">
        <v>111</v>
      </c>
      <c r="Z788" s="323">
        <v>45292</v>
      </c>
      <c r="AA788" s="323">
        <v>45657</v>
      </c>
      <c r="AB788" s="324">
        <v>8784</v>
      </c>
      <c r="AC788" s="325">
        <v>68.650000000000006</v>
      </c>
      <c r="AD788" s="274">
        <f t="shared" si="224"/>
        <v>1.08595</v>
      </c>
      <c r="AE788" s="326">
        <f t="shared" si="232"/>
        <v>63.216538514664585</v>
      </c>
      <c r="AF788" s="296" t="str">
        <f t="shared" si="233"/>
        <v/>
      </c>
      <c r="AG788" s="296"/>
      <c r="AH788" s="332">
        <v>44818</v>
      </c>
      <c r="AI788" s="2" t="s">
        <v>108</v>
      </c>
      <c r="AJ788" s="2" t="s">
        <v>146</v>
      </c>
      <c r="AK788" s="323">
        <v>47119</v>
      </c>
      <c r="AL788" s="323">
        <v>47483</v>
      </c>
      <c r="AM788" s="324">
        <v>8760</v>
      </c>
      <c r="AN788" s="325">
        <v>132.6</v>
      </c>
      <c r="AO788" s="274">
        <f t="shared" si="225"/>
        <v>0.96418999999999999</v>
      </c>
      <c r="AP788" s="326">
        <f t="shared" si="234"/>
        <v>137.52476171708895</v>
      </c>
      <c r="AQ788" s="296" t="str">
        <f t="shared" si="235"/>
        <v/>
      </c>
      <c r="AR788" s="296"/>
      <c r="AS788" s="333">
        <v>44827</v>
      </c>
      <c r="AT788" s="328" t="s">
        <v>115</v>
      </c>
      <c r="AU788" s="328" t="s">
        <v>118</v>
      </c>
      <c r="AV788" s="329">
        <v>45474</v>
      </c>
      <c r="AW788" s="329">
        <v>45565</v>
      </c>
      <c r="AX788" s="330">
        <v>2208</v>
      </c>
      <c r="AY788" s="331">
        <v>156.57</v>
      </c>
      <c r="AZ788" s="274">
        <f t="shared" si="226"/>
        <v>0.96418999999999999</v>
      </c>
      <c r="BA788" s="326">
        <f t="shared" si="236"/>
        <v>162.38500710440888</v>
      </c>
      <c r="BB788" s="296" t="str">
        <f t="shared" si="237"/>
        <v/>
      </c>
      <c r="BC788">
        <f t="shared" si="227"/>
        <v>1</v>
      </c>
      <c r="BD788" s="296"/>
      <c r="BE788" s="296"/>
      <c r="BF788" s="332">
        <v>45190</v>
      </c>
      <c r="BG788" s="2" t="s">
        <v>115</v>
      </c>
      <c r="BH788" s="2" t="s">
        <v>148</v>
      </c>
      <c r="BI788" s="323">
        <v>45839</v>
      </c>
      <c r="BJ788" s="323">
        <v>45930</v>
      </c>
      <c r="BK788" s="324">
        <v>2208</v>
      </c>
      <c r="BL788" s="325">
        <v>106</v>
      </c>
      <c r="BM788" s="274">
        <f t="shared" si="228"/>
        <v>0.95969000000000004</v>
      </c>
      <c r="BN788" s="326">
        <f t="shared" si="238"/>
        <v>110.45233356604736</v>
      </c>
      <c r="BO788" s="296" t="str">
        <f t="shared" si="239"/>
        <v/>
      </c>
      <c r="BP788" t="str">
        <f t="shared" si="229"/>
        <v/>
      </c>
      <c r="BQ788" s="296"/>
      <c r="BR788" s="332">
        <v>45181</v>
      </c>
      <c r="BS788" s="2" t="s">
        <v>108</v>
      </c>
      <c r="BT788" s="2" t="s">
        <v>149</v>
      </c>
      <c r="BU788" s="323">
        <v>47484</v>
      </c>
      <c r="BV788" s="323">
        <v>47848</v>
      </c>
      <c r="BW788" s="324">
        <v>8760</v>
      </c>
      <c r="BX788" s="325">
        <v>80.569999999999993</v>
      </c>
      <c r="BY788" s="274">
        <f t="shared" si="230"/>
        <v>0.95969000000000004</v>
      </c>
      <c r="BZ788" s="326">
        <f t="shared" si="240"/>
        <v>83.95419354166448</v>
      </c>
      <c r="CA788" s="296" t="str">
        <f t="shared" si="241"/>
        <v/>
      </c>
    </row>
    <row r="789" spans="12:79" x14ac:dyDescent="0.25">
      <c r="L789" s="332">
        <v>44014</v>
      </c>
      <c r="M789" s="2" t="s">
        <v>108</v>
      </c>
      <c r="N789" s="2" t="s">
        <v>138</v>
      </c>
      <c r="O789" s="323">
        <v>46023</v>
      </c>
      <c r="P789" s="323">
        <v>46387</v>
      </c>
      <c r="Q789" s="324">
        <v>8760</v>
      </c>
      <c r="R789" s="325">
        <v>48.98</v>
      </c>
      <c r="S789" s="274">
        <f t="shared" si="222"/>
        <v>1.07056</v>
      </c>
      <c r="T789" s="326">
        <f t="shared" si="231"/>
        <v>45.751756090270511</v>
      </c>
      <c r="U789" s="296" t="str">
        <f t="shared" si="223"/>
        <v/>
      </c>
      <c r="V789" s="296"/>
      <c r="W789" s="332">
        <v>44445</v>
      </c>
      <c r="X789" s="2" t="s">
        <v>108</v>
      </c>
      <c r="Y789" s="2" t="s">
        <v>135</v>
      </c>
      <c r="Z789" s="323">
        <v>45658</v>
      </c>
      <c r="AA789" s="323">
        <v>46022</v>
      </c>
      <c r="AB789" s="324">
        <v>8760</v>
      </c>
      <c r="AC789" s="325">
        <v>65.92</v>
      </c>
      <c r="AD789" s="274">
        <f t="shared" si="224"/>
        <v>1.08595</v>
      </c>
      <c r="AE789" s="326">
        <f t="shared" si="232"/>
        <v>60.702610617431745</v>
      </c>
      <c r="AF789" s="296" t="str">
        <f t="shared" si="233"/>
        <v/>
      </c>
      <c r="AG789" s="296"/>
      <c r="AH789" s="332">
        <v>44818</v>
      </c>
      <c r="AI789" s="2" t="s">
        <v>108</v>
      </c>
      <c r="AJ789" s="2" t="s">
        <v>149</v>
      </c>
      <c r="AK789" s="323">
        <v>47484</v>
      </c>
      <c r="AL789" s="323">
        <v>47848</v>
      </c>
      <c r="AM789" s="324">
        <v>8760</v>
      </c>
      <c r="AN789" s="325">
        <v>130.66</v>
      </c>
      <c r="AO789" s="274">
        <f t="shared" si="225"/>
        <v>0.96418999999999999</v>
      </c>
      <c r="AP789" s="326">
        <f t="shared" si="234"/>
        <v>135.512710150489</v>
      </c>
      <c r="AQ789" s="296" t="str">
        <f t="shared" si="235"/>
        <v/>
      </c>
      <c r="AR789" s="296"/>
      <c r="AS789" s="333">
        <v>44827</v>
      </c>
      <c r="AT789" s="328" t="s">
        <v>115</v>
      </c>
      <c r="AU789" s="328" t="s">
        <v>140</v>
      </c>
      <c r="AV789" s="329">
        <v>45566</v>
      </c>
      <c r="AW789" s="329">
        <v>45657</v>
      </c>
      <c r="AX789" s="330">
        <v>2209</v>
      </c>
      <c r="AY789" s="331">
        <v>230.41</v>
      </c>
      <c r="AZ789" s="274">
        <f t="shared" si="226"/>
        <v>0.96418999999999999</v>
      </c>
      <c r="BA789" s="326">
        <f t="shared" si="236"/>
        <v>238.96742343314077</v>
      </c>
      <c r="BB789" s="296" t="str">
        <f t="shared" si="237"/>
        <v/>
      </c>
      <c r="BC789" t="str">
        <f t="shared" si="227"/>
        <v/>
      </c>
      <c r="BD789" s="296"/>
      <c r="BE789" s="296"/>
      <c r="BF789" s="332">
        <v>45190</v>
      </c>
      <c r="BG789" s="2" t="s">
        <v>115</v>
      </c>
      <c r="BH789" s="2" t="s">
        <v>152</v>
      </c>
      <c r="BI789" s="323">
        <v>45931</v>
      </c>
      <c r="BJ789" s="323">
        <v>46022</v>
      </c>
      <c r="BK789" s="324">
        <v>2209</v>
      </c>
      <c r="BL789" s="325">
        <v>128.63999999999999</v>
      </c>
      <c r="BM789" s="274">
        <f t="shared" si="228"/>
        <v>0.95969000000000004</v>
      </c>
      <c r="BN789" s="326">
        <f t="shared" si="238"/>
        <v>134.04328481072011</v>
      </c>
      <c r="BO789" s="296" t="str">
        <f t="shared" si="239"/>
        <v/>
      </c>
      <c r="BP789" t="str">
        <f t="shared" si="229"/>
        <v/>
      </c>
      <c r="BQ789" s="296"/>
      <c r="BR789" s="332">
        <v>45181</v>
      </c>
      <c r="BS789" s="2" t="s">
        <v>108</v>
      </c>
      <c r="BT789" s="2" t="s">
        <v>153</v>
      </c>
      <c r="BU789" s="323">
        <v>47849</v>
      </c>
      <c r="BV789" s="323">
        <v>48213</v>
      </c>
      <c r="BW789" s="324">
        <v>8760</v>
      </c>
      <c r="BX789" s="325">
        <v>82.51</v>
      </c>
      <c r="BY789" s="274">
        <f t="shared" si="230"/>
        <v>0.95969000000000004</v>
      </c>
      <c r="BZ789" s="326">
        <f t="shared" si="240"/>
        <v>85.975679646552535</v>
      </c>
      <c r="CA789" s="296" t="str">
        <f t="shared" si="241"/>
        <v/>
      </c>
    </row>
    <row r="790" spans="12:79" x14ac:dyDescent="0.25">
      <c r="L790" s="332">
        <v>44013</v>
      </c>
      <c r="M790" s="2" t="s">
        <v>108</v>
      </c>
      <c r="N790" s="2" t="s">
        <v>151</v>
      </c>
      <c r="O790" s="323">
        <v>44197</v>
      </c>
      <c r="P790" s="323">
        <v>44561</v>
      </c>
      <c r="Q790" s="324">
        <v>8760</v>
      </c>
      <c r="R790" s="325">
        <v>41.6</v>
      </c>
      <c r="S790" s="274">
        <f t="shared" ref="S790:S853" si="242">VLOOKUP(CONCATENATE(YEAR(L790),"-",MONTH(L790)),$A$22:$B$69,2,0)</f>
        <v>1.07056</v>
      </c>
      <c r="T790" s="326">
        <f t="shared" si="231"/>
        <v>38.858167687939023</v>
      </c>
      <c r="U790" s="296" t="str">
        <f t="shared" ref="U790:U853" si="243">IF(AND($L790&gt;=N$19,$L790&lt;=O$19,$N790=U$16),T790,"")</f>
        <v/>
      </c>
      <c r="V790" s="296"/>
      <c r="W790" s="332">
        <v>44445</v>
      </c>
      <c r="X790" s="2" t="s">
        <v>108</v>
      </c>
      <c r="Y790" s="2" t="s">
        <v>138</v>
      </c>
      <c r="Z790" s="323">
        <v>46023</v>
      </c>
      <c r="AA790" s="323">
        <v>46387</v>
      </c>
      <c r="AB790" s="324">
        <v>8760</v>
      </c>
      <c r="AC790" s="325">
        <v>65.849999999999994</v>
      </c>
      <c r="AD790" s="274">
        <f t="shared" ref="AD790:AD853" si="244">VLOOKUP(CONCATENATE(YEAR(W790),"-",MONTH(W790)),$A$22:$B$69,2,0)</f>
        <v>1.08595</v>
      </c>
      <c r="AE790" s="326">
        <f t="shared" si="232"/>
        <v>60.638150927759099</v>
      </c>
      <c r="AF790" s="296" t="str">
        <f t="shared" si="233"/>
        <v/>
      </c>
      <c r="AG790" s="296"/>
      <c r="AH790" s="332">
        <v>44818</v>
      </c>
      <c r="AI790" s="2" t="s">
        <v>108</v>
      </c>
      <c r="AJ790" s="2" t="s">
        <v>153</v>
      </c>
      <c r="AK790" s="323">
        <v>47849</v>
      </c>
      <c r="AL790" s="323">
        <v>48213</v>
      </c>
      <c r="AM790" s="324">
        <v>8760</v>
      </c>
      <c r="AN790" s="325">
        <v>129.09</v>
      </c>
      <c r="AO790" s="274">
        <f t="shared" ref="AO790:AO853" si="245">VLOOKUP(CONCATENATE(YEAR(AH790),"-",MONTH(AH790)),$A$22:$B$69,2,0)</f>
        <v>0.96418999999999999</v>
      </c>
      <c r="AP790" s="326">
        <f t="shared" si="234"/>
        <v>133.88440037751897</v>
      </c>
      <c r="AQ790" s="296" t="str">
        <f t="shared" si="235"/>
        <v/>
      </c>
      <c r="AR790" s="296"/>
      <c r="AS790" s="333">
        <v>44827</v>
      </c>
      <c r="AT790" s="328" t="s">
        <v>115</v>
      </c>
      <c r="AU790" s="328" t="s">
        <v>135</v>
      </c>
      <c r="AV790" s="329">
        <v>45658</v>
      </c>
      <c r="AW790" s="329">
        <v>45747</v>
      </c>
      <c r="AX790" s="330">
        <v>2159</v>
      </c>
      <c r="AY790" s="331">
        <v>234.29</v>
      </c>
      <c r="AZ790" s="274">
        <f t="shared" ref="AZ790:AZ853" si="246">VLOOKUP(CONCATENATE(YEAR(AS790),"-",MONTH(AS790)),$A$22:$B$69,2,0)</f>
        <v>0.96418999999999999</v>
      </c>
      <c r="BA790" s="326">
        <f t="shared" si="236"/>
        <v>242.99152656634064</v>
      </c>
      <c r="BB790" s="296" t="str">
        <f t="shared" si="237"/>
        <v/>
      </c>
      <c r="BC790" t="str">
        <f t="shared" ref="BC790:BC853" si="247">IF(OR(AU790=AU$16,AU790=AV$16,AU790=AW$16,AU790=AX$16),1,"")</f>
        <v/>
      </c>
      <c r="BD790" s="296"/>
      <c r="BE790" s="296"/>
      <c r="BF790" s="332">
        <v>45190</v>
      </c>
      <c r="BG790" s="2" t="s">
        <v>115</v>
      </c>
      <c r="BH790" s="2" t="s">
        <v>138</v>
      </c>
      <c r="BI790" s="323">
        <v>46023</v>
      </c>
      <c r="BJ790" s="323">
        <v>46112</v>
      </c>
      <c r="BK790" s="324">
        <v>2159</v>
      </c>
      <c r="BL790" s="325">
        <v>129.82</v>
      </c>
      <c r="BM790" s="274">
        <f t="shared" ref="BM790:BM853" si="248">VLOOKUP(CONCATENATE(YEAR(BF790),"-",MONTH(BF790)),$A$22:$B$69,2,0)</f>
        <v>0.95969000000000004</v>
      </c>
      <c r="BN790" s="326">
        <f t="shared" si="238"/>
        <v>135.27284852400254</v>
      </c>
      <c r="BO790" s="296" t="str">
        <f t="shared" si="239"/>
        <v/>
      </c>
      <c r="BP790" t="str">
        <f t="shared" ref="BP790:BP853" si="249">IF(OR(BH790=BH$16,BH790=BI$16,BH790=BJ$16,BH790=BK$16),1,"")</f>
        <v/>
      </c>
      <c r="BQ790" s="296"/>
      <c r="BR790" s="332">
        <v>45181</v>
      </c>
      <c r="BS790" s="2" t="s">
        <v>108</v>
      </c>
      <c r="BT790" s="2" t="s">
        <v>155</v>
      </c>
      <c r="BU790" s="323">
        <v>48214</v>
      </c>
      <c r="BV790" s="323">
        <v>48579</v>
      </c>
      <c r="BW790" s="324">
        <v>8784</v>
      </c>
      <c r="BX790" s="325">
        <v>80.510000000000005</v>
      </c>
      <c r="BY790" s="274">
        <f t="shared" ref="BY790:BY853" si="250">VLOOKUP(CONCATENATE(YEAR(BR790),"-",MONTH(BR790)),$A$22:$B$69,2,0)</f>
        <v>0.95969000000000004</v>
      </c>
      <c r="BZ790" s="326">
        <f t="shared" si="240"/>
        <v>83.89167335285353</v>
      </c>
      <c r="CA790" s="296" t="str">
        <f t="shared" si="241"/>
        <v/>
      </c>
    </row>
    <row r="791" spans="12:79" x14ac:dyDescent="0.25">
      <c r="L791" s="332">
        <v>44013</v>
      </c>
      <c r="M791" s="2" t="s">
        <v>108</v>
      </c>
      <c r="N791" s="2" t="s">
        <v>133</v>
      </c>
      <c r="O791" s="323">
        <v>44562</v>
      </c>
      <c r="P791" s="323">
        <v>44926</v>
      </c>
      <c r="Q791" s="324">
        <v>8760</v>
      </c>
      <c r="R791" s="325">
        <v>44.51</v>
      </c>
      <c r="S791" s="274">
        <f t="shared" si="242"/>
        <v>1.07056</v>
      </c>
      <c r="T791" s="326">
        <f t="shared" ref="T791:T854" si="251">IF(R791="","",R791/S791)</f>
        <v>41.576371244955908</v>
      </c>
      <c r="U791" s="296" t="str">
        <f t="shared" si="243"/>
        <v/>
      </c>
      <c r="V791" s="296"/>
      <c r="W791" s="332">
        <v>44445</v>
      </c>
      <c r="X791" s="2" t="s">
        <v>108</v>
      </c>
      <c r="Y791" s="2" t="s">
        <v>141</v>
      </c>
      <c r="Z791" s="323">
        <v>46388</v>
      </c>
      <c r="AA791" s="323">
        <v>46752</v>
      </c>
      <c r="AB791" s="324">
        <v>8760</v>
      </c>
      <c r="AC791" s="325">
        <v>66.25</v>
      </c>
      <c r="AD791" s="274">
        <f t="shared" si="244"/>
        <v>1.08595</v>
      </c>
      <c r="AE791" s="326">
        <f t="shared" ref="AE791:AE854" si="252">IF(AC791="","",AC791/AD791)</f>
        <v>61.006492011602745</v>
      </c>
      <c r="AF791" s="296" t="str">
        <f t="shared" ref="AF791:AF854" si="253">IF(AND($W791&gt;=Y$13,$W791&lt;=Z$13,$Y791=AF$16),AE791,"")</f>
        <v/>
      </c>
      <c r="AG791" s="296"/>
      <c r="AH791" s="332">
        <v>44818</v>
      </c>
      <c r="AI791" s="2" t="s">
        <v>108</v>
      </c>
      <c r="AJ791" s="2" t="s">
        <v>155</v>
      </c>
      <c r="AK791" s="323">
        <v>48214</v>
      </c>
      <c r="AL791" s="323">
        <v>48579</v>
      </c>
      <c r="AM791" s="324">
        <v>8784</v>
      </c>
      <c r="AN791" s="325">
        <v>127.38</v>
      </c>
      <c r="AO791" s="274">
        <f t="shared" si="245"/>
        <v>0.96418999999999999</v>
      </c>
      <c r="AP791" s="326">
        <f t="shared" ref="AP791:AP854" si="254">IF(AN791="","",AN791/AO791)</f>
        <v>132.11089100695921</v>
      </c>
      <c r="AQ791" s="296" t="str">
        <f t="shared" ref="AQ791:AQ854" si="255">IF(AND(AH791&gt;=AJ$19,AH791&lt;=AK$19,$AJ791=AQ$16),AP791,"")</f>
        <v/>
      </c>
      <c r="AR791" s="296"/>
      <c r="AS791" s="333">
        <v>44827</v>
      </c>
      <c r="AT791" s="328" t="s">
        <v>115</v>
      </c>
      <c r="AU791" s="328" t="s">
        <v>145</v>
      </c>
      <c r="AV791" s="329">
        <v>45748</v>
      </c>
      <c r="AW791" s="329">
        <v>45838</v>
      </c>
      <c r="AX791" s="330">
        <v>2184</v>
      </c>
      <c r="AY791" s="331"/>
      <c r="AZ791" s="274">
        <f t="shared" si="246"/>
        <v>0.96418999999999999</v>
      </c>
      <c r="BA791" s="326" t="str">
        <f t="shared" ref="BA791:BA854" si="256">IF(AY791="","",AY791/AZ791)</f>
        <v/>
      </c>
      <c r="BB791" s="296" t="str">
        <f t="shared" ref="BB791:BB854" si="257">IF(AND(AS791&gt;=BA$16,AS791&lt;=BB$16,BC791=1),BA791,"")</f>
        <v/>
      </c>
      <c r="BC791" t="str">
        <f t="shared" si="247"/>
        <v/>
      </c>
      <c r="BD791" s="296"/>
      <c r="BE791" s="296"/>
      <c r="BF791" s="332">
        <v>45190</v>
      </c>
      <c r="BG791" s="2" t="s">
        <v>115</v>
      </c>
      <c r="BH791" s="2" t="s">
        <v>157</v>
      </c>
      <c r="BI791" s="323">
        <v>46113</v>
      </c>
      <c r="BJ791" s="323">
        <v>46203</v>
      </c>
      <c r="BK791" s="324">
        <v>2184</v>
      </c>
      <c r="BL791" s="325"/>
      <c r="BM791" s="274">
        <f t="shared" si="248"/>
        <v>0.95969000000000004</v>
      </c>
      <c r="BN791" s="326" t="str">
        <f t="shared" ref="BN791:BN854" si="258">IF(BL791="","",BL791/BM791)</f>
        <v/>
      </c>
      <c r="BO791" s="296" t="str">
        <f t="shared" ref="BO791:BO854" si="259">IF(AND(BF791&gt;=BH$19,BF791&lt;=BI$19,BP791=1),BN791,"")</f>
        <v/>
      </c>
      <c r="BP791" t="str">
        <f t="shared" si="249"/>
        <v/>
      </c>
      <c r="BQ791" s="296"/>
      <c r="BR791" s="332">
        <v>45181</v>
      </c>
      <c r="BS791" s="2" t="s">
        <v>108</v>
      </c>
      <c r="BT791" s="2" t="s">
        <v>158</v>
      </c>
      <c r="BU791" s="323">
        <v>48580</v>
      </c>
      <c r="BV791" s="323">
        <v>48944</v>
      </c>
      <c r="BW791" s="324">
        <v>8760</v>
      </c>
      <c r="BX791" s="325">
        <v>78.510000000000005</v>
      </c>
      <c r="BY791" s="274">
        <f t="shared" si="250"/>
        <v>0.95969000000000004</v>
      </c>
      <c r="BZ791" s="326">
        <f t="shared" ref="BZ791:BZ854" si="260">IF(BX791="","",BX791/BY791)</f>
        <v>81.807667059154525</v>
      </c>
      <c r="CA791" s="296" t="str">
        <f t="shared" ref="CA791:CA854" si="261">IF(AND(BR791&gt;=BZ$16,BR791&lt;=CA$16,BT791=BT$16),BZ791,"")</f>
        <v/>
      </c>
    </row>
    <row r="792" spans="12:79" x14ac:dyDescent="0.25">
      <c r="L792" s="332">
        <v>44013</v>
      </c>
      <c r="M792" s="2" t="s">
        <v>108</v>
      </c>
      <c r="N792" s="2" t="s">
        <v>110</v>
      </c>
      <c r="O792" s="323">
        <v>44927</v>
      </c>
      <c r="P792" s="323">
        <v>45291</v>
      </c>
      <c r="Q792" s="324">
        <v>8760</v>
      </c>
      <c r="R792" s="325">
        <v>46.6</v>
      </c>
      <c r="S792" s="274">
        <f t="shared" si="242"/>
        <v>1.07056</v>
      </c>
      <c r="T792" s="326">
        <f t="shared" si="251"/>
        <v>43.528620535047082</v>
      </c>
      <c r="U792" s="296" t="str">
        <f t="shared" si="243"/>
        <v/>
      </c>
      <c r="V792" s="296"/>
      <c r="W792" s="332">
        <v>44442</v>
      </c>
      <c r="X792" s="2" t="s">
        <v>108</v>
      </c>
      <c r="Y792" s="2" t="s">
        <v>133</v>
      </c>
      <c r="Z792" s="323">
        <v>44562</v>
      </c>
      <c r="AA792" s="323">
        <v>44926</v>
      </c>
      <c r="AB792" s="324">
        <v>8760</v>
      </c>
      <c r="AC792" s="325">
        <v>89.92</v>
      </c>
      <c r="AD792" s="274">
        <f t="shared" si="244"/>
        <v>1.08595</v>
      </c>
      <c r="AE792" s="326">
        <f t="shared" si="252"/>
        <v>82.803075648050097</v>
      </c>
      <c r="AF792" s="296" t="str">
        <f t="shared" si="253"/>
        <v/>
      </c>
      <c r="AG792" s="296"/>
      <c r="AH792" s="332">
        <v>44817</v>
      </c>
      <c r="AI792" s="2" t="s">
        <v>108</v>
      </c>
      <c r="AJ792" s="2" t="s">
        <v>110</v>
      </c>
      <c r="AK792" s="323">
        <v>44927</v>
      </c>
      <c r="AL792" s="323">
        <v>45291</v>
      </c>
      <c r="AM792" s="324">
        <v>8760</v>
      </c>
      <c r="AN792" s="325">
        <v>476.75</v>
      </c>
      <c r="AO792" s="274">
        <f t="shared" si="245"/>
        <v>0.96418999999999999</v>
      </c>
      <c r="AP792" s="326">
        <f t="shared" si="254"/>
        <v>494.4564867920223</v>
      </c>
      <c r="AQ792" s="296" t="str">
        <f t="shared" si="255"/>
        <v/>
      </c>
      <c r="AR792" s="296"/>
      <c r="AS792" s="333">
        <v>44826</v>
      </c>
      <c r="AT792" s="328" t="s">
        <v>115</v>
      </c>
      <c r="AU792" s="328" t="s">
        <v>186</v>
      </c>
      <c r="AV792" s="329">
        <v>44835</v>
      </c>
      <c r="AW792" s="329">
        <v>44926</v>
      </c>
      <c r="AX792" s="330">
        <v>2209</v>
      </c>
      <c r="AY792" s="331">
        <v>480.41</v>
      </c>
      <c r="AZ792" s="274">
        <f t="shared" si="246"/>
        <v>0.96418999999999999</v>
      </c>
      <c r="BA792" s="326">
        <f t="shared" si="256"/>
        <v>498.25241912900987</v>
      </c>
      <c r="BB792" s="296" t="str">
        <f t="shared" si="257"/>
        <v/>
      </c>
      <c r="BC792" t="str">
        <f t="shared" si="247"/>
        <v/>
      </c>
      <c r="BD792" s="296"/>
      <c r="BE792" s="296"/>
      <c r="BF792" s="332">
        <v>45189</v>
      </c>
      <c r="BG792" s="2" t="s">
        <v>115</v>
      </c>
      <c r="BH792" s="2" t="s">
        <v>116</v>
      </c>
      <c r="BI792" s="323">
        <v>45200</v>
      </c>
      <c r="BJ792" s="323">
        <v>45291</v>
      </c>
      <c r="BK792" s="324">
        <v>2209</v>
      </c>
      <c r="BL792" s="325">
        <v>107.75</v>
      </c>
      <c r="BM792" s="274">
        <f t="shared" si="248"/>
        <v>0.95969000000000004</v>
      </c>
      <c r="BN792" s="326">
        <f t="shared" si="258"/>
        <v>112.27583907303399</v>
      </c>
      <c r="BO792" s="296">
        <f t="shared" si="259"/>
        <v>112.27583907303399</v>
      </c>
      <c r="BP792">
        <f t="shared" si="249"/>
        <v>1</v>
      </c>
      <c r="BQ792" s="296"/>
      <c r="BR792" s="332">
        <v>45180</v>
      </c>
      <c r="BS792" s="2" t="s">
        <v>108</v>
      </c>
      <c r="BT792" s="2" t="s">
        <v>111</v>
      </c>
      <c r="BU792" s="323">
        <v>45292</v>
      </c>
      <c r="BV792" s="323">
        <v>45657</v>
      </c>
      <c r="BW792" s="324">
        <v>8784</v>
      </c>
      <c r="BX792" s="325">
        <v>128.38</v>
      </c>
      <c r="BY792" s="274">
        <f t="shared" si="250"/>
        <v>0.95969000000000004</v>
      </c>
      <c r="BZ792" s="326">
        <f t="shared" si="260"/>
        <v>133.77236399253925</v>
      </c>
      <c r="CA792" s="296">
        <f t="shared" si="261"/>
        <v>133.77236399253925</v>
      </c>
    </row>
    <row r="793" spans="12:79" x14ac:dyDescent="0.25">
      <c r="L793" s="332">
        <v>44013</v>
      </c>
      <c r="M793" s="2" t="s">
        <v>108</v>
      </c>
      <c r="N793" s="2" t="s">
        <v>111</v>
      </c>
      <c r="O793" s="323">
        <v>45292</v>
      </c>
      <c r="P793" s="323">
        <v>45657</v>
      </c>
      <c r="Q793" s="324">
        <v>8784</v>
      </c>
      <c r="R793" s="325">
        <v>48.04</v>
      </c>
      <c r="S793" s="274">
        <f t="shared" si="242"/>
        <v>1.07056</v>
      </c>
      <c r="T793" s="326">
        <f t="shared" si="251"/>
        <v>44.873710955014197</v>
      </c>
      <c r="U793" s="296" t="str">
        <f t="shared" si="243"/>
        <v/>
      </c>
      <c r="V793" s="296"/>
      <c r="W793" s="332">
        <v>44442</v>
      </c>
      <c r="X793" s="2" t="s">
        <v>108</v>
      </c>
      <c r="Y793" s="2" t="s">
        <v>110</v>
      </c>
      <c r="Z793" s="323">
        <v>44927</v>
      </c>
      <c r="AA793" s="323">
        <v>45291</v>
      </c>
      <c r="AB793" s="324">
        <v>8760</v>
      </c>
      <c r="AC793" s="325">
        <v>75.03</v>
      </c>
      <c r="AD793" s="274">
        <f t="shared" si="244"/>
        <v>1.08595</v>
      </c>
      <c r="AE793" s="326">
        <f t="shared" si="252"/>
        <v>69.091578801970627</v>
      </c>
      <c r="AF793" s="296" t="str">
        <f t="shared" si="253"/>
        <v/>
      </c>
      <c r="AG793" s="296"/>
      <c r="AH793" s="332">
        <v>44817</v>
      </c>
      <c r="AI793" s="2" t="s">
        <v>108</v>
      </c>
      <c r="AJ793" s="2" t="s">
        <v>111</v>
      </c>
      <c r="AK793" s="323">
        <v>45292</v>
      </c>
      <c r="AL793" s="323">
        <v>45657</v>
      </c>
      <c r="AM793" s="324">
        <v>8784</v>
      </c>
      <c r="AN793" s="325">
        <v>236.3</v>
      </c>
      <c r="AO793" s="274">
        <f t="shared" si="245"/>
        <v>0.96418999999999999</v>
      </c>
      <c r="AP793" s="326">
        <f t="shared" si="254"/>
        <v>245.07617793173546</v>
      </c>
      <c r="AQ793" s="296">
        <f t="shared" si="255"/>
        <v>245.07617793173546</v>
      </c>
      <c r="AR793" s="296"/>
      <c r="AS793" s="333">
        <v>44826</v>
      </c>
      <c r="AT793" s="328" t="s">
        <v>115</v>
      </c>
      <c r="AU793" s="328" t="s">
        <v>110</v>
      </c>
      <c r="AV793" s="329">
        <v>44927</v>
      </c>
      <c r="AW793" s="329">
        <v>45016</v>
      </c>
      <c r="AX793" s="330">
        <v>2159</v>
      </c>
      <c r="AY793" s="331">
        <v>690.53</v>
      </c>
      <c r="AZ793" s="274">
        <f t="shared" si="246"/>
        <v>0.96418999999999999</v>
      </c>
      <c r="BA793" s="326">
        <f t="shared" si="256"/>
        <v>716.17627231147389</v>
      </c>
      <c r="BB793" s="296" t="str">
        <f t="shared" si="257"/>
        <v/>
      </c>
      <c r="BC793" t="str">
        <f t="shared" si="247"/>
        <v/>
      </c>
      <c r="BD793" s="296"/>
      <c r="BE793" s="296"/>
      <c r="BF793" s="332">
        <v>45189</v>
      </c>
      <c r="BG793" s="2" t="s">
        <v>115</v>
      </c>
      <c r="BH793" s="2" t="s">
        <v>111</v>
      </c>
      <c r="BI793" s="323">
        <v>45292</v>
      </c>
      <c r="BJ793" s="323">
        <v>45382</v>
      </c>
      <c r="BK793" s="324">
        <v>2183</v>
      </c>
      <c r="BL793" s="325">
        <v>125.85</v>
      </c>
      <c r="BM793" s="274">
        <f t="shared" si="248"/>
        <v>0.95969000000000004</v>
      </c>
      <c r="BN793" s="326">
        <f t="shared" si="258"/>
        <v>131.13609603101</v>
      </c>
      <c r="BO793" s="296">
        <f t="shared" si="259"/>
        <v>131.13609603101</v>
      </c>
      <c r="BP793">
        <f t="shared" si="249"/>
        <v>1</v>
      </c>
      <c r="BQ793" s="296"/>
      <c r="BR793" s="332">
        <v>45180</v>
      </c>
      <c r="BS793" s="2" t="s">
        <v>108</v>
      </c>
      <c r="BT793" s="2" t="s">
        <v>135</v>
      </c>
      <c r="BU793" s="323">
        <v>45658</v>
      </c>
      <c r="BV793" s="323">
        <v>46022</v>
      </c>
      <c r="BW793" s="324">
        <v>8760</v>
      </c>
      <c r="BX793" s="325">
        <v>121.89</v>
      </c>
      <c r="BY793" s="274">
        <f t="shared" si="250"/>
        <v>0.95969000000000004</v>
      </c>
      <c r="BZ793" s="326">
        <f t="shared" si="260"/>
        <v>127.00976356948597</v>
      </c>
      <c r="CA793" s="296" t="str">
        <f t="shared" si="261"/>
        <v/>
      </c>
    </row>
    <row r="794" spans="12:79" x14ac:dyDescent="0.25">
      <c r="L794" s="332">
        <v>44013</v>
      </c>
      <c r="M794" s="2" t="s">
        <v>108</v>
      </c>
      <c r="N794" s="2" t="s">
        <v>135</v>
      </c>
      <c r="O794" s="323">
        <v>45658</v>
      </c>
      <c r="P794" s="323">
        <v>46022</v>
      </c>
      <c r="Q794" s="324">
        <v>8760</v>
      </c>
      <c r="R794" s="325">
        <v>48.4</v>
      </c>
      <c r="S794" s="274">
        <f t="shared" si="242"/>
        <v>1.07056</v>
      </c>
      <c r="T794" s="326">
        <f t="shared" si="251"/>
        <v>45.209983560005981</v>
      </c>
      <c r="U794" s="296" t="str">
        <f t="shared" si="243"/>
        <v/>
      </c>
      <c r="V794" s="296"/>
      <c r="W794" s="332">
        <v>44442</v>
      </c>
      <c r="X794" s="2" t="s">
        <v>108</v>
      </c>
      <c r="Y794" s="2" t="s">
        <v>111</v>
      </c>
      <c r="Z794" s="323">
        <v>45292</v>
      </c>
      <c r="AA794" s="323">
        <v>45657</v>
      </c>
      <c r="AB794" s="324">
        <v>8784</v>
      </c>
      <c r="AC794" s="325">
        <v>68.13</v>
      </c>
      <c r="AD794" s="274">
        <f t="shared" si="244"/>
        <v>1.08595</v>
      </c>
      <c r="AE794" s="326">
        <f t="shared" si="252"/>
        <v>62.737695105667846</v>
      </c>
      <c r="AF794" s="296" t="str">
        <f t="shared" si="253"/>
        <v/>
      </c>
      <c r="AG794" s="296"/>
      <c r="AH794" s="332">
        <v>44817</v>
      </c>
      <c r="AI794" s="2" t="s">
        <v>108</v>
      </c>
      <c r="AJ794" s="2" t="s">
        <v>135</v>
      </c>
      <c r="AK794" s="323">
        <v>45658</v>
      </c>
      <c r="AL794" s="323">
        <v>46022</v>
      </c>
      <c r="AM794" s="324">
        <v>8760</v>
      </c>
      <c r="AN794" s="325">
        <v>183</v>
      </c>
      <c r="AO794" s="274">
        <f t="shared" si="245"/>
        <v>0.96418999999999999</v>
      </c>
      <c r="AP794" s="326">
        <f t="shared" si="254"/>
        <v>189.79661684937616</v>
      </c>
      <c r="AQ794" s="296" t="str">
        <f t="shared" si="255"/>
        <v/>
      </c>
      <c r="AR794" s="296"/>
      <c r="AS794" s="333">
        <v>44826</v>
      </c>
      <c r="AT794" s="328" t="s">
        <v>115</v>
      </c>
      <c r="AU794" s="328" t="s">
        <v>134</v>
      </c>
      <c r="AV794" s="329">
        <v>45017</v>
      </c>
      <c r="AW794" s="329">
        <v>45107</v>
      </c>
      <c r="AX794" s="330">
        <v>2184</v>
      </c>
      <c r="AY794" s="331">
        <v>422.78</v>
      </c>
      <c r="AZ794" s="274">
        <f t="shared" si="246"/>
        <v>0.96418999999999999</v>
      </c>
      <c r="BA794" s="326">
        <f t="shared" si="256"/>
        <v>438.48204192119806</v>
      </c>
      <c r="BB794" s="296" t="str">
        <f t="shared" si="257"/>
        <v/>
      </c>
      <c r="BC794" t="str">
        <f t="shared" si="247"/>
        <v/>
      </c>
      <c r="BD794" s="296"/>
      <c r="BE794" s="296"/>
      <c r="BF794" s="332">
        <v>45189</v>
      </c>
      <c r="BG794" s="2" t="s">
        <v>115</v>
      </c>
      <c r="BH794" s="2" t="s">
        <v>117</v>
      </c>
      <c r="BI794" s="323">
        <v>45383</v>
      </c>
      <c r="BJ794" s="323">
        <v>45473</v>
      </c>
      <c r="BK794" s="324">
        <v>2184</v>
      </c>
      <c r="BL794" s="325">
        <v>113.39</v>
      </c>
      <c r="BM794" s="274">
        <f t="shared" si="248"/>
        <v>0.95969000000000004</v>
      </c>
      <c r="BN794" s="326">
        <f t="shared" si="258"/>
        <v>118.15273682126519</v>
      </c>
      <c r="BO794" s="296">
        <f t="shared" si="259"/>
        <v>118.15273682126519</v>
      </c>
      <c r="BP794">
        <f t="shared" si="249"/>
        <v>1</v>
      </c>
      <c r="BQ794" s="296"/>
      <c r="BR794" s="332">
        <v>45180</v>
      </c>
      <c r="BS794" s="2" t="s">
        <v>108</v>
      </c>
      <c r="BT794" s="2" t="s">
        <v>138</v>
      </c>
      <c r="BU794" s="323">
        <v>46023</v>
      </c>
      <c r="BV794" s="323">
        <v>46387</v>
      </c>
      <c r="BW794" s="324">
        <v>8760</v>
      </c>
      <c r="BX794" s="325">
        <v>109.28</v>
      </c>
      <c r="BY794" s="274">
        <f t="shared" si="250"/>
        <v>0.95969000000000004</v>
      </c>
      <c r="BZ794" s="326">
        <f t="shared" si="260"/>
        <v>113.87010388771374</v>
      </c>
      <c r="CA794" s="296" t="str">
        <f t="shared" si="261"/>
        <v/>
      </c>
    </row>
    <row r="795" spans="12:79" x14ac:dyDescent="0.25">
      <c r="L795" s="332">
        <v>44013</v>
      </c>
      <c r="M795" s="2" t="s">
        <v>108</v>
      </c>
      <c r="N795" s="2" t="s">
        <v>138</v>
      </c>
      <c r="O795" s="323">
        <v>46023</v>
      </c>
      <c r="P795" s="323">
        <v>46387</v>
      </c>
      <c r="Q795" s="324">
        <v>8760</v>
      </c>
      <c r="R795" s="325">
        <v>48.95</v>
      </c>
      <c r="S795" s="274">
        <f t="shared" si="242"/>
        <v>1.07056</v>
      </c>
      <c r="T795" s="326">
        <f t="shared" si="251"/>
        <v>45.723733373187869</v>
      </c>
      <c r="U795" s="296" t="str">
        <f t="shared" si="243"/>
        <v/>
      </c>
      <c r="V795" s="296"/>
      <c r="W795" s="332">
        <v>44442</v>
      </c>
      <c r="X795" s="2" t="s">
        <v>108</v>
      </c>
      <c r="Y795" s="2" t="s">
        <v>135</v>
      </c>
      <c r="Z795" s="323">
        <v>45658</v>
      </c>
      <c r="AA795" s="323">
        <v>46022</v>
      </c>
      <c r="AB795" s="324">
        <v>8760</v>
      </c>
      <c r="AC795" s="325">
        <v>65.3</v>
      </c>
      <c r="AD795" s="274">
        <f t="shared" si="244"/>
        <v>1.08595</v>
      </c>
      <c r="AE795" s="326">
        <f t="shared" si="252"/>
        <v>60.131681937474099</v>
      </c>
      <c r="AF795" s="296" t="str">
        <f t="shared" si="253"/>
        <v/>
      </c>
      <c r="AG795" s="296"/>
      <c r="AH795" s="332">
        <v>44817</v>
      </c>
      <c r="AI795" s="2" t="s">
        <v>108</v>
      </c>
      <c r="AJ795" s="2" t="s">
        <v>138</v>
      </c>
      <c r="AK795" s="323">
        <v>46023</v>
      </c>
      <c r="AL795" s="323">
        <v>46387</v>
      </c>
      <c r="AM795" s="324">
        <v>8760</v>
      </c>
      <c r="AN795" s="325">
        <v>161</v>
      </c>
      <c r="AO795" s="274">
        <f t="shared" si="245"/>
        <v>0.96418999999999999</v>
      </c>
      <c r="AP795" s="326">
        <f t="shared" si="254"/>
        <v>166.97953722813969</v>
      </c>
      <c r="AQ795" s="296" t="str">
        <f t="shared" si="255"/>
        <v/>
      </c>
      <c r="AR795" s="296"/>
      <c r="AS795" s="333">
        <v>44826</v>
      </c>
      <c r="AT795" s="328" t="s">
        <v>115</v>
      </c>
      <c r="AU795" s="328" t="s">
        <v>137</v>
      </c>
      <c r="AV795" s="329">
        <v>45108</v>
      </c>
      <c r="AW795" s="329">
        <v>45199</v>
      </c>
      <c r="AX795" s="330">
        <v>2208</v>
      </c>
      <c r="AY795" s="331">
        <v>418.78</v>
      </c>
      <c r="AZ795" s="274">
        <f t="shared" si="246"/>
        <v>0.96418999999999999</v>
      </c>
      <c r="BA795" s="326">
        <f t="shared" si="256"/>
        <v>434.33348199006417</v>
      </c>
      <c r="BB795" s="296" t="str">
        <f t="shared" si="257"/>
        <v/>
      </c>
      <c r="BC795" t="str">
        <f t="shared" si="247"/>
        <v/>
      </c>
      <c r="BD795" s="296"/>
      <c r="BE795" s="296"/>
      <c r="BF795" s="332">
        <v>45189</v>
      </c>
      <c r="BG795" s="2" t="s">
        <v>115</v>
      </c>
      <c r="BH795" s="2" t="s">
        <v>118</v>
      </c>
      <c r="BI795" s="323">
        <v>45474</v>
      </c>
      <c r="BJ795" s="323">
        <v>45565</v>
      </c>
      <c r="BK795" s="324">
        <v>2208</v>
      </c>
      <c r="BL795" s="325">
        <v>123.39</v>
      </c>
      <c r="BM795" s="274">
        <f t="shared" si="248"/>
        <v>0.95969000000000004</v>
      </c>
      <c r="BN795" s="326">
        <f t="shared" si="258"/>
        <v>128.57276828976023</v>
      </c>
      <c r="BO795" s="296">
        <f t="shared" si="259"/>
        <v>128.57276828976023</v>
      </c>
      <c r="BP795">
        <f t="shared" si="249"/>
        <v>1</v>
      </c>
      <c r="BQ795" s="296"/>
      <c r="BR795" s="332">
        <v>45180</v>
      </c>
      <c r="BS795" s="2" t="s">
        <v>108</v>
      </c>
      <c r="BT795" s="2" t="s">
        <v>141</v>
      </c>
      <c r="BU795" s="323">
        <v>46388</v>
      </c>
      <c r="BV795" s="323">
        <v>46752</v>
      </c>
      <c r="BW795" s="324">
        <v>8760</v>
      </c>
      <c r="BX795" s="325">
        <v>96.13</v>
      </c>
      <c r="BY795" s="274">
        <f t="shared" si="250"/>
        <v>0.95969000000000004</v>
      </c>
      <c r="BZ795" s="326">
        <f t="shared" si="260"/>
        <v>100.16776250664276</v>
      </c>
      <c r="CA795" s="296" t="str">
        <f t="shared" si="261"/>
        <v/>
      </c>
    </row>
    <row r="796" spans="12:79" x14ac:dyDescent="0.25">
      <c r="L796" s="332">
        <v>44012</v>
      </c>
      <c r="M796" s="2" t="s">
        <v>108</v>
      </c>
      <c r="N796" s="2" t="s">
        <v>151</v>
      </c>
      <c r="O796" s="323">
        <v>44197</v>
      </c>
      <c r="P796" s="323">
        <v>44561</v>
      </c>
      <c r="Q796" s="324">
        <v>8760</v>
      </c>
      <c r="R796" s="325">
        <v>41.64</v>
      </c>
      <c r="S796" s="274">
        <f t="shared" si="242"/>
        <v>1.0717300000000001</v>
      </c>
      <c r="T796" s="326">
        <f t="shared" si="251"/>
        <v>38.853069336493334</v>
      </c>
      <c r="U796" s="296" t="str">
        <f t="shared" si="243"/>
        <v/>
      </c>
      <c r="V796" s="296"/>
      <c r="W796" s="332">
        <v>44442</v>
      </c>
      <c r="X796" s="2" t="s">
        <v>108</v>
      </c>
      <c r="Y796" s="2" t="s">
        <v>138</v>
      </c>
      <c r="Z796" s="323">
        <v>46023</v>
      </c>
      <c r="AA796" s="323">
        <v>46387</v>
      </c>
      <c r="AB796" s="324">
        <v>8760</v>
      </c>
      <c r="AC796" s="325">
        <v>65.3</v>
      </c>
      <c r="AD796" s="274">
        <f t="shared" si="244"/>
        <v>1.08595</v>
      </c>
      <c r="AE796" s="326">
        <f t="shared" si="252"/>
        <v>60.131681937474099</v>
      </c>
      <c r="AF796" s="296" t="str">
        <f t="shared" si="253"/>
        <v/>
      </c>
      <c r="AG796" s="296"/>
      <c r="AH796" s="332">
        <v>44817</v>
      </c>
      <c r="AI796" s="2" t="s">
        <v>108</v>
      </c>
      <c r="AJ796" s="2" t="s">
        <v>141</v>
      </c>
      <c r="AK796" s="323">
        <v>46388</v>
      </c>
      <c r="AL796" s="323">
        <v>46752</v>
      </c>
      <c r="AM796" s="324">
        <v>8760</v>
      </c>
      <c r="AN796" s="325">
        <v>135.63</v>
      </c>
      <c r="AO796" s="274">
        <f t="shared" si="245"/>
        <v>0.96418999999999999</v>
      </c>
      <c r="AP796" s="326">
        <f t="shared" si="254"/>
        <v>140.66729586492289</v>
      </c>
      <c r="AQ796" s="296" t="str">
        <f t="shared" si="255"/>
        <v/>
      </c>
      <c r="AR796" s="296"/>
      <c r="AS796" s="333">
        <v>44826</v>
      </c>
      <c r="AT796" s="328" t="s">
        <v>115</v>
      </c>
      <c r="AU796" s="328" t="s">
        <v>116</v>
      </c>
      <c r="AV796" s="329">
        <v>45200</v>
      </c>
      <c r="AW796" s="329">
        <v>45291</v>
      </c>
      <c r="AX796" s="330">
        <v>2209</v>
      </c>
      <c r="AY796" s="331">
        <v>530.79999999999995</v>
      </c>
      <c r="AZ796" s="274">
        <f t="shared" si="246"/>
        <v>0.96418999999999999</v>
      </c>
      <c r="BA796" s="326">
        <f t="shared" si="256"/>
        <v>550.51390286146921</v>
      </c>
      <c r="BB796" s="296" t="str">
        <f t="shared" si="257"/>
        <v/>
      </c>
      <c r="BC796">
        <f t="shared" si="247"/>
        <v>1</v>
      </c>
      <c r="BD796" s="296"/>
      <c r="BE796" s="296"/>
      <c r="BF796" s="332">
        <v>45189</v>
      </c>
      <c r="BG796" s="2" t="s">
        <v>115</v>
      </c>
      <c r="BH796" s="2" t="s">
        <v>140</v>
      </c>
      <c r="BI796" s="323">
        <v>45566</v>
      </c>
      <c r="BJ796" s="323">
        <v>45657</v>
      </c>
      <c r="BK796" s="324">
        <v>2209</v>
      </c>
      <c r="BL796" s="325">
        <v>139.55000000000001</v>
      </c>
      <c r="BM796" s="274">
        <f t="shared" si="248"/>
        <v>0.95969000000000004</v>
      </c>
      <c r="BN796" s="326">
        <f t="shared" si="258"/>
        <v>145.41153914284823</v>
      </c>
      <c r="BO796" s="296" t="str">
        <f t="shared" si="259"/>
        <v/>
      </c>
      <c r="BP796" t="str">
        <f t="shared" si="249"/>
        <v/>
      </c>
      <c r="BQ796" s="296"/>
      <c r="BR796" s="332">
        <v>45180</v>
      </c>
      <c r="BS796" s="2" t="s">
        <v>108</v>
      </c>
      <c r="BT796" s="2" t="s">
        <v>143</v>
      </c>
      <c r="BU796" s="323">
        <v>46753</v>
      </c>
      <c r="BV796" s="323">
        <v>47118</v>
      </c>
      <c r="BW796" s="324">
        <v>8784</v>
      </c>
      <c r="BX796" s="325">
        <v>84.75</v>
      </c>
      <c r="BY796" s="274">
        <f t="shared" si="250"/>
        <v>0.95969000000000004</v>
      </c>
      <c r="BZ796" s="326">
        <f t="shared" si="260"/>
        <v>88.309766695495412</v>
      </c>
      <c r="CA796" s="296" t="str">
        <f t="shared" si="261"/>
        <v/>
      </c>
    </row>
    <row r="797" spans="12:79" x14ac:dyDescent="0.25">
      <c r="L797" s="332">
        <v>44012</v>
      </c>
      <c r="M797" s="2" t="s">
        <v>108</v>
      </c>
      <c r="N797" s="2" t="s">
        <v>133</v>
      </c>
      <c r="O797" s="323">
        <v>44562</v>
      </c>
      <c r="P797" s="323">
        <v>44926</v>
      </c>
      <c r="Q797" s="324">
        <v>8760</v>
      </c>
      <c r="R797" s="325">
        <v>44.35</v>
      </c>
      <c r="S797" s="274">
        <f t="shared" si="242"/>
        <v>1.0717300000000001</v>
      </c>
      <c r="T797" s="326">
        <f t="shared" si="251"/>
        <v>41.381691284185379</v>
      </c>
      <c r="U797" s="296" t="str">
        <f t="shared" si="243"/>
        <v/>
      </c>
      <c r="V797" s="296"/>
      <c r="W797" s="332">
        <v>44442</v>
      </c>
      <c r="X797" s="2" t="s">
        <v>108</v>
      </c>
      <c r="Y797" s="2" t="s">
        <v>141</v>
      </c>
      <c r="Z797" s="323">
        <v>46388</v>
      </c>
      <c r="AA797" s="323">
        <v>46752</v>
      </c>
      <c r="AB797" s="324">
        <v>8760</v>
      </c>
      <c r="AC797" s="325">
        <v>65.7</v>
      </c>
      <c r="AD797" s="274">
        <f t="shared" si="244"/>
        <v>1.08595</v>
      </c>
      <c r="AE797" s="326">
        <f t="shared" si="252"/>
        <v>60.500023021317745</v>
      </c>
      <c r="AF797" s="296" t="str">
        <f t="shared" si="253"/>
        <v/>
      </c>
      <c r="AG797" s="296"/>
      <c r="AH797" s="332">
        <v>44817</v>
      </c>
      <c r="AI797" s="2" t="s">
        <v>108</v>
      </c>
      <c r="AJ797" s="2" t="s">
        <v>143</v>
      </c>
      <c r="AK797" s="323">
        <v>46753</v>
      </c>
      <c r="AL797" s="323">
        <v>47118</v>
      </c>
      <c r="AM797" s="324">
        <v>8784</v>
      </c>
      <c r="AN797" s="325">
        <v>123.2</v>
      </c>
      <c r="AO797" s="274">
        <f t="shared" si="245"/>
        <v>0.96418999999999999</v>
      </c>
      <c r="AP797" s="326">
        <f t="shared" si="254"/>
        <v>127.77564587892428</v>
      </c>
      <c r="AQ797" s="296" t="str">
        <f t="shared" si="255"/>
        <v/>
      </c>
      <c r="AR797" s="296"/>
      <c r="AS797" s="333">
        <v>44826</v>
      </c>
      <c r="AT797" s="328" t="s">
        <v>115</v>
      </c>
      <c r="AU797" s="328" t="s">
        <v>111</v>
      </c>
      <c r="AV797" s="329">
        <v>45292</v>
      </c>
      <c r="AW797" s="329">
        <v>45382</v>
      </c>
      <c r="AX797" s="330">
        <v>2183</v>
      </c>
      <c r="AY797" s="331">
        <v>438.69</v>
      </c>
      <c r="AZ797" s="274">
        <f t="shared" si="246"/>
        <v>0.96418999999999999</v>
      </c>
      <c r="BA797" s="326">
        <f t="shared" si="256"/>
        <v>454.9829390472832</v>
      </c>
      <c r="BB797" s="296" t="str">
        <f t="shared" si="257"/>
        <v/>
      </c>
      <c r="BC797">
        <f t="shared" si="247"/>
        <v>1</v>
      </c>
      <c r="BD797" s="296"/>
      <c r="BE797" s="296"/>
      <c r="BF797" s="332">
        <v>45189</v>
      </c>
      <c r="BG797" s="2" t="s">
        <v>115</v>
      </c>
      <c r="BH797" s="2" t="s">
        <v>135</v>
      </c>
      <c r="BI797" s="323">
        <v>45658</v>
      </c>
      <c r="BJ797" s="323">
        <v>45747</v>
      </c>
      <c r="BK797" s="324">
        <v>2159</v>
      </c>
      <c r="BL797" s="325">
        <v>141.16</v>
      </c>
      <c r="BM797" s="274">
        <f t="shared" si="248"/>
        <v>0.95969000000000004</v>
      </c>
      <c r="BN797" s="326">
        <f t="shared" si="258"/>
        <v>147.08916420927591</v>
      </c>
      <c r="BO797" s="296" t="str">
        <f t="shared" si="259"/>
        <v/>
      </c>
      <c r="BP797" t="str">
        <f t="shared" si="249"/>
        <v/>
      </c>
      <c r="BQ797" s="296"/>
      <c r="BR797" s="332">
        <v>45180</v>
      </c>
      <c r="BS797" s="2" t="s">
        <v>108</v>
      </c>
      <c r="BT797" s="2" t="s">
        <v>146</v>
      </c>
      <c r="BU797" s="323">
        <v>47119</v>
      </c>
      <c r="BV797" s="323">
        <v>47483</v>
      </c>
      <c r="BW797" s="324">
        <v>8760</v>
      </c>
      <c r="BX797" s="325">
        <v>81.760000000000005</v>
      </c>
      <c r="BY797" s="274">
        <f t="shared" si="250"/>
        <v>0.95969000000000004</v>
      </c>
      <c r="BZ797" s="326">
        <f t="shared" si="260"/>
        <v>85.19417728641541</v>
      </c>
      <c r="CA797" s="296" t="str">
        <f t="shared" si="261"/>
        <v/>
      </c>
    </row>
    <row r="798" spans="12:79" x14ac:dyDescent="0.25">
      <c r="L798" s="332">
        <v>44012</v>
      </c>
      <c r="M798" s="2" t="s">
        <v>108</v>
      </c>
      <c r="N798" s="2" t="s">
        <v>110</v>
      </c>
      <c r="O798" s="323">
        <v>44927</v>
      </c>
      <c r="P798" s="323">
        <v>45291</v>
      </c>
      <c r="Q798" s="324">
        <v>8760</v>
      </c>
      <c r="R798" s="325">
        <v>46.42</v>
      </c>
      <c r="S798" s="274">
        <f t="shared" si="242"/>
        <v>1.0717300000000001</v>
      </c>
      <c r="T798" s="326">
        <f t="shared" si="251"/>
        <v>43.313147901057171</v>
      </c>
      <c r="U798" s="296" t="str">
        <f t="shared" si="243"/>
        <v/>
      </c>
      <c r="V798" s="296"/>
      <c r="W798" s="332">
        <v>44441</v>
      </c>
      <c r="X798" s="2" t="s">
        <v>108</v>
      </c>
      <c r="Y798" s="2" t="s">
        <v>133</v>
      </c>
      <c r="Z798" s="323">
        <v>44562</v>
      </c>
      <c r="AA798" s="323">
        <v>44926</v>
      </c>
      <c r="AB798" s="324">
        <v>8760</v>
      </c>
      <c r="AC798" s="325">
        <v>89.66</v>
      </c>
      <c r="AD798" s="274">
        <f t="shared" si="244"/>
        <v>1.08595</v>
      </c>
      <c r="AE798" s="326">
        <f t="shared" si="252"/>
        <v>82.563653943551728</v>
      </c>
      <c r="AF798" s="296" t="str">
        <f t="shared" si="253"/>
        <v/>
      </c>
      <c r="AG798" s="296"/>
      <c r="AH798" s="332">
        <v>44817</v>
      </c>
      <c r="AI798" s="2" t="s">
        <v>108</v>
      </c>
      <c r="AJ798" s="2" t="s">
        <v>146</v>
      </c>
      <c r="AK798" s="323">
        <v>47119</v>
      </c>
      <c r="AL798" s="323">
        <v>47483</v>
      </c>
      <c r="AM798" s="324">
        <v>8760</v>
      </c>
      <c r="AN798" s="325">
        <v>125.2</v>
      </c>
      <c r="AO798" s="274">
        <f t="shared" si="245"/>
        <v>0.96418999999999999</v>
      </c>
      <c r="AP798" s="326">
        <f t="shared" si="254"/>
        <v>129.84992584449122</v>
      </c>
      <c r="AQ798" s="296" t="str">
        <f t="shared" si="255"/>
        <v/>
      </c>
      <c r="AR798" s="296"/>
      <c r="AS798" s="333">
        <v>44826</v>
      </c>
      <c r="AT798" s="328" t="s">
        <v>115</v>
      </c>
      <c r="AU798" s="328" t="s">
        <v>117</v>
      </c>
      <c r="AV798" s="329">
        <v>45383</v>
      </c>
      <c r="AW798" s="329">
        <v>45473</v>
      </c>
      <c r="AX798" s="330">
        <v>2184</v>
      </c>
      <c r="AY798" s="331">
        <v>166.18</v>
      </c>
      <c r="AZ798" s="274">
        <f t="shared" si="246"/>
        <v>0.96418999999999999</v>
      </c>
      <c r="BA798" s="326">
        <f t="shared" si="256"/>
        <v>172.3519223389581</v>
      </c>
      <c r="BB798" s="296" t="str">
        <f t="shared" si="257"/>
        <v/>
      </c>
      <c r="BC798">
        <f t="shared" si="247"/>
        <v>1</v>
      </c>
      <c r="BD798" s="296"/>
      <c r="BE798" s="296"/>
      <c r="BF798" s="332">
        <v>45189</v>
      </c>
      <c r="BG798" s="2" t="s">
        <v>115</v>
      </c>
      <c r="BH798" s="2" t="s">
        <v>145</v>
      </c>
      <c r="BI798" s="323">
        <v>45748</v>
      </c>
      <c r="BJ798" s="323">
        <v>45838</v>
      </c>
      <c r="BK798" s="324">
        <v>2184</v>
      </c>
      <c r="BL798" s="325">
        <v>103.44</v>
      </c>
      <c r="BM798" s="274">
        <f t="shared" si="248"/>
        <v>0.95969000000000004</v>
      </c>
      <c r="BN798" s="326">
        <f t="shared" si="258"/>
        <v>107.78480551011263</v>
      </c>
      <c r="BO798" s="296" t="str">
        <f t="shared" si="259"/>
        <v/>
      </c>
      <c r="BP798" t="str">
        <f t="shared" si="249"/>
        <v/>
      </c>
      <c r="BQ798" s="296"/>
      <c r="BR798" s="332">
        <v>45180</v>
      </c>
      <c r="BS798" s="2" t="s">
        <v>108</v>
      </c>
      <c r="BT798" s="2" t="s">
        <v>149</v>
      </c>
      <c r="BU798" s="323">
        <v>47484</v>
      </c>
      <c r="BV798" s="323">
        <v>47848</v>
      </c>
      <c r="BW798" s="324">
        <v>8760</v>
      </c>
      <c r="BX798" s="325">
        <v>80.069999999999993</v>
      </c>
      <c r="BY798" s="274">
        <f t="shared" si="250"/>
        <v>0.95969000000000004</v>
      </c>
      <c r="BZ798" s="326">
        <f t="shared" si="260"/>
        <v>83.43319196823974</v>
      </c>
      <c r="CA798" s="296" t="str">
        <f t="shared" si="261"/>
        <v/>
      </c>
    </row>
    <row r="799" spans="12:79" x14ac:dyDescent="0.25">
      <c r="L799" s="332">
        <v>44012</v>
      </c>
      <c r="M799" s="2" t="s">
        <v>108</v>
      </c>
      <c r="N799" s="2" t="s">
        <v>111</v>
      </c>
      <c r="O799" s="323">
        <v>45292</v>
      </c>
      <c r="P799" s="323">
        <v>45657</v>
      </c>
      <c r="Q799" s="324">
        <v>8784</v>
      </c>
      <c r="R799" s="325">
        <v>48.25</v>
      </c>
      <c r="S799" s="274">
        <f t="shared" si="242"/>
        <v>1.0717300000000001</v>
      </c>
      <c r="T799" s="326">
        <f t="shared" si="251"/>
        <v>45.020667518871356</v>
      </c>
      <c r="U799" s="296" t="str">
        <f t="shared" si="243"/>
        <v/>
      </c>
      <c r="V799" s="296"/>
      <c r="W799" s="332">
        <v>44441</v>
      </c>
      <c r="X799" s="2" t="s">
        <v>108</v>
      </c>
      <c r="Y799" s="2" t="s">
        <v>110</v>
      </c>
      <c r="Z799" s="323">
        <v>44927</v>
      </c>
      <c r="AA799" s="323">
        <v>45291</v>
      </c>
      <c r="AB799" s="324">
        <v>8760</v>
      </c>
      <c r="AC799" s="325">
        <v>74.5</v>
      </c>
      <c r="AD799" s="274">
        <f t="shared" si="244"/>
        <v>1.08595</v>
      </c>
      <c r="AE799" s="326">
        <f t="shared" si="252"/>
        <v>68.603526865877811</v>
      </c>
      <c r="AF799" s="296" t="str">
        <f t="shared" si="253"/>
        <v/>
      </c>
      <c r="AG799" s="296"/>
      <c r="AH799" s="332">
        <v>44817</v>
      </c>
      <c r="AI799" s="2" t="s">
        <v>108</v>
      </c>
      <c r="AJ799" s="2" t="s">
        <v>149</v>
      </c>
      <c r="AK799" s="323">
        <v>47484</v>
      </c>
      <c r="AL799" s="323">
        <v>47848</v>
      </c>
      <c r="AM799" s="324">
        <v>8760</v>
      </c>
      <c r="AN799" s="325">
        <v>123.26</v>
      </c>
      <c r="AO799" s="274">
        <f t="shared" si="245"/>
        <v>0.96418999999999999</v>
      </c>
      <c r="AP799" s="326">
        <f t="shared" si="254"/>
        <v>127.83787427789129</v>
      </c>
      <c r="AQ799" s="296" t="str">
        <f t="shared" si="255"/>
        <v/>
      </c>
      <c r="AR799" s="296"/>
      <c r="AS799" s="333">
        <v>44826</v>
      </c>
      <c r="AT799" s="328" t="s">
        <v>115</v>
      </c>
      <c r="AU799" s="328" t="s">
        <v>118</v>
      </c>
      <c r="AV799" s="329">
        <v>45474</v>
      </c>
      <c r="AW799" s="329">
        <v>45565</v>
      </c>
      <c r="AX799" s="330">
        <v>2208</v>
      </c>
      <c r="AY799" s="331">
        <v>156.5</v>
      </c>
      <c r="AZ799" s="274">
        <f t="shared" si="246"/>
        <v>0.96418999999999999</v>
      </c>
      <c r="BA799" s="326">
        <f t="shared" si="256"/>
        <v>162.31240730561404</v>
      </c>
      <c r="BB799" s="296" t="str">
        <f t="shared" si="257"/>
        <v/>
      </c>
      <c r="BC799">
        <f t="shared" si="247"/>
        <v>1</v>
      </c>
      <c r="BD799" s="296"/>
      <c r="BE799" s="296"/>
      <c r="BF799" s="332">
        <v>45189</v>
      </c>
      <c r="BG799" s="2" t="s">
        <v>115</v>
      </c>
      <c r="BH799" s="2" t="s">
        <v>148</v>
      </c>
      <c r="BI799" s="323">
        <v>45839</v>
      </c>
      <c r="BJ799" s="323">
        <v>45930</v>
      </c>
      <c r="BK799" s="324">
        <v>2208</v>
      </c>
      <c r="BL799" s="325">
        <v>105.56</v>
      </c>
      <c r="BM799" s="274">
        <f t="shared" si="248"/>
        <v>0.95969000000000004</v>
      </c>
      <c r="BN799" s="326">
        <f t="shared" si="258"/>
        <v>109.99385218143358</v>
      </c>
      <c r="BO799" s="296" t="str">
        <f t="shared" si="259"/>
        <v/>
      </c>
      <c r="BP799" t="str">
        <f t="shared" si="249"/>
        <v/>
      </c>
      <c r="BQ799" s="296"/>
      <c r="BR799" s="332">
        <v>45180</v>
      </c>
      <c r="BS799" s="2" t="s">
        <v>108</v>
      </c>
      <c r="BT799" s="2" t="s">
        <v>153</v>
      </c>
      <c r="BU799" s="323">
        <v>47849</v>
      </c>
      <c r="BV799" s="323">
        <v>48213</v>
      </c>
      <c r="BW799" s="324">
        <v>8760</v>
      </c>
      <c r="BX799" s="325">
        <v>82.01</v>
      </c>
      <c r="BY799" s="274">
        <f t="shared" si="250"/>
        <v>0.95969000000000004</v>
      </c>
      <c r="BZ799" s="326">
        <f t="shared" si="260"/>
        <v>85.454678073127781</v>
      </c>
      <c r="CA799" s="296" t="str">
        <f t="shared" si="261"/>
        <v/>
      </c>
    </row>
    <row r="800" spans="12:79" x14ac:dyDescent="0.25">
      <c r="L800" s="332">
        <v>44012</v>
      </c>
      <c r="M800" s="2" t="s">
        <v>108</v>
      </c>
      <c r="N800" s="2" t="s">
        <v>135</v>
      </c>
      <c r="O800" s="323">
        <v>45658</v>
      </c>
      <c r="P800" s="323">
        <v>46022</v>
      </c>
      <c r="Q800" s="324">
        <v>8760</v>
      </c>
      <c r="R800" s="325">
        <v>49</v>
      </c>
      <c r="S800" s="274">
        <f t="shared" si="242"/>
        <v>1.0717300000000001</v>
      </c>
      <c r="T800" s="326">
        <f t="shared" si="251"/>
        <v>45.720470640926351</v>
      </c>
      <c r="U800" s="296" t="str">
        <f t="shared" si="243"/>
        <v/>
      </c>
      <c r="V800" s="296"/>
      <c r="W800" s="332">
        <v>44441</v>
      </c>
      <c r="X800" s="2" t="s">
        <v>108</v>
      </c>
      <c r="Y800" s="2" t="s">
        <v>111</v>
      </c>
      <c r="Z800" s="323">
        <v>45292</v>
      </c>
      <c r="AA800" s="323">
        <v>45657</v>
      </c>
      <c r="AB800" s="324">
        <v>8784</v>
      </c>
      <c r="AC800" s="325">
        <v>67.819999999999993</v>
      </c>
      <c r="AD800" s="274">
        <f t="shared" si="244"/>
        <v>1.08595</v>
      </c>
      <c r="AE800" s="326">
        <f t="shared" si="252"/>
        <v>62.452230765689023</v>
      </c>
      <c r="AF800" s="296" t="str">
        <f t="shared" si="253"/>
        <v/>
      </c>
      <c r="AG800" s="296"/>
      <c r="AH800" s="332">
        <v>44817</v>
      </c>
      <c r="AI800" s="2" t="s">
        <v>108</v>
      </c>
      <c r="AJ800" s="2" t="s">
        <v>153</v>
      </c>
      <c r="AK800" s="323">
        <v>47849</v>
      </c>
      <c r="AL800" s="323">
        <v>48213</v>
      </c>
      <c r="AM800" s="324">
        <v>8760</v>
      </c>
      <c r="AN800" s="325">
        <v>121.69</v>
      </c>
      <c r="AO800" s="274">
        <f t="shared" si="245"/>
        <v>0.96418999999999999</v>
      </c>
      <c r="AP800" s="326">
        <f t="shared" si="254"/>
        <v>126.20956450492123</v>
      </c>
      <c r="AQ800" s="296" t="str">
        <f t="shared" si="255"/>
        <v/>
      </c>
      <c r="AR800" s="296"/>
      <c r="AS800" s="333">
        <v>44826</v>
      </c>
      <c r="AT800" s="328" t="s">
        <v>115</v>
      </c>
      <c r="AU800" s="328" t="s">
        <v>140</v>
      </c>
      <c r="AV800" s="329">
        <v>45566</v>
      </c>
      <c r="AW800" s="329">
        <v>45657</v>
      </c>
      <c r="AX800" s="330">
        <v>2209</v>
      </c>
      <c r="AY800" s="331">
        <v>233.88</v>
      </c>
      <c r="AZ800" s="274">
        <f t="shared" si="246"/>
        <v>0.96418999999999999</v>
      </c>
      <c r="BA800" s="326">
        <f t="shared" si="256"/>
        <v>242.56629917339944</v>
      </c>
      <c r="BB800" s="296" t="str">
        <f t="shared" si="257"/>
        <v/>
      </c>
      <c r="BC800" t="str">
        <f t="shared" si="247"/>
        <v/>
      </c>
      <c r="BD800" s="296"/>
      <c r="BE800" s="296"/>
      <c r="BF800" s="332">
        <v>45189</v>
      </c>
      <c r="BG800" s="2" t="s">
        <v>115</v>
      </c>
      <c r="BH800" s="2" t="s">
        <v>152</v>
      </c>
      <c r="BI800" s="323">
        <v>45931</v>
      </c>
      <c r="BJ800" s="323">
        <v>46022</v>
      </c>
      <c r="BK800" s="324">
        <v>2209</v>
      </c>
      <c r="BL800" s="325">
        <v>128.25</v>
      </c>
      <c r="BM800" s="274">
        <f t="shared" si="248"/>
        <v>0.95969000000000004</v>
      </c>
      <c r="BN800" s="326">
        <f t="shared" si="258"/>
        <v>133.63690358344883</v>
      </c>
      <c r="BO800" s="296" t="str">
        <f t="shared" si="259"/>
        <v/>
      </c>
      <c r="BP800" t="str">
        <f t="shared" si="249"/>
        <v/>
      </c>
      <c r="BQ800" s="296"/>
      <c r="BR800" s="332">
        <v>45180</v>
      </c>
      <c r="BS800" s="2" t="s">
        <v>108</v>
      </c>
      <c r="BT800" s="2" t="s">
        <v>155</v>
      </c>
      <c r="BU800" s="323">
        <v>48214</v>
      </c>
      <c r="BV800" s="323">
        <v>48579</v>
      </c>
      <c r="BW800" s="324">
        <v>8784</v>
      </c>
      <c r="BX800" s="325">
        <v>80.010000000000005</v>
      </c>
      <c r="BY800" s="274">
        <f t="shared" si="250"/>
        <v>0.95969000000000004</v>
      </c>
      <c r="BZ800" s="326">
        <f t="shared" si="260"/>
        <v>83.370671779428775</v>
      </c>
      <c r="CA800" s="296" t="str">
        <f t="shared" si="261"/>
        <v/>
      </c>
    </row>
    <row r="801" spans="12:79" x14ac:dyDescent="0.25">
      <c r="L801" s="332">
        <v>44012</v>
      </c>
      <c r="M801" s="2" t="s">
        <v>108</v>
      </c>
      <c r="N801" s="2" t="s">
        <v>138</v>
      </c>
      <c r="O801" s="323">
        <v>46023</v>
      </c>
      <c r="P801" s="323">
        <v>46387</v>
      </c>
      <c r="Q801" s="324">
        <v>8760</v>
      </c>
      <c r="R801" s="325">
        <v>49.55</v>
      </c>
      <c r="S801" s="274">
        <f t="shared" si="242"/>
        <v>1.0717300000000001</v>
      </c>
      <c r="T801" s="326">
        <f t="shared" si="251"/>
        <v>46.233659597100008</v>
      </c>
      <c r="U801" s="296" t="str">
        <f t="shared" si="243"/>
        <v/>
      </c>
      <c r="V801" s="296"/>
      <c r="W801" s="332">
        <v>44441</v>
      </c>
      <c r="X801" s="2" t="s">
        <v>108</v>
      </c>
      <c r="Y801" s="2" t="s">
        <v>135</v>
      </c>
      <c r="Z801" s="323">
        <v>45658</v>
      </c>
      <c r="AA801" s="323">
        <v>46022</v>
      </c>
      <c r="AB801" s="324">
        <v>8760</v>
      </c>
      <c r="AC801" s="325">
        <v>64.73</v>
      </c>
      <c r="AD801" s="274">
        <f t="shared" si="244"/>
        <v>1.08595</v>
      </c>
      <c r="AE801" s="326">
        <f t="shared" si="252"/>
        <v>59.606795892996921</v>
      </c>
      <c r="AF801" s="296" t="str">
        <f t="shared" si="253"/>
        <v/>
      </c>
      <c r="AG801" s="296"/>
      <c r="AH801" s="332">
        <v>44817</v>
      </c>
      <c r="AI801" s="2" t="s">
        <v>108</v>
      </c>
      <c r="AJ801" s="2" t="s">
        <v>155</v>
      </c>
      <c r="AK801" s="323">
        <v>48214</v>
      </c>
      <c r="AL801" s="323">
        <v>48579</v>
      </c>
      <c r="AM801" s="324">
        <v>8784</v>
      </c>
      <c r="AN801" s="325">
        <v>119.98</v>
      </c>
      <c r="AO801" s="274">
        <f t="shared" si="245"/>
        <v>0.96418999999999999</v>
      </c>
      <c r="AP801" s="326">
        <f t="shared" si="254"/>
        <v>124.4360551343615</v>
      </c>
      <c r="AQ801" s="296" t="str">
        <f t="shared" si="255"/>
        <v/>
      </c>
      <c r="AR801" s="296"/>
      <c r="AS801" s="333">
        <v>44826</v>
      </c>
      <c r="AT801" s="328" t="s">
        <v>115</v>
      </c>
      <c r="AU801" s="328" t="s">
        <v>135</v>
      </c>
      <c r="AV801" s="329">
        <v>45658</v>
      </c>
      <c r="AW801" s="329">
        <v>45747</v>
      </c>
      <c r="AX801" s="330">
        <v>2159</v>
      </c>
      <c r="AY801" s="331">
        <v>234.5</v>
      </c>
      <c r="AZ801" s="274">
        <f t="shared" si="246"/>
        <v>0.96418999999999999</v>
      </c>
      <c r="BA801" s="326">
        <f t="shared" si="256"/>
        <v>243.20932596272519</v>
      </c>
      <c r="BB801" s="296" t="str">
        <f t="shared" si="257"/>
        <v/>
      </c>
      <c r="BC801" t="str">
        <f t="shared" si="247"/>
        <v/>
      </c>
      <c r="BD801" s="296"/>
      <c r="BE801" s="296"/>
      <c r="BF801" s="332">
        <v>45189</v>
      </c>
      <c r="BG801" s="2" t="s">
        <v>115</v>
      </c>
      <c r="BH801" s="2" t="s">
        <v>138</v>
      </c>
      <c r="BI801" s="323">
        <v>46023</v>
      </c>
      <c r="BJ801" s="323">
        <v>46112</v>
      </c>
      <c r="BK801" s="324">
        <v>2159</v>
      </c>
      <c r="BL801" s="325">
        <v>130.75</v>
      </c>
      <c r="BM801" s="274">
        <f t="shared" si="248"/>
        <v>0.95969000000000004</v>
      </c>
      <c r="BN801" s="326">
        <f t="shared" si="258"/>
        <v>136.24191145057259</v>
      </c>
      <c r="BO801" s="296" t="str">
        <f t="shared" si="259"/>
        <v/>
      </c>
      <c r="BP801" t="str">
        <f t="shared" si="249"/>
        <v/>
      </c>
      <c r="BQ801" s="296"/>
      <c r="BR801" s="332">
        <v>45180</v>
      </c>
      <c r="BS801" s="2" t="s">
        <v>108</v>
      </c>
      <c r="BT801" s="2" t="s">
        <v>158</v>
      </c>
      <c r="BU801" s="323">
        <v>48580</v>
      </c>
      <c r="BV801" s="323">
        <v>48944</v>
      </c>
      <c r="BW801" s="324">
        <v>8760</v>
      </c>
      <c r="BX801" s="325">
        <v>78.010000000000005</v>
      </c>
      <c r="BY801" s="274">
        <f t="shared" si="250"/>
        <v>0.95969000000000004</v>
      </c>
      <c r="BZ801" s="326">
        <f t="shared" si="260"/>
        <v>81.28666548572977</v>
      </c>
      <c r="CA801" s="296" t="str">
        <f t="shared" si="261"/>
        <v/>
      </c>
    </row>
    <row r="802" spans="12:79" x14ac:dyDescent="0.25">
      <c r="L802" s="332">
        <v>44011</v>
      </c>
      <c r="M802" s="2" t="s">
        <v>108</v>
      </c>
      <c r="N802" s="2" t="s">
        <v>151</v>
      </c>
      <c r="O802" s="323">
        <v>44197</v>
      </c>
      <c r="P802" s="323">
        <v>44561</v>
      </c>
      <c r="Q802" s="324">
        <v>8760</v>
      </c>
      <c r="R802" s="325">
        <v>40.369999999999997</v>
      </c>
      <c r="S802" s="274">
        <f t="shared" si="242"/>
        <v>1.0717300000000001</v>
      </c>
      <c r="T802" s="326">
        <f t="shared" si="251"/>
        <v>37.668069383146872</v>
      </c>
      <c r="U802" s="296" t="str">
        <f t="shared" si="243"/>
        <v/>
      </c>
      <c r="V802" s="296"/>
      <c r="W802" s="332">
        <v>44441</v>
      </c>
      <c r="X802" s="2" t="s">
        <v>108</v>
      </c>
      <c r="Y802" s="2" t="s">
        <v>138</v>
      </c>
      <c r="Z802" s="323">
        <v>46023</v>
      </c>
      <c r="AA802" s="323">
        <v>46387</v>
      </c>
      <c r="AB802" s="324">
        <v>8760</v>
      </c>
      <c r="AC802" s="325">
        <v>64.95</v>
      </c>
      <c r="AD802" s="274">
        <f t="shared" si="244"/>
        <v>1.08595</v>
      </c>
      <c r="AE802" s="326">
        <f t="shared" si="252"/>
        <v>59.809383489110921</v>
      </c>
      <c r="AF802" s="296" t="str">
        <f t="shared" si="253"/>
        <v/>
      </c>
      <c r="AG802" s="296"/>
      <c r="AH802" s="332">
        <v>44816</v>
      </c>
      <c r="AI802" s="2" t="s">
        <v>108</v>
      </c>
      <c r="AJ802" s="2" t="s">
        <v>110</v>
      </c>
      <c r="AK802" s="323">
        <v>44927</v>
      </c>
      <c r="AL802" s="323">
        <v>45291</v>
      </c>
      <c r="AM802" s="324">
        <v>8760</v>
      </c>
      <c r="AN802" s="325">
        <v>475.11</v>
      </c>
      <c r="AO802" s="274">
        <f t="shared" si="245"/>
        <v>0.96418999999999999</v>
      </c>
      <c r="AP802" s="326">
        <f t="shared" si="254"/>
        <v>492.75557722025746</v>
      </c>
      <c r="AQ802" s="296" t="str">
        <f t="shared" si="255"/>
        <v/>
      </c>
      <c r="AR802" s="296"/>
      <c r="AS802" s="333">
        <v>44826</v>
      </c>
      <c r="AT802" s="328" t="s">
        <v>115</v>
      </c>
      <c r="AU802" s="328" t="s">
        <v>145</v>
      </c>
      <c r="AV802" s="329">
        <v>45748</v>
      </c>
      <c r="AW802" s="329">
        <v>45838</v>
      </c>
      <c r="AX802" s="330">
        <v>2184</v>
      </c>
      <c r="AY802" s="331"/>
      <c r="AZ802" s="274">
        <f t="shared" si="246"/>
        <v>0.96418999999999999</v>
      </c>
      <c r="BA802" s="326" t="str">
        <f t="shared" si="256"/>
        <v/>
      </c>
      <c r="BB802" s="296" t="str">
        <f t="shared" si="257"/>
        <v/>
      </c>
      <c r="BC802" t="str">
        <f t="shared" si="247"/>
        <v/>
      </c>
      <c r="BD802" s="296"/>
      <c r="BE802" s="296"/>
      <c r="BF802" s="332">
        <v>45189</v>
      </c>
      <c r="BG802" s="2" t="s">
        <v>115</v>
      </c>
      <c r="BH802" s="2" t="s">
        <v>157</v>
      </c>
      <c r="BI802" s="323">
        <v>46113</v>
      </c>
      <c r="BJ802" s="323">
        <v>46203</v>
      </c>
      <c r="BK802" s="324">
        <v>2184</v>
      </c>
      <c r="BL802" s="325"/>
      <c r="BM802" s="274">
        <f t="shared" si="248"/>
        <v>0.95969000000000004</v>
      </c>
      <c r="BN802" s="326" t="str">
        <f t="shared" si="258"/>
        <v/>
      </c>
      <c r="BO802" s="296" t="str">
        <f t="shared" si="259"/>
        <v/>
      </c>
      <c r="BP802" t="str">
        <f t="shared" si="249"/>
        <v/>
      </c>
      <c r="BQ802" s="296"/>
      <c r="BR802" s="332">
        <v>45177</v>
      </c>
      <c r="BS802" s="2" t="s">
        <v>108</v>
      </c>
      <c r="BT802" s="2" t="s">
        <v>111</v>
      </c>
      <c r="BU802" s="323">
        <v>45292</v>
      </c>
      <c r="BV802" s="323">
        <v>45657</v>
      </c>
      <c r="BW802" s="324">
        <v>8784</v>
      </c>
      <c r="BX802" s="325">
        <v>127.83</v>
      </c>
      <c r="BY802" s="274">
        <f t="shared" si="250"/>
        <v>0.95969000000000004</v>
      </c>
      <c r="BZ802" s="326">
        <f t="shared" si="260"/>
        <v>133.19926226177202</v>
      </c>
      <c r="CA802" s="296">
        <f t="shared" si="261"/>
        <v>133.19926226177202</v>
      </c>
    </row>
    <row r="803" spans="12:79" x14ac:dyDescent="0.25">
      <c r="L803" s="332">
        <v>44011</v>
      </c>
      <c r="M803" s="2" t="s">
        <v>108</v>
      </c>
      <c r="N803" s="2" t="s">
        <v>133</v>
      </c>
      <c r="O803" s="323">
        <v>44562</v>
      </c>
      <c r="P803" s="323">
        <v>44926</v>
      </c>
      <c r="Q803" s="324">
        <v>8760</v>
      </c>
      <c r="R803" s="325">
        <v>43.4</v>
      </c>
      <c r="S803" s="274">
        <f t="shared" si="242"/>
        <v>1.0717300000000001</v>
      </c>
      <c r="T803" s="326">
        <f t="shared" si="251"/>
        <v>40.495273996249054</v>
      </c>
      <c r="U803" s="296" t="str">
        <f t="shared" si="243"/>
        <v/>
      </c>
      <c r="V803" s="296"/>
      <c r="W803" s="332">
        <v>44441</v>
      </c>
      <c r="X803" s="2" t="s">
        <v>108</v>
      </c>
      <c r="Y803" s="2" t="s">
        <v>141</v>
      </c>
      <c r="Z803" s="323">
        <v>46388</v>
      </c>
      <c r="AA803" s="323">
        <v>46752</v>
      </c>
      <c r="AB803" s="324">
        <v>8760</v>
      </c>
      <c r="AC803" s="325">
        <v>65.349999999999994</v>
      </c>
      <c r="AD803" s="274">
        <f t="shared" si="244"/>
        <v>1.08595</v>
      </c>
      <c r="AE803" s="326">
        <f t="shared" si="252"/>
        <v>60.177724572954553</v>
      </c>
      <c r="AF803" s="296" t="str">
        <f t="shared" si="253"/>
        <v/>
      </c>
      <c r="AG803" s="296"/>
      <c r="AH803" s="332">
        <v>44816</v>
      </c>
      <c r="AI803" s="2" t="s">
        <v>108</v>
      </c>
      <c r="AJ803" s="2" t="s">
        <v>111</v>
      </c>
      <c r="AK803" s="323">
        <v>45292</v>
      </c>
      <c r="AL803" s="323">
        <v>45657</v>
      </c>
      <c r="AM803" s="324">
        <v>8784</v>
      </c>
      <c r="AN803" s="325">
        <v>237</v>
      </c>
      <c r="AO803" s="274">
        <f t="shared" si="245"/>
        <v>0.96418999999999999</v>
      </c>
      <c r="AP803" s="326">
        <f t="shared" si="254"/>
        <v>245.80217591968389</v>
      </c>
      <c r="AQ803" s="296">
        <f t="shared" si="255"/>
        <v>245.80217591968389</v>
      </c>
      <c r="AR803" s="296"/>
      <c r="AS803" s="333">
        <v>44825</v>
      </c>
      <c r="AT803" s="328" t="s">
        <v>115</v>
      </c>
      <c r="AU803" s="328" t="s">
        <v>186</v>
      </c>
      <c r="AV803" s="329">
        <v>44835</v>
      </c>
      <c r="AW803" s="329">
        <v>44926</v>
      </c>
      <c r="AX803" s="330">
        <v>2209</v>
      </c>
      <c r="AY803" s="331">
        <v>487.27</v>
      </c>
      <c r="AZ803" s="274">
        <f t="shared" si="246"/>
        <v>0.96418999999999999</v>
      </c>
      <c r="BA803" s="326">
        <f t="shared" si="256"/>
        <v>505.36719941090445</v>
      </c>
      <c r="BB803" s="296" t="str">
        <f t="shared" si="257"/>
        <v/>
      </c>
      <c r="BC803" t="str">
        <f t="shared" si="247"/>
        <v/>
      </c>
      <c r="BD803" s="296"/>
      <c r="BE803" s="296"/>
      <c r="BF803" s="332">
        <v>45188</v>
      </c>
      <c r="BG803" s="2" t="s">
        <v>115</v>
      </c>
      <c r="BH803" s="2" t="s">
        <v>116</v>
      </c>
      <c r="BI803" s="323">
        <v>45200</v>
      </c>
      <c r="BJ803" s="323">
        <v>45291</v>
      </c>
      <c r="BK803" s="324">
        <v>2209</v>
      </c>
      <c r="BL803" s="325">
        <v>109.16</v>
      </c>
      <c r="BM803" s="274">
        <f t="shared" si="248"/>
        <v>0.95969000000000004</v>
      </c>
      <c r="BN803" s="326">
        <f t="shared" si="258"/>
        <v>113.7450635100918</v>
      </c>
      <c r="BO803" s="296">
        <f t="shared" si="259"/>
        <v>113.7450635100918</v>
      </c>
      <c r="BP803">
        <f t="shared" si="249"/>
        <v>1</v>
      </c>
      <c r="BQ803" s="296"/>
      <c r="BR803" s="332">
        <v>45177</v>
      </c>
      <c r="BS803" s="2" t="s">
        <v>108</v>
      </c>
      <c r="BT803" s="2" t="s">
        <v>135</v>
      </c>
      <c r="BU803" s="323">
        <v>45658</v>
      </c>
      <c r="BV803" s="323">
        <v>46022</v>
      </c>
      <c r="BW803" s="324">
        <v>8760</v>
      </c>
      <c r="BX803" s="325">
        <v>121.58</v>
      </c>
      <c r="BY803" s="274">
        <f t="shared" si="250"/>
        <v>0.95969000000000004</v>
      </c>
      <c r="BZ803" s="326">
        <f t="shared" si="260"/>
        <v>126.68674259396262</v>
      </c>
      <c r="CA803" s="296" t="str">
        <f t="shared" si="261"/>
        <v/>
      </c>
    </row>
    <row r="804" spans="12:79" x14ac:dyDescent="0.25">
      <c r="L804" s="332">
        <v>44011</v>
      </c>
      <c r="M804" s="2" t="s">
        <v>108</v>
      </c>
      <c r="N804" s="2" t="s">
        <v>110</v>
      </c>
      <c r="O804" s="323">
        <v>44927</v>
      </c>
      <c r="P804" s="323">
        <v>45291</v>
      </c>
      <c r="Q804" s="324">
        <v>8760</v>
      </c>
      <c r="R804" s="325">
        <v>45.55</v>
      </c>
      <c r="S804" s="274">
        <f t="shared" si="242"/>
        <v>1.0717300000000001</v>
      </c>
      <c r="T804" s="326">
        <f t="shared" si="251"/>
        <v>42.501376279473369</v>
      </c>
      <c r="U804" s="296" t="str">
        <f t="shared" si="243"/>
        <v/>
      </c>
      <c r="V804" s="296"/>
      <c r="W804" s="332">
        <v>44440</v>
      </c>
      <c r="X804" s="2" t="s">
        <v>108</v>
      </c>
      <c r="Y804" s="2" t="s">
        <v>133</v>
      </c>
      <c r="Z804" s="323">
        <v>44562</v>
      </c>
      <c r="AA804" s="323">
        <v>44926</v>
      </c>
      <c r="AB804" s="324">
        <v>8760</v>
      </c>
      <c r="AC804" s="325">
        <v>88.1</v>
      </c>
      <c r="AD804" s="274">
        <f t="shared" si="244"/>
        <v>1.08595</v>
      </c>
      <c r="AE804" s="326">
        <f t="shared" si="252"/>
        <v>81.127123716561528</v>
      </c>
      <c r="AF804" s="296" t="str">
        <f t="shared" si="253"/>
        <v/>
      </c>
      <c r="AG804" s="296"/>
      <c r="AH804" s="332">
        <v>44816</v>
      </c>
      <c r="AI804" s="2" t="s">
        <v>108</v>
      </c>
      <c r="AJ804" s="2" t="s">
        <v>135</v>
      </c>
      <c r="AK804" s="323">
        <v>45658</v>
      </c>
      <c r="AL804" s="323">
        <v>46022</v>
      </c>
      <c r="AM804" s="324">
        <v>8760</v>
      </c>
      <c r="AN804" s="325">
        <v>178.11</v>
      </c>
      <c r="AO804" s="274">
        <f t="shared" si="245"/>
        <v>0.96418999999999999</v>
      </c>
      <c r="AP804" s="326">
        <f t="shared" si="254"/>
        <v>184.72500233356499</v>
      </c>
      <c r="AQ804" s="296" t="str">
        <f t="shared" si="255"/>
        <v/>
      </c>
      <c r="AR804" s="296"/>
      <c r="AS804" s="333">
        <v>44825</v>
      </c>
      <c r="AT804" s="328" t="s">
        <v>115</v>
      </c>
      <c r="AU804" s="328" t="s">
        <v>110</v>
      </c>
      <c r="AV804" s="329">
        <v>44927</v>
      </c>
      <c r="AW804" s="329">
        <v>45016</v>
      </c>
      <c r="AX804" s="330">
        <v>2159</v>
      </c>
      <c r="AY804" s="331">
        <v>700.13</v>
      </c>
      <c r="AZ804" s="274">
        <f t="shared" si="246"/>
        <v>0.96418999999999999</v>
      </c>
      <c r="BA804" s="326">
        <f t="shared" si="256"/>
        <v>726.1328161461953</v>
      </c>
      <c r="BB804" s="296" t="str">
        <f t="shared" si="257"/>
        <v/>
      </c>
      <c r="BC804" t="str">
        <f t="shared" si="247"/>
        <v/>
      </c>
      <c r="BD804" s="296"/>
      <c r="BE804" s="296"/>
      <c r="BF804" s="332">
        <v>45188</v>
      </c>
      <c r="BG804" s="2" t="s">
        <v>115</v>
      </c>
      <c r="BH804" s="2" t="s">
        <v>111</v>
      </c>
      <c r="BI804" s="323">
        <v>45292</v>
      </c>
      <c r="BJ804" s="323">
        <v>45382</v>
      </c>
      <c r="BK804" s="324">
        <v>2183</v>
      </c>
      <c r="BL804" s="325">
        <v>126.39</v>
      </c>
      <c r="BM804" s="274">
        <f t="shared" si="248"/>
        <v>0.95969000000000004</v>
      </c>
      <c r="BN804" s="326">
        <f t="shared" si="258"/>
        <v>131.69877773030873</v>
      </c>
      <c r="BO804" s="296">
        <f t="shared" si="259"/>
        <v>131.69877773030873</v>
      </c>
      <c r="BP804">
        <f t="shared" si="249"/>
        <v>1</v>
      </c>
      <c r="BQ804" s="296"/>
      <c r="BR804" s="332">
        <v>45177</v>
      </c>
      <c r="BS804" s="2" t="s">
        <v>108</v>
      </c>
      <c r="BT804" s="2" t="s">
        <v>138</v>
      </c>
      <c r="BU804" s="323">
        <v>46023</v>
      </c>
      <c r="BV804" s="323">
        <v>46387</v>
      </c>
      <c r="BW804" s="324">
        <v>8760</v>
      </c>
      <c r="BX804" s="325">
        <v>109.22</v>
      </c>
      <c r="BY804" s="274">
        <f t="shared" si="250"/>
        <v>0.95969000000000004</v>
      </c>
      <c r="BZ804" s="326">
        <f t="shared" si="260"/>
        <v>113.80758369890276</v>
      </c>
      <c r="CA804" s="296" t="str">
        <f t="shared" si="261"/>
        <v/>
      </c>
    </row>
    <row r="805" spans="12:79" x14ac:dyDescent="0.25">
      <c r="L805" s="332">
        <v>44011</v>
      </c>
      <c r="M805" s="2" t="s">
        <v>108</v>
      </c>
      <c r="N805" s="2" t="s">
        <v>111</v>
      </c>
      <c r="O805" s="323">
        <v>45292</v>
      </c>
      <c r="P805" s="323">
        <v>45657</v>
      </c>
      <c r="Q805" s="324">
        <v>8784</v>
      </c>
      <c r="R805" s="325">
        <v>47.23</v>
      </c>
      <c r="S805" s="274">
        <f t="shared" si="242"/>
        <v>1.0717300000000001</v>
      </c>
      <c r="T805" s="326">
        <f t="shared" si="251"/>
        <v>44.068935272876558</v>
      </c>
      <c r="U805" s="296" t="str">
        <f t="shared" si="243"/>
        <v/>
      </c>
      <c r="V805" s="296"/>
      <c r="W805" s="332">
        <v>44440</v>
      </c>
      <c r="X805" s="2" t="s">
        <v>108</v>
      </c>
      <c r="Y805" s="2" t="s">
        <v>110</v>
      </c>
      <c r="Z805" s="323">
        <v>44927</v>
      </c>
      <c r="AA805" s="323">
        <v>45291</v>
      </c>
      <c r="AB805" s="324">
        <v>8760</v>
      </c>
      <c r="AC805" s="325">
        <v>73.64</v>
      </c>
      <c r="AD805" s="274">
        <f t="shared" si="244"/>
        <v>1.08595</v>
      </c>
      <c r="AE805" s="326">
        <f t="shared" si="252"/>
        <v>67.81159353561398</v>
      </c>
      <c r="AF805" s="296" t="str">
        <f t="shared" si="253"/>
        <v/>
      </c>
      <c r="AG805" s="296"/>
      <c r="AH805" s="332">
        <v>44816</v>
      </c>
      <c r="AI805" s="2" t="s">
        <v>108</v>
      </c>
      <c r="AJ805" s="2" t="s">
        <v>138</v>
      </c>
      <c r="AK805" s="323">
        <v>46023</v>
      </c>
      <c r="AL805" s="323">
        <v>46387</v>
      </c>
      <c r="AM805" s="324">
        <v>8760</v>
      </c>
      <c r="AN805" s="325">
        <v>158</v>
      </c>
      <c r="AO805" s="274">
        <f t="shared" si="245"/>
        <v>0.96418999999999999</v>
      </c>
      <c r="AP805" s="326">
        <f t="shared" si="254"/>
        <v>163.86811727978926</v>
      </c>
      <c r="AQ805" s="296" t="str">
        <f t="shared" si="255"/>
        <v/>
      </c>
      <c r="AR805" s="296"/>
      <c r="AS805" s="333">
        <v>44825</v>
      </c>
      <c r="AT805" s="328" t="s">
        <v>115</v>
      </c>
      <c r="AU805" s="328" t="s">
        <v>134</v>
      </c>
      <c r="AV805" s="329">
        <v>45017</v>
      </c>
      <c r="AW805" s="329">
        <v>45107</v>
      </c>
      <c r="AX805" s="330">
        <v>2184</v>
      </c>
      <c r="AY805" s="331">
        <v>432.51</v>
      </c>
      <c r="AZ805" s="274">
        <f t="shared" si="246"/>
        <v>0.96418999999999999</v>
      </c>
      <c r="BA805" s="326">
        <f t="shared" si="256"/>
        <v>448.57341395368132</v>
      </c>
      <c r="BB805" s="296" t="str">
        <f t="shared" si="257"/>
        <v/>
      </c>
      <c r="BC805" t="str">
        <f t="shared" si="247"/>
        <v/>
      </c>
      <c r="BD805" s="296"/>
      <c r="BE805" s="296"/>
      <c r="BF805" s="332">
        <v>45188</v>
      </c>
      <c r="BG805" s="2" t="s">
        <v>115</v>
      </c>
      <c r="BH805" s="2" t="s">
        <v>117</v>
      </c>
      <c r="BI805" s="323">
        <v>45383</v>
      </c>
      <c r="BJ805" s="323">
        <v>45473</v>
      </c>
      <c r="BK805" s="324">
        <v>2184</v>
      </c>
      <c r="BL805" s="325">
        <v>114.7</v>
      </c>
      <c r="BM805" s="274">
        <f t="shared" si="248"/>
        <v>0.95969000000000004</v>
      </c>
      <c r="BN805" s="326">
        <f t="shared" si="258"/>
        <v>119.51776094363805</v>
      </c>
      <c r="BO805" s="296">
        <f t="shared" si="259"/>
        <v>119.51776094363805</v>
      </c>
      <c r="BP805">
        <f t="shared" si="249"/>
        <v>1</v>
      </c>
      <c r="BQ805" s="296"/>
      <c r="BR805" s="332">
        <v>45177</v>
      </c>
      <c r="BS805" s="2" t="s">
        <v>108</v>
      </c>
      <c r="BT805" s="2" t="s">
        <v>141</v>
      </c>
      <c r="BU805" s="323">
        <v>46388</v>
      </c>
      <c r="BV805" s="323">
        <v>46752</v>
      </c>
      <c r="BW805" s="324">
        <v>8760</v>
      </c>
      <c r="BX805" s="325">
        <v>95.65</v>
      </c>
      <c r="BY805" s="274">
        <f t="shared" si="250"/>
        <v>0.95969000000000004</v>
      </c>
      <c r="BZ805" s="326">
        <f t="shared" si="260"/>
        <v>99.667600996155016</v>
      </c>
      <c r="CA805" s="296" t="str">
        <f t="shared" si="261"/>
        <v/>
      </c>
    </row>
    <row r="806" spans="12:79" x14ac:dyDescent="0.25">
      <c r="L806" s="332">
        <v>44011</v>
      </c>
      <c r="M806" s="2" t="s">
        <v>108</v>
      </c>
      <c r="N806" s="2" t="s">
        <v>135</v>
      </c>
      <c r="O806" s="323">
        <v>45658</v>
      </c>
      <c r="P806" s="323">
        <v>46022</v>
      </c>
      <c r="Q806" s="324">
        <v>8760</v>
      </c>
      <c r="R806" s="325">
        <v>47.85</v>
      </c>
      <c r="S806" s="274">
        <f t="shared" si="242"/>
        <v>1.0717300000000001</v>
      </c>
      <c r="T806" s="326">
        <f t="shared" si="251"/>
        <v>44.647439187108695</v>
      </c>
      <c r="U806" s="296" t="str">
        <f t="shared" si="243"/>
        <v/>
      </c>
      <c r="V806" s="296"/>
      <c r="W806" s="332">
        <v>44440</v>
      </c>
      <c r="X806" s="2" t="s">
        <v>108</v>
      </c>
      <c r="Y806" s="2" t="s">
        <v>111</v>
      </c>
      <c r="Z806" s="323">
        <v>45292</v>
      </c>
      <c r="AA806" s="323">
        <v>45657</v>
      </c>
      <c r="AB806" s="324">
        <v>8784</v>
      </c>
      <c r="AC806" s="325">
        <v>67.06</v>
      </c>
      <c r="AD806" s="274">
        <f t="shared" si="244"/>
        <v>1.08595</v>
      </c>
      <c r="AE806" s="326">
        <f t="shared" si="252"/>
        <v>61.752382706386115</v>
      </c>
      <c r="AF806" s="296" t="str">
        <f t="shared" si="253"/>
        <v/>
      </c>
      <c r="AG806" s="296"/>
      <c r="AH806" s="332">
        <v>44816</v>
      </c>
      <c r="AI806" s="2" t="s">
        <v>108</v>
      </c>
      <c r="AJ806" s="2" t="s">
        <v>141</v>
      </c>
      <c r="AK806" s="323">
        <v>46388</v>
      </c>
      <c r="AL806" s="323">
        <v>46752</v>
      </c>
      <c r="AM806" s="324">
        <v>8760</v>
      </c>
      <c r="AN806" s="325">
        <v>132</v>
      </c>
      <c r="AO806" s="274">
        <f t="shared" si="245"/>
        <v>0.96418999999999999</v>
      </c>
      <c r="AP806" s="326">
        <f t="shared" si="254"/>
        <v>136.90247772741887</v>
      </c>
      <c r="AQ806" s="296" t="str">
        <f t="shared" si="255"/>
        <v/>
      </c>
      <c r="AR806" s="296"/>
      <c r="AS806" s="333">
        <v>44825</v>
      </c>
      <c r="AT806" s="328" t="s">
        <v>115</v>
      </c>
      <c r="AU806" s="328" t="s">
        <v>137</v>
      </c>
      <c r="AV806" s="329">
        <v>45108</v>
      </c>
      <c r="AW806" s="329">
        <v>45199</v>
      </c>
      <c r="AX806" s="330">
        <v>2208</v>
      </c>
      <c r="AY806" s="331">
        <v>427.51</v>
      </c>
      <c r="AZ806" s="274">
        <f t="shared" si="246"/>
        <v>0.96418999999999999</v>
      </c>
      <c r="BA806" s="326">
        <f t="shared" si="256"/>
        <v>443.38771403976392</v>
      </c>
      <c r="BB806" s="296" t="str">
        <f t="shared" si="257"/>
        <v/>
      </c>
      <c r="BC806" t="str">
        <f t="shared" si="247"/>
        <v/>
      </c>
      <c r="BD806" s="296"/>
      <c r="BE806" s="296"/>
      <c r="BF806" s="332">
        <v>45188</v>
      </c>
      <c r="BG806" s="2" t="s">
        <v>115</v>
      </c>
      <c r="BH806" s="2" t="s">
        <v>118</v>
      </c>
      <c r="BI806" s="323">
        <v>45474</v>
      </c>
      <c r="BJ806" s="323">
        <v>45565</v>
      </c>
      <c r="BK806" s="324">
        <v>2208</v>
      </c>
      <c r="BL806" s="325">
        <v>125.58</v>
      </c>
      <c r="BM806" s="274">
        <f t="shared" si="248"/>
        <v>0.95969000000000004</v>
      </c>
      <c r="BN806" s="326">
        <f t="shared" si="258"/>
        <v>130.85475518136064</v>
      </c>
      <c r="BO806" s="296">
        <f t="shared" si="259"/>
        <v>130.85475518136064</v>
      </c>
      <c r="BP806">
        <f t="shared" si="249"/>
        <v>1</v>
      </c>
      <c r="BQ806" s="296"/>
      <c r="BR806" s="332">
        <v>45177</v>
      </c>
      <c r="BS806" s="2" t="s">
        <v>108</v>
      </c>
      <c r="BT806" s="2" t="s">
        <v>143</v>
      </c>
      <c r="BU806" s="323">
        <v>46753</v>
      </c>
      <c r="BV806" s="323">
        <v>47118</v>
      </c>
      <c r="BW806" s="324">
        <v>8784</v>
      </c>
      <c r="BX806" s="325">
        <v>84.41</v>
      </c>
      <c r="BY806" s="274">
        <f t="shared" si="250"/>
        <v>0.95969000000000004</v>
      </c>
      <c r="BZ806" s="326">
        <f t="shared" si="260"/>
        <v>87.955485625566581</v>
      </c>
      <c r="CA806" s="296" t="str">
        <f t="shared" si="261"/>
        <v/>
      </c>
    </row>
    <row r="807" spans="12:79" x14ac:dyDescent="0.25">
      <c r="L807" s="332">
        <v>44011</v>
      </c>
      <c r="M807" s="2" t="s">
        <v>108</v>
      </c>
      <c r="N807" s="2" t="s">
        <v>138</v>
      </c>
      <c r="O807" s="323">
        <v>46023</v>
      </c>
      <c r="P807" s="323">
        <v>46387</v>
      </c>
      <c r="Q807" s="324">
        <v>8760</v>
      </c>
      <c r="R807" s="325">
        <v>48.4</v>
      </c>
      <c r="S807" s="274">
        <f t="shared" si="242"/>
        <v>1.0717300000000001</v>
      </c>
      <c r="T807" s="326">
        <f t="shared" si="251"/>
        <v>45.160628143282352</v>
      </c>
      <c r="U807" s="296" t="str">
        <f t="shared" si="243"/>
        <v/>
      </c>
      <c r="V807" s="296"/>
      <c r="W807" s="332">
        <v>44440</v>
      </c>
      <c r="X807" s="2" t="s">
        <v>108</v>
      </c>
      <c r="Y807" s="2" t="s">
        <v>135</v>
      </c>
      <c r="Z807" s="323">
        <v>45658</v>
      </c>
      <c r="AA807" s="323">
        <v>46022</v>
      </c>
      <c r="AB807" s="324">
        <v>8760</v>
      </c>
      <c r="AC807" s="325">
        <v>64.3</v>
      </c>
      <c r="AD807" s="274">
        <f t="shared" si="244"/>
        <v>1.08595</v>
      </c>
      <c r="AE807" s="326">
        <f t="shared" si="252"/>
        <v>59.210829227865005</v>
      </c>
      <c r="AF807" s="296" t="str">
        <f t="shared" si="253"/>
        <v/>
      </c>
      <c r="AG807" s="296"/>
      <c r="AH807" s="332">
        <v>44816</v>
      </c>
      <c r="AI807" s="2" t="s">
        <v>108</v>
      </c>
      <c r="AJ807" s="2" t="s">
        <v>143</v>
      </c>
      <c r="AK807" s="323">
        <v>46753</v>
      </c>
      <c r="AL807" s="323">
        <v>47118</v>
      </c>
      <c r="AM807" s="324">
        <v>8784</v>
      </c>
      <c r="AN807" s="325">
        <v>117.5</v>
      </c>
      <c r="AO807" s="274">
        <f t="shared" si="245"/>
        <v>0.96418999999999999</v>
      </c>
      <c r="AP807" s="326">
        <f t="shared" si="254"/>
        <v>121.86394797705846</v>
      </c>
      <c r="AQ807" s="296" t="str">
        <f t="shared" si="255"/>
        <v/>
      </c>
      <c r="AR807" s="296"/>
      <c r="AS807" s="333">
        <v>44825</v>
      </c>
      <c r="AT807" s="328" t="s">
        <v>115</v>
      </c>
      <c r="AU807" s="328" t="s">
        <v>116</v>
      </c>
      <c r="AV807" s="329">
        <v>45200</v>
      </c>
      <c r="AW807" s="329">
        <v>45291</v>
      </c>
      <c r="AX807" s="330">
        <v>2209</v>
      </c>
      <c r="AY807" s="331">
        <v>538.77</v>
      </c>
      <c r="AZ807" s="274">
        <f t="shared" si="246"/>
        <v>0.96418999999999999</v>
      </c>
      <c r="BA807" s="326">
        <f t="shared" si="256"/>
        <v>558.77990852425353</v>
      </c>
      <c r="BB807" s="296" t="str">
        <f t="shared" si="257"/>
        <v/>
      </c>
      <c r="BC807">
        <f t="shared" si="247"/>
        <v>1</v>
      </c>
      <c r="BD807" s="296"/>
      <c r="BE807" s="296"/>
      <c r="BF807" s="332">
        <v>45188</v>
      </c>
      <c r="BG807" s="2" t="s">
        <v>115</v>
      </c>
      <c r="BH807" s="2" t="s">
        <v>140</v>
      </c>
      <c r="BI807" s="323">
        <v>45566</v>
      </c>
      <c r="BJ807" s="323">
        <v>45657</v>
      </c>
      <c r="BK807" s="324">
        <v>2209</v>
      </c>
      <c r="BL807" s="325">
        <v>141.79</v>
      </c>
      <c r="BM807" s="274">
        <f t="shared" si="248"/>
        <v>0.95969000000000004</v>
      </c>
      <c r="BN807" s="326">
        <f t="shared" si="258"/>
        <v>147.74562619179108</v>
      </c>
      <c r="BO807" s="296" t="str">
        <f t="shared" si="259"/>
        <v/>
      </c>
      <c r="BP807" t="str">
        <f t="shared" si="249"/>
        <v/>
      </c>
      <c r="BQ807" s="296"/>
      <c r="BR807" s="332">
        <v>45177</v>
      </c>
      <c r="BS807" s="2" t="s">
        <v>108</v>
      </c>
      <c r="BT807" s="2" t="s">
        <v>146</v>
      </c>
      <c r="BU807" s="323">
        <v>47119</v>
      </c>
      <c r="BV807" s="323">
        <v>47483</v>
      </c>
      <c r="BW807" s="324">
        <v>8760</v>
      </c>
      <c r="BX807" s="325">
        <v>81.42</v>
      </c>
      <c r="BY807" s="274">
        <f t="shared" si="250"/>
        <v>0.95969000000000004</v>
      </c>
      <c r="BZ807" s="326">
        <f t="shared" si="260"/>
        <v>84.839896216486565</v>
      </c>
      <c r="CA807" s="296" t="str">
        <f t="shared" si="261"/>
        <v/>
      </c>
    </row>
    <row r="808" spans="12:79" x14ac:dyDescent="0.25">
      <c r="L808" s="332">
        <v>44008</v>
      </c>
      <c r="M808" s="2" t="s">
        <v>108</v>
      </c>
      <c r="N808" s="2" t="s">
        <v>151</v>
      </c>
      <c r="O808" s="323">
        <v>44197</v>
      </c>
      <c r="P808" s="323">
        <v>44561</v>
      </c>
      <c r="Q808" s="324">
        <v>8760</v>
      </c>
      <c r="R808" s="325">
        <v>40.11</v>
      </c>
      <c r="S808" s="274">
        <f t="shared" si="242"/>
        <v>1.0717300000000001</v>
      </c>
      <c r="T808" s="326">
        <f t="shared" si="251"/>
        <v>37.425470967501141</v>
      </c>
      <c r="U808" s="296" t="str">
        <f t="shared" si="243"/>
        <v/>
      </c>
      <c r="V808" s="296"/>
      <c r="W808" s="332">
        <v>44440</v>
      </c>
      <c r="X808" s="2" t="s">
        <v>108</v>
      </c>
      <c r="Y808" s="2" t="s">
        <v>138</v>
      </c>
      <c r="Z808" s="323">
        <v>46023</v>
      </c>
      <c r="AA808" s="323">
        <v>46387</v>
      </c>
      <c r="AB808" s="324">
        <v>8760</v>
      </c>
      <c r="AC808" s="325">
        <v>64.349999999999994</v>
      </c>
      <c r="AD808" s="274">
        <f t="shared" si="244"/>
        <v>1.08595</v>
      </c>
      <c r="AE808" s="326">
        <f t="shared" si="252"/>
        <v>59.256871863345452</v>
      </c>
      <c r="AF808" s="296" t="str">
        <f t="shared" si="253"/>
        <v/>
      </c>
      <c r="AG808" s="296"/>
      <c r="AH808" s="332">
        <v>44816</v>
      </c>
      <c r="AI808" s="2" t="s">
        <v>108</v>
      </c>
      <c r="AJ808" s="2" t="s">
        <v>146</v>
      </c>
      <c r="AK808" s="323">
        <v>47119</v>
      </c>
      <c r="AL808" s="323">
        <v>47483</v>
      </c>
      <c r="AM808" s="324">
        <v>8760</v>
      </c>
      <c r="AN808" s="325">
        <v>119.5</v>
      </c>
      <c r="AO808" s="274">
        <f t="shared" si="245"/>
        <v>0.96418999999999999</v>
      </c>
      <c r="AP808" s="326">
        <f t="shared" si="254"/>
        <v>123.93822794262542</v>
      </c>
      <c r="AQ808" s="296" t="str">
        <f t="shared" si="255"/>
        <v/>
      </c>
      <c r="AR808" s="296"/>
      <c r="AS808" s="333">
        <v>44825</v>
      </c>
      <c r="AT808" s="328" t="s">
        <v>115</v>
      </c>
      <c r="AU808" s="328" t="s">
        <v>111</v>
      </c>
      <c r="AV808" s="329">
        <v>45292</v>
      </c>
      <c r="AW808" s="329">
        <v>45382</v>
      </c>
      <c r="AX808" s="330">
        <v>2183</v>
      </c>
      <c r="AY808" s="331">
        <v>438.18</v>
      </c>
      <c r="AZ808" s="274">
        <f t="shared" si="246"/>
        <v>0.96418999999999999</v>
      </c>
      <c r="BA808" s="326">
        <f t="shared" si="256"/>
        <v>454.45399765606368</v>
      </c>
      <c r="BB808" s="296" t="str">
        <f t="shared" si="257"/>
        <v/>
      </c>
      <c r="BC808">
        <f t="shared" si="247"/>
        <v>1</v>
      </c>
      <c r="BD808" s="296"/>
      <c r="BE808" s="296"/>
      <c r="BF808" s="332">
        <v>45188</v>
      </c>
      <c r="BG808" s="2" t="s">
        <v>115</v>
      </c>
      <c r="BH808" s="2" t="s">
        <v>135</v>
      </c>
      <c r="BI808" s="323">
        <v>45658</v>
      </c>
      <c r="BJ808" s="323">
        <v>45747</v>
      </c>
      <c r="BK808" s="324">
        <v>2159</v>
      </c>
      <c r="BL808" s="325">
        <v>142.72999999999999</v>
      </c>
      <c r="BM808" s="274">
        <f t="shared" si="248"/>
        <v>0.95969000000000004</v>
      </c>
      <c r="BN808" s="326">
        <f t="shared" si="258"/>
        <v>148.72510914982962</v>
      </c>
      <c r="BO808" s="296" t="str">
        <f t="shared" si="259"/>
        <v/>
      </c>
      <c r="BP808" t="str">
        <f t="shared" si="249"/>
        <v/>
      </c>
      <c r="BQ808" s="296"/>
      <c r="BR808" s="332">
        <v>45177</v>
      </c>
      <c r="BS808" s="2" t="s">
        <v>108</v>
      </c>
      <c r="BT808" s="2" t="s">
        <v>149</v>
      </c>
      <c r="BU808" s="323">
        <v>47484</v>
      </c>
      <c r="BV808" s="323">
        <v>47848</v>
      </c>
      <c r="BW808" s="324">
        <v>8760</v>
      </c>
      <c r="BX808" s="325">
        <v>79.73</v>
      </c>
      <c r="BY808" s="274">
        <f t="shared" si="250"/>
        <v>0.95969000000000004</v>
      </c>
      <c r="BZ808" s="326">
        <f t="shared" si="260"/>
        <v>83.078910898310909</v>
      </c>
      <c r="CA808" s="296" t="str">
        <f t="shared" si="261"/>
        <v/>
      </c>
    </row>
    <row r="809" spans="12:79" x14ac:dyDescent="0.25">
      <c r="L809" s="332">
        <v>44008</v>
      </c>
      <c r="M809" s="2" t="s">
        <v>108</v>
      </c>
      <c r="N809" s="2" t="s">
        <v>133</v>
      </c>
      <c r="O809" s="323">
        <v>44562</v>
      </c>
      <c r="P809" s="323">
        <v>44926</v>
      </c>
      <c r="Q809" s="324">
        <v>8760</v>
      </c>
      <c r="R809" s="325">
        <v>42.91</v>
      </c>
      <c r="S809" s="274">
        <f t="shared" si="242"/>
        <v>1.0717300000000001</v>
      </c>
      <c r="T809" s="326">
        <f t="shared" si="251"/>
        <v>40.038069289839783</v>
      </c>
      <c r="U809" s="296" t="str">
        <f t="shared" si="243"/>
        <v/>
      </c>
      <c r="V809" s="296"/>
      <c r="W809" s="332">
        <v>44440</v>
      </c>
      <c r="X809" s="2" t="s">
        <v>108</v>
      </c>
      <c r="Y809" s="2" t="s">
        <v>141</v>
      </c>
      <c r="Z809" s="323">
        <v>46388</v>
      </c>
      <c r="AA809" s="323">
        <v>46752</v>
      </c>
      <c r="AB809" s="324">
        <v>8760</v>
      </c>
      <c r="AC809" s="325">
        <v>64.75</v>
      </c>
      <c r="AD809" s="274">
        <f t="shared" si="244"/>
        <v>1.08595</v>
      </c>
      <c r="AE809" s="326">
        <f t="shared" si="252"/>
        <v>59.625212947189098</v>
      </c>
      <c r="AF809" s="296" t="str">
        <f t="shared" si="253"/>
        <v/>
      </c>
      <c r="AG809" s="296"/>
      <c r="AH809" s="332">
        <v>44816</v>
      </c>
      <c r="AI809" s="2" t="s">
        <v>108</v>
      </c>
      <c r="AJ809" s="2" t="s">
        <v>149</v>
      </c>
      <c r="AK809" s="323">
        <v>47484</v>
      </c>
      <c r="AL809" s="323">
        <v>47848</v>
      </c>
      <c r="AM809" s="324">
        <v>8760</v>
      </c>
      <c r="AN809" s="325">
        <v>117.56</v>
      </c>
      <c r="AO809" s="274">
        <f t="shared" si="245"/>
        <v>0.96418999999999999</v>
      </c>
      <c r="AP809" s="326">
        <f t="shared" si="254"/>
        <v>121.92617637602548</v>
      </c>
      <c r="AQ809" s="296" t="str">
        <f t="shared" si="255"/>
        <v/>
      </c>
      <c r="AR809" s="296"/>
      <c r="AS809" s="333">
        <v>44825</v>
      </c>
      <c r="AT809" s="328" t="s">
        <v>115</v>
      </c>
      <c r="AU809" s="328" t="s">
        <v>117</v>
      </c>
      <c r="AV809" s="329">
        <v>45383</v>
      </c>
      <c r="AW809" s="329">
        <v>45473</v>
      </c>
      <c r="AX809" s="330">
        <v>2184</v>
      </c>
      <c r="AY809" s="331">
        <v>162.5</v>
      </c>
      <c r="AZ809" s="274">
        <f t="shared" si="246"/>
        <v>0.96418999999999999</v>
      </c>
      <c r="BA809" s="326">
        <f t="shared" si="256"/>
        <v>168.53524720231491</v>
      </c>
      <c r="BB809" s="296" t="str">
        <f t="shared" si="257"/>
        <v/>
      </c>
      <c r="BC809">
        <f t="shared" si="247"/>
        <v>1</v>
      </c>
      <c r="BD809" s="296"/>
      <c r="BE809" s="296"/>
      <c r="BF809" s="332">
        <v>45188</v>
      </c>
      <c r="BG809" s="2" t="s">
        <v>115</v>
      </c>
      <c r="BH809" s="2" t="s">
        <v>145</v>
      </c>
      <c r="BI809" s="323">
        <v>45748</v>
      </c>
      <c r="BJ809" s="323">
        <v>45838</v>
      </c>
      <c r="BK809" s="324">
        <v>2184</v>
      </c>
      <c r="BL809" s="325">
        <v>103.8</v>
      </c>
      <c r="BM809" s="274">
        <f t="shared" si="248"/>
        <v>0.95969000000000004</v>
      </c>
      <c r="BN809" s="326">
        <f t="shared" si="258"/>
        <v>108.15992664297845</v>
      </c>
      <c r="BO809" s="296" t="str">
        <f t="shared" si="259"/>
        <v/>
      </c>
      <c r="BP809" t="str">
        <f t="shared" si="249"/>
        <v/>
      </c>
      <c r="BQ809" s="296"/>
      <c r="BR809" s="332">
        <v>45177</v>
      </c>
      <c r="BS809" s="2" t="s">
        <v>108</v>
      </c>
      <c r="BT809" s="2" t="s">
        <v>153</v>
      </c>
      <c r="BU809" s="323">
        <v>47849</v>
      </c>
      <c r="BV809" s="323">
        <v>48213</v>
      </c>
      <c r="BW809" s="324">
        <v>8760</v>
      </c>
      <c r="BX809" s="325">
        <v>81.67</v>
      </c>
      <c r="BY809" s="274">
        <f t="shared" si="250"/>
        <v>0.95969000000000004</v>
      </c>
      <c r="BZ809" s="326">
        <f t="shared" si="260"/>
        <v>85.10039700319895</v>
      </c>
      <c r="CA809" s="296" t="str">
        <f t="shared" si="261"/>
        <v/>
      </c>
    </row>
    <row r="810" spans="12:79" x14ac:dyDescent="0.25">
      <c r="L810" s="332">
        <v>44008</v>
      </c>
      <c r="M810" s="2" t="s">
        <v>108</v>
      </c>
      <c r="N810" s="2" t="s">
        <v>110</v>
      </c>
      <c r="O810" s="323">
        <v>44927</v>
      </c>
      <c r="P810" s="323">
        <v>45291</v>
      </c>
      <c r="Q810" s="324">
        <v>8760</v>
      </c>
      <c r="R810" s="325">
        <v>45.16</v>
      </c>
      <c r="S810" s="274">
        <f t="shared" si="242"/>
        <v>1.0717300000000001</v>
      </c>
      <c r="T810" s="326">
        <f t="shared" si="251"/>
        <v>42.137478656004774</v>
      </c>
      <c r="U810" s="296" t="str">
        <f t="shared" si="243"/>
        <v/>
      </c>
      <c r="V810" s="296"/>
      <c r="W810" s="332">
        <v>44439</v>
      </c>
      <c r="X810" s="2" t="s">
        <v>108</v>
      </c>
      <c r="Y810" s="2" t="s">
        <v>133</v>
      </c>
      <c r="Z810" s="323">
        <v>44562</v>
      </c>
      <c r="AA810" s="323">
        <v>44926</v>
      </c>
      <c r="AB810" s="324">
        <v>8760</v>
      </c>
      <c r="AC810" s="325">
        <v>86.88</v>
      </c>
      <c r="AD810" s="274">
        <f t="shared" si="244"/>
        <v>1.07602</v>
      </c>
      <c r="AE810" s="326">
        <f t="shared" si="252"/>
        <v>80.741993643240832</v>
      </c>
      <c r="AF810" s="296" t="str">
        <f t="shared" si="253"/>
        <v/>
      </c>
      <c r="AG810" s="296"/>
      <c r="AH810" s="332">
        <v>44816</v>
      </c>
      <c r="AI810" s="2" t="s">
        <v>108</v>
      </c>
      <c r="AJ810" s="2" t="s">
        <v>153</v>
      </c>
      <c r="AK810" s="323">
        <v>47849</v>
      </c>
      <c r="AL810" s="323">
        <v>48213</v>
      </c>
      <c r="AM810" s="324">
        <v>8760</v>
      </c>
      <c r="AN810" s="325">
        <v>115.99</v>
      </c>
      <c r="AO810" s="274">
        <f t="shared" si="245"/>
        <v>0.96418999999999999</v>
      </c>
      <c r="AP810" s="326">
        <f t="shared" si="254"/>
        <v>120.29786660305541</v>
      </c>
      <c r="AQ810" s="296" t="str">
        <f t="shared" si="255"/>
        <v/>
      </c>
      <c r="AR810" s="296"/>
      <c r="AS810" s="333">
        <v>44825</v>
      </c>
      <c r="AT810" s="328" t="s">
        <v>115</v>
      </c>
      <c r="AU810" s="328" t="s">
        <v>118</v>
      </c>
      <c r="AV810" s="329">
        <v>45474</v>
      </c>
      <c r="AW810" s="329">
        <v>45565</v>
      </c>
      <c r="AX810" s="330">
        <v>2208</v>
      </c>
      <c r="AY810" s="331">
        <v>153.94</v>
      </c>
      <c r="AZ810" s="274">
        <f t="shared" si="246"/>
        <v>0.96418999999999999</v>
      </c>
      <c r="BA810" s="326">
        <f t="shared" si="256"/>
        <v>159.65732894968835</v>
      </c>
      <c r="BB810" s="296" t="str">
        <f t="shared" si="257"/>
        <v/>
      </c>
      <c r="BC810">
        <f t="shared" si="247"/>
        <v>1</v>
      </c>
      <c r="BD810" s="296"/>
      <c r="BE810" s="296"/>
      <c r="BF810" s="332">
        <v>45188</v>
      </c>
      <c r="BG810" s="2" t="s">
        <v>115</v>
      </c>
      <c r="BH810" s="2" t="s">
        <v>148</v>
      </c>
      <c r="BI810" s="323">
        <v>45839</v>
      </c>
      <c r="BJ810" s="323">
        <v>45930</v>
      </c>
      <c r="BK810" s="324">
        <v>2208</v>
      </c>
      <c r="BL810" s="325">
        <v>105.12</v>
      </c>
      <c r="BM810" s="274">
        <f t="shared" si="248"/>
        <v>0.95969000000000004</v>
      </c>
      <c r="BN810" s="326">
        <f t="shared" si="258"/>
        <v>109.53537079681981</v>
      </c>
      <c r="BO810" s="296" t="str">
        <f t="shared" si="259"/>
        <v/>
      </c>
      <c r="BP810" t="str">
        <f t="shared" si="249"/>
        <v/>
      </c>
      <c r="BQ810" s="296"/>
      <c r="BR810" s="332">
        <v>45177</v>
      </c>
      <c r="BS810" s="2" t="s">
        <v>108</v>
      </c>
      <c r="BT810" s="2" t="s">
        <v>155</v>
      </c>
      <c r="BU810" s="323">
        <v>48214</v>
      </c>
      <c r="BV810" s="323">
        <v>48579</v>
      </c>
      <c r="BW810" s="324">
        <v>8784</v>
      </c>
      <c r="BX810" s="325">
        <v>79.67</v>
      </c>
      <c r="BY810" s="274">
        <f t="shared" si="250"/>
        <v>0.95969000000000004</v>
      </c>
      <c r="BZ810" s="326">
        <f t="shared" si="260"/>
        <v>83.016390709499944</v>
      </c>
      <c r="CA810" s="296" t="str">
        <f t="shared" si="261"/>
        <v/>
      </c>
    </row>
    <row r="811" spans="12:79" x14ac:dyDescent="0.25">
      <c r="L811" s="332">
        <v>44008</v>
      </c>
      <c r="M811" s="2" t="s">
        <v>108</v>
      </c>
      <c r="N811" s="2" t="s">
        <v>111</v>
      </c>
      <c r="O811" s="323">
        <v>45292</v>
      </c>
      <c r="P811" s="323">
        <v>45657</v>
      </c>
      <c r="Q811" s="324">
        <v>8784</v>
      </c>
      <c r="R811" s="325">
        <v>47</v>
      </c>
      <c r="S811" s="274">
        <f t="shared" si="242"/>
        <v>1.0717300000000001</v>
      </c>
      <c r="T811" s="326">
        <f t="shared" si="251"/>
        <v>43.854328982113032</v>
      </c>
      <c r="U811" s="296" t="str">
        <f t="shared" si="243"/>
        <v/>
      </c>
      <c r="V811" s="296"/>
      <c r="W811" s="332">
        <v>44439</v>
      </c>
      <c r="X811" s="2" t="s">
        <v>108</v>
      </c>
      <c r="Y811" s="2" t="s">
        <v>110</v>
      </c>
      <c r="Z811" s="323">
        <v>44927</v>
      </c>
      <c r="AA811" s="323">
        <v>45291</v>
      </c>
      <c r="AB811" s="324">
        <v>8760</v>
      </c>
      <c r="AC811" s="325">
        <v>73.430000000000007</v>
      </c>
      <c r="AD811" s="274">
        <f t="shared" si="244"/>
        <v>1.07602</v>
      </c>
      <c r="AE811" s="326">
        <f t="shared" si="252"/>
        <v>68.242225980929732</v>
      </c>
      <c r="AF811" s="296" t="str">
        <f t="shared" si="253"/>
        <v/>
      </c>
      <c r="AG811" s="296"/>
      <c r="AH811" s="332">
        <v>44816</v>
      </c>
      <c r="AI811" s="2" t="s">
        <v>108</v>
      </c>
      <c r="AJ811" s="2" t="s">
        <v>155</v>
      </c>
      <c r="AK811" s="323">
        <v>48214</v>
      </c>
      <c r="AL811" s="323">
        <v>48579</v>
      </c>
      <c r="AM811" s="324">
        <v>8784</v>
      </c>
      <c r="AN811" s="325">
        <v>114.28</v>
      </c>
      <c r="AO811" s="274">
        <f t="shared" si="245"/>
        <v>0.96418999999999999</v>
      </c>
      <c r="AP811" s="326">
        <f t="shared" si="254"/>
        <v>118.52435723249567</v>
      </c>
      <c r="AQ811" s="296" t="str">
        <f t="shared" si="255"/>
        <v/>
      </c>
      <c r="AR811" s="296"/>
      <c r="AS811" s="333">
        <v>44825</v>
      </c>
      <c r="AT811" s="328" t="s">
        <v>115</v>
      </c>
      <c r="AU811" s="328" t="s">
        <v>140</v>
      </c>
      <c r="AV811" s="329">
        <v>45566</v>
      </c>
      <c r="AW811" s="329">
        <v>45657</v>
      </c>
      <c r="AX811" s="330">
        <v>2209</v>
      </c>
      <c r="AY811" s="331">
        <v>236.61</v>
      </c>
      <c r="AZ811" s="274">
        <f t="shared" si="246"/>
        <v>0.96418999999999999</v>
      </c>
      <c r="BA811" s="326">
        <f t="shared" si="256"/>
        <v>245.39769132639833</v>
      </c>
      <c r="BB811" s="296" t="str">
        <f t="shared" si="257"/>
        <v/>
      </c>
      <c r="BC811" t="str">
        <f t="shared" si="247"/>
        <v/>
      </c>
      <c r="BD811" s="296"/>
      <c r="BE811" s="296"/>
      <c r="BF811" s="332">
        <v>45188</v>
      </c>
      <c r="BG811" s="2" t="s">
        <v>115</v>
      </c>
      <c r="BH811" s="2" t="s">
        <v>152</v>
      </c>
      <c r="BI811" s="323">
        <v>45931</v>
      </c>
      <c r="BJ811" s="323">
        <v>46022</v>
      </c>
      <c r="BK811" s="324">
        <v>2209</v>
      </c>
      <c r="BL811" s="325">
        <v>128.12</v>
      </c>
      <c r="BM811" s="274">
        <f t="shared" si="248"/>
        <v>0.95969000000000004</v>
      </c>
      <c r="BN811" s="326">
        <f t="shared" si="258"/>
        <v>133.50144317435837</v>
      </c>
      <c r="BO811" s="296" t="str">
        <f t="shared" si="259"/>
        <v/>
      </c>
      <c r="BP811" t="str">
        <f t="shared" si="249"/>
        <v/>
      </c>
      <c r="BQ811" s="296"/>
      <c r="BR811" s="332">
        <v>45177</v>
      </c>
      <c r="BS811" s="2" t="s">
        <v>108</v>
      </c>
      <c r="BT811" s="2" t="s">
        <v>158</v>
      </c>
      <c r="BU811" s="323">
        <v>48580</v>
      </c>
      <c r="BV811" s="323">
        <v>48944</v>
      </c>
      <c r="BW811" s="324">
        <v>8760</v>
      </c>
      <c r="BX811" s="325">
        <v>77.67</v>
      </c>
      <c r="BY811" s="274">
        <f t="shared" si="250"/>
        <v>0.95969000000000004</v>
      </c>
      <c r="BZ811" s="326">
        <f t="shared" si="260"/>
        <v>80.932384415800939</v>
      </c>
      <c r="CA811" s="296" t="str">
        <f t="shared" si="261"/>
        <v/>
      </c>
    </row>
    <row r="812" spans="12:79" x14ac:dyDescent="0.25">
      <c r="L812" s="332">
        <v>44008</v>
      </c>
      <c r="M812" s="2" t="s">
        <v>108</v>
      </c>
      <c r="N812" s="2" t="s">
        <v>135</v>
      </c>
      <c r="O812" s="323">
        <v>45658</v>
      </c>
      <c r="P812" s="323">
        <v>46022</v>
      </c>
      <c r="Q812" s="324">
        <v>8760</v>
      </c>
      <c r="R812" s="325">
        <v>47.65</v>
      </c>
      <c r="S812" s="274">
        <f t="shared" si="242"/>
        <v>1.0717300000000001</v>
      </c>
      <c r="T812" s="326">
        <f t="shared" si="251"/>
        <v>44.460825021227357</v>
      </c>
      <c r="U812" s="296" t="str">
        <f t="shared" si="243"/>
        <v/>
      </c>
      <c r="V812" s="296"/>
      <c r="W812" s="332">
        <v>44439</v>
      </c>
      <c r="X812" s="2" t="s">
        <v>108</v>
      </c>
      <c r="Y812" s="2" t="s">
        <v>111</v>
      </c>
      <c r="Z812" s="323">
        <v>45292</v>
      </c>
      <c r="AA812" s="323">
        <v>45657</v>
      </c>
      <c r="AB812" s="324">
        <v>8784</v>
      </c>
      <c r="AC812" s="325">
        <v>66.41</v>
      </c>
      <c r="AD812" s="274">
        <f t="shared" si="244"/>
        <v>1.07602</v>
      </c>
      <c r="AE812" s="326">
        <f t="shared" si="252"/>
        <v>61.718183676883328</v>
      </c>
      <c r="AF812" s="296" t="str">
        <f t="shared" si="253"/>
        <v/>
      </c>
      <c r="AG812" s="296"/>
      <c r="AH812" s="332">
        <v>44813</v>
      </c>
      <c r="AI812" s="2" t="s">
        <v>108</v>
      </c>
      <c r="AJ812" s="2" t="s">
        <v>110</v>
      </c>
      <c r="AK812" s="323">
        <v>44927</v>
      </c>
      <c r="AL812" s="323">
        <v>45291</v>
      </c>
      <c r="AM812" s="324">
        <v>8760</v>
      </c>
      <c r="AN812" s="325">
        <v>517</v>
      </c>
      <c r="AO812" s="274">
        <f t="shared" si="245"/>
        <v>0.96418999999999999</v>
      </c>
      <c r="AP812" s="326">
        <f t="shared" si="254"/>
        <v>536.20137109905727</v>
      </c>
      <c r="AQ812" s="296" t="str">
        <f t="shared" si="255"/>
        <v/>
      </c>
      <c r="AR812" s="296"/>
      <c r="AS812" s="333">
        <v>44825</v>
      </c>
      <c r="AT812" s="328" t="s">
        <v>115</v>
      </c>
      <c r="AU812" s="328" t="s">
        <v>135</v>
      </c>
      <c r="AV812" s="329">
        <v>45658</v>
      </c>
      <c r="AW812" s="329">
        <v>45747</v>
      </c>
      <c r="AX812" s="330">
        <v>2159</v>
      </c>
      <c r="AY812" s="331">
        <v>227.94</v>
      </c>
      <c r="AZ812" s="274">
        <f t="shared" si="246"/>
        <v>0.96418999999999999</v>
      </c>
      <c r="BA812" s="326">
        <f t="shared" si="256"/>
        <v>236.40568767566558</v>
      </c>
      <c r="BB812" s="296" t="str">
        <f t="shared" si="257"/>
        <v/>
      </c>
      <c r="BC812" t="str">
        <f t="shared" si="247"/>
        <v/>
      </c>
      <c r="BD812" s="296"/>
      <c r="BE812" s="296"/>
      <c r="BF812" s="332">
        <v>45188</v>
      </c>
      <c r="BG812" s="2" t="s">
        <v>115</v>
      </c>
      <c r="BH812" s="2" t="s">
        <v>138</v>
      </c>
      <c r="BI812" s="323">
        <v>46023</v>
      </c>
      <c r="BJ812" s="323">
        <v>46112</v>
      </c>
      <c r="BK812" s="324">
        <v>2159</v>
      </c>
      <c r="BL812" s="325">
        <v>129.44</v>
      </c>
      <c r="BM812" s="274">
        <f t="shared" si="248"/>
        <v>0.95969000000000004</v>
      </c>
      <c r="BN812" s="326">
        <f t="shared" si="258"/>
        <v>134.87688732819973</v>
      </c>
      <c r="BO812" s="296" t="str">
        <f t="shared" si="259"/>
        <v/>
      </c>
      <c r="BP812" t="str">
        <f t="shared" si="249"/>
        <v/>
      </c>
      <c r="BQ812" s="296"/>
      <c r="BR812" s="332">
        <v>45176</v>
      </c>
      <c r="BS812" s="2" t="s">
        <v>108</v>
      </c>
      <c r="BT812" s="2" t="s">
        <v>111</v>
      </c>
      <c r="BU812" s="323">
        <v>45292</v>
      </c>
      <c r="BV812" s="323">
        <v>45657</v>
      </c>
      <c r="BW812" s="324">
        <v>8784</v>
      </c>
      <c r="BX812" s="325">
        <v>128.68</v>
      </c>
      <c r="BY812" s="274">
        <f t="shared" si="250"/>
        <v>0.95969000000000004</v>
      </c>
      <c r="BZ812" s="326">
        <f t="shared" si="260"/>
        <v>134.0849649365941</v>
      </c>
      <c r="CA812" s="296">
        <f t="shared" si="261"/>
        <v>134.0849649365941</v>
      </c>
    </row>
    <row r="813" spans="12:79" x14ac:dyDescent="0.25">
      <c r="L813" s="332">
        <v>44008</v>
      </c>
      <c r="M813" s="2" t="s">
        <v>108</v>
      </c>
      <c r="N813" s="2" t="s">
        <v>138</v>
      </c>
      <c r="O813" s="323">
        <v>46023</v>
      </c>
      <c r="P813" s="323">
        <v>46387</v>
      </c>
      <c r="Q813" s="324">
        <v>8760</v>
      </c>
      <c r="R813" s="325">
        <v>48.2</v>
      </c>
      <c r="S813" s="274">
        <f t="shared" si="242"/>
        <v>1.0717300000000001</v>
      </c>
      <c r="T813" s="326">
        <f t="shared" si="251"/>
        <v>44.974013977401022</v>
      </c>
      <c r="U813" s="296" t="str">
        <f t="shared" si="243"/>
        <v/>
      </c>
      <c r="V813" s="296"/>
      <c r="W813" s="332">
        <v>44439</v>
      </c>
      <c r="X813" s="2" t="s">
        <v>108</v>
      </c>
      <c r="Y813" s="2" t="s">
        <v>135</v>
      </c>
      <c r="Z813" s="323">
        <v>45658</v>
      </c>
      <c r="AA813" s="323">
        <v>46022</v>
      </c>
      <c r="AB813" s="324">
        <v>8760</v>
      </c>
      <c r="AC813" s="325">
        <v>63.54</v>
      </c>
      <c r="AD813" s="274">
        <f t="shared" si="244"/>
        <v>1.07602</v>
      </c>
      <c r="AE813" s="326">
        <f t="shared" si="252"/>
        <v>59.050947008419918</v>
      </c>
      <c r="AF813" s="296" t="str">
        <f t="shared" si="253"/>
        <v/>
      </c>
      <c r="AG813" s="296"/>
      <c r="AH813" s="332">
        <v>44813</v>
      </c>
      <c r="AI813" s="2" t="s">
        <v>108</v>
      </c>
      <c r="AJ813" s="2" t="s">
        <v>111</v>
      </c>
      <c r="AK813" s="323">
        <v>45292</v>
      </c>
      <c r="AL813" s="323">
        <v>45657</v>
      </c>
      <c r="AM813" s="324">
        <v>8784</v>
      </c>
      <c r="AN813" s="325">
        <v>244.71</v>
      </c>
      <c r="AO813" s="274">
        <f t="shared" si="245"/>
        <v>0.96418999999999999</v>
      </c>
      <c r="AP813" s="326">
        <f t="shared" si="254"/>
        <v>253.79852518694449</v>
      </c>
      <c r="AQ813" s="296">
        <f t="shared" si="255"/>
        <v>253.79852518694449</v>
      </c>
      <c r="AR813" s="296"/>
      <c r="AS813" s="333">
        <v>44825</v>
      </c>
      <c r="AT813" s="328" t="s">
        <v>115</v>
      </c>
      <c r="AU813" s="328" t="s">
        <v>145</v>
      </c>
      <c r="AV813" s="329">
        <v>45748</v>
      </c>
      <c r="AW813" s="329">
        <v>45838</v>
      </c>
      <c r="AX813" s="330">
        <v>2184</v>
      </c>
      <c r="AY813" s="331"/>
      <c r="AZ813" s="274">
        <f t="shared" si="246"/>
        <v>0.96418999999999999</v>
      </c>
      <c r="BA813" s="326" t="str">
        <f t="shared" si="256"/>
        <v/>
      </c>
      <c r="BB813" s="296" t="str">
        <f t="shared" si="257"/>
        <v/>
      </c>
      <c r="BC813" t="str">
        <f t="shared" si="247"/>
        <v/>
      </c>
      <c r="BD813" s="296"/>
      <c r="BE813" s="296"/>
      <c r="BF813" s="332">
        <v>45188</v>
      </c>
      <c r="BG813" s="2" t="s">
        <v>115</v>
      </c>
      <c r="BH813" s="2" t="s">
        <v>157</v>
      </c>
      <c r="BI813" s="323">
        <v>46113</v>
      </c>
      <c r="BJ813" s="323">
        <v>46203</v>
      </c>
      <c r="BK813" s="324">
        <v>2184</v>
      </c>
      <c r="BL813" s="325"/>
      <c r="BM813" s="274">
        <f t="shared" si="248"/>
        <v>0.95969000000000004</v>
      </c>
      <c r="BN813" s="326" t="str">
        <f t="shared" si="258"/>
        <v/>
      </c>
      <c r="BO813" s="296" t="str">
        <f t="shared" si="259"/>
        <v/>
      </c>
      <c r="BP813" t="str">
        <f t="shared" si="249"/>
        <v/>
      </c>
      <c r="BQ813" s="296"/>
      <c r="BR813" s="332">
        <v>45176</v>
      </c>
      <c r="BS813" s="2" t="s">
        <v>108</v>
      </c>
      <c r="BT813" s="2" t="s">
        <v>135</v>
      </c>
      <c r="BU813" s="323">
        <v>45658</v>
      </c>
      <c r="BV813" s="323">
        <v>46022</v>
      </c>
      <c r="BW813" s="324">
        <v>8760</v>
      </c>
      <c r="BX813" s="325">
        <v>121.9</v>
      </c>
      <c r="BY813" s="274">
        <f t="shared" si="250"/>
        <v>0.95969000000000004</v>
      </c>
      <c r="BZ813" s="326">
        <f t="shared" si="260"/>
        <v>127.02018360095448</v>
      </c>
      <c r="CA813" s="296" t="str">
        <f t="shared" si="261"/>
        <v/>
      </c>
    </row>
    <row r="814" spans="12:79" x14ac:dyDescent="0.25">
      <c r="L814" s="332">
        <v>44007</v>
      </c>
      <c r="M814" s="2" t="s">
        <v>108</v>
      </c>
      <c r="N814" s="2" t="s">
        <v>151</v>
      </c>
      <c r="O814" s="323">
        <v>44197</v>
      </c>
      <c r="P814" s="323">
        <v>44561</v>
      </c>
      <c r="Q814" s="324">
        <v>8760</v>
      </c>
      <c r="R814" s="325">
        <v>40.07</v>
      </c>
      <c r="S814" s="274">
        <f t="shared" si="242"/>
        <v>1.0717300000000001</v>
      </c>
      <c r="T814" s="326">
        <f t="shared" si="251"/>
        <v>37.388148134324872</v>
      </c>
      <c r="U814" s="296" t="str">
        <f t="shared" si="243"/>
        <v/>
      </c>
      <c r="V814" s="296"/>
      <c r="W814" s="332">
        <v>44439</v>
      </c>
      <c r="X814" s="2" t="s">
        <v>108</v>
      </c>
      <c r="Y814" s="2" t="s">
        <v>138</v>
      </c>
      <c r="Z814" s="323">
        <v>46023</v>
      </c>
      <c r="AA814" s="323">
        <v>46387</v>
      </c>
      <c r="AB814" s="324">
        <v>8760</v>
      </c>
      <c r="AC814" s="325">
        <v>63.73</v>
      </c>
      <c r="AD814" s="274">
        <f t="shared" si="244"/>
        <v>1.07602</v>
      </c>
      <c r="AE814" s="326">
        <f t="shared" si="252"/>
        <v>59.227523651976725</v>
      </c>
      <c r="AF814" s="296" t="str">
        <f t="shared" si="253"/>
        <v/>
      </c>
      <c r="AG814" s="296"/>
      <c r="AH814" s="332">
        <v>44813</v>
      </c>
      <c r="AI814" s="2" t="s">
        <v>108</v>
      </c>
      <c r="AJ814" s="2" t="s">
        <v>135</v>
      </c>
      <c r="AK814" s="323">
        <v>45658</v>
      </c>
      <c r="AL814" s="323">
        <v>46022</v>
      </c>
      <c r="AM814" s="324">
        <v>8760</v>
      </c>
      <c r="AN814" s="325">
        <v>176.41</v>
      </c>
      <c r="AO814" s="274">
        <f t="shared" si="245"/>
        <v>0.96418999999999999</v>
      </c>
      <c r="AP814" s="326">
        <f t="shared" si="254"/>
        <v>182.96186436283304</v>
      </c>
      <c r="AQ814" s="296" t="str">
        <f t="shared" si="255"/>
        <v/>
      </c>
      <c r="AR814" s="296"/>
      <c r="AS814" s="333">
        <v>44824</v>
      </c>
      <c r="AT814" s="328" t="s">
        <v>115</v>
      </c>
      <c r="AU814" s="328" t="s">
        <v>186</v>
      </c>
      <c r="AV814" s="329">
        <v>44835</v>
      </c>
      <c r="AW814" s="329">
        <v>44926</v>
      </c>
      <c r="AX814" s="330">
        <v>2209</v>
      </c>
      <c r="AY814" s="331">
        <v>462.31</v>
      </c>
      <c r="AZ814" s="274">
        <f t="shared" si="246"/>
        <v>0.96418999999999999</v>
      </c>
      <c r="BA814" s="326">
        <f t="shared" si="256"/>
        <v>479.48018544062893</v>
      </c>
      <c r="BB814" s="296" t="str">
        <f t="shared" si="257"/>
        <v/>
      </c>
      <c r="BC814" t="str">
        <f t="shared" si="247"/>
        <v/>
      </c>
      <c r="BD814" s="296"/>
      <c r="BE814" s="296"/>
      <c r="BF814" s="332">
        <v>45187</v>
      </c>
      <c r="BG814" s="2" t="s">
        <v>115</v>
      </c>
      <c r="BH814" s="2" t="s">
        <v>116</v>
      </c>
      <c r="BI814" s="323">
        <v>45200</v>
      </c>
      <c r="BJ814" s="323">
        <v>45291</v>
      </c>
      <c r="BK814" s="324">
        <v>2209</v>
      </c>
      <c r="BL814" s="325">
        <v>106.93</v>
      </c>
      <c r="BM814" s="274">
        <f t="shared" si="248"/>
        <v>0.95969000000000004</v>
      </c>
      <c r="BN814" s="326">
        <f t="shared" si="258"/>
        <v>111.4213964926174</v>
      </c>
      <c r="BO814" s="296">
        <f t="shared" si="259"/>
        <v>111.4213964926174</v>
      </c>
      <c r="BP814">
        <f t="shared" si="249"/>
        <v>1</v>
      </c>
      <c r="BQ814" s="296"/>
      <c r="BR814" s="332">
        <v>45176</v>
      </c>
      <c r="BS814" s="2" t="s">
        <v>108</v>
      </c>
      <c r="BT814" s="2" t="s">
        <v>138</v>
      </c>
      <c r="BU814" s="323">
        <v>46023</v>
      </c>
      <c r="BV814" s="323">
        <v>46387</v>
      </c>
      <c r="BW814" s="324">
        <v>8760</v>
      </c>
      <c r="BX814" s="325">
        <v>109.17</v>
      </c>
      <c r="BY814" s="274">
        <f t="shared" si="250"/>
        <v>0.95969000000000004</v>
      </c>
      <c r="BZ814" s="326">
        <f t="shared" si="260"/>
        <v>113.7554835415603</v>
      </c>
      <c r="CA814" s="296" t="str">
        <f t="shared" si="261"/>
        <v/>
      </c>
    </row>
    <row r="815" spans="12:79" x14ac:dyDescent="0.25">
      <c r="L815" s="332">
        <v>44007</v>
      </c>
      <c r="M815" s="2" t="s">
        <v>108</v>
      </c>
      <c r="N815" s="2" t="s">
        <v>133</v>
      </c>
      <c r="O815" s="323">
        <v>44562</v>
      </c>
      <c r="P815" s="323">
        <v>44926</v>
      </c>
      <c r="Q815" s="324">
        <v>8760</v>
      </c>
      <c r="R815" s="325">
        <v>42.82</v>
      </c>
      <c r="S815" s="274">
        <f t="shared" si="242"/>
        <v>1.0717300000000001</v>
      </c>
      <c r="T815" s="326">
        <f t="shared" si="251"/>
        <v>39.954092915193193</v>
      </c>
      <c r="U815" s="296" t="str">
        <f t="shared" si="243"/>
        <v/>
      </c>
      <c r="V815" s="296"/>
      <c r="W815" s="332">
        <v>44439</v>
      </c>
      <c r="X815" s="2" t="s">
        <v>108</v>
      </c>
      <c r="Y815" s="2" t="s">
        <v>141</v>
      </c>
      <c r="Z815" s="323">
        <v>46388</v>
      </c>
      <c r="AA815" s="323">
        <v>46752</v>
      </c>
      <c r="AB815" s="324">
        <v>8760</v>
      </c>
      <c r="AC815" s="325">
        <v>64.13</v>
      </c>
      <c r="AD815" s="274">
        <f t="shared" si="244"/>
        <v>1.07602</v>
      </c>
      <c r="AE815" s="326">
        <f t="shared" si="252"/>
        <v>59.599263954201589</v>
      </c>
      <c r="AF815" s="296" t="str">
        <f t="shared" si="253"/>
        <v/>
      </c>
      <c r="AG815" s="296"/>
      <c r="AH815" s="332">
        <v>44813</v>
      </c>
      <c r="AI815" s="2" t="s">
        <v>108</v>
      </c>
      <c r="AJ815" s="2" t="s">
        <v>138</v>
      </c>
      <c r="AK815" s="323">
        <v>46023</v>
      </c>
      <c r="AL815" s="323">
        <v>46387</v>
      </c>
      <c r="AM815" s="324">
        <v>8760</v>
      </c>
      <c r="AN815" s="325">
        <v>159.5</v>
      </c>
      <c r="AO815" s="274">
        <f t="shared" si="245"/>
        <v>0.96418999999999999</v>
      </c>
      <c r="AP815" s="326">
        <f t="shared" si="254"/>
        <v>165.42382725396448</v>
      </c>
      <c r="AQ815" s="296" t="str">
        <f t="shared" si="255"/>
        <v/>
      </c>
      <c r="AR815" s="296"/>
      <c r="AS815" s="333">
        <v>44824</v>
      </c>
      <c r="AT815" s="328" t="s">
        <v>115</v>
      </c>
      <c r="AU815" s="328" t="s">
        <v>110</v>
      </c>
      <c r="AV815" s="329">
        <v>44927</v>
      </c>
      <c r="AW815" s="329">
        <v>45016</v>
      </c>
      <c r="AX815" s="330">
        <v>2159</v>
      </c>
      <c r="AY815" s="331">
        <v>680.04</v>
      </c>
      <c r="AZ815" s="274">
        <f t="shared" si="246"/>
        <v>0.96418999999999999</v>
      </c>
      <c r="BA815" s="326">
        <f t="shared" si="256"/>
        <v>705.29667389207521</v>
      </c>
      <c r="BB815" s="296" t="str">
        <f t="shared" si="257"/>
        <v/>
      </c>
      <c r="BC815" t="str">
        <f t="shared" si="247"/>
        <v/>
      </c>
      <c r="BD815" s="296"/>
      <c r="BE815" s="296"/>
      <c r="BF815" s="332">
        <v>45187</v>
      </c>
      <c r="BG815" s="2" t="s">
        <v>115</v>
      </c>
      <c r="BH815" s="2" t="s">
        <v>111</v>
      </c>
      <c r="BI815" s="323">
        <v>45292</v>
      </c>
      <c r="BJ815" s="323">
        <v>45382</v>
      </c>
      <c r="BK815" s="324">
        <v>2183</v>
      </c>
      <c r="BL815" s="325">
        <v>125.33</v>
      </c>
      <c r="BM815" s="274">
        <f t="shared" si="248"/>
        <v>0.95969000000000004</v>
      </c>
      <c r="BN815" s="326">
        <f t="shared" si="258"/>
        <v>130.59425439464826</v>
      </c>
      <c r="BO815" s="296">
        <f t="shared" si="259"/>
        <v>130.59425439464826</v>
      </c>
      <c r="BP815">
        <f t="shared" si="249"/>
        <v>1</v>
      </c>
      <c r="BQ815" s="296"/>
      <c r="BR815" s="332">
        <v>45176</v>
      </c>
      <c r="BS815" s="2" t="s">
        <v>108</v>
      </c>
      <c r="BT815" s="2" t="s">
        <v>141</v>
      </c>
      <c r="BU815" s="323">
        <v>46388</v>
      </c>
      <c r="BV815" s="323">
        <v>46752</v>
      </c>
      <c r="BW815" s="324">
        <v>8760</v>
      </c>
      <c r="BX815" s="325">
        <v>95.33</v>
      </c>
      <c r="BY815" s="274">
        <f t="shared" si="250"/>
        <v>0.95969000000000004</v>
      </c>
      <c r="BZ815" s="326">
        <f t="shared" si="260"/>
        <v>99.334159989163155</v>
      </c>
      <c r="CA815" s="296" t="str">
        <f t="shared" si="261"/>
        <v/>
      </c>
    </row>
    <row r="816" spans="12:79" x14ac:dyDescent="0.25">
      <c r="L816" s="332">
        <v>44007</v>
      </c>
      <c r="M816" s="2" t="s">
        <v>108</v>
      </c>
      <c r="N816" s="2" t="s">
        <v>110</v>
      </c>
      <c r="O816" s="323">
        <v>44927</v>
      </c>
      <c r="P816" s="323">
        <v>45291</v>
      </c>
      <c r="Q816" s="324">
        <v>8760</v>
      </c>
      <c r="R816" s="325">
        <v>44.89</v>
      </c>
      <c r="S816" s="274">
        <f t="shared" si="242"/>
        <v>1.0717300000000001</v>
      </c>
      <c r="T816" s="326">
        <f t="shared" si="251"/>
        <v>41.885549532064978</v>
      </c>
      <c r="U816" s="296" t="str">
        <f t="shared" si="243"/>
        <v/>
      </c>
      <c r="V816" s="296"/>
      <c r="W816" s="332">
        <v>44438</v>
      </c>
      <c r="X816" s="2" t="s">
        <v>108</v>
      </c>
      <c r="Y816" s="2" t="s">
        <v>133</v>
      </c>
      <c r="Z816" s="323">
        <v>44562</v>
      </c>
      <c r="AA816" s="323">
        <v>44926</v>
      </c>
      <c r="AB816" s="324">
        <v>8760</v>
      </c>
      <c r="AC816" s="325">
        <v>86.51</v>
      </c>
      <c r="AD816" s="274">
        <f t="shared" si="244"/>
        <v>1.07602</v>
      </c>
      <c r="AE816" s="326">
        <f t="shared" si="252"/>
        <v>80.398133863682844</v>
      </c>
      <c r="AF816" s="296" t="str">
        <f t="shared" si="253"/>
        <v/>
      </c>
      <c r="AG816" s="296"/>
      <c r="AH816" s="332">
        <v>44813</v>
      </c>
      <c r="AI816" s="2" t="s">
        <v>108</v>
      </c>
      <c r="AJ816" s="2" t="s">
        <v>141</v>
      </c>
      <c r="AK816" s="323">
        <v>46388</v>
      </c>
      <c r="AL816" s="323">
        <v>46752</v>
      </c>
      <c r="AM816" s="324">
        <v>8760</v>
      </c>
      <c r="AN816" s="325">
        <v>131.27000000000001</v>
      </c>
      <c r="AO816" s="274">
        <f t="shared" si="245"/>
        <v>0.96418999999999999</v>
      </c>
      <c r="AP816" s="326">
        <f t="shared" si="254"/>
        <v>136.14536553998695</v>
      </c>
      <c r="AQ816" s="296" t="str">
        <f t="shared" si="255"/>
        <v/>
      </c>
      <c r="AR816" s="296"/>
      <c r="AS816" s="333">
        <v>44824</v>
      </c>
      <c r="AT816" s="328" t="s">
        <v>115</v>
      </c>
      <c r="AU816" s="328" t="s">
        <v>134</v>
      </c>
      <c r="AV816" s="329">
        <v>45017</v>
      </c>
      <c r="AW816" s="329">
        <v>45107</v>
      </c>
      <c r="AX816" s="330">
        <v>2184</v>
      </c>
      <c r="AY816" s="331">
        <v>401.04</v>
      </c>
      <c r="AZ816" s="274">
        <f t="shared" si="246"/>
        <v>0.96418999999999999</v>
      </c>
      <c r="BA816" s="326">
        <f t="shared" si="256"/>
        <v>415.93461869548537</v>
      </c>
      <c r="BB816" s="296" t="str">
        <f t="shared" si="257"/>
        <v/>
      </c>
      <c r="BC816" t="str">
        <f t="shared" si="247"/>
        <v/>
      </c>
      <c r="BD816" s="296"/>
      <c r="BE816" s="296"/>
      <c r="BF816" s="332">
        <v>45187</v>
      </c>
      <c r="BG816" s="2" t="s">
        <v>115</v>
      </c>
      <c r="BH816" s="2" t="s">
        <v>117</v>
      </c>
      <c r="BI816" s="323">
        <v>45383</v>
      </c>
      <c r="BJ816" s="323">
        <v>45473</v>
      </c>
      <c r="BK816" s="324">
        <v>2184</v>
      </c>
      <c r="BL816" s="325">
        <v>113.87</v>
      </c>
      <c r="BM816" s="274">
        <f t="shared" si="248"/>
        <v>0.95969000000000004</v>
      </c>
      <c r="BN816" s="326">
        <f t="shared" si="258"/>
        <v>118.65289833175297</v>
      </c>
      <c r="BO816" s="296">
        <f t="shared" si="259"/>
        <v>118.65289833175297</v>
      </c>
      <c r="BP816">
        <f t="shared" si="249"/>
        <v>1</v>
      </c>
      <c r="BQ816" s="296"/>
      <c r="BR816" s="332">
        <v>45176</v>
      </c>
      <c r="BS816" s="2" t="s">
        <v>108</v>
      </c>
      <c r="BT816" s="2" t="s">
        <v>143</v>
      </c>
      <c r="BU816" s="323">
        <v>46753</v>
      </c>
      <c r="BV816" s="323">
        <v>47118</v>
      </c>
      <c r="BW816" s="324">
        <v>8784</v>
      </c>
      <c r="BX816" s="325">
        <v>84.09</v>
      </c>
      <c r="BY816" s="274">
        <f t="shared" si="250"/>
        <v>0.95969000000000004</v>
      </c>
      <c r="BZ816" s="326">
        <f t="shared" si="260"/>
        <v>87.622044618574748</v>
      </c>
      <c r="CA816" s="296" t="str">
        <f t="shared" si="261"/>
        <v/>
      </c>
    </row>
    <row r="817" spans="12:79" x14ac:dyDescent="0.25">
      <c r="L817" s="332">
        <v>44007</v>
      </c>
      <c r="M817" s="2" t="s">
        <v>108</v>
      </c>
      <c r="N817" s="2" t="s">
        <v>111</v>
      </c>
      <c r="O817" s="323">
        <v>45292</v>
      </c>
      <c r="P817" s="323">
        <v>45657</v>
      </c>
      <c r="Q817" s="324">
        <v>8784</v>
      </c>
      <c r="R817" s="325">
        <v>46.93</v>
      </c>
      <c r="S817" s="274">
        <f t="shared" si="242"/>
        <v>1.0717300000000001</v>
      </c>
      <c r="T817" s="326">
        <f t="shared" si="251"/>
        <v>43.789014024054566</v>
      </c>
      <c r="U817" s="296" t="str">
        <f t="shared" si="243"/>
        <v/>
      </c>
      <c r="V817" s="296"/>
      <c r="W817" s="332">
        <v>44438</v>
      </c>
      <c r="X817" s="2" t="s">
        <v>108</v>
      </c>
      <c r="Y817" s="2" t="s">
        <v>110</v>
      </c>
      <c r="Z817" s="323">
        <v>44927</v>
      </c>
      <c r="AA817" s="323">
        <v>45291</v>
      </c>
      <c r="AB817" s="324">
        <v>8760</v>
      </c>
      <c r="AC817" s="325">
        <v>73.41</v>
      </c>
      <c r="AD817" s="274">
        <f t="shared" si="244"/>
        <v>1.07602</v>
      </c>
      <c r="AE817" s="326">
        <f t="shared" si="252"/>
        <v>68.223638965818481</v>
      </c>
      <c r="AF817" s="296" t="str">
        <f t="shared" si="253"/>
        <v/>
      </c>
      <c r="AG817" s="296"/>
      <c r="AH817" s="332">
        <v>44813</v>
      </c>
      <c r="AI817" s="2" t="s">
        <v>108</v>
      </c>
      <c r="AJ817" s="2" t="s">
        <v>143</v>
      </c>
      <c r="AK817" s="323">
        <v>46753</v>
      </c>
      <c r="AL817" s="323">
        <v>47118</v>
      </c>
      <c r="AM817" s="324">
        <v>8784</v>
      </c>
      <c r="AN817" s="325">
        <v>116.54</v>
      </c>
      <c r="AO817" s="274">
        <f t="shared" si="245"/>
        <v>0.96418999999999999</v>
      </c>
      <c r="AP817" s="326">
        <f t="shared" si="254"/>
        <v>120.86829359358633</v>
      </c>
      <c r="AQ817" s="296" t="str">
        <f t="shared" si="255"/>
        <v/>
      </c>
      <c r="AR817" s="296"/>
      <c r="AS817" s="333">
        <v>44824</v>
      </c>
      <c r="AT817" s="328" t="s">
        <v>115</v>
      </c>
      <c r="AU817" s="328" t="s">
        <v>137</v>
      </c>
      <c r="AV817" s="329">
        <v>45108</v>
      </c>
      <c r="AW817" s="329">
        <v>45199</v>
      </c>
      <c r="AX817" s="330">
        <v>2208</v>
      </c>
      <c r="AY817" s="331">
        <v>400.77</v>
      </c>
      <c r="AZ817" s="274">
        <f t="shared" si="246"/>
        <v>0.96418999999999999</v>
      </c>
      <c r="BA817" s="326">
        <f t="shared" si="256"/>
        <v>415.65459090013377</v>
      </c>
      <c r="BB817" s="296" t="str">
        <f t="shared" si="257"/>
        <v/>
      </c>
      <c r="BC817" t="str">
        <f t="shared" si="247"/>
        <v/>
      </c>
      <c r="BD817" s="296"/>
      <c r="BE817" s="296"/>
      <c r="BF817" s="332">
        <v>45187</v>
      </c>
      <c r="BG817" s="2" t="s">
        <v>115</v>
      </c>
      <c r="BH817" s="2" t="s">
        <v>118</v>
      </c>
      <c r="BI817" s="323">
        <v>45474</v>
      </c>
      <c r="BJ817" s="323">
        <v>45565</v>
      </c>
      <c r="BK817" s="324">
        <v>2208</v>
      </c>
      <c r="BL817" s="325">
        <v>125.46</v>
      </c>
      <c r="BM817" s="274">
        <f t="shared" si="248"/>
        <v>0.95969000000000004</v>
      </c>
      <c r="BN817" s="326">
        <f t="shared" si="258"/>
        <v>130.72971480373869</v>
      </c>
      <c r="BO817" s="296">
        <f t="shared" si="259"/>
        <v>130.72971480373869</v>
      </c>
      <c r="BP817">
        <f t="shared" si="249"/>
        <v>1</v>
      </c>
      <c r="BQ817" s="296"/>
      <c r="BR817" s="332">
        <v>45176</v>
      </c>
      <c r="BS817" s="2" t="s">
        <v>108</v>
      </c>
      <c r="BT817" s="2" t="s">
        <v>146</v>
      </c>
      <c r="BU817" s="323">
        <v>47119</v>
      </c>
      <c r="BV817" s="323">
        <v>47483</v>
      </c>
      <c r="BW817" s="324">
        <v>8760</v>
      </c>
      <c r="BX817" s="325">
        <v>81.099999999999994</v>
      </c>
      <c r="BY817" s="274">
        <f t="shared" si="250"/>
        <v>0.95969000000000004</v>
      </c>
      <c r="BZ817" s="326">
        <f t="shared" si="260"/>
        <v>84.506455209494717</v>
      </c>
      <c r="CA817" s="296" t="str">
        <f t="shared" si="261"/>
        <v/>
      </c>
    </row>
    <row r="818" spans="12:79" x14ac:dyDescent="0.25">
      <c r="L818" s="332">
        <v>44007</v>
      </c>
      <c r="M818" s="2" t="s">
        <v>108</v>
      </c>
      <c r="N818" s="2" t="s">
        <v>135</v>
      </c>
      <c r="O818" s="323">
        <v>45658</v>
      </c>
      <c r="P818" s="323">
        <v>46022</v>
      </c>
      <c r="Q818" s="324">
        <v>8760</v>
      </c>
      <c r="R818" s="325">
        <v>47.53</v>
      </c>
      <c r="S818" s="274">
        <f t="shared" si="242"/>
        <v>1.0717300000000001</v>
      </c>
      <c r="T818" s="326">
        <f t="shared" si="251"/>
        <v>44.348856521698558</v>
      </c>
      <c r="U818" s="296" t="str">
        <f t="shared" si="243"/>
        <v/>
      </c>
      <c r="V818" s="296"/>
      <c r="W818" s="332">
        <v>44438</v>
      </c>
      <c r="X818" s="2" t="s">
        <v>108</v>
      </c>
      <c r="Y818" s="2" t="s">
        <v>111</v>
      </c>
      <c r="Z818" s="323">
        <v>45292</v>
      </c>
      <c r="AA818" s="323">
        <v>45657</v>
      </c>
      <c r="AB818" s="324">
        <v>8784</v>
      </c>
      <c r="AC818" s="325">
        <v>66.09</v>
      </c>
      <c r="AD818" s="274">
        <f t="shared" si="244"/>
        <v>1.07602</v>
      </c>
      <c r="AE818" s="326">
        <f t="shared" si="252"/>
        <v>61.420791435103439</v>
      </c>
      <c r="AF818" s="296" t="str">
        <f t="shared" si="253"/>
        <v/>
      </c>
      <c r="AG818" s="296"/>
      <c r="AH818" s="332">
        <v>44813</v>
      </c>
      <c r="AI818" s="2" t="s">
        <v>108</v>
      </c>
      <c r="AJ818" s="2" t="s">
        <v>146</v>
      </c>
      <c r="AK818" s="323">
        <v>47119</v>
      </c>
      <c r="AL818" s="323">
        <v>47483</v>
      </c>
      <c r="AM818" s="324">
        <v>8760</v>
      </c>
      <c r="AN818" s="325">
        <v>118.54</v>
      </c>
      <c r="AO818" s="274">
        <f t="shared" si="245"/>
        <v>0.96418999999999999</v>
      </c>
      <c r="AP818" s="326">
        <f t="shared" si="254"/>
        <v>122.94257355915329</v>
      </c>
      <c r="AQ818" s="296" t="str">
        <f t="shared" si="255"/>
        <v/>
      </c>
      <c r="AR818" s="296"/>
      <c r="AS818" s="333">
        <v>44824</v>
      </c>
      <c r="AT818" s="328" t="s">
        <v>115</v>
      </c>
      <c r="AU818" s="328" t="s">
        <v>116</v>
      </c>
      <c r="AV818" s="329">
        <v>45200</v>
      </c>
      <c r="AW818" s="329">
        <v>45291</v>
      </c>
      <c r="AX818" s="330">
        <v>2209</v>
      </c>
      <c r="AY818" s="331">
        <v>519.28</v>
      </c>
      <c r="AZ818" s="274">
        <f t="shared" si="246"/>
        <v>0.96418999999999999</v>
      </c>
      <c r="BA818" s="326">
        <f t="shared" si="256"/>
        <v>538.56605025980355</v>
      </c>
      <c r="BB818" s="296" t="str">
        <f t="shared" si="257"/>
        <v/>
      </c>
      <c r="BC818">
        <f t="shared" si="247"/>
        <v>1</v>
      </c>
      <c r="BD818" s="296"/>
      <c r="BE818" s="296"/>
      <c r="BF818" s="332">
        <v>45187</v>
      </c>
      <c r="BG818" s="2" t="s">
        <v>115</v>
      </c>
      <c r="BH818" s="2" t="s">
        <v>140</v>
      </c>
      <c r="BI818" s="323">
        <v>45566</v>
      </c>
      <c r="BJ818" s="323">
        <v>45657</v>
      </c>
      <c r="BK818" s="324">
        <v>2209</v>
      </c>
      <c r="BL818" s="325">
        <v>141.04</v>
      </c>
      <c r="BM818" s="274">
        <f t="shared" si="248"/>
        <v>0.95969000000000004</v>
      </c>
      <c r="BN818" s="326">
        <f t="shared" si="258"/>
        <v>146.96412383165395</v>
      </c>
      <c r="BO818" s="296" t="str">
        <f t="shared" si="259"/>
        <v/>
      </c>
      <c r="BP818" t="str">
        <f t="shared" si="249"/>
        <v/>
      </c>
      <c r="BQ818" s="296"/>
      <c r="BR818" s="332">
        <v>45176</v>
      </c>
      <c r="BS818" s="2" t="s">
        <v>108</v>
      </c>
      <c r="BT818" s="2" t="s">
        <v>149</v>
      </c>
      <c r="BU818" s="323">
        <v>47484</v>
      </c>
      <c r="BV818" s="323">
        <v>47848</v>
      </c>
      <c r="BW818" s="324">
        <v>8760</v>
      </c>
      <c r="BX818" s="325">
        <v>79.41</v>
      </c>
      <c r="BY818" s="274">
        <f t="shared" si="250"/>
        <v>0.95969000000000004</v>
      </c>
      <c r="BZ818" s="326">
        <f t="shared" si="260"/>
        <v>82.745469891319061</v>
      </c>
      <c r="CA818" s="296" t="str">
        <f t="shared" si="261"/>
        <v/>
      </c>
    </row>
    <row r="819" spans="12:79" x14ac:dyDescent="0.25">
      <c r="L819" s="332">
        <v>44007</v>
      </c>
      <c r="M819" s="2" t="s">
        <v>108</v>
      </c>
      <c r="N819" s="2" t="s">
        <v>138</v>
      </c>
      <c r="O819" s="323">
        <v>46023</v>
      </c>
      <c r="P819" s="323">
        <v>46387</v>
      </c>
      <c r="Q819" s="324">
        <v>8760</v>
      </c>
      <c r="R819" s="325">
        <v>48.08</v>
      </c>
      <c r="S819" s="274">
        <f t="shared" si="242"/>
        <v>1.0717300000000001</v>
      </c>
      <c r="T819" s="326">
        <f t="shared" si="251"/>
        <v>44.862045477872222</v>
      </c>
      <c r="U819" s="296" t="str">
        <f t="shared" si="243"/>
        <v/>
      </c>
      <c r="V819" s="296"/>
      <c r="W819" s="332">
        <v>44438</v>
      </c>
      <c r="X819" s="2" t="s">
        <v>108</v>
      </c>
      <c r="Y819" s="2" t="s">
        <v>135</v>
      </c>
      <c r="Z819" s="323">
        <v>45658</v>
      </c>
      <c r="AA819" s="323">
        <v>46022</v>
      </c>
      <c r="AB819" s="324">
        <v>8760</v>
      </c>
      <c r="AC819" s="325">
        <v>63.39</v>
      </c>
      <c r="AD819" s="274">
        <f t="shared" si="244"/>
        <v>1.07602</v>
      </c>
      <c r="AE819" s="326">
        <f t="shared" si="252"/>
        <v>58.911544395085592</v>
      </c>
      <c r="AF819" s="296" t="str">
        <f t="shared" si="253"/>
        <v/>
      </c>
      <c r="AG819" s="296"/>
      <c r="AH819" s="332">
        <v>44813</v>
      </c>
      <c r="AI819" s="2" t="s">
        <v>108</v>
      </c>
      <c r="AJ819" s="2" t="s">
        <v>149</v>
      </c>
      <c r="AK819" s="323">
        <v>47484</v>
      </c>
      <c r="AL819" s="323">
        <v>47848</v>
      </c>
      <c r="AM819" s="324">
        <v>8760</v>
      </c>
      <c r="AN819" s="325">
        <v>116.6</v>
      </c>
      <c r="AO819" s="274">
        <f t="shared" si="245"/>
        <v>0.96418999999999999</v>
      </c>
      <c r="AP819" s="326">
        <f t="shared" si="254"/>
        <v>120.93052199255332</v>
      </c>
      <c r="AQ819" s="296" t="str">
        <f t="shared" si="255"/>
        <v/>
      </c>
      <c r="AR819" s="296"/>
      <c r="AS819" s="333">
        <v>44824</v>
      </c>
      <c r="AT819" s="328" t="s">
        <v>115</v>
      </c>
      <c r="AU819" s="328" t="s">
        <v>111</v>
      </c>
      <c r="AV819" s="329">
        <v>45292</v>
      </c>
      <c r="AW819" s="329">
        <v>45382</v>
      </c>
      <c r="AX819" s="330">
        <v>2183</v>
      </c>
      <c r="AY819" s="331">
        <v>425.35</v>
      </c>
      <c r="AZ819" s="274">
        <f t="shared" si="246"/>
        <v>0.96418999999999999</v>
      </c>
      <c r="BA819" s="326">
        <f t="shared" si="256"/>
        <v>441.14749167695169</v>
      </c>
      <c r="BB819" s="296" t="str">
        <f t="shared" si="257"/>
        <v/>
      </c>
      <c r="BC819">
        <f t="shared" si="247"/>
        <v>1</v>
      </c>
      <c r="BD819" s="296"/>
      <c r="BE819" s="296"/>
      <c r="BF819" s="332">
        <v>45187</v>
      </c>
      <c r="BG819" s="2" t="s">
        <v>115</v>
      </c>
      <c r="BH819" s="2" t="s">
        <v>135</v>
      </c>
      <c r="BI819" s="323">
        <v>45658</v>
      </c>
      <c r="BJ819" s="323">
        <v>45747</v>
      </c>
      <c r="BK819" s="324">
        <v>2159</v>
      </c>
      <c r="BL819" s="325">
        <v>141.63999999999999</v>
      </c>
      <c r="BM819" s="274">
        <f t="shared" si="248"/>
        <v>0.95969000000000004</v>
      </c>
      <c r="BN819" s="326">
        <f t="shared" si="258"/>
        <v>147.58932571976365</v>
      </c>
      <c r="BO819" s="296" t="str">
        <f t="shared" si="259"/>
        <v/>
      </c>
      <c r="BP819" t="str">
        <f t="shared" si="249"/>
        <v/>
      </c>
      <c r="BQ819" s="296"/>
      <c r="BR819" s="332">
        <v>45176</v>
      </c>
      <c r="BS819" s="2" t="s">
        <v>108</v>
      </c>
      <c r="BT819" s="2" t="s">
        <v>153</v>
      </c>
      <c r="BU819" s="323">
        <v>47849</v>
      </c>
      <c r="BV819" s="323">
        <v>48213</v>
      </c>
      <c r="BW819" s="324">
        <v>8760</v>
      </c>
      <c r="BX819" s="325">
        <v>81.349999999999994</v>
      </c>
      <c r="BY819" s="274">
        <f t="shared" si="250"/>
        <v>0.95969000000000004</v>
      </c>
      <c r="BZ819" s="326">
        <f t="shared" si="260"/>
        <v>84.766955996207102</v>
      </c>
      <c r="CA819" s="296" t="str">
        <f t="shared" si="261"/>
        <v/>
      </c>
    </row>
    <row r="820" spans="12:79" x14ac:dyDescent="0.25">
      <c r="L820" s="332">
        <v>44006</v>
      </c>
      <c r="M820" s="2" t="s">
        <v>108</v>
      </c>
      <c r="N820" s="2" t="s">
        <v>151</v>
      </c>
      <c r="O820" s="323">
        <v>44197</v>
      </c>
      <c r="P820" s="323">
        <v>44561</v>
      </c>
      <c r="Q820" s="324">
        <v>8760</v>
      </c>
      <c r="R820" s="325">
        <v>40.86</v>
      </c>
      <c r="S820" s="274">
        <f t="shared" si="242"/>
        <v>1.0717300000000001</v>
      </c>
      <c r="T820" s="326">
        <f t="shared" si="251"/>
        <v>38.125274089556136</v>
      </c>
      <c r="U820" s="296" t="str">
        <f t="shared" si="243"/>
        <v/>
      </c>
      <c r="V820" s="296"/>
      <c r="W820" s="332">
        <v>44438</v>
      </c>
      <c r="X820" s="2" t="s">
        <v>108</v>
      </c>
      <c r="Y820" s="2" t="s">
        <v>138</v>
      </c>
      <c r="Z820" s="323">
        <v>46023</v>
      </c>
      <c r="AA820" s="323">
        <v>46387</v>
      </c>
      <c r="AB820" s="324">
        <v>8760</v>
      </c>
      <c r="AC820" s="325">
        <v>63.4</v>
      </c>
      <c r="AD820" s="274">
        <f t="shared" si="244"/>
        <v>1.07602</v>
      </c>
      <c r="AE820" s="326">
        <f t="shared" si="252"/>
        <v>58.920837902641217</v>
      </c>
      <c r="AF820" s="296" t="str">
        <f t="shared" si="253"/>
        <v/>
      </c>
      <c r="AG820" s="296"/>
      <c r="AH820" s="332">
        <v>44813</v>
      </c>
      <c r="AI820" s="2" t="s">
        <v>108</v>
      </c>
      <c r="AJ820" s="2" t="s">
        <v>153</v>
      </c>
      <c r="AK820" s="323">
        <v>47849</v>
      </c>
      <c r="AL820" s="323">
        <v>48213</v>
      </c>
      <c r="AM820" s="324">
        <v>8760</v>
      </c>
      <c r="AN820" s="325">
        <v>115.03</v>
      </c>
      <c r="AO820" s="274">
        <f t="shared" si="245"/>
        <v>0.96418999999999999</v>
      </c>
      <c r="AP820" s="326">
        <f t="shared" si="254"/>
        <v>119.30221221958328</v>
      </c>
      <c r="AQ820" s="296" t="str">
        <f t="shared" si="255"/>
        <v/>
      </c>
      <c r="AR820" s="296"/>
      <c r="AS820" s="333">
        <v>44824</v>
      </c>
      <c r="AT820" s="328" t="s">
        <v>115</v>
      </c>
      <c r="AU820" s="328" t="s">
        <v>117</v>
      </c>
      <c r="AV820" s="329">
        <v>45383</v>
      </c>
      <c r="AW820" s="329">
        <v>45473</v>
      </c>
      <c r="AX820" s="330">
        <v>2184</v>
      </c>
      <c r="AY820" s="331">
        <v>154</v>
      </c>
      <c r="AZ820" s="274">
        <f t="shared" si="246"/>
        <v>0.96418999999999999</v>
      </c>
      <c r="BA820" s="326">
        <f t="shared" si="256"/>
        <v>159.71955734865534</v>
      </c>
      <c r="BB820" s="296" t="str">
        <f t="shared" si="257"/>
        <v/>
      </c>
      <c r="BC820">
        <f t="shared" si="247"/>
        <v>1</v>
      </c>
      <c r="BD820" s="296"/>
      <c r="BE820" s="296"/>
      <c r="BF820" s="332">
        <v>45187</v>
      </c>
      <c r="BG820" s="2" t="s">
        <v>115</v>
      </c>
      <c r="BH820" s="2" t="s">
        <v>145</v>
      </c>
      <c r="BI820" s="323">
        <v>45748</v>
      </c>
      <c r="BJ820" s="323">
        <v>45838</v>
      </c>
      <c r="BK820" s="324">
        <v>2184</v>
      </c>
      <c r="BL820" s="325">
        <v>103.48</v>
      </c>
      <c r="BM820" s="274">
        <f t="shared" si="248"/>
        <v>0.95969000000000004</v>
      </c>
      <c r="BN820" s="326">
        <f t="shared" si="258"/>
        <v>107.82648563598661</v>
      </c>
      <c r="BO820" s="296" t="str">
        <f t="shared" si="259"/>
        <v/>
      </c>
      <c r="BP820" t="str">
        <f t="shared" si="249"/>
        <v/>
      </c>
      <c r="BQ820" s="296"/>
      <c r="BR820" s="332">
        <v>45176</v>
      </c>
      <c r="BS820" s="2" t="s">
        <v>108</v>
      </c>
      <c r="BT820" s="2" t="s">
        <v>155</v>
      </c>
      <c r="BU820" s="323">
        <v>48214</v>
      </c>
      <c r="BV820" s="323">
        <v>48579</v>
      </c>
      <c r="BW820" s="324">
        <v>8784</v>
      </c>
      <c r="BX820" s="325">
        <v>79.349999999999994</v>
      </c>
      <c r="BY820" s="274">
        <f t="shared" si="250"/>
        <v>0.95969000000000004</v>
      </c>
      <c r="BZ820" s="326">
        <f t="shared" si="260"/>
        <v>82.682949702508097</v>
      </c>
      <c r="CA820" s="296" t="str">
        <f t="shared" si="261"/>
        <v/>
      </c>
    </row>
    <row r="821" spans="12:79" x14ac:dyDescent="0.25">
      <c r="L821" s="332">
        <v>44006</v>
      </c>
      <c r="M821" s="2" t="s">
        <v>108</v>
      </c>
      <c r="N821" s="2" t="s">
        <v>133</v>
      </c>
      <c r="O821" s="323">
        <v>44562</v>
      </c>
      <c r="P821" s="323">
        <v>44926</v>
      </c>
      <c r="Q821" s="324">
        <v>8760</v>
      </c>
      <c r="R821" s="325">
        <v>43.67</v>
      </c>
      <c r="S821" s="274">
        <f t="shared" si="242"/>
        <v>1.0717300000000001</v>
      </c>
      <c r="T821" s="326">
        <f t="shared" si="251"/>
        <v>40.74720312018885</v>
      </c>
      <c r="U821" s="296" t="str">
        <f t="shared" si="243"/>
        <v/>
      </c>
      <c r="V821" s="296"/>
      <c r="W821" s="332">
        <v>44438</v>
      </c>
      <c r="X821" s="2" t="s">
        <v>108</v>
      </c>
      <c r="Y821" s="2" t="s">
        <v>141</v>
      </c>
      <c r="Z821" s="323">
        <v>46388</v>
      </c>
      <c r="AA821" s="323">
        <v>46752</v>
      </c>
      <c r="AB821" s="324">
        <v>8760</v>
      </c>
      <c r="AC821" s="325">
        <v>63.8</v>
      </c>
      <c r="AD821" s="274">
        <f t="shared" si="244"/>
        <v>1.07602</v>
      </c>
      <c r="AE821" s="326">
        <f t="shared" si="252"/>
        <v>59.292578204866082</v>
      </c>
      <c r="AF821" s="296" t="str">
        <f t="shared" si="253"/>
        <v/>
      </c>
      <c r="AG821" s="296"/>
      <c r="AH821" s="332">
        <v>44813</v>
      </c>
      <c r="AI821" s="2" t="s">
        <v>108</v>
      </c>
      <c r="AJ821" s="2" t="s">
        <v>155</v>
      </c>
      <c r="AK821" s="323">
        <v>48214</v>
      </c>
      <c r="AL821" s="323">
        <v>48579</v>
      </c>
      <c r="AM821" s="324">
        <v>8784</v>
      </c>
      <c r="AN821" s="325">
        <v>113.32</v>
      </c>
      <c r="AO821" s="274">
        <f t="shared" si="245"/>
        <v>0.96418999999999999</v>
      </c>
      <c r="AP821" s="326">
        <f t="shared" si="254"/>
        <v>117.52870284902353</v>
      </c>
      <c r="AQ821" s="296" t="str">
        <f t="shared" si="255"/>
        <v/>
      </c>
      <c r="AR821" s="296"/>
      <c r="AS821" s="333">
        <v>44824</v>
      </c>
      <c r="AT821" s="328" t="s">
        <v>115</v>
      </c>
      <c r="AU821" s="328" t="s">
        <v>118</v>
      </c>
      <c r="AV821" s="329">
        <v>45474</v>
      </c>
      <c r="AW821" s="329">
        <v>45565</v>
      </c>
      <c r="AX821" s="330">
        <v>2208</v>
      </c>
      <c r="AY821" s="331">
        <v>148.33000000000001</v>
      </c>
      <c r="AZ821" s="274">
        <f t="shared" si="246"/>
        <v>0.96418999999999999</v>
      </c>
      <c r="BA821" s="326">
        <f t="shared" si="256"/>
        <v>153.83897364627305</v>
      </c>
      <c r="BB821" s="296" t="str">
        <f t="shared" si="257"/>
        <v/>
      </c>
      <c r="BC821">
        <f t="shared" si="247"/>
        <v>1</v>
      </c>
      <c r="BD821" s="296"/>
      <c r="BE821" s="296"/>
      <c r="BF821" s="332">
        <v>45187</v>
      </c>
      <c r="BG821" s="2" t="s">
        <v>115</v>
      </c>
      <c r="BH821" s="2" t="s">
        <v>148</v>
      </c>
      <c r="BI821" s="323">
        <v>45839</v>
      </c>
      <c r="BJ821" s="323">
        <v>45930</v>
      </c>
      <c r="BK821" s="324">
        <v>2208</v>
      </c>
      <c r="BL821" s="325">
        <v>104.15</v>
      </c>
      <c r="BM821" s="274">
        <f t="shared" si="248"/>
        <v>0.95969000000000004</v>
      </c>
      <c r="BN821" s="326">
        <f t="shared" si="258"/>
        <v>108.52462774437579</v>
      </c>
      <c r="BO821" s="296" t="str">
        <f t="shared" si="259"/>
        <v/>
      </c>
      <c r="BP821" t="str">
        <f t="shared" si="249"/>
        <v/>
      </c>
      <c r="BQ821" s="296"/>
      <c r="BR821" s="332">
        <v>45176</v>
      </c>
      <c r="BS821" s="2" t="s">
        <v>108</v>
      </c>
      <c r="BT821" s="2" t="s">
        <v>158</v>
      </c>
      <c r="BU821" s="323">
        <v>48580</v>
      </c>
      <c r="BV821" s="323">
        <v>48944</v>
      </c>
      <c r="BW821" s="324">
        <v>8760</v>
      </c>
      <c r="BX821" s="325">
        <v>77.349999999999994</v>
      </c>
      <c r="BY821" s="274">
        <f t="shared" si="250"/>
        <v>0.95969000000000004</v>
      </c>
      <c r="BZ821" s="326">
        <f t="shared" si="260"/>
        <v>80.598943408809092</v>
      </c>
      <c r="CA821" s="296" t="str">
        <f t="shared" si="261"/>
        <v/>
      </c>
    </row>
    <row r="822" spans="12:79" x14ac:dyDescent="0.25">
      <c r="L822" s="332">
        <v>44006</v>
      </c>
      <c r="M822" s="2" t="s">
        <v>108</v>
      </c>
      <c r="N822" s="2" t="s">
        <v>110</v>
      </c>
      <c r="O822" s="323">
        <v>44927</v>
      </c>
      <c r="P822" s="323">
        <v>45291</v>
      </c>
      <c r="Q822" s="324">
        <v>8760</v>
      </c>
      <c r="R822" s="325">
        <v>45.68</v>
      </c>
      <c r="S822" s="274">
        <f t="shared" si="242"/>
        <v>1.0717300000000001</v>
      </c>
      <c r="T822" s="326">
        <f t="shared" si="251"/>
        <v>42.622675487296235</v>
      </c>
      <c r="U822" s="296" t="str">
        <f t="shared" si="243"/>
        <v/>
      </c>
      <c r="V822" s="296"/>
      <c r="W822" s="332">
        <v>44435</v>
      </c>
      <c r="X822" s="2" t="s">
        <v>108</v>
      </c>
      <c r="Y822" s="2" t="s">
        <v>133</v>
      </c>
      <c r="Z822" s="323">
        <v>44562</v>
      </c>
      <c r="AA822" s="323">
        <v>44926</v>
      </c>
      <c r="AB822" s="324">
        <v>8760</v>
      </c>
      <c r="AC822" s="325">
        <v>84.24</v>
      </c>
      <c r="AD822" s="274">
        <f t="shared" si="244"/>
        <v>1.07602</v>
      </c>
      <c r="AE822" s="326">
        <f t="shared" si="252"/>
        <v>78.288507648556717</v>
      </c>
      <c r="AF822" s="296" t="str">
        <f t="shared" si="253"/>
        <v/>
      </c>
      <c r="AG822" s="296"/>
      <c r="AH822" s="332">
        <v>44812</v>
      </c>
      <c r="AI822" s="2" t="s">
        <v>108</v>
      </c>
      <c r="AJ822" s="2" t="s">
        <v>110</v>
      </c>
      <c r="AK822" s="323">
        <v>44927</v>
      </c>
      <c r="AL822" s="323">
        <v>45291</v>
      </c>
      <c r="AM822" s="324">
        <v>8760</v>
      </c>
      <c r="AN822" s="325">
        <v>525</v>
      </c>
      <c r="AO822" s="274">
        <f t="shared" si="245"/>
        <v>0.96418999999999999</v>
      </c>
      <c r="AP822" s="326">
        <f t="shared" si="254"/>
        <v>544.49849096132505</v>
      </c>
      <c r="AQ822" s="296" t="str">
        <f t="shared" si="255"/>
        <v/>
      </c>
      <c r="AR822" s="296"/>
      <c r="AS822" s="333">
        <v>44824</v>
      </c>
      <c r="AT822" s="328" t="s">
        <v>115</v>
      </c>
      <c r="AU822" s="328" t="s">
        <v>140</v>
      </c>
      <c r="AV822" s="329">
        <v>45566</v>
      </c>
      <c r="AW822" s="329">
        <v>45657</v>
      </c>
      <c r="AX822" s="330">
        <v>2209</v>
      </c>
      <c r="AY822" s="331">
        <v>233.5</v>
      </c>
      <c r="AZ822" s="274">
        <f t="shared" si="246"/>
        <v>0.96418999999999999</v>
      </c>
      <c r="BA822" s="326">
        <f t="shared" si="256"/>
        <v>242.1721859799417</v>
      </c>
      <c r="BB822" s="296" t="str">
        <f t="shared" si="257"/>
        <v/>
      </c>
      <c r="BC822" t="str">
        <f t="shared" si="247"/>
        <v/>
      </c>
      <c r="BD822" s="296"/>
      <c r="BE822" s="296"/>
      <c r="BF822" s="332">
        <v>45187</v>
      </c>
      <c r="BG822" s="2" t="s">
        <v>115</v>
      </c>
      <c r="BH822" s="2" t="s">
        <v>152</v>
      </c>
      <c r="BI822" s="323">
        <v>45931</v>
      </c>
      <c r="BJ822" s="323">
        <v>46022</v>
      </c>
      <c r="BK822" s="324">
        <v>2209</v>
      </c>
      <c r="BL822" s="325">
        <v>128.13</v>
      </c>
      <c r="BM822" s="274">
        <f t="shared" si="248"/>
        <v>0.95969000000000004</v>
      </c>
      <c r="BN822" s="326">
        <f t="shared" si="258"/>
        <v>133.51186320582687</v>
      </c>
      <c r="BO822" s="296" t="str">
        <f t="shared" si="259"/>
        <v/>
      </c>
      <c r="BP822" t="str">
        <f t="shared" si="249"/>
        <v/>
      </c>
      <c r="BQ822" s="296"/>
      <c r="BR822" s="332">
        <v>45175</v>
      </c>
      <c r="BS822" s="2" t="s">
        <v>108</v>
      </c>
      <c r="BT822" s="2" t="s">
        <v>111</v>
      </c>
      <c r="BU822" s="323">
        <v>45292</v>
      </c>
      <c r="BV822" s="323">
        <v>45657</v>
      </c>
      <c r="BW822" s="324">
        <v>8784</v>
      </c>
      <c r="BX822" s="325">
        <v>128.16</v>
      </c>
      <c r="BY822" s="274">
        <f t="shared" si="250"/>
        <v>0.95969000000000004</v>
      </c>
      <c r="BZ822" s="326">
        <f t="shared" si="260"/>
        <v>133.54312330023237</v>
      </c>
      <c r="CA822" s="296">
        <f t="shared" si="261"/>
        <v>133.54312330023237</v>
      </c>
    </row>
    <row r="823" spans="12:79" x14ac:dyDescent="0.25">
      <c r="L823" s="332">
        <v>44006</v>
      </c>
      <c r="M823" s="2" t="s">
        <v>108</v>
      </c>
      <c r="N823" s="2" t="s">
        <v>111</v>
      </c>
      <c r="O823" s="323">
        <v>45292</v>
      </c>
      <c r="P823" s="323">
        <v>45657</v>
      </c>
      <c r="Q823" s="324">
        <v>8784</v>
      </c>
      <c r="R823" s="325">
        <v>47.57</v>
      </c>
      <c r="S823" s="274">
        <f t="shared" si="242"/>
        <v>1.0717300000000001</v>
      </c>
      <c r="T823" s="326">
        <f t="shared" si="251"/>
        <v>44.386179354874827</v>
      </c>
      <c r="U823" s="296" t="str">
        <f t="shared" si="243"/>
        <v/>
      </c>
      <c r="V823" s="296"/>
      <c r="W823" s="332">
        <v>44435</v>
      </c>
      <c r="X823" s="2" t="s">
        <v>108</v>
      </c>
      <c r="Y823" s="2" t="s">
        <v>110</v>
      </c>
      <c r="Z823" s="323">
        <v>44927</v>
      </c>
      <c r="AA823" s="323">
        <v>45291</v>
      </c>
      <c r="AB823" s="324">
        <v>8760</v>
      </c>
      <c r="AC823" s="325">
        <v>71.63</v>
      </c>
      <c r="AD823" s="274">
        <f t="shared" si="244"/>
        <v>1.07602</v>
      </c>
      <c r="AE823" s="326">
        <f t="shared" si="252"/>
        <v>66.569394620917819</v>
      </c>
      <c r="AF823" s="296" t="str">
        <f t="shared" si="253"/>
        <v/>
      </c>
      <c r="AG823" s="296"/>
      <c r="AH823" s="332">
        <v>44812</v>
      </c>
      <c r="AI823" s="2" t="s">
        <v>108</v>
      </c>
      <c r="AJ823" s="2" t="s">
        <v>111</v>
      </c>
      <c r="AK823" s="323">
        <v>45292</v>
      </c>
      <c r="AL823" s="323">
        <v>45657</v>
      </c>
      <c r="AM823" s="324">
        <v>8784</v>
      </c>
      <c r="AN823" s="325">
        <v>245.33</v>
      </c>
      <c r="AO823" s="274">
        <f t="shared" si="245"/>
        <v>0.96418999999999999</v>
      </c>
      <c r="AP823" s="326">
        <f t="shared" si="254"/>
        <v>254.44155197627026</v>
      </c>
      <c r="AQ823" s="296">
        <f t="shared" si="255"/>
        <v>254.44155197627026</v>
      </c>
      <c r="AR823" s="296"/>
      <c r="AS823" s="333">
        <v>44824</v>
      </c>
      <c r="AT823" s="328" t="s">
        <v>115</v>
      </c>
      <c r="AU823" s="328" t="s">
        <v>135</v>
      </c>
      <c r="AV823" s="329">
        <v>45658</v>
      </c>
      <c r="AW823" s="329">
        <v>45747</v>
      </c>
      <c r="AX823" s="330">
        <v>2159</v>
      </c>
      <c r="AY823" s="331">
        <v>227.82</v>
      </c>
      <c r="AZ823" s="274">
        <f t="shared" si="246"/>
        <v>0.96418999999999999</v>
      </c>
      <c r="BA823" s="326">
        <f t="shared" si="256"/>
        <v>236.28123087773156</v>
      </c>
      <c r="BB823" s="296" t="str">
        <f t="shared" si="257"/>
        <v/>
      </c>
      <c r="BC823" t="str">
        <f t="shared" si="247"/>
        <v/>
      </c>
      <c r="BD823" s="296"/>
      <c r="BE823" s="296"/>
      <c r="BF823" s="332">
        <v>45187</v>
      </c>
      <c r="BG823" s="2" t="s">
        <v>115</v>
      </c>
      <c r="BH823" s="2" t="s">
        <v>138</v>
      </c>
      <c r="BI823" s="323">
        <v>46023</v>
      </c>
      <c r="BJ823" s="323">
        <v>46112</v>
      </c>
      <c r="BK823" s="324">
        <v>2159</v>
      </c>
      <c r="BL823" s="325">
        <v>128.86000000000001</v>
      </c>
      <c r="BM823" s="274">
        <f t="shared" si="248"/>
        <v>0.95969000000000004</v>
      </c>
      <c r="BN823" s="326">
        <f t="shared" si="258"/>
        <v>134.27252550302703</v>
      </c>
      <c r="BO823" s="296" t="str">
        <f t="shared" si="259"/>
        <v/>
      </c>
      <c r="BP823" t="str">
        <f t="shared" si="249"/>
        <v/>
      </c>
      <c r="BQ823" s="296"/>
      <c r="BR823" s="332">
        <v>45175</v>
      </c>
      <c r="BS823" s="2" t="s">
        <v>108</v>
      </c>
      <c r="BT823" s="2" t="s">
        <v>135</v>
      </c>
      <c r="BU823" s="323">
        <v>45658</v>
      </c>
      <c r="BV823" s="323">
        <v>46022</v>
      </c>
      <c r="BW823" s="324">
        <v>8760</v>
      </c>
      <c r="BX823" s="325">
        <v>122.43</v>
      </c>
      <c r="BY823" s="274">
        <f t="shared" si="250"/>
        <v>0.95969000000000004</v>
      </c>
      <c r="BZ823" s="326">
        <f t="shared" si="260"/>
        <v>127.57244526878472</v>
      </c>
      <c r="CA823" s="296" t="str">
        <f t="shared" si="261"/>
        <v/>
      </c>
    </row>
    <row r="824" spans="12:79" x14ac:dyDescent="0.25">
      <c r="L824" s="332">
        <v>44006</v>
      </c>
      <c r="M824" s="2" t="s">
        <v>108</v>
      </c>
      <c r="N824" s="2" t="s">
        <v>135</v>
      </c>
      <c r="O824" s="323">
        <v>45658</v>
      </c>
      <c r="P824" s="323">
        <v>46022</v>
      </c>
      <c r="Q824" s="324">
        <v>8760</v>
      </c>
      <c r="R824" s="325">
        <v>48.28</v>
      </c>
      <c r="S824" s="274">
        <f t="shared" si="242"/>
        <v>1.0717300000000001</v>
      </c>
      <c r="T824" s="326">
        <f t="shared" si="251"/>
        <v>45.048659643753552</v>
      </c>
      <c r="U824" s="296" t="str">
        <f t="shared" si="243"/>
        <v/>
      </c>
      <c r="V824" s="296"/>
      <c r="W824" s="332">
        <v>44435</v>
      </c>
      <c r="X824" s="2" t="s">
        <v>108</v>
      </c>
      <c r="Y824" s="2" t="s">
        <v>111</v>
      </c>
      <c r="Z824" s="323">
        <v>45292</v>
      </c>
      <c r="AA824" s="323">
        <v>45657</v>
      </c>
      <c r="AB824" s="324">
        <v>8784</v>
      </c>
      <c r="AC824" s="325">
        <v>64.56</v>
      </c>
      <c r="AD824" s="274">
        <f t="shared" si="244"/>
        <v>1.07602</v>
      </c>
      <c r="AE824" s="326">
        <f t="shared" si="252"/>
        <v>59.998884779093331</v>
      </c>
      <c r="AF824" s="296" t="str">
        <f t="shared" si="253"/>
        <v/>
      </c>
      <c r="AG824" s="296"/>
      <c r="AH824" s="332">
        <v>44812</v>
      </c>
      <c r="AI824" s="2" t="s">
        <v>108</v>
      </c>
      <c r="AJ824" s="2" t="s">
        <v>135</v>
      </c>
      <c r="AK824" s="323">
        <v>45658</v>
      </c>
      <c r="AL824" s="323">
        <v>46022</v>
      </c>
      <c r="AM824" s="324">
        <v>8760</v>
      </c>
      <c r="AN824" s="325">
        <v>172.57</v>
      </c>
      <c r="AO824" s="274">
        <f t="shared" si="245"/>
        <v>0.96418999999999999</v>
      </c>
      <c r="AP824" s="326">
        <f t="shared" si="254"/>
        <v>178.9792468289445</v>
      </c>
      <c r="AQ824" s="296" t="str">
        <f t="shared" si="255"/>
        <v/>
      </c>
      <c r="AR824" s="296"/>
      <c r="AS824" s="333">
        <v>44824</v>
      </c>
      <c r="AT824" s="328" t="s">
        <v>115</v>
      </c>
      <c r="AU824" s="328" t="s">
        <v>145</v>
      </c>
      <c r="AV824" s="329">
        <v>45748</v>
      </c>
      <c r="AW824" s="329">
        <v>45838</v>
      </c>
      <c r="AX824" s="330">
        <v>2184</v>
      </c>
      <c r="AY824" s="331"/>
      <c r="AZ824" s="274">
        <f t="shared" si="246"/>
        <v>0.96418999999999999</v>
      </c>
      <c r="BA824" s="326" t="str">
        <f t="shared" si="256"/>
        <v/>
      </c>
      <c r="BB824" s="296" t="str">
        <f t="shared" si="257"/>
        <v/>
      </c>
      <c r="BC824" t="str">
        <f t="shared" si="247"/>
        <v/>
      </c>
      <c r="BD824" s="296"/>
      <c r="BE824" s="296"/>
      <c r="BF824" s="332">
        <v>45187</v>
      </c>
      <c r="BG824" s="2" t="s">
        <v>115</v>
      </c>
      <c r="BH824" s="2" t="s">
        <v>157</v>
      </c>
      <c r="BI824" s="323">
        <v>46113</v>
      </c>
      <c r="BJ824" s="323">
        <v>46203</v>
      </c>
      <c r="BK824" s="324">
        <v>2184</v>
      </c>
      <c r="BL824" s="325"/>
      <c r="BM824" s="274">
        <f t="shared" si="248"/>
        <v>0.95969000000000004</v>
      </c>
      <c r="BN824" s="326" t="str">
        <f t="shared" si="258"/>
        <v/>
      </c>
      <c r="BO824" s="296" t="str">
        <f t="shared" si="259"/>
        <v/>
      </c>
      <c r="BP824" t="str">
        <f t="shared" si="249"/>
        <v/>
      </c>
      <c r="BQ824" s="296"/>
      <c r="BR824" s="332">
        <v>45175</v>
      </c>
      <c r="BS824" s="2" t="s">
        <v>108</v>
      </c>
      <c r="BT824" s="2" t="s">
        <v>138</v>
      </c>
      <c r="BU824" s="323">
        <v>46023</v>
      </c>
      <c r="BV824" s="323">
        <v>46387</v>
      </c>
      <c r="BW824" s="324">
        <v>8760</v>
      </c>
      <c r="BX824" s="325">
        <v>109.98</v>
      </c>
      <c r="BY824" s="274">
        <f t="shared" si="250"/>
        <v>0.95969000000000004</v>
      </c>
      <c r="BZ824" s="326">
        <f t="shared" si="260"/>
        <v>114.5995060905084</v>
      </c>
      <c r="CA824" s="296" t="str">
        <f t="shared" si="261"/>
        <v/>
      </c>
    </row>
    <row r="825" spans="12:79" x14ac:dyDescent="0.25">
      <c r="L825" s="332">
        <v>44006</v>
      </c>
      <c r="M825" s="2" t="s">
        <v>108</v>
      </c>
      <c r="N825" s="2" t="s">
        <v>138</v>
      </c>
      <c r="O825" s="323">
        <v>46023</v>
      </c>
      <c r="P825" s="323">
        <v>46387</v>
      </c>
      <c r="Q825" s="324">
        <v>8760</v>
      </c>
      <c r="R825" s="325">
        <v>48.83</v>
      </c>
      <c r="S825" s="274">
        <f t="shared" si="242"/>
        <v>1.0717300000000001</v>
      </c>
      <c r="T825" s="326">
        <f t="shared" si="251"/>
        <v>45.561848599927217</v>
      </c>
      <c r="U825" s="296" t="str">
        <f t="shared" si="243"/>
        <v/>
      </c>
      <c r="V825" s="296"/>
      <c r="W825" s="332">
        <v>44435</v>
      </c>
      <c r="X825" s="2" t="s">
        <v>108</v>
      </c>
      <c r="Y825" s="2" t="s">
        <v>135</v>
      </c>
      <c r="Z825" s="323">
        <v>45658</v>
      </c>
      <c r="AA825" s="323">
        <v>46022</v>
      </c>
      <c r="AB825" s="324">
        <v>8760</v>
      </c>
      <c r="AC825" s="325">
        <v>61.5</v>
      </c>
      <c r="AD825" s="274">
        <f t="shared" si="244"/>
        <v>1.07602</v>
      </c>
      <c r="AE825" s="326">
        <f t="shared" si="252"/>
        <v>57.155071467073107</v>
      </c>
      <c r="AF825" s="296" t="str">
        <f t="shared" si="253"/>
        <v/>
      </c>
      <c r="AG825" s="296"/>
      <c r="AH825" s="332">
        <v>44812</v>
      </c>
      <c r="AI825" s="2" t="s">
        <v>108</v>
      </c>
      <c r="AJ825" s="2" t="s">
        <v>138</v>
      </c>
      <c r="AK825" s="323">
        <v>46023</v>
      </c>
      <c r="AL825" s="323">
        <v>46387</v>
      </c>
      <c r="AM825" s="324">
        <v>8760</v>
      </c>
      <c r="AN825" s="325">
        <v>150</v>
      </c>
      <c r="AO825" s="274">
        <f t="shared" si="245"/>
        <v>0.96418999999999999</v>
      </c>
      <c r="AP825" s="326">
        <f t="shared" si="254"/>
        <v>155.57099741752145</v>
      </c>
      <c r="AQ825" s="296" t="str">
        <f t="shared" si="255"/>
        <v/>
      </c>
      <c r="AR825" s="296"/>
      <c r="AS825" s="333">
        <v>44823</v>
      </c>
      <c r="AT825" s="328" t="s">
        <v>115</v>
      </c>
      <c r="AU825" s="328" t="s">
        <v>186</v>
      </c>
      <c r="AV825" s="329">
        <v>44835</v>
      </c>
      <c r="AW825" s="329">
        <v>44926</v>
      </c>
      <c r="AX825" s="330">
        <v>2209</v>
      </c>
      <c r="AY825" s="331">
        <v>464.13</v>
      </c>
      <c r="AZ825" s="274">
        <f t="shared" si="246"/>
        <v>0.96418999999999999</v>
      </c>
      <c r="BA825" s="326">
        <f t="shared" si="256"/>
        <v>481.36778020929484</v>
      </c>
      <c r="BB825" s="296" t="str">
        <f t="shared" si="257"/>
        <v/>
      </c>
      <c r="BC825" t="str">
        <f t="shared" si="247"/>
        <v/>
      </c>
      <c r="BD825" s="296"/>
      <c r="BE825" s="296"/>
      <c r="BF825" s="332">
        <v>45184</v>
      </c>
      <c r="BG825" s="2" t="s">
        <v>115</v>
      </c>
      <c r="BH825" s="2" t="s">
        <v>116</v>
      </c>
      <c r="BI825" s="323">
        <v>45200</v>
      </c>
      <c r="BJ825" s="323">
        <v>45291</v>
      </c>
      <c r="BK825" s="324">
        <v>2209</v>
      </c>
      <c r="BL825" s="325">
        <v>109.84</v>
      </c>
      <c r="BM825" s="274">
        <f t="shared" si="248"/>
        <v>0.95969000000000004</v>
      </c>
      <c r="BN825" s="326">
        <f t="shared" si="258"/>
        <v>114.45362564994946</v>
      </c>
      <c r="BO825" s="296">
        <f t="shared" si="259"/>
        <v>114.45362564994946</v>
      </c>
      <c r="BP825">
        <f t="shared" si="249"/>
        <v>1</v>
      </c>
      <c r="BQ825" s="296"/>
      <c r="BR825" s="332">
        <v>45175</v>
      </c>
      <c r="BS825" s="2" t="s">
        <v>108</v>
      </c>
      <c r="BT825" s="2" t="s">
        <v>141</v>
      </c>
      <c r="BU825" s="323">
        <v>46388</v>
      </c>
      <c r="BV825" s="323">
        <v>46752</v>
      </c>
      <c r="BW825" s="324">
        <v>8760</v>
      </c>
      <c r="BX825" s="325">
        <v>95.06</v>
      </c>
      <c r="BY825" s="274">
        <f t="shared" si="250"/>
        <v>0.95969000000000004</v>
      </c>
      <c r="BZ825" s="326">
        <f t="shared" si="260"/>
        <v>99.052819139513801</v>
      </c>
      <c r="CA825" s="296" t="str">
        <f t="shared" si="261"/>
        <v/>
      </c>
    </row>
    <row r="826" spans="12:79" x14ac:dyDescent="0.25">
      <c r="L826" s="332">
        <v>44005</v>
      </c>
      <c r="M826" s="2" t="s">
        <v>108</v>
      </c>
      <c r="N826" s="2" t="s">
        <v>151</v>
      </c>
      <c r="O826" s="323">
        <v>44197</v>
      </c>
      <c r="P826" s="323">
        <v>44561</v>
      </c>
      <c r="Q826" s="324">
        <v>8760</v>
      </c>
      <c r="R826" s="325">
        <v>40.700000000000003</v>
      </c>
      <c r="S826" s="274">
        <f t="shared" si="242"/>
        <v>1.0717300000000001</v>
      </c>
      <c r="T826" s="326">
        <f t="shared" si="251"/>
        <v>37.975982756851074</v>
      </c>
      <c r="U826" s="296" t="str">
        <f t="shared" si="243"/>
        <v/>
      </c>
      <c r="V826" s="296"/>
      <c r="W826" s="332">
        <v>44435</v>
      </c>
      <c r="X826" s="2" t="s">
        <v>108</v>
      </c>
      <c r="Y826" s="2" t="s">
        <v>138</v>
      </c>
      <c r="Z826" s="323">
        <v>46023</v>
      </c>
      <c r="AA826" s="323">
        <v>46387</v>
      </c>
      <c r="AB826" s="324">
        <v>8760</v>
      </c>
      <c r="AC826" s="325">
        <v>61.4</v>
      </c>
      <c r="AD826" s="274">
        <f t="shared" si="244"/>
        <v>1.07602</v>
      </c>
      <c r="AE826" s="326">
        <f t="shared" si="252"/>
        <v>57.062136391516887</v>
      </c>
      <c r="AF826" s="296" t="str">
        <f t="shared" si="253"/>
        <v/>
      </c>
      <c r="AG826" s="296"/>
      <c r="AH826" s="332">
        <v>44812</v>
      </c>
      <c r="AI826" s="2" t="s">
        <v>108</v>
      </c>
      <c r="AJ826" s="2" t="s">
        <v>141</v>
      </c>
      <c r="AK826" s="323">
        <v>46388</v>
      </c>
      <c r="AL826" s="323">
        <v>46752</v>
      </c>
      <c r="AM826" s="324">
        <v>8760</v>
      </c>
      <c r="AN826" s="325">
        <v>124.11</v>
      </c>
      <c r="AO826" s="274">
        <f t="shared" si="245"/>
        <v>0.96418999999999999</v>
      </c>
      <c r="AP826" s="326">
        <f t="shared" si="254"/>
        <v>128.71944326325723</v>
      </c>
      <c r="AQ826" s="296" t="str">
        <f t="shared" si="255"/>
        <v/>
      </c>
      <c r="AR826" s="296"/>
      <c r="AS826" s="333">
        <v>44823</v>
      </c>
      <c r="AT826" s="328" t="s">
        <v>115</v>
      </c>
      <c r="AU826" s="328" t="s">
        <v>110</v>
      </c>
      <c r="AV826" s="329">
        <v>44927</v>
      </c>
      <c r="AW826" s="329">
        <v>45016</v>
      </c>
      <c r="AX826" s="330">
        <v>2159</v>
      </c>
      <c r="AY826" s="331">
        <v>683.71</v>
      </c>
      <c r="AZ826" s="274">
        <f t="shared" si="246"/>
        <v>0.96418999999999999</v>
      </c>
      <c r="BA826" s="326">
        <f t="shared" si="256"/>
        <v>709.10297762889059</v>
      </c>
      <c r="BB826" s="296" t="str">
        <f t="shared" si="257"/>
        <v/>
      </c>
      <c r="BC826" t="str">
        <f t="shared" si="247"/>
        <v/>
      </c>
      <c r="BD826" s="296"/>
      <c r="BE826" s="296"/>
      <c r="BF826" s="332">
        <v>45184</v>
      </c>
      <c r="BG826" s="2" t="s">
        <v>115</v>
      </c>
      <c r="BH826" s="2" t="s">
        <v>111</v>
      </c>
      <c r="BI826" s="323">
        <v>45292</v>
      </c>
      <c r="BJ826" s="323">
        <v>45382</v>
      </c>
      <c r="BK826" s="324">
        <v>2183</v>
      </c>
      <c r="BL826" s="325">
        <v>131.38</v>
      </c>
      <c r="BM826" s="274">
        <f t="shared" si="248"/>
        <v>0.95969000000000004</v>
      </c>
      <c r="BN826" s="326">
        <f t="shared" si="258"/>
        <v>136.89837343308776</v>
      </c>
      <c r="BO826" s="296">
        <f t="shared" si="259"/>
        <v>136.89837343308776</v>
      </c>
      <c r="BP826">
        <f t="shared" si="249"/>
        <v>1</v>
      </c>
      <c r="BQ826" s="296"/>
      <c r="BR826" s="332">
        <v>45175</v>
      </c>
      <c r="BS826" s="2" t="s">
        <v>108</v>
      </c>
      <c r="BT826" s="2" t="s">
        <v>143</v>
      </c>
      <c r="BU826" s="323">
        <v>46753</v>
      </c>
      <c r="BV826" s="323">
        <v>47118</v>
      </c>
      <c r="BW826" s="324">
        <v>8784</v>
      </c>
      <c r="BX826" s="325">
        <v>83.82</v>
      </c>
      <c r="BY826" s="274">
        <f t="shared" si="250"/>
        <v>0.95969000000000004</v>
      </c>
      <c r="BZ826" s="326">
        <f t="shared" si="260"/>
        <v>87.340703768925366</v>
      </c>
      <c r="CA826" s="296" t="str">
        <f t="shared" si="261"/>
        <v/>
      </c>
    </row>
    <row r="827" spans="12:79" x14ac:dyDescent="0.25">
      <c r="L827" s="332">
        <v>44005</v>
      </c>
      <c r="M827" s="2" t="s">
        <v>108</v>
      </c>
      <c r="N827" s="2" t="s">
        <v>133</v>
      </c>
      <c r="O827" s="323">
        <v>44562</v>
      </c>
      <c r="P827" s="323">
        <v>44926</v>
      </c>
      <c r="Q827" s="324">
        <v>8760</v>
      </c>
      <c r="R827" s="325">
        <v>43.59</v>
      </c>
      <c r="S827" s="274">
        <f t="shared" si="242"/>
        <v>1.0717300000000001</v>
      </c>
      <c r="T827" s="326">
        <f t="shared" si="251"/>
        <v>40.672557453836319</v>
      </c>
      <c r="U827" s="296" t="str">
        <f t="shared" si="243"/>
        <v/>
      </c>
      <c r="V827" s="296"/>
      <c r="W827" s="332">
        <v>44435</v>
      </c>
      <c r="X827" s="2" t="s">
        <v>108</v>
      </c>
      <c r="Y827" s="2" t="s">
        <v>141</v>
      </c>
      <c r="Z827" s="323">
        <v>46388</v>
      </c>
      <c r="AA827" s="323">
        <v>46752</v>
      </c>
      <c r="AB827" s="324">
        <v>8760</v>
      </c>
      <c r="AC827" s="325">
        <v>61.88</v>
      </c>
      <c r="AD827" s="274">
        <f t="shared" si="244"/>
        <v>1.07602</v>
      </c>
      <c r="AE827" s="326">
        <f t="shared" si="252"/>
        <v>57.508224754186728</v>
      </c>
      <c r="AF827" s="296" t="str">
        <f t="shared" si="253"/>
        <v/>
      </c>
      <c r="AG827" s="296"/>
      <c r="AH827" s="332">
        <v>44812</v>
      </c>
      <c r="AI827" s="2" t="s">
        <v>108</v>
      </c>
      <c r="AJ827" s="2" t="s">
        <v>143</v>
      </c>
      <c r="AK827" s="323">
        <v>46753</v>
      </c>
      <c r="AL827" s="323">
        <v>47118</v>
      </c>
      <c r="AM827" s="324">
        <v>8784</v>
      </c>
      <c r="AN827" s="325">
        <v>109.64</v>
      </c>
      <c r="AO827" s="274">
        <f t="shared" si="245"/>
        <v>0.96418999999999999</v>
      </c>
      <c r="AP827" s="326">
        <f t="shared" si="254"/>
        <v>113.71202771238035</v>
      </c>
      <c r="AQ827" s="296" t="str">
        <f t="shared" si="255"/>
        <v/>
      </c>
      <c r="AR827" s="296"/>
      <c r="AS827" s="333">
        <v>44823</v>
      </c>
      <c r="AT827" s="328" t="s">
        <v>115</v>
      </c>
      <c r="AU827" s="328" t="s">
        <v>134</v>
      </c>
      <c r="AV827" s="329">
        <v>45017</v>
      </c>
      <c r="AW827" s="329">
        <v>45107</v>
      </c>
      <c r="AX827" s="330">
        <v>2184</v>
      </c>
      <c r="AY827" s="331">
        <v>400</v>
      </c>
      <c r="AZ827" s="274">
        <f t="shared" si="246"/>
        <v>0.96418999999999999</v>
      </c>
      <c r="BA827" s="326">
        <f t="shared" si="256"/>
        <v>414.85599311339053</v>
      </c>
      <c r="BB827" s="296" t="str">
        <f t="shared" si="257"/>
        <v/>
      </c>
      <c r="BC827" t="str">
        <f t="shared" si="247"/>
        <v/>
      </c>
      <c r="BD827" s="296"/>
      <c r="BE827" s="296"/>
      <c r="BF827" s="332">
        <v>45184</v>
      </c>
      <c r="BG827" s="2" t="s">
        <v>115</v>
      </c>
      <c r="BH827" s="2" t="s">
        <v>117</v>
      </c>
      <c r="BI827" s="323">
        <v>45383</v>
      </c>
      <c r="BJ827" s="323">
        <v>45473</v>
      </c>
      <c r="BK827" s="324">
        <v>2184</v>
      </c>
      <c r="BL827" s="325">
        <v>116.43</v>
      </c>
      <c r="BM827" s="274">
        <f t="shared" si="248"/>
        <v>0.95969000000000004</v>
      </c>
      <c r="BN827" s="326">
        <f t="shared" si="258"/>
        <v>121.32042638768769</v>
      </c>
      <c r="BO827" s="296">
        <f t="shared" si="259"/>
        <v>121.32042638768769</v>
      </c>
      <c r="BP827">
        <f t="shared" si="249"/>
        <v>1</v>
      </c>
      <c r="BQ827" s="296"/>
      <c r="BR827" s="332">
        <v>45175</v>
      </c>
      <c r="BS827" s="2" t="s">
        <v>108</v>
      </c>
      <c r="BT827" s="2" t="s">
        <v>146</v>
      </c>
      <c r="BU827" s="323">
        <v>47119</v>
      </c>
      <c r="BV827" s="323">
        <v>47483</v>
      </c>
      <c r="BW827" s="324">
        <v>8760</v>
      </c>
      <c r="BX827" s="325">
        <v>80.83</v>
      </c>
      <c r="BY827" s="274">
        <f t="shared" si="250"/>
        <v>0.95969000000000004</v>
      </c>
      <c r="BZ827" s="326">
        <f t="shared" si="260"/>
        <v>84.225114359845364</v>
      </c>
      <c r="CA827" s="296" t="str">
        <f t="shared" si="261"/>
        <v/>
      </c>
    </row>
    <row r="828" spans="12:79" x14ac:dyDescent="0.25">
      <c r="L828" s="332">
        <v>44005</v>
      </c>
      <c r="M828" s="2" t="s">
        <v>108</v>
      </c>
      <c r="N828" s="2" t="s">
        <v>110</v>
      </c>
      <c r="O828" s="323">
        <v>44927</v>
      </c>
      <c r="P828" s="323">
        <v>45291</v>
      </c>
      <c r="Q828" s="324">
        <v>8760</v>
      </c>
      <c r="R828" s="325">
        <v>45.51</v>
      </c>
      <c r="S828" s="274">
        <f t="shared" si="242"/>
        <v>1.0717300000000001</v>
      </c>
      <c r="T828" s="326">
        <f t="shared" si="251"/>
        <v>42.4640534462971</v>
      </c>
      <c r="U828" s="296" t="str">
        <f t="shared" si="243"/>
        <v/>
      </c>
      <c r="V828" s="296"/>
      <c r="W828" s="332">
        <v>44434</v>
      </c>
      <c r="X828" s="2" t="s">
        <v>108</v>
      </c>
      <c r="Y828" s="2" t="s">
        <v>133</v>
      </c>
      <c r="Z828" s="323">
        <v>44562</v>
      </c>
      <c r="AA828" s="323">
        <v>44926</v>
      </c>
      <c r="AB828" s="324">
        <v>8760</v>
      </c>
      <c r="AC828" s="325">
        <v>83.26</v>
      </c>
      <c r="AD828" s="274">
        <f t="shared" si="244"/>
        <v>1.07602</v>
      </c>
      <c r="AE828" s="326">
        <f t="shared" si="252"/>
        <v>77.377743908105799</v>
      </c>
      <c r="AF828" s="296" t="str">
        <f t="shared" si="253"/>
        <v/>
      </c>
      <c r="AG828" s="296"/>
      <c r="AH828" s="332">
        <v>44812</v>
      </c>
      <c r="AI828" s="2" t="s">
        <v>108</v>
      </c>
      <c r="AJ828" s="2" t="s">
        <v>146</v>
      </c>
      <c r="AK828" s="323">
        <v>47119</v>
      </c>
      <c r="AL828" s="323">
        <v>47483</v>
      </c>
      <c r="AM828" s="324">
        <v>8760</v>
      </c>
      <c r="AN828" s="325">
        <v>111.64</v>
      </c>
      <c r="AO828" s="274">
        <f t="shared" si="245"/>
        <v>0.96418999999999999</v>
      </c>
      <c r="AP828" s="326">
        <f t="shared" si="254"/>
        <v>115.78630767794729</v>
      </c>
      <c r="AQ828" s="296" t="str">
        <f t="shared" si="255"/>
        <v/>
      </c>
      <c r="AR828" s="296"/>
      <c r="AS828" s="333">
        <v>44823</v>
      </c>
      <c r="AT828" s="328" t="s">
        <v>115</v>
      </c>
      <c r="AU828" s="328" t="s">
        <v>137</v>
      </c>
      <c r="AV828" s="329">
        <v>45108</v>
      </c>
      <c r="AW828" s="329">
        <v>45199</v>
      </c>
      <c r="AX828" s="330">
        <v>2208</v>
      </c>
      <c r="AY828" s="331">
        <v>390.47</v>
      </c>
      <c r="AZ828" s="274">
        <f t="shared" si="246"/>
        <v>0.96418999999999999</v>
      </c>
      <c r="BA828" s="326">
        <f t="shared" si="256"/>
        <v>404.97204907746402</v>
      </c>
      <c r="BB828" s="296" t="str">
        <f t="shared" si="257"/>
        <v/>
      </c>
      <c r="BC828" t="str">
        <f t="shared" si="247"/>
        <v/>
      </c>
      <c r="BD828" s="296"/>
      <c r="BE828" s="296"/>
      <c r="BF828" s="332">
        <v>45184</v>
      </c>
      <c r="BG828" s="2" t="s">
        <v>115</v>
      </c>
      <c r="BH828" s="2" t="s">
        <v>118</v>
      </c>
      <c r="BI828" s="323">
        <v>45474</v>
      </c>
      <c r="BJ828" s="323">
        <v>45565</v>
      </c>
      <c r="BK828" s="324">
        <v>2208</v>
      </c>
      <c r="BL828" s="325">
        <v>127.29</v>
      </c>
      <c r="BM828" s="274">
        <f t="shared" si="248"/>
        <v>0.95969000000000004</v>
      </c>
      <c r="BN828" s="326">
        <f t="shared" si="258"/>
        <v>132.63658056247331</v>
      </c>
      <c r="BO828" s="296">
        <f t="shared" si="259"/>
        <v>132.63658056247331</v>
      </c>
      <c r="BP828">
        <f t="shared" si="249"/>
        <v>1</v>
      </c>
      <c r="BQ828" s="296"/>
      <c r="BR828" s="332">
        <v>45175</v>
      </c>
      <c r="BS828" s="2" t="s">
        <v>108</v>
      </c>
      <c r="BT828" s="2" t="s">
        <v>149</v>
      </c>
      <c r="BU828" s="323">
        <v>47484</v>
      </c>
      <c r="BV828" s="323">
        <v>47848</v>
      </c>
      <c r="BW828" s="324">
        <v>8760</v>
      </c>
      <c r="BX828" s="325">
        <v>79.14</v>
      </c>
      <c r="BY828" s="274">
        <f t="shared" si="250"/>
        <v>0.95969000000000004</v>
      </c>
      <c r="BZ828" s="326">
        <f t="shared" si="260"/>
        <v>82.464129041669707</v>
      </c>
      <c r="CA828" s="296" t="str">
        <f t="shared" si="261"/>
        <v/>
      </c>
    </row>
    <row r="829" spans="12:79" x14ac:dyDescent="0.25">
      <c r="L829" s="332">
        <v>44005</v>
      </c>
      <c r="M829" s="2" t="s">
        <v>108</v>
      </c>
      <c r="N829" s="2" t="s">
        <v>111</v>
      </c>
      <c r="O829" s="323">
        <v>45292</v>
      </c>
      <c r="P829" s="323">
        <v>45657</v>
      </c>
      <c r="Q829" s="324">
        <v>8784</v>
      </c>
      <c r="R829" s="325">
        <v>47.6</v>
      </c>
      <c r="S829" s="274">
        <f t="shared" si="242"/>
        <v>1.0717300000000001</v>
      </c>
      <c r="T829" s="326">
        <f t="shared" si="251"/>
        <v>44.41417147975703</v>
      </c>
      <c r="U829" s="296" t="str">
        <f t="shared" si="243"/>
        <v/>
      </c>
      <c r="V829" s="296"/>
      <c r="W829" s="332">
        <v>44434</v>
      </c>
      <c r="X829" s="2" t="s">
        <v>108</v>
      </c>
      <c r="Y829" s="2" t="s">
        <v>110</v>
      </c>
      <c r="Z829" s="323">
        <v>44927</v>
      </c>
      <c r="AA829" s="323">
        <v>45291</v>
      </c>
      <c r="AB829" s="324">
        <v>8760</v>
      </c>
      <c r="AC829" s="325">
        <v>70.87</v>
      </c>
      <c r="AD829" s="274">
        <f t="shared" si="244"/>
        <v>1.07602</v>
      </c>
      <c r="AE829" s="326">
        <f t="shared" si="252"/>
        <v>65.863088046690592</v>
      </c>
      <c r="AF829" s="296" t="str">
        <f t="shared" si="253"/>
        <v/>
      </c>
      <c r="AG829" s="296"/>
      <c r="AH829" s="332">
        <v>44812</v>
      </c>
      <c r="AI829" s="2" t="s">
        <v>108</v>
      </c>
      <c r="AJ829" s="2" t="s">
        <v>149</v>
      </c>
      <c r="AK829" s="323">
        <v>47484</v>
      </c>
      <c r="AL829" s="323">
        <v>47848</v>
      </c>
      <c r="AM829" s="324">
        <v>8760</v>
      </c>
      <c r="AN829" s="325">
        <v>109.7</v>
      </c>
      <c r="AO829" s="274">
        <f t="shared" si="245"/>
        <v>0.96418999999999999</v>
      </c>
      <c r="AP829" s="326">
        <f t="shared" si="254"/>
        <v>113.77425611134736</v>
      </c>
      <c r="AQ829" s="296" t="str">
        <f t="shared" si="255"/>
        <v/>
      </c>
      <c r="AR829" s="296"/>
      <c r="AS829" s="333">
        <v>44823</v>
      </c>
      <c r="AT829" s="328" t="s">
        <v>115</v>
      </c>
      <c r="AU829" s="328" t="s">
        <v>116</v>
      </c>
      <c r="AV829" s="329">
        <v>45200</v>
      </c>
      <c r="AW829" s="329">
        <v>45291</v>
      </c>
      <c r="AX829" s="330">
        <v>2209</v>
      </c>
      <c r="AY829" s="331">
        <v>505</v>
      </c>
      <c r="AZ829" s="274">
        <f t="shared" si="246"/>
        <v>0.96418999999999999</v>
      </c>
      <c r="BA829" s="326">
        <f t="shared" si="256"/>
        <v>523.75569130565555</v>
      </c>
      <c r="BB829" s="296" t="str">
        <f t="shared" si="257"/>
        <v/>
      </c>
      <c r="BC829">
        <f t="shared" si="247"/>
        <v>1</v>
      </c>
      <c r="BD829" s="296"/>
      <c r="BE829" s="296"/>
      <c r="BF829" s="332">
        <v>45184</v>
      </c>
      <c r="BG829" s="2" t="s">
        <v>115</v>
      </c>
      <c r="BH829" s="2" t="s">
        <v>140</v>
      </c>
      <c r="BI829" s="323">
        <v>45566</v>
      </c>
      <c r="BJ829" s="323">
        <v>45657</v>
      </c>
      <c r="BK829" s="324">
        <v>2209</v>
      </c>
      <c r="BL829" s="325">
        <v>143.61000000000001</v>
      </c>
      <c r="BM829" s="274">
        <f t="shared" si="248"/>
        <v>0.95969000000000004</v>
      </c>
      <c r="BN829" s="326">
        <f t="shared" si="258"/>
        <v>149.6420719190572</v>
      </c>
      <c r="BO829" s="296" t="str">
        <f t="shared" si="259"/>
        <v/>
      </c>
      <c r="BP829" t="str">
        <f t="shared" si="249"/>
        <v/>
      </c>
      <c r="BQ829" s="296"/>
      <c r="BR829" s="332">
        <v>45175</v>
      </c>
      <c r="BS829" s="2" t="s">
        <v>108</v>
      </c>
      <c r="BT829" s="2" t="s">
        <v>153</v>
      </c>
      <c r="BU829" s="323">
        <v>47849</v>
      </c>
      <c r="BV829" s="323">
        <v>48213</v>
      </c>
      <c r="BW829" s="324">
        <v>8760</v>
      </c>
      <c r="BX829" s="325">
        <v>81.08</v>
      </c>
      <c r="BY829" s="274">
        <f t="shared" si="250"/>
        <v>0.95969000000000004</v>
      </c>
      <c r="BZ829" s="326">
        <f t="shared" si="260"/>
        <v>84.485615146557734</v>
      </c>
      <c r="CA829" s="296" t="str">
        <f t="shared" si="261"/>
        <v/>
      </c>
    </row>
    <row r="830" spans="12:79" x14ac:dyDescent="0.25">
      <c r="L830" s="332">
        <v>44005</v>
      </c>
      <c r="M830" s="2" t="s">
        <v>108</v>
      </c>
      <c r="N830" s="2" t="s">
        <v>135</v>
      </c>
      <c r="O830" s="323">
        <v>45658</v>
      </c>
      <c r="P830" s="323">
        <v>46022</v>
      </c>
      <c r="Q830" s="324">
        <v>8760</v>
      </c>
      <c r="R830" s="325">
        <v>48.25</v>
      </c>
      <c r="S830" s="274">
        <f t="shared" si="242"/>
        <v>1.0717300000000001</v>
      </c>
      <c r="T830" s="326">
        <f t="shared" si="251"/>
        <v>45.020667518871356</v>
      </c>
      <c r="U830" s="296" t="str">
        <f t="shared" si="243"/>
        <v/>
      </c>
      <c r="V830" s="296"/>
      <c r="W830" s="332">
        <v>44434</v>
      </c>
      <c r="X830" s="2" t="s">
        <v>108</v>
      </c>
      <c r="Y830" s="2" t="s">
        <v>111</v>
      </c>
      <c r="Z830" s="323">
        <v>45292</v>
      </c>
      <c r="AA830" s="323">
        <v>45657</v>
      </c>
      <c r="AB830" s="324">
        <v>8784</v>
      </c>
      <c r="AC830" s="325">
        <v>63.74</v>
      </c>
      <c r="AD830" s="274">
        <f t="shared" si="244"/>
        <v>1.07602</v>
      </c>
      <c r="AE830" s="326">
        <f t="shared" si="252"/>
        <v>59.236817159532357</v>
      </c>
      <c r="AF830" s="296" t="str">
        <f t="shared" si="253"/>
        <v/>
      </c>
      <c r="AG830" s="296"/>
      <c r="AH830" s="332">
        <v>44812</v>
      </c>
      <c r="AI830" s="2" t="s">
        <v>108</v>
      </c>
      <c r="AJ830" s="2" t="s">
        <v>153</v>
      </c>
      <c r="AK830" s="323">
        <v>47849</v>
      </c>
      <c r="AL830" s="323">
        <v>48213</v>
      </c>
      <c r="AM830" s="324">
        <v>8760</v>
      </c>
      <c r="AN830" s="325">
        <v>108.13</v>
      </c>
      <c r="AO830" s="274">
        <f t="shared" si="245"/>
        <v>0.96418999999999999</v>
      </c>
      <c r="AP830" s="326">
        <f t="shared" si="254"/>
        <v>112.14594633837729</v>
      </c>
      <c r="AQ830" s="296" t="str">
        <f t="shared" si="255"/>
        <v/>
      </c>
      <c r="AR830" s="296"/>
      <c r="AS830" s="333">
        <v>44823</v>
      </c>
      <c r="AT830" s="328" t="s">
        <v>115</v>
      </c>
      <c r="AU830" s="328" t="s">
        <v>111</v>
      </c>
      <c r="AV830" s="329">
        <v>45292</v>
      </c>
      <c r="AW830" s="329">
        <v>45382</v>
      </c>
      <c r="AX830" s="330">
        <v>2183</v>
      </c>
      <c r="AY830" s="331">
        <v>427.48</v>
      </c>
      <c r="AZ830" s="274">
        <f t="shared" si="246"/>
        <v>0.96418999999999999</v>
      </c>
      <c r="BA830" s="326">
        <f t="shared" si="256"/>
        <v>443.35659984028047</v>
      </c>
      <c r="BB830" s="296" t="str">
        <f t="shared" si="257"/>
        <v/>
      </c>
      <c r="BC830">
        <f t="shared" si="247"/>
        <v>1</v>
      </c>
      <c r="BD830" s="296"/>
      <c r="BE830" s="296"/>
      <c r="BF830" s="332">
        <v>45184</v>
      </c>
      <c r="BG830" s="2" t="s">
        <v>115</v>
      </c>
      <c r="BH830" s="2" t="s">
        <v>135</v>
      </c>
      <c r="BI830" s="323">
        <v>45658</v>
      </c>
      <c r="BJ830" s="323">
        <v>45747</v>
      </c>
      <c r="BK830" s="324">
        <v>2159</v>
      </c>
      <c r="BL830" s="325">
        <v>142.97</v>
      </c>
      <c r="BM830" s="274">
        <f t="shared" si="248"/>
        <v>0.95969000000000004</v>
      </c>
      <c r="BN830" s="326">
        <f t="shared" si="258"/>
        <v>148.97518990507351</v>
      </c>
      <c r="BO830" s="296" t="str">
        <f t="shared" si="259"/>
        <v/>
      </c>
      <c r="BP830" t="str">
        <f t="shared" si="249"/>
        <v/>
      </c>
      <c r="BQ830" s="296"/>
      <c r="BR830" s="332">
        <v>45175</v>
      </c>
      <c r="BS830" s="2" t="s">
        <v>108</v>
      </c>
      <c r="BT830" s="2" t="s">
        <v>155</v>
      </c>
      <c r="BU830" s="323">
        <v>48214</v>
      </c>
      <c r="BV830" s="323">
        <v>48579</v>
      </c>
      <c r="BW830" s="324">
        <v>8784</v>
      </c>
      <c r="BX830" s="325">
        <v>79.08</v>
      </c>
      <c r="BY830" s="274">
        <f t="shared" si="250"/>
        <v>0.95969000000000004</v>
      </c>
      <c r="BZ830" s="326">
        <f t="shared" si="260"/>
        <v>82.401608852858729</v>
      </c>
      <c r="CA830" s="296" t="str">
        <f t="shared" si="261"/>
        <v/>
      </c>
    </row>
    <row r="831" spans="12:79" x14ac:dyDescent="0.25">
      <c r="L831" s="332">
        <v>44005</v>
      </c>
      <c r="M831" s="2" t="s">
        <v>108</v>
      </c>
      <c r="N831" s="2" t="s">
        <v>138</v>
      </c>
      <c r="O831" s="323">
        <v>46023</v>
      </c>
      <c r="P831" s="323">
        <v>46387</v>
      </c>
      <c r="Q831" s="324">
        <v>8760</v>
      </c>
      <c r="R831" s="325">
        <v>48.8</v>
      </c>
      <c r="S831" s="274">
        <f t="shared" si="242"/>
        <v>1.0717300000000001</v>
      </c>
      <c r="T831" s="326">
        <f t="shared" si="251"/>
        <v>45.533856475045013</v>
      </c>
      <c r="U831" s="296" t="str">
        <f t="shared" si="243"/>
        <v/>
      </c>
      <c r="V831" s="296"/>
      <c r="W831" s="332">
        <v>44434</v>
      </c>
      <c r="X831" s="2" t="s">
        <v>108</v>
      </c>
      <c r="Y831" s="2" t="s">
        <v>135</v>
      </c>
      <c r="Z831" s="323">
        <v>45658</v>
      </c>
      <c r="AA831" s="323">
        <v>46022</v>
      </c>
      <c r="AB831" s="324">
        <v>8760</v>
      </c>
      <c r="AC831" s="325">
        <v>60.77</v>
      </c>
      <c r="AD831" s="274">
        <f t="shared" si="244"/>
        <v>1.07602</v>
      </c>
      <c r="AE831" s="326">
        <f t="shared" si="252"/>
        <v>56.476645415512728</v>
      </c>
      <c r="AF831" s="296" t="str">
        <f t="shared" si="253"/>
        <v/>
      </c>
      <c r="AG831" s="296"/>
      <c r="AH831" s="332">
        <v>44812</v>
      </c>
      <c r="AI831" s="2" t="s">
        <v>108</v>
      </c>
      <c r="AJ831" s="2" t="s">
        <v>155</v>
      </c>
      <c r="AK831" s="323">
        <v>48214</v>
      </c>
      <c r="AL831" s="323">
        <v>48579</v>
      </c>
      <c r="AM831" s="324">
        <v>8784</v>
      </c>
      <c r="AN831" s="325">
        <v>106.42</v>
      </c>
      <c r="AO831" s="274">
        <f t="shared" si="245"/>
        <v>0.96418999999999999</v>
      </c>
      <c r="AP831" s="326">
        <f t="shared" si="254"/>
        <v>110.37243696781755</v>
      </c>
      <c r="AQ831" s="296" t="str">
        <f t="shared" si="255"/>
        <v/>
      </c>
      <c r="AR831" s="296"/>
      <c r="AS831" s="333">
        <v>44823</v>
      </c>
      <c r="AT831" s="328" t="s">
        <v>115</v>
      </c>
      <c r="AU831" s="328" t="s">
        <v>117</v>
      </c>
      <c r="AV831" s="329">
        <v>45383</v>
      </c>
      <c r="AW831" s="329">
        <v>45473</v>
      </c>
      <c r="AX831" s="330">
        <v>2184</v>
      </c>
      <c r="AY831" s="331">
        <v>149.88</v>
      </c>
      <c r="AZ831" s="274">
        <f t="shared" si="246"/>
        <v>0.96418999999999999</v>
      </c>
      <c r="BA831" s="326">
        <f t="shared" si="256"/>
        <v>155.44654061958741</v>
      </c>
      <c r="BB831" s="296" t="str">
        <f t="shared" si="257"/>
        <v/>
      </c>
      <c r="BC831">
        <f t="shared" si="247"/>
        <v>1</v>
      </c>
      <c r="BD831" s="296"/>
      <c r="BE831" s="296"/>
      <c r="BF831" s="332">
        <v>45184</v>
      </c>
      <c r="BG831" s="2" t="s">
        <v>115</v>
      </c>
      <c r="BH831" s="2" t="s">
        <v>145</v>
      </c>
      <c r="BI831" s="323">
        <v>45748</v>
      </c>
      <c r="BJ831" s="323">
        <v>45838</v>
      </c>
      <c r="BK831" s="324">
        <v>2184</v>
      </c>
      <c r="BL831" s="325">
        <v>104.3</v>
      </c>
      <c r="BM831" s="274">
        <f t="shared" si="248"/>
        <v>0.95969000000000004</v>
      </c>
      <c r="BN831" s="326">
        <f t="shared" si="258"/>
        <v>108.6809282164032</v>
      </c>
      <c r="BO831" s="296" t="str">
        <f t="shared" si="259"/>
        <v/>
      </c>
      <c r="BP831" t="str">
        <f t="shared" si="249"/>
        <v/>
      </c>
      <c r="BQ831" s="296"/>
      <c r="BR831" s="332">
        <v>45175</v>
      </c>
      <c r="BS831" s="2" t="s">
        <v>108</v>
      </c>
      <c r="BT831" s="2" t="s">
        <v>158</v>
      </c>
      <c r="BU831" s="323">
        <v>48580</v>
      </c>
      <c r="BV831" s="323">
        <v>48944</v>
      </c>
      <c r="BW831" s="324">
        <v>8760</v>
      </c>
      <c r="BX831" s="325">
        <v>77.08</v>
      </c>
      <c r="BY831" s="274">
        <f t="shared" si="250"/>
        <v>0.95969000000000004</v>
      </c>
      <c r="BZ831" s="326">
        <f t="shared" si="260"/>
        <v>80.317602559159724</v>
      </c>
      <c r="CA831" s="296" t="str">
        <f t="shared" si="261"/>
        <v/>
      </c>
    </row>
    <row r="832" spans="12:79" x14ac:dyDescent="0.25">
      <c r="L832" s="332">
        <v>44004</v>
      </c>
      <c r="M832" s="2" t="s">
        <v>108</v>
      </c>
      <c r="N832" s="2" t="s">
        <v>151</v>
      </c>
      <c r="O832" s="323">
        <v>44197</v>
      </c>
      <c r="P832" s="323">
        <v>44561</v>
      </c>
      <c r="Q832" s="324">
        <v>8760</v>
      </c>
      <c r="R832" s="325">
        <v>39.75</v>
      </c>
      <c r="S832" s="274">
        <f t="shared" si="242"/>
        <v>1.0717300000000001</v>
      </c>
      <c r="T832" s="326">
        <f t="shared" si="251"/>
        <v>37.089565468914742</v>
      </c>
      <c r="U832" s="296" t="str">
        <f t="shared" si="243"/>
        <v/>
      </c>
      <c r="V832" s="296"/>
      <c r="W832" s="332">
        <v>44434</v>
      </c>
      <c r="X832" s="2" t="s">
        <v>108</v>
      </c>
      <c r="Y832" s="2" t="s">
        <v>138</v>
      </c>
      <c r="Z832" s="323">
        <v>46023</v>
      </c>
      <c r="AA832" s="323">
        <v>46387</v>
      </c>
      <c r="AB832" s="324">
        <v>8760</v>
      </c>
      <c r="AC832" s="325">
        <v>60.65</v>
      </c>
      <c r="AD832" s="274">
        <f t="shared" si="244"/>
        <v>1.07602</v>
      </c>
      <c r="AE832" s="326">
        <f t="shared" si="252"/>
        <v>56.365123324845264</v>
      </c>
      <c r="AF832" s="296" t="str">
        <f t="shared" si="253"/>
        <v/>
      </c>
      <c r="AG832" s="296"/>
      <c r="AH832" s="332">
        <v>44811</v>
      </c>
      <c r="AI832" s="2" t="s">
        <v>108</v>
      </c>
      <c r="AJ832" s="2" t="s">
        <v>110</v>
      </c>
      <c r="AK832" s="323">
        <v>44927</v>
      </c>
      <c r="AL832" s="323">
        <v>45291</v>
      </c>
      <c r="AM832" s="324">
        <v>8760</v>
      </c>
      <c r="AN832" s="325">
        <v>521</v>
      </c>
      <c r="AO832" s="274">
        <f t="shared" si="245"/>
        <v>0.96418999999999999</v>
      </c>
      <c r="AP832" s="326">
        <f t="shared" si="254"/>
        <v>540.3499310301911</v>
      </c>
      <c r="AQ832" s="296" t="str">
        <f t="shared" si="255"/>
        <v/>
      </c>
      <c r="AR832" s="296"/>
      <c r="AS832" s="333">
        <v>44823</v>
      </c>
      <c r="AT832" s="328" t="s">
        <v>115</v>
      </c>
      <c r="AU832" s="328" t="s">
        <v>118</v>
      </c>
      <c r="AV832" s="329">
        <v>45474</v>
      </c>
      <c r="AW832" s="329">
        <v>45565</v>
      </c>
      <c r="AX832" s="330">
        <v>2208</v>
      </c>
      <c r="AY832" s="331">
        <v>145.72999999999999</v>
      </c>
      <c r="AZ832" s="274">
        <f t="shared" si="246"/>
        <v>0.96418999999999999</v>
      </c>
      <c r="BA832" s="326">
        <f t="shared" si="256"/>
        <v>151.14240969103599</v>
      </c>
      <c r="BB832" s="296" t="str">
        <f t="shared" si="257"/>
        <v/>
      </c>
      <c r="BC832">
        <f t="shared" si="247"/>
        <v>1</v>
      </c>
      <c r="BD832" s="296"/>
      <c r="BE832" s="296"/>
      <c r="BF832" s="332">
        <v>45184</v>
      </c>
      <c r="BG832" s="2" t="s">
        <v>115</v>
      </c>
      <c r="BH832" s="2" t="s">
        <v>148</v>
      </c>
      <c r="BI832" s="323">
        <v>45839</v>
      </c>
      <c r="BJ832" s="323">
        <v>45930</v>
      </c>
      <c r="BK832" s="324">
        <v>2208</v>
      </c>
      <c r="BL832" s="325">
        <v>105.32</v>
      </c>
      <c r="BM832" s="274">
        <f t="shared" si="248"/>
        <v>0.95969000000000004</v>
      </c>
      <c r="BN832" s="326">
        <f t="shared" si="258"/>
        <v>109.7437714261897</v>
      </c>
      <c r="BO832" s="296" t="str">
        <f t="shared" si="259"/>
        <v/>
      </c>
      <c r="BP832" t="str">
        <f t="shared" si="249"/>
        <v/>
      </c>
      <c r="BQ832" s="296"/>
      <c r="BR832" s="332">
        <v>45174</v>
      </c>
      <c r="BS832" s="2" t="s">
        <v>108</v>
      </c>
      <c r="BT832" s="2" t="s">
        <v>111</v>
      </c>
      <c r="BU832" s="323">
        <v>45292</v>
      </c>
      <c r="BV832" s="323">
        <v>45657</v>
      </c>
      <c r="BW832" s="324">
        <v>8784</v>
      </c>
      <c r="BX832" s="325">
        <v>131.99</v>
      </c>
      <c r="BY832" s="274">
        <f t="shared" si="250"/>
        <v>0.95969000000000004</v>
      </c>
      <c r="BZ832" s="326">
        <f t="shared" si="260"/>
        <v>137.53399535266595</v>
      </c>
      <c r="CA832" s="296">
        <f t="shared" si="261"/>
        <v>137.53399535266595</v>
      </c>
    </row>
    <row r="833" spans="12:79" x14ac:dyDescent="0.25">
      <c r="L833" s="332">
        <v>44004</v>
      </c>
      <c r="M833" s="2" t="s">
        <v>108</v>
      </c>
      <c r="N833" s="2" t="s">
        <v>133</v>
      </c>
      <c r="O833" s="323">
        <v>44562</v>
      </c>
      <c r="P833" s="323">
        <v>44926</v>
      </c>
      <c r="Q833" s="324">
        <v>8760</v>
      </c>
      <c r="R833" s="325">
        <v>42.84</v>
      </c>
      <c r="S833" s="274">
        <f t="shared" si="242"/>
        <v>1.0717300000000001</v>
      </c>
      <c r="T833" s="326">
        <f t="shared" si="251"/>
        <v>39.972754331781324</v>
      </c>
      <c r="U833" s="296" t="str">
        <f t="shared" si="243"/>
        <v/>
      </c>
      <c r="V833" s="296"/>
      <c r="W833" s="332">
        <v>44434</v>
      </c>
      <c r="X833" s="2" t="s">
        <v>108</v>
      </c>
      <c r="Y833" s="2" t="s">
        <v>141</v>
      </c>
      <c r="Z833" s="323">
        <v>46388</v>
      </c>
      <c r="AA833" s="323">
        <v>46752</v>
      </c>
      <c r="AB833" s="324">
        <v>8760</v>
      </c>
      <c r="AC833" s="325">
        <v>61.25</v>
      </c>
      <c r="AD833" s="274">
        <f t="shared" si="244"/>
        <v>1.07602</v>
      </c>
      <c r="AE833" s="326">
        <f t="shared" si="252"/>
        <v>56.922733778182561</v>
      </c>
      <c r="AF833" s="296" t="str">
        <f t="shared" si="253"/>
        <v/>
      </c>
      <c r="AG833" s="296"/>
      <c r="AH833" s="332">
        <v>44811</v>
      </c>
      <c r="AI833" s="2" t="s">
        <v>108</v>
      </c>
      <c r="AJ833" s="2" t="s">
        <v>111</v>
      </c>
      <c r="AK833" s="323">
        <v>45292</v>
      </c>
      <c r="AL833" s="323">
        <v>45657</v>
      </c>
      <c r="AM833" s="324">
        <v>8784</v>
      </c>
      <c r="AN833" s="325">
        <v>248.25</v>
      </c>
      <c r="AO833" s="274">
        <f t="shared" si="245"/>
        <v>0.96418999999999999</v>
      </c>
      <c r="AP833" s="326">
        <f t="shared" si="254"/>
        <v>257.47000072599798</v>
      </c>
      <c r="AQ833" s="296">
        <f t="shared" si="255"/>
        <v>257.47000072599798</v>
      </c>
      <c r="AR833" s="296"/>
      <c r="AS833" s="333">
        <v>44823</v>
      </c>
      <c r="AT833" s="328" t="s">
        <v>115</v>
      </c>
      <c r="AU833" s="328" t="s">
        <v>140</v>
      </c>
      <c r="AV833" s="329">
        <v>45566</v>
      </c>
      <c r="AW833" s="329">
        <v>45657</v>
      </c>
      <c r="AX833" s="330">
        <v>2209</v>
      </c>
      <c r="AY833" s="331">
        <v>228.78</v>
      </c>
      <c r="AZ833" s="274">
        <f t="shared" si="246"/>
        <v>0.96418999999999999</v>
      </c>
      <c r="BA833" s="326">
        <f t="shared" si="256"/>
        <v>237.27688526120372</v>
      </c>
      <c r="BB833" s="296" t="str">
        <f t="shared" si="257"/>
        <v/>
      </c>
      <c r="BC833" t="str">
        <f t="shared" si="247"/>
        <v/>
      </c>
      <c r="BD833" s="296"/>
      <c r="BE833" s="296"/>
      <c r="BF833" s="332">
        <v>45184</v>
      </c>
      <c r="BG833" s="2" t="s">
        <v>115</v>
      </c>
      <c r="BH833" s="2" t="s">
        <v>152</v>
      </c>
      <c r="BI833" s="323">
        <v>45931</v>
      </c>
      <c r="BJ833" s="323">
        <v>46022</v>
      </c>
      <c r="BK833" s="324">
        <v>2209</v>
      </c>
      <c r="BL833" s="325">
        <v>129.49</v>
      </c>
      <c r="BM833" s="274">
        <f t="shared" si="248"/>
        <v>0.95969000000000004</v>
      </c>
      <c r="BN833" s="326">
        <f t="shared" si="258"/>
        <v>134.92898748554222</v>
      </c>
      <c r="BO833" s="296" t="str">
        <f t="shared" si="259"/>
        <v/>
      </c>
      <c r="BP833" t="str">
        <f t="shared" si="249"/>
        <v/>
      </c>
      <c r="BQ833" s="296"/>
      <c r="BR833" s="332">
        <v>45174</v>
      </c>
      <c r="BS833" s="2" t="s">
        <v>108</v>
      </c>
      <c r="BT833" s="2" t="s">
        <v>135</v>
      </c>
      <c r="BU833" s="323">
        <v>45658</v>
      </c>
      <c r="BV833" s="323">
        <v>46022</v>
      </c>
      <c r="BW833" s="324">
        <v>8760</v>
      </c>
      <c r="BX833" s="325">
        <v>123.79</v>
      </c>
      <c r="BY833" s="274">
        <f t="shared" si="250"/>
        <v>0.95969000000000004</v>
      </c>
      <c r="BZ833" s="326">
        <f t="shared" si="260"/>
        <v>128.98956954850004</v>
      </c>
      <c r="CA833" s="296" t="str">
        <f t="shared" si="261"/>
        <v/>
      </c>
    </row>
    <row r="834" spans="12:79" x14ac:dyDescent="0.25">
      <c r="L834" s="332">
        <v>44004</v>
      </c>
      <c r="M834" s="2" t="s">
        <v>108</v>
      </c>
      <c r="N834" s="2" t="s">
        <v>110</v>
      </c>
      <c r="O834" s="323">
        <v>44927</v>
      </c>
      <c r="P834" s="323">
        <v>45291</v>
      </c>
      <c r="Q834" s="324">
        <v>8760</v>
      </c>
      <c r="R834" s="325">
        <v>44.88</v>
      </c>
      <c r="S834" s="274">
        <f t="shared" si="242"/>
        <v>1.0717300000000001</v>
      </c>
      <c r="T834" s="326">
        <f t="shared" si="251"/>
        <v>41.876218823770913</v>
      </c>
      <c r="U834" s="296" t="str">
        <f t="shared" si="243"/>
        <v/>
      </c>
      <c r="V834" s="296"/>
      <c r="W834" s="332">
        <v>44433</v>
      </c>
      <c r="X834" s="2" t="s">
        <v>108</v>
      </c>
      <c r="Y834" s="2" t="s">
        <v>133</v>
      </c>
      <c r="Z834" s="323">
        <v>44562</v>
      </c>
      <c r="AA834" s="323">
        <v>44926</v>
      </c>
      <c r="AB834" s="324">
        <v>8760</v>
      </c>
      <c r="AC834" s="325">
        <v>82.57</v>
      </c>
      <c r="AD834" s="274">
        <f t="shared" si="244"/>
        <v>1.07602</v>
      </c>
      <c r="AE834" s="326">
        <f t="shared" si="252"/>
        <v>76.736491886767894</v>
      </c>
      <c r="AF834" s="296" t="str">
        <f t="shared" si="253"/>
        <v/>
      </c>
      <c r="AG834" s="296"/>
      <c r="AH834" s="332">
        <v>44811</v>
      </c>
      <c r="AI834" s="2" t="s">
        <v>108</v>
      </c>
      <c r="AJ834" s="2" t="s">
        <v>135</v>
      </c>
      <c r="AK834" s="323">
        <v>45658</v>
      </c>
      <c r="AL834" s="323">
        <v>46022</v>
      </c>
      <c r="AM834" s="324">
        <v>8760</v>
      </c>
      <c r="AN834" s="325">
        <v>177.5</v>
      </c>
      <c r="AO834" s="274">
        <f t="shared" si="245"/>
        <v>0.96418999999999999</v>
      </c>
      <c r="AP834" s="326">
        <f t="shared" si="254"/>
        <v>184.09234694406703</v>
      </c>
      <c r="AQ834" s="296" t="str">
        <f t="shared" si="255"/>
        <v/>
      </c>
      <c r="AR834" s="296"/>
      <c r="AS834" s="333">
        <v>44823</v>
      </c>
      <c r="AT834" s="328" t="s">
        <v>115</v>
      </c>
      <c r="AU834" s="328" t="s">
        <v>135</v>
      </c>
      <c r="AV834" s="329">
        <v>45658</v>
      </c>
      <c r="AW834" s="329">
        <v>45747</v>
      </c>
      <c r="AX834" s="330">
        <v>2159</v>
      </c>
      <c r="AY834" s="331">
        <v>232.53</v>
      </c>
      <c r="AZ834" s="274">
        <f t="shared" si="246"/>
        <v>0.96418999999999999</v>
      </c>
      <c r="BA834" s="326">
        <f t="shared" si="256"/>
        <v>241.16616019664175</v>
      </c>
      <c r="BB834" s="296" t="str">
        <f t="shared" si="257"/>
        <v/>
      </c>
      <c r="BC834" t="str">
        <f t="shared" si="247"/>
        <v/>
      </c>
      <c r="BD834" s="296"/>
      <c r="BE834" s="296"/>
      <c r="BF834" s="332">
        <v>45184</v>
      </c>
      <c r="BG834" s="2" t="s">
        <v>115</v>
      </c>
      <c r="BH834" s="2" t="s">
        <v>138</v>
      </c>
      <c r="BI834" s="323">
        <v>46023</v>
      </c>
      <c r="BJ834" s="323">
        <v>46112</v>
      </c>
      <c r="BK834" s="324">
        <v>2159</v>
      </c>
      <c r="BL834" s="325">
        <v>131.15</v>
      </c>
      <c r="BM834" s="274">
        <f t="shared" si="248"/>
        <v>0.95969000000000004</v>
      </c>
      <c r="BN834" s="326">
        <f t="shared" si="258"/>
        <v>136.65871270931237</v>
      </c>
      <c r="BO834" s="296" t="str">
        <f t="shared" si="259"/>
        <v/>
      </c>
      <c r="BP834" t="str">
        <f t="shared" si="249"/>
        <v/>
      </c>
      <c r="BQ834" s="296"/>
      <c r="BR834" s="332">
        <v>45174</v>
      </c>
      <c r="BS834" s="2" t="s">
        <v>108</v>
      </c>
      <c r="BT834" s="2" t="s">
        <v>138</v>
      </c>
      <c r="BU834" s="323">
        <v>46023</v>
      </c>
      <c r="BV834" s="323">
        <v>46387</v>
      </c>
      <c r="BW834" s="324">
        <v>8760</v>
      </c>
      <c r="BX834" s="325">
        <v>109.84</v>
      </c>
      <c r="BY834" s="274">
        <f t="shared" si="250"/>
        <v>0.95969000000000004</v>
      </c>
      <c r="BZ834" s="326">
        <f t="shared" si="260"/>
        <v>114.45362564994946</v>
      </c>
      <c r="CA834" s="296" t="str">
        <f t="shared" si="261"/>
        <v/>
      </c>
    </row>
    <row r="835" spans="12:79" x14ac:dyDescent="0.25">
      <c r="L835" s="332">
        <v>44004</v>
      </c>
      <c r="M835" s="2" t="s">
        <v>108</v>
      </c>
      <c r="N835" s="2" t="s">
        <v>111</v>
      </c>
      <c r="O835" s="323">
        <v>45292</v>
      </c>
      <c r="P835" s="323">
        <v>45657</v>
      </c>
      <c r="Q835" s="324">
        <v>8784</v>
      </c>
      <c r="R835" s="325">
        <v>46.96</v>
      </c>
      <c r="S835" s="274">
        <f t="shared" si="242"/>
        <v>1.0717300000000001</v>
      </c>
      <c r="T835" s="326">
        <f t="shared" si="251"/>
        <v>43.817006148936763</v>
      </c>
      <c r="U835" s="296" t="str">
        <f t="shared" si="243"/>
        <v/>
      </c>
      <c r="V835" s="296"/>
      <c r="W835" s="332">
        <v>44433</v>
      </c>
      <c r="X835" s="2" t="s">
        <v>108</v>
      </c>
      <c r="Y835" s="2" t="s">
        <v>110</v>
      </c>
      <c r="Z835" s="323">
        <v>44927</v>
      </c>
      <c r="AA835" s="323">
        <v>45291</v>
      </c>
      <c r="AB835" s="324">
        <v>8760</v>
      </c>
      <c r="AC835" s="325">
        <v>70.569999999999993</v>
      </c>
      <c r="AD835" s="274">
        <f t="shared" si="244"/>
        <v>1.07602</v>
      </c>
      <c r="AE835" s="326">
        <f t="shared" si="252"/>
        <v>65.584282820021926</v>
      </c>
      <c r="AF835" s="296" t="str">
        <f t="shared" si="253"/>
        <v/>
      </c>
      <c r="AG835" s="296"/>
      <c r="AH835" s="332">
        <v>44811</v>
      </c>
      <c r="AI835" s="2" t="s">
        <v>108</v>
      </c>
      <c r="AJ835" s="2" t="s">
        <v>138</v>
      </c>
      <c r="AK835" s="323">
        <v>46023</v>
      </c>
      <c r="AL835" s="323">
        <v>46387</v>
      </c>
      <c r="AM835" s="324">
        <v>8760</v>
      </c>
      <c r="AN835" s="325">
        <v>156.21</v>
      </c>
      <c r="AO835" s="274">
        <f t="shared" si="245"/>
        <v>0.96418999999999999</v>
      </c>
      <c r="AP835" s="326">
        <f t="shared" si="254"/>
        <v>162.01163671060684</v>
      </c>
      <c r="AQ835" s="296" t="str">
        <f t="shared" si="255"/>
        <v/>
      </c>
      <c r="AR835" s="296"/>
      <c r="AS835" s="333">
        <v>44823</v>
      </c>
      <c r="AT835" s="328" t="s">
        <v>115</v>
      </c>
      <c r="AU835" s="328" t="s">
        <v>145</v>
      </c>
      <c r="AV835" s="329">
        <v>45748</v>
      </c>
      <c r="AW835" s="329">
        <v>45838</v>
      </c>
      <c r="AX835" s="330">
        <v>2184</v>
      </c>
      <c r="AY835" s="331"/>
      <c r="AZ835" s="274">
        <f t="shared" si="246"/>
        <v>0.96418999999999999</v>
      </c>
      <c r="BA835" s="326" t="str">
        <f t="shared" si="256"/>
        <v/>
      </c>
      <c r="BB835" s="296" t="str">
        <f t="shared" si="257"/>
        <v/>
      </c>
      <c r="BC835" t="str">
        <f t="shared" si="247"/>
        <v/>
      </c>
      <c r="BD835" s="296"/>
      <c r="BE835" s="296"/>
      <c r="BF835" s="332">
        <v>45184</v>
      </c>
      <c r="BG835" s="2" t="s">
        <v>115</v>
      </c>
      <c r="BH835" s="2" t="s">
        <v>157</v>
      </c>
      <c r="BI835" s="323">
        <v>46113</v>
      </c>
      <c r="BJ835" s="323">
        <v>46203</v>
      </c>
      <c r="BK835" s="324">
        <v>2184</v>
      </c>
      <c r="BL835" s="325"/>
      <c r="BM835" s="274">
        <f t="shared" si="248"/>
        <v>0.95969000000000004</v>
      </c>
      <c r="BN835" s="326" t="str">
        <f t="shared" si="258"/>
        <v/>
      </c>
      <c r="BO835" s="296" t="str">
        <f t="shared" si="259"/>
        <v/>
      </c>
      <c r="BP835" t="str">
        <f t="shared" si="249"/>
        <v/>
      </c>
      <c r="BQ835" s="296"/>
      <c r="BR835" s="332">
        <v>45174</v>
      </c>
      <c r="BS835" s="2" t="s">
        <v>108</v>
      </c>
      <c r="BT835" s="2" t="s">
        <v>141</v>
      </c>
      <c r="BU835" s="323">
        <v>46388</v>
      </c>
      <c r="BV835" s="323">
        <v>46752</v>
      </c>
      <c r="BW835" s="324">
        <v>8760</v>
      </c>
      <c r="BX835" s="325">
        <v>94.24</v>
      </c>
      <c r="BY835" s="274">
        <f t="shared" si="250"/>
        <v>0.95969000000000004</v>
      </c>
      <c r="BZ835" s="326">
        <f t="shared" si="260"/>
        <v>98.198376559097198</v>
      </c>
      <c r="CA835" s="296" t="str">
        <f t="shared" si="261"/>
        <v/>
      </c>
    </row>
    <row r="836" spans="12:79" x14ac:dyDescent="0.25">
      <c r="L836" s="332">
        <v>44004</v>
      </c>
      <c r="M836" s="2" t="s">
        <v>108</v>
      </c>
      <c r="N836" s="2" t="s">
        <v>135</v>
      </c>
      <c r="O836" s="323">
        <v>45658</v>
      </c>
      <c r="P836" s="323">
        <v>46022</v>
      </c>
      <c r="Q836" s="324">
        <v>8760</v>
      </c>
      <c r="R836" s="325">
        <v>47.63</v>
      </c>
      <c r="S836" s="274">
        <f t="shared" si="242"/>
        <v>1.0717300000000001</v>
      </c>
      <c r="T836" s="326">
        <f t="shared" si="251"/>
        <v>44.442163604639227</v>
      </c>
      <c r="U836" s="296" t="str">
        <f t="shared" si="243"/>
        <v/>
      </c>
      <c r="V836" s="296"/>
      <c r="W836" s="332">
        <v>44433</v>
      </c>
      <c r="X836" s="2" t="s">
        <v>108</v>
      </c>
      <c r="Y836" s="2" t="s">
        <v>111</v>
      </c>
      <c r="Z836" s="323">
        <v>45292</v>
      </c>
      <c r="AA836" s="323">
        <v>45657</v>
      </c>
      <c r="AB836" s="324">
        <v>8784</v>
      </c>
      <c r="AC836" s="325">
        <v>63.49</v>
      </c>
      <c r="AD836" s="274">
        <f t="shared" si="244"/>
        <v>1.07602</v>
      </c>
      <c r="AE836" s="326">
        <f t="shared" si="252"/>
        <v>59.004479470641812</v>
      </c>
      <c r="AF836" s="296" t="str">
        <f t="shared" si="253"/>
        <v/>
      </c>
      <c r="AG836" s="296"/>
      <c r="AH836" s="332">
        <v>44811</v>
      </c>
      <c r="AI836" s="2" t="s">
        <v>108</v>
      </c>
      <c r="AJ836" s="2" t="s">
        <v>141</v>
      </c>
      <c r="AK836" s="323">
        <v>46388</v>
      </c>
      <c r="AL836" s="323">
        <v>46752</v>
      </c>
      <c r="AM836" s="324">
        <v>8760</v>
      </c>
      <c r="AN836" s="325">
        <v>128.71</v>
      </c>
      <c r="AO836" s="274">
        <f t="shared" si="245"/>
        <v>0.96418999999999999</v>
      </c>
      <c r="AP836" s="326">
        <f t="shared" si="254"/>
        <v>133.49028718406123</v>
      </c>
      <c r="AQ836" s="296" t="str">
        <f t="shared" si="255"/>
        <v/>
      </c>
      <c r="AR836" s="296"/>
      <c r="AS836" s="333">
        <v>44820</v>
      </c>
      <c r="AT836" s="328" t="s">
        <v>115</v>
      </c>
      <c r="AU836" s="328" t="s">
        <v>186</v>
      </c>
      <c r="AV836" s="329">
        <v>44835</v>
      </c>
      <c r="AW836" s="329">
        <v>44926</v>
      </c>
      <c r="AX836" s="330">
        <v>2209</v>
      </c>
      <c r="AY836" s="331">
        <v>493.11</v>
      </c>
      <c r="AZ836" s="274">
        <f t="shared" si="246"/>
        <v>0.96418999999999999</v>
      </c>
      <c r="BA836" s="326">
        <f t="shared" si="256"/>
        <v>511.42409691035999</v>
      </c>
      <c r="BB836" s="296" t="str">
        <f t="shared" si="257"/>
        <v/>
      </c>
      <c r="BC836" t="str">
        <f t="shared" si="247"/>
        <v/>
      </c>
      <c r="BD836" s="296"/>
      <c r="BE836" s="296"/>
      <c r="BF836" s="332">
        <v>45183</v>
      </c>
      <c r="BG836" s="2" t="s">
        <v>115</v>
      </c>
      <c r="BH836" s="2" t="s">
        <v>116</v>
      </c>
      <c r="BI836" s="323">
        <v>45200</v>
      </c>
      <c r="BJ836" s="323">
        <v>45291</v>
      </c>
      <c r="BK836" s="324">
        <v>2209</v>
      </c>
      <c r="BL836" s="325">
        <v>110.09</v>
      </c>
      <c r="BM836" s="274">
        <f t="shared" si="248"/>
        <v>0.95969000000000004</v>
      </c>
      <c r="BN836" s="326">
        <f t="shared" si="258"/>
        <v>114.71412643666184</v>
      </c>
      <c r="BO836" s="296">
        <f t="shared" si="259"/>
        <v>114.71412643666184</v>
      </c>
      <c r="BP836">
        <f t="shared" si="249"/>
        <v>1</v>
      </c>
      <c r="BQ836" s="296"/>
      <c r="BR836" s="332">
        <v>45174</v>
      </c>
      <c r="BS836" s="2" t="s">
        <v>108</v>
      </c>
      <c r="BT836" s="2" t="s">
        <v>143</v>
      </c>
      <c r="BU836" s="323">
        <v>46753</v>
      </c>
      <c r="BV836" s="323">
        <v>47118</v>
      </c>
      <c r="BW836" s="324">
        <v>8784</v>
      </c>
      <c r="BX836" s="325">
        <v>83</v>
      </c>
      <c r="BY836" s="274">
        <f t="shared" si="250"/>
        <v>0.95969000000000004</v>
      </c>
      <c r="BZ836" s="326">
        <f t="shared" si="260"/>
        <v>86.486261188508792</v>
      </c>
      <c r="CA836" s="296" t="str">
        <f t="shared" si="261"/>
        <v/>
      </c>
    </row>
    <row r="837" spans="12:79" x14ac:dyDescent="0.25">
      <c r="L837" s="332">
        <v>44004</v>
      </c>
      <c r="M837" s="2" t="s">
        <v>108</v>
      </c>
      <c r="N837" s="2" t="s">
        <v>138</v>
      </c>
      <c r="O837" s="323">
        <v>46023</v>
      </c>
      <c r="P837" s="323">
        <v>46387</v>
      </c>
      <c r="Q837" s="324">
        <v>8760</v>
      </c>
      <c r="R837" s="325">
        <v>48.18</v>
      </c>
      <c r="S837" s="274">
        <f t="shared" si="242"/>
        <v>1.0717300000000001</v>
      </c>
      <c r="T837" s="326">
        <f t="shared" si="251"/>
        <v>44.955352560812891</v>
      </c>
      <c r="U837" s="296" t="str">
        <f t="shared" si="243"/>
        <v/>
      </c>
      <c r="V837" s="296"/>
      <c r="W837" s="332">
        <v>44433</v>
      </c>
      <c r="X837" s="2" t="s">
        <v>108</v>
      </c>
      <c r="Y837" s="2" t="s">
        <v>135</v>
      </c>
      <c r="Z837" s="323">
        <v>45658</v>
      </c>
      <c r="AA837" s="323">
        <v>46022</v>
      </c>
      <c r="AB837" s="324">
        <v>8760</v>
      </c>
      <c r="AC837" s="325">
        <v>60.59</v>
      </c>
      <c r="AD837" s="274">
        <f t="shared" si="244"/>
        <v>1.07602</v>
      </c>
      <c r="AE837" s="326">
        <f t="shared" si="252"/>
        <v>56.309362279511539</v>
      </c>
      <c r="AF837" s="296" t="str">
        <f t="shared" si="253"/>
        <v/>
      </c>
      <c r="AG837" s="296"/>
      <c r="AH837" s="332">
        <v>44811</v>
      </c>
      <c r="AI837" s="2" t="s">
        <v>108</v>
      </c>
      <c r="AJ837" s="2" t="s">
        <v>143</v>
      </c>
      <c r="AK837" s="323">
        <v>46753</v>
      </c>
      <c r="AL837" s="323">
        <v>47118</v>
      </c>
      <c r="AM837" s="324">
        <v>8784</v>
      </c>
      <c r="AN837" s="325">
        <v>114.78</v>
      </c>
      <c r="AO837" s="274">
        <f t="shared" si="245"/>
        <v>0.96418999999999999</v>
      </c>
      <c r="AP837" s="326">
        <f t="shared" si="254"/>
        <v>119.0429272238874</v>
      </c>
      <c r="AQ837" s="296" t="str">
        <f t="shared" si="255"/>
        <v/>
      </c>
      <c r="AR837" s="296"/>
      <c r="AS837" s="333">
        <v>44820</v>
      </c>
      <c r="AT837" s="328" t="s">
        <v>115</v>
      </c>
      <c r="AU837" s="328" t="s">
        <v>110</v>
      </c>
      <c r="AV837" s="329">
        <v>44927</v>
      </c>
      <c r="AW837" s="329">
        <v>45016</v>
      </c>
      <c r="AX837" s="330">
        <v>2159</v>
      </c>
      <c r="AY837" s="331">
        <v>694</v>
      </c>
      <c r="AZ837" s="274">
        <f t="shared" si="246"/>
        <v>0.96418999999999999</v>
      </c>
      <c r="BA837" s="326">
        <f t="shared" si="256"/>
        <v>719.77514805173257</v>
      </c>
      <c r="BB837" s="296" t="str">
        <f t="shared" si="257"/>
        <v/>
      </c>
      <c r="BC837" t="str">
        <f t="shared" si="247"/>
        <v/>
      </c>
      <c r="BD837" s="296"/>
      <c r="BE837" s="296"/>
      <c r="BF837" s="332">
        <v>45183</v>
      </c>
      <c r="BG837" s="2" t="s">
        <v>115</v>
      </c>
      <c r="BH837" s="2" t="s">
        <v>111</v>
      </c>
      <c r="BI837" s="323">
        <v>45292</v>
      </c>
      <c r="BJ837" s="323">
        <v>45382</v>
      </c>
      <c r="BK837" s="324">
        <v>2183</v>
      </c>
      <c r="BL837" s="325">
        <v>129.5</v>
      </c>
      <c r="BM837" s="274">
        <f t="shared" si="248"/>
        <v>0.95969000000000004</v>
      </c>
      <c r="BN837" s="326">
        <f t="shared" si="258"/>
        <v>134.93940751701069</v>
      </c>
      <c r="BO837" s="296">
        <f t="shared" si="259"/>
        <v>134.93940751701069</v>
      </c>
      <c r="BP837">
        <f t="shared" si="249"/>
        <v>1</v>
      </c>
      <c r="BQ837" s="296"/>
      <c r="BR837" s="332">
        <v>45174</v>
      </c>
      <c r="BS837" s="2" t="s">
        <v>108</v>
      </c>
      <c r="BT837" s="2" t="s">
        <v>146</v>
      </c>
      <c r="BU837" s="323">
        <v>47119</v>
      </c>
      <c r="BV837" s="323">
        <v>47483</v>
      </c>
      <c r="BW837" s="324">
        <v>8760</v>
      </c>
      <c r="BX837" s="325">
        <v>80.010000000000005</v>
      </c>
      <c r="BY837" s="274">
        <f t="shared" si="250"/>
        <v>0.95969000000000004</v>
      </c>
      <c r="BZ837" s="326">
        <f t="shared" si="260"/>
        <v>83.370671779428775</v>
      </c>
      <c r="CA837" s="296" t="str">
        <f t="shared" si="261"/>
        <v/>
      </c>
    </row>
    <row r="838" spans="12:79" x14ac:dyDescent="0.25">
      <c r="L838" s="332">
        <v>44001</v>
      </c>
      <c r="M838" s="2" t="s">
        <v>108</v>
      </c>
      <c r="N838" s="2" t="s">
        <v>151</v>
      </c>
      <c r="O838" s="323">
        <v>44197</v>
      </c>
      <c r="P838" s="323">
        <v>44561</v>
      </c>
      <c r="Q838" s="324">
        <v>8760</v>
      </c>
      <c r="R838" s="325">
        <v>39.72</v>
      </c>
      <c r="S838" s="274">
        <f t="shared" si="242"/>
        <v>1.0717300000000001</v>
      </c>
      <c r="T838" s="326">
        <f t="shared" si="251"/>
        <v>37.061573344032539</v>
      </c>
      <c r="U838" s="296" t="str">
        <f t="shared" si="243"/>
        <v/>
      </c>
      <c r="V838" s="296"/>
      <c r="W838" s="332">
        <v>44433</v>
      </c>
      <c r="X838" s="2" t="s">
        <v>108</v>
      </c>
      <c r="Y838" s="2" t="s">
        <v>138</v>
      </c>
      <c r="Z838" s="323">
        <v>46023</v>
      </c>
      <c r="AA838" s="323">
        <v>46387</v>
      </c>
      <c r="AB838" s="324">
        <v>8760</v>
      </c>
      <c r="AC838" s="325">
        <v>60.73</v>
      </c>
      <c r="AD838" s="274">
        <f t="shared" si="244"/>
        <v>1.07602</v>
      </c>
      <c r="AE838" s="326">
        <f t="shared" si="252"/>
        <v>56.439471385290233</v>
      </c>
      <c r="AF838" s="296" t="str">
        <f t="shared" si="253"/>
        <v/>
      </c>
      <c r="AG838" s="296"/>
      <c r="AH838" s="332">
        <v>44811</v>
      </c>
      <c r="AI838" s="2" t="s">
        <v>108</v>
      </c>
      <c r="AJ838" s="2" t="s">
        <v>146</v>
      </c>
      <c r="AK838" s="323">
        <v>47119</v>
      </c>
      <c r="AL838" s="323">
        <v>47483</v>
      </c>
      <c r="AM838" s="324">
        <v>8760</v>
      </c>
      <c r="AN838" s="325">
        <v>116.78</v>
      </c>
      <c r="AO838" s="274">
        <f t="shared" si="245"/>
        <v>0.96418999999999999</v>
      </c>
      <c r="AP838" s="326">
        <f t="shared" si="254"/>
        <v>121.11720718945436</v>
      </c>
      <c r="AQ838" s="296" t="str">
        <f t="shared" si="255"/>
        <v/>
      </c>
      <c r="AR838" s="296"/>
      <c r="AS838" s="333">
        <v>44820</v>
      </c>
      <c r="AT838" s="328" t="s">
        <v>115</v>
      </c>
      <c r="AU838" s="328" t="s">
        <v>134</v>
      </c>
      <c r="AV838" s="329">
        <v>45017</v>
      </c>
      <c r="AW838" s="329">
        <v>45107</v>
      </c>
      <c r="AX838" s="330">
        <v>2184</v>
      </c>
      <c r="AY838" s="331">
        <v>415</v>
      </c>
      <c r="AZ838" s="274">
        <f t="shared" si="246"/>
        <v>0.96418999999999999</v>
      </c>
      <c r="BA838" s="326">
        <f t="shared" si="256"/>
        <v>430.41309285514268</v>
      </c>
      <c r="BB838" s="296" t="str">
        <f t="shared" si="257"/>
        <v/>
      </c>
      <c r="BC838" t="str">
        <f t="shared" si="247"/>
        <v/>
      </c>
      <c r="BD838" s="296"/>
      <c r="BE838" s="296"/>
      <c r="BF838" s="332">
        <v>45183</v>
      </c>
      <c r="BG838" s="2" t="s">
        <v>115</v>
      </c>
      <c r="BH838" s="2" t="s">
        <v>117</v>
      </c>
      <c r="BI838" s="323">
        <v>45383</v>
      </c>
      <c r="BJ838" s="323">
        <v>45473</v>
      </c>
      <c r="BK838" s="324">
        <v>2184</v>
      </c>
      <c r="BL838" s="325">
        <v>116.75</v>
      </c>
      <c r="BM838" s="274">
        <f t="shared" si="248"/>
        <v>0.95969000000000004</v>
      </c>
      <c r="BN838" s="326">
        <f t="shared" si="258"/>
        <v>121.65386739467952</v>
      </c>
      <c r="BO838" s="296">
        <f t="shared" si="259"/>
        <v>121.65386739467952</v>
      </c>
      <c r="BP838">
        <f t="shared" si="249"/>
        <v>1</v>
      </c>
      <c r="BQ838" s="296"/>
      <c r="BR838" s="332">
        <v>45174</v>
      </c>
      <c r="BS838" s="2" t="s">
        <v>108</v>
      </c>
      <c r="BT838" s="2" t="s">
        <v>149</v>
      </c>
      <c r="BU838" s="323">
        <v>47484</v>
      </c>
      <c r="BV838" s="323">
        <v>47848</v>
      </c>
      <c r="BW838" s="324">
        <v>8760</v>
      </c>
      <c r="BX838" s="325">
        <v>78.319999999999993</v>
      </c>
      <c r="BY838" s="274">
        <f t="shared" si="250"/>
        <v>0.95969000000000004</v>
      </c>
      <c r="BZ838" s="326">
        <f t="shared" si="260"/>
        <v>81.609686461253105</v>
      </c>
      <c r="CA838" s="296" t="str">
        <f t="shared" si="261"/>
        <v/>
      </c>
    </row>
    <row r="839" spans="12:79" x14ac:dyDescent="0.25">
      <c r="L839" s="332">
        <v>44001</v>
      </c>
      <c r="M839" s="2" t="s">
        <v>108</v>
      </c>
      <c r="N839" s="2" t="s">
        <v>133</v>
      </c>
      <c r="O839" s="323">
        <v>44562</v>
      </c>
      <c r="P839" s="323">
        <v>44926</v>
      </c>
      <c r="Q839" s="324">
        <v>8760</v>
      </c>
      <c r="R839" s="325">
        <v>43.09</v>
      </c>
      <c r="S839" s="274">
        <f t="shared" si="242"/>
        <v>1.0717300000000001</v>
      </c>
      <c r="T839" s="326">
        <f t="shared" si="251"/>
        <v>40.206022039132989</v>
      </c>
      <c r="U839" s="296" t="str">
        <f t="shared" si="243"/>
        <v/>
      </c>
      <c r="V839" s="296"/>
      <c r="W839" s="332">
        <v>44433</v>
      </c>
      <c r="X839" s="2" t="s">
        <v>108</v>
      </c>
      <c r="Y839" s="2" t="s">
        <v>141</v>
      </c>
      <c r="Z839" s="323">
        <v>46388</v>
      </c>
      <c r="AA839" s="323">
        <v>46752</v>
      </c>
      <c r="AB839" s="324">
        <v>8760</v>
      </c>
      <c r="AC839" s="325">
        <v>61.03</v>
      </c>
      <c r="AD839" s="274">
        <f t="shared" si="244"/>
        <v>1.07602</v>
      </c>
      <c r="AE839" s="326">
        <f t="shared" si="252"/>
        <v>56.718276611958885</v>
      </c>
      <c r="AF839" s="296" t="str">
        <f t="shared" si="253"/>
        <v/>
      </c>
      <c r="AG839" s="296"/>
      <c r="AH839" s="332">
        <v>44811</v>
      </c>
      <c r="AI839" s="2" t="s">
        <v>108</v>
      </c>
      <c r="AJ839" s="2" t="s">
        <v>149</v>
      </c>
      <c r="AK839" s="323">
        <v>47484</v>
      </c>
      <c r="AL839" s="323">
        <v>47848</v>
      </c>
      <c r="AM839" s="324">
        <v>8760</v>
      </c>
      <c r="AN839" s="325">
        <v>114.84</v>
      </c>
      <c r="AO839" s="274">
        <f t="shared" si="245"/>
        <v>0.96418999999999999</v>
      </c>
      <c r="AP839" s="326">
        <f t="shared" si="254"/>
        <v>119.10515562285443</v>
      </c>
      <c r="AQ839" s="296" t="str">
        <f t="shared" si="255"/>
        <v/>
      </c>
      <c r="AR839" s="296"/>
      <c r="AS839" s="333">
        <v>44820</v>
      </c>
      <c r="AT839" s="328" t="s">
        <v>115</v>
      </c>
      <c r="AU839" s="328" t="s">
        <v>137</v>
      </c>
      <c r="AV839" s="329">
        <v>45108</v>
      </c>
      <c r="AW839" s="329">
        <v>45199</v>
      </c>
      <c r="AX839" s="330">
        <v>2208</v>
      </c>
      <c r="AY839" s="331">
        <v>408</v>
      </c>
      <c r="AZ839" s="274">
        <f t="shared" si="246"/>
        <v>0.96418999999999999</v>
      </c>
      <c r="BA839" s="326">
        <f t="shared" si="256"/>
        <v>423.1531129756583</v>
      </c>
      <c r="BB839" s="296" t="str">
        <f t="shared" si="257"/>
        <v/>
      </c>
      <c r="BC839" t="str">
        <f t="shared" si="247"/>
        <v/>
      </c>
      <c r="BD839" s="296"/>
      <c r="BE839" s="296"/>
      <c r="BF839" s="332">
        <v>45183</v>
      </c>
      <c r="BG839" s="2" t="s">
        <v>115</v>
      </c>
      <c r="BH839" s="2" t="s">
        <v>118</v>
      </c>
      <c r="BI839" s="323">
        <v>45474</v>
      </c>
      <c r="BJ839" s="323">
        <v>45565</v>
      </c>
      <c r="BK839" s="324">
        <v>2208</v>
      </c>
      <c r="BL839" s="325">
        <v>128.13</v>
      </c>
      <c r="BM839" s="274">
        <f t="shared" si="248"/>
        <v>0.95969000000000004</v>
      </c>
      <c r="BN839" s="326">
        <f t="shared" si="258"/>
        <v>133.51186320582687</v>
      </c>
      <c r="BO839" s="296">
        <f t="shared" si="259"/>
        <v>133.51186320582687</v>
      </c>
      <c r="BP839">
        <f t="shared" si="249"/>
        <v>1</v>
      </c>
      <c r="BQ839" s="296"/>
      <c r="BR839" s="332">
        <v>45174</v>
      </c>
      <c r="BS839" s="2" t="s">
        <v>108</v>
      </c>
      <c r="BT839" s="2" t="s">
        <v>153</v>
      </c>
      <c r="BU839" s="323">
        <v>47849</v>
      </c>
      <c r="BV839" s="323">
        <v>48213</v>
      </c>
      <c r="BW839" s="324">
        <v>8760</v>
      </c>
      <c r="BX839" s="325">
        <v>80.260000000000005</v>
      </c>
      <c r="BY839" s="274">
        <f t="shared" si="250"/>
        <v>0.95969000000000004</v>
      </c>
      <c r="BZ839" s="326">
        <f t="shared" si="260"/>
        <v>83.631172566141146</v>
      </c>
      <c r="CA839" s="296" t="str">
        <f t="shared" si="261"/>
        <v/>
      </c>
    </row>
    <row r="840" spans="12:79" x14ac:dyDescent="0.25">
      <c r="L840" s="332">
        <v>44001</v>
      </c>
      <c r="M840" s="2" t="s">
        <v>108</v>
      </c>
      <c r="N840" s="2" t="s">
        <v>110</v>
      </c>
      <c r="O840" s="323">
        <v>44927</v>
      </c>
      <c r="P840" s="323">
        <v>45291</v>
      </c>
      <c r="Q840" s="324">
        <v>8760</v>
      </c>
      <c r="R840" s="325">
        <v>44.89</v>
      </c>
      <c r="S840" s="274">
        <f t="shared" si="242"/>
        <v>1.0717300000000001</v>
      </c>
      <c r="T840" s="326">
        <f t="shared" si="251"/>
        <v>41.885549532064978</v>
      </c>
      <c r="U840" s="296" t="str">
        <f t="shared" si="243"/>
        <v/>
      </c>
      <c r="V840" s="296"/>
      <c r="W840" s="332">
        <v>44432</v>
      </c>
      <c r="X840" s="2" t="s">
        <v>108</v>
      </c>
      <c r="Y840" s="2" t="s">
        <v>133</v>
      </c>
      <c r="Z840" s="323">
        <v>44562</v>
      </c>
      <c r="AA840" s="323">
        <v>44926</v>
      </c>
      <c r="AB840" s="324">
        <v>8760</v>
      </c>
      <c r="AC840" s="325">
        <v>83.05</v>
      </c>
      <c r="AD840" s="274">
        <f t="shared" si="244"/>
        <v>1.07602</v>
      </c>
      <c r="AE840" s="326">
        <f t="shared" si="252"/>
        <v>77.182580249437748</v>
      </c>
      <c r="AF840" s="296" t="str">
        <f t="shared" si="253"/>
        <v/>
      </c>
      <c r="AG840" s="296"/>
      <c r="AH840" s="332">
        <v>44811</v>
      </c>
      <c r="AI840" s="2" t="s">
        <v>108</v>
      </c>
      <c r="AJ840" s="2" t="s">
        <v>153</v>
      </c>
      <c r="AK840" s="323">
        <v>47849</v>
      </c>
      <c r="AL840" s="323">
        <v>48213</v>
      </c>
      <c r="AM840" s="324">
        <v>8760</v>
      </c>
      <c r="AN840" s="325">
        <v>113.27</v>
      </c>
      <c r="AO840" s="274">
        <f t="shared" si="245"/>
        <v>0.96418999999999999</v>
      </c>
      <c r="AP840" s="326">
        <f t="shared" si="254"/>
        <v>117.47684584988436</v>
      </c>
      <c r="AQ840" s="296" t="str">
        <f t="shared" si="255"/>
        <v/>
      </c>
      <c r="AR840" s="296"/>
      <c r="AS840" s="333">
        <v>44820</v>
      </c>
      <c r="AT840" s="328" t="s">
        <v>115</v>
      </c>
      <c r="AU840" s="328" t="s">
        <v>116</v>
      </c>
      <c r="AV840" s="329">
        <v>45200</v>
      </c>
      <c r="AW840" s="329">
        <v>45291</v>
      </c>
      <c r="AX840" s="330">
        <v>2209</v>
      </c>
      <c r="AY840" s="331">
        <v>529.73</v>
      </c>
      <c r="AZ840" s="274">
        <f t="shared" si="246"/>
        <v>0.96418999999999999</v>
      </c>
      <c r="BA840" s="326">
        <f t="shared" si="256"/>
        <v>549.40416307989096</v>
      </c>
      <c r="BB840" s="296" t="str">
        <f t="shared" si="257"/>
        <v/>
      </c>
      <c r="BC840">
        <f t="shared" si="247"/>
        <v>1</v>
      </c>
      <c r="BD840" s="296"/>
      <c r="BE840" s="296"/>
      <c r="BF840" s="332">
        <v>45183</v>
      </c>
      <c r="BG840" s="2" t="s">
        <v>115</v>
      </c>
      <c r="BH840" s="2" t="s">
        <v>140</v>
      </c>
      <c r="BI840" s="323">
        <v>45566</v>
      </c>
      <c r="BJ840" s="323">
        <v>45657</v>
      </c>
      <c r="BK840" s="324">
        <v>2209</v>
      </c>
      <c r="BL840" s="325">
        <v>142</v>
      </c>
      <c r="BM840" s="274">
        <f t="shared" si="248"/>
        <v>0.95969000000000004</v>
      </c>
      <c r="BN840" s="326">
        <f t="shared" si="258"/>
        <v>147.96444685262949</v>
      </c>
      <c r="BO840" s="296" t="str">
        <f t="shared" si="259"/>
        <v/>
      </c>
      <c r="BP840" t="str">
        <f t="shared" si="249"/>
        <v/>
      </c>
      <c r="BQ840" s="296"/>
      <c r="BR840" s="332">
        <v>45174</v>
      </c>
      <c r="BS840" s="2" t="s">
        <v>108</v>
      </c>
      <c r="BT840" s="2" t="s">
        <v>155</v>
      </c>
      <c r="BU840" s="323">
        <v>48214</v>
      </c>
      <c r="BV840" s="323">
        <v>48579</v>
      </c>
      <c r="BW840" s="324">
        <v>8784</v>
      </c>
      <c r="BX840" s="325">
        <v>78.260000000000005</v>
      </c>
      <c r="BY840" s="274">
        <f t="shared" si="250"/>
        <v>0.95969000000000004</v>
      </c>
      <c r="BZ840" s="326">
        <f t="shared" si="260"/>
        <v>81.547166272442141</v>
      </c>
      <c r="CA840" s="296" t="str">
        <f t="shared" si="261"/>
        <v/>
      </c>
    </row>
    <row r="841" spans="12:79" x14ac:dyDescent="0.25">
      <c r="L841" s="332">
        <v>44001</v>
      </c>
      <c r="M841" s="2" t="s">
        <v>108</v>
      </c>
      <c r="N841" s="2" t="s">
        <v>111</v>
      </c>
      <c r="O841" s="323">
        <v>45292</v>
      </c>
      <c r="P841" s="323">
        <v>45657</v>
      </c>
      <c r="Q841" s="324">
        <v>8784</v>
      </c>
      <c r="R841" s="325">
        <v>47.15</v>
      </c>
      <c r="S841" s="274">
        <f t="shared" si="242"/>
        <v>1.0717300000000001</v>
      </c>
      <c r="T841" s="326">
        <f t="shared" si="251"/>
        <v>43.994289606524028</v>
      </c>
      <c r="U841" s="296" t="str">
        <f t="shared" si="243"/>
        <v/>
      </c>
      <c r="V841" s="296"/>
      <c r="W841" s="332">
        <v>44432</v>
      </c>
      <c r="X841" s="2" t="s">
        <v>108</v>
      </c>
      <c r="Y841" s="2" t="s">
        <v>110</v>
      </c>
      <c r="Z841" s="323">
        <v>44927</v>
      </c>
      <c r="AA841" s="323">
        <v>45291</v>
      </c>
      <c r="AB841" s="324">
        <v>8760</v>
      </c>
      <c r="AC841" s="325">
        <v>71.099999999999994</v>
      </c>
      <c r="AD841" s="274">
        <f t="shared" si="244"/>
        <v>1.07602</v>
      </c>
      <c r="AE841" s="326">
        <f t="shared" si="252"/>
        <v>66.07683872046988</v>
      </c>
      <c r="AF841" s="296" t="str">
        <f t="shared" si="253"/>
        <v/>
      </c>
      <c r="AG841" s="296"/>
      <c r="AH841" s="332">
        <v>44811</v>
      </c>
      <c r="AI841" s="2" t="s">
        <v>108</v>
      </c>
      <c r="AJ841" s="2" t="s">
        <v>155</v>
      </c>
      <c r="AK841" s="323">
        <v>48214</v>
      </c>
      <c r="AL841" s="323">
        <v>48579</v>
      </c>
      <c r="AM841" s="324">
        <v>8784</v>
      </c>
      <c r="AN841" s="325">
        <v>111.56</v>
      </c>
      <c r="AO841" s="274">
        <f t="shared" si="245"/>
        <v>0.96418999999999999</v>
      </c>
      <c r="AP841" s="326">
        <f t="shared" si="254"/>
        <v>115.70333647932462</v>
      </c>
      <c r="AQ841" s="296" t="str">
        <f t="shared" si="255"/>
        <v/>
      </c>
      <c r="AR841" s="296"/>
      <c r="AS841" s="333">
        <v>44820</v>
      </c>
      <c r="AT841" s="328" t="s">
        <v>115</v>
      </c>
      <c r="AU841" s="328" t="s">
        <v>111</v>
      </c>
      <c r="AV841" s="329">
        <v>45292</v>
      </c>
      <c r="AW841" s="329">
        <v>45382</v>
      </c>
      <c r="AX841" s="330">
        <v>2183</v>
      </c>
      <c r="AY841" s="331">
        <v>450.58</v>
      </c>
      <c r="AZ841" s="274">
        <f t="shared" si="246"/>
        <v>0.96418999999999999</v>
      </c>
      <c r="BA841" s="326">
        <f t="shared" si="256"/>
        <v>467.31453344257875</v>
      </c>
      <c r="BB841" s="296" t="str">
        <f t="shared" si="257"/>
        <v/>
      </c>
      <c r="BC841">
        <f t="shared" si="247"/>
        <v>1</v>
      </c>
      <c r="BD841" s="296"/>
      <c r="BE841" s="296"/>
      <c r="BF841" s="332">
        <v>45183</v>
      </c>
      <c r="BG841" s="2" t="s">
        <v>115</v>
      </c>
      <c r="BH841" s="2" t="s">
        <v>135</v>
      </c>
      <c r="BI841" s="323">
        <v>45658</v>
      </c>
      <c r="BJ841" s="323">
        <v>45747</v>
      </c>
      <c r="BK841" s="324">
        <v>2159</v>
      </c>
      <c r="BL841" s="325">
        <v>143.07</v>
      </c>
      <c r="BM841" s="274">
        <f t="shared" si="248"/>
        <v>0.95969000000000004</v>
      </c>
      <c r="BN841" s="326">
        <f t="shared" si="258"/>
        <v>149.07939021975844</v>
      </c>
      <c r="BO841" s="296" t="str">
        <f t="shared" si="259"/>
        <v/>
      </c>
      <c r="BP841" t="str">
        <f t="shared" si="249"/>
        <v/>
      </c>
      <c r="BQ841" s="296"/>
      <c r="BR841" s="332">
        <v>45174</v>
      </c>
      <c r="BS841" s="2" t="s">
        <v>108</v>
      </c>
      <c r="BT841" s="2" t="s">
        <v>158</v>
      </c>
      <c r="BU841" s="323">
        <v>48580</v>
      </c>
      <c r="BV841" s="323">
        <v>48944</v>
      </c>
      <c r="BW841" s="324">
        <v>8760</v>
      </c>
      <c r="BX841" s="325">
        <v>76.260000000000005</v>
      </c>
      <c r="BY841" s="274">
        <f t="shared" si="250"/>
        <v>0.95969000000000004</v>
      </c>
      <c r="BZ841" s="326">
        <f t="shared" si="260"/>
        <v>79.463159978743136</v>
      </c>
      <c r="CA841" s="296" t="str">
        <f t="shared" si="261"/>
        <v/>
      </c>
    </row>
    <row r="842" spans="12:79" x14ac:dyDescent="0.25">
      <c r="L842" s="332">
        <v>44001</v>
      </c>
      <c r="M842" s="2" t="s">
        <v>108</v>
      </c>
      <c r="N842" s="2" t="s">
        <v>135</v>
      </c>
      <c r="O842" s="323">
        <v>45658</v>
      </c>
      <c r="P842" s="323">
        <v>46022</v>
      </c>
      <c r="Q842" s="324">
        <v>8760</v>
      </c>
      <c r="R842" s="325">
        <v>47.84</v>
      </c>
      <c r="S842" s="274">
        <f t="shared" si="242"/>
        <v>1.0717300000000001</v>
      </c>
      <c r="T842" s="326">
        <f t="shared" si="251"/>
        <v>44.63810847881463</v>
      </c>
      <c r="U842" s="296" t="str">
        <f t="shared" si="243"/>
        <v/>
      </c>
      <c r="V842" s="296"/>
      <c r="W842" s="332">
        <v>44432</v>
      </c>
      <c r="X842" s="2" t="s">
        <v>108</v>
      </c>
      <c r="Y842" s="2" t="s">
        <v>111</v>
      </c>
      <c r="Z842" s="323">
        <v>45292</v>
      </c>
      <c r="AA842" s="323">
        <v>45657</v>
      </c>
      <c r="AB842" s="324">
        <v>8784</v>
      </c>
      <c r="AC842" s="325">
        <v>63.88</v>
      </c>
      <c r="AD842" s="274">
        <f t="shared" si="244"/>
        <v>1.07602</v>
      </c>
      <c r="AE842" s="326">
        <f t="shared" si="252"/>
        <v>59.366926265311058</v>
      </c>
      <c r="AF842" s="296" t="str">
        <f t="shared" si="253"/>
        <v/>
      </c>
      <c r="AG842" s="296"/>
      <c r="AH842" s="332">
        <v>44810</v>
      </c>
      <c r="AI842" s="2" t="s">
        <v>108</v>
      </c>
      <c r="AJ842" s="2" t="s">
        <v>110</v>
      </c>
      <c r="AK842" s="323">
        <v>44927</v>
      </c>
      <c r="AL842" s="323">
        <v>45291</v>
      </c>
      <c r="AM842" s="324">
        <v>8760</v>
      </c>
      <c r="AN842" s="325">
        <v>536</v>
      </c>
      <c r="AO842" s="274">
        <f t="shared" si="245"/>
        <v>0.96418999999999999</v>
      </c>
      <c r="AP842" s="326">
        <f t="shared" si="254"/>
        <v>555.90703077194325</v>
      </c>
      <c r="AQ842" s="296" t="str">
        <f t="shared" si="255"/>
        <v/>
      </c>
      <c r="AR842" s="296"/>
      <c r="AS842" s="333">
        <v>44820</v>
      </c>
      <c r="AT842" s="328" t="s">
        <v>115</v>
      </c>
      <c r="AU842" s="328" t="s">
        <v>117</v>
      </c>
      <c r="AV842" s="329">
        <v>45383</v>
      </c>
      <c r="AW842" s="329">
        <v>45473</v>
      </c>
      <c r="AX842" s="330">
        <v>2184</v>
      </c>
      <c r="AY842" s="331">
        <v>152.87</v>
      </c>
      <c r="AZ842" s="274">
        <f t="shared" si="246"/>
        <v>0.96418999999999999</v>
      </c>
      <c r="BA842" s="326">
        <f t="shared" si="256"/>
        <v>158.54758916811002</v>
      </c>
      <c r="BB842" s="296" t="str">
        <f t="shared" si="257"/>
        <v/>
      </c>
      <c r="BC842">
        <f t="shared" si="247"/>
        <v>1</v>
      </c>
      <c r="BD842" s="296"/>
      <c r="BE842" s="296"/>
      <c r="BF842" s="332">
        <v>45183</v>
      </c>
      <c r="BG842" s="2" t="s">
        <v>115</v>
      </c>
      <c r="BH842" s="2" t="s">
        <v>145</v>
      </c>
      <c r="BI842" s="323">
        <v>45748</v>
      </c>
      <c r="BJ842" s="323">
        <v>45838</v>
      </c>
      <c r="BK842" s="324">
        <v>2184</v>
      </c>
      <c r="BL842" s="325">
        <v>105.2</v>
      </c>
      <c r="BM842" s="274">
        <f t="shared" si="248"/>
        <v>0.95969000000000004</v>
      </c>
      <c r="BN842" s="326">
        <f t="shared" si="258"/>
        <v>109.61873104856777</v>
      </c>
      <c r="BO842" s="296" t="str">
        <f t="shared" si="259"/>
        <v/>
      </c>
      <c r="BP842" t="str">
        <f t="shared" si="249"/>
        <v/>
      </c>
      <c r="BQ842" s="296"/>
      <c r="BR842" s="332">
        <v>45173</v>
      </c>
      <c r="BS842" s="2" t="s">
        <v>108</v>
      </c>
      <c r="BT842" s="2" t="s">
        <v>111</v>
      </c>
      <c r="BU842" s="323">
        <v>45292</v>
      </c>
      <c r="BV842" s="323">
        <v>45657</v>
      </c>
      <c r="BW842" s="324">
        <v>8784</v>
      </c>
      <c r="BX842" s="325">
        <v>132.12</v>
      </c>
      <c r="BY842" s="274">
        <f t="shared" si="250"/>
        <v>0.95969000000000004</v>
      </c>
      <c r="BZ842" s="326">
        <f t="shared" si="260"/>
        <v>137.66945576175641</v>
      </c>
      <c r="CA842" s="296">
        <f t="shared" si="261"/>
        <v>137.66945576175641</v>
      </c>
    </row>
    <row r="843" spans="12:79" x14ac:dyDescent="0.25">
      <c r="L843" s="332">
        <v>44001</v>
      </c>
      <c r="M843" s="2" t="s">
        <v>108</v>
      </c>
      <c r="N843" s="2" t="s">
        <v>138</v>
      </c>
      <c r="O843" s="323">
        <v>46023</v>
      </c>
      <c r="P843" s="323">
        <v>46387</v>
      </c>
      <c r="Q843" s="324">
        <v>8760</v>
      </c>
      <c r="R843" s="325">
        <v>48.39</v>
      </c>
      <c r="S843" s="274">
        <f t="shared" si="242"/>
        <v>1.0717300000000001</v>
      </c>
      <c r="T843" s="326">
        <f t="shared" si="251"/>
        <v>45.151297434988287</v>
      </c>
      <c r="U843" s="296" t="str">
        <f t="shared" si="243"/>
        <v/>
      </c>
      <c r="V843" s="296"/>
      <c r="W843" s="332">
        <v>44432</v>
      </c>
      <c r="X843" s="2" t="s">
        <v>108</v>
      </c>
      <c r="Y843" s="2" t="s">
        <v>135</v>
      </c>
      <c r="Z843" s="323">
        <v>45658</v>
      </c>
      <c r="AA843" s="323">
        <v>46022</v>
      </c>
      <c r="AB843" s="324">
        <v>8760</v>
      </c>
      <c r="AC843" s="325">
        <v>61.09</v>
      </c>
      <c r="AD843" s="274">
        <f t="shared" si="244"/>
        <v>1.07602</v>
      </c>
      <c r="AE843" s="326">
        <f t="shared" si="252"/>
        <v>56.774037657292617</v>
      </c>
      <c r="AF843" s="296" t="str">
        <f t="shared" si="253"/>
        <v/>
      </c>
      <c r="AG843" s="296"/>
      <c r="AH843" s="332">
        <v>44810</v>
      </c>
      <c r="AI843" s="2" t="s">
        <v>108</v>
      </c>
      <c r="AJ843" s="2" t="s">
        <v>111</v>
      </c>
      <c r="AK843" s="323">
        <v>45292</v>
      </c>
      <c r="AL843" s="323">
        <v>45657</v>
      </c>
      <c r="AM843" s="324">
        <v>8784</v>
      </c>
      <c r="AN843" s="325">
        <v>253</v>
      </c>
      <c r="AO843" s="274">
        <f t="shared" si="245"/>
        <v>0.96418999999999999</v>
      </c>
      <c r="AP843" s="326">
        <f t="shared" si="254"/>
        <v>262.39641564421953</v>
      </c>
      <c r="AQ843" s="296">
        <f t="shared" si="255"/>
        <v>262.39641564421953</v>
      </c>
      <c r="AR843" s="296"/>
      <c r="AS843" s="333">
        <v>44820</v>
      </c>
      <c r="AT843" s="328" t="s">
        <v>115</v>
      </c>
      <c r="AU843" s="328" t="s">
        <v>118</v>
      </c>
      <c r="AV843" s="329">
        <v>45474</v>
      </c>
      <c r="AW843" s="329">
        <v>45565</v>
      </c>
      <c r="AX843" s="330">
        <v>2208</v>
      </c>
      <c r="AY843" s="331">
        <v>144.11000000000001</v>
      </c>
      <c r="AZ843" s="274">
        <f t="shared" si="246"/>
        <v>0.96418999999999999</v>
      </c>
      <c r="BA843" s="326">
        <f t="shared" si="256"/>
        <v>149.46224291892679</v>
      </c>
      <c r="BB843" s="296" t="str">
        <f t="shared" si="257"/>
        <v/>
      </c>
      <c r="BC843">
        <f t="shared" si="247"/>
        <v>1</v>
      </c>
      <c r="BD843" s="296"/>
      <c r="BE843" s="296"/>
      <c r="BF843" s="332">
        <v>45183</v>
      </c>
      <c r="BG843" s="2" t="s">
        <v>115</v>
      </c>
      <c r="BH843" s="2" t="s">
        <v>148</v>
      </c>
      <c r="BI843" s="323">
        <v>45839</v>
      </c>
      <c r="BJ843" s="323">
        <v>45930</v>
      </c>
      <c r="BK843" s="324">
        <v>2208</v>
      </c>
      <c r="BL843" s="325">
        <v>106.42</v>
      </c>
      <c r="BM843" s="274">
        <f t="shared" si="248"/>
        <v>0.95969000000000004</v>
      </c>
      <c r="BN843" s="326">
        <f t="shared" si="258"/>
        <v>110.88997488772415</v>
      </c>
      <c r="BO843" s="296" t="str">
        <f t="shared" si="259"/>
        <v/>
      </c>
      <c r="BP843" t="str">
        <f t="shared" si="249"/>
        <v/>
      </c>
      <c r="BQ843" s="296"/>
      <c r="BR843" s="332">
        <v>45173</v>
      </c>
      <c r="BS843" s="2" t="s">
        <v>108</v>
      </c>
      <c r="BT843" s="2" t="s">
        <v>135</v>
      </c>
      <c r="BU843" s="323">
        <v>45658</v>
      </c>
      <c r="BV843" s="323">
        <v>46022</v>
      </c>
      <c r="BW843" s="324">
        <v>8760</v>
      </c>
      <c r="BX843" s="325">
        <v>123.91</v>
      </c>
      <c r="BY843" s="274">
        <f t="shared" si="250"/>
        <v>0.95969000000000004</v>
      </c>
      <c r="BZ843" s="326">
        <f t="shared" si="260"/>
        <v>129.11460992612197</v>
      </c>
      <c r="CA843" s="296" t="str">
        <f t="shared" si="261"/>
        <v/>
      </c>
    </row>
    <row r="844" spans="12:79" x14ac:dyDescent="0.25">
      <c r="L844" s="332">
        <v>44000</v>
      </c>
      <c r="M844" s="2" t="s">
        <v>108</v>
      </c>
      <c r="N844" s="2" t="s">
        <v>151</v>
      </c>
      <c r="O844" s="323">
        <v>44197</v>
      </c>
      <c r="P844" s="323">
        <v>44561</v>
      </c>
      <c r="Q844" s="324">
        <v>8760</v>
      </c>
      <c r="R844" s="325">
        <v>39.24</v>
      </c>
      <c r="S844" s="274">
        <f t="shared" si="242"/>
        <v>1.0717300000000001</v>
      </c>
      <c r="T844" s="326">
        <f t="shared" si="251"/>
        <v>36.613699345917347</v>
      </c>
      <c r="U844" s="296" t="str">
        <f t="shared" si="243"/>
        <v/>
      </c>
      <c r="V844" s="296"/>
      <c r="W844" s="332">
        <v>44432</v>
      </c>
      <c r="X844" s="2" t="s">
        <v>108</v>
      </c>
      <c r="Y844" s="2" t="s">
        <v>138</v>
      </c>
      <c r="Z844" s="323">
        <v>46023</v>
      </c>
      <c r="AA844" s="323">
        <v>46387</v>
      </c>
      <c r="AB844" s="324">
        <v>8760</v>
      </c>
      <c r="AC844" s="325">
        <v>61.25</v>
      </c>
      <c r="AD844" s="274">
        <f t="shared" si="244"/>
        <v>1.07602</v>
      </c>
      <c r="AE844" s="326">
        <f t="shared" si="252"/>
        <v>56.922733778182561</v>
      </c>
      <c r="AF844" s="296" t="str">
        <f t="shared" si="253"/>
        <v/>
      </c>
      <c r="AG844" s="296"/>
      <c r="AH844" s="332">
        <v>44810</v>
      </c>
      <c r="AI844" s="2" t="s">
        <v>108</v>
      </c>
      <c r="AJ844" s="2" t="s">
        <v>135</v>
      </c>
      <c r="AK844" s="323">
        <v>45658</v>
      </c>
      <c r="AL844" s="323">
        <v>46022</v>
      </c>
      <c r="AM844" s="324">
        <v>8760</v>
      </c>
      <c r="AN844" s="325">
        <v>187.33</v>
      </c>
      <c r="AO844" s="274">
        <f t="shared" si="245"/>
        <v>0.96418999999999999</v>
      </c>
      <c r="AP844" s="326">
        <f t="shared" si="254"/>
        <v>194.28743297482862</v>
      </c>
      <c r="AQ844" s="296" t="str">
        <f t="shared" si="255"/>
        <v/>
      </c>
      <c r="AR844" s="296"/>
      <c r="AS844" s="333">
        <v>44820</v>
      </c>
      <c r="AT844" s="328" t="s">
        <v>115</v>
      </c>
      <c r="AU844" s="328" t="s">
        <v>140</v>
      </c>
      <c r="AV844" s="329">
        <v>45566</v>
      </c>
      <c r="AW844" s="329">
        <v>45657</v>
      </c>
      <c r="AX844" s="330">
        <v>2209</v>
      </c>
      <c r="AY844" s="331">
        <v>231</v>
      </c>
      <c r="AZ844" s="274">
        <f t="shared" si="246"/>
        <v>0.96418999999999999</v>
      </c>
      <c r="BA844" s="326">
        <f t="shared" si="256"/>
        <v>239.57933602298303</v>
      </c>
      <c r="BB844" s="296" t="str">
        <f t="shared" si="257"/>
        <v/>
      </c>
      <c r="BC844" t="str">
        <f t="shared" si="247"/>
        <v/>
      </c>
      <c r="BD844" s="296"/>
      <c r="BE844" s="296"/>
      <c r="BF844" s="332">
        <v>45183</v>
      </c>
      <c r="BG844" s="2" t="s">
        <v>115</v>
      </c>
      <c r="BH844" s="2" t="s">
        <v>152</v>
      </c>
      <c r="BI844" s="323">
        <v>45931</v>
      </c>
      <c r="BJ844" s="323">
        <v>46022</v>
      </c>
      <c r="BK844" s="324">
        <v>2209</v>
      </c>
      <c r="BL844" s="325">
        <v>130.78</v>
      </c>
      <c r="BM844" s="274">
        <f t="shared" si="248"/>
        <v>0.95969000000000004</v>
      </c>
      <c r="BN844" s="326">
        <f t="shared" si="258"/>
        <v>136.27317154497806</v>
      </c>
      <c r="BO844" s="296" t="str">
        <f t="shared" si="259"/>
        <v/>
      </c>
      <c r="BP844" t="str">
        <f t="shared" si="249"/>
        <v/>
      </c>
      <c r="BQ844" s="296"/>
      <c r="BR844" s="332">
        <v>45173</v>
      </c>
      <c r="BS844" s="2" t="s">
        <v>108</v>
      </c>
      <c r="BT844" s="2" t="s">
        <v>138</v>
      </c>
      <c r="BU844" s="323">
        <v>46023</v>
      </c>
      <c r="BV844" s="323">
        <v>46387</v>
      </c>
      <c r="BW844" s="324">
        <v>8760</v>
      </c>
      <c r="BX844" s="325">
        <v>109.26</v>
      </c>
      <c r="BY844" s="274">
        <f t="shared" si="250"/>
        <v>0.95969000000000004</v>
      </c>
      <c r="BZ844" s="326">
        <f t="shared" si="260"/>
        <v>113.84926382477676</v>
      </c>
      <c r="CA844" s="296" t="str">
        <f t="shared" si="261"/>
        <v/>
      </c>
    </row>
    <row r="845" spans="12:79" x14ac:dyDescent="0.25">
      <c r="L845" s="332">
        <v>44000</v>
      </c>
      <c r="M845" s="2" t="s">
        <v>108</v>
      </c>
      <c r="N845" s="2" t="s">
        <v>133</v>
      </c>
      <c r="O845" s="323">
        <v>44562</v>
      </c>
      <c r="P845" s="323">
        <v>44926</v>
      </c>
      <c r="Q845" s="324">
        <v>8760</v>
      </c>
      <c r="R845" s="325">
        <v>42.71</v>
      </c>
      <c r="S845" s="274">
        <f t="shared" si="242"/>
        <v>1.0717300000000001</v>
      </c>
      <c r="T845" s="326">
        <f t="shared" si="251"/>
        <v>39.851455123958459</v>
      </c>
      <c r="U845" s="296" t="str">
        <f t="shared" si="243"/>
        <v/>
      </c>
      <c r="V845" s="296"/>
      <c r="W845" s="332">
        <v>44432</v>
      </c>
      <c r="X845" s="2" t="s">
        <v>108</v>
      </c>
      <c r="Y845" s="2" t="s">
        <v>141</v>
      </c>
      <c r="Z845" s="323">
        <v>46388</v>
      </c>
      <c r="AA845" s="323">
        <v>46752</v>
      </c>
      <c r="AB845" s="324">
        <v>8760</v>
      </c>
      <c r="AC845" s="325">
        <v>61.55</v>
      </c>
      <c r="AD845" s="274">
        <f t="shared" si="244"/>
        <v>1.07602</v>
      </c>
      <c r="AE845" s="326">
        <f t="shared" si="252"/>
        <v>57.201539004851206</v>
      </c>
      <c r="AF845" s="296" t="str">
        <f t="shared" si="253"/>
        <v/>
      </c>
      <c r="AG845" s="296"/>
      <c r="AH845" s="332">
        <v>44810</v>
      </c>
      <c r="AI845" s="2" t="s">
        <v>108</v>
      </c>
      <c r="AJ845" s="2" t="s">
        <v>138</v>
      </c>
      <c r="AK845" s="323">
        <v>46023</v>
      </c>
      <c r="AL845" s="323">
        <v>46387</v>
      </c>
      <c r="AM845" s="324">
        <v>8760</v>
      </c>
      <c r="AN845" s="325">
        <v>160.75</v>
      </c>
      <c r="AO845" s="274">
        <f t="shared" si="245"/>
        <v>0.96418999999999999</v>
      </c>
      <c r="AP845" s="326">
        <f t="shared" si="254"/>
        <v>166.72025223244381</v>
      </c>
      <c r="AQ845" s="296" t="str">
        <f t="shared" si="255"/>
        <v/>
      </c>
      <c r="AR845" s="296"/>
      <c r="AS845" s="333">
        <v>44820</v>
      </c>
      <c r="AT845" s="328" t="s">
        <v>115</v>
      </c>
      <c r="AU845" s="328" t="s">
        <v>135</v>
      </c>
      <c r="AV845" s="329">
        <v>45658</v>
      </c>
      <c r="AW845" s="329">
        <v>45747</v>
      </c>
      <c r="AX845" s="330">
        <v>2159</v>
      </c>
      <c r="AY845" s="331">
        <v>235.62</v>
      </c>
      <c r="AZ845" s="274">
        <f t="shared" si="246"/>
        <v>0.96418999999999999</v>
      </c>
      <c r="BA845" s="326">
        <f t="shared" si="256"/>
        <v>244.37092274344269</v>
      </c>
      <c r="BB845" s="296" t="str">
        <f t="shared" si="257"/>
        <v/>
      </c>
      <c r="BC845" t="str">
        <f t="shared" si="247"/>
        <v/>
      </c>
      <c r="BD845" s="296"/>
      <c r="BE845" s="296"/>
      <c r="BF845" s="332">
        <v>45183</v>
      </c>
      <c r="BG845" s="2" t="s">
        <v>115</v>
      </c>
      <c r="BH845" s="2" t="s">
        <v>138</v>
      </c>
      <c r="BI845" s="323">
        <v>46023</v>
      </c>
      <c r="BJ845" s="323">
        <v>46112</v>
      </c>
      <c r="BK845" s="324">
        <v>2159</v>
      </c>
      <c r="BL845" s="325">
        <v>131.66999999999999</v>
      </c>
      <c r="BM845" s="274">
        <f t="shared" si="248"/>
        <v>0.95969000000000004</v>
      </c>
      <c r="BN845" s="326">
        <f t="shared" si="258"/>
        <v>137.20055434567411</v>
      </c>
      <c r="BO845" s="296" t="str">
        <f t="shared" si="259"/>
        <v/>
      </c>
      <c r="BP845" t="str">
        <f t="shared" si="249"/>
        <v/>
      </c>
      <c r="BQ845" s="296"/>
      <c r="BR845" s="332">
        <v>45173</v>
      </c>
      <c r="BS845" s="2" t="s">
        <v>108</v>
      </c>
      <c r="BT845" s="2" t="s">
        <v>141</v>
      </c>
      <c r="BU845" s="323">
        <v>46388</v>
      </c>
      <c r="BV845" s="323">
        <v>46752</v>
      </c>
      <c r="BW845" s="324">
        <v>8760</v>
      </c>
      <c r="BX845" s="325">
        <v>94.25</v>
      </c>
      <c r="BY845" s="274">
        <f t="shared" si="250"/>
        <v>0.95969000000000004</v>
      </c>
      <c r="BZ845" s="326">
        <f t="shared" si="260"/>
        <v>98.208796590565697</v>
      </c>
      <c r="CA845" s="296" t="str">
        <f t="shared" si="261"/>
        <v/>
      </c>
    </row>
    <row r="846" spans="12:79" x14ac:dyDescent="0.25">
      <c r="L846" s="332">
        <v>44000</v>
      </c>
      <c r="M846" s="2" t="s">
        <v>108</v>
      </c>
      <c r="N846" s="2" t="s">
        <v>110</v>
      </c>
      <c r="O846" s="323">
        <v>44927</v>
      </c>
      <c r="P846" s="323">
        <v>45291</v>
      </c>
      <c r="Q846" s="324">
        <v>8760</v>
      </c>
      <c r="R846" s="325">
        <v>44.6</v>
      </c>
      <c r="S846" s="274">
        <f t="shared" si="242"/>
        <v>1.0717300000000001</v>
      </c>
      <c r="T846" s="326">
        <f t="shared" si="251"/>
        <v>41.614958991537044</v>
      </c>
      <c r="U846" s="296" t="str">
        <f t="shared" si="243"/>
        <v/>
      </c>
      <c r="V846" s="296"/>
      <c r="W846" s="332">
        <v>44431</v>
      </c>
      <c r="X846" s="2" t="s">
        <v>108</v>
      </c>
      <c r="Y846" s="2" t="s">
        <v>133</v>
      </c>
      <c r="Z846" s="323">
        <v>44562</v>
      </c>
      <c r="AA846" s="323">
        <v>44926</v>
      </c>
      <c r="AB846" s="324">
        <v>8760</v>
      </c>
      <c r="AC846" s="325">
        <v>81</v>
      </c>
      <c r="AD846" s="274">
        <f t="shared" si="244"/>
        <v>1.07602</v>
      </c>
      <c r="AE846" s="326">
        <f t="shared" si="252"/>
        <v>75.277411200535312</v>
      </c>
      <c r="AF846" s="296" t="str">
        <f t="shared" si="253"/>
        <v/>
      </c>
      <c r="AG846" s="296"/>
      <c r="AH846" s="332">
        <v>44810</v>
      </c>
      <c r="AI846" s="2" t="s">
        <v>108</v>
      </c>
      <c r="AJ846" s="2" t="s">
        <v>141</v>
      </c>
      <c r="AK846" s="323">
        <v>46388</v>
      </c>
      <c r="AL846" s="323">
        <v>46752</v>
      </c>
      <c r="AM846" s="324">
        <v>8760</v>
      </c>
      <c r="AN846" s="325">
        <v>130.75</v>
      </c>
      <c r="AO846" s="274">
        <f t="shared" si="245"/>
        <v>0.96418999999999999</v>
      </c>
      <c r="AP846" s="326">
        <f t="shared" si="254"/>
        <v>135.60605274893953</v>
      </c>
      <c r="AQ846" s="296" t="str">
        <f t="shared" si="255"/>
        <v/>
      </c>
      <c r="AR846" s="296"/>
      <c r="AS846" s="333">
        <v>44820</v>
      </c>
      <c r="AT846" s="328" t="s">
        <v>115</v>
      </c>
      <c r="AU846" s="328" t="s">
        <v>145</v>
      </c>
      <c r="AV846" s="329">
        <v>45748</v>
      </c>
      <c r="AW846" s="329">
        <v>45838</v>
      </c>
      <c r="AX846" s="330">
        <v>2184</v>
      </c>
      <c r="AY846" s="331"/>
      <c r="AZ846" s="274">
        <f t="shared" si="246"/>
        <v>0.96418999999999999</v>
      </c>
      <c r="BA846" s="326" t="str">
        <f t="shared" si="256"/>
        <v/>
      </c>
      <c r="BB846" s="296" t="str">
        <f t="shared" si="257"/>
        <v/>
      </c>
      <c r="BC846" t="str">
        <f t="shared" si="247"/>
        <v/>
      </c>
      <c r="BD846" s="296"/>
      <c r="BE846" s="296"/>
      <c r="BF846" s="332">
        <v>45183</v>
      </c>
      <c r="BG846" s="2" t="s">
        <v>115</v>
      </c>
      <c r="BH846" s="2" t="s">
        <v>157</v>
      </c>
      <c r="BI846" s="323">
        <v>46113</v>
      </c>
      <c r="BJ846" s="323">
        <v>46203</v>
      </c>
      <c r="BK846" s="324">
        <v>2184</v>
      </c>
      <c r="BL846" s="325"/>
      <c r="BM846" s="274">
        <f t="shared" si="248"/>
        <v>0.95969000000000004</v>
      </c>
      <c r="BN846" s="326" t="str">
        <f t="shared" si="258"/>
        <v/>
      </c>
      <c r="BO846" s="296" t="str">
        <f t="shared" si="259"/>
        <v/>
      </c>
      <c r="BP846" t="str">
        <f t="shared" si="249"/>
        <v/>
      </c>
      <c r="BQ846" s="296"/>
      <c r="BR846" s="332">
        <v>45173</v>
      </c>
      <c r="BS846" s="2" t="s">
        <v>108</v>
      </c>
      <c r="BT846" s="2" t="s">
        <v>143</v>
      </c>
      <c r="BU846" s="323">
        <v>46753</v>
      </c>
      <c r="BV846" s="323">
        <v>47118</v>
      </c>
      <c r="BW846" s="324">
        <v>8784</v>
      </c>
      <c r="BX846" s="325">
        <v>84</v>
      </c>
      <c r="BY846" s="274">
        <f t="shared" si="250"/>
        <v>0.95969000000000004</v>
      </c>
      <c r="BZ846" s="326">
        <f t="shared" si="260"/>
        <v>87.528264335358287</v>
      </c>
      <c r="CA846" s="296" t="str">
        <f t="shared" si="261"/>
        <v/>
      </c>
    </row>
    <row r="847" spans="12:79" x14ac:dyDescent="0.25">
      <c r="L847" s="332">
        <v>44000</v>
      </c>
      <c r="M847" s="2" t="s">
        <v>108</v>
      </c>
      <c r="N847" s="2" t="s">
        <v>111</v>
      </c>
      <c r="O847" s="323">
        <v>45292</v>
      </c>
      <c r="P847" s="323">
        <v>45657</v>
      </c>
      <c r="Q847" s="324">
        <v>8784</v>
      </c>
      <c r="R847" s="325">
        <v>46.78</v>
      </c>
      <c r="S847" s="274">
        <f t="shared" si="242"/>
        <v>1.0717300000000001</v>
      </c>
      <c r="T847" s="326">
        <f t="shared" si="251"/>
        <v>43.649053399643563</v>
      </c>
      <c r="U847" s="296" t="str">
        <f t="shared" si="243"/>
        <v/>
      </c>
      <c r="V847" s="296"/>
      <c r="W847" s="332">
        <v>44431</v>
      </c>
      <c r="X847" s="2" t="s">
        <v>108</v>
      </c>
      <c r="Y847" s="2" t="s">
        <v>110</v>
      </c>
      <c r="Z847" s="323">
        <v>44927</v>
      </c>
      <c r="AA847" s="323">
        <v>45291</v>
      </c>
      <c r="AB847" s="324">
        <v>8760</v>
      </c>
      <c r="AC847" s="325">
        <v>69.94</v>
      </c>
      <c r="AD847" s="274">
        <f t="shared" si="244"/>
        <v>1.07602</v>
      </c>
      <c r="AE847" s="326">
        <f t="shared" si="252"/>
        <v>64.998791844017774</v>
      </c>
      <c r="AF847" s="296" t="str">
        <f t="shared" si="253"/>
        <v/>
      </c>
      <c r="AG847" s="296"/>
      <c r="AH847" s="332">
        <v>44810</v>
      </c>
      <c r="AI847" s="2" t="s">
        <v>108</v>
      </c>
      <c r="AJ847" s="2" t="s">
        <v>143</v>
      </c>
      <c r="AK847" s="323">
        <v>46753</v>
      </c>
      <c r="AL847" s="323">
        <v>47118</v>
      </c>
      <c r="AM847" s="324">
        <v>8784</v>
      </c>
      <c r="AN847" s="325">
        <v>116.88</v>
      </c>
      <c r="AO847" s="274">
        <f t="shared" si="245"/>
        <v>0.96418999999999999</v>
      </c>
      <c r="AP847" s="326">
        <f t="shared" si="254"/>
        <v>121.2209211877327</v>
      </c>
      <c r="AQ847" s="296" t="str">
        <f t="shared" si="255"/>
        <v/>
      </c>
      <c r="AR847" s="296"/>
      <c r="AS847" s="332">
        <v>44819</v>
      </c>
      <c r="AT847" s="2" t="s">
        <v>115</v>
      </c>
      <c r="AU847" s="2" t="s">
        <v>186</v>
      </c>
      <c r="AV847" s="323">
        <v>44835</v>
      </c>
      <c r="AW847" s="323">
        <v>44926</v>
      </c>
      <c r="AX847" s="324">
        <v>2209</v>
      </c>
      <c r="AY847" s="325">
        <v>541</v>
      </c>
      <c r="AZ847" s="274">
        <f t="shared" si="246"/>
        <v>0.96418999999999999</v>
      </c>
      <c r="BA847" s="326">
        <f t="shared" si="256"/>
        <v>561.09273068586072</v>
      </c>
      <c r="BB847" s="296" t="str">
        <f t="shared" si="257"/>
        <v/>
      </c>
      <c r="BC847" t="str">
        <f t="shared" si="247"/>
        <v/>
      </c>
      <c r="BD847" s="296"/>
      <c r="BE847" s="296"/>
      <c r="BF847" s="332">
        <v>45182</v>
      </c>
      <c r="BG847" s="2" t="s">
        <v>115</v>
      </c>
      <c r="BH847" s="2" t="s">
        <v>116</v>
      </c>
      <c r="BI847" s="323">
        <v>45200</v>
      </c>
      <c r="BJ847" s="323">
        <v>45291</v>
      </c>
      <c r="BK847" s="324">
        <v>2209</v>
      </c>
      <c r="BL847" s="325">
        <v>113.58</v>
      </c>
      <c r="BM847" s="274">
        <f t="shared" si="248"/>
        <v>0.95969000000000004</v>
      </c>
      <c r="BN847" s="326">
        <f t="shared" si="258"/>
        <v>118.3507174191666</v>
      </c>
      <c r="BO847" s="296">
        <f t="shared" si="259"/>
        <v>118.3507174191666</v>
      </c>
      <c r="BP847">
        <f t="shared" si="249"/>
        <v>1</v>
      </c>
      <c r="BQ847" s="296"/>
      <c r="BR847" s="332">
        <v>45173</v>
      </c>
      <c r="BS847" s="2" t="s">
        <v>108</v>
      </c>
      <c r="BT847" s="2" t="s">
        <v>146</v>
      </c>
      <c r="BU847" s="323">
        <v>47119</v>
      </c>
      <c r="BV847" s="323">
        <v>47483</v>
      </c>
      <c r="BW847" s="324">
        <v>8760</v>
      </c>
      <c r="BX847" s="325">
        <v>81.010000000000005</v>
      </c>
      <c r="BY847" s="274">
        <f t="shared" si="250"/>
        <v>0.95969000000000004</v>
      </c>
      <c r="BZ847" s="326">
        <f t="shared" si="260"/>
        <v>84.412674926278285</v>
      </c>
      <c r="CA847" s="296" t="str">
        <f t="shared" si="261"/>
        <v/>
      </c>
    </row>
    <row r="848" spans="12:79" x14ac:dyDescent="0.25">
      <c r="L848" s="332">
        <v>44000</v>
      </c>
      <c r="M848" s="2" t="s">
        <v>108</v>
      </c>
      <c r="N848" s="2" t="s">
        <v>135</v>
      </c>
      <c r="O848" s="323">
        <v>45658</v>
      </c>
      <c r="P848" s="323">
        <v>46022</v>
      </c>
      <c r="Q848" s="324">
        <v>8760</v>
      </c>
      <c r="R848" s="325">
        <v>47.4</v>
      </c>
      <c r="S848" s="274">
        <f t="shared" si="242"/>
        <v>1.0717300000000001</v>
      </c>
      <c r="T848" s="326">
        <f t="shared" si="251"/>
        <v>44.227557313875693</v>
      </c>
      <c r="U848" s="296" t="str">
        <f t="shared" si="243"/>
        <v/>
      </c>
      <c r="V848" s="296"/>
      <c r="W848" s="332">
        <v>44431</v>
      </c>
      <c r="X848" s="2" t="s">
        <v>108</v>
      </c>
      <c r="Y848" s="2" t="s">
        <v>111</v>
      </c>
      <c r="Z848" s="323">
        <v>45292</v>
      </c>
      <c r="AA848" s="323">
        <v>45657</v>
      </c>
      <c r="AB848" s="324">
        <v>8784</v>
      </c>
      <c r="AC848" s="325">
        <v>62.94</v>
      </c>
      <c r="AD848" s="274">
        <f t="shared" si="244"/>
        <v>1.07602</v>
      </c>
      <c r="AE848" s="326">
        <f t="shared" si="252"/>
        <v>58.493336555082621</v>
      </c>
      <c r="AF848" s="296" t="str">
        <f t="shared" si="253"/>
        <v/>
      </c>
      <c r="AG848" s="296"/>
      <c r="AH848" s="332">
        <v>44810</v>
      </c>
      <c r="AI848" s="2" t="s">
        <v>108</v>
      </c>
      <c r="AJ848" s="2" t="s">
        <v>146</v>
      </c>
      <c r="AK848" s="323">
        <v>47119</v>
      </c>
      <c r="AL848" s="323">
        <v>47483</v>
      </c>
      <c r="AM848" s="324">
        <v>8760</v>
      </c>
      <c r="AN848" s="325">
        <v>118.88</v>
      </c>
      <c r="AO848" s="274">
        <f t="shared" si="245"/>
        <v>0.96418999999999999</v>
      </c>
      <c r="AP848" s="326">
        <f t="shared" si="254"/>
        <v>123.29520115329966</v>
      </c>
      <c r="AQ848" s="296" t="str">
        <f t="shared" si="255"/>
        <v/>
      </c>
      <c r="AR848" s="296"/>
      <c r="AS848" s="332">
        <v>44819</v>
      </c>
      <c r="AT848" s="2" t="s">
        <v>115</v>
      </c>
      <c r="AU848" s="2" t="s">
        <v>110</v>
      </c>
      <c r="AV848" s="323">
        <v>44927</v>
      </c>
      <c r="AW848" s="323">
        <v>45016</v>
      </c>
      <c r="AX848" s="324">
        <v>2159</v>
      </c>
      <c r="AY848" s="325">
        <v>726.61</v>
      </c>
      <c r="AZ848" s="274">
        <f t="shared" si="246"/>
        <v>0.96418999999999999</v>
      </c>
      <c r="BA848" s="326">
        <f t="shared" si="256"/>
        <v>753.59628289030172</v>
      </c>
      <c r="BB848" s="296" t="str">
        <f t="shared" si="257"/>
        <v/>
      </c>
      <c r="BC848" t="str">
        <f t="shared" si="247"/>
        <v/>
      </c>
      <c r="BD848" s="296"/>
      <c r="BE848" s="296"/>
      <c r="BF848" s="332">
        <v>45182</v>
      </c>
      <c r="BG848" s="2" t="s">
        <v>115</v>
      </c>
      <c r="BH848" s="2" t="s">
        <v>111</v>
      </c>
      <c r="BI848" s="323">
        <v>45292</v>
      </c>
      <c r="BJ848" s="323">
        <v>45382</v>
      </c>
      <c r="BK848" s="324">
        <v>2183</v>
      </c>
      <c r="BL848" s="325">
        <v>131.30000000000001</v>
      </c>
      <c r="BM848" s="274">
        <f t="shared" si="248"/>
        <v>0.95969000000000004</v>
      </c>
      <c r="BN848" s="326">
        <f t="shared" si="258"/>
        <v>136.81501318133982</v>
      </c>
      <c r="BO848" s="296">
        <f t="shared" si="259"/>
        <v>136.81501318133982</v>
      </c>
      <c r="BP848">
        <f t="shared" si="249"/>
        <v>1</v>
      </c>
      <c r="BQ848" s="296"/>
      <c r="BR848" s="332">
        <v>45173</v>
      </c>
      <c r="BS848" s="2" t="s">
        <v>108</v>
      </c>
      <c r="BT848" s="2" t="s">
        <v>149</v>
      </c>
      <c r="BU848" s="323">
        <v>47484</v>
      </c>
      <c r="BV848" s="323">
        <v>47848</v>
      </c>
      <c r="BW848" s="324">
        <v>8760</v>
      </c>
      <c r="BX848" s="325">
        <v>79.319999999999993</v>
      </c>
      <c r="BY848" s="274">
        <f t="shared" si="250"/>
        <v>0.95969000000000004</v>
      </c>
      <c r="BZ848" s="326">
        <f t="shared" si="260"/>
        <v>82.6516896081026</v>
      </c>
      <c r="CA848" s="296" t="str">
        <f t="shared" si="261"/>
        <v/>
      </c>
    </row>
    <row r="849" spans="12:79" x14ac:dyDescent="0.25">
      <c r="L849" s="332">
        <v>44000</v>
      </c>
      <c r="M849" s="2" t="s">
        <v>108</v>
      </c>
      <c r="N849" s="2" t="s">
        <v>138</v>
      </c>
      <c r="O849" s="323">
        <v>46023</v>
      </c>
      <c r="P849" s="323">
        <v>46387</v>
      </c>
      <c r="Q849" s="324">
        <v>8760</v>
      </c>
      <c r="R849" s="325">
        <v>47.95</v>
      </c>
      <c r="S849" s="274">
        <f t="shared" si="242"/>
        <v>1.0717300000000001</v>
      </c>
      <c r="T849" s="326">
        <f t="shared" si="251"/>
        <v>44.740746270049357</v>
      </c>
      <c r="U849" s="296" t="str">
        <f t="shared" si="243"/>
        <v/>
      </c>
      <c r="V849" s="296"/>
      <c r="W849" s="332">
        <v>44431</v>
      </c>
      <c r="X849" s="2" t="s">
        <v>108</v>
      </c>
      <c r="Y849" s="2" t="s">
        <v>135</v>
      </c>
      <c r="Z849" s="323">
        <v>45658</v>
      </c>
      <c r="AA849" s="323">
        <v>46022</v>
      </c>
      <c r="AB849" s="324">
        <v>8760</v>
      </c>
      <c r="AC849" s="325">
        <v>60.28</v>
      </c>
      <c r="AD849" s="274">
        <f t="shared" si="244"/>
        <v>1.07602</v>
      </c>
      <c r="AE849" s="326">
        <f t="shared" si="252"/>
        <v>56.021263545287262</v>
      </c>
      <c r="AF849" s="296" t="str">
        <f t="shared" si="253"/>
        <v/>
      </c>
      <c r="AG849" s="296"/>
      <c r="AH849" s="332">
        <v>44810</v>
      </c>
      <c r="AI849" s="2" t="s">
        <v>108</v>
      </c>
      <c r="AJ849" s="2" t="s">
        <v>149</v>
      </c>
      <c r="AK849" s="323">
        <v>47484</v>
      </c>
      <c r="AL849" s="323">
        <v>47848</v>
      </c>
      <c r="AM849" s="324">
        <v>8760</v>
      </c>
      <c r="AN849" s="325">
        <v>116.94</v>
      </c>
      <c r="AO849" s="274">
        <f t="shared" si="245"/>
        <v>0.96418999999999999</v>
      </c>
      <c r="AP849" s="326">
        <f t="shared" si="254"/>
        <v>121.28314958669972</v>
      </c>
      <c r="AQ849" s="296" t="str">
        <f t="shared" si="255"/>
        <v/>
      </c>
      <c r="AR849" s="296"/>
      <c r="AS849" s="332">
        <v>44819</v>
      </c>
      <c r="AT849" s="2" t="s">
        <v>115</v>
      </c>
      <c r="AU849" s="2" t="s">
        <v>134</v>
      </c>
      <c r="AV849" s="323">
        <v>45017</v>
      </c>
      <c r="AW849" s="323">
        <v>45107</v>
      </c>
      <c r="AX849" s="324">
        <v>2184</v>
      </c>
      <c r="AY849" s="325">
        <v>445.69</v>
      </c>
      <c r="AZ849" s="274">
        <f t="shared" si="246"/>
        <v>0.96418999999999999</v>
      </c>
      <c r="BA849" s="326">
        <f t="shared" si="256"/>
        <v>462.24291892676757</v>
      </c>
      <c r="BB849" s="296" t="str">
        <f t="shared" si="257"/>
        <v/>
      </c>
      <c r="BC849" t="str">
        <f t="shared" si="247"/>
        <v/>
      </c>
      <c r="BD849" s="296"/>
      <c r="BE849" s="296"/>
      <c r="BF849" s="332">
        <v>45182</v>
      </c>
      <c r="BG849" s="2" t="s">
        <v>115</v>
      </c>
      <c r="BH849" s="2" t="s">
        <v>117</v>
      </c>
      <c r="BI849" s="323">
        <v>45383</v>
      </c>
      <c r="BJ849" s="323">
        <v>45473</v>
      </c>
      <c r="BK849" s="324">
        <v>2184</v>
      </c>
      <c r="BL849" s="325">
        <v>117.01</v>
      </c>
      <c r="BM849" s="274">
        <f t="shared" si="248"/>
        <v>0.95969000000000004</v>
      </c>
      <c r="BN849" s="326">
        <f t="shared" si="258"/>
        <v>121.92478821286041</v>
      </c>
      <c r="BO849" s="296">
        <f t="shared" si="259"/>
        <v>121.92478821286041</v>
      </c>
      <c r="BP849">
        <f t="shared" si="249"/>
        <v>1</v>
      </c>
      <c r="BQ849" s="296"/>
      <c r="BR849" s="332">
        <v>45173</v>
      </c>
      <c r="BS849" s="2" t="s">
        <v>108</v>
      </c>
      <c r="BT849" s="2" t="s">
        <v>153</v>
      </c>
      <c r="BU849" s="323">
        <v>47849</v>
      </c>
      <c r="BV849" s="323">
        <v>48213</v>
      </c>
      <c r="BW849" s="324">
        <v>8760</v>
      </c>
      <c r="BX849" s="325">
        <v>81.260000000000005</v>
      </c>
      <c r="BY849" s="274">
        <f t="shared" si="250"/>
        <v>0.95969000000000004</v>
      </c>
      <c r="BZ849" s="326">
        <f t="shared" si="260"/>
        <v>84.673175712990655</v>
      </c>
      <c r="CA849" s="296" t="str">
        <f t="shared" si="261"/>
        <v/>
      </c>
    </row>
    <row r="850" spans="12:79" x14ac:dyDescent="0.25">
      <c r="L850" s="332">
        <v>43999</v>
      </c>
      <c r="M850" s="2" t="s">
        <v>108</v>
      </c>
      <c r="N850" s="2" t="s">
        <v>151</v>
      </c>
      <c r="O850" s="323">
        <v>44197</v>
      </c>
      <c r="P850" s="323">
        <v>44561</v>
      </c>
      <c r="Q850" s="324">
        <v>8760</v>
      </c>
      <c r="R850" s="325">
        <v>38.340000000000003</v>
      </c>
      <c r="S850" s="274">
        <f t="shared" si="242"/>
        <v>1.0717300000000001</v>
      </c>
      <c r="T850" s="326">
        <f t="shared" si="251"/>
        <v>35.773935599451356</v>
      </c>
      <c r="U850" s="296" t="str">
        <f t="shared" si="243"/>
        <v/>
      </c>
      <c r="V850" s="296"/>
      <c r="W850" s="332">
        <v>44431</v>
      </c>
      <c r="X850" s="2" t="s">
        <v>108</v>
      </c>
      <c r="Y850" s="2" t="s">
        <v>138</v>
      </c>
      <c r="Z850" s="323">
        <v>46023</v>
      </c>
      <c r="AA850" s="323">
        <v>46387</v>
      </c>
      <c r="AB850" s="324">
        <v>8760</v>
      </c>
      <c r="AC850" s="325">
        <v>60.53</v>
      </c>
      <c r="AD850" s="274">
        <f t="shared" si="244"/>
        <v>1.07602</v>
      </c>
      <c r="AE850" s="326">
        <f t="shared" si="252"/>
        <v>56.253601234177808</v>
      </c>
      <c r="AF850" s="296" t="str">
        <f t="shared" si="253"/>
        <v/>
      </c>
      <c r="AG850" s="296"/>
      <c r="AH850" s="332">
        <v>44810</v>
      </c>
      <c r="AI850" s="2" t="s">
        <v>108</v>
      </c>
      <c r="AJ850" s="2" t="s">
        <v>153</v>
      </c>
      <c r="AK850" s="323">
        <v>47849</v>
      </c>
      <c r="AL850" s="323">
        <v>48213</v>
      </c>
      <c r="AM850" s="324">
        <v>8760</v>
      </c>
      <c r="AN850" s="325">
        <v>115.37</v>
      </c>
      <c r="AO850" s="274">
        <f t="shared" si="245"/>
        <v>0.96418999999999999</v>
      </c>
      <c r="AP850" s="326">
        <f t="shared" si="254"/>
        <v>119.65483981372967</v>
      </c>
      <c r="AQ850" s="296" t="str">
        <f t="shared" si="255"/>
        <v/>
      </c>
      <c r="AR850" s="296"/>
      <c r="AS850" s="332">
        <v>44819</v>
      </c>
      <c r="AT850" s="2" t="s">
        <v>115</v>
      </c>
      <c r="AU850" s="2" t="s">
        <v>137</v>
      </c>
      <c r="AV850" s="323">
        <v>45108</v>
      </c>
      <c r="AW850" s="323">
        <v>45199</v>
      </c>
      <c r="AX850" s="324">
        <v>2208</v>
      </c>
      <c r="AY850" s="325">
        <v>430.8</v>
      </c>
      <c r="AZ850" s="274">
        <f t="shared" si="246"/>
        <v>0.96418999999999999</v>
      </c>
      <c r="BA850" s="326">
        <f t="shared" si="256"/>
        <v>446.79990458312159</v>
      </c>
      <c r="BB850" s="296" t="str">
        <f t="shared" si="257"/>
        <v/>
      </c>
      <c r="BC850" t="str">
        <f t="shared" si="247"/>
        <v/>
      </c>
      <c r="BD850" s="296"/>
      <c r="BE850" s="296"/>
      <c r="BF850" s="332">
        <v>45182</v>
      </c>
      <c r="BG850" s="2" t="s">
        <v>115</v>
      </c>
      <c r="BH850" s="2" t="s">
        <v>118</v>
      </c>
      <c r="BI850" s="323">
        <v>45474</v>
      </c>
      <c r="BJ850" s="323">
        <v>45565</v>
      </c>
      <c r="BK850" s="324">
        <v>2208</v>
      </c>
      <c r="BL850" s="325">
        <v>128.62</v>
      </c>
      <c r="BM850" s="274">
        <f t="shared" si="248"/>
        <v>0.95969000000000004</v>
      </c>
      <c r="BN850" s="326">
        <f t="shared" si="258"/>
        <v>134.02244474778314</v>
      </c>
      <c r="BO850" s="296">
        <f t="shared" si="259"/>
        <v>134.02244474778314</v>
      </c>
      <c r="BP850">
        <f t="shared" si="249"/>
        <v>1</v>
      </c>
      <c r="BQ850" s="296"/>
      <c r="BR850" s="332">
        <v>45173</v>
      </c>
      <c r="BS850" s="2" t="s">
        <v>108</v>
      </c>
      <c r="BT850" s="2" t="s">
        <v>155</v>
      </c>
      <c r="BU850" s="323">
        <v>48214</v>
      </c>
      <c r="BV850" s="323">
        <v>48579</v>
      </c>
      <c r="BW850" s="324">
        <v>8784</v>
      </c>
      <c r="BX850" s="325">
        <v>79.260000000000005</v>
      </c>
      <c r="BY850" s="274">
        <f t="shared" si="250"/>
        <v>0.95969000000000004</v>
      </c>
      <c r="BZ850" s="326">
        <f t="shared" si="260"/>
        <v>82.58916941929165</v>
      </c>
      <c r="CA850" s="296" t="str">
        <f t="shared" si="261"/>
        <v/>
      </c>
    </row>
    <row r="851" spans="12:79" x14ac:dyDescent="0.25">
      <c r="L851" s="332">
        <v>43999</v>
      </c>
      <c r="M851" s="2" t="s">
        <v>108</v>
      </c>
      <c r="N851" s="2" t="s">
        <v>133</v>
      </c>
      <c r="O851" s="323">
        <v>44562</v>
      </c>
      <c r="P851" s="323">
        <v>44926</v>
      </c>
      <c r="Q851" s="324">
        <v>8760</v>
      </c>
      <c r="R851" s="325">
        <v>41.94</v>
      </c>
      <c r="S851" s="274">
        <f t="shared" si="242"/>
        <v>1.0717300000000001</v>
      </c>
      <c r="T851" s="326">
        <f t="shared" si="251"/>
        <v>39.132990585315326</v>
      </c>
      <c r="U851" s="296" t="str">
        <f t="shared" si="243"/>
        <v/>
      </c>
      <c r="V851" s="296"/>
      <c r="W851" s="332">
        <v>44431</v>
      </c>
      <c r="X851" s="2" t="s">
        <v>108</v>
      </c>
      <c r="Y851" s="2" t="s">
        <v>141</v>
      </c>
      <c r="Z851" s="323">
        <v>46388</v>
      </c>
      <c r="AA851" s="323">
        <v>46752</v>
      </c>
      <c r="AB851" s="324">
        <v>8760</v>
      </c>
      <c r="AC851" s="325">
        <v>60.83</v>
      </c>
      <c r="AD851" s="274">
        <f t="shared" si="244"/>
        <v>1.07602</v>
      </c>
      <c r="AE851" s="326">
        <f t="shared" si="252"/>
        <v>56.532406460846452</v>
      </c>
      <c r="AF851" s="296" t="str">
        <f t="shared" si="253"/>
        <v/>
      </c>
      <c r="AG851" s="296"/>
      <c r="AH851" s="332">
        <v>44810</v>
      </c>
      <c r="AI851" s="2" t="s">
        <v>108</v>
      </c>
      <c r="AJ851" s="2" t="s">
        <v>155</v>
      </c>
      <c r="AK851" s="323">
        <v>48214</v>
      </c>
      <c r="AL851" s="323">
        <v>48579</v>
      </c>
      <c r="AM851" s="324">
        <v>8784</v>
      </c>
      <c r="AN851" s="325">
        <v>113.66</v>
      </c>
      <c r="AO851" s="274">
        <f t="shared" si="245"/>
        <v>0.96418999999999999</v>
      </c>
      <c r="AP851" s="326">
        <f t="shared" si="254"/>
        <v>117.88133044316992</v>
      </c>
      <c r="AQ851" s="296" t="str">
        <f t="shared" si="255"/>
        <v/>
      </c>
      <c r="AR851" s="296"/>
      <c r="AS851" s="332">
        <v>44819</v>
      </c>
      <c r="AT851" s="2" t="s">
        <v>115</v>
      </c>
      <c r="AU851" s="2" t="s">
        <v>116</v>
      </c>
      <c r="AV851" s="323">
        <v>45200</v>
      </c>
      <c r="AW851" s="323">
        <v>45291</v>
      </c>
      <c r="AX851" s="324">
        <v>2209</v>
      </c>
      <c r="AY851" s="325">
        <v>562</v>
      </c>
      <c r="AZ851" s="274">
        <f t="shared" si="246"/>
        <v>0.96418999999999999</v>
      </c>
      <c r="BA851" s="326">
        <f t="shared" si="256"/>
        <v>582.87267032431373</v>
      </c>
      <c r="BB851" s="296" t="str">
        <f t="shared" si="257"/>
        <v/>
      </c>
      <c r="BC851">
        <f t="shared" si="247"/>
        <v>1</v>
      </c>
      <c r="BD851" s="296"/>
      <c r="BE851" s="296"/>
      <c r="BF851" s="332">
        <v>45182</v>
      </c>
      <c r="BG851" s="2" t="s">
        <v>115</v>
      </c>
      <c r="BH851" s="2" t="s">
        <v>140</v>
      </c>
      <c r="BI851" s="323">
        <v>45566</v>
      </c>
      <c r="BJ851" s="323">
        <v>45657</v>
      </c>
      <c r="BK851" s="324">
        <v>2209</v>
      </c>
      <c r="BL851" s="325">
        <v>142.54</v>
      </c>
      <c r="BM851" s="274">
        <f t="shared" si="248"/>
        <v>0.95969000000000004</v>
      </c>
      <c r="BN851" s="326">
        <f t="shared" si="258"/>
        <v>148.5271285519282</v>
      </c>
      <c r="BO851" s="296" t="str">
        <f t="shared" si="259"/>
        <v/>
      </c>
      <c r="BP851" t="str">
        <f t="shared" si="249"/>
        <v/>
      </c>
      <c r="BQ851" s="296"/>
      <c r="BR851" s="332">
        <v>45173</v>
      </c>
      <c r="BS851" s="2" t="s">
        <v>108</v>
      </c>
      <c r="BT851" s="2" t="s">
        <v>158</v>
      </c>
      <c r="BU851" s="323">
        <v>48580</v>
      </c>
      <c r="BV851" s="323">
        <v>48944</v>
      </c>
      <c r="BW851" s="324">
        <v>8760</v>
      </c>
      <c r="BX851" s="325">
        <v>77.260000000000005</v>
      </c>
      <c r="BY851" s="274">
        <f t="shared" si="250"/>
        <v>0.95969000000000004</v>
      </c>
      <c r="BZ851" s="326">
        <f t="shared" si="260"/>
        <v>80.505163125592645</v>
      </c>
      <c r="CA851" s="296" t="str">
        <f t="shared" si="261"/>
        <v/>
      </c>
    </row>
    <row r="852" spans="12:79" x14ac:dyDescent="0.25">
      <c r="L852" s="332">
        <v>43999</v>
      </c>
      <c r="M852" s="2" t="s">
        <v>108</v>
      </c>
      <c r="N852" s="2" t="s">
        <v>110</v>
      </c>
      <c r="O852" s="323">
        <v>44927</v>
      </c>
      <c r="P852" s="323">
        <v>45291</v>
      </c>
      <c r="Q852" s="324">
        <v>8760</v>
      </c>
      <c r="R852" s="325">
        <v>44.03</v>
      </c>
      <c r="S852" s="274">
        <f t="shared" si="242"/>
        <v>1.0717300000000001</v>
      </c>
      <c r="T852" s="326">
        <f t="shared" si="251"/>
        <v>41.083108618775249</v>
      </c>
      <c r="U852" s="296" t="str">
        <f t="shared" si="243"/>
        <v/>
      </c>
      <c r="V852" s="296"/>
      <c r="W852" s="332">
        <v>44428</v>
      </c>
      <c r="X852" s="2" t="s">
        <v>108</v>
      </c>
      <c r="Y852" s="2" t="s">
        <v>133</v>
      </c>
      <c r="Z852" s="323">
        <v>44562</v>
      </c>
      <c r="AA852" s="323">
        <v>44926</v>
      </c>
      <c r="AB852" s="324">
        <v>8760</v>
      </c>
      <c r="AC852" s="325">
        <v>79.27</v>
      </c>
      <c r="AD852" s="274">
        <f t="shared" si="244"/>
        <v>1.07602</v>
      </c>
      <c r="AE852" s="326">
        <f t="shared" si="252"/>
        <v>73.669634393412764</v>
      </c>
      <c r="AF852" s="296" t="str">
        <f t="shared" si="253"/>
        <v/>
      </c>
      <c r="AG852" s="296"/>
      <c r="AH852" s="332">
        <v>44809</v>
      </c>
      <c r="AI852" s="2" t="s">
        <v>108</v>
      </c>
      <c r="AJ852" s="2" t="s">
        <v>110</v>
      </c>
      <c r="AK852" s="323">
        <v>44927</v>
      </c>
      <c r="AL852" s="323">
        <v>45291</v>
      </c>
      <c r="AM852" s="324">
        <v>8760</v>
      </c>
      <c r="AN852" s="325">
        <v>570.33000000000004</v>
      </c>
      <c r="AO852" s="274">
        <f t="shared" si="245"/>
        <v>0.96418999999999999</v>
      </c>
      <c r="AP852" s="326">
        <f t="shared" si="254"/>
        <v>591.51204638090007</v>
      </c>
      <c r="AQ852" s="296" t="str">
        <f t="shared" si="255"/>
        <v/>
      </c>
      <c r="AR852" s="296"/>
      <c r="AS852" s="332">
        <v>44819</v>
      </c>
      <c r="AT852" s="2" t="s">
        <v>115</v>
      </c>
      <c r="AU852" s="2" t="s">
        <v>111</v>
      </c>
      <c r="AV852" s="323">
        <v>45292</v>
      </c>
      <c r="AW852" s="323">
        <v>45382</v>
      </c>
      <c r="AX852" s="324">
        <v>2183</v>
      </c>
      <c r="AY852" s="325">
        <v>462.93</v>
      </c>
      <c r="AZ852" s="274">
        <f t="shared" si="246"/>
        <v>0.96418999999999999</v>
      </c>
      <c r="BA852" s="326">
        <f t="shared" si="256"/>
        <v>480.12321222995467</v>
      </c>
      <c r="BB852" s="296" t="str">
        <f t="shared" si="257"/>
        <v/>
      </c>
      <c r="BC852">
        <f t="shared" si="247"/>
        <v>1</v>
      </c>
      <c r="BD852" s="296"/>
      <c r="BE852" s="296"/>
      <c r="BF852" s="332">
        <v>45182</v>
      </c>
      <c r="BG852" s="2" t="s">
        <v>115</v>
      </c>
      <c r="BH852" s="2" t="s">
        <v>135</v>
      </c>
      <c r="BI852" s="323">
        <v>45658</v>
      </c>
      <c r="BJ852" s="323">
        <v>45747</v>
      </c>
      <c r="BK852" s="324">
        <v>2159</v>
      </c>
      <c r="BL852" s="325">
        <v>142.83000000000001</v>
      </c>
      <c r="BM852" s="274">
        <f t="shared" si="248"/>
        <v>0.95969000000000004</v>
      </c>
      <c r="BN852" s="326">
        <f t="shared" si="258"/>
        <v>148.82930946451458</v>
      </c>
      <c r="BO852" s="296" t="str">
        <f t="shared" si="259"/>
        <v/>
      </c>
      <c r="BP852" t="str">
        <f t="shared" si="249"/>
        <v/>
      </c>
      <c r="BQ852" s="296"/>
      <c r="BR852" s="332">
        <v>45170</v>
      </c>
      <c r="BS852" s="2" t="s">
        <v>108</v>
      </c>
      <c r="BT852" s="2" t="s">
        <v>111</v>
      </c>
      <c r="BU852" s="323">
        <v>45292</v>
      </c>
      <c r="BV852" s="323">
        <v>45657</v>
      </c>
      <c r="BW852" s="324">
        <v>8784</v>
      </c>
      <c r="BX852" s="325">
        <v>133.54</v>
      </c>
      <c r="BY852" s="274">
        <f t="shared" si="250"/>
        <v>0.95969000000000004</v>
      </c>
      <c r="BZ852" s="326">
        <f t="shared" si="260"/>
        <v>139.14910023028267</v>
      </c>
      <c r="CA852" s="296">
        <f t="shared" si="261"/>
        <v>139.14910023028267</v>
      </c>
    </row>
    <row r="853" spans="12:79" x14ac:dyDescent="0.25">
      <c r="L853" s="332">
        <v>43999</v>
      </c>
      <c r="M853" s="2" t="s">
        <v>108</v>
      </c>
      <c r="N853" s="2" t="s">
        <v>111</v>
      </c>
      <c r="O853" s="323">
        <v>45292</v>
      </c>
      <c r="P853" s="323">
        <v>45657</v>
      </c>
      <c r="Q853" s="324">
        <v>8784</v>
      </c>
      <c r="R853" s="325">
        <v>46.2</v>
      </c>
      <c r="S853" s="274">
        <f t="shared" si="242"/>
        <v>1.0717300000000001</v>
      </c>
      <c r="T853" s="326">
        <f t="shared" si="251"/>
        <v>43.107872318587702</v>
      </c>
      <c r="U853" s="296" t="str">
        <f t="shared" si="243"/>
        <v/>
      </c>
      <c r="V853" s="296"/>
      <c r="W853" s="332">
        <v>44428</v>
      </c>
      <c r="X853" s="2" t="s">
        <v>108</v>
      </c>
      <c r="Y853" s="2" t="s">
        <v>110</v>
      </c>
      <c r="Z853" s="323">
        <v>44927</v>
      </c>
      <c r="AA853" s="323">
        <v>45291</v>
      </c>
      <c r="AB853" s="324">
        <v>8760</v>
      </c>
      <c r="AC853" s="325">
        <v>68.58</v>
      </c>
      <c r="AD853" s="274">
        <f t="shared" si="244"/>
        <v>1.07602</v>
      </c>
      <c r="AE853" s="326">
        <f t="shared" si="252"/>
        <v>63.734874816453228</v>
      </c>
      <c r="AF853" s="296" t="str">
        <f t="shared" si="253"/>
        <v/>
      </c>
      <c r="AG853" s="296"/>
      <c r="AH853" s="332">
        <v>44809</v>
      </c>
      <c r="AI853" s="2" t="s">
        <v>108</v>
      </c>
      <c r="AJ853" s="2" t="s">
        <v>111</v>
      </c>
      <c r="AK853" s="323">
        <v>45292</v>
      </c>
      <c r="AL853" s="323">
        <v>45657</v>
      </c>
      <c r="AM853" s="324">
        <v>8784</v>
      </c>
      <c r="AN853" s="325">
        <v>258</v>
      </c>
      <c r="AO853" s="274">
        <f t="shared" si="245"/>
        <v>0.96418999999999999</v>
      </c>
      <c r="AP853" s="326">
        <f t="shared" si="254"/>
        <v>267.58211555813688</v>
      </c>
      <c r="AQ853" s="296">
        <f t="shared" si="255"/>
        <v>267.58211555813688</v>
      </c>
      <c r="AR853" s="296"/>
      <c r="AS853" s="332">
        <v>44819</v>
      </c>
      <c r="AT853" s="2" t="s">
        <v>115</v>
      </c>
      <c r="AU853" s="2" t="s">
        <v>117</v>
      </c>
      <c r="AV853" s="323">
        <v>45383</v>
      </c>
      <c r="AW853" s="323">
        <v>45473</v>
      </c>
      <c r="AX853" s="324">
        <v>2184</v>
      </c>
      <c r="AY853" s="325">
        <v>159.81</v>
      </c>
      <c r="AZ853" s="274">
        <f t="shared" si="246"/>
        <v>0.96418999999999999</v>
      </c>
      <c r="BA853" s="326">
        <f t="shared" si="256"/>
        <v>165.74534064862735</v>
      </c>
      <c r="BB853" s="296" t="str">
        <f t="shared" si="257"/>
        <v/>
      </c>
      <c r="BC853">
        <f t="shared" si="247"/>
        <v>1</v>
      </c>
      <c r="BD853" s="296"/>
      <c r="BE853" s="296"/>
      <c r="BF853" s="332">
        <v>45182</v>
      </c>
      <c r="BG853" s="2" t="s">
        <v>115</v>
      </c>
      <c r="BH853" s="2" t="s">
        <v>145</v>
      </c>
      <c r="BI853" s="323">
        <v>45748</v>
      </c>
      <c r="BJ853" s="323">
        <v>45838</v>
      </c>
      <c r="BK853" s="324">
        <v>2184</v>
      </c>
      <c r="BL853" s="325">
        <v>105.86</v>
      </c>
      <c r="BM853" s="274">
        <f t="shared" si="248"/>
        <v>0.95969000000000004</v>
      </c>
      <c r="BN853" s="326">
        <f t="shared" si="258"/>
        <v>110.30645312548843</v>
      </c>
      <c r="BO853" s="296" t="str">
        <f t="shared" si="259"/>
        <v/>
      </c>
      <c r="BP853" t="str">
        <f t="shared" si="249"/>
        <v/>
      </c>
      <c r="BQ853" s="296"/>
      <c r="BR853" s="332">
        <v>45170</v>
      </c>
      <c r="BS853" s="2" t="s">
        <v>108</v>
      </c>
      <c r="BT853" s="2" t="s">
        <v>135</v>
      </c>
      <c r="BU853" s="323">
        <v>45658</v>
      </c>
      <c r="BV853" s="323">
        <v>46022</v>
      </c>
      <c r="BW853" s="324">
        <v>8760</v>
      </c>
      <c r="BX853" s="325">
        <v>124.63</v>
      </c>
      <c r="BY853" s="274">
        <f t="shared" si="250"/>
        <v>0.95969000000000004</v>
      </c>
      <c r="BZ853" s="326">
        <f t="shared" si="260"/>
        <v>129.8648521918536</v>
      </c>
      <c r="CA853" s="296" t="str">
        <f t="shared" si="261"/>
        <v/>
      </c>
    </row>
    <row r="854" spans="12:79" x14ac:dyDescent="0.25">
      <c r="L854" s="332">
        <v>43999</v>
      </c>
      <c r="M854" s="2" t="s">
        <v>108</v>
      </c>
      <c r="N854" s="2" t="s">
        <v>135</v>
      </c>
      <c r="O854" s="323">
        <v>45658</v>
      </c>
      <c r="P854" s="323">
        <v>46022</v>
      </c>
      <c r="Q854" s="324">
        <v>8760</v>
      </c>
      <c r="R854" s="325">
        <v>46.83</v>
      </c>
      <c r="S854" s="274">
        <f t="shared" ref="S854:S917" si="262">VLOOKUP(CONCATENATE(YEAR(L854),"-",MONTH(L854)),$A$22:$B$69,2,0)</f>
        <v>1.0717300000000001</v>
      </c>
      <c r="T854" s="326">
        <f t="shared" si="251"/>
        <v>43.695706941113897</v>
      </c>
      <c r="U854" s="296" t="str">
        <f t="shared" ref="U854:U917" si="263">IF(AND($L854&gt;=N$19,$L854&lt;=O$19,$N854=U$16),T854,"")</f>
        <v/>
      </c>
      <c r="V854" s="296"/>
      <c r="W854" s="332">
        <v>44428</v>
      </c>
      <c r="X854" s="2" t="s">
        <v>108</v>
      </c>
      <c r="Y854" s="2" t="s">
        <v>111</v>
      </c>
      <c r="Z854" s="323">
        <v>45292</v>
      </c>
      <c r="AA854" s="323">
        <v>45657</v>
      </c>
      <c r="AB854" s="324">
        <v>8784</v>
      </c>
      <c r="AC854" s="325">
        <v>62.15</v>
      </c>
      <c r="AD854" s="274">
        <f t="shared" ref="AD854:AD917" si="264">VLOOKUP(CONCATENATE(YEAR(W854),"-",MONTH(W854)),$A$22:$B$69,2,0)</f>
        <v>1.07602</v>
      </c>
      <c r="AE854" s="326">
        <f t="shared" si="252"/>
        <v>57.75914945818851</v>
      </c>
      <c r="AF854" s="296" t="str">
        <f t="shared" si="253"/>
        <v/>
      </c>
      <c r="AG854" s="296"/>
      <c r="AH854" s="332">
        <v>44809</v>
      </c>
      <c r="AI854" s="2" t="s">
        <v>108</v>
      </c>
      <c r="AJ854" s="2" t="s">
        <v>135</v>
      </c>
      <c r="AK854" s="323">
        <v>45658</v>
      </c>
      <c r="AL854" s="323">
        <v>46022</v>
      </c>
      <c r="AM854" s="324">
        <v>8760</v>
      </c>
      <c r="AN854" s="325">
        <v>187</v>
      </c>
      <c r="AO854" s="274">
        <f t="shared" ref="AO854:AO917" si="265">VLOOKUP(CONCATENATE(YEAR(AH854),"-",MONTH(AH854)),$A$22:$B$69,2,0)</f>
        <v>0.96418999999999999</v>
      </c>
      <c r="AP854" s="326">
        <f t="shared" si="254"/>
        <v>193.94517678051005</v>
      </c>
      <c r="AQ854" s="296" t="str">
        <f t="shared" si="255"/>
        <v/>
      </c>
      <c r="AR854" s="296"/>
      <c r="AS854" s="332">
        <v>44819</v>
      </c>
      <c r="AT854" s="2" t="s">
        <v>115</v>
      </c>
      <c r="AU854" s="2" t="s">
        <v>118</v>
      </c>
      <c r="AV854" s="323">
        <v>45474</v>
      </c>
      <c r="AW854" s="323">
        <v>45565</v>
      </c>
      <c r="AX854" s="324">
        <v>2208</v>
      </c>
      <c r="AY854" s="325">
        <v>151.03</v>
      </c>
      <c r="AZ854" s="274">
        <f t="shared" ref="AZ854:AZ917" si="266">VLOOKUP(CONCATENATE(YEAR(AS854),"-",MONTH(AS854)),$A$22:$B$69,2,0)</f>
        <v>0.96418999999999999</v>
      </c>
      <c r="BA854" s="326">
        <f t="shared" si="256"/>
        <v>156.63925159978842</v>
      </c>
      <c r="BB854" s="296" t="str">
        <f t="shared" si="257"/>
        <v/>
      </c>
      <c r="BC854">
        <f t="shared" ref="BC854:BC917" si="267">IF(OR(AU854=AU$16,AU854=AV$16,AU854=AW$16,AU854=AX$16),1,"")</f>
        <v>1</v>
      </c>
      <c r="BD854" s="296"/>
      <c r="BE854" s="296"/>
      <c r="BF854" s="332">
        <v>45182</v>
      </c>
      <c r="BG854" s="2" t="s">
        <v>115</v>
      </c>
      <c r="BH854" s="2" t="s">
        <v>148</v>
      </c>
      <c r="BI854" s="323">
        <v>45839</v>
      </c>
      <c r="BJ854" s="323">
        <v>45930</v>
      </c>
      <c r="BK854" s="324">
        <v>2208</v>
      </c>
      <c r="BL854" s="325">
        <v>106.81</v>
      </c>
      <c r="BM854" s="274">
        <f t="shared" ref="BM854:BM917" si="268">VLOOKUP(CONCATENATE(YEAR(BF854),"-",MONTH(BF854)),$A$22:$B$69,2,0)</f>
        <v>0.95969000000000004</v>
      </c>
      <c r="BN854" s="326">
        <f t="shared" si="258"/>
        <v>111.29635611499546</v>
      </c>
      <c r="BO854" s="296" t="str">
        <f t="shared" si="259"/>
        <v/>
      </c>
      <c r="BP854" t="str">
        <f t="shared" ref="BP854:BP917" si="269">IF(OR(BH854=BH$16,BH854=BI$16,BH854=BJ$16,BH854=BK$16),1,"")</f>
        <v/>
      </c>
      <c r="BQ854" s="296"/>
      <c r="BR854" s="332">
        <v>45170</v>
      </c>
      <c r="BS854" s="2" t="s">
        <v>108</v>
      </c>
      <c r="BT854" s="2" t="s">
        <v>138</v>
      </c>
      <c r="BU854" s="323">
        <v>46023</v>
      </c>
      <c r="BV854" s="323">
        <v>46387</v>
      </c>
      <c r="BW854" s="324">
        <v>8760</v>
      </c>
      <c r="BX854" s="325">
        <v>109</v>
      </c>
      <c r="BY854" s="274">
        <f t="shared" ref="BY854:BY917" si="270">VLOOKUP(CONCATENATE(YEAR(BR854),"-",MONTH(BR854)),$A$22:$B$69,2,0)</f>
        <v>0.95969000000000004</v>
      </c>
      <c r="BZ854" s="326">
        <f t="shared" si="260"/>
        <v>113.57834300659587</v>
      </c>
      <c r="CA854" s="296" t="str">
        <f t="shared" si="261"/>
        <v/>
      </c>
    </row>
    <row r="855" spans="12:79" x14ac:dyDescent="0.25">
      <c r="L855" s="332">
        <v>43999</v>
      </c>
      <c r="M855" s="2" t="s">
        <v>108</v>
      </c>
      <c r="N855" s="2" t="s">
        <v>138</v>
      </c>
      <c r="O855" s="323">
        <v>46023</v>
      </c>
      <c r="P855" s="323">
        <v>46387</v>
      </c>
      <c r="Q855" s="324">
        <v>8760</v>
      </c>
      <c r="R855" s="325">
        <v>47.38</v>
      </c>
      <c r="S855" s="274">
        <f t="shared" si="262"/>
        <v>1.0717300000000001</v>
      </c>
      <c r="T855" s="326">
        <f t="shared" ref="T855:T918" si="271">IF(R855="","",R855/S855)</f>
        <v>44.208895897287562</v>
      </c>
      <c r="U855" s="296" t="str">
        <f t="shared" si="263"/>
        <v/>
      </c>
      <c r="V855" s="296"/>
      <c r="W855" s="332">
        <v>44428</v>
      </c>
      <c r="X855" s="2" t="s">
        <v>108</v>
      </c>
      <c r="Y855" s="2" t="s">
        <v>135</v>
      </c>
      <c r="Z855" s="323">
        <v>45658</v>
      </c>
      <c r="AA855" s="323">
        <v>46022</v>
      </c>
      <c r="AB855" s="324">
        <v>8760</v>
      </c>
      <c r="AC855" s="325">
        <v>59.32</v>
      </c>
      <c r="AD855" s="274">
        <f t="shared" si="264"/>
        <v>1.07602</v>
      </c>
      <c r="AE855" s="326">
        <f t="shared" ref="AE855:AE918" si="272">IF(AC855="","",AC855/AD855)</f>
        <v>55.129086819947588</v>
      </c>
      <c r="AF855" s="296" t="str">
        <f t="shared" ref="AF855:AF918" si="273">IF(AND($W855&gt;=Y$13,$W855&lt;=Z$13,$Y855=AF$16),AE855,"")</f>
        <v/>
      </c>
      <c r="AG855" s="296"/>
      <c r="AH855" s="332">
        <v>44809</v>
      </c>
      <c r="AI855" s="2" t="s">
        <v>108</v>
      </c>
      <c r="AJ855" s="2" t="s">
        <v>138</v>
      </c>
      <c r="AK855" s="323">
        <v>46023</v>
      </c>
      <c r="AL855" s="323">
        <v>46387</v>
      </c>
      <c r="AM855" s="324">
        <v>8760</v>
      </c>
      <c r="AN855" s="325">
        <v>160.5</v>
      </c>
      <c r="AO855" s="274">
        <f t="shared" si="265"/>
        <v>0.96418999999999999</v>
      </c>
      <c r="AP855" s="326">
        <f t="shared" ref="AP855:AP918" si="274">IF(AN855="","",AN855/AO855)</f>
        <v>166.46096723674793</v>
      </c>
      <c r="AQ855" s="296" t="str">
        <f t="shared" ref="AQ855:AQ918" si="275">IF(AND(AH855&gt;=AJ$19,AH855&lt;=AK$19,$AJ855=AQ$16),AP855,"")</f>
        <v/>
      </c>
      <c r="AR855" s="296"/>
      <c r="AS855" s="333">
        <v>44819</v>
      </c>
      <c r="AT855" s="328" t="s">
        <v>115</v>
      </c>
      <c r="AU855" s="328" t="s">
        <v>140</v>
      </c>
      <c r="AV855" s="329">
        <v>45566</v>
      </c>
      <c r="AW855" s="329">
        <v>45657</v>
      </c>
      <c r="AX855" s="330">
        <v>2209</v>
      </c>
      <c r="AY855" s="331">
        <v>253.2</v>
      </c>
      <c r="AZ855" s="274">
        <f t="shared" si="266"/>
        <v>0.96418999999999999</v>
      </c>
      <c r="BA855" s="326">
        <f t="shared" ref="BA855:BA918" si="276">IF(AY855="","",AY855/AZ855)</f>
        <v>262.60384364077618</v>
      </c>
      <c r="BB855" s="296" t="str">
        <f t="shared" ref="BB855:BB918" si="277">IF(AND(AS855&gt;=BA$16,AS855&lt;=BB$16,BC855=1),BA855,"")</f>
        <v/>
      </c>
      <c r="BC855" t="str">
        <f t="shared" si="267"/>
        <v/>
      </c>
      <c r="BD855" s="296"/>
      <c r="BE855" s="296"/>
      <c r="BF855" s="332">
        <v>45182</v>
      </c>
      <c r="BG855" s="2" t="s">
        <v>115</v>
      </c>
      <c r="BH855" s="2" t="s">
        <v>152</v>
      </c>
      <c r="BI855" s="323">
        <v>45931</v>
      </c>
      <c r="BJ855" s="323">
        <v>46022</v>
      </c>
      <c r="BK855" s="324">
        <v>2209</v>
      </c>
      <c r="BL855" s="325">
        <v>132.68</v>
      </c>
      <c r="BM855" s="274">
        <f t="shared" si="268"/>
        <v>0.95969000000000004</v>
      </c>
      <c r="BN855" s="326">
        <f t="shared" ref="BN855:BN918" si="278">IF(BL855="","",BL855/BM855)</f>
        <v>138.25297752399212</v>
      </c>
      <c r="BO855" s="296" t="str">
        <f t="shared" ref="BO855:BO918" si="279">IF(AND(BF855&gt;=BH$19,BF855&lt;=BI$19,BP855=1),BN855,"")</f>
        <v/>
      </c>
      <c r="BP855" t="str">
        <f t="shared" si="269"/>
        <v/>
      </c>
      <c r="BQ855" s="296"/>
      <c r="BR855" s="332">
        <v>45170</v>
      </c>
      <c r="BS855" s="2" t="s">
        <v>108</v>
      </c>
      <c r="BT855" s="2" t="s">
        <v>141</v>
      </c>
      <c r="BU855" s="323">
        <v>46388</v>
      </c>
      <c r="BV855" s="323">
        <v>46752</v>
      </c>
      <c r="BW855" s="324">
        <v>8760</v>
      </c>
      <c r="BX855" s="325">
        <v>92.88</v>
      </c>
      <c r="BY855" s="274">
        <f t="shared" si="270"/>
        <v>0.95969000000000004</v>
      </c>
      <c r="BZ855" s="326">
        <f t="shared" ref="BZ855:BZ918" si="280">IF(BX855="","",BX855/BY855)</f>
        <v>96.781252279381874</v>
      </c>
      <c r="CA855" s="296" t="str">
        <f t="shared" ref="CA855:CA918" si="281">IF(AND(BR855&gt;=BZ$16,BR855&lt;=CA$16,BT855=BT$16),BZ855,"")</f>
        <v/>
      </c>
    </row>
    <row r="856" spans="12:79" x14ac:dyDescent="0.25">
      <c r="L856" s="332">
        <v>43998</v>
      </c>
      <c r="M856" s="2" t="s">
        <v>108</v>
      </c>
      <c r="N856" s="2" t="s">
        <v>151</v>
      </c>
      <c r="O856" s="323">
        <v>44197</v>
      </c>
      <c r="P856" s="323">
        <v>44561</v>
      </c>
      <c r="Q856" s="324">
        <v>8760</v>
      </c>
      <c r="R856" s="325">
        <v>38.840000000000003</v>
      </c>
      <c r="S856" s="274">
        <f t="shared" si="262"/>
        <v>1.0717300000000001</v>
      </c>
      <c r="T856" s="326">
        <f t="shared" si="271"/>
        <v>36.240471014154686</v>
      </c>
      <c r="U856" s="296" t="str">
        <f t="shared" si="263"/>
        <v/>
      </c>
      <c r="V856" s="296"/>
      <c r="W856" s="332">
        <v>44428</v>
      </c>
      <c r="X856" s="2" t="s">
        <v>108</v>
      </c>
      <c r="Y856" s="2" t="s">
        <v>138</v>
      </c>
      <c r="Z856" s="323">
        <v>46023</v>
      </c>
      <c r="AA856" s="323">
        <v>46387</v>
      </c>
      <c r="AB856" s="324">
        <v>8760</v>
      </c>
      <c r="AC856" s="325">
        <v>59.5</v>
      </c>
      <c r="AD856" s="274">
        <f t="shared" si="264"/>
        <v>1.07602</v>
      </c>
      <c r="AE856" s="326">
        <f t="shared" si="272"/>
        <v>55.296369955948776</v>
      </c>
      <c r="AF856" s="296" t="str">
        <f t="shared" si="273"/>
        <v/>
      </c>
      <c r="AG856" s="296"/>
      <c r="AH856" s="332">
        <v>44809</v>
      </c>
      <c r="AI856" s="2" t="s">
        <v>108</v>
      </c>
      <c r="AJ856" s="2" t="s">
        <v>141</v>
      </c>
      <c r="AK856" s="323">
        <v>46388</v>
      </c>
      <c r="AL856" s="323">
        <v>46752</v>
      </c>
      <c r="AM856" s="324">
        <v>8760</v>
      </c>
      <c r="AN856" s="325">
        <v>130.5</v>
      </c>
      <c r="AO856" s="274">
        <f t="shared" si="265"/>
        <v>0.96418999999999999</v>
      </c>
      <c r="AP856" s="326">
        <f t="shared" si="274"/>
        <v>135.34676775324365</v>
      </c>
      <c r="AQ856" s="296" t="str">
        <f t="shared" si="275"/>
        <v/>
      </c>
      <c r="AR856" s="296"/>
      <c r="AS856" s="333">
        <v>44819</v>
      </c>
      <c r="AT856" s="328" t="s">
        <v>115</v>
      </c>
      <c r="AU856" s="328" t="s">
        <v>135</v>
      </c>
      <c r="AV856" s="329">
        <v>45658</v>
      </c>
      <c r="AW856" s="329">
        <v>45747</v>
      </c>
      <c r="AX856" s="330">
        <v>2159</v>
      </c>
      <c r="AY856" s="331">
        <v>242.01</v>
      </c>
      <c r="AZ856" s="274">
        <f t="shared" si="266"/>
        <v>0.96418999999999999</v>
      </c>
      <c r="BA856" s="326">
        <f t="shared" si="276"/>
        <v>250.99824723342908</v>
      </c>
      <c r="BB856" s="296" t="str">
        <f t="shared" si="277"/>
        <v/>
      </c>
      <c r="BC856" t="str">
        <f t="shared" si="267"/>
        <v/>
      </c>
      <c r="BD856" s="296"/>
      <c r="BE856" s="296"/>
      <c r="BF856" s="332">
        <v>45182</v>
      </c>
      <c r="BG856" s="2" t="s">
        <v>115</v>
      </c>
      <c r="BH856" s="2" t="s">
        <v>138</v>
      </c>
      <c r="BI856" s="323">
        <v>46023</v>
      </c>
      <c r="BJ856" s="323">
        <v>46112</v>
      </c>
      <c r="BK856" s="324">
        <v>2159</v>
      </c>
      <c r="BL856" s="325">
        <v>131.26</v>
      </c>
      <c r="BM856" s="274">
        <f t="shared" si="268"/>
        <v>0.95969000000000004</v>
      </c>
      <c r="BN856" s="326">
        <f t="shared" si="278"/>
        <v>136.7733330554658</v>
      </c>
      <c r="BO856" s="296" t="str">
        <f t="shared" si="279"/>
        <v/>
      </c>
      <c r="BP856" t="str">
        <f t="shared" si="269"/>
        <v/>
      </c>
      <c r="BQ856" s="296"/>
      <c r="BR856" s="332">
        <v>45170</v>
      </c>
      <c r="BS856" s="2" t="s">
        <v>108</v>
      </c>
      <c r="BT856" s="2" t="s">
        <v>143</v>
      </c>
      <c r="BU856" s="323">
        <v>46753</v>
      </c>
      <c r="BV856" s="323">
        <v>47118</v>
      </c>
      <c r="BW856" s="324">
        <v>8784</v>
      </c>
      <c r="BX856" s="325">
        <v>84.04</v>
      </c>
      <c r="BY856" s="274">
        <f t="shared" si="270"/>
        <v>0.95969000000000004</v>
      </c>
      <c r="BZ856" s="326">
        <f t="shared" si="280"/>
        <v>87.569944461232282</v>
      </c>
      <c r="CA856" s="296" t="str">
        <f t="shared" si="281"/>
        <v/>
      </c>
    </row>
    <row r="857" spans="12:79" x14ac:dyDescent="0.25">
      <c r="L857" s="332">
        <v>43998</v>
      </c>
      <c r="M857" s="2" t="s">
        <v>108</v>
      </c>
      <c r="N857" s="2" t="s">
        <v>133</v>
      </c>
      <c r="O857" s="323">
        <v>44562</v>
      </c>
      <c r="P857" s="323">
        <v>44926</v>
      </c>
      <c r="Q857" s="324">
        <v>8760</v>
      </c>
      <c r="R857" s="325">
        <v>42.25</v>
      </c>
      <c r="S857" s="274">
        <f t="shared" si="262"/>
        <v>1.0717300000000001</v>
      </c>
      <c r="T857" s="326">
        <f t="shared" si="271"/>
        <v>39.422242542431391</v>
      </c>
      <c r="U857" s="296" t="str">
        <f t="shared" si="263"/>
        <v/>
      </c>
      <c r="V857" s="296"/>
      <c r="W857" s="332">
        <v>44428</v>
      </c>
      <c r="X857" s="2" t="s">
        <v>108</v>
      </c>
      <c r="Y857" s="2" t="s">
        <v>141</v>
      </c>
      <c r="Z857" s="323">
        <v>46388</v>
      </c>
      <c r="AA857" s="323">
        <v>46752</v>
      </c>
      <c r="AB857" s="324">
        <v>8760</v>
      </c>
      <c r="AC857" s="325">
        <v>59.8</v>
      </c>
      <c r="AD857" s="274">
        <f t="shared" si="264"/>
        <v>1.07602</v>
      </c>
      <c r="AE857" s="326">
        <f t="shared" si="272"/>
        <v>55.575175182617421</v>
      </c>
      <c r="AF857" s="296" t="str">
        <f t="shared" si="273"/>
        <v/>
      </c>
      <c r="AG857" s="296"/>
      <c r="AH857" s="332">
        <v>44809</v>
      </c>
      <c r="AI857" s="2" t="s">
        <v>108</v>
      </c>
      <c r="AJ857" s="2" t="s">
        <v>143</v>
      </c>
      <c r="AK857" s="323">
        <v>46753</v>
      </c>
      <c r="AL857" s="323">
        <v>47118</v>
      </c>
      <c r="AM857" s="324">
        <v>8784</v>
      </c>
      <c r="AN857" s="325">
        <v>117.75</v>
      </c>
      <c r="AO857" s="274">
        <f t="shared" si="265"/>
        <v>0.96418999999999999</v>
      </c>
      <c r="AP857" s="326">
        <f t="shared" si="274"/>
        <v>122.12323297275434</v>
      </c>
      <c r="AQ857" s="296" t="str">
        <f t="shared" si="275"/>
        <v/>
      </c>
      <c r="AR857" s="296"/>
      <c r="AS857" s="333">
        <v>44819</v>
      </c>
      <c r="AT857" s="328" t="s">
        <v>115</v>
      </c>
      <c r="AU857" s="328" t="s">
        <v>145</v>
      </c>
      <c r="AV857" s="329">
        <v>45748</v>
      </c>
      <c r="AW857" s="329">
        <v>45838</v>
      </c>
      <c r="AX857" s="330">
        <v>2184</v>
      </c>
      <c r="AY857" s="331"/>
      <c r="AZ857" s="274">
        <f t="shared" si="266"/>
        <v>0.96418999999999999</v>
      </c>
      <c r="BA857" s="326" t="str">
        <f t="shared" si="276"/>
        <v/>
      </c>
      <c r="BB857" s="296" t="str">
        <f t="shared" si="277"/>
        <v/>
      </c>
      <c r="BC857" t="str">
        <f t="shared" si="267"/>
        <v/>
      </c>
      <c r="BD857" s="296"/>
      <c r="BE857" s="296"/>
      <c r="BF857" s="332">
        <v>45182</v>
      </c>
      <c r="BG857" s="2" t="s">
        <v>115</v>
      </c>
      <c r="BH857" s="2" t="s">
        <v>157</v>
      </c>
      <c r="BI857" s="323">
        <v>46113</v>
      </c>
      <c r="BJ857" s="323">
        <v>46203</v>
      </c>
      <c r="BK857" s="324">
        <v>2184</v>
      </c>
      <c r="BL857" s="325"/>
      <c r="BM857" s="274">
        <f t="shared" si="268"/>
        <v>0.95969000000000004</v>
      </c>
      <c r="BN857" s="326" t="str">
        <f t="shared" si="278"/>
        <v/>
      </c>
      <c r="BO857" s="296" t="str">
        <f t="shared" si="279"/>
        <v/>
      </c>
      <c r="BP857" t="str">
        <f t="shared" si="269"/>
        <v/>
      </c>
      <c r="BQ857" s="296"/>
      <c r="BR857" s="332">
        <v>45170</v>
      </c>
      <c r="BS857" s="2" t="s">
        <v>108</v>
      </c>
      <c r="BT857" s="2" t="s">
        <v>146</v>
      </c>
      <c r="BU857" s="323">
        <v>47119</v>
      </c>
      <c r="BV857" s="323">
        <v>47483</v>
      </c>
      <c r="BW857" s="324">
        <v>8760</v>
      </c>
      <c r="BX857" s="325">
        <v>81.05</v>
      </c>
      <c r="BY857" s="274">
        <f t="shared" si="270"/>
        <v>0.95969000000000004</v>
      </c>
      <c r="BZ857" s="326">
        <f t="shared" si="280"/>
        <v>84.454355052152252</v>
      </c>
      <c r="CA857" s="296" t="str">
        <f t="shared" si="281"/>
        <v/>
      </c>
    </row>
    <row r="858" spans="12:79" x14ac:dyDescent="0.25">
      <c r="L858" s="332">
        <v>43998</v>
      </c>
      <c r="M858" s="2" t="s">
        <v>108</v>
      </c>
      <c r="N858" s="2" t="s">
        <v>110</v>
      </c>
      <c r="O858" s="323">
        <v>44927</v>
      </c>
      <c r="P858" s="323">
        <v>45291</v>
      </c>
      <c r="Q858" s="324">
        <v>8760</v>
      </c>
      <c r="R858" s="325">
        <v>44.27</v>
      </c>
      <c r="S858" s="274">
        <f t="shared" si="262"/>
        <v>1.0717300000000001</v>
      </c>
      <c r="T858" s="326">
        <f t="shared" si="271"/>
        <v>41.307045617832848</v>
      </c>
      <c r="U858" s="296" t="str">
        <f t="shared" si="263"/>
        <v/>
      </c>
      <c r="V858" s="296"/>
      <c r="W858" s="332">
        <v>44427</v>
      </c>
      <c r="X858" s="2" t="s">
        <v>108</v>
      </c>
      <c r="Y858" s="2" t="s">
        <v>133</v>
      </c>
      <c r="Z858" s="323">
        <v>44562</v>
      </c>
      <c r="AA858" s="323">
        <v>44926</v>
      </c>
      <c r="AB858" s="324">
        <v>8760</v>
      </c>
      <c r="AC858" s="325">
        <v>79.430000000000007</v>
      </c>
      <c r="AD858" s="274">
        <f t="shared" si="264"/>
        <v>1.07602</v>
      </c>
      <c r="AE858" s="326">
        <f t="shared" si="272"/>
        <v>73.818330514302716</v>
      </c>
      <c r="AF858" s="296" t="str">
        <f t="shared" si="273"/>
        <v/>
      </c>
      <c r="AG858" s="296"/>
      <c r="AH858" s="332">
        <v>44809</v>
      </c>
      <c r="AI858" s="2" t="s">
        <v>108</v>
      </c>
      <c r="AJ858" s="2" t="s">
        <v>146</v>
      </c>
      <c r="AK858" s="323">
        <v>47119</v>
      </c>
      <c r="AL858" s="323">
        <v>47483</v>
      </c>
      <c r="AM858" s="324">
        <v>8760</v>
      </c>
      <c r="AN858" s="325">
        <v>119.75</v>
      </c>
      <c r="AO858" s="274">
        <f t="shared" si="265"/>
        <v>0.96418999999999999</v>
      </c>
      <c r="AP858" s="326">
        <f t="shared" si="274"/>
        <v>124.19751293832128</v>
      </c>
      <c r="AQ858" s="296" t="str">
        <f t="shared" si="275"/>
        <v/>
      </c>
      <c r="AR858" s="296"/>
      <c r="AS858" s="332">
        <v>44818</v>
      </c>
      <c r="AT858" s="2" t="s">
        <v>115</v>
      </c>
      <c r="AU858" s="2" t="s">
        <v>186</v>
      </c>
      <c r="AV858" s="323">
        <v>44835</v>
      </c>
      <c r="AW858" s="323">
        <v>44926</v>
      </c>
      <c r="AX858" s="324">
        <v>2209</v>
      </c>
      <c r="AY858" s="325">
        <v>524.39</v>
      </c>
      <c r="AZ858" s="274">
        <f t="shared" si="266"/>
        <v>0.96418999999999999</v>
      </c>
      <c r="BA858" s="326">
        <f t="shared" si="276"/>
        <v>543.86583557182712</v>
      </c>
      <c r="BB858" s="296" t="str">
        <f t="shared" si="277"/>
        <v/>
      </c>
      <c r="BC858" t="str">
        <f t="shared" si="267"/>
        <v/>
      </c>
      <c r="BD858" s="296"/>
      <c r="BE858" s="296"/>
      <c r="BF858" s="332">
        <v>45181</v>
      </c>
      <c r="BG858" s="2" t="s">
        <v>115</v>
      </c>
      <c r="BH858" s="2" t="s">
        <v>116</v>
      </c>
      <c r="BI858" s="323">
        <v>45200</v>
      </c>
      <c r="BJ858" s="323">
        <v>45291</v>
      </c>
      <c r="BK858" s="324">
        <v>2209</v>
      </c>
      <c r="BL858" s="325">
        <v>108.35</v>
      </c>
      <c r="BM858" s="274">
        <f t="shared" si="268"/>
        <v>0.95969000000000004</v>
      </c>
      <c r="BN858" s="326">
        <f t="shared" si="278"/>
        <v>112.90104096114369</v>
      </c>
      <c r="BO858" s="296">
        <f t="shared" si="279"/>
        <v>112.90104096114369</v>
      </c>
      <c r="BP858">
        <f t="shared" si="269"/>
        <v>1</v>
      </c>
      <c r="BQ858" s="296"/>
      <c r="BR858" s="332">
        <v>45170</v>
      </c>
      <c r="BS858" s="2" t="s">
        <v>108</v>
      </c>
      <c r="BT858" s="2" t="s">
        <v>149</v>
      </c>
      <c r="BU858" s="323">
        <v>47484</v>
      </c>
      <c r="BV858" s="323">
        <v>47848</v>
      </c>
      <c r="BW858" s="324">
        <v>8760</v>
      </c>
      <c r="BX858" s="325">
        <v>79.36</v>
      </c>
      <c r="BY858" s="274">
        <f t="shared" si="270"/>
        <v>0.95969000000000004</v>
      </c>
      <c r="BZ858" s="326">
        <f t="shared" si="280"/>
        <v>82.693369733976596</v>
      </c>
      <c r="CA858" s="296" t="str">
        <f t="shared" si="281"/>
        <v/>
      </c>
    </row>
    <row r="859" spans="12:79" x14ac:dyDescent="0.25">
      <c r="L859" s="332">
        <v>43998</v>
      </c>
      <c r="M859" s="2" t="s">
        <v>108</v>
      </c>
      <c r="N859" s="2" t="s">
        <v>111</v>
      </c>
      <c r="O859" s="323">
        <v>45292</v>
      </c>
      <c r="P859" s="323">
        <v>45657</v>
      </c>
      <c r="Q859" s="324">
        <v>8784</v>
      </c>
      <c r="R859" s="325">
        <v>46.25</v>
      </c>
      <c r="S859" s="274">
        <f t="shared" si="262"/>
        <v>1.0717300000000001</v>
      </c>
      <c r="T859" s="326">
        <f t="shared" si="271"/>
        <v>43.154525860058037</v>
      </c>
      <c r="U859" s="296" t="str">
        <f t="shared" si="263"/>
        <v/>
      </c>
      <c r="V859" s="296"/>
      <c r="W859" s="332">
        <v>44427</v>
      </c>
      <c r="X859" s="2" t="s">
        <v>108</v>
      </c>
      <c r="Y859" s="2" t="s">
        <v>110</v>
      </c>
      <c r="Z859" s="323">
        <v>44927</v>
      </c>
      <c r="AA859" s="323">
        <v>45291</v>
      </c>
      <c r="AB859" s="324">
        <v>8760</v>
      </c>
      <c r="AC859" s="325">
        <v>68.27</v>
      </c>
      <c r="AD859" s="274">
        <f t="shared" si="264"/>
        <v>1.07602</v>
      </c>
      <c r="AE859" s="326">
        <f t="shared" si="272"/>
        <v>63.446776082228951</v>
      </c>
      <c r="AF859" s="296" t="str">
        <f t="shared" si="273"/>
        <v/>
      </c>
      <c r="AG859" s="296"/>
      <c r="AH859" s="332">
        <v>44809</v>
      </c>
      <c r="AI859" s="2" t="s">
        <v>108</v>
      </c>
      <c r="AJ859" s="2" t="s">
        <v>149</v>
      </c>
      <c r="AK859" s="323">
        <v>47484</v>
      </c>
      <c r="AL859" s="323">
        <v>47848</v>
      </c>
      <c r="AM859" s="324">
        <v>8760</v>
      </c>
      <c r="AN859" s="325">
        <v>117.81</v>
      </c>
      <c r="AO859" s="274">
        <f t="shared" si="265"/>
        <v>0.96418999999999999</v>
      </c>
      <c r="AP859" s="326">
        <f t="shared" si="274"/>
        <v>122.18546137172135</v>
      </c>
      <c r="AQ859" s="296" t="str">
        <f t="shared" si="275"/>
        <v/>
      </c>
      <c r="AR859" s="296"/>
      <c r="AS859" s="332">
        <v>44818</v>
      </c>
      <c r="AT859" s="2" t="s">
        <v>115</v>
      </c>
      <c r="AU859" s="2" t="s">
        <v>110</v>
      </c>
      <c r="AV859" s="323">
        <v>44927</v>
      </c>
      <c r="AW859" s="323">
        <v>45016</v>
      </c>
      <c r="AX859" s="324">
        <v>2159</v>
      </c>
      <c r="AY859" s="325">
        <v>675.37</v>
      </c>
      <c r="AZ859" s="274">
        <f t="shared" si="266"/>
        <v>0.96418999999999999</v>
      </c>
      <c r="BA859" s="326">
        <f t="shared" si="276"/>
        <v>700.45323017247642</v>
      </c>
      <c r="BB859" s="296" t="str">
        <f t="shared" si="277"/>
        <v/>
      </c>
      <c r="BC859" t="str">
        <f t="shared" si="267"/>
        <v/>
      </c>
      <c r="BD859" s="296"/>
      <c r="BE859" s="296"/>
      <c r="BF859" s="332">
        <v>45181</v>
      </c>
      <c r="BG859" s="2" t="s">
        <v>115</v>
      </c>
      <c r="BH859" s="2" t="s">
        <v>111</v>
      </c>
      <c r="BI859" s="323">
        <v>45292</v>
      </c>
      <c r="BJ859" s="323">
        <v>45382</v>
      </c>
      <c r="BK859" s="324">
        <v>2183</v>
      </c>
      <c r="BL859" s="325">
        <v>127.38</v>
      </c>
      <c r="BM859" s="274">
        <f t="shared" si="268"/>
        <v>0.95969000000000004</v>
      </c>
      <c r="BN859" s="326">
        <f t="shared" si="278"/>
        <v>132.73036084568975</v>
      </c>
      <c r="BO859" s="296">
        <f t="shared" si="279"/>
        <v>132.73036084568975</v>
      </c>
      <c r="BP859">
        <f t="shared" si="269"/>
        <v>1</v>
      </c>
      <c r="BQ859" s="296"/>
      <c r="BR859" s="332">
        <v>45170</v>
      </c>
      <c r="BS859" s="2" t="s">
        <v>108</v>
      </c>
      <c r="BT859" s="2" t="s">
        <v>153</v>
      </c>
      <c r="BU859" s="323">
        <v>47849</v>
      </c>
      <c r="BV859" s="323">
        <v>48213</v>
      </c>
      <c r="BW859" s="324">
        <v>8760</v>
      </c>
      <c r="BX859" s="325">
        <v>81.3</v>
      </c>
      <c r="BY859" s="274">
        <f t="shared" si="270"/>
        <v>0.95969000000000004</v>
      </c>
      <c r="BZ859" s="326">
        <f t="shared" si="280"/>
        <v>84.714855838864622</v>
      </c>
      <c r="CA859" s="296" t="str">
        <f t="shared" si="281"/>
        <v/>
      </c>
    </row>
    <row r="860" spans="12:79" x14ac:dyDescent="0.25">
      <c r="L860" s="332">
        <v>43998</v>
      </c>
      <c r="M860" s="2" t="s">
        <v>108</v>
      </c>
      <c r="N860" s="2" t="s">
        <v>135</v>
      </c>
      <c r="O860" s="323">
        <v>45658</v>
      </c>
      <c r="P860" s="323">
        <v>46022</v>
      </c>
      <c r="Q860" s="324">
        <v>8760</v>
      </c>
      <c r="R860" s="325">
        <v>46.9</v>
      </c>
      <c r="S860" s="274">
        <f t="shared" si="262"/>
        <v>1.0717300000000001</v>
      </c>
      <c r="T860" s="326">
        <f t="shared" si="271"/>
        <v>43.761021899172363</v>
      </c>
      <c r="U860" s="296" t="str">
        <f t="shared" si="263"/>
        <v/>
      </c>
      <c r="V860" s="296"/>
      <c r="W860" s="332">
        <v>44427</v>
      </c>
      <c r="X860" s="2" t="s">
        <v>108</v>
      </c>
      <c r="Y860" s="2" t="s">
        <v>111</v>
      </c>
      <c r="Z860" s="323">
        <v>45292</v>
      </c>
      <c r="AA860" s="323">
        <v>45657</v>
      </c>
      <c r="AB860" s="324">
        <v>8784</v>
      </c>
      <c r="AC860" s="325">
        <v>61.81</v>
      </c>
      <c r="AD860" s="274">
        <f t="shared" si="264"/>
        <v>1.07602</v>
      </c>
      <c r="AE860" s="326">
        <f t="shared" si="272"/>
        <v>57.443170201297377</v>
      </c>
      <c r="AF860" s="296" t="str">
        <f t="shared" si="273"/>
        <v/>
      </c>
      <c r="AG860" s="296"/>
      <c r="AH860" s="332">
        <v>44809</v>
      </c>
      <c r="AI860" s="2" t="s">
        <v>108</v>
      </c>
      <c r="AJ860" s="2" t="s">
        <v>153</v>
      </c>
      <c r="AK860" s="323">
        <v>47849</v>
      </c>
      <c r="AL860" s="323">
        <v>48213</v>
      </c>
      <c r="AM860" s="324">
        <v>8760</v>
      </c>
      <c r="AN860" s="325">
        <v>116.24</v>
      </c>
      <c r="AO860" s="274">
        <f t="shared" si="265"/>
        <v>0.96418999999999999</v>
      </c>
      <c r="AP860" s="326">
        <f t="shared" si="274"/>
        <v>120.55715159875128</v>
      </c>
      <c r="AQ860" s="296" t="str">
        <f t="shared" si="275"/>
        <v/>
      </c>
      <c r="AR860" s="296"/>
      <c r="AS860" s="332">
        <v>44818</v>
      </c>
      <c r="AT860" s="2" t="s">
        <v>115</v>
      </c>
      <c r="AU860" s="2" t="s">
        <v>134</v>
      </c>
      <c r="AV860" s="323">
        <v>45017</v>
      </c>
      <c r="AW860" s="323">
        <v>45107</v>
      </c>
      <c r="AX860" s="324">
        <v>2184</v>
      </c>
      <c r="AY860" s="325">
        <v>426.31</v>
      </c>
      <c r="AZ860" s="274">
        <f t="shared" si="266"/>
        <v>0.96418999999999999</v>
      </c>
      <c r="BA860" s="326">
        <f t="shared" si="276"/>
        <v>442.14314606042376</v>
      </c>
      <c r="BB860" s="296" t="str">
        <f t="shared" si="277"/>
        <v/>
      </c>
      <c r="BC860" t="str">
        <f t="shared" si="267"/>
        <v/>
      </c>
      <c r="BD860" s="296"/>
      <c r="BE860" s="296"/>
      <c r="BF860" s="332">
        <v>45181</v>
      </c>
      <c r="BG860" s="2" t="s">
        <v>115</v>
      </c>
      <c r="BH860" s="2" t="s">
        <v>117</v>
      </c>
      <c r="BI860" s="323">
        <v>45383</v>
      </c>
      <c r="BJ860" s="323">
        <v>45473</v>
      </c>
      <c r="BK860" s="324">
        <v>2184</v>
      </c>
      <c r="BL860" s="325">
        <v>114.38</v>
      </c>
      <c r="BM860" s="274">
        <f t="shared" si="268"/>
        <v>0.95969000000000004</v>
      </c>
      <c r="BN860" s="326">
        <f t="shared" si="278"/>
        <v>119.1843199366462</v>
      </c>
      <c r="BO860" s="296">
        <f t="shared" si="279"/>
        <v>119.1843199366462</v>
      </c>
      <c r="BP860">
        <f t="shared" si="269"/>
        <v>1</v>
      </c>
      <c r="BQ860" s="296"/>
      <c r="BR860" s="332">
        <v>45170</v>
      </c>
      <c r="BS860" s="2" t="s">
        <v>108</v>
      </c>
      <c r="BT860" s="2" t="s">
        <v>155</v>
      </c>
      <c r="BU860" s="323">
        <v>48214</v>
      </c>
      <c r="BV860" s="323">
        <v>48579</v>
      </c>
      <c r="BW860" s="324">
        <v>8784</v>
      </c>
      <c r="BX860" s="325">
        <v>79.3</v>
      </c>
      <c r="BY860" s="274">
        <f t="shared" si="270"/>
        <v>0.95969000000000004</v>
      </c>
      <c r="BZ860" s="326">
        <f t="shared" si="280"/>
        <v>82.630849545165617</v>
      </c>
      <c r="CA860" s="296" t="str">
        <f t="shared" si="281"/>
        <v/>
      </c>
    </row>
    <row r="861" spans="12:79" x14ac:dyDescent="0.25">
      <c r="L861" s="332">
        <v>43998</v>
      </c>
      <c r="M861" s="2" t="s">
        <v>108</v>
      </c>
      <c r="N861" s="2" t="s">
        <v>138</v>
      </c>
      <c r="O861" s="323">
        <v>46023</v>
      </c>
      <c r="P861" s="323">
        <v>46387</v>
      </c>
      <c r="Q861" s="324">
        <v>8760</v>
      </c>
      <c r="R861" s="325">
        <v>47.45</v>
      </c>
      <c r="S861" s="274">
        <f t="shared" si="262"/>
        <v>1.0717300000000001</v>
      </c>
      <c r="T861" s="326">
        <f t="shared" si="271"/>
        <v>44.274210855346027</v>
      </c>
      <c r="U861" s="296" t="str">
        <f t="shared" si="263"/>
        <v/>
      </c>
      <c r="V861" s="296"/>
      <c r="W861" s="332">
        <v>44427</v>
      </c>
      <c r="X861" s="2" t="s">
        <v>108</v>
      </c>
      <c r="Y861" s="2" t="s">
        <v>135</v>
      </c>
      <c r="Z861" s="323">
        <v>45658</v>
      </c>
      <c r="AA861" s="323">
        <v>46022</v>
      </c>
      <c r="AB861" s="324">
        <v>8760</v>
      </c>
      <c r="AC861" s="325">
        <v>58.8</v>
      </c>
      <c r="AD861" s="274">
        <f t="shared" si="264"/>
        <v>1.07602</v>
      </c>
      <c r="AE861" s="326">
        <f t="shared" si="272"/>
        <v>54.64582442705526</v>
      </c>
      <c r="AF861" s="296" t="str">
        <f t="shared" si="273"/>
        <v/>
      </c>
      <c r="AG861" s="296"/>
      <c r="AH861" s="332">
        <v>44809</v>
      </c>
      <c r="AI861" s="2" t="s">
        <v>108</v>
      </c>
      <c r="AJ861" s="2" t="s">
        <v>155</v>
      </c>
      <c r="AK861" s="323">
        <v>48214</v>
      </c>
      <c r="AL861" s="323">
        <v>48579</v>
      </c>
      <c r="AM861" s="324">
        <v>8784</v>
      </c>
      <c r="AN861" s="325">
        <v>114.53</v>
      </c>
      <c r="AO861" s="274">
        <f t="shared" si="265"/>
        <v>0.96418999999999999</v>
      </c>
      <c r="AP861" s="326">
        <f t="shared" si="274"/>
        <v>118.78364222819154</v>
      </c>
      <c r="AQ861" s="296" t="str">
        <f t="shared" si="275"/>
        <v/>
      </c>
      <c r="AR861" s="296"/>
      <c r="AS861" s="332">
        <v>44818</v>
      </c>
      <c r="AT861" s="2" t="s">
        <v>115</v>
      </c>
      <c r="AU861" s="2" t="s">
        <v>137</v>
      </c>
      <c r="AV861" s="323">
        <v>45108</v>
      </c>
      <c r="AW861" s="323">
        <v>45199</v>
      </c>
      <c r="AX861" s="324">
        <v>2208</v>
      </c>
      <c r="AY861" s="325">
        <v>418.84</v>
      </c>
      <c r="AZ861" s="274">
        <f t="shared" si="266"/>
        <v>0.96418999999999999</v>
      </c>
      <c r="BA861" s="326">
        <f t="shared" si="276"/>
        <v>434.39571038903119</v>
      </c>
      <c r="BB861" s="296" t="str">
        <f t="shared" si="277"/>
        <v/>
      </c>
      <c r="BC861" t="str">
        <f t="shared" si="267"/>
        <v/>
      </c>
      <c r="BD861" s="296"/>
      <c r="BE861" s="296"/>
      <c r="BF861" s="332">
        <v>45181</v>
      </c>
      <c r="BG861" s="2" t="s">
        <v>115</v>
      </c>
      <c r="BH861" s="2" t="s">
        <v>118</v>
      </c>
      <c r="BI861" s="323">
        <v>45474</v>
      </c>
      <c r="BJ861" s="323">
        <v>45565</v>
      </c>
      <c r="BK861" s="324">
        <v>2208</v>
      </c>
      <c r="BL861" s="325">
        <v>126.43</v>
      </c>
      <c r="BM861" s="274">
        <f t="shared" si="268"/>
        <v>0.95969000000000004</v>
      </c>
      <c r="BN861" s="326">
        <f t="shared" si="278"/>
        <v>131.74045785618273</v>
      </c>
      <c r="BO861" s="296">
        <f t="shared" si="279"/>
        <v>131.74045785618273</v>
      </c>
      <c r="BP861">
        <f t="shared" si="269"/>
        <v>1</v>
      </c>
      <c r="BQ861" s="296"/>
      <c r="BR861" s="332">
        <v>45170</v>
      </c>
      <c r="BS861" s="2" t="s">
        <v>108</v>
      </c>
      <c r="BT861" s="2" t="s">
        <v>158</v>
      </c>
      <c r="BU861" s="323">
        <v>48580</v>
      </c>
      <c r="BV861" s="323">
        <v>48944</v>
      </c>
      <c r="BW861" s="324">
        <v>8760</v>
      </c>
      <c r="BX861" s="325">
        <v>77.3</v>
      </c>
      <c r="BY861" s="274">
        <f t="shared" si="270"/>
        <v>0.95969000000000004</v>
      </c>
      <c r="BZ861" s="326">
        <f t="shared" si="280"/>
        <v>80.546843251466612</v>
      </c>
      <c r="CA861" s="296" t="str">
        <f t="shared" si="281"/>
        <v/>
      </c>
    </row>
    <row r="862" spans="12:79" x14ac:dyDescent="0.25">
      <c r="L862" s="332">
        <v>43997</v>
      </c>
      <c r="M862" s="2" t="s">
        <v>108</v>
      </c>
      <c r="N862" s="2" t="s">
        <v>151</v>
      </c>
      <c r="O862" s="323">
        <v>44197</v>
      </c>
      <c r="P862" s="323">
        <v>44561</v>
      </c>
      <c r="Q862" s="324">
        <v>8760</v>
      </c>
      <c r="R862" s="325">
        <v>37.520000000000003</v>
      </c>
      <c r="S862" s="274">
        <f t="shared" si="262"/>
        <v>1.0717300000000001</v>
      </c>
      <c r="T862" s="326">
        <f t="shared" si="271"/>
        <v>35.008817519337896</v>
      </c>
      <c r="U862" s="296" t="str">
        <f t="shared" si="263"/>
        <v/>
      </c>
      <c r="V862" s="296"/>
      <c r="W862" s="332">
        <v>44427</v>
      </c>
      <c r="X862" s="2" t="s">
        <v>108</v>
      </c>
      <c r="Y862" s="2" t="s">
        <v>138</v>
      </c>
      <c r="Z862" s="323">
        <v>46023</v>
      </c>
      <c r="AA862" s="323">
        <v>46387</v>
      </c>
      <c r="AB862" s="324">
        <v>8760</v>
      </c>
      <c r="AC862" s="325">
        <v>58.59</v>
      </c>
      <c r="AD862" s="274">
        <f t="shared" si="264"/>
        <v>1.07602</v>
      </c>
      <c r="AE862" s="326">
        <f t="shared" si="272"/>
        <v>54.450660768387209</v>
      </c>
      <c r="AF862" s="296" t="str">
        <f t="shared" si="273"/>
        <v/>
      </c>
      <c r="AG862" s="296"/>
      <c r="AH862" s="332">
        <v>44806</v>
      </c>
      <c r="AI862" s="2" t="s">
        <v>108</v>
      </c>
      <c r="AJ862" s="2" t="s">
        <v>110</v>
      </c>
      <c r="AK862" s="323">
        <v>44927</v>
      </c>
      <c r="AL862" s="323">
        <v>45291</v>
      </c>
      <c r="AM862" s="324">
        <v>8760</v>
      </c>
      <c r="AN862" s="325">
        <v>508.75</v>
      </c>
      <c r="AO862" s="274">
        <f t="shared" si="265"/>
        <v>0.96418999999999999</v>
      </c>
      <c r="AP862" s="326">
        <f t="shared" si="274"/>
        <v>527.64496624109358</v>
      </c>
      <c r="AQ862" s="296" t="str">
        <f t="shared" si="275"/>
        <v/>
      </c>
      <c r="AR862" s="296"/>
      <c r="AS862" s="332">
        <v>44818</v>
      </c>
      <c r="AT862" s="2" t="s">
        <v>115</v>
      </c>
      <c r="AU862" s="2" t="s">
        <v>116</v>
      </c>
      <c r="AV862" s="323">
        <v>45200</v>
      </c>
      <c r="AW862" s="323">
        <v>45291</v>
      </c>
      <c r="AX862" s="324">
        <v>2209</v>
      </c>
      <c r="AY862" s="325">
        <v>549.99</v>
      </c>
      <c r="AZ862" s="274">
        <f t="shared" si="266"/>
        <v>0.96418999999999999</v>
      </c>
      <c r="BA862" s="326">
        <f t="shared" si="276"/>
        <v>570.41661913108419</v>
      </c>
      <c r="BB862" s="296" t="str">
        <f t="shared" si="277"/>
        <v/>
      </c>
      <c r="BC862">
        <f t="shared" si="267"/>
        <v>1</v>
      </c>
      <c r="BD862" s="296"/>
      <c r="BE862" s="296"/>
      <c r="BF862" s="332">
        <v>45181</v>
      </c>
      <c r="BG862" s="2" t="s">
        <v>115</v>
      </c>
      <c r="BH862" s="2" t="s">
        <v>140</v>
      </c>
      <c r="BI862" s="323">
        <v>45566</v>
      </c>
      <c r="BJ862" s="323">
        <v>45657</v>
      </c>
      <c r="BK862" s="324">
        <v>2209</v>
      </c>
      <c r="BL862" s="325">
        <v>139.97999999999999</v>
      </c>
      <c r="BM862" s="274">
        <f t="shared" si="268"/>
        <v>0.95969000000000004</v>
      </c>
      <c r="BN862" s="326">
        <f t="shared" si="278"/>
        <v>145.85960049599348</v>
      </c>
      <c r="BO862" s="296" t="str">
        <f t="shared" si="279"/>
        <v/>
      </c>
      <c r="BP862" t="str">
        <f t="shared" si="269"/>
        <v/>
      </c>
      <c r="BQ862" s="296"/>
      <c r="BR862" s="332">
        <v>45169</v>
      </c>
      <c r="BS862" s="2" t="s">
        <v>108</v>
      </c>
      <c r="BT862" s="2" t="s">
        <v>111</v>
      </c>
      <c r="BU862" s="323">
        <v>45292</v>
      </c>
      <c r="BV862" s="323">
        <v>45657</v>
      </c>
      <c r="BW862" s="324">
        <v>8784</v>
      </c>
      <c r="BX862" s="325">
        <v>134.19999999999999</v>
      </c>
      <c r="BY862" s="274">
        <f t="shared" si="270"/>
        <v>0.95835000000000004</v>
      </c>
      <c r="BZ862" s="326">
        <f t="shared" si="280"/>
        <v>140.03234726352582</v>
      </c>
      <c r="CA862" s="296">
        <f t="shared" si="281"/>
        <v>140.03234726352582</v>
      </c>
    </row>
    <row r="863" spans="12:79" x14ac:dyDescent="0.25">
      <c r="L863" s="332">
        <v>43997</v>
      </c>
      <c r="M863" s="2" t="s">
        <v>108</v>
      </c>
      <c r="N863" s="2" t="s">
        <v>133</v>
      </c>
      <c r="O863" s="323">
        <v>44562</v>
      </c>
      <c r="P863" s="323">
        <v>44926</v>
      </c>
      <c r="Q863" s="324">
        <v>8760</v>
      </c>
      <c r="R863" s="325">
        <v>41.31</v>
      </c>
      <c r="S863" s="274">
        <f t="shared" si="262"/>
        <v>1.0717300000000001</v>
      </c>
      <c r="T863" s="326">
        <f t="shared" si="271"/>
        <v>38.545155962789131</v>
      </c>
      <c r="U863" s="296" t="str">
        <f t="shared" si="263"/>
        <v/>
      </c>
      <c r="V863" s="296"/>
      <c r="W863" s="332">
        <v>44427</v>
      </c>
      <c r="X863" s="2" t="s">
        <v>108</v>
      </c>
      <c r="Y863" s="2" t="s">
        <v>141</v>
      </c>
      <c r="Z863" s="323">
        <v>46388</v>
      </c>
      <c r="AA863" s="323">
        <v>46752</v>
      </c>
      <c r="AB863" s="324">
        <v>8760</v>
      </c>
      <c r="AC863" s="325">
        <v>58.89</v>
      </c>
      <c r="AD863" s="274">
        <f t="shared" si="264"/>
        <v>1.07602</v>
      </c>
      <c r="AE863" s="326">
        <f t="shared" si="272"/>
        <v>54.729465995055854</v>
      </c>
      <c r="AF863" s="296" t="str">
        <f t="shared" si="273"/>
        <v/>
      </c>
      <c r="AG863" s="296"/>
      <c r="AH863" s="332">
        <v>44806</v>
      </c>
      <c r="AI863" s="2" t="s">
        <v>108</v>
      </c>
      <c r="AJ863" s="2" t="s">
        <v>111</v>
      </c>
      <c r="AK863" s="323">
        <v>45292</v>
      </c>
      <c r="AL863" s="323">
        <v>45657</v>
      </c>
      <c r="AM863" s="324">
        <v>8784</v>
      </c>
      <c r="AN863" s="325">
        <v>235.5</v>
      </c>
      <c r="AO863" s="274">
        <f t="shared" si="265"/>
        <v>0.96418999999999999</v>
      </c>
      <c r="AP863" s="326">
        <f t="shared" si="274"/>
        <v>244.24646594550867</v>
      </c>
      <c r="AQ863" s="296">
        <f t="shared" si="275"/>
        <v>244.24646594550867</v>
      </c>
      <c r="AR863" s="296"/>
      <c r="AS863" s="332">
        <v>44818</v>
      </c>
      <c r="AT863" s="2" t="s">
        <v>115</v>
      </c>
      <c r="AU863" s="2" t="s">
        <v>111</v>
      </c>
      <c r="AV863" s="323">
        <v>45292</v>
      </c>
      <c r="AW863" s="323">
        <v>45382</v>
      </c>
      <c r="AX863" s="324">
        <v>2183</v>
      </c>
      <c r="AY863" s="325">
        <v>442.36</v>
      </c>
      <c r="AZ863" s="274">
        <f t="shared" si="266"/>
        <v>0.96418999999999999</v>
      </c>
      <c r="BA863" s="326">
        <f t="shared" si="276"/>
        <v>458.78924278409858</v>
      </c>
      <c r="BB863" s="296" t="str">
        <f t="shared" si="277"/>
        <v/>
      </c>
      <c r="BC863">
        <f t="shared" si="267"/>
        <v>1</v>
      </c>
      <c r="BD863" s="296"/>
      <c r="BE863" s="296"/>
      <c r="BF863" s="332">
        <v>45181</v>
      </c>
      <c r="BG863" s="2" t="s">
        <v>115</v>
      </c>
      <c r="BH863" s="2" t="s">
        <v>135</v>
      </c>
      <c r="BI863" s="323">
        <v>45658</v>
      </c>
      <c r="BJ863" s="323">
        <v>45747</v>
      </c>
      <c r="BK863" s="324">
        <v>2159</v>
      </c>
      <c r="BL863" s="325">
        <v>141.41</v>
      </c>
      <c r="BM863" s="274">
        <f t="shared" si="268"/>
        <v>0.95969000000000004</v>
      </c>
      <c r="BN863" s="326">
        <f t="shared" si="278"/>
        <v>147.34966499598829</v>
      </c>
      <c r="BO863" s="296" t="str">
        <f t="shared" si="279"/>
        <v/>
      </c>
      <c r="BP863" t="str">
        <f t="shared" si="269"/>
        <v/>
      </c>
      <c r="BQ863" s="296"/>
      <c r="BR863" s="332">
        <v>45169</v>
      </c>
      <c r="BS863" s="2" t="s">
        <v>108</v>
      </c>
      <c r="BT863" s="2" t="s">
        <v>135</v>
      </c>
      <c r="BU863" s="323">
        <v>45658</v>
      </c>
      <c r="BV863" s="323">
        <v>46022</v>
      </c>
      <c r="BW863" s="324">
        <v>8760</v>
      </c>
      <c r="BX863" s="325">
        <v>124.65</v>
      </c>
      <c r="BY863" s="274">
        <f t="shared" si="270"/>
        <v>0.95835000000000004</v>
      </c>
      <c r="BZ863" s="326">
        <f t="shared" si="280"/>
        <v>130.06730317733604</v>
      </c>
      <c r="CA863" s="296" t="str">
        <f t="shared" si="281"/>
        <v/>
      </c>
    </row>
    <row r="864" spans="12:79" x14ac:dyDescent="0.25">
      <c r="L864" s="332">
        <v>43997</v>
      </c>
      <c r="M864" s="2" t="s">
        <v>108</v>
      </c>
      <c r="N864" s="2" t="s">
        <v>110</v>
      </c>
      <c r="O864" s="323">
        <v>44927</v>
      </c>
      <c r="P864" s="323">
        <v>45291</v>
      </c>
      <c r="Q864" s="324">
        <v>8760</v>
      </c>
      <c r="R864" s="325">
        <v>43.59</v>
      </c>
      <c r="S864" s="274">
        <f t="shared" si="262"/>
        <v>1.0717300000000001</v>
      </c>
      <c r="T864" s="326">
        <f t="shared" si="271"/>
        <v>40.672557453836319</v>
      </c>
      <c r="U864" s="296" t="str">
        <f t="shared" si="263"/>
        <v/>
      </c>
      <c r="V864" s="296"/>
      <c r="W864" s="332">
        <v>44426</v>
      </c>
      <c r="X864" s="2" t="s">
        <v>108</v>
      </c>
      <c r="Y864" s="2" t="s">
        <v>133</v>
      </c>
      <c r="Z864" s="323">
        <v>44562</v>
      </c>
      <c r="AA864" s="323">
        <v>44926</v>
      </c>
      <c r="AB864" s="324">
        <v>8760</v>
      </c>
      <c r="AC864" s="325">
        <v>84.13</v>
      </c>
      <c r="AD864" s="274">
        <f t="shared" si="264"/>
        <v>1.07602</v>
      </c>
      <c r="AE864" s="326">
        <f t="shared" si="272"/>
        <v>78.186279065444879</v>
      </c>
      <c r="AF864" s="296" t="str">
        <f t="shared" si="273"/>
        <v/>
      </c>
      <c r="AG864" s="296"/>
      <c r="AH864" s="332">
        <v>44806</v>
      </c>
      <c r="AI864" s="2" t="s">
        <v>108</v>
      </c>
      <c r="AJ864" s="2" t="s">
        <v>135</v>
      </c>
      <c r="AK864" s="323">
        <v>45658</v>
      </c>
      <c r="AL864" s="323">
        <v>46022</v>
      </c>
      <c r="AM864" s="324">
        <v>8760</v>
      </c>
      <c r="AN864" s="325">
        <v>178.25</v>
      </c>
      <c r="AO864" s="274">
        <f t="shared" si="265"/>
        <v>0.96418999999999999</v>
      </c>
      <c r="AP864" s="326">
        <f t="shared" si="274"/>
        <v>184.87020193115464</v>
      </c>
      <c r="AQ864" s="296" t="str">
        <f t="shared" si="275"/>
        <v/>
      </c>
      <c r="AR864" s="296"/>
      <c r="AS864" s="332">
        <v>44818</v>
      </c>
      <c r="AT864" s="2" t="s">
        <v>115</v>
      </c>
      <c r="AU864" s="2" t="s">
        <v>117</v>
      </c>
      <c r="AV864" s="323">
        <v>45383</v>
      </c>
      <c r="AW864" s="323">
        <v>45473</v>
      </c>
      <c r="AX864" s="324">
        <v>2184</v>
      </c>
      <c r="AY864" s="325">
        <v>148.88</v>
      </c>
      <c r="AZ864" s="274">
        <f t="shared" si="266"/>
        <v>0.96418999999999999</v>
      </c>
      <c r="BA864" s="326">
        <f t="shared" si="276"/>
        <v>154.40940063680395</v>
      </c>
      <c r="BB864" s="296" t="str">
        <f t="shared" si="277"/>
        <v/>
      </c>
      <c r="BC864">
        <f t="shared" si="267"/>
        <v>1</v>
      </c>
      <c r="BD864" s="296"/>
      <c r="BE864" s="296"/>
      <c r="BF864" s="332">
        <v>45181</v>
      </c>
      <c r="BG864" s="2" t="s">
        <v>115</v>
      </c>
      <c r="BH864" s="2" t="s">
        <v>145</v>
      </c>
      <c r="BI864" s="323">
        <v>45748</v>
      </c>
      <c r="BJ864" s="323">
        <v>45838</v>
      </c>
      <c r="BK864" s="324">
        <v>2184</v>
      </c>
      <c r="BL864" s="325">
        <v>105.96</v>
      </c>
      <c r="BM864" s="274">
        <f t="shared" si="268"/>
        <v>0.95969000000000004</v>
      </c>
      <c r="BN864" s="326">
        <f t="shared" si="278"/>
        <v>110.41065344017338</v>
      </c>
      <c r="BO864" s="296" t="str">
        <f t="shared" si="279"/>
        <v/>
      </c>
      <c r="BP864" t="str">
        <f t="shared" si="269"/>
        <v/>
      </c>
      <c r="BQ864" s="296"/>
      <c r="BR864" s="332">
        <v>45169</v>
      </c>
      <c r="BS864" s="2" t="s">
        <v>108</v>
      </c>
      <c r="BT864" s="2" t="s">
        <v>138</v>
      </c>
      <c r="BU864" s="323">
        <v>46023</v>
      </c>
      <c r="BV864" s="323">
        <v>46387</v>
      </c>
      <c r="BW864" s="324">
        <v>8760</v>
      </c>
      <c r="BX864" s="325">
        <v>108.76</v>
      </c>
      <c r="BY864" s="274">
        <f t="shared" si="270"/>
        <v>0.95835000000000004</v>
      </c>
      <c r="BZ864" s="326">
        <f t="shared" si="280"/>
        <v>113.4867219700527</v>
      </c>
      <c r="CA864" s="296" t="str">
        <f t="shared" si="281"/>
        <v/>
      </c>
    </row>
    <row r="865" spans="12:79" x14ac:dyDescent="0.25">
      <c r="L865" s="332">
        <v>43997</v>
      </c>
      <c r="M865" s="2" t="s">
        <v>108</v>
      </c>
      <c r="N865" s="2" t="s">
        <v>111</v>
      </c>
      <c r="O865" s="323">
        <v>45292</v>
      </c>
      <c r="P865" s="323">
        <v>45657</v>
      </c>
      <c r="Q865" s="324">
        <v>8784</v>
      </c>
      <c r="R865" s="325">
        <v>45.3</v>
      </c>
      <c r="S865" s="274">
        <f t="shared" si="262"/>
        <v>1.0717300000000001</v>
      </c>
      <c r="T865" s="326">
        <f t="shared" si="271"/>
        <v>42.268108572121704</v>
      </c>
      <c r="U865" s="296" t="str">
        <f t="shared" si="263"/>
        <v/>
      </c>
      <c r="V865" s="296"/>
      <c r="W865" s="332">
        <v>44426</v>
      </c>
      <c r="X865" s="2" t="s">
        <v>108</v>
      </c>
      <c r="Y865" s="2" t="s">
        <v>110</v>
      </c>
      <c r="Z865" s="323">
        <v>44927</v>
      </c>
      <c r="AA865" s="323">
        <v>45291</v>
      </c>
      <c r="AB865" s="324">
        <v>8760</v>
      </c>
      <c r="AC865" s="325">
        <v>71.2</v>
      </c>
      <c r="AD865" s="274">
        <f t="shared" si="264"/>
        <v>1.07602</v>
      </c>
      <c r="AE865" s="326">
        <f t="shared" si="272"/>
        <v>66.169773796026107</v>
      </c>
      <c r="AF865" s="296" t="str">
        <f t="shared" si="273"/>
        <v/>
      </c>
      <c r="AG865" s="296"/>
      <c r="AH865" s="332">
        <v>44806</v>
      </c>
      <c r="AI865" s="2" t="s">
        <v>108</v>
      </c>
      <c r="AJ865" s="2" t="s">
        <v>138</v>
      </c>
      <c r="AK865" s="323">
        <v>46023</v>
      </c>
      <c r="AL865" s="323">
        <v>46387</v>
      </c>
      <c r="AM865" s="324">
        <v>8760</v>
      </c>
      <c r="AN865" s="325">
        <v>160</v>
      </c>
      <c r="AO865" s="274">
        <f t="shared" si="265"/>
        <v>0.96418999999999999</v>
      </c>
      <c r="AP865" s="326">
        <f t="shared" si="274"/>
        <v>165.9423972453562</v>
      </c>
      <c r="AQ865" s="296" t="str">
        <f t="shared" si="275"/>
        <v/>
      </c>
      <c r="AR865" s="296"/>
      <c r="AS865" s="332">
        <v>44818</v>
      </c>
      <c r="AT865" s="2" t="s">
        <v>115</v>
      </c>
      <c r="AU865" s="2" t="s">
        <v>118</v>
      </c>
      <c r="AV865" s="323">
        <v>45474</v>
      </c>
      <c r="AW865" s="323">
        <v>45565</v>
      </c>
      <c r="AX865" s="324">
        <v>2208</v>
      </c>
      <c r="AY865" s="325">
        <v>145.84</v>
      </c>
      <c r="AZ865" s="274">
        <f t="shared" si="266"/>
        <v>0.96418999999999999</v>
      </c>
      <c r="BA865" s="326">
        <f t="shared" si="276"/>
        <v>151.25649508914219</v>
      </c>
      <c r="BB865" s="296" t="str">
        <f t="shared" si="277"/>
        <v/>
      </c>
      <c r="BC865">
        <f t="shared" si="267"/>
        <v>1</v>
      </c>
      <c r="BD865" s="296"/>
      <c r="BE865" s="296"/>
      <c r="BF865" s="332">
        <v>45181</v>
      </c>
      <c r="BG865" s="2" t="s">
        <v>115</v>
      </c>
      <c r="BH865" s="2" t="s">
        <v>148</v>
      </c>
      <c r="BI865" s="323">
        <v>45839</v>
      </c>
      <c r="BJ865" s="323">
        <v>45930</v>
      </c>
      <c r="BK865" s="324">
        <v>2208</v>
      </c>
      <c r="BL865" s="325">
        <v>106.12</v>
      </c>
      <c r="BM865" s="274">
        <f t="shared" si="268"/>
        <v>0.95969000000000004</v>
      </c>
      <c r="BN865" s="326">
        <f t="shared" si="278"/>
        <v>110.57737394366931</v>
      </c>
      <c r="BO865" s="296" t="str">
        <f t="shared" si="279"/>
        <v/>
      </c>
      <c r="BP865" t="str">
        <f t="shared" si="269"/>
        <v/>
      </c>
      <c r="BQ865" s="296"/>
      <c r="BR865" s="332">
        <v>45169</v>
      </c>
      <c r="BS865" s="2" t="s">
        <v>108</v>
      </c>
      <c r="BT865" s="2" t="s">
        <v>141</v>
      </c>
      <c r="BU865" s="323">
        <v>46388</v>
      </c>
      <c r="BV865" s="323">
        <v>46752</v>
      </c>
      <c r="BW865" s="324">
        <v>8760</v>
      </c>
      <c r="BX865" s="325">
        <v>92.63</v>
      </c>
      <c r="BY865" s="274">
        <f t="shared" si="270"/>
        <v>0.95835000000000004</v>
      </c>
      <c r="BZ865" s="326">
        <f t="shared" si="280"/>
        <v>96.655710335472421</v>
      </c>
      <c r="CA865" s="296" t="str">
        <f t="shared" si="281"/>
        <v/>
      </c>
    </row>
    <row r="866" spans="12:79" x14ac:dyDescent="0.25">
      <c r="L866" s="332">
        <v>43997</v>
      </c>
      <c r="M866" s="2" t="s">
        <v>108</v>
      </c>
      <c r="N866" s="2" t="s">
        <v>135</v>
      </c>
      <c r="O866" s="323">
        <v>45658</v>
      </c>
      <c r="P866" s="323">
        <v>46022</v>
      </c>
      <c r="Q866" s="324">
        <v>8760</v>
      </c>
      <c r="R866" s="325">
        <v>45.93</v>
      </c>
      <c r="S866" s="274">
        <f t="shared" si="262"/>
        <v>1.0717300000000001</v>
      </c>
      <c r="T866" s="326">
        <f t="shared" si="271"/>
        <v>42.855943194647899</v>
      </c>
      <c r="U866" s="296" t="str">
        <f t="shared" si="263"/>
        <v/>
      </c>
      <c r="V866" s="296"/>
      <c r="W866" s="332">
        <v>44426</v>
      </c>
      <c r="X866" s="2" t="s">
        <v>108</v>
      </c>
      <c r="Y866" s="2" t="s">
        <v>111</v>
      </c>
      <c r="Z866" s="323">
        <v>45292</v>
      </c>
      <c r="AA866" s="323">
        <v>45657</v>
      </c>
      <c r="AB866" s="324">
        <v>8784</v>
      </c>
      <c r="AC866" s="325">
        <v>63.4</v>
      </c>
      <c r="AD866" s="274">
        <f t="shared" si="264"/>
        <v>1.07602</v>
      </c>
      <c r="AE866" s="326">
        <f t="shared" si="272"/>
        <v>58.920837902641217</v>
      </c>
      <c r="AF866" s="296" t="str">
        <f t="shared" si="273"/>
        <v/>
      </c>
      <c r="AG866" s="296"/>
      <c r="AH866" s="332">
        <v>44806</v>
      </c>
      <c r="AI866" s="2" t="s">
        <v>108</v>
      </c>
      <c r="AJ866" s="2" t="s">
        <v>141</v>
      </c>
      <c r="AK866" s="323">
        <v>46388</v>
      </c>
      <c r="AL866" s="323">
        <v>46752</v>
      </c>
      <c r="AM866" s="324">
        <v>8760</v>
      </c>
      <c r="AN866" s="325">
        <v>123.75</v>
      </c>
      <c r="AO866" s="274">
        <f t="shared" si="265"/>
        <v>0.96418999999999999</v>
      </c>
      <c r="AP866" s="326">
        <f t="shared" si="274"/>
        <v>128.34607286945518</v>
      </c>
      <c r="AQ866" s="296" t="str">
        <f t="shared" si="275"/>
        <v/>
      </c>
      <c r="AR866" s="296"/>
      <c r="AS866" s="332">
        <v>44818</v>
      </c>
      <c r="AT866" s="2" t="s">
        <v>115</v>
      </c>
      <c r="AU866" s="2" t="s">
        <v>140</v>
      </c>
      <c r="AV866" s="323">
        <v>45566</v>
      </c>
      <c r="AW866" s="323">
        <v>45657</v>
      </c>
      <c r="AX866" s="324">
        <v>2209</v>
      </c>
      <c r="AY866" s="325">
        <v>242.11</v>
      </c>
      <c r="AZ866" s="274">
        <f t="shared" si="266"/>
        <v>0.96418999999999999</v>
      </c>
      <c r="BA866" s="326">
        <f t="shared" si="276"/>
        <v>251.10196123170746</v>
      </c>
      <c r="BB866" s="296" t="str">
        <f t="shared" si="277"/>
        <v/>
      </c>
      <c r="BC866" t="str">
        <f t="shared" si="267"/>
        <v/>
      </c>
      <c r="BD866" s="296"/>
      <c r="BE866" s="296"/>
      <c r="BF866" s="332">
        <v>45181</v>
      </c>
      <c r="BG866" s="2" t="s">
        <v>115</v>
      </c>
      <c r="BH866" s="2" t="s">
        <v>152</v>
      </c>
      <c r="BI866" s="323">
        <v>45931</v>
      </c>
      <c r="BJ866" s="323">
        <v>46022</v>
      </c>
      <c r="BK866" s="324">
        <v>2209</v>
      </c>
      <c r="BL866" s="325">
        <v>133.1</v>
      </c>
      <c r="BM866" s="274">
        <f t="shared" si="268"/>
        <v>0.95969000000000004</v>
      </c>
      <c r="BN866" s="326">
        <f t="shared" si="278"/>
        <v>138.69061884566889</v>
      </c>
      <c r="BO866" s="296" t="str">
        <f t="shared" si="279"/>
        <v/>
      </c>
      <c r="BP866" t="str">
        <f t="shared" si="269"/>
        <v/>
      </c>
      <c r="BQ866" s="296"/>
      <c r="BR866" s="332">
        <v>45169</v>
      </c>
      <c r="BS866" s="2" t="s">
        <v>108</v>
      </c>
      <c r="BT866" s="2" t="s">
        <v>143</v>
      </c>
      <c r="BU866" s="323">
        <v>46753</v>
      </c>
      <c r="BV866" s="323">
        <v>47118</v>
      </c>
      <c r="BW866" s="324">
        <v>8784</v>
      </c>
      <c r="BX866" s="325">
        <v>83.79</v>
      </c>
      <c r="BY866" s="274">
        <f t="shared" si="270"/>
        <v>0.95835000000000004</v>
      </c>
      <c r="BZ866" s="326">
        <f t="shared" si="280"/>
        <v>87.431522930035996</v>
      </c>
      <c r="CA866" s="296" t="str">
        <f t="shared" si="281"/>
        <v/>
      </c>
    </row>
    <row r="867" spans="12:79" x14ac:dyDescent="0.25">
      <c r="L867" s="332">
        <v>43997</v>
      </c>
      <c r="M867" s="2" t="s">
        <v>108</v>
      </c>
      <c r="N867" s="2" t="s">
        <v>138</v>
      </c>
      <c r="O867" s="323">
        <v>46023</v>
      </c>
      <c r="P867" s="323">
        <v>46387</v>
      </c>
      <c r="Q867" s="324">
        <v>8760</v>
      </c>
      <c r="R867" s="325">
        <v>46.48</v>
      </c>
      <c r="S867" s="274">
        <f t="shared" si="262"/>
        <v>1.0717300000000001</v>
      </c>
      <c r="T867" s="326">
        <f t="shared" si="271"/>
        <v>43.369132150821564</v>
      </c>
      <c r="U867" s="296" t="str">
        <f t="shared" si="263"/>
        <v/>
      </c>
      <c r="V867" s="296"/>
      <c r="W867" s="332">
        <v>44426</v>
      </c>
      <c r="X867" s="2" t="s">
        <v>108</v>
      </c>
      <c r="Y867" s="2" t="s">
        <v>135</v>
      </c>
      <c r="Z867" s="323">
        <v>45658</v>
      </c>
      <c r="AA867" s="323">
        <v>46022</v>
      </c>
      <c r="AB867" s="324">
        <v>8760</v>
      </c>
      <c r="AC867" s="325">
        <v>59.93</v>
      </c>
      <c r="AD867" s="274">
        <f t="shared" si="264"/>
        <v>1.07602</v>
      </c>
      <c r="AE867" s="326">
        <f t="shared" si="272"/>
        <v>55.695990780840503</v>
      </c>
      <c r="AF867" s="296" t="str">
        <f t="shared" si="273"/>
        <v/>
      </c>
      <c r="AG867" s="296"/>
      <c r="AH867" s="332">
        <v>44806</v>
      </c>
      <c r="AI867" s="2" t="s">
        <v>108</v>
      </c>
      <c r="AJ867" s="2" t="s">
        <v>143</v>
      </c>
      <c r="AK867" s="323">
        <v>46753</v>
      </c>
      <c r="AL867" s="323">
        <v>47118</v>
      </c>
      <c r="AM867" s="324">
        <v>8784</v>
      </c>
      <c r="AN867" s="325">
        <v>108.75</v>
      </c>
      <c r="AO867" s="274">
        <f t="shared" si="265"/>
        <v>0.96418999999999999</v>
      </c>
      <c r="AP867" s="326">
        <f t="shared" si="274"/>
        <v>112.78897312770304</v>
      </c>
      <c r="AQ867" s="296" t="str">
        <f t="shared" si="275"/>
        <v/>
      </c>
      <c r="AR867" s="296"/>
      <c r="AS867" s="332">
        <v>44818</v>
      </c>
      <c r="AT867" s="2" t="s">
        <v>115</v>
      </c>
      <c r="AU867" s="2" t="s">
        <v>135</v>
      </c>
      <c r="AV867" s="323">
        <v>45658</v>
      </c>
      <c r="AW867" s="323">
        <v>45747</v>
      </c>
      <c r="AX867" s="324">
        <v>2159</v>
      </c>
      <c r="AY867" s="325">
        <v>235.34</v>
      </c>
      <c r="AZ867" s="274">
        <f t="shared" si="266"/>
        <v>0.96418999999999999</v>
      </c>
      <c r="BA867" s="326">
        <f t="shared" si="276"/>
        <v>244.0805235482633</v>
      </c>
      <c r="BB867" s="296" t="str">
        <f t="shared" si="277"/>
        <v/>
      </c>
      <c r="BC867" t="str">
        <f t="shared" si="267"/>
        <v/>
      </c>
      <c r="BD867" s="296"/>
      <c r="BE867" s="296"/>
      <c r="BF867" s="332">
        <v>45181</v>
      </c>
      <c r="BG867" s="2" t="s">
        <v>115</v>
      </c>
      <c r="BH867" s="2" t="s">
        <v>138</v>
      </c>
      <c r="BI867" s="323">
        <v>46023</v>
      </c>
      <c r="BJ867" s="323">
        <v>46112</v>
      </c>
      <c r="BK867" s="324">
        <v>2159</v>
      </c>
      <c r="BL867" s="325">
        <v>131.69</v>
      </c>
      <c r="BM867" s="274">
        <f t="shared" si="268"/>
        <v>0.95969000000000004</v>
      </c>
      <c r="BN867" s="326">
        <f t="shared" si="278"/>
        <v>137.2213944086111</v>
      </c>
      <c r="BO867" s="296" t="str">
        <f t="shared" si="279"/>
        <v/>
      </c>
      <c r="BP867" t="str">
        <f t="shared" si="269"/>
        <v/>
      </c>
      <c r="BQ867" s="296"/>
      <c r="BR867" s="332">
        <v>45169</v>
      </c>
      <c r="BS867" s="2" t="s">
        <v>108</v>
      </c>
      <c r="BT867" s="2" t="s">
        <v>146</v>
      </c>
      <c r="BU867" s="323">
        <v>47119</v>
      </c>
      <c r="BV867" s="323">
        <v>47483</v>
      </c>
      <c r="BW867" s="324">
        <v>8760</v>
      </c>
      <c r="BX867" s="325">
        <v>80.8</v>
      </c>
      <c r="BY867" s="274">
        <f t="shared" si="270"/>
        <v>0.95835000000000004</v>
      </c>
      <c r="BZ867" s="326">
        <f t="shared" si="280"/>
        <v>84.311577189961909</v>
      </c>
      <c r="CA867" s="296" t="str">
        <f t="shared" si="281"/>
        <v/>
      </c>
    </row>
    <row r="868" spans="12:79" x14ac:dyDescent="0.25">
      <c r="L868" s="332">
        <v>43994</v>
      </c>
      <c r="M868" s="2" t="s">
        <v>108</v>
      </c>
      <c r="N868" s="2" t="s">
        <v>151</v>
      </c>
      <c r="O868" s="323">
        <v>44197</v>
      </c>
      <c r="P868" s="323">
        <v>44561</v>
      </c>
      <c r="Q868" s="324">
        <v>8760</v>
      </c>
      <c r="R868" s="325">
        <v>38.200000000000003</v>
      </c>
      <c r="S868" s="274">
        <f t="shared" si="262"/>
        <v>1.0717300000000001</v>
      </c>
      <c r="T868" s="326">
        <f t="shared" si="271"/>
        <v>35.643305683334425</v>
      </c>
      <c r="U868" s="296" t="str">
        <f t="shared" si="263"/>
        <v/>
      </c>
      <c r="V868" s="296"/>
      <c r="W868" s="332">
        <v>44426</v>
      </c>
      <c r="X868" s="2" t="s">
        <v>108</v>
      </c>
      <c r="Y868" s="2" t="s">
        <v>138</v>
      </c>
      <c r="Z868" s="323">
        <v>46023</v>
      </c>
      <c r="AA868" s="323">
        <v>46387</v>
      </c>
      <c r="AB868" s="324">
        <v>8760</v>
      </c>
      <c r="AC868" s="325">
        <v>59.6</v>
      </c>
      <c r="AD868" s="274">
        <f t="shared" si="264"/>
        <v>1.07602</v>
      </c>
      <c r="AE868" s="326">
        <f t="shared" si="272"/>
        <v>55.389305031504996</v>
      </c>
      <c r="AF868" s="296" t="str">
        <f t="shared" si="273"/>
        <v/>
      </c>
      <c r="AG868" s="296"/>
      <c r="AH868" s="332">
        <v>44806</v>
      </c>
      <c r="AI868" s="2" t="s">
        <v>108</v>
      </c>
      <c r="AJ868" s="2" t="s">
        <v>146</v>
      </c>
      <c r="AK868" s="323">
        <v>47119</v>
      </c>
      <c r="AL868" s="323">
        <v>47483</v>
      </c>
      <c r="AM868" s="324">
        <v>8760</v>
      </c>
      <c r="AN868" s="325">
        <v>110.75</v>
      </c>
      <c r="AO868" s="274">
        <f t="shared" si="265"/>
        <v>0.96418999999999999</v>
      </c>
      <c r="AP868" s="326">
        <f t="shared" si="274"/>
        <v>114.86325309327</v>
      </c>
      <c r="AQ868" s="296" t="str">
        <f t="shared" si="275"/>
        <v/>
      </c>
      <c r="AR868" s="296"/>
      <c r="AS868" s="332">
        <v>44818</v>
      </c>
      <c r="AT868" s="2" t="s">
        <v>115</v>
      </c>
      <c r="AU868" s="2" t="s">
        <v>145</v>
      </c>
      <c r="AV868" s="323">
        <v>45748</v>
      </c>
      <c r="AW868" s="323">
        <v>45838</v>
      </c>
      <c r="AX868" s="324">
        <v>2184</v>
      </c>
      <c r="AY868" s="325"/>
      <c r="AZ868" s="274">
        <f t="shared" si="266"/>
        <v>0.96418999999999999</v>
      </c>
      <c r="BA868" s="326" t="str">
        <f t="shared" si="276"/>
        <v/>
      </c>
      <c r="BB868" s="296" t="str">
        <f t="shared" si="277"/>
        <v/>
      </c>
      <c r="BC868" t="str">
        <f t="shared" si="267"/>
        <v/>
      </c>
      <c r="BD868" s="296"/>
      <c r="BE868" s="296"/>
      <c r="BF868" s="332">
        <v>45181</v>
      </c>
      <c r="BG868" s="2" t="s">
        <v>115</v>
      </c>
      <c r="BH868" s="2" t="s">
        <v>157</v>
      </c>
      <c r="BI868" s="323">
        <v>46113</v>
      </c>
      <c r="BJ868" s="323">
        <v>46203</v>
      </c>
      <c r="BK868" s="324">
        <v>2184</v>
      </c>
      <c r="BL868" s="325"/>
      <c r="BM868" s="274">
        <f t="shared" si="268"/>
        <v>0.95969000000000004</v>
      </c>
      <c r="BN868" s="326" t="str">
        <f t="shared" si="278"/>
        <v/>
      </c>
      <c r="BO868" s="296" t="str">
        <f t="shared" si="279"/>
        <v/>
      </c>
      <c r="BP868" t="str">
        <f t="shared" si="269"/>
        <v/>
      </c>
      <c r="BQ868" s="296"/>
      <c r="BR868" s="332">
        <v>45169</v>
      </c>
      <c r="BS868" s="2" t="s">
        <v>108</v>
      </c>
      <c r="BT868" s="2" t="s">
        <v>149</v>
      </c>
      <c r="BU868" s="323">
        <v>47484</v>
      </c>
      <c r="BV868" s="323">
        <v>47848</v>
      </c>
      <c r="BW868" s="324">
        <v>8760</v>
      </c>
      <c r="BX868" s="325">
        <v>79.11</v>
      </c>
      <c r="BY868" s="274">
        <f t="shared" si="270"/>
        <v>0.95835000000000004</v>
      </c>
      <c r="BZ868" s="326">
        <f t="shared" si="280"/>
        <v>82.548129597746126</v>
      </c>
      <c r="CA868" s="296" t="str">
        <f t="shared" si="281"/>
        <v/>
      </c>
    </row>
    <row r="869" spans="12:79" x14ac:dyDescent="0.25">
      <c r="L869" s="332">
        <v>43994</v>
      </c>
      <c r="M869" s="2" t="s">
        <v>108</v>
      </c>
      <c r="N869" s="2" t="s">
        <v>133</v>
      </c>
      <c r="O869" s="323">
        <v>44562</v>
      </c>
      <c r="P869" s="323">
        <v>44926</v>
      </c>
      <c r="Q869" s="324">
        <v>8760</v>
      </c>
      <c r="R869" s="325">
        <v>41.95</v>
      </c>
      <c r="S869" s="274">
        <f t="shared" si="262"/>
        <v>1.0717300000000001</v>
      </c>
      <c r="T869" s="326">
        <f t="shared" si="271"/>
        <v>39.142321293609399</v>
      </c>
      <c r="U869" s="296" t="str">
        <f t="shared" si="263"/>
        <v/>
      </c>
      <c r="V869" s="296"/>
      <c r="W869" s="332">
        <v>44426</v>
      </c>
      <c r="X869" s="2" t="s">
        <v>108</v>
      </c>
      <c r="Y869" s="2" t="s">
        <v>141</v>
      </c>
      <c r="Z869" s="323">
        <v>46388</v>
      </c>
      <c r="AA869" s="323">
        <v>46752</v>
      </c>
      <c r="AB869" s="324">
        <v>8760</v>
      </c>
      <c r="AC869" s="325">
        <v>59.9</v>
      </c>
      <c r="AD869" s="274">
        <f t="shared" si="264"/>
        <v>1.07602</v>
      </c>
      <c r="AE869" s="326">
        <f t="shared" si="272"/>
        <v>55.668110258173641</v>
      </c>
      <c r="AF869" s="296" t="str">
        <f t="shared" si="273"/>
        <v/>
      </c>
      <c r="AG869" s="296"/>
      <c r="AH869" s="332">
        <v>44806</v>
      </c>
      <c r="AI869" s="2" t="s">
        <v>108</v>
      </c>
      <c r="AJ869" s="2" t="s">
        <v>149</v>
      </c>
      <c r="AK869" s="323">
        <v>47484</v>
      </c>
      <c r="AL869" s="323">
        <v>47848</v>
      </c>
      <c r="AM869" s="324">
        <v>8760</v>
      </c>
      <c r="AN869" s="325">
        <v>108.81</v>
      </c>
      <c r="AO869" s="274">
        <f t="shared" si="265"/>
        <v>0.96418999999999999</v>
      </c>
      <c r="AP869" s="326">
        <f t="shared" si="274"/>
        <v>112.85120152667005</v>
      </c>
      <c r="AQ869" s="296" t="str">
        <f t="shared" si="275"/>
        <v/>
      </c>
      <c r="AR869" s="296"/>
      <c r="AS869" s="332">
        <v>44817</v>
      </c>
      <c r="AT869" s="2" t="s">
        <v>115</v>
      </c>
      <c r="AU869" s="2" t="s">
        <v>186</v>
      </c>
      <c r="AV869" s="323">
        <v>44835</v>
      </c>
      <c r="AW869" s="323">
        <v>44926</v>
      </c>
      <c r="AX869" s="324">
        <v>2209</v>
      </c>
      <c r="AY869" s="325">
        <v>485.21</v>
      </c>
      <c r="AZ869" s="274">
        <f t="shared" si="266"/>
        <v>0.96418999999999999</v>
      </c>
      <c r="BA869" s="326">
        <f t="shared" si="276"/>
        <v>503.23069104637051</v>
      </c>
      <c r="BB869" s="296" t="str">
        <f t="shared" si="277"/>
        <v/>
      </c>
      <c r="BC869" t="str">
        <f t="shared" si="267"/>
        <v/>
      </c>
      <c r="BD869" s="296"/>
      <c r="BE869" s="296"/>
      <c r="BF869" s="332">
        <v>45180</v>
      </c>
      <c r="BG869" s="2" t="s">
        <v>115</v>
      </c>
      <c r="BH869" s="2" t="s">
        <v>116</v>
      </c>
      <c r="BI869" s="323">
        <v>45200</v>
      </c>
      <c r="BJ869" s="323">
        <v>45291</v>
      </c>
      <c r="BK869" s="324">
        <v>2209</v>
      </c>
      <c r="BL869" s="325">
        <v>109.45</v>
      </c>
      <c r="BM869" s="274">
        <f t="shared" si="268"/>
        <v>0.95969000000000004</v>
      </c>
      <c r="BN869" s="326">
        <f t="shared" si="278"/>
        <v>114.04724442267815</v>
      </c>
      <c r="BO869" s="296">
        <f t="shared" si="279"/>
        <v>114.04724442267815</v>
      </c>
      <c r="BP869">
        <f t="shared" si="269"/>
        <v>1</v>
      </c>
      <c r="BQ869" s="296"/>
      <c r="BR869" s="332">
        <v>45169</v>
      </c>
      <c r="BS869" s="2" t="s">
        <v>108</v>
      </c>
      <c r="BT869" s="2" t="s">
        <v>153</v>
      </c>
      <c r="BU869" s="323">
        <v>47849</v>
      </c>
      <c r="BV869" s="323">
        <v>48213</v>
      </c>
      <c r="BW869" s="324">
        <v>8760</v>
      </c>
      <c r="BX869" s="325">
        <v>81.05</v>
      </c>
      <c r="BY869" s="274">
        <f t="shared" si="270"/>
        <v>0.95835000000000004</v>
      </c>
      <c r="BZ869" s="326">
        <f t="shared" si="280"/>
        <v>84.572442218396191</v>
      </c>
      <c r="CA869" s="296" t="str">
        <f t="shared" si="281"/>
        <v/>
      </c>
    </row>
    <row r="870" spans="12:79" x14ac:dyDescent="0.25">
      <c r="L870" s="332">
        <v>43994</v>
      </c>
      <c r="M870" s="2" t="s">
        <v>108</v>
      </c>
      <c r="N870" s="2" t="s">
        <v>110</v>
      </c>
      <c r="O870" s="323">
        <v>44927</v>
      </c>
      <c r="P870" s="323">
        <v>45291</v>
      </c>
      <c r="Q870" s="324">
        <v>8760</v>
      </c>
      <c r="R870" s="325">
        <v>44.08</v>
      </c>
      <c r="S870" s="274">
        <f t="shared" si="262"/>
        <v>1.0717300000000001</v>
      </c>
      <c r="T870" s="326">
        <f t="shared" si="271"/>
        <v>41.129762160245583</v>
      </c>
      <c r="U870" s="296" t="str">
        <f t="shared" si="263"/>
        <v/>
      </c>
      <c r="V870" s="296"/>
      <c r="W870" s="332">
        <v>44425</v>
      </c>
      <c r="X870" s="2" t="s">
        <v>108</v>
      </c>
      <c r="Y870" s="2" t="s">
        <v>133</v>
      </c>
      <c r="Z870" s="323">
        <v>44562</v>
      </c>
      <c r="AA870" s="323">
        <v>44926</v>
      </c>
      <c r="AB870" s="324">
        <v>8760</v>
      </c>
      <c r="AC870" s="325">
        <v>84.76</v>
      </c>
      <c r="AD870" s="274">
        <f t="shared" si="264"/>
        <v>1.07602</v>
      </c>
      <c r="AE870" s="326">
        <f t="shared" si="272"/>
        <v>78.771770041449045</v>
      </c>
      <c r="AF870" s="296" t="str">
        <f t="shared" si="273"/>
        <v/>
      </c>
      <c r="AG870" s="296"/>
      <c r="AH870" s="332">
        <v>44806</v>
      </c>
      <c r="AI870" s="2" t="s">
        <v>108</v>
      </c>
      <c r="AJ870" s="2" t="s">
        <v>153</v>
      </c>
      <c r="AK870" s="323">
        <v>47849</v>
      </c>
      <c r="AL870" s="323">
        <v>48213</v>
      </c>
      <c r="AM870" s="324">
        <v>8760</v>
      </c>
      <c r="AN870" s="325">
        <v>107.24</v>
      </c>
      <c r="AO870" s="274">
        <f t="shared" si="265"/>
        <v>0.96418999999999999</v>
      </c>
      <c r="AP870" s="326">
        <f t="shared" si="274"/>
        <v>111.2228917537</v>
      </c>
      <c r="AQ870" s="296" t="str">
        <f t="shared" si="275"/>
        <v/>
      </c>
      <c r="AR870" s="296"/>
      <c r="AS870" s="332">
        <v>44817</v>
      </c>
      <c r="AT870" s="2" t="s">
        <v>115</v>
      </c>
      <c r="AU870" s="2" t="s">
        <v>110</v>
      </c>
      <c r="AV870" s="323">
        <v>44927</v>
      </c>
      <c r="AW870" s="323">
        <v>45016</v>
      </c>
      <c r="AX870" s="324">
        <v>2159</v>
      </c>
      <c r="AY870" s="325">
        <v>621.16999999999996</v>
      </c>
      <c r="AZ870" s="274">
        <f t="shared" si="266"/>
        <v>0.96418999999999999</v>
      </c>
      <c r="BA870" s="326">
        <f t="shared" si="276"/>
        <v>644.24024310561197</v>
      </c>
      <c r="BB870" s="296" t="str">
        <f t="shared" si="277"/>
        <v/>
      </c>
      <c r="BC870" t="str">
        <f t="shared" si="267"/>
        <v/>
      </c>
      <c r="BD870" s="296"/>
      <c r="BE870" s="296"/>
      <c r="BF870" s="332">
        <v>45180</v>
      </c>
      <c r="BG870" s="2" t="s">
        <v>115</v>
      </c>
      <c r="BH870" s="2" t="s">
        <v>111</v>
      </c>
      <c r="BI870" s="323">
        <v>45292</v>
      </c>
      <c r="BJ870" s="323">
        <v>45382</v>
      </c>
      <c r="BK870" s="324">
        <v>2183</v>
      </c>
      <c r="BL870" s="325">
        <v>129.06</v>
      </c>
      <c r="BM870" s="274">
        <f t="shared" si="268"/>
        <v>0.95969000000000004</v>
      </c>
      <c r="BN870" s="326">
        <f t="shared" si="278"/>
        <v>134.48092613239692</v>
      </c>
      <c r="BO870" s="296">
        <f t="shared" si="279"/>
        <v>134.48092613239692</v>
      </c>
      <c r="BP870">
        <f t="shared" si="269"/>
        <v>1</v>
      </c>
      <c r="BQ870" s="296"/>
      <c r="BR870" s="332">
        <v>45169</v>
      </c>
      <c r="BS870" s="2" t="s">
        <v>108</v>
      </c>
      <c r="BT870" s="2" t="s">
        <v>155</v>
      </c>
      <c r="BU870" s="323">
        <v>48214</v>
      </c>
      <c r="BV870" s="323">
        <v>48579</v>
      </c>
      <c r="BW870" s="324">
        <v>8784</v>
      </c>
      <c r="BX870" s="325">
        <v>79.05</v>
      </c>
      <c r="BY870" s="274">
        <f t="shared" si="270"/>
        <v>0.95835000000000004</v>
      </c>
      <c r="BZ870" s="326">
        <f t="shared" si="280"/>
        <v>82.485521990921896</v>
      </c>
      <c r="CA870" s="296" t="str">
        <f t="shared" si="281"/>
        <v/>
      </c>
    </row>
    <row r="871" spans="12:79" x14ac:dyDescent="0.25">
      <c r="L871" s="332">
        <v>43994</v>
      </c>
      <c r="M871" s="2" t="s">
        <v>108</v>
      </c>
      <c r="N871" s="2" t="s">
        <v>111</v>
      </c>
      <c r="O871" s="323">
        <v>45292</v>
      </c>
      <c r="P871" s="323">
        <v>45657</v>
      </c>
      <c r="Q871" s="324">
        <v>8784</v>
      </c>
      <c r="R871" s="325">
        <v>45.65</v>
      </c>
      <c r="S871" s="274">
        <f t="shared" si="262"/>
        <v>1.0717300000000001</v>
      </c>
      <c r="T871" s="326">
        <f t="shared" si="271"/>
        <v>42.594683362414038</v>
      </c>
      <c r="U871" s="296" t="str">
        <f t="shared" si="263"/>
        <v/>
      </c>
      <c r="V871" s="296"/>
      <c r="W871" s="332">
        <v>44425</v>
      </c>
      <c r="X871" s="2" t="s">
        <v>108</v>
      </c>
      <c r="Y871" s="2" t="s">
        <v>110</v>
      </c>
      <c r="Z871" s="323">
        <v>44927</v>
      </c>
      <c r="AA871" s="323">
        <v>45291</v>
      </c>
      <c r="AB871" s="324">
        <v>8760</v>
      </c>
      <c r="AC871" s="325">
        <v>71.25</v>
      </c>
      <c r="AD871" s="274">
        <f t="shared" si="264"/>
        <v>1.07602</v>
      </c>
      <c r="AE871" s="326">
        <f t="shared" si="272"/>
        <v>66.216241333804206</v>
      </c>
      <c r="AF871" s="296" t="str">
        <f t="shared" si="273"/>
        <v/>
      </c>
      <c r="AG871" s="296"/>
      <c r="AH871" s="332">
        <v>44806</v>
      </c>
      <c r="AI871" s="2" t="s">
        <v>108</v>
      </c>
      <c r="AJ871" s="2" t="s">
        <v>155</v>
      </c>
      <c r="AK871" s="323">
        <v>48214</v>
      </c>
      <c r="AL871" s="323">
        <v>48579</v>
      </c>
      <c r="AM871" s="324">
        <v>8784</v>
      </c>
      <c r="AN871" s="325">
        <v>105.53</v>
      </c>
      <c r="AO871" s="274">
        <f t="shared" si="265"/>
        <v>0.96418999999999999</v>
      </c>
      <c r="AP871" s="326">
        <f t="shared" si="274"/>
        <v>109.44938238314026</v>
      </c>
      <c r="AQ871" s="296" t="str">
        <f t="shared" si="275"/>
        <v/>
      </c>
      <c r="AR871" s="296"/>
      <c r="AS871" s="332">
        <v>44817</v>
      </c>
      <c r="AT871" s="2" t="s">
        <v>115</v>
      </c>
      <c r="AU871" s="2" t="s">
        <v>134</v>
      </c>
      <c r="AV871" s="323">
        <v>45017</v>
      </c>
      <c r="AW871" s="323">
        <v>45107</v>
      </c>
      <c r="AX871" s="324">
        <v>2184</v>
      </c>
      <c r="AY871" s="325">
        <v>389.32</v>
      </c>
      <c r="AZ871" s="274">
        <f t="shared" si="266"/>
        <v>0.96418999999999999</v>
      </c>
      <c r="BA871" s="326">
        <f t="shared" si="276"/>
        <v>403.77933809726301</v>
      </c>
      <c r="BB871" s="296" t="str">
        <f t="shared" si="277"/>
        <v/>
      </c>
      <c r="BC871" t="str">
        <f t="shared" si="267"/>
        <v/>
      </c>
      <c r="BD871" s="296"/>
      <c r="BE871" s="296"/>
      <c r="BF871" s="332">
        <v>45180</v>
      </c>
      <c r="BG871" s="2" t="s">
        <v>115</v>
      </c>
      <c r="BH871" s="2" t="s">
        <v>117</v>
      </c>
      <c r="BI871" s="323">
        <v>45383</v>
      </c>
      <c r="BJ871" s="323">
        <v>45473</v>
      </c>
      <c r="BK871" s="324">
        <v>2184</v>
      </c>
      <c r="BL871" s="325">
        <v>115.55</v>
      </c>
      <c r="BM871" s="274">
        <f t="shared" si="268"/>
        <v>0.95969000000000004</v>
      </c>
      <c r="BN871" s="326">
        <f t="shared" si="278"/>
        <v>120.40346361846012</v>
      </c>
      <c r="BO871" s="296">
        <f t="shared" si="279"/>
        <v>120.40346361846012</v>
      </c>
      <c r="BP871">
        <f t="shared" si="269"/>
        <v>1</v>
      </c>
      <c r="BQ871" s="296"/>
      <c r="BR871" s="332">
        <v>45169</v>
      </c>
      <c r="BS871" s="2" t="s">
        <v>108</v>
      </c>
      <c r="BT871" s="2" t="s">
        <v>158</v>
      </c>
      <c r="BU871" s="323">
        <v>48580</v>
      </c>
      <c r="BV871" s="323">
        <v>48944</v>
      </c>
      <c r="BW871" s="324">
        <v>8760</v>
      </c>
      <c r="BX871" s="325">
        <v>77.05</v>
      </c>
      <c r="BY871" s="274">
        <f t="shared" si="270"/>
        <v>0.95835000000000004</v>
      </c>
      <c r="BZ871" s="326">
        <f t="shared" si="280"/>
        <v>80.398601763447587</v>
      </c>
      <c r="CA871" s="296" t="str">
        <f t="shared" si="281"/>
        <v/>
      </c>
    </row>
    <row r="872" spans="12:79" x14ac:dyDescent="0.25">
      <c r="L872" s="332">
        <v>43994</v>
      </c>
      <c r="M872" s="2" t="s">
        <v>108</v>
      </c>
      <c r="N872" s="2" t="s">
        <v>135</v>
      </c>
      <c r="O872" s="323">
        <v>45658</v>
      </c>
      <c r="P872" s="323">
        <v>46022</v>
      </c>
      <c r="Q872" s="324">
        <v>8760</v>
      </c>
      <c r="R872" s="325">
        <v>46.15</v>
      </c>
      <c r="S872" s="274">
        <f t="shared" si="262"/>
        <v>1.0717300000000001</v>
      </c>
      <c r="T872" s="326">
        <f t="shared" si="271"/>
        <v>43.061218777117368</v>
      </c>
      <c r="U872" s="296" t="str">
        <f t="shared" si="263"/>
        <v/>
      </c>
      <c r="V872" s="296"/>
      <c r="W872" s="332">
        <v>44425</v>
      </c>
      <c r="X872" s="2" t="s">
        <v>108</v>
      </c>
      <c r="Y872" s="2" t="s">
        <v>111</v>
      </c>
      <c r="Z872" s="323">
        <v>45292</v>
      </c>
      <c r="AA872" s="323">
        <v>45657</v>
      </c>
      <c r="AB872" s="324">
        <v>8784</v>
      </c>
      <c r="AC872" s="325">
        <v>63.37</v>
      </c>
      <c r="AD872" s="274">
        <f t="shared" si="264"/>
        <v>1.07602</v>
      </c>
      <c r="AE872" s="326">
        <f t="shared" si="272"/>
        <v>58.892957379974348</v>
      </c>
      <c r="AF872" s="296" t="str">
        <f t="shared" si="273"/>
        <v/>
      </c>
      <c r="AG872" s="296"/>
      <c r="AH872" s="332">
        <v>44805</v>
      </c>
      <c r="AI872" s="2" t="s">
        <v>108</v>
      </c>
      <c r="AJ872" s="2" t="s">
        <v>110</v>
      </c>
      <c r="AK872" s="323">
        <v>44927</v>
      </c>
      <c r="AL872" s="323">
        <v>45291</v>
      </c>
      <c r="AM872" s="324">
        <v>8760</v>
      </c>
      <c r="AN872" s="325">
        <v>523.4</v>
      </c>
      <c r="AO872" s="274">
        <f t="shared" si="265"/>
        <v>0.96418999999999999</v>
      </c>
      <c r="AP872" s="326">
        <f t="shared" si="274"/>
        <v>542.83906698887142</v>
      </c>
      <c r="AQ872" s="296" t="str">
        <f t="shared" si="275"/>
        <v/>
      </c>
      <c r="AR872" s="296"/>
      <c r="AS872" s="332">
        <v>44817</v>
      </c>
      <c r="AT872" s="2" t="s">
        <v>115</v>
      </c>
      <c r="AU872" s="2" t="s">
        <v>137</v>
      </c>
      <c r="AV872" s="323">
        <v>45108</v>
      </c>
      <c r="AW872" s="323">
        <v>45199</v>
      </c>
      <c r="AX872" s="324">
        <v>2208</v>
      </c>
      <c r="AY872" s="325">
        <v>379.42</v>
      </c>
      <c r="AZ872" s="274">
        <f t="shared" si="266"/>
        <v>0.96418999999999999</v>
      </c>
      <c r="BA872" s="326">
        <f t="shared" si="276"/>
        <v>393.51165226770661</v>
      </c>
      <c r="BB872" s="296" t="str">
        <f t="shared" si="277"/>
        <v/>
      </c>
      <c r="BC872" t="str">
        <f t="shared" si="267"/>
        <v/>
      </c>
      <c r="BD872" s="296"/>
      <c r="BE872" s="296"/>
      <c r="BF872" s="332">
        <v>45180</v>
      </c>
      <c r="BG872" s="2" t="s">
        <v>115</v>
      </c>
      <c r="BH872" s="2" t="s">
        <v>118</v>
      </c>
      <c r="BI872" s="323">
        <v>45474</v>
      </c>
      <c r="BJ872" s="323">
        <v>45565</v>
      </c>
      <c r="BK872" s="324">
        <v>2208</v>
      </c>
      <c r="BL872" s="325">
        <v>127.17</v>
      </c>
      <c r="BM872" s="274">
        <f t="shared" si="268"/>
        <v>0.95969000000000004</v>
      </c>
      <c r="BN872" s="326">
        <f t="shared" si="278"/>
        <v>132.51154018485136</v>
      </c>
      <c r="BO872" s="296">
        <f t="shared" si="279"/>
        <v>132.51154018485136</v>
      </c>
      <c r="BP872">
        <f t="shared" si="269"/>
        <v>1</v>
      </c>
      <c r="BQ872" s="296"/>
      <c r="BR872" s="332">
        <v>45168</v>
      </c>
      <c r="BS872" s="2" t="s">
        <v>108</v>
      </c>
      <c r="BT872" s="2" t="s">
        <v>111</v>
      </c>
      <c r="BU872" s="323">
        <v>45292</v>
      </c>
      <c r="BV872" s="323">
        <v>45657</v>
      </c>
      <c r="BW872" s="324">
        <v>8784</v>
      </c>
      <c r="BX872" s="325">
        <v>137.4</v>
      </c>
      <c r="BY872" s="274">
        <f t="shared" si="270"/>
        <v>0.95835000000000004</v>
      </c>
      <c r="BZ872" s="326">
        <f t="shared" si="280"/>
        <v>143.37141962748473</v>
      </c>
      <c r="CA872" s="296">
        <f t="shared" si="281"/>
        <v>143.37141962748473</v>
      </c>
    </row>
    <row r="873" spans="12:79" x14ac:dyDescent="0.25">
      <c r="L873" s="332">
        <v>43994</v>
      </c>
      <c r="M873" s="2" t="s">
        <v>108</v>
      </c>
      <c r="N873" s="2" t="s">
        <v>138</v>
      </c>
      <c r="O873" s="323">
        <v>46023</v>
      </c>
      <c r="P873" s="323">
        <v>46387</v>
      </c>
      <c r="Q873" s="324">
        <v>8760</v>
      </c>
      <c r="R873" s="325">
        <v>46.75</v>
      </c>
      <c r="S873" s="274">
        <f t="shared" si="262"/>
        <v>1.0717300000000001</v>
      </c>
      <c r="T873" s="326">
        <f t="shared" si="271"/>
        <v>43.621061274761367</v>
      </c>
      <c r="U873" s="296" t="str">
        <f t="shared" si="263"/>
        <v/>
      </c>
      <c r="V873" s="296"/>
      <c r="W873" s="332">
        <v>44425</v>
      </c>
      <c r="X873" s="2" t="s">
        <v>108</v>
      </c>
      <c r="Y873" s="2" t="s">
        <v>135</v>
      </c>
      <c r="Z873" s="323">
        <v>45658</v>
      </c>
      <c r="AA873" s="323">
        <v>46022</v>
      </c>
      <c r="AB873" s="324">
        <v>8760</v>
      </c>
      <c r="AC873" s="325">
        <v>59.95</v>
      </c>
      <c r="AD873" s="274">
        <f t="shared" si="264"/>
        <v>1.07602</v>
      </c>
      <c r="AE873" s="326">
        <f t="shared" si="272"/>
        <v>55.714577795951755</v>
      </c>
      <c r="AF873" s="296" t="str">
        <f t="shared" si="273"/>
        <v/>
      </c>
      <c r="AG873" s="296"/>
      <c r="AH873" s="332">
        <v>44805</v>
      </c>
      <c r="AI873" s="2" t="s">
        <v>108</v>
      </c>
      <c r="AJ873" s="2" t="s">
        <v>111</v>
      </c>
      <c r="AK873" s="323">
        <v>45292</v>
      </c>
      <c r="AL873" s="323">
        <v>45657</v>
      </c>
      <c r="AM873" s="324">
        <v>8784</v>
      </c>
      <c r="AN873" s="325">
        <v>260</v>
      </c>
      <c r="AO873" s="274">
        <f t="shared" si="265"/>
        <v>0.96418999999999999</v>
      </c>
      <c r="AP873" s="326">
        <f t="shared" si="274"/>
        <v>269.65639552370385</v>
      </c>
      <c r="AQ873" s="296">
        <f t="shared" si="275"/>
        <v>269.65639552370385</v>
      </c>
      <c r="AR873" s="296"/>
      <c r="AS873" s="332">
        <v>44817</v>
      </c>
      <c r="AT873" s="2" t="s">
        <v>115</v>
      </c>
      <c r="AU873" s="2" t="s">
        <v>116</v>
      </c>
      <c r="AV873" s="323">
        <v>45200</v>
      </c>
      <c r="AW873" s="323">
        <v>45291</v>
      </c>
      <c r="AX873" s="324">
        <v>2209</v>
      </c>
      <c r="AY873" s="325">
        <v>519.34</v>
      </c>
      <c r="AZ873" s="274">
        <f t="shared" si="266"/>
        <v>0.96418999999999999</v>
      </c>
      <c r="BA873" s="326">
        <f t="shared" si="276"/>
        <v>538.62827865877057</v>
      </c>
      <c r="BB873" s="296" t="str">
        <f t="shared" si="277"/>
        <v/>
      </c>
      <c r="BC873">
        <f t="shared" si="267"/>
        <v>1</v>
      </c>
      <c r="BD873" s="296"/>
      <c r="BE873" s="296"/>
      <c r="BF873" s="332">
        <v>45180</v>
      </c>
      <c r="BG873" s="2" t="s">
        <v>115</v>
      </c>
      <c r="BH873" s="2" t="s">
        <v>140</v>
      </c>
      <c r="BI873" s="323">
        <v>45566</v>
      </c>
      <c r="BJ873" s="323">
        <v>45657</v>
      </c>
      <c r="BK873" s="324">
        <v>2209</v>
      </c>
      <c r="BL873" s="325">
        <v>141.59</v>
      </c>
      <c r="BM873" s="274">
        <f t="shared" si="268"/>
        <v>0.95969000000000004</v>
      </c>
      <c r="BN873" s="326">
        <f t="shared" si="278"/>
        <v>147.53722556242118</v>
      </c>
      <c r="BO873" s="296" t="str">
        <f t="shared" si="279"/>
        <v/>
      </c>
      <c r="BP873" t="str">
        <f t="shared" si="269"/>
        <v/>
      </c>
      <c r="BQ873" s="296"/>
      <c r="BR873" s="332">
        <v>45168</v>
      </c>
      <c r="BS873" s="2" t="s">
        <v>108</v>
      </c>
      <c r="BT873" s="2" t="s">
        <v>135</v>
      </c>
      <c r="BU873" s="323">
        <v>45658</v>
      </c>
      <c r="BV873" s="323">
        <v>46022</v>
      </c>
      <c r="BW873" s="324">
        <v>8760</v>
      </c>
      <c r="BX873" s="325">
        <v>125.52</v>
      </c>
      <c r="BY873" s="274">
        <f t="shared" si="270"/>
        <v>0.95835000000000004</v>
      </c>
      <c r="BZ873" s="326">
        <f t="shared" si="280"/>
        <v>130.97511347628736</v>
      </c>
      <c r="CA873" s="296" t="str">
        <f t="shared" si="281"/>
        <v/>
      </c>
    </row>
    <row r="874" spans="12:79" x14ac:dyDescent="0.25">
      <c r="L874" s="332">
        <v>43993</v>
      </c>
      <c r="M874" s="2" t="s">
        <v>108</v>
      </c>
      <c r="N874" s="2" t="s">
        <v>151</v>
      </c>
      <c r="O874" s="323">
        <v>44197</v>
      </c>
      <c r="P874" s="323">
        <v>44561</v>
      </c>
      <c r="Q874" s="324">
        <v>8760</v>
      </c>
      <c r="R874" s="325">
        <v>38.08</v>
      </c>
      <c r="S874" s="274">
        <f t="shared" si="262"/>
        <v>1.0717300000000001</v>
      </c>
      <c r="T874" s="326">
        <f t="shared" si="271"/>
        <v>35.531337183805618</v>
      </c>
      <c r="U874" s="296" t="str">
        <f t="shared" si="263"/>
        <v/>
      </c>
      <c r="V874" s="296"/>
      <c r="W874" s="332">
        <v>44425</v>
      </c>
      <c r="X874" s="2" t="s">
        <v>108</v>
      </c>
      <c r="Y874" s="2" t="s">
        <v>138</v>
      </c>
      <c r="Z874" s="323">
        <v>46023</v>
      </c>
      <c r="AA874" s="323">
        <v>46387</v>
      </c>
      <c r="AB874" s="324">
        <v>8760</v>
      </c>
      <c r="AC874" s="325">
        <v>59.58</v>
      </c>
      <c r="AD874" s="274">
        <f t="shared" si="264"/>
        <v>1.07602</v>
      </c>
      <c r="AE874" s="326">
        <f t="shared" si="272"/>
        <v>55.370718016393745</v>
      </c>
      <c r="AF874" s="296" t="str">
        <f t="shared" si="273"/>
        <v/>
      </c>
      <c r="AG874" s="296"/>
      <c r="AH874" s="332">
        <v>44805</v>
      </c>
      <c r="AI874" s="2" t="s">
        <v>108</v>
      </c>
      <c r="AJ874" s="2" t="s">
        <v>135</v>
      </c>
      <c r="AK874" s="323">
        <v>45658</v>
      </c>
      <c r="AL874" s="323">
        <v>46022</v>
      </c>
      <c r="AM874" s="324">
        <v>8760</v>
      </c>
      <c r="AN874" s="325">
        <v>193</v>
      </c>
      <c r="AO874" s="274">
        <f t="shared" si="265"/>
        <v>0.96418999999999999</v>
      </c>
      <c r="AP874" s="326">
        <f t="shared" si="274"/>
        <v>200.16801667721091</v>
      </c>
      <c r="AQ874" s="296" t="str">
        <f t="shared" si="275"/>
        <v/>
      </c>
      <c r="AR874" s="296"/>
      <c r="AS874" s="332">
        <v>44817</v>
      </c>
      <c r="AT874" s="2" t="s">
        <v>115</v>
      </c>
      <c r="AU874" s="2" t="s">
        <v>111</v>
      </c>
      <c r="AV874" s="323">
        <v>45292</v>
      </c>
      <c r="AW874" s="323">
        <v>45382</v>
      </c>
      <c r="AX874" s="324">
        <v>2183</v>
      </c>
      <c r="AY874" s="325">
        <v>435.79</v>
      </c>
      <c r="AZ874" s="274">
        <f t="shared" si="266"/>
        <v>0.96418999999999999</v>
      </c>
      <c r="BA874" s="326">
        <f t="shared" si="276"/>
        <v>451.97523309721117</v>
      </c>
      <c r="BB874" s="296" t="str">
        <f t="shared" si="277"/>
        <v/>
      </c>
      <c r="BC874">
        <f t="shared" si="267"/>
        <v>1</v>
      </c>
      <c r="BD874" s="296"/>
      <c r="BE874" s="296"/>
      <c r="BF874" s="332">
        <v>45180</v>
      </c>
      <c r="BG874" s="2" t="s">
        <v>115</v>
      </c>
      <c r="BH874" s="2" t="s">
        <v>135</v>
      </c>
      <c r="BI874" s="323">
        <v>45658</v>
      </c>
      <c r="BJ874" s="323">
        <v>45747</v>
      </c>
      <c r="BK874" s="324">
        <v>2159</v>
      </c>
      <c r="BL874" s="325">
        <v>143</v>
      </c>
      <c r="BM874" s="274">
        <f t="shared" si="268"/>
        <v>0.95969000000000004</v>
      </c>
      <c r="BN874" s="326">
        <f t="shared" si="278"/>
        <v>149.006449999479</v>
      </c>
      <c r="BO874" s="296" t="str">
        <f t="shared" si="279"/>
        <v/>
      </c>
      <c r="BP874" t="str">
        <f t="shared" si="269"/>
        <v/>
      </c>
      <c r="BQ874" s="296"/>
      <c r="BR874" s="332">
        <v>45168</v>
      </c>
      <c r="BS874" s="2" t="s">
        <v>108</v>
      </c>
      <c r="BT874" s="2" t="s">
        <v>138</v>
      </c>
      <c r="BU874" s="323">
        <v>46023</v>
      </c>
      <c r="BV874" s="323">
        <v>46387</v>
      </c>
      <c r="BW874" s="324">
        <v>8760</v>
      </c>
      <c r="BX874" s="325">
        <v>108.19</v>
      </c>
      <c r="BY874" s="274">
        <f t="shared" si="270"/>
        <v>0.95835000000000004</v>
      </c>
      <c r="BZ874" s="326">
        <f t="shared" si="280"/>
        <v>112.89194970522252</v>
      </c>
      <c r="CA874" s="296" t="str">
        <f t="shared" si="281"/>
        <v/>
      </c>
    </row>
    <row r="875" spans="12:79" x14ac:dyDescent="0.25">
      <c r="L875" s="332">
        <v>43993</v>
      </c>
      <c r="M875" s="2" t="s">
        <v>108</v>
      </c>
      <c r="N875" s="2" t="s">
        <v>133</v>
      </c>
      <c r="O875" s="323">
        <v>44562</v>
      </c>
      <c r="P875" s="323">
        <v>44926</v>
      </c>
      <c r="Q875" s="324">
        <v>8760</v>
      </c>
      <c r="R875" s="325">
        <v>41.99</v>
      </c>
      <c r="S875" s="274">
        <f t="shared" si="262"/>
        <v>1.0717300000000001</v>
      </c>
      <c r="T875" s="326">
        <f t="shared" si="271"/>
        <v>39.179644126785661</v>
      </c>
      <c r="U875" s="296" t="str">
        <f t="shared" si="263"/>
        <v/>
      </c>
      <c r="V875" s="296"/>
      <c r="W875" s="332">
        <v>44425</v>
      </c>
      <c r="X875" s="2" t="s">
        <v>108</v>
      </c>
      <c r="Y875" s="2" t="s">
        <v>141</v>
      </c>
      <c r="Z875" s="323">
        <v>46388</v>
      </c>
      <c r="AA875" s="323">
        <v>46752</v>
      </c>
      <c r="AB875" s="324">
        <v>8760</v>
      </c>
      <c r="AC875" s="325">
        <v>59.88</v>
      </c>
      <c r="AD875" s="274">
        <f t="shared" si="264"/>
        <v>1.07602</v>
      </c>
      <c r="AE875" s="326">
        <f t="shared" si="272"/>
        <v>55.649523243062397</v>
      </c>
      <c r="AF875" s="296" t="str">
        <f t="shared" si="273"/>
        <v/>
      </c>
      <c r="AG875" s="296"/>
      <c r="AH875" s="332">
        <v>44805</v>
      </c>
      <c r="AI875" s="2" t="s">
        <v>108</v>
      </c>
      <c r="AJ875" s="2" t="s">
        <v>138</v>
      </c>
      <c r="AK875" s="323">
        <v>46023</v>
      </c>
      <c r="AL875" s="323">
        <v>46387</v>
      </c>
      <c r="AM875" s="324">
        <v>8760</v>
      </c>
      <c r="AN875" s="325">
        <v>166.5</v>
      </c>
      <c r="AO875" s="274">
        <f t="shared" si="265"/>
        <v>0.96418999999999999</v>
      </c>
      <c r="AP875" s="326">
        <f t="shared" si="274"/>
        <v>172.68380713344879</v>
      </c>
      <c r="AQ875" s="296" t="str">
        <f t="shared" si="275"/>
        <v/>
      </c>
      <c r="AR875" s="296"/>
      <c r="AS875" s="332">
        <v>44817</v>
      </c>
      <c r="AT875" s="2" t="s">
        <v>115</v>
      </c>
      <c r="AU875" s="2" t="s">
        <v>117</v>
      </c>
      <c r="AV875" s="323">
        <v>45383</v>
      </c>
      <c r="AW875" s="323">
        <v>45473</v>
      </c>
      <c r="AX875" s="324">
        <v>2184</v>
      </c>
      <c r="AY875" s="325">
        <v>139.44</v>
      </c>
      <c r="AZ875" s="274">
        <f t="shared" si="266"/>
        <v>0.96418999999999999</v>
      </c>
      <c r="BA875" s="326">
        <f t="shared" si="276"/>
        <v>144.61879919932792</v>
      </c>
      <c r="BB875" s="296" t="str">
        <f t="shared" si="277"/>
        <v/>
      </c>
      <c r="BC875">
        <f t="shared" si="267"/>
        <v>1</v>
      </c>
      <c r="BD875" s="296"/>
      <c r="BE875" s="296"/>
      <c r="BF875" s="332">
        <v>45180</v>
      </c>
      <c r="BG875" s="2" t="s">
        <v>115</v>
      </c>
      <c r="BH875" s="2" t="s">
        <v>145</v>
      </c>
      <c r="BI875" s="323">
        <v>45748</v>
      </c>
      <c r="BJ875" s="323">
        <v>45838</v>
      </c>
      <c r="BK875" s="324">
        <v>2184</v>
      </c>
      <c r="BL875" s="325">
        <v>105.54</v>
      </c>
      <c r="BM875" s="274">
        <f t="shared" si="268"/>
        <v>0.95969000000000004</v>
      </c>
      <c r="BN875" s="326">
        <f t="shared" si="278"/>
        <v>109.9730121184966</v>
      </c>
      <c r="BO875" s="296" t="str">
        <f t="shared" si="279"/>
        <v/>
      </c>
      <c r="BP875" t="str">
        <f t="shared" si="269"/>
        <v/>
      </c>
      <c r="BQ875" s="296"/>
      <c r="BR875" s="332">
        <v>45168</v>
      </c>
      <c r="BS875" s="2" t="s">
        <v>108</v>
      </c>
      <c r="BT875" s="2" t="s">
        <v>141</v>
      </c>
      <c r="BU875" s="323">
        <v>46388</v>
      </c>
      <c r="BV875" s="323">
        <v>46752</v>
      </c>
      <c r="BW875" s="324">
        <v>8760</v>
      </c>
      <c r="BX875" s="325">
        <v>92.35</v>
      </c>
      <c r="BY875" s="274">
        <f t="shared" si="270"/>
        <v>0.95835000000000004</v>
      </c>
      <c r="BZ875" s="326">
        <f t="shared" si="280"/>
        <v>96.36354150362601</v>
      </c>
      <c r="CA875" s="296" t="str">
        <f t="shared" si="281"/>
        <v/>
      </c>
    </row>
    <row r="876" spans="12:79" x14ac:dyDescent="0.25">
      <c r="L876" s="332">
        <v>43993</v>
      </c>
      <c r="M876" s="2" t="s">
        <v>108</v>
      </c>
      <c r="N876" s="2" t="s">
        <v>110</v>
      </c>
      <c r="O876" s="323">
        <v>44927</v>
      </c>
      <c r="P876" s="323">
        <v>45291</v>
      </c>
      <c r="Q876" s="324">
        <v>8760</v>
      </c>
      <c r="R876" s="325">
        <v>44.25</v>
      </c>
      <c r="S876" s="274">
        <f t="shared" si="262"/>
        <v>1.0717300000000001</v>
      </c>
      <c r="T876" s="326">
        <f t="shared" si="271"/>
        <v>41.28838420124471</v>
      </c>
      <c r="U876" s="296" t="str">
        <f t="shared" si="263"/>
        <v/>
      </c>
      <c r="V876" s="296"/>
      <c r="W876" s="332">
        <v>44424</v>
      </c>
      <c r="X876" s="2" t="s">
        <v>108</v>
      </c>
      <c r="Y876" s="2" t="s">
        <v>133</v>
      </c>
      <c r="Z876" s="323">
        <v>44562</v>
      </c>
      <c r="AA876" s="323">
        <v>44926</v>
      </c>
      <c r="AB876" s="324">
        <v>8760</v>
      </c>
      <c r="AC876" s="325">
        <v>84.47</v>
      </c>
      <c r="AD876" s="274">
        <f t="shared" si="264"/>
        <v>1.07602</v>
      </c>
      <c r="AE876" s="326">
        <f t="shared" si="272"/>
        <v>78.502258322336019</v>
      </c>
      <c r="AF876" s="296" t="str">
        <f t="shared" si="273"/>
        <v/>
      </c>
      <c r="AG876" s="296"/>
      <c r="AH876" s="332">
        <v>44805</v>
      </c>
      <c r="AI876" s="2" t="s">
        <v>108</v>
      </c>
      <c r="AJ876" s="2" t="s">
        <v>141</v>
      </c>
      <c r="AK876" s="323">
        <v>46388</v>
      </c>
      <c r="AL876" s="323">
        <v>46752</v>
      </c>
      <c r="AM876" s="324">
        <v>8760</v>
      </c>
      <c r="AN876" s="325">
        <v>129</v>
      </c>
      <c r="AO876" s="274">
        <f t="shared" si="265"/>
        <v>0.96418999999999999</v>
      </c>
      <c r="AP876" s="326">
        <f t="shared" si="274"/>
        <v>133.79105777906844</v>
      </c>
      <c r="AQ876" s="296" t="str">
        <f t="shared" si="275"/>
        <v/>
      </c>
      <c r="AR876" s="296"/>
      <c r="AS876" s="332">
        <v>44817</v>
      </c>
      <c r="AT876" s="2" t="s">
        <v>115</v>
      </c>
      <c r="AU876" s="2" t="s">
        <v>118</v>
      </c>
      <c r="AV876" s="323">
        <v>45474</v>
      </c>
      <c r="AW876" s="323">
        <v>45565</v>
      </c>
      <c r="AX876" s="324">
        <v>2208</v>
      </c>
      <c r="AY876" s="325">
        <v>137</v>
      </c>
      <c r="AZ876" s="274">
        <f t="shared" si="266"/>
        <v>0.96418999999999999</v>
      </c>
      <c r="BA876" s="326">
        <f t="shared" si="276"/>
        <v>142.08817764133624</v>
      </c>
      <c r="BB876" s="296" t="str">
        <f t="shared" si="277"/>
        <v/>
      </c>
      <c r="BC876">
        <f t="shared" si="267"/>
        <v>1</v>
      </c>
      <c r="BD876" s="296"/>
      <c r="BE876" s="296"/>
      <c r="BF876" s="332">
        <v>45180</v>
      </c>
      <c r="BG876" s="2" t="s">
        <v>115</v>
      </c>
      <c r="BH876" s="2" t="s">
        <v>148</v>
      </c>
      <c r="BI876" s="323">
        <v>45839</v>
      </c>
      <c r="BJ876" s="323">
        <v>45930</v>
      </c>
      <c r="BK876" s="324">
        <v>2208</v>
      </c>
      <c r="BL876" s="325">
        <v>106.06</v>
      </c>
      <c r="BM876" s="274">
        <f t="shared" si="268"/>
        <v>0.95969000000000004</v>
      </c>
      <c r="BN876" s="326">
        <f t="shared" si="278"/>
        <v>110.51485375485834</v>
      </c>
      <c r="BO876" s="296" t="str">
        <f t="shared" si="279"/>
        <v/>
      </c>
      <c r="BP876" t="str">
        <f t="shared" si="269"/>
        <v/>
      </c>
      <c r="BQ876" s="296"/>
      <c r="BR876" s="332">
        <v>45168</v>
      </c>
      <c r="BS876" s="2" t="s">
        <v>108</v>
      </c>
      <c r="BT876" s="2" t="s">
        <v>143</v>
      </c>
      <c r="BU876" s="323">
        <v>46753</v>
      </c>
      <c r="BV876" s="323">
        <v>47118</v>
      </c>
      <c r="BW876" s="324">
        <v>8784</v>
      </c>
      <c r="BX876" s="325">
        <v>83.51</v>
      </c>
      <c r="BY876" s="274">
        <f t="shared" si="270"/>
        <v>0.95835000000000004</v>
      </c>
      <c r="BZ876" s="326">
        <f t="shared" si="280"/>
        <v>87.1393540981896</v>
      </c>
      <c r="CA876" s="296" t="str">
        <f t="shared" si="281"/>
        <v/>
      </c>
    </row>
    <row r="877" spans="12:79" x14ac:dyDescent="0.25">
      <c r="L877" s="332">
        <v>43993</v>
      </c>
      <c r="M877" s="2" t="s">
        <v>108</v>
      </c>
      <c r="N877" s="2" t="s">
        <v>111</v>
      </c>
      <c r="O877" s="323">
        <v>45292</v>
      </c>
      <c r="P877" s="323">
        <v>45657</v>
      </c>
      <c r="Q877" s="324">
        <v>8784</v>
      </c>
      <c r="R877" s="325">
        <v>45.9</v>
      </c>
      <c r="S877" s="274">
        <f t="shared" si="262"/>
        <v>1.0717300000000001</v>
      </c>
      <c r="T877" s="326">
        <f t="shared" si="271"/>
        <v>42.827951069765703</v>
      </c>
      <c r="U877" s="296" t="str">
        <f t="shared" si="263"/>
        <v/>
      </c>
      <c r="V877" s="296"/>
      <c r="W877" s="332">
        <v>44424</v>
      </c>
      <c r="X877" s="2" t="s">
        <v>108</v>
      </c>
      <c r="Y877" s="2" t="s">
        <v>110</v>
      </c>
      <c r="Z877" s="323">
        <v>44927</v>
      </c>
      <c r="AA877" s="323">
        <v>45291</v>
      </c>
      <c r="AB877" s="324">
        <v>8760</v>
      </c>
      <c r="AC877" s="325">
        <v>71.12</v>
      </c>
      <c r="AD877" s="274">
        <f t="shared" si="264"/>
        <v>1.07602</v>
      </c>
      <c r="AE877" s="326">
        <f t="shared" si="272"/>
        <v>66.095425735581131</v>
      </c>
      <c r="AF877" s="296" t="str">
        <f t="shared" si="273"/>
        <v/>
      </c>
      <c r="AG877" s="296"/>
      <c r="AH877" s="332">
        <v>44805</v>
      </c>
      <c r="AI877" s="2" t="s">
        <v>108</v>
      </c>
      <c r="AJ877" s="2" t="s">
        <v>143</v>
      </c>
      <c r="AK877" s="323">
        <v>46753</v>
      </c>
      <c r="AL877" s="323">
        <v>47118</v>
      </c>
      <c r="AM877" s="324">
        <v>8784</v>
      </c>
      <c r="AN877" s="325">
        <v>114</v>
      </c>
      <c r="AO877" s="274">
        <f t="shared" si="265"/>
        <v>0.96418999999999999</v>
      </c>
      <c r="AP877" s="326">
        <f t="shared" si="274"/>
        <v>118.2339580373163</v>
      </c>
      <c r="AQ877" s="296" t="str">
        <f t="shared" si="275"/>
        <v/>
      </c>
      <c r="AR877" s="296"/>
      <c r="AS877" s="332">
        <v>44817</v>
      </c>
      <c r="AT877" s="2" t="s">
        <v>115</v>
      </c>
      <c r="AU877" s="2" t="s">
        <v>140</v>
      </c>
      <c r="AV877" s="323">
        <v>45566</v>
      </c>
      <c r="AW877" s="323">
        <v>45657</v>
      </c>
      <c r="AX877" s="324">
        <v>2209</v>
      </c>
      <c r="AY877" s="325">
        <v>234.17</v>
      </c>
      <c r="AZ877" s="274">
        <f t="shared" si="266"/>
        <v>0.96418999999999999</v>
      </c>
      <c r="BA877" s="326">
        <f t="shared" si="276"/>
        <v>242.86706976840662</v>
      </c>
      <c r="BB877" s="296" t="str">
        <f t="shared" si="277"/>
        <v/>
      </c>
      <c r="BC877" t="str">
        <f t="shared" si="267"/>
        <v/>
      </c>
      <c r="BD877" s="296"/>
      <c r="BE877" s="296"/>
      <c r="BF877" s="332">
        <v>45180</v>
      </c>
      <c r="BG877" s="2" t="s">
        <v>115</v>
      </c>
      <c r="BH877" s="2" t="s">
        <v>152</v>
      </c>
      <c r="BI877" s="323">
        <v>45931</v>
      </c>
      <c r="BJ877" s="323">
        <v>46022</v>
      </c>
      <c r="BK877" s="324">
        <v>2209</v>
      </c>
      <c r="BL877" s="325">
        <v>133.25</v>
      </c>
      <c r="BM877" s="274">
        <f t="shared" si="268"/>
        <v>0.95969000000000004</v>
      </c>
      <c r="BN877" s="326">
        <f t="shared" si="278"/>
        <v>138.84691931769635</v>
      </c>
      <c r="BO877" s="296" t="str">
        <f t="shared" si="279"/>
        <v/>
      </c>
      <c r="BP877" t="str">
        <f t="shared" si="269"/>
        <v/>
      </c>
      <c r="BQ877" s="296"/>
      <c r="BR877" s="332">
        <v>45168</v>
      </c>
      <c r="BS877" s="2" t="s">
        <v>108</v>
      </c>
      <c r="BT877" s="2" t="s">
        <v>146</v>
      </c>
      <c r="BU877" s="323">
        <v>47119</v>
      </c>
      <c r="BV877" s="323">
        <v>47483</v>
      </c>
      <c r="BW877" s="324">
        <v>8760</v>
      </c>
      <c r="BX877" s="325">
        <v>80.52</v>
      </c>
      <c r="BY877" s="274">
        <f t="shared" si="270"/>
        <v>0.95835000000000004</v>
      </c>
      <c r="BZ877" s="326">
        <f t="shared" si="280"/>
        <v>84.019408358115498</v>
      </c>
      <c r="CA877" s="296" t="str">
        <f t="shared" si="281"/>
        <v/>
      </c>
    </row>
    <row r="878" spans="12:79" x14ac:dyDescent="0.25">
      <c r="L878" s="332">
        <v>43993</v>
      </c>
      <c r="M878" s="2" t="s">
        <v>108</v>
      </c>
      <c r="N878" s="2" t="s">
        <v>135</v>
      </c>
      <c r="O878" s="323">
        <v>45658</v>
      </c>
      <c r="P878" s="323">
        <v>46022</v>
      </c>
      <c r="Q878" s="324">
        <v>8760</v>
      </c>
      <c r="R878" s="325">
        <v>46.53</v>
      </c>
      <c r="S878" s="274">
        <f t="shared" si="262"/>
        <v>1.0717300000000001</v>
      </c>
      <c r="T878" s="326">
        <f t="shared" si="271"/>
        <v>43.415785692291898</v>
      </c>
      <c r="U878" s="296" t="str">
        <f t="shared" si="263"/>
        <v/>
      </c>
      <c r="V878" s="296"/>
      <c r="W878" s="332">
        <v>44424</v>
      </c>
      <c r="X878" s="2" t="s">
        <v>108</v>
      </c>
      <c r="Y878" s="2" t="s">
        <v>111</v>
      </c>
      <c r="Z878" s="323">
        <v>45292</v>
      </c>
      <c r="AA878" s="323">
        <v>45657</v>
      </c>
      <c r="AB878" s="324">
        <v>8784</v>
      </c>
      <c r="AC878" s="325">
        <v>63.35</v>
      </c>
      <c r="AD878" s="274">
        <f t="shared" si="264"/>
        <v>1.07602</v>
      </c>
      <c r="AE878" s="326">
        <f t="shared" si="272"/>
        <v>58.874370364863111</v>
      </c>
      <c r="AF878" s="296" t="str">
        <f t="shared" si="273"/>
        <v/>
      </c>
      <c r="AG878" s="296"/>
      <c r="AH878" s="332">
        <v>44805</v>
      </c>
      <c r="AI878" s="2" t="s">
        <v>108</v>
      </c>
      <c r="AJ878" s="2" t="s">
        <v>146</v>
      </c>
      <c r="AK878" s="323">
        <v>47119</v>
      </c>
      <c r="AL878" s="323">
        <v>47483</v>
      </c>
      <c r="AM878" s="324">
        <v>8760</v>
      </c>
      <c r="AN878" s="325">
        <v>116</v>
      </c>
      <c r="AO878" s="274">
        <f t="shared" si="265"/>
        <v>0.96418999999999999</v>
      </c>
      <c r="AP878" s="326">
        <f t="shared" si="274"/>
        <v>120.30823800288324</v>
      </c>
      <c r="AQ878" s="296" t="str">
        <f t="shared" si="275"/>
        <v/>
      </c>
      <c r="AR878" s="296"/>
      <c r="AS878" s="332">
        <v>44817</v>
      </c>
      <c r="AT878" s="2" t="s">
        <v>115</v>
      </c>
      <c r="AU878" s="2" t="s">
        <v>135</v>
      </c>
      <c r="AV878" s="323">
        <v>45658</v>
      </c>
      <c r="AW878" s="323">
        <v>45747</v>
      </c>
      <c r="AX878" s="324">
        <v>2159</v>
      </c>
      <c r="AY878" s="325">
        <v>209.18</v>
      </c>
      <c r="AZ878" s="274">
        <f t="shared" si="266"/>
        <v>0.96418999999999999</v>
      </c>
      <c r="BA878" s="326">
        <f t="shared" si="276"/>
        <v>216.94894159864756</v>
      </c>
      <c r="BB878" s="296" t="str">
        <f t="shared" si="277"/>
        <v/>
      </c>
      <c r="BC878" t="str">
        <f t="shared" si="267"/>
        <v/>
      </c>
      <c r="BD878" s="296"/>
      <c r="BE878" s="296"/>
      <c r="BF878" s="332">
        <v>45180</v>
      </c>
      <c r="BG878" s="2" t="s">
        <v>115</v>
      </c>
      <c r="BH878" s="2" t="s">
        <v>138</v>
      </c>
      <c r="BI878" s="323">
        <v>46023</v>
      </c>
      <c r="BJ878" s="323">
        <v>46112</v>
      </c>
      <c r="BK878" s="324">
        <v>2159</v>
      </c>
      <c r="BL878" s="325">
        <v>133.4</v>
      </c>
      <c r="BM878" s="274">
        <f t="shared" si="268"/>
        <v>0.95969000000000004</v>
      </c>
      <c r="BN878" s="326">
        <f t="shared" si="278"/>
        <v>139.00321978972377</v>
      </c>
      <c r="BO878" s="296" t="str">
        <f t="shared" si="279"/>
        <v/>
      </c>
      <c r="BP878" t="str">
        <f t="shared" si="269"/>
        <v/>
      </c>
      <c r="BQ878" s="296"/>
      <c r="BR878" s="332">
        <v>45168</v>
      </c>
      <c r="BS878" s="2" t="s">
        <v>108</v>
      </c>
      <c r="BT878" s="2" t="s">
        <v>149</v>
      </c>
      <c r="BU878" s="323">
        <v>47484</v>
      </c>
      <c r="BV878" s="323">
        <v>47848</v>
      </c>
      <c r="BW878" s="324">
        <v>8760</v>
      </c>
      <c r="BX878" s="325">
        <v>78.83</v>
      </c>
      <c r="BY878" s="274">
        <f t="shared" si="270"/>
        <v>0.95835000000000004</v>
      </c>
      <c r="BZ878" s="326">
        <f t="shared" si="280"/>
        <v>82.255960765899715</v>
      </c>
      <c r="CA878" s="296" t="str">
        <f t="shared" si="281"/>
        <v/>
      </c>
    </row>
    <row r="879" spans="12:79" x14ac:dyDescent="0.25">
      <c r="L879" s="332">
        <v>43993</v>
      </c>
      <c r="M879" s="2" t="s">
        <v>108</v>
      </c>
      <c r="N879" s="2" t="s">
        <v>138</v>
      </c>
      <c r="O879" s="323">
        <v>46023</v>
      </c>
      <c r="P879" s="323">
        <v>46387</v>
      </c>
      <c r="Q879" s="324">
        <v>8760</v>
      </c>
      <c r="R879" s="325">
        <v>47.08</v>
      </c>
      <c r="S879" s="274">
        <f t="shared" si="262"/>
        <v>1.0717300000000001</v>
      </c>
      <c r="T879" s="326">
        <f t="shared" si="271"/>
        <v>43.928974648465562</v>
      </c>
      <c r="U879" s="296" t="str">
        <f t="shared" si="263"/>
        <v/>
      </c>
      <c r="V879" s="296"/>
      <c r="W879" s="332">
        <v>44424</v>
      </c>
      <c r="X879" s="2" t="s">
        <v>108</v>
      </c>
      <c r="Y879" s="2" t="s">
        <v>135</v>
      </c>
      <c r="Z879" s="323">
        <v>45658</v>
      </c>
      <c r="AA879" s="323">
        <v>46022</v>
      </c>
      <c r="AB879" s="324">
        <v>8760</v>
      </c>
      <c r="AC879" s="325">
        <v>59.63</v>
      </c>
      <c r="AD879" s="274">
        <f t="shared" si="264"/>
        <v>1.07602</v>
      </c>
      <c r="AE879" s="326">
        <f t="shared" si="272"/>
        <v>55.417185554171859</v>
      </c>
      <c r="AF879" s="296" t="str">
        <f t="shared" si="273"/>
        <v/>
      </c>
      <c r="AG879" s="296"/>
      <c r="AH879" s="332">
        <v>44805</v>
      </c>
      <c r="AI879" s="2" t="s">
        <v>108</v>
      </c>
      <c r="AJ879" s="2" t="s">
        <v>149</v>
      </c>
      <c r="AK879" s="323">
        <v>47484</v>
      </c>
      <c r="AL879" s="323">
        <v>47848</v>
      </c>
      <c r="AM879" s="324">
        <v>8760</v>
      </c>
      <c r="AN879" s="325">
        <v>114.06</v>
      </c>
      <c r="AO879" s="274">
        <f t="shared" si="265"/>
        <v>0.96418999999999999</v>
      </c>
      <c r="AP879" s="326">
        <f t="shared" si="274"/>
        <v>118.29618643628331</v>
      </c>
      <c r="AQ879" s="296" t="str">
        <f t="shared" si="275"/>
        <v/>
      </c>
      <c r="AR879" s="296"/>
      <c r="AS879" s="332">
        <v>44817</v>
      </c>
      <c r="AT879" s="2" t="s">
        <v>115</v>
      </c>
      <c r="AU879" s="2" t="s">
        <v>145</v>
      </c>
      <c r="AV879" s="323">
        <v>45748</v>
      </c>
      <c r="AW879" s="323">
        <v>45838</v>
      </c>
      <c r="AX879" s="324">
        <v>2184</v>
      </c>
      <c r="AY879" s="325"/>
      <c r="AZ879" s="274">
        <f t="shared" si="266"/>
        <v>0.96418999999999999</v>
      </c>
      <c r="BA879" s="326" t="str">
        <f t="shared" si="276"/>
        <v/>
      </c>
      <c r="BB879" s="296" t="str">
        <f t="shared" si="277"/>
        <v/>
      </c>
      <c r="BC879" t="str">
        <f t="shared" si="267"/>
        <v/>
      </c>
      <c r="BD879" s="296"/>
      <c r="BE879" s="296"/>
      <c r="BF879" s="332">
        <v>45180</v>
      </c>
      <c r="BG879" s="2" t="s">
        <v>115</v>
      </c>
      <c r="BH879" s="2" t="s">
        <v>157</v>
      </c>
      <c r="BI879" s="323">
        <v>46113</v>
      </c>
      <c r="BJ879" s="323">
        <v>46203</v>
      </c>
      <c r="BK879" s="324">
        <v>2184</v>
      </c>
      <c r="BL879" s="325"/>
      <c r="BM879" s="274">
        <f t="shared" si="268"/>
        <v>0.95969000000000004</v>
      </c>
      <c r="BN879" s="326" t="str">
        <f t="shared" si="278"/>
        <v/>
      </c>
      <c r="BO879" s="296" t="str">
        <f t="shared" si="279"/>
        <v/>
      </c>
      <c r="BP879" t="str">
        <f t="shared" si="269"/>
        <v/>
      </c>
      <c r="BQ879" s="296"/>
      <c r="BR879" s="332">
        <v>45168</v>
      </c>
      <c r="BS879" s="2" t="s">
        <v>108</v>
      </c>
      <c r="BT879" s="2" t="s">
        <v>153</v>
      </c>
      <c r="BU879" s="323">
        <v>47849</v>
      </c>
      <c r="BV879" s="323">
        <v>48213</v>
      </c>
      <c r="BW879" s="324">
        <v>8760</v>
      </c>
      <c r="BX879" s="325">
        <v>80.77</v>
      </c>
      <c r="BY879" s="274">
        <f t="shared" si="270"/>
        <v>0.95835000000000004</v>
      </c>
      <c r="BZ879" s="326">
        <f t="shared" si="280"/>
        <v>84.280273386549794</v>
      </c>
      <c r="CA879" s="296" t="str">
        <f t="shared" si="281"/>
        <v/>
      </c>
    </row>
    <row r="880" spans="12:79" x14ac:dyDescent="0.25">
      <c r="L880" s="332">
        <v>43992</v>
      </c>
      <c r="M880" s="2" t="s">
        <v>108</v>
      </c>
      <c r="N880" s="2" t="s">
        <v>151</v>
      </c>
      <c r="O880" s="323">
        <v>44197</v>
      </c>
      <c r="P880" s="323">
        <v>44561</v>
      </c>
      <c r="Q880" s="324">
        <v>8760</v>
      </c>
      <c r="R880" s="325">
        <v>38.43</v>
      </c>
      <c r="S880" s="274">
        <f t="shared" si="262"/>
        <v>1.0717300000000001</v>
      </c>
      <c r="T880" s="326">
        <f t="shared" si="271"/>
        <v>35.857911974097952</v>
      </c>
      <c r="U880" s="296" t="str">
        <f t="shared" si="263"/>
        <v/>
      </c>
      <c r="V880" s="296"/>
      <c r="W880" s="332">
        <v>44424</v>
      </c>
      <c r="X880" s="2" t="s">
        <v>108</v>
      </c>
      <c r="Y880" s="2" t="s">
        <v>138</v>
      </c>
      <c r="Z880" s="323">
        <v>46023</v>
      </c>
      <c r="AA880" s="323">
        <v>46387</v>
      </c>
      <c r="AB880" s="324">
        <v>8760</v>
      </c>
      <c r="AC880" s="325">
        <v>59.35</v>
      </c>
      <c r="AD880" s="274">
        <f t="shared" si="264"/>
        <v>1.07602</v>
      </c>
      <c r="AE880" s="326">
        <f t="shared" si="272"/>
        <v>55.15696734261445</v>
      </c>
      <c r="AF880" s="296" t="str">
        <f t="shared" si="273"/>
        <v/>
      </c>
      <c r="AG880" s="296"/>
      <c r="AH880" s="332">
        <v>44805</v>
      </c>
      <c r="AI880" s="2" t="s">
        <v>108</v>
      </c>
      <c r="AJ880" s="2" t="s">
        <v>153</v>
      </c>
      <c r="AK880" s="323">
        <v>47849</v>
      </c>
      <c r="AL880" s="323">
        <v>48213</v>
      </c>
      <c r="AM880" s="324">
        <v>8760</v>
      </c>
      <c r="AN880" s="325">
        <v>112.49</v>
      </c>
      <c r="AO880" s="274">
        <f t="shared" si="265"/>
        <v>0.96418999999999999</v>
      </c>
      <c r="AP880" s="326">
        <f t="shared" si="274"/>
        <v>116.66787666331324</v>
      </c>
      <c r="AQ880" s="296" t="str">
        <f t="shared" si="275"/>
        <v/>
      </c>
      <c r="AR880" s="296"/>
      <c r="AS880" s="332">
        <v>44816</v>
      </c>
      <c r="AT880" s="2" t="s">
        <v>115</v>
      </c>
      <c r="AU880" s="2" t="s">
        <v>186</v>
      </c>
      <c r="AV880" s="323">
        <v>44835</v>
      </c>
      <c r="AW880" s="323">
        <v>44926</v>
      </c>
      <c r="AX880" s="324">
        <v>2209</v>
      </c>
      <c r="AY880" s="325">
        <v>495.63</v>
      </c>
      <c r="AZ880" s="274">
        <f t="shared" si="266"/>
        <v>0.96418999999999999</v>
      </c>
      <c r="BA880" s="326">
        <f t="shared" si="276"/>
        <v>514.0376896669743</v>
      </c>
      <c r="BB880" s="296" t="str">
        <f t="shared" si="277"/>
        <v/>
      </c>
      <c r="BC880" t="str">
        <f t="shared" si="267"/>
        <v/>
      </c>
      <c r="BD880" s="296"/>
      <c r="BE880" s="296"/>
      <c r="BF880" s="332">
        <v>45177</v>
      </c>
      <c r="BG880" s="2" t="s">
        <v>115</v>
      </c>
      <c r="BH880" s="2" t="s">
        <v>116</v>
      </c>
      <c r="BI880" s="323">
        <v>45200</v>
      </c>
      <c r="BJ880" s="323">
        <v>45291</v>
      </c>
      <c r="BK880" s="324">
        <v>2209</v>
      </c>
      <c r="BL880" s="325">
        <v>107.92</v>
      </c>
      <c r="BM880" s="274">
        <f t="shared" si="268"/>
        <v>0.95969000000000004</v>
      </c>
      <c r="BN880" s="326">
        <f t="shared" si="278"/>
        <v>112.45297960799842</v>
      </c>
      <c r="BO880" s="296">
        <f t="shared" si="279"/>
        <v>112.45297960799842</v>
      </c>
      <c r="BP880">
        <f t="shared" si="269"/>
        <v>1</v>
      </c>
      <c r="BQ880" s="296"/>
      <c r="BR880" s="332">
        <v>45168</v>
      </c>
      <c r="BS880" s="2" t="s">
        <v>108</v>
      </c>
      <c r="BT880" s="2" t="s">
        <v>155</v>
      </c>
      <c r="BU880" s="323">
        <v>48214</v>
      </c>
      <c r="BV880" s="323">
        <v>48579</v>
      </c>
      <c r="BW880" s="324">
        <v>8784</v>
      </c>
      <c r="BX880" s="325">
        <v>78.77</v>
      </c>
      <c r="BY880" s="274">
        <f t="shared" si="270"/>
        <v>0.95835000000000004</v>
      </c>
      <c r="BZ880" s="326">
        <f t="shared" si="280"/>
        <v>82.193353159075485</v>
      </c>
      <c r="CA880" s="296" t="str">
        <f t="shared" si="281"/>
        <v/>
      </c>
    </row>
    <row r="881" spans="12:79" x14ac:dyDescent="0.25">
      <c r="L881" s="332">
        <v>43992</v>
      </c>
      <c r="M881" s="2" t="s">
        <v>108</v>
      </c>
      <c r="N881" s="2" t="s">
        <v>133</v>
      </c>
      <c r="O881" s="323">
        <v>44562</v>
      </c>
      <c r="P881" s="323">
        <v>44926</v>
      </c>
      <c r="Q881" s="324">
        <v>8760</v>
      </c>
      <c r="R881" s="325">
        <v>42.38</v>
      </c>
      <c r="S881" s="274">
        <f t="shared" si="262"/>
        <v>1.0717300000000001</v>
      </c>
      <c r="T881" s="326">
        <f t="shared" si="271"/>
        <v>39.543541750254263</v>
      </c>
      <c r="U881" s="296" t="str">
        <f t="shared" si="263"/>
        <v/>
      </c>
      <c r="V881" s="296"/>
      <c r="W881" s="332">
        <v>44424</v>
      </c>
      <c r="X881" s="2" t="s">
        <v>108</v>
      </c>
      <c r="Y881" s="2" t="s">
        <v>141</v>
      </c>
      <c r="Z881" s="323">
        <v>46388</v>
      </c>
      <c r="AA881" s="323">
        <v>46752</v>
      </c>
      <c r="AB881" s="324">
        <v>8760</v>
      </c>
      <c r="AC881" s="325">
        <v>59.65</v>
      </c>
      <c r="AD881" s="274">
        <f t="shared" si="264"/>
        <v>1.07602</v>
      </c>
      <c r="AE881" s="326">
        <f t="shared" si="272"/>
        <v>55.435772569283095</v>
      </c>
      <c r="AF881" s="296" t="str">
        <f t="shared" si="273"/>
        <v/>
      </c>
      <c r="AG881" s="296"/>
      <c r="AH881" s="332">
        <v>44805</v>
      </c>
      <c r="AI881" s="2" t="s">
        <v>108</v>
      </c>
      <c r="AJ881" s="2" t="s">
        <v>155</v>
      </c>
      <c r="AK881" s="323">
        <v>48214</v>
      </c>
      <c r="AL881" s="323">
        <v>48579</v>
      </c>
      <c r="AM881" s="324">
        <v>8784</v>
      </c>
      <c r="AN881" s="325">
        <v>110.78</v>
      </c>
      <c r="AO881" s="274">
        <f t="shared" si="265"/>
        <v>0.96418999999999999</v>
      </c>
      <c r="AP881" s="326">
        <f t="shared" si="274"/>
        <v>114.8943672927535</v>
      </c>
      <c r="AQ881" s="296" t="str">
        <f t="shared" si="275"/>
        <v/>
      </c>
      <c r="AR881" s="296"/>
      <c r="AS881" s="332">
        <v>44816</v>
      </c>
      <c r="AT881" s="2" t="s">
        <v>115</v>
      </c>
      <c r="AU881" s="2" t="s">
        <v>110</v>
      </c>
      <c r="AV881" s="323">
        <v>44927</v>
      </c>
      <c r="AW881" s="323">
        <v>45016</v>
      </c>
      <c r="AX881" s="324">
        <v>2159</v>
      </c>
      <c r="AY881" s="325">
        <v>643.87</v>
      </c>
      <c r="AZ881" s="274">
        <f t="shared" si="266"/>
        <v>0.96418999999999999</v>
      </c>
      <c r="BA881" s="326">
        <f t="shared" si="276"/>
        <v>667.7833207147969</v>
      </c>
      <c r="BB881" s="296" t="str">
        <f t="shared" si="277"/>
        <v/>
      </c>
      <c r="BC881" t="str">
        <f t="shared" si="267"/>
        <v/>
      </c>
      <c r="BD881" s="296"/>
      <c r="BE881" s="296"/>
      <c r="BF881" s="332">
        <v>45177</v>
      </c>
      <c r="BG881" s="2" t="s">
        <v>115</v>
      </c>
      <c r="BH881" s="2" t="s">
        <v>111</v>
      </c>
      <c r="BI881" s="323">
        <v>45292</v>
      </c>
      <c r="BJ881" s="323">
        <v>45382</v>
      </c>
      <c r="BK881" s="324">
        <v>2183</v>
      </c>
      <c r="BL881" s="325">
        <v>128.47999999999999</v>
      </c>
      <c r="BM881" s="274">
        <f t="shared" si="268"/>
        <v>0.95969000000000004</v>
      </c>
      <c r="BN881" s="326">
        <f t="shared" si="278"/>
        <v>133.87656430722419</v>
      </c>
      <c r="BO881" s="296">
        <f t="shared" si="279"/>
        <v>133.87656430722419</v>
      </c>
      <c r="BP881">
        <f t="shared" si="269"/>
        <v>1</v>
      </c>
      <c r="BQ881" s="296"/>
      <c r="BR881" s="332">
        <v>45168</v>
      </c>
      <c r="BS881" s="2" t="s">
        <v>108</v>
      </c>
      <c r="BT881" s="2" t="s">
        <v>158</v>
      </c>
      <c r="BU881" s="323">
        <v>48580</v>
      </c>
      <c r="BV881" s="323">
        <v>48944</v>
      </c>
      <c r="BW881" s="324">
        <v>8760</v>
      </c>
      <c r="BX881" s="325">
        <v>76.77</v>
      </c>
      <c r="BY881" s="274">
        <f t="shared" si="270"/>
        <v>0.95835000000000004</v>
      </c>
      <c r="BZ881" s="326">
        <f t="shared" si="280"/>
        <v>80.106432931601177</v>
      </c>
      <c r="CA881" s="296" t="str">
        <f t="shared" si="281"/>
        <v/>
      </c>
    </row>
    <row r="882" spans="12:79" x14ac:dyDescent="0.25">
      <c r="L882" s="332">
        <v>43992</v>
      </c>
      <c r="M882" s="2" t="s">
        <v>108</v>
      </c>
      <c r="N882" s="2" t="s">
        <v>110</v>
      </c>
      <c r="O882" s="323">
        <v>44927</v>
      </c>
      <c r="P882" s="323">
        <v>45291</v>
      </c>
      <c r="Q882" s="324">
        <v>8760</v>
      </c>
      <c r="R882" s="325">
        <v>44.54</v>
      </c>
      <c r="S882" s="274">
        <f t="shared" si="262"/>
        <v>1.0717300000000001</v>
      </c>
      <c r="T882" s="326">
        <f t="shared" si="271"/>
        <v>41.558974741772644</v>
      </c>
      <c r="U882" s="296" t="str">
        <f t="shared" si="263"/>
        <v/>
      </c>
      <c r="V882" s="296"/>
      <c r="W882" s="332">
        <v>44421</v>
      </c>
      <c r="X882" s="2" t="s">
        <v>108</v>
      </c>
      <c r="Y882" s="2" t="s">
        <v>133</v>
      </c>
      <c r="Z882" s="323">
        <v>44562</v>
      </c>
      <c r="AA882" s="323">
        <v>44926</v>
      </c>
      <c r="AB882" s="324">
        <v>8760</v>
      </c>
      <c r="AC882" s="325">
        <v>82.07</v>
      </c>
      <c r="AD882" s="274">
        <f t="shared" si="264"/>
        <v>1.07602</v>
      </c>
      <c r="AE882" s="326">
        <f t="shared" si="272"/>
        <v>76.271816508986817</v>
      </c>
      <c r="AF882" s="296" t="str">
        <f t="shared" si="273"/>
        <v/>
      </c>
      <c r="AG882" s="296"/>
      <c r="AH882" s="332">
        <v>44804</v>
      </c>
      <c r="AI882" s="2" t="s">
        <v>108</v>
      </c>
      <c r="AJ882" s="2" t="s">
        <v>110</v>
      </c>
      <c r="AK882" s="323">
        <v>44927</v>
      </c>
      <c r="AL882" s="323">
        <v>45291</v>
      </c>
      <c r="AM882" s="324">
        <v>8760</v>
      </c>
      <c r="AN882" s="325">
        <v>575.83000000000004</v>
      </c>
      <c r="AO882" s="274">
        <f t="shared" si="265"/>
        <v>0.96899000000000002</v>
      </c>
      <c r="AP882" s="326">
        <f t="shared" si="274"/>
        <v>594.25793867841776</v>
      </c>
      <c r="AQ882" s="296" t="str">
        <f t="shared" si="275"/>
        <v/>
      </c>
      <c r="AR882" s="296"/>
      <c r="AS882" s="332">
        <v>44816</v>
      </c>
      <c r="AT882" s="2" t="s">
        <v>115</v>
      </c>
      <c r="AU882" s="2" t="s">
        <v>134</v>
      </c>
      <c r="AV882" s="323">
        <v>45017</v>
      </c>
      <c r="AW882" s="323">
        <v>45107</v>
      </c>
      <c r="AX882" s="324">
        <v>2184</v>
      </c>
      <c r="AY882" s="325">
        <v>377.46</v>
      </c>
      <c r="AZ882" s="274">
        <f t="shared" si="266"/>
        <v>0.96418999999999999</v>
      </c>
      <c r="BA882" s="326">
        <f t="shared" si="276"/>
        <v>391.47885790145097</v>
      </c>
      <c r="BB882" s="296" t="str">
        <f t="shared" si="277"/>
        <v/>
      </c>
      <c r="BC882" t="str">
        <f t="shared" si="267"/>
        <v/>
      </c>
      <c r="BD882" s="296"/>
      <c r="BE882" s="296"/>
      <c r="BF882" s="332">
        <v>45177</v>
      </c>
      <c r="BG882" s="2" t="s">
        <v>115</v>
      </c>
      <c r="BH882" s="2" t="s">
        <v>117</v>
      </c>
      <c r="BI882" s="323">
        <v>45383</v>
      </c>
      <c r="BJ882" s="323">
        <v>45473</v>
      </c>
      <c r="BK882" s="324">
        <v>2184</v>
      </c>
      <c r="BL882" s="325">
        <v>115.33</v>
      </c>
      <c r="BM882" s="274">
        <f t="shared" si="268"/>
        <v>0.95969000000000004</v>
      </c>
      <c r="BN882" s="326">
        <f t="shared" si="278"/>
        <v>120.17422292615323</v>
      </c>
      <c r="BO882" s="296">
        <f t="shared" si="279"/>
        <v>120.17422292615323</v>
      </c>
      <c r="BP882">
        <f t="shared" si="269"/>
        <v>1</v>
      </c>
      <c r="BQ882" s="296"/>
      <c r="BR882" s="332">
        <v>45167</v>
      </c>
      <c r="BS882" s="2" t="s">
        <v>108</v>
      </c>
      <c r="BT882" s="2" t="s">
        <v>111</v>
      </c>
      <c r="BU882" s="323">
        <v>45292</v>
      </c>
      <c r="BV882" s="323">
        <v>45657</v>
      </c>
      <c r="BW882" s="324">
        <v>8784</v>
      </c>
      <c r="BX882" s="325">
        <v>134.88</v>
      </c>
      <c r="BY882" s="274">
        <f t="shared" si="270"/>
        <v>0.95835000000000004</v>
      </c>
      <c r="BZ882" s="326">
        <f t="shared" si="280"/>
        <v>140.7419001408671</v>
      </c>
      <c r="CA882" s="296">
        <f t="shared" si="281"/>
        <v>140.7419001408671</v>
      </c>
    </row>
    <row r="883" spans="12:79" x14ac:dyDescent="0.25">
      <c r="L883" s="332">
        <v>43992</v>
      </c>
      <c r="M883" s="2" t="s">
        <v>108</v>
      </c>
      <c r="N883" s="2" t="s">
        <v>111</v>
      </c>
      <c r="O883" s="323">
        <v>45292</v>
      </c>
      <c r="P883" s="323">
        <v>45657</v>
      </c>
      <c r="Q883" s="324">
        <v>8784</v>
      </c>
      <c r="R883" s="325">
        <v>46.19</v>
      </c>
      <c r="S883" s="274">
        <f t="shared" si="262"/>
        <v>1.0717300000000001</v>
      </c>
      <c r="T883" s="326">
        <f t="shared" si="271"/>
        <v>43.09854161029363</v>
      </c>
      <c r="U883" s="296" t="str">
        <f t="shared" si="263"/>
        <v/>
      </c>
      <c r="V883" s="296"/>
      <c r="W883" s="332">
        <v>44421</v>
      </c>
      <c r="X883" s="2" t="s">
        <v>108</v>
      </c>
      <c r="Y883" s="2" t="s">
        <v>110</v>
      </c>
      <c r="Z883" s="323">
        <v>44927</v>
      </c>
      <c r="AA883" s="323">
        <v>45291</v>
      </c>
      <c r="AB883" s="324">
        <v>8760</v>
      </c>
      <c r="AC883" s="325">
        <v>70.05</v>
      </c>
      <c r="AD883" s="274">
        <f t="shared" si="264"/>
        <v>1.07602</v>
      </c>
      <c r="AE883" s="326">
        <f t="shared" si="272"/>
        <v>65.101020427129612</v>
      </c>
      <c r="AF883" s="296" t="str">
        <f t="shared" si="273"/>
        <v/>
      </c>
      <c r="AG883" s="296"/>
      <c r="AH883" s="332">
        <v>44804</v>
      </c>
      <c r="AI883" s="2" t="s">
        <v>108</v>
      </c>
      <c r="AJ883" s="2" t="s">
        <v>111</v>
      </c>
      <c r="AK883" s="323">
        <v>45292</v>
      </c>
      <c r="AL883" s="323">
        <v>45657</v>
      </c>
      <c r="AM883" s="324">
        <v>8784</v>
      </c>
      <c r="AN883" s="325">
        <v>304.25</v>
      </c>
      <c r="AO883" s="274">
        <f t="shared" si="265"/>
        <v>0.96899000000000002</v>
      </c>
      <c r="AP883" s="326">
        <f t="shared" si="274"/>
        <v>313.98672844920998</v>
      </c>
      <c r="AQ883" s="296">
        <f t="shared" si="275"/>
        <v>313.98672844920998</v>
      </c>
      <c r="AR883" s="296"/>
      <c r="AS883" s="332">
        <v>44816</v>
      </c>
      <c r="AT883" s="2" t="s">
        <v>115</v>
      </c>
      <c r="AU883" s="2" t="s">
        <v>137</v>
      </c>
      <c r="AV883" s="323">
        <v>45108</v>
      </c>
      <c r="AW883" s="323">
        <v>45199</v>
      </c>
      <c r="AX883" s="324">
        <v>2208</v>
      </c>
      <c r="AY883" s="325">
        <v>367.46</v>
      </c>
      <c r="AZ883" s="274">
        <f t="shared" si="266"/>
        <v>0.96418999999999999</v>
      </c>
      <c r="BA883" s="326">
        <f t="shared" si="276"/>
        <v>381.10745807361616</v>
      </c>
      <c r="BB883" s="296" t="str">
        <f t="shared" si="277"/>
        <v/>
      </c>
      <c r="BC883" t="str">
        <f t="shared" si="267"/>
        <v/>
      </c>
      <c r="BD883" s="296"/>
      <c r="BE883" s="296"/>
      <c r="BF883" s="332">
        <v>45177</v>
      </c>
      <c r="BG883" s="2" t="s">
        <v>115</v>
      </c>
      <c r="BH883" s="2" t="s">
        <v>118</v>
      </c>
      <c r="BI883" s="323">
        <v>45474</v>
      </c>
      <c r="BJ883" s="323">
        <v>45565</v>
      </c>
      <c r="BK883" s="324">
        <v>2208</v>
      </c>
      <c r="BL883" s="325">
        <v>126.39</v>
      </c>
      <c r="BM883" s="274">
        <f t="shared" si="268"/>
        <v>0.95969000000000004</v>
      </c>
      <c r="BN883" s="326">
        <f t="shared" si="278"/>
        <v>131.69877773030873</v>
      </c>
      <c r="BO883" s="296">
        <f t="shared" si="279"/>
        <v>131.69877773030873</v>
      </c>
      <c r="BP883">
        <f t="shared" si="269"/>
        <v>1</v>
      </c>
      <c r="BQ883" s="296"/>
      <c r="BR883" s="332">
        <v>45167</v>
      </c>
      <c r="BS883" s="2" t="s">
        <v>108</v>
      </c>
      <c r="BT883" s="2" t="s">
        <v>135</v>
      </c>
      <c r="BU883" s="323">
        <v>45658</v>
      </c>
      <c r="BV883" s="323">
        <v>46022</v>
      </c>
      <c r="BW883" s="324">
        <v>8760</v>
      </c>
      <c r="BX883" s="325">
        <v>123.91</v>
      </c>
      <c r="BY883" s="274">
        <f t="shared" si="270"/>
        <v>0.95835000000000004</v>
      </c>
      <c r="BZ883" s="326">
        <f t="shared" si="280"/>
        <v>129.29514269317053</v>
      </c>
      <c r="CA883" s="296" t="str">
        <f t="shared" si="281"/>
        <v/>
      </c>
    </row>
    <row r="884" spans="12:79" x14ac:dyDescent="0.25">
      <c r="L884" s="332">
        <v>43992</v>
      </c>
      <c r="M884" s="2" t="s">
        <v>108</v>
      </c>
      <c r="N884" s="2" t="s">
        <v>135</v>
      </c>
      <c r="O884" s="323">
        <v>45658</v>
      </c>
      <c r="P884" s="323">
        <v>46022</v>
      </c>
      <c r="Q884" s="324">
        <v>8760</v>
      </c>
      <c r="R884" s="325">
        <v>46.8</v>
      </c>
      <c r="S884" s="274">
        <f t="shared" si="262"/>
        <v>1.0717300000000001</v>
      </c>
      <c r="T884" s="326">
        <f t="shared" si="271"/>
        <v>43.667714816231694</v>
      </c>
      <c r="U884" s="296" t="str">
        <f t="shared" si="263"/>
        <v/>
      </c>
      <c r="V884" s="296"/>
      <c r="W884" s="332">
        <v>44421</v>
      </c>
      <c r="X884" s="2" t="s">
        <v>108</v>
      </c>
      <c r="Y884" s="2" t="s">
        <v>111</v>
      </c>
      <c r="Z884" s="323">
        <v>45292</v>
      </c>
      <c r="AA884" s="323">
        <v>45657</v>
      </c>
      <c r="AB884" s="324">
        <v>8784</v>
      </c>
      <c r="AC884" s="325">
        <v>62.67</v>
      </c>
      <c r="AD884" s="274">
        <f t="shared" si="264"/>
        <v>1.07602</v>
      </c>
      <c r="AE884" s="326">
        <f t="shared" si="272"/>
        <v>58.242411851080838</v>
      </c>
      <c r="AF884" s="296" t="str">
        <f t="shared" si="273"/>
        <v/>
      </c>
      <c r="AG884" s="296"/>
      <c r="AH884" s="332">
        <v>44804</v>
      </c>
      <c r="AI884" s="2" t="s">
        <v>108</v>
      </c>
      <c r="AJ884" s="2" t="s">
        <v>135</v>
      </c>
      <c r="AK884" s="323">
        <v>45658</v>
      </c>
      <c r="AL884" s="323">
        <v>46022</v>
      </c>
      <c r="AM884" s="324">
        <v>8760</v>
      </c>
      <c r="AN884" s="325">
        <v>215</v>
      </c>
      <c r="AO884" s="274">
        <f t="shared" si="265"/>
        <v>0.96899000000000002</v>
      </c>
      <c r="AP884" s="326">
        <f t="shared" si="274"/>
        <v>221.88051476279423</v>
      </c>
      <c r="AQ884" s="296" t="str">
        <f t="shared" si="275"/>
        <v/>
      </c>
      <c r="AR884" s="296"/>
      <c r="AS884" s="332">
        <v>44816</v>
      </c>
      <c r="AT884" s="2" t="s">
        <v>115</v>
      </c>
      <c r="AU884" s="2" t="s">
        <v>116</v>
      </c>
      <c r="AV884" s="323">
        <v>45200</v>
      </c>
      <c r="AW884" s="323">
        <v>45291</v>
      </c>
      <c r="AX884" s="324">
        <v>2209</v>
      </c>
      <c r="AY884" s="325">
        <v>514.30999999999995</v>
      </c>
      <c r="AZ884" s="274">
        <f t="shared" si="266"/>
        <v>0.96418999999999999</v>
      </c>
      <c r="BA884" s="326">
        <f t="shared" si="276"/>
        <v>533.41146454536965</v>
      </c>
      <c r="BB884" s="296" t="str">
        <f t="shared" si="277"/>
        <v/>
      </c>
      <c r="BC884">
        <f t="shared" si="267"/>
        <v>1</v>
      </c>
      <c r="BD884" s="296"/>
      <c r="BE884" s="296"/>
      <c r="BF884" s="332">
        <v>45177</v>
      </c>
      <c r="BG884" s="2" t="s">
        <v>115</v>
      </c>
      <c r="BH884" s="2" t="s">
        <v>140</v>
      </c>
      <c r="BI884" s="323">
        <v>45566</v>
      </c>
      <c r="BJ884" s="323">
        <v>45657</v>
      </c>
      <c r="BK884" s="324">
        <v>2209</v>
      </c>
      <c r="BL884" s="325">
        <v>140.97</v>
      </c>
      <c r="BM884" s="274">
        <f t="shared" si="268"/>
        <v>0.95969000000000004</v>
      </c>
      <c r="BN884" s="326">
        <f t="shared" si="278"/>
        <v>146.89118361137449</v>
      </c>
      <c r="BO884" s="296" t="str">
        <f t="shared" si="279"/>
        <v/>
      </c>
      <c r="BP884" t="str">
        <f t="shared" si="269"/>
        <v/>
      </c>
      <c r="BQ884" s="296"/>
      <c r="BR884" s="332">
        <v>45167</v>
      </c>
      <c r="BS884" s="2" t="s">
        <v>108</v>
      </c>
      <c r="BT884" s="2" t="s">
        <v>138</v>
      </c>
      <c r="BU884" s="323">
        <v>46023</v>
      </c>
      <c r="BV884" s="323">
        <v>46387</v>
      </c>
      <c r="BW884" s="324">
        <v>8760</v>
      </c>
      <c r="BX884" s="325">
        <v>106.68</v>
      </c>
      <c r="BY884" s="274">
        <f t="shared" si="270"/>
        <v>0.95835000000000004</v>
      </c>
      <c r="BZ884" s="326">
        <f t="shared" si="280"/>
        <v>111.31632493347942</v>
      </c>
      <c r="CA884" s="296" t="str">
        <f t="shared" si="281"/>
        <v/>
      </c>
    </row>
    <row r="885" spans="12:79" x14ac:dyDescent="0.25">
      <c r="L885" s="332">
        <v>43992</v>
      </c>
      <c r="M885" s="2" t="s">
        <v>108</v>
      </c>
      <c r="N885" s="2" t="s">
        <v>138</v>
      </c>
      <c r="O885" s="323">
        <v>46023</v>
      </c>
      <c r="P885" s="323">
        <v>46387</v>
      </c>
      <c r="Q885" s="324">
        <v>8760</v>
      </c>
      <c r="R885" s="325">
        <v>47.35</v>
      </c>
      <c r="S885" s="274">
        <f t="shared" si="262"/>
        <v>1.0717300000000001</v>
      </c>
      <c r="T885" s="326">
        <f t="shared" si="271"/>
        <v>44.180903772405358</v>
      </c>
      <c r="U885" s="296" t="str">
        <f t="shared" si="263"/>
        <v/>
      </c>
      <c r="V885" s="296"/>
      <c r="W885" s="332">
        <v>44421</v>
      </c>
      <c r="X885" s="2" t="s">
        <v>108</v>
      </c>
      <c r="Y885" s="2" t="s">
        <v>135</v>
      </c>
      <c r="Z885" s="323">
        <v>45658</v>
      </c>
      <c r="AA885" s="323">
        <v>46022</v>
      </c>
      <c r="AB885" s="324">
        <v>8760</v>
      </c>
      <c r="AC885" s="325">
        <v>59.4</v>
      </c>
      <c r="AD885" s="274">
        <f t="shared" si="264"/>
        <v>1.07602</v>
      </c>
      <c r="AE885" s="326">
        <f t="shared" si="272"/>
        <v>55.203434880392557</v>
      </c>
      <c r="AF885" s="296" t="str">
        <f t="shared" si="273"/>
        <v/>
      </c>
      <c r="AG885" s="296"/>
      <c r="AH885" s="332">
        <v>44804</v>
      </c>
      <c r="AI885" s="2" t="s">
        <v>108</v>
      </c>
      <c r="AJ885" s="2" t="s">
        <v>138</v>
      </c>
      <c r="AK885" s="323">
        <v>46023</v>
      </c>
      <c r="AL885" s="323">
        <v>46387</v>
      </c>
      <c r="AM885" s="324">
        <v>8760</v>
      </c>
      <c r="AN885" s="325">
        <v>182.5</v>
      </c>
      <c r="AO885" s="274">
        <f t="shared" si="265"/>
        <v>0.96899000000000002</v>
      </c>
      <c r="AP885" s="326">
        <f t="shared" si="274"/>
        <v>188.34043694981372</v>
      </c>
      <c r="AQ885" s="296" t="str">
        <f t="shared" si="275"/>
        <v/>
      </c>
      <c r="AR885" s="296"/>
      <c r="AS885" s="332">
        <v>44816</v>
      </c>
      <c r="AT885" s="2" t="s">
        <v>115</v>
      </c>
      <c r="AU885" s="2" t="s">
        <v>111</v>
      </c>
      <c r="AV885" s="323">
        <v>45292</v>
      </c>
      <c r="AW885" s="323">
        <v>45382</v>
      </c>
      <c r="AX885" s="324">
        <v>2183</v>
      </c>
      <c r="AY885" s="325">
        <v>448.14</v>
      </c>
      <c r="AZ885" s="274">
        <f t="shared" si="266"/>
        <v>0.96418999999999999</v>
      </c>
      <c r="BA885" s="326">
        <f t="shared" si="276"/>
        <v>464.78391188458704</v>
      </c>
      <c r="BB885" s="296" t="str">
        <f t="shared" si="277"/>
        <v/>
      </c>
      <c r="BC885">
        <f t="shared" si="267"/>
        <v>1</v>
      </c>
      <c r="BD885" s="296"/>
      <c r="BE885" s="296"/>
      <c r="BF885" s="332">
        <v>45177</v>
      </c>
      <c r="BG885" s="2" t="s">
        <v>115</v>
      </c>
      <c r="BH885" s="2" t="s">
        <v>135</v>
      </c>
      <c r="BI885" s="323">
        <v>45658</v>
      </c>
      <c r="BJ885" s="323">
        <v>45747</v>
      </c>
      <c r="BK885" s="324">
        <v>2159</v>
      </c>
      <c r="BL885" s="325">
        <v>142.87</v>
      </c>
      <c r="BM885" s="274">
        <f t="shared" si="268"/>
        <v>0.95969000000000004</v>
      </c>
      <c r="BN885" s="326">
        <f t="shared" si="278"/>
        <v>148.87098959038858</v>
      </c>
      <c r="BO885" s="296" t="str">
        <f t="shared" si="279"/>
        <v/>
      </c>
      <c r="BP885" t="str">
        <f t="shared" si="269"/>
        <v/>
      </c>
      <c r="BQ885" s="296"/>
      <c r="BR885" s="332">
        <v>45167</v>
      </c>
      <c r="BS885" s="2" t="s">
        <v>108</v>
      </c>
      <c r="BT885" s="2" t="s">
        <v>141</v>
      </c>
      <c r="BU885" s="323">
        <v>46388</v>
      </c>
      <c r="BV885" s="323">
        <v>46752</v>
      </c>
      <c r="BW885" s="324">
        <v>8760</v>
      </c>
      <c r="BX885" s="325">
        <v>91.71</v>
      </c>
      <c r="BY885" s="274">
        <f t="shared" si="270"/>
        <v>0.95835000000000004</v>
      </c>
      <c r="BZ885" s="326">
        <f t="shared" si="280"/>
        <v>95.695727030834234</v>
      </c>
      <c r="CA885" s="296" t="str">
        <f t="shared" si="281"/>
        <v/>
      </c>
    </row>
    <row r="886" spans="12:79" x14ac:dyDescent="0.25">
      <c r="L886" s="332">
        <v>43991</v>
      </c>
      <c r="M886" s="2" t="s">
        <v>108</v>
      </c>
      <c r="N886" s="2" t="s">
        <v>151</v>
      </c>
      <c r="O886" s="323">
        <v>44197</v>
      </c>
      <c r="P886" s="323">
        <v>44561</v>
      </c>
      <c r="Q886" s="324">
        <v>8760</v>
      </c>
      <c r="R886" s="325">
        <v>38.42</v>
      </c>
      <c r="S886" s="274">
        <f t="shared" si="262"/>
        <v>1.0717300000000001</v>
      </c>
      <c r="T886" s="326">
        <f t="shared" si="271"/>
        <v>35.848581265803887</v>
      </c>
      <c r="U886" s="296" t="str">
        <f t="shared" si="263"/>
        <v/>
      </c>
      <c r="V886" s="296"/>
      <c r="W886" s="332">
        <v>44421</v>
      </c>
      <c r="X886" s="2" t="s">
        <v>108</v>
      </c>
      <c r="Y886" s="2" t="s">
        <v>138</v>
      </c>
      <c r="Z886" s="323">
        <v>46023</v>
      </c>
      <c r="AA886" s="323">
        <v>46387</v>
      </c>
      <c r="AB886" s="324">
        <v>8760</v>
      </c>
      <c r="AC886" s="325">
        <v>58.3</v>
      </c>
      <c r="AD886" s="274">
        <f t="shared" si="264"/>
        <v>1.07602</v>
      </c>
      <c r="AE886" s="326">
        <f t="shared" si="272"/>
        <v>54.181149049274175</v>
      </c>
      <c r="AF886" s="296" t="str">
        <f t="shared" si="273"/>
        <v/>
      </c>
      <c r="AG886" s="296"/>
      <c r="AH886" s="332">
        <v>44804</v>
      </c>
      <c r="AI886" s="2" t="s">
        <v>108</v>
      </c>
      <c r="AJ886" s="2" t="s">
        <v>141</v>
      </c>
      <c r="AK886" s="323">
        <v>46388</v>
      </c>
      <c r="AL886" s="323">
        <v>46752</v>
      </c>
      <c r="AM886" s="324">
        <v>8760</v>
      </c>
      <c r="AN886" s="325">
        <v>145.85</v>
      </c>
      <c r="AO886" s="274">
        <f t="shared" si="265"/>
        <v>0.96899000000000002</v>
      </c>
      <c r="AP886" s="326">
        <f t="shared" si="274"/>
        <v>150.51754920071414</v>
      </c>
      <c r="AQ886" s="296" t="str">
        <f t="shared" si="275"/>
        <v/>
      </c>
      <c r="AR886" s="296"/>
      <c r="AS886" s="332">
        <v>44816</v>
      </c>
      <c r="AT886" s="2" t="s">
        <v>115</v>
      </c>
      <c r="AU886" s="2" t="s">
        <v>117</v>
      </c>
      <c r="AV886" s="323">
        <v>45383</v>
      </c>
      <c r="AW886" s="323">
        <v>45473</v>
      </c>
      <c r="AX886" s="324">
        <v>2184</v>
      </c>
      <c r="AY886" s="325">
        <v>138.59</v>
      </c>
      <c r="AZ886" s="274">
        <f t="shared" si="266"/>
        <v>0.96418999999999999</v>
      </c>
      <c r="BA886" s="326">
        <f t="shared" si="276"/>
        <v>143.73723021396199</v>
      </c>
      <c r="BB886" s="296" t="str">
        <f t="shared" si="277"/>
        <v/>
      </c>
      <c r="BC886">
        <f t="shared" si="267"/>
        <v>1</v>
      </c>
      <c r="BD886" s="296"/>
      <c r="BE886" s="296"/>
      <c r="BF886" s="332">
        <v>45177</v>
      </c>
      <c r="BG886" s="2" t="s">
        <v>115</v>
      </c>
      <c r="BH886" s="2" t="s">
        <v>145</v>
      </c>
      <c r="BI886" s="323">
        <v>45748</v>
      </c>
      <c r="BJ886" s="323">
        <v>45838</v>
      </c>
      <c r="BK886" s="324">
        <v>2184</v>
      </c>
      <c r="BL886" s="325">
        <v>105.17</v>
      </c>
      <c r="BM886" s="274">
        <f t="shared" si="268"/>
        <v>0.95969000000000004</v>
      </c>
      <c r="BN886" s="326">
        <f t="shared" si="278"/>
        <v>109.58747095416228</v>
      </c>
      <c r="BO886" s="296" t="str">
        <f t="shared" si="279"/>
        <v/>
      </c>
      <c r="BP886" t="str">
        <f t="shared" si="269"/>
        <v/>
      </c>
      <c r="BQ886" s="296"/>
      <c r="BR886" s="332">
        <v>45167</v>
      </c>
      <c r="BS886" s="2" t="s">
        <v>108</v>
      </c>
      <c r="BT886" s="2" t="s">
        <v>143</v>
      </c>
      <c r="BU886" s="323">
        <v>46753</v>
      </c>
      <c r="BV886" s="323">
        <v>47118</v>
      </c>
      <c r="BW886" s="324">
        <v>8784</v>
      </c>
      <c r="BX886" s="325">
        <v>82.87</v>
      </c>
      <c r="BY886" s="274">
        <f t="shared" si="270"/>
        <v>0.95835000000000004</v>
      </c>
      <c r="BZ886" s="326">
        <f t="shared" si="280"/>
        <v>86.471539625397824</v>
      </c>
      <c r="CA886" s="296" t="str">
        <f t="shared" si="281"/>
        <v/>
      </c>
    </row>
    <row r="887" spans="12:79" x14ac:dyDescent="0.25">
      <c r="L887" s="332">
        <v>43991</v>
      </c>
      <c r="M887" s="2" t="s">
        <v>108</v>
      </c>
      <c r="N887" s="2" t="s">
        <v>133</v>
      </c>
      <c r="O887" s="323">
        <v>44562</v>
      </c>
      <c r="P887" s="323">
        <v>44926</v>
      </c>
      <c r="Q887" s="324">
        <v>8760</v>
      </c>
      <c r="R887" s="325">
        <v>42.31</v>
      </c>
      <c r="S887" s="274">
        <f t="shared" si="262"/>
        <v>1.0717300000000001</v>
      </c>
      <c r="T887" s="326">
        <f t="shared" si="271"/>
        <v>39.478226792195798</v>
      </c>
      <c r="U887" s="296" t="str">
        <f t="shared" si="263"/>
        <v/>
      </c>
      <c r="V887" s="296"/>
      <c r="W887" s="332">
        <v>44421</v>
      </c>
      <c r="X887" s="2" t="s">
        <v>108</v>
      </c>
      <c r="Y887" s="2" t="s">
        <v>141</v>
      </c>
      <c r="Z887" s="323">
        <v>46388</v>
      </c>
      <c r="AA887" s="323">
        <v>46752</v>
      </c>
      <c r="AB887" s="324">
        <v>8760</v>
      </c>
      <c r="AC887" s="325">
        <v>59.4</v>
      </c>
      <c r="AD887" s="274">
        <f t="shared" si="264"/>
        <v>1.07602</v>
      </c>
      <c r="AE887" s="326">
        <f t="shared" si="272"/>
        <v>55.203434880392557</v>
      </c>
      <c r="AF887" s="296" t="str">
        <f t="shared" si="273"/>
        <v/>
      </c>
      <c r="AG887" s="296"/>
      <c r="AH887" s="332">
        <v>44804</v>
      </c>
      <c r="AI887" s="2" t="s">
        <v>108</v>
      </c>
      <c r="AJ887" s="2" t="s">
        <v>143</v>
      </c>
      <c r="AK887" s="323">
        <v>46753</v>
      </c>
      <c r="AL887" s="323">
        <v>47118</v>
      </c>
      <c r="AM887" s="324">
        <v>8784</v>
      </c>
      <c r="AN887" s="325">
        <v>130.86000000000001</v>
      </c>
      <c r="AO887" s="274">
        <f t="shared" si="265"/>
        <v>0.96899000000000002</v>
      </c>
      <c r="AP887" s="326">
        <f t="shared" si="274"/>
        <v>135.04783331097329</v>
      </c>
      <c r="AQ887" s="296" t="str">
        <f t="shared" si="275"/>
        <v/>
      </c>
      <c r="AR887" s="296"/>
      <c r="AS887" s="332">
        <v>44816</v>
      </c>
      <c r="AT887" s="2" t="s">
        <v>115</v>
      </c>
      <c r="AU887" s="2" t="s">
        <v>118</v>
      </c>
      <c r="AV887" s="323">
        <v>45474</v>
      </c>
      <c r="AW887" s="323">
        <v>45565</v>
      </c>
      <c r="AX887" s="324">
        <v>2208</v>
      </c>
      <c r="AY887" s="325">
        <v>135.25</v>
      </c>
      <c r="AZ887" s="274">
        <f t="shared" si="266"/>
        <v>0.96418999999999999</v>
      </c>
      <c r="BA887" s="326">
        <f t="shared" si="276"/>
        <v>140.27318267146518</v>
      </c>
      <c r="BB887" s="296" t="str">
        <f t="shared" si="277"/>
        <v/>
      </c>
      <c r="BC887">
        <f t="shared" si="267"/>
        <v>1</v>
      </c>
      <c r="BD887" s="296"/>
      <c r="BE887" s="296"/>
      <c r="BF887" s="332">
        <v>45177</v>
      </c>
      <c r="BG887" s="2" t="s">
        <v>115</v>
      </c>
      <c r="BH887" s="2" t="s">
        <v>148</v>
      </c>
      <c r="BI887" s="323">
        <v>45839</v>
      </c>
      <c r="BJ887" s="323">
        <v>45930</v>
      </c>
      <c r="BK887" s="324">
        <v>2208</v>
      </c>
      <c r="BL887" s="325">
        <v>105.59</v>
      </c>
      <c r="BM887" s="274">
        <f t="shared" si="268"/>
        <v>0.95969000000000004</v>
      </c>
      <c r="BN887" s="326">
        <f t="shared" si="278"/>
        <v>110.02511227583908</v>
      </c>
      <c r="BO887" s="296" t="str">
        <f t="shared" si="279"/>
        <v/>
      </c>
      <c r="BP887" t="str">
        <f t="shared" si="269"/>
        <v/>
      </c>
      <c r="BQ887" s="296"/>
      <c r="BR887" s="332">
        <v>45167</v>
      </c>
      <c r="BS887" s="2" t="s">
        <v>108</v>
      </c>
      <c r="BT887" s="2" t="s">
        <v>146</v>
      </c>
      <c r="BU887" s="323">
        <v>47119</v>
      </c>
      <c r="BV887" s="323">
        <v>47483</v>
      </c>
      <c r="BW887" s="324">
        <v>8760</v>
      </c>
      <c r="BX887" s="325">
        <v>79.88</v>
      </c>
      <c r="BY887" s="274">
        <f t="shared" si="270"/>
        <v>0.95835000000000004</v>
      </c>
      <c r="BZ887" s="326">
        <f t="shared" si="280"/>
        <v>83.351593885323723</v>
      </c>
      <c r="CA887" s="296" t="str">
        <f t="shared" si="281"/>
        <v/>
      </c>
    </row>
    <row r="888" spans="12:79" x14ac:dyDescent="0.25">
      <c r="L888" s="332">
        <v>43991</v>
      </c>
      <c r="M888" s="2" t="s">
        <v>108</v>
      </c>
      <c r="N888" s="2" t="s">
        <v>110</v>
      </c>
      <c r="O888" s="323">
        <v>44927</v>
      </c>
      <c r="P888" s="323">
        <v>45291</v>
      </c>
      <c r="Q888" s="324">
        <v>8760</v>
      </c>
      <c r="R888" s="325">
        <v>44.49</v>
      </c>
      <c r="S888" s="274">
        <f t="shared" si="262"/>
        <v>1.0717300000000001</v>
      </c>
      <c r="T888" s="326">
        <f t="shared" si="271"/>
        <v>41.512321200302317</v>
      </c>
      <c r="U888" s="296" t="str">
        <f t="shared" si="263"/>
        <v/>
      </c>
      <c r="V888" s="296"/>
      <c r="W888" s="332">
        <v>44420</v>
      </c>
      <c r="X888" s="2" t="s">
        <v>108</v>
      </c>
      <c r="Y888" s="2" t="s">
        <v>133</v>
      </c>
      <c r="Z888" s="323">
        <v>44562</v>
      </c>
      <c r="AA888" s="323">
        <v>44926</v>
      </c>
      <c r="AB888" s="324">
        <v>8760</v>
      </c>
      <c r="AC888" s="325">
        <v>83.41</v>
      </c>
      <c r="AD888" s="274">
        <f t="shared" si="264"/>
        <v>1.07602</v>
      </c>
      <c r="AE888" s="326">
        <f t="shared" si="272"/>
        <v>77.517146521440125</v>
      </c>
      <c r="AF888" s="296" t="str">
        <f t="shared" si="273"/>
        <v/>
      </c>
      <c r="AG888" s="296"/>
      <c r="AH888" s="332">
        <v>44804</v>
      </c>
      <c r="AI888" s="2" t="s">
        <v>108</v>
      </c>
      <c r="AJ888" s="2" t="s">
        <v>146</v>
      </c>
      <c r="AK888" s="323">
        <v>47119</v>
      </c>
      <c r="AL888" s="323">
        <v>47483</v>
      </c>
      <c r="AM888" s="324">
        <v>8760</v>
      </c>
      <c r="AN888" s="325">
        <v>132.86000000000001</v>
      </c>
      <c r="AO888" s="274">
        <f t="shared" si="265"/>
        <v>0.96899000000000002</v>
      </c>
      <c r="AP888" s="326">
        <f t="shared" si="274"/>
        <v>137.11183809946439</v>
      </c>
      <c r="AQ888" s="296" t="str">
        <f t="shared" si="275"/>
        <v/>
      </c>
      <c r="AR888" s="296"/>
      <c r="AS888" s="332">
        <v>44816</v>
      </c>
      <c r="AT888" s="2" t="s">
        <v>115</v>
      </c>
      <c r="AU888" s="2" t="s">
        <v>140</v>
      </c>
      <c r="AV888" s="323">
        <v>45566</v>
      </c>
      <c r="AW888" s="323">
        <v>45657</v>
      </c>
      <c r="AX888" s="324">
        <v>2209</v>
      </c>
      <c r="AY888" s="325">
        <v>227.36</v>
      </c>
      <c r="AZ888" s="274">
        <f t="shared" si="266"/>
        <v>0.96418999999999999</v>
      </c>
      <c r="BA888" s="326">
        <f t="shared" si="276"/>
        <v>235.80414648565119</v>
      </c>
      <c r="BB888" s="296" t="str">
        <f t="shared" si="277"/>
        <v/>
      </c>
      <c r="BC888" t="str">
        <f t="shared" si="267"/>
        <v/>
      </c>
      <c r="BD888" s="296"/>
      <c r="BE888" s="296"/>
      <c r="BF888" s="332">
        <v>45177</v>
      </c>
      <c r="BG888" s="2" t="s">
        <v>115</v>
      </c>
      <c r="BH888" s="2" t="s">
        <v>152</v>
      </c>
      <c r="BI888" s="323">
        <v>45931</v>
      </c>
      <c r="BJ888" s="323">
        <v>46022</v>
      </c>
      <c r="BK888" s="324">
        <v>2209</v>
      </c>
      <c r="BL888" s="325">
        <v>132.97</v>
      </c>
      <c r="BM888" s="274">
        <f t="shared" si="268"/>
        <v>0.95969000000000004</v>
      </c>
      <c r="BN888" s="326">
        <f t="shared" si="278"/>
        <v>138.55515843657847</v>
      </c>
      <c r="BO888" s="296" t="str">
        <f t="shared" si="279"/>
        <v/>
      </c>
      <c r="BP888" t="str">
        <f t="shared" si="269"/>
        <v/>
      </c>
      <c r="BQ888" s="296"/>
      <c r="BR888" s="332">
        <v>45167</v>
      </c>
      <c r="BS888" s="2" t="s">
        <v>108</v>
      </c>
      <c r="BT888" s="2" t="s">
        <v>149</v>
      </c>
      <c r="BU888" s="323">
        <v>47484</v>
      </c>
      <c r="BV888" s="323">
        <v>47848</v>
      </c>
      <c r="BW888" s="324">
        <v>8760</v>
      </c>
      <c r="BX888" s="325">
        <v>78.19</v>
      </c>
      <c r="BY888" s="274">
        <f t="shared" si="270"/>
        <v>0.95835000000000004</v>
      </c>
      <c r="BZ888" s="326">
        <f t="shared" si="280"/>
        <v>81.58814629310794</v>
      </c>
      <c r="CA888" s="296" t="str">
        <f t="shared" si="281"/>
        <v/>
      </c>
    </row>
    <row r="889" spans="12:79" x14ac:dyDescent="0.25">
      <c r="L889" s="332">
        <v>43991</v>
      </c>
      <c r="M889" s="2" t="s">
        <v>108</v>
      </c>
      <c r="N889" s="2" t="s">
        <v>111</v>
      </c>
      <c r="O889" s="323">
        <v>45292</v>
      </c>
      <c r="P889" s="323">
        <v>45657</v>
      </c>
      <c r="Q889" s="324">
        <v>8784</v>
      </c>
      <c r="R889" s="325">
        <v>46.27</v>
      </c>
      <c r="S889" s="274">
        <f t="shared" si="262"/>
        <v>1.0717300000000001</v>
      </c>
      <c r="T889" s="326">
        <f t="shared" si="271"/>
        <v>43.173187276646168</v>
      </c>
      <c r="U889" s="296" t="str">
        <f t="shared" si="263"/>
        <v/>
      </c>
      <c r="V889" s="296"/>
      <c r="W889" s="332">
        <v>44420</v>
      </c>
      <c r="X889" s="2" t="s">
        <v>108</v>
      </c>
      <c r="Y889" s="2" t="s">
        <v>110</v>
      </c>
      <c r="Z889" s="323">
        <v>44927</v>
      </c>
      <c r="AA889" s="323">
        <v>45291</v>
      </c>
      <c r="AB889" s="324">
        <v>8760</v>
      </c>
      <c r="AC889" s="325">
        <v>70.84</v>
      </c>
      <c r="AD889" s="274">
        <f t="shared" si="264"/>
        <v>1.07602</v>
      </c>
      <c r="AE889" s="326">
        <f t="shared" si="272"/>
        <v>65.835207524023716</v>
      </c>
      <c r="AF889" s="296" t="str">
        <f t="shared" si="273"/>
        <v/>
      </c>
      <c r="AG889" s="296"/>
      <c r="AH889" s="332">
        <v>44804</v>
      </c>
      <c r="AI889" s="2" t="s">
        <v>108</v>
      </c>
      <c r="AJ889" s="2" t="s">
        <v>149</v>
      </c>
      <c r="AK889" s="323">
        <v>47484</v>
      </c>
      <c r="AL889" s="323">
        <v>47848</v>
      </c>
      <c r="AM889" s="324">
        <v>8760</v>
      </c>
      <c r="AN889" s="325">
        <v>130.91999999999999</v>
      </c>
      <c r="AO889" s="274">
        <f t="shared" si="265"/>
        <v>0.96899000000000002</v>
      </c>
      <c r="AP889" s="326">
        <f t="shared" si="274"/>
        <v>135.10975345462799</v>
      </c>
      <c r="AQ889" s="296" t="str">
        <f t="shared" si="275"/>
        <v/>
      </c>
      <c r="AR889" s="296"/>
      <c r="AS889" s="332">
        <v>44816</v>
      </c>
      <c r="AT889" s="2" t="s">
        <v>115</v>
      </c>
      <c r="AU889" s="2" t="s">
        <v>135</v>
      </c>
      <c r="AV889" s="323">
        <v>45658</v>
      </c>
      <c r="AW889" s="323">
        <v>45747</v>
      </c>
      <c r="AX889" s="324">
        <v>2159</v>
      </c>
      <c r="AY889" s="325">
        <v>203.14</v>
      </c>
      <c r="AZ889" s="274">
        <f t="shared" si="266"/>
        <v>0.96418999999999999</v>
      </c>
      <c r="BA889" s="326">
        <f t="shared" si="276"/>
        <v>210.68461610263537</v>
      </c>
      <c r="BB889" s="296" t="str">
        <f t="shared" si="277"/>
        <v/>
      </c>
      <c r="BC889" t="str">
        <f t="shared" si="267"/>
        <v/>
      </c>
      <c r="BD889" s="296"/>
      <c r="BE889" s="296"/>
      <c r="BF889" s="332">
        <v>45177</v>
      </c>
      <c r="BG889" s="2" t="s">
        <v>115</v>
      </c>
      <c r="BH889" s="2" t="s">
        <v>138</v>
      </c>
      <c r="BI889" s="323">
        <v>46023</v>
      </c>
      <c r="BJ889" s="323">
        <v>46112</v>
      </c>
      <c r="BK889" s="324">
        <v>2159</v>
      </c>
      <c r="BL889" s="325">
        <v>133.28</v>
      </c>
      <c r="BM889" s="274">
        <f t="shared" si="268"/>
        <v>0.95969000000000004</v>
      </c>
      <c r="BN889" s="326">
        <f t="shared" si="278"/>
        <v>138.87817941210182</v>
      </c>
      <c r="BO889" s="296" t="str">
        <f t="shared" si="279"/>
        <v/>
      </c>
      <c r="BP889" t="str">
        <f t="shared" si="269"/>
        <v/>
      </c>
      <c r="BQ889" s="296"/>
      <c r="BR889" s="332">
        <v>45167</v>
      </c>
      <c r="BS889" s="2" t="s">
        <v>108</v>
      </c>
      <c r="BT889" s="2" t="s">
        <v>153</v>
      </c>
      <c r="BU889" s="323">
        <v>47849</v>
      </c>
      <c r="BV889" s="323">
        <v>48213</v>
      </c>
      <c r="BW889" s="324">
        <v>8760</v>
      </c>
      <c r="BX889" s="325">
        <v>80.13</v>
      </c>
      <c r="BY889" s="274">
        <f t="shared" si="270"/>
        <v>0.95835000000000004</v>
      </c>
      <c r="BZ889" s="326">
        <f t="shared" si="280"/>
        <v>83.612458913758019</v>
      </c>
      <c r="CA889" s="296" t="str">
        <f t="shared" si="281"/>
        <v/>
      </c>
    </row>
    <row r="890" spans="12:79" x14ac:dyDescent="0.25">
      <c r="L890" s="332">
        <v>43991</v>
      </c>
      <c r="M890" s="2" t="s">
        <v>108</v>
      </c>
      <c r="N890" s="2" t="s">
        <v>135</v>
      </c>
      <c r="O890" s="323">
        <v>45658</v>
      </c>
      <c r="P890" s="323">
        <v>46022</v>
      </c>
      <c r="Q890" s="324">
        <v>8760</v>
      </c>
      <c r="R890" s="325">
        <v>46.75</v>
      </c>
      <c r="S890" s="274">
        <f t="shared" si="262"/>
        <v>1.0717300000000001</v>
      </c>
      <c r="T890" s="326">
        <f t="shared" si="271"/>
        <v>43.621061274761367</v>
      </c>
      <c r="U890" s="296" t="str">
        <f t="shared" si="263"/>
        <v/>
      </c>
      <c r="V890" s="296"/>
      <c r="W890" s="332">
        <v>44420</v>
      </c>
      <c r="X890" s="2" t="s">
        <v>108</v>
      </c>
      <c r="Y890" s="2" t="s">
        <v>111</v>
      </c>
      <c r="Z890" s="323">
        <v>45292</v>
      </c>
      <c r="AA890" s="323">
        <v>45657</v>
      </c>
      <c r="AB890" s="324">
        <v>8784</v>
      </c>
      <c r="AC890" s="325">
        <v>63.4</v>
      </c>
      <c r="AD890" s="274">
        <f t="shared" si="264"/>
        <v>1.07602</v>
      </c>
      <c r="AE890" s="326">
        <f t="shared" si="272"/>
        <v>58.920837902641217</v>
      </c>
      <c r="AF890" s="296" t="str">
        <f t="shared" si="273"/>
        <v/>
      </c>
      <c r="AG890" s="296"/>
      <c r="AH890" s="332">
        <v>44804</v>
      </c>
      <c r="AI890" s="2" t="s">
        <v>108</v>
      </c>
      <c r="AJ890" s="2" t="s">
        <v>153</v>
      </c>
      <c r="AK890" s="323">
        <v>47849</v>
      </c>
      <c r="AL890" s="323">
        <v>48213</v>
      </c>
      <c r="AM890" s="324">
        <v>8760</v>
      </c>
      <c r="AN890" s="325">
        <v>129.35</v>
      </c>
      <c r="AO890" s="274">
        <f t="shared" si="265"/>
        <v>0.96899000000000002</v>
      </c>
      <c r="AP890" s="326">
        <f t="shared" si="274"/>
        <v>133.48950969566249</v>
      </c>
      <c r="AQ890" s="296" t="str">
        <f t="shared" si="275"/>
        <v/>
      </c>
      <c r="AR890" s="296"/>
      <c r="AS890" s="332">
        <v>44816</v>
      </c>
      <c r="AT890" s="2" t="s">
        <v>115</v>
      </c>
      <c r="AU890" s="2" t="s">
        <v>145</v>
      </c>
      <c r="AV890" s="323">
        <v>45748</v>
      </c>
      <c r="AW890" s="323">
        <v>45838</v>
      </c>
      <c r="AX890" s="324">
        <v>2184</v>
      </c>
      <c r="AY890" s="325"/>
      <c r="AZ890" s="274">
        <f t="shared" si="266"/>
        <v>0.96418999999999999</v>
      </c>
      <c r="BA890" s="326" t="str">
        <f t="shared" si="276"/>
        <v/>
      </c>
      <c r="BB890" s="296" t="str">
        <f t="shared" si="277"/>
        <v/>
      </c>
      <c r="BC890" t="str">
        <f t="shared" si="267"/>
        <v/>
      </c>
      <c r="BD890" s="296"/>
      <c r="BE890" s="296"/>
      <c r="BF890" s="332">
        <v>45177</v>
      </c>
      <c r="BG890" s="2" t="s">
        <v>115</v>
      </c>
      <c r="BH890" s="2" t="s">
        <v>157</v>
      </c>
      <c r="BI890" s="323">
        <v>46113</v>
      </c>
      <c r="BJ890" s="323">
        <v>46203</v>
      </c>
      <c r="BK890" s="324">
        <v>2184</v>
      </c>
      <c r="BL890" s="325"/>
      <c r="BM890" s="274">
        <f t="shared" si="268"/>
        <v>0.95969000000000004</v>
      </c>
      <c r="BN890" s="326" t="str">
        <f t="shared" si="278"/>
        <v/>
      </c>
      <c r="BO890" s="296" t="str">
        <f t="shared" si="279"/>
        <v/>
      </c>
      <c r="BP890" t="str">
        <f t="shared" si="269"/>
        <v/>
      </c>
      <c r="BQ890" s="296"/>
      <c r="BR890" s="332">
        <v>45167</v>
      </c>
      <c r="BS890" s="2" t="s">
        <v>108</v>
      </c>
      <c r="BT890" s="2" t="s">
        <v>155</v>
      </c>
      <c r="BU890" s="323">
        <v>48214</v>
      </c>
      <c r="BV890" s="323">
        <v>48579</v>
      </c>
      <c r="BW890" s="324">
        <v>8784</v>
      </c>
      <c r="BX890" s="325">
        <v>78.13</v>
      </c>
      <c r="BY890" s="274">
        <f t="shared" si="270"/>
        <v>0.95835000000000004</v>
      </c>
      <c r="BZ890" s="326">
        <f t="shared" si="280"/>
        <v>81.52553868628371</v>
      </c>
      <c r="CA890" s="296" t="str">
        <f t="shared" si="281"/>
        <v/>
      </c>
    </row>
    <row r="891" spans="12:79" x14ac:dyDescent="0.25">
      <c r="L891" s="332">
        <v>43991</v>
      </c>
      <c r="M891" s="2" t="s">
        <v>108</v>
      </c>
      <c r="N891" s="2" t="s">
        <v>138</v>
      </c>
      <c r="O891" s="323">
        <v>46023</v>
      </c>
      <c r="P891" s="323">
        <v>46387</v>
      </c>
      <c r="Q891" s="324">
        <v>8760</v>
      </c>
      <c r="R891" s="325">
        <v>47.3</v>
      </c>
      <c r="S891" s="274">
        <f t="shared" si="262"/>
        <v>1.0717300000000001</v>
      </c>
      <c r="T891" s="326">
        <f t="shared" si="271"/>
        <v>44.134250230935024</v>
      </c>
      <c r="U891" s="296" t="str">
        <f t="shared" si="263"/>
        <v/>
      </c>
      <c r="V891" s="296"/>
      <c r="W891" s="332">
        <v>44420</v>
      </c>
      <c r="X891" s="2" t="s">
        <v>108</v>
      </c>
      <c r="Y891" s="2" t="s">
        <v>135</v>
      </c>
      <c r="Z891" s="323">
        <v>45658</v>
      </c>
      <c r="AA891" s="323">
        <v>46022</v>
      </c>
      <c r="AB891" s="324">
        <v>8760</v>
      </c>
      <c r="AC891" s="325">
        <v>59.76</v>
      </c>
      <c r="AD891" s="274">
        <f t="shared" si="264"/>
        <v>1.07602</v>
      </c>
      <c r="AE891" s="326">
        <f t="shared" si="272"/>
        <v>55.538001152394934</v>
      </c>
      <c r="AF891" s="296" t="str">
        <f t="shared" si="273"/>
        <v/>
      </c>
      <c r="AG891" s="296"/>
      <c r="AH891" s="332">
        <v>44804</v>
      </c>
      <c r="AI891" s="2" t="s">
        <v>108</v>
      </c>
      <c r="AJ891" s="2" t="s">
        <v>155</v>
      </c>
      <c r="AK891" s="323">
        <v>48214</v>
      </c>
      <c r="AL891" s="323">
        <v>48579</v>
      </c>
      <c r="AM891" s="324">
        <v>8784</v>
      </c>
      <c r="AN891" s="325">
        <v>127.64</v>
      </c>
      <c r="AO891" s="274">
        <f t="shared" si="265"/>
        <v>0.96899000000000002</v>
      </c>
      <c r="AP891" s="326">
        <f t="shared" si="274"/>
        <v>131.72478560150259</v>
      </c>
      <c r="AQ891" s="296" t="str">
        <f t="shared" si="275"/>
        <v/>
      </c>
      <c r="AR891" s="296"/>
      <c r="AS891" s="332">
        <v>44813</v>
      </c>
      <c r="AT891" s="2" t="s">
        <v>115</v>
      </c>
      <c r="AU891" s="2" t="s">
        <v>186</v>
      </c>
      <c r="AV891" s="323">
        <v>44835</v>
      </c>
      <c r="AW891" s="323">
        <v>44926</v>
      </c>
      <c r="AX891" s="324">
        <v>2209</v>
      </c>
      <c r="AY891" s="325">
        <v>523.79999999999995</v>
      </c>
      <c r="AZ891" s="274">
        <f t="shared" si="266"/>
        <v>0.96418999999999999</v>
      </c>
      <c r="BA891" s="326">
        <f t="shared" si="276"/>
        <v>543.25392298198483</v>
      </c>
      <c r="BB891" s="296" t="str">
        <f t="shared" si="277"/>
        <v/>
      </c>
      <c r="BC891" t="str">
        <f t="shared" si="267"/>
        <v/>
      </c>
      <c r="BD891" s="296"/>
      <c r="BE891" s="296"/>
      <c r="BF891" s="332">
        <v>45176</v>
      </c>
      <c r="BG891" s="2" t="s">
        <v>115</v>
      </c>
      <c r="BH891" s="2" t="s">
        <v>116</v>
      </c>
      <c r="BI891" s="323">
        <v>45200</v>
      </c>
      <c r="BJ891" s="323">
        <v>45291</v>
      </c>
      <c r="BK891" s="324">
        <v>2209</v>
      </c>
      <c r="BL891" s="325">
        <v>106.5</v>
      </c>
      <c r="BM891" s="274">
        <f t="shared" si="268"/>
        <v>0.95969000000000004</v>
      </c>
      <c r="BN891" s="326">
        <f t="shared" si="278"/>
        <v>110.97333513947211</v>
      </c>
      <c r="BO891" s="296">
        <f t="shared" si="279"/>
        <v>110.97333513947211</v>
      </c>
      <c r="BP891">
        <f t="shared" si="269"/>
        <v>1</v>
      </c>
      <c r="BQ891" s="296"/>
      <c r="BR891" s="332">
        <v>45167</v>
      </c>
      <c r="BS891" s="2" t="s">
        <v>108</v>
      </c>
      <c r="BT891" s="2" t="s">
        <v>158</v>
      </c>
      <c r="BU891" s="323">
        <v>48580</v>
      </c>
      <c r="BV891" s="323">
        <v>48944</v>
      </c>
      <c r="BW891" s="324">
        <v>8760</v>
      </c>
      <c r="BX891" s="325">
        <v>76.13</v>
      </c>
      <c r="BY891" s="274">
        <f t="shared" si="270"/>
        <v>0.95835000000000004</v>
      </c>
      <c r="BZ891" s="326">
        <f t="shared" si="280"/>
        <v>79.438618458809401</v>
      </c>
      <c r="CA891" s="296" t="str">
        <f t="shared" si="281"/>
        <v/>
      </c>
    </row>
    <row r="892" spans="12:79" x14ac:dyDescent="0.25">
      <c r="L892" s="332">
        <v>43990</v>
      </c>
      <c r="M892" s="2" t="s">
        <v>108</v>
      </c>
      <c r="N892" s="2" t="s">
        <v>151</v>
      </c>
      <c r="O892" s="323">
        <v>44197</v>
      </c>
      <c r="P892" s="323">
        <v>44561</v>
      </c>
      <c r="Q892" s="324">
        <v>8760</v>
      </c>
      <c r="R892" s="325">
        <v>39.229999999999997</v>
      </c>
      <c r="S892" s="274">
        <f t="shared" si="262"/>
        <v>1.0717300000000001</v>
      </c>
      <c r="T892" s="326">
        <f t="shared" si="271"/>
        <v>36.604368637623274</v>
      </c>
      <c r="U892" s="296" t="str">
        <f t="shared" si="263"/>
        <v/>
      </c>
      <c r="V892" s="296"/>
      <c r="W892" s="332">
        <v>44420</v>
      </c>
      <c r="X892" s="2" t="s">
        <v>108</v>
      </c>
      <c r="Y892" s="2" t="s">
        <v>138</v>
      </c>
      <c r="Z892" s="323">
        <v>46023</v>
      </c>
      <c r="AA892" s="323">
        <v>46387</v>
      </c>
      <c r="AB892" s="324">
        <v>8760</v>
      </c>
      <c r="AC892" s="325">
        <v>59.2</v>
      </c>
      <c r="AD892" s="274">
        <f t="shared" si="264"/>
        <v>1.07602</v>
      </c>
      <c r="AE892" s="326">
        <f t="shared" si="272"/>
        <v>55.017564729280132</v>
      </c>
      <c r="AF892" s="296" t="str">
        <f t="shared" si="273"/>
        <v/>
      </c>
      <c r="AG892" s="296"/>
      <c r="AH892" s="332">
        <v>44803</v>
      </c>
      <c r="AI892" s="2" t="s">
        <v>108</v>
      </c>
      <c r="AJ892" s="2" t="s">
        <v>110</v>
      </c>
      <c r="AK892" s="323">
        <v>44927</v>
      </c>
      <c r="AL892" s="323">
        <v>45291</v>
      </c>
      <c r="AM892" s="324">
        <v>8760</v>
      </c>
      <c r="AN892" s="325">
        <v>610.03</v>
      </c>
      <c r="AO892" s="274">
        <f t="shared" si="265"/>
        <v>0.96899000000000002</v>
      </c>
      <c r="AP892" s="326">
        <f t="shared" si="274"/>
        <v>629.55242056161569</v>
      </c>
      <c r="AQ892" s="296" t="str">
        <f t="shared" si="275"/>
        <v/>
      </c>
      <c r="AR892" s="296"/>
      <c r="AS892" s="332">
        <v>44813</v>
      </c>
      <c r="AT892" s="2" t="s">
        <v>115</v>
      </c>
      <c r="AU892" s="2" t="s">
        <v>110</v>
      </c>
      <c r="AV892" s="323">
        <v>44927</v>
      </c>
      <c r="AW892" s="323">
        <v>45016</v>
      </c>
      <c r="AX892" s="324">
        <v>2159</v>
      </c>
      <c r="AY892" s="325">
        <v>695.19</v>
      </c>
      <c r="AZ892" s="274">
        <f t="shared" si="266"/>
        <v>0.96418999999999999</v>
      </c>
      <c r="BA892" s="326">
        <f t="shared" si="276"/>
        <v>721.00934463124497</v>
      </c>
      <c r="BB892" s="296" t="str">
        <f t="shared" si="277"/>
        <v/>
      </c>
      <c r="BC892" t="str">
        <f t="shared" si="267"/>
        <v/>
      </c>
      <c r="BD892" s="296"/>
      <c r="BE892" s="296"/>
      <c r="BF892" s="332">
        <v>45176</v>
      </c>
      <c r="BG892" s="2" t="s">
        <v>115</v>
      </c>
      <c r="BH892" s="2" t="s">
        <v>111</v>
      </c>
      <c r="BI892" s="323">
        <v>45292</v>
      </c>
      <c r="BJ892" s="323">
        <v>45382</v>
      </c>
      <c r="BK892" s="324">
        <v>2183</v>
      </c>
      <c r="BL892" s="325">
        <v>129.78</v>
      </c>
      <c r="BM892" s="274">
        <f t="shared" si="268"/>
        <v>0.95969000000000004</v>
      </c>
      <c r="BN892" s="326">
        <f t="shared" si="278"/>
        <v>135.23116839812855</v>
      </c>
      <c r="BO892" s="296">
        <f t="shared" si="279"/>
        <v>135.23116839812855</v>
      </c>
      <c r="BP892">
        <f t="shared" si="269"/>
        <v>1</v>
      </c>
      <c r="BQ892" s="296"/>
      <c r="BR892" s="332">
        <v>45166</v>
      </c>
      <c r="BS892" s="2" t="s">
        <v>108</v>
      </c>
      <c r="BT892" s="2" t="s">
        <v>111</v>
      </c>
      <c r="BU892" s="323">
        <v>45292</v>
      </c>
      <c r="BV892" s="323">
        <v>45657</v>
      </c>
      <c r="BW892" s="324">
        <v>8784</v>
      </c>
      <c r="BX892" s="325">
        <v>138.74</v>
      </c>
      <c r="BY892" s="274">
        <f t="shared" si="270"/>
        <v>0.95835000000000004</v>
      </c>
      <c r="BZ892" s="326">
        <f t="shared" si="280"/>
        <v>144.76965617989254</v>
      </c>
      <c r="CA892" s="296">
        <f t="shared" si="281"/>
        <v>144.76965617989254</v>
      </c>
    </row>
    <row r="893" spans="12:79" x14ac:dyDescent="0.25">
      <c r="L893" s="332">
        <v>43990</v>
      </c>
      <c r="M893" s="2" t="s">
        <v>108</v>
      </c>
      <c r="N893" s="2" t="s">
        <v>133</v>
      </c>
      <c r="O893" s="323">
        <v>44562</v>
      </c>
      <c r="P893" s="323">
        <v>44926</v>
      </c>
      <c r="Q893" s="324">
        <v>8760</v>
      </c>
      <c r="R893" s="325">
        <v>43.04</v>
      </c>
      <c r="S893" s="274">
        <f t="shared" si="262"/>
        <v>1.0717300000000001</v>
      </c>
      <c r="T893" s="326">
        <f t="shared" si="271"/>
        <v>40.159368497662655</v>
      </c>
      <c r="U893" s="296" t="str">
        <f t="shared" si="263"/>
        <v/>
      </c>
      <c r="V893" s="296"/>
      <c r="W893" s="332">
        <v>44420</v>
      </c>
      <c r="X893" s="2" t="s">
        <v>108</v>
      </c>
      <c r="Y893" s="2" t="s">
        <v>141</v>
      </c>
      <c r="Z893" s="323">
        <v>46388</v>
      </c>
      <c r="AA893" s="323">
        <v>46752</v>
      </c>
      <c r="AB893" s="324">
        <v>8760</v>
      </c>
      <c r="AC893" s="325">
        <v>60.21</v>
      </c>
      <c r="AD893" s="274">
        <f t="shared" si="264"/>
        <v>1.07602</v>
      </c>
      <c r="AE893" s="326">
        <f t="shared" si="272"/>
        <v>55.956208992397912</v>
      </c>
      <c r="AF893" s="296" t="str">
        <f t="shared" si="273"/>
        <v/>
      </c>
      <c r="AG893" s="296"/>
      <c r="AH893" s="332">
        <v>44803</v>
      </c>
      <c r="AI893" s="2" t="s">
        <v>108</v>
      </c>
      <c r="AJ893" s="2" t="s">
        <v>111</v>
      </c>
      <c r="AK893" s="323">
        <v>45292</v>
      </c>
      <c r="AL893" s="323">
        <v>45657</v>
      </c>
      <c r="AM893" s="324">
        <v>8784</v>
      </c>
      <c r="AN893" s="325">
        <v>357.63</v>
      </c>
      <c r="AO893" s="274">
        <f t="shared" si="265"/>
        <v>0.96899000000000002</v>
      </c>
      <c r="AP893" s="326">
        <f t="shared" si="274"/>
        <v>369.07501625403768</v>
      </c>
      <c r="AQ893" s="296">
        <f t="shared" si="275"/>
        <v>369.07501625403768</v>
      </c>
      <c r="AR893" s="296"/>
      <c r="AS893" s="332">
        <v>44813</v>
      </c>
      <c r="AT893" s="2" t="s">
        <v>115</v>
      </c>
      <c r="AU893" s="2" t="s">
        <v>134</v>
      </c>
      <c r="AV893" s="323">
        <v>45017</v>
      </c>
      <c r="AW893" s="323">
        <v>45107</v>
      </c>
      <c r="AX893" s="324">
        <v>2184</v>
      </c>
      <c r="AY893" s="325">
        <v>413.72</v>
      </c>
      <c r="AZ893" s="274">
        <f t="shared" si="266"/>
        <v>0.96418999999999999</v>
      </c>
      <c r="BA893" s="326">
        <f t="shared" si="276"/>
        <v>429.08555367717986</v>
      </c>
      <c r="BB893" s="296" t="str">
        <f t="shared" si="277"/>
        <v/>
      </c>
      <c r="BC893" t="str">
        <f t="shared" si="267"/>
        <v/>
      </c>
      <c r="BD893" s="296"/>
      <c r="BE893" s="296"/>
      <c r="BF893" s="332">
        <v>45176</v>
      </c>
      <c r="BG893" s="2" t="s">
        <v>115</v>
      </c>
      <c r="BH893" s="2" t="s">
        <v>117</v>
      </c>
      <c r="BI893" s="323">
        <v>45383</v>
      </c>
      <c r="BJ893" s="323">
        <v>45473</v>
      </c>
      <c r="BK893" s="324">
        <v>2184</v>
      </c>
      <c r="BL893" s="325">
        <v>115.39</v>
      </c>
      <c r="BM893" s="274">
        <f t="shared" si="268"/>
        <v>0.95969000000000004</v>
      </c>
      <c r="BN893" s="326">
        <f t="shared" si="278"/>
        <v>120.2367431149642</v>
      </c>
      <c r="BO893" s="296">
        <f t="shared" si="279"/>
        <v>120.2367431149642</v>
      </c>
      <c r="BP893">
        <f t="shared" si="269"/>
        <v>1</v>
      </c>
      <c r="BQ893" s="296"/>
      <c r="BR893" s="332">
        <v>45166</v>
      </c>
      <c r="BS893" s="2" t="s">
        <v>108</v>
      </c>
      <c r="BT893" s="2" t="s">
        <v>135</v>
      </c>
      <c r="BU893" s="323">
        <v>45658</v>
      </c>
      <c r="BV893" s="323">
        <v>46022</v>
      </c>
      <c r="BW893" s="324">
        <v>8760</v>
      </c>
      <c r="BX893" s="325">
        <v>125.85</v>
      </c>
      <c r="BY893" s="274">
        <f t="shared" si="270"/>
        <v>0.95835000000000004</v>
      </c>
      <c r="BZ893" s="326">
        <f t="shared" si="280"/>
        <v>131.31945531382061</v>
      </c>
      <c r="CA893" s="296" t="str">
        <f t="shared" si="281"/>
        <v/>
      </c>
    </row>
    <row r="894" spans="12:79" x14ac:dyDescent="0.25">
      <c r="L894" s="332">
        <v>43990</v>
      </c>
      <c r="M894" s="2" t="s">
        <v>108</v>
      </c>
      <c r="N894" s="2" t="s">
        <v>110</v>
      </c>
      <c r="O894" s="323">
        <v>44927</v>
      </c>
      <c r="P894" s="323">
        <v>45291</v>
      </c>
      <c r="Q894" s="324">
        <v>8760</v>
      </c>
      <c r="R894" s="325">
        <v>45.04</v>
      </c>
      <c r="S894" s="274">
        <f t="shared" si="262"/>
        <v>1.0717300000000001</v>
      </c>
      <c r="T894" s="326">
        <f t="shared" si="271"/>
        <v>42.025510156475974</v>
      </c>
      <c r="U894" s="296" t="str">
        <f t="shared" si="263"/>
        <v/>
      </c>
      <c r="V894" s="296"/>
      <c r="W894" s="332">
        <v>44419</v>
      </c>
      <c r="X894" s="2" t="s">
        <v>108</v>
      </c>
      <c r="Y894" s="2" t="s">
        <v>133</v>
      </c>
      <c r="Z894" s="323">
        <v>44562</v>
      </c>
      <c r="AA894" s="323">
        <v>44926</v>
      </c>
      <c r="AB894" s="324">
        <v>8760</v>
      </c>
      <c r="AC894" s="325">
        <v>81.93</v>
      </c>
      <c r="AD894" s="274">
        <f t="shared" si="264"/>
        <v>1.07602</v>
      </c>
      <c r="AE894" s="326">
        <f t="shared" si="272"/>
        <v>76.14170740320813</v>
      </c>
      <c r="AF894" s="296" t="str">
        <f t="shared" si="273"/>
        <v/>
      </c>
      <c r="AG894" s="296"/>
      <c r="AH894" s="332">
        <v>44803</v>
      </c>
      <c r="AI894" s="2" t="s">
        <v>108</v>
      </c>
      <c r="AJ894" s="2" t="s">
        <v>135</v>
      </c>
      <c r="AK894" s="323">
        <v>45658</v>
      </c>
      <c r="AL894" s="323">
        <v>46022</v>
      </c>
      <c r="AM894" s="324">
        <v>8760</v>
      </c>
      <c r="AN894" s="325">
        <v>225.96</v>
      </c>
      <c r="AO894" s="274">
        <f t="shared" si="265"/>
        <v>0.96899000000000002</v>
      </c>
      <c r="AP894" s="326">
        <f t="shared" si="274"/>
        <v>233.19126100372554</v>
      </c>
      <c r="AQ894" s="296" t="str">
        <f t="shared" si="275"/>
        <v/>
      </c>
      <c r="AR894" s="296"/>
      <c r="AS894" s="332">
        <v>44813</v>
      </c>
      <c r="AT894" s="2" t="s">
        <v>115</v>
      </c>
      <c r="AU894" s="2" t="s">
        <v>137</v>
      </c>
      <c r="AV894" s="323">
        <v>45108</v>
      </c>
      <c r="AW894" s="323">
        <v>45199</v>
      </c>
      <c r="AX894" s="324">
        <v>2208</v>
      </c>
      <c r="AY894" s="325">
        <v>397.9</v>
      </c>
      <c r="AZ894" s="274">
        <f t="shared" si="266"/>
        <v>0.96418999999999999</v>
      </c>
      <c r="BA894" s="326">
        <f t="shared" si="276"/>
        <v>412.6779991495452</v>
      </c>
      <c r="BB894" s="296" t="str">
        <f t="shared" si="277"/>
        <v/>
      </c>
      <c r="BC894" t="str">
        <f t="shared" si="267"/>
        <v/>
      </c>
      <c r="BD894" s="296"/>
      <c r="BE894" s="296"/>
      <c r="BF894" s="332">
        <v>45176</v>
      </c>
      <c r="BG894" s="2" t="s">
        <v>115</v>
      </c>
      <c r="BH894" s="2" t="s">
        <v>118</v>
      </c>
      <c r="BI894" s="323">
        <v>45474</v>
      </c>
      <c r="BJ894" s="323">
        <v>45565</v>
      </c>
      <c r="BK894" s="324">
        <v>2208</v>
      </c>
      <c r="BL894" s="325">
        <v>127.05</v>
      </c>
      <c r="BM894" s="274">
        <f t="shared" si="268"/>
        <v>0.95969000000000004</v>
      </c>
      <c r="BN894" s="326">
        <f t="shared" si="278"/>
        <v>132.3864998072294</v>
      </c>
      <c r="BO894" s="296">
        <f t="shared" si="279"/>
        <v>132.3864998072294</v>
      </c>
      <c r="BP894">
        <f t="shared" si="269"/>
        <v>1</v>
      </c>
      <c r="BQ894" s="296"/>
      <c r="BR894" s="332">
        <v>45166</v>
      </c>
      <c r="BS894" s="2" t="s">
        <v>108</v>
      </c>
      <c r="BT894" s="2" t="s">
        <v>138</v>
      </c>
      <c r="BU894" s="323">
        <v>46023</v>
      </c>
      <c r="BV894" s="323">
        <v>46387</v>
      </c>
      <c r="BW894" s="324">
        <v>8760</v>
      </c>
      <c r="BX894" s="325">
        <v>106.5</v>
      </c>
      <c r="BY894" s="274">
        <f t="shared" si="270"/>
        <v>0.95835000000000004</v>
      </c>
      <c r="BZ894" s="326">
        <f t="shared" si="280"/>
        <v>111.12850211300673</v>
      </c>
      <c r="CA894" s="296" t="str">
        <f t="shared" si="281"/>
        <v/>
      </c>
    </row>
    <row r="895" spans="12:79" x14ac:dyDescent="0.25">
      <c r="L895" s="332">
        <v>43990</v>
      </c>
      <c r="M895" s="2" t="s">
        <v>108</v>
      </c>
      <c r="N895" s="2" t="s">
        <v>111</v>
      </c>
      <c r="O895" s="323">
        <v>45292</v>
      </c>
      <c r="P895" s="323">
        <v>45657</v>
      </c>
      <c r="Q895" s="324">
        <v>8784</v>
      </c>
      <c r="R895" s="325">
        <v>46.68</v>
      </c>
      <c r="S895" s="274">
        <f t="shared" si="262"/>
        <v>1.0717300000000001</v>
      </c>
      <c r="T895" s="326">
        <f t="shared" si="271"/>
        <v>43.555746316702894</v>
      </c>
      <c r="U895" s="296" t="str">
        <f t="shared" si="263"/>
        <v/>
      </c>
      <c r="V895" s="296"/>
      <c r="W895" s="332">
        <v>44419</v>
      </c>
      <c r="X895" s="2" t="s">
        <v>108</v>
      </c>
      <c r="Y895" s="2" t="s">
        <v>110</v>
      </c>
      <c r="Z895" s="323">
        <v>44927</v>
      </c>
      <c r="AA895" s="323">
        <v>45291</v>
      </c>
      <c r="AB895" s="324">
        <v>8760</v>
      </c>
      <c r="AC895" s="325">
        <v>70.23</v>
      </c>
      <c r="AD895" s="274">
        <f t="shared" si="264"/>
        <v>1.07602</v>
      </c>
      <c r="AE895" s="326">
        <f t="shared" si="272"/>
        <v>65.2683035631308</v>
      </c>
      <c r="AF895" s="296" t="str">
        <f t="shared" si="273"/>
        <v/>
      </c>
      <c r="AG895" s="296"/>
      <c r="AH895" s="332">
        <v>44803</v>
      </c>
      <c r="AI895" s="2" t="s">
        <v>108</v>
      </c>
      <c r="AJ895" s="2" t="s">
        <v>138</v>
      </c>
      <c r="AK895" s="323">
        <v>46023</v>
      </c>
      <c r="AL895" s="323">
        <v>46387</v>
      </c>
      <c r="AM895" s="324">
        <v>8760</v>
      </c>
      <c r="AN895" s="325">
        <v>188.5</v>
      </c>
      <c r="AO895" s="274">
        <f t="shared" si="265"/>
        <v>0.96899000000000002</v>
      </c>
      <c r="AP895" s="326">
        <f t="shared" si="274"/>
        <v>194.53245131528703</v>
      </c>
      <c r="AQ895" s="296" t="str">
        <f t="shared" si="275"/>
        <v/>
      </c>
      <c r="AR895" s="296"/>
      <c r="AS895" s="332">
        <v>44813</v>
      </c>
      <c r="AT895" s="2" t="s">
        <v>115</v>
      </c>
      <c r="AU895" s="2" t="s">
        <v>116</v>
      </c>
      <c r="AV895" s="323">
        <v>45200</v>
      </c>
      <c r="AW895" s="323">
        <v>45291</v>
      </c>
      <c r="AX895" s="324">
        <v>2209</v>
      </c>
      <c r="AY895" s="325">
        <v>564</v>
      </c>
      <c r="AZ895" s="274">
        <f t="shared" si="266"/>
        <v>0.96418999999999999</v>
      </c>
      <c r="BA895" s="326">
        <f t="shared" si="276"/>
        <v>584.94695028988065</v>
      </c>
      <c r="BB895" s="296" t="str">
        <f t="shared" si="277"/>
        <v/>
      </c>
      <c r="BC895">
        <f t="shared" si="267"/>
        <v>1</v>
      </c>
      <c r="BD895" s="296"/>
      <c r="BE895" s="296"/>
      <c r="BF895" s="332">
        <v>45176</v>
      </c>
      <c r="BG895" s="2" t="s">
        <v>115</v>
      </c>
      <c r="BH895" s="2" t="s">
        <v>140</v>
      </c>
      <c r="BI895" s="323">
        <v>45566</v>
      </c>
      <c r="BJ895" s="323">
        <v>45657</v>
      </c>
      <c r="BK895" s="324">
        <v>2209</v>
      </c>
      <c r="BL895" s="325">
        <v>142.37</v>
      </c>
      <c r="BM895" s="274">
        <f t="shared" si="268"/>
        <v>0.95969000000000004</v>
      </c>
      <c r="BN895" s="326">
        <f t="shared" si="278"/>
        <v>148.34998801696381</v>
      </c>
      <c r="BO895" s="296" t="str">
        <f t="shared" si="279"/>
        <v/>
      </c>
      <c r="BP895" t="str">
        <f t="shared" si="269"/>
        <v/>
      </c>
      <c r="BQ895" s="296"/>
      <c r="BR895" s="332">
        <v>45166</v>
      </c>
      <c r="BS895" s="2" t="s">
        <v>108</v>
      </c>
      <c r="BT895" s="2" t="s">
        <v>141</v>
      </c>
      <c r="BU895" s="323">
        <v>46388</v>
      </c>
      <c r="BV895" s="323">
        <v>46752</v>
      </c>
      <c r="BW895" s="324">
        <v>8760</v>
      </c>
      <c r="BX895" s="325">
        <v>91.99</v>
      </c>
      <c r="BY895" s="274">
        <f t="shared" si="270"/>
        <v>0.95835000000000004</v>
      </c>
      <c r="BZ895" s="326">
        <f t="shared" si="280"/>
        <v>95.987895862680645</v>
      </c>
      <c r="CA895" s="296" t="str">
        <f t="shared" si="281"/>
        <v/>
      </c>
    </row>
    <row r="896" spans="12:79" x14ac:dyDescent="0.25">
      <c r="L896" s="332">
        <v>43990</v>
      </c>
      <c r="M896" s="2" t="s">
        <v>108</v>
      </c>
      <c r="N896" s="2" t="s">
        <v>135</v>
      </c>
      <c r="O896" s="323">
        <v>45658</v>
      </c>
      <c r="P896" s="323">
        <v>46022</v>
      </c>
      <c r="Q896" s="324">
        <v>8760</v>
      </c>
      <c r="R896" s="325">
        <v>47.3</v>
      </c>
      <c r="S896" s="274">
        <f t="shared" si="262"/>
        <v>1.0717300000000001</v>
      </c>
      <c r="T896" s="326">
        <f t="shared" si="271"/>
        <v>44.134250230935024</v>
      </c>
      <c r="U896" s="296" t="str">
        <f t="shared" si="263"/>
        <v/>
      </c>
      <c r="V896" s="296"/>
      <c r="W896" s="332">
        <v>44419</v>
      </c>
      <c r="X896" s="2" t="s">
        <v>108</v>
      </c>
      <c r="Y896" s="2" t="s">
        <v>111</v>
      </c>
      <c r="Z896" s="323">
        <v>45292</v>
      </c>
      <c r="AA896" s="323">
        <v>45657</v>
      </c>
      <c r="AB896" s="324">
        <v>8784</v>
      </c>
      <c r="AC896" s="325">
        <v>63</v>
      </c>
      <c r="AD896" s="274">
        <f t="shared" si="264"/>
        <v>1.07602</v>
      </c>
      <c r="AE896" s="326">
        <f t="shared" si="272"/>
        <v>58.549097600416353</v>
      </c>
      <c r="AF896" s="296" t="str">
        <f t="shared" si="273"/>
        <v/>
      </c>
      <c r="AG896" s="296"/>
      <c r="AH896" s="332">
        <v>44803</v>
      </c>
      <c r="AI896" s="2" t="s">
        <v>108</v>
      </c>
      <c r="AJ896" s="2" t="s">
        <v>141</v>
      </c>
      <c r="AK896" s="323">
        <v>46388</v>
      </c>
      <c r="AL896" s="323">
        <v>46752</v>
      </c>
      <c r="AM896" s="324">
        <v>8760</v>
      </c>
      <c r="AN896" s="325">
        <v>152.66</v>
      </c>
      <c r="AO896" s="274">
        <f t="shared" si="265"/>
        <v>0.96899000000000002</v>
      </c>
      <c r="AP896" s="326">
        <f t="shared" si="274"/>
        <v>157.54548550552636</v>
      </c>
      <c r="AQ896" s="296" t="str">
        <f t="shared" si="275"/>
        <v/>
      </c>
      <c r="AR896" s="296"/>
      <c r="AS896" s="332">
        <v>44813</v>
      </c>
      <c r="AT896" s="2" t="s">
        <v>115</v>
      </c>
      <c r="AU896" s="2" t="s">
        <v>111</v>
      </c>
      <c r="AV896" s="323">
        <v>45292</v>
      </c>
      <c r="AW896" s="323">
        <v>45382</v>
      </c>
      <c r="AX896" s="324">
        <v>2183</v>
      </c>
      <c r="AY896" s="325">
        <v>470.51</v>
      </c>
      <c r="AZ896" s="274">
        <f t="shared" si="266"/>
        <v>0.96418999999999999</v>
      </c>
      <c r="BA896" s="326">
        <f t="shared" si="276"/>
        <v>487.98473329945341</v>
      </c>
      <c r="BB896" s="296" t="str">
        <f t="shared" si="277"/>
        <v/>
      </c>
      <c r="BC896">
        <f t="shared" si="267"/>
        <v>1</v>
      </c>
      <c r="BD896" s="296"/>
      <c r="BE896" s="296"/>
      <c r="BF896" s="332">
        <v>45176</v>
      </c>
      <c r="BG896" s="2" t="s">
        <v>115</v>
      </c>
      <c r="BH896" s="2" t="s">
        <v>135</v>
      </c>
      <c r="BI896" s="323">
        <v>45658</v>
      </c>
      <c r="BJ896" s="323">
        <v>45747</v>
      </c>
      <c r="BK896" s="324">
        <v>2159</v>
      </c>
      <c r="BL896" s="325">
        <v>143.86000000000001</v>
      </c>
      <c r="BM896" s="274">
        <f t="shared" si="268"/>
        <v>0.95969000000000004</v>
      </c>
      <c r="BN896" s="326">
        <f t="shared" si="278"/>
        <v>149.90257270576959</v>
      </c>
      <c r="BO896" s="296" t="str">
        <f t="shared" si="279"/>
        <v/>
      </c>
      <c r="BP896" t="str">
        <f t="shared" si="269"/>
        <v/>
      </c>
      <c r="BQ896" s="296"/>
      <c r="BR896" s="332">
        <v>45166</v>
      </c>
      <c r="BS896" s="2" t="s">
        <v>108</v>
      </c>
      <c r="BT896" s="2" t="s">
        <v>143</v>
      </c>
      <c r="BU896" s="323">
        <v>46753</v>
      </c>
      <c r="BV896" s="323">
        <v>47118</v>
      </c>
      <c r="BW896" s="324">
        <v>8784</v>
      </c>
      <c r="BX896" s="325">
        <v>82.01</v>
      </c>
      <c r="BY896" s="274">
        <f t="shared" si="270"/>
        <v>0.95835000000000004</v>
      </c>
      <c r="BZ896" s="326">
        <f t="shared" si="280"/>
        <v>85.574163927583868</v>
      </c>
      <c r="CA896" s="296" t="str">
        <f t="shared" si="281"/>
        <v/>
      </c>
    </row>
    <row r="897" spans="12:79" x14ac:dyDescent="0.25">
      <c r="L897" s="332">
        <v>43990</v>
      </c>
      <c r="M897" s="2" t="s">
        <v>108</v>
      </c>
      <c r="N897" s="2" t="s">
        <v>138</v>
      </c>
      <c r="O897" s="323">
        <v>46023</v>
      </c>
      <c r="P897" s="323">
        <v>46387</v>
      </c>
      <c r="Q897" s="324">
        <v>8760</v>
      </c>
      <c r="R897" s="325">
        <v>47.85</v>
      </c>
      <c r="S897" s="274">
        <f t="shared" si="262"/>
        <v>1.0717300000000001</v>
      </c>
      <c r="T897" s="326">
        <f t="shared" si="271"/>
        <v>44.647439187108695</v>
      </c>
      <c r="U897" s="296" t="str">
        <f t="shared" si="263"/>
        <v/>
      </c>
      <c r="V897" s="296"/>
      <c r="W897" s="332">
        <v>44419</v>
      </c>
      <c r="X897" s="2" t="s">
        <v>108</v>
      </c>
      <c r="Y897" s="2" t="s">
        <v>135</v>
      </c>
      <c r="Z897" s="323">
        <v>45658</v>
      </c>
      <c r="AA897" s="323">
        <v>46022</v>
      </c>
      <c r="AB897" s="324">
        <v>8760</v>
      </c>
      <c r="AC897" s="325">
        <v>59.62</v>
      </c>
      <c r="AD897" s="274">
        <f t="shared" si="264"/>
        <v>1.07602</v>
      </c>
      <c r="AE897" s="326">
        <f t="shared" si="272"/>
        <v>55.407892046616233</v>
      </c>
      <c r="AF897" s="296" t="str">
        <f t="shared" si="273"/>
        <v/>
      </c>
      <c r="AG897" s="296"/>
      <c r="AH897" s="332">
        <v>44803</v>
      </c>
      <c r="AI897" s="2" t="s">
        <v>108</v>
      </c>
      <c r="AJ897" s="2" t="s">
        <v>143</v>
      </c>
      <c r="AK897" s="323">
        <v>46753</v>
      </c>
      <c r="AL897" s="323">
        <v>47118</v>
      </c>
      <c r="AM897" s="324">
        <v>8784</v>
      </c>
      <c r="AN897" s="325">
        <v>147.68</v>
      </c>
      <c r="AO897" s="274">
        <f t="shared" si="265"/>
        <v>0.96899000000000002</v>
      </c>
      <c r="AP897" s="326">
        <f t="shared" si="274"/>
        <v>152.40611358218351</v>
      </c>
      <c r="AQ897" s="296" t="str">
        <f t="shared" si="275"/>
        <v/>
      </c>
      <c r="AR897" s="296"/>
      <c r="AS897" s="332">
        <v>44813</v>
      </c>
      <c r="AT897" s="2" t="s">
        <v>115</v>
      </c>
      <c r="AU897" s="2" t="s">
        <v>117</v>
      </c>
      <c r="AV897" s="323">
        <v>45383</v>
      </c>
      <c r="AW897" s="323">
        <v>45473</v>
      </c>
      <c r="AX897" s="324">
        <v>2184</v>
      </c>
      <c r="AY897" s="325">
        <v>140.79</v>
      </c>
      <c r="AZ897" s="274">
        <f t="shared" si="266"/>
        <v>0.96418999999999999</v>
      </c>
      <c r="BA897" s="326">
        <f t="shared" si="276"/>
        <v>146.01893817608561</v>
      </c>
      <c r="BB897" s="296" t="str">
        <f t="shared" si="277"/>
        <v/>
      </c>
      <c r="BC897">
        <f t="shared" si="267"/>
        <v>1</v>
      </c>
      <c r="BD897" s="296"/>
      <c r="BE897" s="296"/>
      <c r="BF897" s="332">
        <v>45176</v>
      </c>
      <c r="BG897" s="2" t="s">
        <v>115</v>
      </c>
      <c r="BH897" s="2" t="s">
        <v>145</v>
      </c>
      <c r="BI897" s="323">
        <v>45748</v>
      </c>
      <c r="BJ897" s="323">
        <v>45838</v>
      </c>
      <c r="BK897" s="324">
        <v>2184</v>
      </c>
      <c r="BL897" s="325">
        <v>105.36</v>
      </c>
      <c r="BM897" s="274">
        <f t="shared" si="268"/>
        <v>0.95969000000000004</v>
      </c>
      <c r="BN897" s="326">
        <f t="shared" si="278"/>
        <v>109.78545155206368</v>
      </c>
      <c r="BO897" s="296" t="str">
        <f t="shared" si="279"/>
        <v/>
      </c>
      <c r="BP897" t="str">
        <f t="shared" si="269"/>
        <v/>
      </c>
      <c r="BQ897" s="296"/>
      <c r="BR897" s="332">
        <v>45166</v>
      </c>
      <c r="BS897" s="2" t="s">
        <v>108</v>
      </c>
      <c r="BT897" s="2" t="s">
        <v>146</v>
      </c>
      <c r="BU897" s="323">
        <v>47119</v>
      </c>
      <c r="BV897" s="323">
        <v>47483</v>
      </c>
      <c r="BW897" s="324">
        <v>8760</v>
      </c>
      <c r="BX897" s="325">
        <v>80.290000000000006</v>
      </c>
      <c r="BY897" s="274">
        <f t="shared" si="270"/>
        <v>0.95835000000000004</v>
      </c>
      <c r="BZ897" s="326">
        <f t="shared" si="280"/>
        <v>83.77941253195597</v>
      </c>
      <c r="CA897" s="296" t="str">
        <f t="shared" si="281"/>
        <v/>
      </c>
    </row>
    <row r="898" spans="12:79" x14ac:dyDescent="0.25">
      <c r="L898" s="332">
        <v>43987</v>
      </c>
      <c r="M898" s="2" t="s">
        <v>108</v>
      </c>
      <c r="N898" s="2" t="s">
        <v>151</v>
      </c>
      <c r="O898" s="323">
        <v>44197</v>
      </c>
      <c r="P898" s="323">
        <v>44561</v>
      </c>
      <c r="Q898" s="324">
        <v>8760</v>
      </c>
      <c r="R898" s="325">
        <v>39.15</v>
      </c>
      <c r="S898" s="274">
        <f t="shared" si="262"/>
        <v>1.0717300000000001</v>
      </c>
      <c r="T898" s="326">
        <f t="shared" si="271"/>
        <v>36.529722971270743</v>
      </c>
      <c r="U898" s="296" t="str">
        <f t="shared" si="263"/>
        <v/>
      </c>
      <c r="V898" s="296"/>
      <c r="W898" s="332">
        <v>44419</v>
      </c>
      <c r="X898" s="2" t="s">
        <v>108</v>
      </c>
      <c r="Y898" s="2" t="s">
        <v>138</v>
      </c>
      <c r="Z898" s="323">
        <v>46023</v>
      </c>
      <c r="AA898" s="323">
        <v>46387</v>
      </c>
      <c r="AB898" s="324">
        <v>8760</v>
      </c>
      <c r="AC898" s="325">
        <v>59.63</v>
      </c>
      <c r="AD898" s="274">
        <f t="shared" si="264"/>
        <v>1.07602</v>
      </c>
      <c r="AE898" s="326">
        <f t="shared" si="272"/>
        <v>55.417185554171859</v>
      </c>
      <c r="AF898" s="296" t="str">
        <f t="shared" si="273"/>
        <v/>
      </c>
      <c r="AG898" s="296"/>
      <c r="AH898" s="332">
        <v>44803</v>
      </c>
      <c r="AI898" s="2" t="s">
        <v>108</v>
      </c>
      <c r="AJ898" s="2" t="s">
        <v>146</v>
      </c>
      <c r="AK898" s="323">
        <v>47119</v>
      </c>
      <c r="AL898" s="323">
        <v>47483</v>
      </c>
      <c r="AM898" s="324">
        <v>8760</v>
      </c>
      <c r="AN898" s="325">
        <v>149.68</v>
      </c>
      <c r="AO898" s="274">
        <f t="shared" si="265"/>
        <v>0.96899000000000002</v>
      </c>
      <c r="AP898" s="326">
        <f t="shared" si="274"/>
        <v>154.47011837067461</v>
      </c>
      <c r="AQ898" s="296" t="str">
        <f t="shared" si="275"/>
        <v/>
      </c>
      <c r="AR898" s="296"/>
      <c r="AS898" s="332">
        <v>44813</v>
      </c>
      <c r="AT898" s="2" t="s">
        <v>115</v>
      </c>
      <c r="AU898" s="2" t="s">
        <v>118</v>
      </c>
      <c r="AV898" s="323">
        <v>45474</v>
      </c>
      <c r="AW898" s="323">
        <v>45565</v>
      </c>
      <c r="AX898" s="324">
        <v>2208</v>
      </c>
      <c r="AY898" s="325">
        <v>138.24</v>
      </c>
      <c r="AZ898" s="274">
        <f t="shared" si="266"/>
        <v>0.96418999999999999</v>
      </c>
      <c r="BA898" s="326">
        <f t="shared" si="276"/>
        <v>143.37423121998776</v>
      </c>
      <c r="BB898" s="296" t="str">
        <f t="shared" si="277"/>
        <v/>
      </c>
      <c r="BC898">
        <f t="shared" si="267"/>
        <v>1</v>
      </c>
      <c r="BD898" s="296"/>
      <c r="BE898" s="296"/>
      <c r="BF898" s="332">
        <v>45176</v>
      </c>
      <c r="BG898" s="2" t="s">
        <v>115</v>
      </c>
      <c r="BH898" s="2" t="s">
        <v>148</v>
      </c>
      <c r="BI898" s="323">
        <v>45839</v>
      </c>
      <c r="BJ898" s="323">
        <v>45930</v>
      </c>
      <c r="BK898" s="324">
        <v>2208</v>
      </c>
      <c r="BL898" s="325">
        <v>105.38</v>
      </c>
      <c r="BM898" s="274">
        <f t="shared" si="268"/>
        <v>0.95969000000000004</v>
      </c>
      <c r="BN898" s="326">
        <f t="shared" si="278"/>
        <v>109.80629161500067</v>
      </c>
      <c r="BO898" s="296" t="str">
        <f t="shared" si="279"/>
        <v/>
      </c>
      <c r="BP898" t="str">
        <f t="shared" si="269"/>
        <v/>
      </c>
      <c r="BQ898" s="296"/>
      <c r="BR898" s="332">
        <v>45166</v>
      </c>
      <c r="BS898" s="2" t="s">
        <v>108</v>
      </c>
      <c r="BT898" s="2" t="s">
        <v>149</v>
      </c>
      <c r="BU898" s="323">
        <v>47484</v>
      </c>
      <c r="BV898" s="323">
        <v>47848</v>
      </c>
      <c r="BW898" s="324">
        <v>8760</v>
      </c>
      <c r="BX898" s="325">
        <v>78.599999999999994</v>
      </c>
      <c r="BY898" s="274">
        <f t="shared" si="270"/>
        <v>0.95835000000000004</v>
      </c>
      <c r="BZ898" s="326">
        <f t="shared" si="280"/>
        <v>82.015964939740172</v>
      </c>
      <c r="CA898" s="296" t="str">
        <f t="shared" si="281"/>
        <v/>
      </c>
    </row>
    <row r="899" spans="12:79" x14ac:dyDescent="0.25">
      <c r="L899" s="332">
        <v>43987</v>
      </c>
      <c r="M899" s="2" t="s">
        <v>108</v>
      </c>
      <c r="N899" s="2" t="s">
        <v>133</v>
      </c>
      <c r="O899" s="323">
        <v>44562</v>
      </c>
      <c r="P899" s="323">
        <v>44926</v>
      </c>
      <c r="Q899" s="324">
        <v>8760</v>
      </c>
      <c r="R899" s="325">
        <v>43</v>
      </c>
      <c r="S899" s="274">
        <f t="shared" si="262"/>
        <v>1.0717300000000001</v>
      </c>
      <c r="T899" s="326">
        <f t="shared" si="271"/>
        <v>40.122045664486386</v>
      </c>
      <c r="U899" s="296" t="str">
        <f t="shared" si="263"/>
        <v/>
      </c>
      <c r="V899" s="296"/>
      <c r="W899" s="332">
        <v>44419</v>
      </c>
      <c r="X899" s="2" t="s">
        <v>108</v>
      </c>
      <c r="Y899" s="2" t="s">
        <v>141</v>
      </c>
      <c r="Z899" s="323">
        <v>46388</v>
      </c>
      <c r="AA899" s="323">
        <v>46752</v>
      </c>
      <c r="AB899" s="324">
        <v>8760</v>
      </c>
      <c r="AC899" s="325">
        <v>59.95</v>
      </c>
      <c r="AD899" s="274">
        <f t="shared" si="264"/>
        <v>1.07602</v>
      </c>
      <c r="AE899" s="326">
        <f t="shared" si="272"/>
        <v>55.714577795951755</v>
      </c>
      <c r="AF899" s="296" t="str">
        <f t="shared" si="273"/>
        <v/>
      </c>
      <c r="AG899" s="296"/>
      <c r="AH899" s="332">
        <v>44803</v>
      </c>
      <c r="AI899" s="2" t="s">
        <v>108</v>
      </c>
      <c r="AJ899" s="2" t="s">
        <v>149</v>
      </c>
      <c r="AK899" s="323">
        <v>47484</v>
      </c>
      <c r="AL899" s="323">
        <v>47848</v>
      </c>
      <c r="AM899" s="324">
        <v>8760</v>
      </c>
      <c r="AN899" s="325">
        <v>147.74</v>
      </c>
      <c r="AO899" s="274">
        <f t="shared" si="265"/>
        <v>0.96899000000000002</v>
      </c>
      <c r="AP899" s="326">
        <f t="shared" si="274"/>
        <v>152.46803372583824</v>
      </c>
      <c r="AQ899" s="296" t="str">
        <f t="shared" si="275"/>
        <v/>
      </c>
      <c r="AR899" s="296"/>
      <c r="AS899" s="332">
        <v>44813</v>
      </c>
      <c r="AT899" s="2" t="s">
        <v>115</v>
      </c>
      <c r="AU899" s="2" t="s">
        <v>140</v>
      </c>
      <c r="AV899" s="323">
        <v>45566</v>
      </c>
      <c r="AW899" s="323">
        <v>45657</v>
      </c>
      <c r="AX899" s="324">
        <v>2209</v>
      </c>
      <c r="AY899" s="325">
        <v>230.73</v>
      </c>
      <c r="AZ899" s="274">
        <f t="shared" si="266"/>
        <v>0.96418999999999999</v>
      </c>
      <c r="BA899" s="326">
        <f t="shared" si="276"/>
        <v>239.29930822763149</v>
      </c>
      <c r="BB899" s="296" t="str">
        <f t="shared" si="277"/>
        <v/>
      </c>
      <c r="BC899" t="str">
        <f t="shared" si="267"/>
        <v/>
      </c>
      <c r="BD899" s="296"/>
      <c r="BE899" s="296"/>
      <c r="BF899" s="332">
        <v>45176</v>
      </c>
      <c r="BG899" s="2" t="s">
        <v>115</v>
      </c>
      <c r="BH899" s="2" t="s">
        <v>152</v>
      </c>
      <c r="BI899" s="323">
        <v>45931</v>
      </c>
      <c r="BJ899" s="323">
        <v>46022</v>
      </c>
      <c r="BK899" s="324">
        <v>2209</v>
      </c>
      <c r="BL899" s="325">
        <v>133.31</v>
      </c>
      <c r="BM899" s="274">
        <f t="shared" si="268"/>
        <v>0.95969000000000004</v>
      </c>
      <c r="BN899" s="326">
        <f t="shared" si="278"/>
        <v>138.90943950650731</v>
      </c>
      <c r="BO899" s="296" t="str">
        <f t="shared" si="279"/>
        <v/>
      </c>
      <c r="BP899" t="str">
        <f t="shared" si="269"/>
        <v/>
      </c>
      <c r="BQ899" s="296"/>
      <c r="BR899" s="332">
        <v>45166</v>
      </c>
      <c r="BS899" s="2" t="s">
        <v>108</v>
      </c>
      <c r="BT899" s="2" t="s">
        <v>153</v>
      </c>
      <c r="BU899" s="323">
        <v>47849</v>
      </c>
      <c r="BV899" s="323">
        <v>48213</v>
      </c>
      <c r="BW899" s="324">
        <v>8760</v>
      </c>
      <c r="BX899" s="325">
        <v>80.7</v>
      </c>
      <c r="BY899" s="274">
        <f t="shared" si="270"/>
        <v>0.95835000000000004</v>
      </c>
      <c r="BZ899" s="326">
        <f t="shared" si="280"/>
        <v>84.207231178588202</v>
      </c>
      <c r="CA899" s="296" t="str">
        <f t="shared" si="281"/>
        <v/>
      </c>
    </row>
    <row r="900" spans="12:79" x14ac:dyDescent="0.25">
      <c r="L900" s="332">
        <v>43987</v>
      </c>
      <c r="M900" s="2" t="s">
        <v>108</v>
      </c>
      <c r="N900" s="2" t="s">
        <v>110</v>
      </c>
      <c r="O900" s="323">
        <v>44927</v>
      </c>
      <c r="P900" s="323">
        <v>45291</v>
      </c>
      <c r="Q900" s="324">
        <v>8760</v>
      </c>
      <c r="R900" s="325">
        <v>44.86</v>
      </c>
      <c r="S900" s="274">
        <f t="shared" si="262"/>
        <v>1.0717300000000001</v>
      </c>
      <c r="T900" s="326">
        <f t="shared" si="271"/>
        <v>41.857557407182775</v>
      </c>
      <c r="U900" s="296" t="str">
        <f t="shared" si="263"/>
        <v/>
      </c>
      <c r="V900" s="296"/>
      <c r="W900" s="332">
        <v>44418</v>
      </c>
      <c r="X900" s="2" t="s">
        <v>108</v>
      </c>
      <c r="Y900" s="2" t="s">
        <v>133</v>
      </c>
      <c r="Z900" s="323">
        <v>44562</v>
      </c>
      <c r="AA900" s="323">
        <v>44926</v>
      </c>
      <c r="AB900" s="324">
        <v>8760</v>
      </c>
      <c r="AC900" s="325">
        <v>80.489999999999995</v>
      </c>
      <c r="AD900" s="274">
        <f t="shared" si="264"/>
        <v>1.07602</v>
      </c>
      <c r="AE900" s="326">
        <f t="shared" si="272"/>
        <v>74.803442315198595</v>
      </c>
      <c r="AF900" s="296" t="str">
        <f t="shared" si="273"/>
        <v/>
      </c>
      <c r="AG900" s="296"/>
      <c r="AH900" s="332">
        <v>44803</v>
      </c>
      <c r="AI900" s="2" t="s">
        <v>108</v>
      </c>
      <c r="AJ900" s="2" t="s">
        <v>153</v>
      </c>
      <c r="AK900" s="323">
        <v>47849</v>
      </c>
      <c r="AL900" s="323">
        <v>48213</v>
      </c>
      <c r="AM900" s="324">
        <v>8760</v>
      </c>
      <c r="AN900" s="325">
        <v>146.16999999999999</v>
      </c>
      <c r="AO900" s="274">
        <f t="shared" si="265"/>
        <v>0.96899000000000002</v>
      </c>
      <c r="AP900" s="326">
        <f t="shared" si="274"/>
        <v>150.84778996687271</v>
      </c>
      <c r="AQ900" s="296" t="str">
        <f t="shared" si="275"/>
        <v/>
      </c>
      <c r="AR900" s="296"/>
      <c r="AS900" s="332">
        <v>44813</v>
      </c>
      <c r="AT900" s="2" t="s">
        <v>115</v>
      </c>
      <c r="AU900" s="2" t="s">
        <v>135</v>
      </c>
      <c r="AV900" s="323">
        <v>45658</v>
      </c>
      <c r="AW900" s="323">
        <v>45747</v>
      </c>
      <c r="AX900" s="324">
        <v>2159</v>
      </c>
      <c r="AY900" s="325">
        <v>200.74</v>
      </c>
      <c r="AZ900" s="274">
        <f t="shared" si="266"/>
        <v>0.96418999999999999</v>
      </c>
      <c r="BA900" s="326">
        <f t="shared" si="276"/>
        <v>208.19548014395505</v>
      </c>
      <c r="BB900" s="296" t="str">
        <f t="shared" si="277"/>
        <v/>
      </c>
      <c r="BC900" t="str">
        <f t="shared" si="267"/>
        <v/>
      </c>
      <c r="BD900" s="296"/>
      <c r="BE900" s="296"/>
      <c r="BF900" s="332">
        <v>45176</v>
      </c>
      <c r="BG900" s="2" t="s">
        <v>115</v>
      </c>
      <c r="BH900" s="2" t="s">
        <v>138</v>
      </c>
      <c r="BI900" s="323">
        <v>46023</v>
      </c>
      <c r="BJ900" s="323">
        <v>46112</v>
      </c>
      <c r="BK900" s="324">
        <v>2159</v>
      </c>
      <c r="BL900" s="325">
        <v>133.74</v>
      </c>
      <c r="BM900" s="274">
        <f t="shared" si="268"/>
        <v>0.95969000000000004</v>
      </c>
      <c r="BN900" s="326">
        <f t="shared" si="278"/>
        <v>139.35750085965259</v>
      </c>
      <c r="BO900" s="296" t="str">
        <f t="shared" si="279"/>
        <v/>
      </c>
      <c r="BP900" t="str">
        <f t="shared" si="269"/>
        <v/>
      </c>
      <c r="BQ900" s="296"/>
      <c r="BR900" s="332">
        <v>45166</v>
      </c>
      <c r="BS900" s="2" t="s">
        <v>108</v>
      </c>
      <c r="BT900" s="2" t="s">
        <v>155</v>
      </c>
      <c r="BU900" s="323">
        <v>48214</v>
      </c>
      <c r="BV900" s="323">
        <v>48579</v>
      </c>
      <c r="BW900" s="324">
        <v>8784</v>
      </c>
      <c r="BX900" s="325">
        <v>78.7</v>
      </c>
      <c r="BY900" s="274">
        <f t="shared" si="270"/>
        <v>0.95835000000000004</v>
      </c>
      <c r="BZ900" s="326">
        <f t="shared" si="280"/>
        <v>82.120310951113893</v>
      </c>
      <c r="CA900" s="296" t="str">
        <f t="shared" si="281"/>
        <v/>
      </c>
    </row>
    <row r="901" spans="12:79" x14ac:dyDescent="0.25">
      <c r="L901" s="332">
        <v>43987</v>
      </c>
      <c r="M901" s="2" t="s">
        <v>108</v>
      </c>
      <c r="N901" s="2" t="s">
        <v>111</v>
      </c>
      <c r="O901" s="323">
        <v>45292</v>
      </c>
      <c r="P901" s="323">
        <v>45657</v>
      </c>
      <c r="Q901" s="324">
        <v>8784</v>
      </c>
      <c r="R901" s="325">
        <v>46.31</v>
      </c>
      <c r="S901" s="274">
        <f t="shared" si="262"/>
        <v>1.0717300000000001</v>
      </c>
      <c r="T901" s="326">
        <f t="shared" si="271"/>
        <v>43.210510109822437</v>
      </c>
      <c r="U901" s="296" t="str">
        <f t="shared" si="263"/>
        <v/>
      </c>
      <c r="V901" s="296"/>
      <c r="W901" s="332">
        <v>44418</v>
      </c>
      <c r="X901" s="2" t="s">
        <v>108</v>
      </c>
      <c r="Y901" s="2" t="s">
        <v>110</v>
      </c>
      <c r="Z901" s="323">
        <v>44927</v>
      </c>
      <c r="AA901" s="323">
        <v>45291</v>
      </c>
      <c r="AB901" s="324">
        <v>8760</v>
      </c>
      <c r="AC901" s="325">
        <v>69.739999999999995</v>
      </c>
      <c r="AD901" s="274">
        <f t="shared" si="264"/>
        <v>1.07602</v>
      </c>
      <c r="AE901" s="326">
        <f t="shared" si="272"/>
        <v>64.812921692905334</v>
      </c>
      <c r="AF901" s="296" t="str">
        <f t="shared" si="273"/>
        <v/>
      </c>
      <c r="AG901" s="296"/>
      <c r="AH901" s="332">
        <v>44803</v>
      </c>
      <c r="AI901" s="2" t="s">
        <v>108</v>
      </c>
      <c r="AJ901" s="2" t="s">
        <v>155</v>
      </c>
      <c r="AK901" s="323">
        <v>48214</v>
      </c>
      <c r="AL901" s="323">
        <v>48579</v>
      </c>
      <c r="AM901" s="324">
        <v>8784</v>
      </c>
      <c r="AN901" s="325">
        <v>144.46</v>
      </c>
      <c r="AO901" s="274">
        <f t="shared" si="265"/>
        <v>0.96899000000000002</v>
      </c>
      <c r="AP901" s="326">
        <f t="shared" si="274"/>
        <v>149.08306587271284</v>
      </c>
      <c r="AQ901" s="296" t="str">
        <f t="shared" si="275"/>
        <v/>
      </c>
      <c r="AR901" s="296"/>
      <c r="AS901" s="332">
        <v>44813</v>
      </c>
      <c r="AT901" s="2" t="s">
        <v>115</v>
      </c>
      <c r="AU901" s="2" t="s">
        <v>145</v>
      </c>
      <c r="AV901" s="323">
        <v>45748</v>
      </c>
      <c r="AW901" s="323">
        <v>45838</v>
      </c>
      <c r="AX901" s="324">
        <v>2184</v>
      </c>
      <c r="AY901" s="325"/>
      <c r="AZ901" s="274">
        <f t="shared" si="266"/>
        <v>0.96418999999999999</v>
      </c>
      <c r="BA901" s="326" t="str">
        <f t="shared" si="276"/>
        <v/>
      </c>
      <c r="BB901" s="296" t="str">
        <f t="shared" si="277"/>
        <v/>
      </c>
      <c r="BC901" t="str">
        <f t="shared" si="267"/>
        <v/>
      </c>
      <c r="BD901" s="296"/>
      <c r="BE901" s="296"/>
      <c r="BF901" s="332">
        <v>45176</v>
      </c>
      <c r="BG901" s="2" t="s">
        <v>115</v>
      </c>
      <c r="BH901" s="2" t="s">
        <v>157</v>
      </c>
      <c r="BI901" s="323">
        <v>46113</v>
      </c>
      <c r="BJ901" s="323">
        <v>46203</v>
      </c>
      <c r="BK901" s="324">
        <v>2184</v>
      </c>
      <c r="BL901" s="325"/>
      <c r="BM901" s="274">
        <f t="shared" si="268"/>
        <v>0.95969000000000004</v>
      </c>
      <c r="BN901" s="326" t="str">
        <f t="shared" si="278"/>
        <v/>
      </c>
      <c r="BO901" s="296" t="str">
        <f t="shared" si="279"/>
        <v/>
      </c>
      <c r="BP901" t="str">
        <f t="shared" si="269"/>
        <v/>
      </c>
      <c r="BQ901" s="296"/>
      <c r="BR901" s="332">
        <v>45166</v>
      </c>
      <c r="BS901" s="2" t="s">
        <v>108</v>
      </c>
      <c r="BT901" s="2" t="s">
        <v>158</v>
      </c>
      <c r="BU901" s="323">
        <v>48580</v>
      </c>
      <c r="BV901" s="323">
        <v>48944</v>
      </c>
      <c r="BW901" s="324">
        <v>8760</v>
      </c>
      <c r="BX901" s="325">
        <v>76.7</v>
      </c>
      <c r="BY901" s="274">
        <f t="shared" si="270"/>
        <v>0.95835000000000004</v>
      </c>
      <c r="BZ901" s="326">
        <f t="shared" si="280"/>
        <v>80.033390723639585</v>
      </c>
      <c r="CA901" s="296" t="str">
        <f t="shared" si="281"/>
        <v/>
      </c>
    </row>
    <row r="902" spans="12:79" x14ac:dyDescent="0.25">
      <c r="L902" s="332">
        <v>43987</v>
      </c>
      <c r="M902" s="2" t="s">
        <v>108</v>
      </c>
      <c r="N902" s="2" t="s">
        <v>135</v>
      </c>
      <c r="O902" s="323">
        <v>45658</v>
      </c>
      <c r="P902" s="323">
        <v>46022</v>
      </c>
      <c r="Q902" s="324">
        <v>8760</v>
      </c>
      <c r="R902" s="325">
        <v>47.18</v>
      </c>
      <c r="S902" s="274">
        <f t="shared" si="262"/>
        <v>1.0717300000000001</v>
      </c>
      <c r="T902" s="326">
        <f t="shared" si="271"/>
        <v>44.022281731406231</v>
      </c>
      <c r="U902" s="296" t="str">
        <f t="shared" si="263"/>
        <v/>
      </c>
      <c r="V902" s="296"/>
      <c r="W902" s="332">
        <v>44418</v>
      </c>
      <c r="X902" s="2" t="s">
        <v>108</v>
      </c>
      <c r="Y902" s="2" t="s">
        <v>111</v>
      </c>
      <c r="Z902" s="323">
        <v>45292</v>
      </c>
      <c r="AA902" s="323">
        <v>45657</v>
      </c>
      <c r="AB902" s="324">
        <v>8784</v>
      </c>
      <c r="AC902" s="325">
        <v>62.63</v>
      </c>
      <c r="AD902" s="274">
        <f t="shared" si="264"/>
        <v>1.07602</v>
      </c>
      <c r="AE902" s="326">
        <f t="shared" si="272"/>
        <v>58.205237820858351</v>
      </c>
      <c r="AF902" s="296" t="str">
        <f t="shared" si="273"/>
        <v/>
      </c>
      <c r="AG902" s="296"/>
      <c r="AH902" s="332">
        <v>44802</v>
      </c>
      <c r="AI902" s="2" t="s">
        <v>108</v>
      </c>
      <c r="AJ902" s="2" t="s">
        <v>110</v>
      </c>
      <c r="AK902" s="323">
        <v>44927</v>
      </c>
      <c r="AL902" s="323">
        <v>45291</v>
      </c>
      <c r="AM902" s="324">
        <v>8760</v>
      </c>
      <c r="AN902" s="325">
        <v>760</v>
      </c>
      <c r="AO902" s="274">
        <f t="shared" si="265"/>
        <v>0.96899000000000002</v>
      </c>
      <c r="AP902" s="326">
        <f t="shared" si="274"/>
        <v>784.3218196266215</v>
      </c>
      <c r="AQ902" s="296" t="str">
        <f t="shared" si="275"/>
        <v/>
      </c>
      <c r="AR902" s="296"/>
      <c r="AS902" s="332">
        <v>44812</v>
      </c>
      <c r="AT902" s="2" t="s">
        <v>115</v>
      </c>
      <c r="AU902" s="2" t="s">
        <v>186</v>
      </c>
      <c r="AV902" s="323">
        <v>44835</v>
      </c>
      <c r="AW902" s="323">
        <v>44926</v>
      </c>
      <c r="AX902" s="324">
        <v>2209</v>
      </c>
      <c r="AY902" s="325">
        <v>535.14</v>
      </c>
      <c r="AZ902" s="274">
        <f t="shared" si="266"/>
        <v>0.96418999999999999</v>
      </c>
      <c r="BA902" s="326">
        <f t="shared" si="276"/>
        <v>555.01509038674953</v>
      </c>
      <c r="BB902" s="296" t="str">
        <f t="shared" si="277"/>
        <v/>
      </c>
      <c r="BC902" t="str">
        <f t="shared" si="267"/>
        <v/>
      </c>
      <c r="BD902" s="296"/>
      <c r="BE902" s="296"/>
      <c r="BF902" s="332">
        <v>45175</v>
      </c>
      <c r="BG902" s="2" t="s">
        <v>115</v>
      </c>
      <c r="BH902" s="2" t="s">
        <v>116</v>
      </c>
      <c r="BI902" s="323">
        <v>45200</v>
      </c>
      <c r="BJ902" s="323">
        <v>45291</v>
      </c>
      <c r="BK902" s="324">
        <v>2209</v>
      </c>
      <c r="BL902" s="325">
        <v>103.6</v>
      </c>
      <c r="BM902" s="274">
        <f t="shared" si="268"/>
        <v>0.95969000000000004</v>
      </c>
      <c r="BN902" s="326">
        <f t="shared" si="278"/>
        <v>107.95152601360856</v>
      </c>
      <c r="BO902" s="296">
        <f t="shared" si="279"/>
        <v>107.95152601360856</v>
      </c>
      <c r="BP902">
        <f t="shared" si="269"/>
        <v>1</v>
      </c>
      <c r="BQ902" s="296"/>
      <c r="BR902" s="332">
        <v>45163</v>
      </c>
      <c r="BS902" s="2" t="s">
        <v>108</v>
      </c>
      <c r="BT902" s="2" t="s">
        <v>111</v>
      </c>
      <c r="BU902" s="323">
        <v>45292</v>
      </c>
      <c r="BV902" s="323">
        <v>45657</v>
      </c>
      <c r="BW902" s="324">
        <v>8784</v>
      </c>
      <c r="BX902" s="325">
        <v>134.56</v>
      </c>
      <c r="BY902" s="274">
        <f t="shared" si="270"/>
        <v>0.95835000000000004</v>
      </c>
      <c r="BZ902" s="326">
        <f t="shared" si="280"/>
        <v>140.40799290447123</v>
      </c>
      <c r="CA902" s="296">
        <f t="shared" si="281"/>
        <v>140.40799290447123</v>
      </c>
    </row>
    <row r="903" spans="12:79" x14ac:dyDescent="0.25">
      <c r="L903" s="332">
        <v>43987</v>
      </c>
      <c r="M903" s="2" t="s">
        <v>108</v>
      </c>
      <c r="N903" s="2" t="s">
        <v>138</v>
      </c>
      <c r="O903" s="323">
        <v>46023</v>
      </c>
      <c r="P903" s="323">
        <v>46387</v>
      </c>
      <c r="Q903" s="324">
        <v>8760</v>
      </c>
      <c r="R903" s="325">
        <v>47.73</v>
      </c>
      <c r="S903" s="274">
        <f t="shared" si="262"/>
        <v>1.0717300000000001</v>
      </c>
      <c r="T903" s="326">
        <f t="shared" si="271"/>
        <v>44.535470687579888</v>
      </c>
      <c r="U903" s="296" t="str">
        <f t="shared" si="263"/>
        <v/>
      </c>
      <c r="V903" s="296"/>
      <c r="W903" s="332">
        <v>44418</v>
      </c>
      <c r="X903" s="2" t="s">
        <v>108</v>
      </c>
      <c r="Y903" s="2" t="s">
        <v>135</v>
      </c>
      <c r="Z903" s="323">
        <v>45658</v>
      </c>
      <c r="AA903" s="323">
        <v>46022</v>
      </c>
      <c r="AB903" s="324">
        <v>8760</v>
      </c>
      <c r="AC903" s="325">
        <v>59.25</v>
      </c>
      <c r="AD903" s="274">
        <f t="shared" si="264"/>
        <v>1.07602</v>
      </c>
      <c r="AE903" s="326">
        <f t="shared" si="272"/>
        <v>55.064032267058238</v>
      </c>
      <c r="AF903" s="296" t="str">
        <f t="shared" si="273"/>
        <v/>
      </c>
      <c r="AG903" s="296"/>
      <c r="AH903" s="332">
        <v>44802</v>
      </c>
      <c r="AI903" s="2" t="s">
        <v>108</v>
      </c>
      <c r="AJ903" s="2" t="s">
        <v>111</v>
      </c>
      <c r="AK903" s="323">
        <v>45292</v>
      </c>
      <c r="AL903" s="323">
        <v>45657</v>
      </c>
      <c r="AM903" s="324">
        <v>8784</v>
      </c>
      <c r="AN903" s="325">
        <v>405</v>
      </c>
      <c r="AO903" s="274">
        <f t="shared" si="265"/>
        <v>0.96899000000000002</v>
      </c>
      <c r="AP903" s="326">
        <f t="shared" si="274"/>
        <v>417.96096966944964</v>
      </c>
      <c r="AQ903" s="296">
        <f t="shared" si="275"/>
        <v>417.96096966944964</v>
      </c>
      <c r="AR903" s="296"/>
      <c r="AS903" s="332">
        <v>44812</v>
      </c>
      <c r="AT903" s="2" t="s">
        <v>115</v>
      </c>
      <c r="AU903" s="2" t="s">
        <v>110</v>
      </c>
      <c r="AV903" s="323">
        <v>44927</v>
      </c>
      <c r="AW903" s="323">
        <v>45016</v>
      </c>
      <c r="AX903" s="324">
        <v>2159</v>
      </c>
      <c r="AY903" s="325">
        <v>705.35</v>
      </c>
      <c r="AZ903" s="274">
        <f t="shared" si="266"/>
        <v>0.96418999999999999</v>
      </c>
      <c r="BA903" s="326">
        <f t="shared" si="276"/>
        <v>731.54668685632498</v>
      </c>
      <c r="BB903" s="296" t="str">
        <f t="shared" si="277"/>
        <v/>
      </c>
      <c r="BC903" t="str">
        <f t="shared" si="267"/>
        <v/>
      </c>
      <c r="BD903" s="296"/>
      <c r="BE903" s="296"/>
      <c r="BF903" s="332">
        <v>45175</v>
      </c>
      <c r="BG903" s="2" t="s">
        <v>115</v>
      </c>
      <c r="BH903" s="2" t="s">
        <v>111</v>
      </c>
      <c r="BI903" s="323">
        <v>45292</v>
      </c>
      <c r="BJ903" s="323">
        <v>45382</v>
      </c>
      <c r="BK903" s="324">
        <v>2183</v>
      </c>
      <c r="BL903" s="325">
        <v>127.96</v>
      </c>
      <c r="BM903" s="274">
        <f t="shared" si="268"/>
        <v>0.95969000000000004</v>
      </c>
      <c r="BN903" s="326">
        <f t="shared" si="278"/>
        <v>133.33472267086245</v>
      </c>
      <c r="BO903" s="296">
        <f t="shared" si="279"/>
        <v>133.33472267086245</v>
      </c>
      <c r="BP903">
        <f t="shared" si="269"/>
        <v>1</v>
      </c>
      <c r="BQ903" s="296"/>
      <c r="BR903" s="332">
        <v>45163</v>
      </c>
      <c r="BS903" s="2" t="s">
        <v>108</v>
      </c>
      <c r="BT903" s="2" t="s">
        <v>135</v>
      </c>
      <c r="BU903" s="323">
        <v>45658</v>
      </c>
      <c r="BV903" s="323">
        <v>46022</v>
      </c>
      <c r="BW903" s="324">
        <v>8760</v>
      </c>
      <c r="BX903" s="325">
        <v>124.05</v>
      </c>
      <c r="BY903" s="274">
        <f t="shared" si="270"/>
        <v>0.95835000000000004</v>
      </c>
      <c r="BZ903" s="326">
        <f t="shared" si="280"/>
        <v>129.44122710909375</v>
      </c>
      <c r="CA903" s="296" t="str">
        <f t="shared" si="281"/>
        <v/>
      </c>
    </row>
    <row r="904" spans="12:79" x14ac:dyDescent="0.25">
      <c r="L904" s="332">
        <v>43986</v>
      </c>
      <c r="M904" s="2" t="s">
        <v>108</v>
      </c>
      <c r="N904" s="2" t="s">
        <v>151</v>
      </c>
      <c r="O904" s="323">
        <v>44197</v>
      </c>
      <c r="P904" s="323">
        <v>44561</v>
      </c>
      <c r="Q904" s="324">
        <v>8760</v>
      </c>
      <c r="R904" s="325">
        <v>37.89</v>
      </c>
      <c r="S904" s="274">
        <f t="shared" si="262"/>
        <v>1.0717300000000001</v>
      </c>
      <c r="T904" s="326">
        <f t="shared" si="271"/>
        <v>35.354053726218353</v>
      </c>
      <c r="U904" s="296" t="str">
        <f t="shared" si="263"/>
        <v/>
      </c>
      <c r="V904" s="296"/>
      <c r="W904" s="332">
        <v>44418</v>
      </c>
      <c r="X904" s="2" t="s">
        <v>108</v>
      </c>
      <c r="Y904" s="2" t="s">
        <v>138</v>
      </c>
      <c r="Z904" s="323">
        <v>46023</v>
      </c>
      <c r="AA904" s="323">
        <v>46387</v>
      </c>
      <c r="AB904" s="324">
        <v>8760</v>
      </c>
      <c r="AC904" s="325">
        <v>59.45</v>
      </c>
      <c r="AD904" s="274">
        <f t="shared" si="264"/>
        <v>1.07602</v>
      </c>
      <c r="AE904" s="326">
        <f t="shared" si="272"/>
        <v>55.24990241817067</v>
      </c>
      <c r="AF904" s="296" t="str">
        <f t="shared" si="273"/>
        <v/>
      </c>
      <c r="AG904" s="296"/>
      <c r="AH904" s="332">
        <v>44802</v>
      </c>
      <c r="AI904" s="2" t="s">
        <v>108</v>
      </c>
      <c r="AJ904" s="2" t="s">
        <v>135</v>
      </c>
      <c r="AK904" s="323">
        <v>45658</v>
      </c>
      <c r="AL904" s="323">
        <v>46022</v>
      </c>
      <c r="AM904" s="324">
        <v>8760</v>
      </c>
      <c r="AN904" s="325">
        <v>256.67</v>
      </c>
      <c r="AO904" s="274">
        <f t="shared" si="265"/>
        <v>0.96899000000000002</v>
      </c>
      <c r="AP904" s="326">
        <f t="shared" si="274"/>
        <v>264.88405453100654</v>
      </c>
      <c r="AQ904" s="296" t="str">
        <f t="shared" si="275"/>
        <v/>
      </c>
      <c r="AR904" s="296"/>
      <c r="AS904" s="332">
        <v>44812</v>
      </c>
      <c r="AT904" s="2" t="s">
        <v>115</v>
      </c>
      <c r="AU904" s="2" t="s">
        <v>134</v>
      </c>
      <c r="AV904" s="323">
        <v>45017</v>
      </c>
      <c r="AW904" s="323">
        <v>45107</v>
      </c>
      <c r="AX904" s="324">
        <v>2184</v>
      </c>
      <c r="AY904" s="325">
        <v>431.94</v>
      </c>
      <c r="AZ904" s="274">
        <f t="shared" si="266"/>
        <v>0.96418999999999999</v>
      </c>
      <c r="BA904" s="326">
        <f t="shared" si="276"/>
        <v>447.98224416349473</v>
      </c>
      <c r="BB904" s="296" t="str">
        <f t="shared" si="277"/>
        <v/>
      </c>
      <c r="BC904" t="str">
        <f t="shared" si="267"/>
        <v/>
      </c>
      <c r="BD904" s="296"/>
      <c r="BE904" s="296"/>
      <c r="BF904" s="332">
        <v>45175</v>
      </c>
      <c r="BG904" s="2" t="s">
        <v>115</v>
      </c>
      <c r="BH904" s="2" t="s">
        <v>117</v>
      </c>
      <c r="BI904" s="323">
        <v>45383</v>
      </c>
      <c r="BJ904" s="323">
        <v>45473</v>
      </c>
      <c r="BK904" s="324">
        <v>2184</v>
      </c>
      <c r="BL904" s="325">
        <v>114.48</v>
      </c>
      <c r="BM904" s="274">
        <f t="shared" si="268"/>
        <v>0.95969000000000004</v>
      </c>
      <c r="BN904" s="326">
        <f t="shared" si="278"/>
        <v>119.28852025133116</v>
      </c>
      <c r="BO904" s="296">
        <f t="shared" si="279"/>
        <v>119.28852025133116</v>
      </c>
      <c r="BP904">
        <f t="shared" si="269"/>
        <v>1</v>
      </c>
      <c r="BQ904" s="296"/>
      <c r="BR904" s="332">
        <v>45163</v>
      </c>
      <c r="BS904" s="2" t="s">
        <v>108</v>
      </c>
      <c r="BT904" s="2" t="s">
        <v>138</v>
      </c>
      <c r="BU904" s="323">
        <v>46023</v>
      </c>
      <c r="BV904" s="323">
        <v>46387</v>
      </c>
      <c r="BW904" s="324">
        <v>8760</v>
      </c>
      <c r="BX904" s="325">
        <v>106.31</v>
      </c>
      <c r="BY904" s="274">
        <f t="shared" si="270"/>
        <v>0.95835000000000004</v>
      </c>
      <c r="BZ904" s="326">
        <f t="shared" si="280"/>
        <v>110.93024469139667</v>
      </c>
      <c r="CA904" s="296" t="str">
        <f t="shared" si="281"/>
        <v/>
      </c>
    </row>
    <row r="905" spans="12:79" x14ac:dyDescent="0.25">
      <c r="L905" s="332">
        <v>43986</v>
      </c>
      <c r="M905" s="2" t="s">
        <v>108</v>
      </c>
      <c r="N905" s="2" t="s">
        <v>133</v>
      </c>
      <c r="O905" s="323">
        <v>44562</v>
      </c>
      <c r="P905" s="323">
        <v>44926</v>
      </c>
      <c r="Q905" s="324">
        <v>8760</v>
      </c>
      <c r="R905" s="325">
        <v>41.65</v>
      </c>
      <c r="S905" s="274">
        <f t="shared" si="262"/>
        <v>1.0717300000000001</v>
      </c>
      <c r="T905" s="326">
        <f t="shared" si="271"/>
        <v>38.862400044787393</v>
      </c>
      <c r="U905" s="296" t="str">
        <f t="shared" si="263"/>
        <v/>
      </c>
      <c r="V905" s="296"/>
      <c r="W905" s="332">
        <v>44418</v>
      </c>
      <c r="X905" s="2" t="s">
        <v>108</v>
      </c>
      <c r="Y905" s="2" t="s">
        <v>141</v>
      </c>
      <c r="Z905" s="323">
        <v>46388</v>
      </c>
      <c r="AA905" s="323">
        <v>46752</v>
      </c>
      <c r="AB905" s="324">
        <v>8760</v>
      </c>
      <c r="AC905" s="325">
        <v>59.78</v>
      </c>
      <c r="AD905" s="274">
        <f t="shared" si="264"/>
        <v>1.07602</v>
      </c>
      <c r="AE905" s="326">
        <f t="shared" si="272"/>
        <v>55.556588167506185</v>
      </c>
      <c r="AF905" s="296" t="str">
        <f t="shared" si="273"/>
        <v/>
      </c>
      <c r="AG905" s="296"/>
      <c r="AH905" s="332">
        <v>44802</v>
      </c>
      <c r="AI905" s="2" t="s">
        <v>108</v>
      </c>
      <c r="AJ905" s="2" t="s">
        <v>138</v>
      </c>
      <c r="AK905" s="323">
        <v>46023</v>
      </c>
      <c r="AL905" s="323">
        <v>46387</v>
      </c>
      <c r="AM905" s="324">
        <v>8760</v>
      </c>
      <c r="AN905" s="325">
        <v>200</v>
      </c>
      <c r="AO905" s="274">
        <f t="shared" si="265"/>
        <v>0.96899000000000002</v>
      </c>
      <c r="AP905" s="326">
        <f t="shared" si="274"/>
        <v>206.40047884911093</v>
      </c>
      <c r="AQ905" s="296" t="str">
        <f t="shared" si="275"/>
        <v/>
      </c>
      <c r="AR905" s="296"/>
      <c r="AS905" s="332">
        <v>44812</v>
      </c>
      <c r="AT905" s="2" t="s">
        <v>115</v>
      </c>
      <c r="AU905" s="2" t="s">
        <v>137</v>
      </c>
      <c r="AV905" s="323">
        <v>45108</v>
      </c>
      <c r="AW905" s="323">
        <v>45199</v>
      </c>
      <c r="AX905" s="324">
        <v>2208</v>
      </c>
      <c r="AY905" s="325">
        <v>395.35</v>
      </c>
      <c r="AZ905" s="274">
        <f t="shared" si="266"/>
        <v>0.96418999999999999</v>
      </c>
      <c r="BA905" s="326">
        <f t="shared" si="276"/>
        <v>410.03329219344738</v>
      </c>
      <c r="BB905" s="296" t="str">
        <f t="shared" si="277"/>
        <v/>
      </c>
      <c r="BC905" t="str">
        <f t="shared" si="267"/>
        <v/>
      </c>
      <c r="BD905" s="296"/>
      <c r="BE905" s="296"/>
      <c r="BF905" s="332">
        <v>45175</v>
      </c>
      <c r="BG905" s="2" t="s">
        <v>115</v>
      </c>
      <c r="BH905" s="2" t="s">
        <v>118</v>
      </c>
      <c r="BI905" s="323">
        <v>45474</v>
      </c>
      <c r="BJ905" s="323">
        <v>45565</v>
      </c>
      <c r="BK905" s="324">
        <v>2208</v>
      </c>
      <c r="BL905" s="325">
        <v>125.84</v>
      </c>
      <c r="BM905" s="274">
        <f t="shared" si="268"/>
        <v>0.95969000000000004</v>
      </c>
      <c r="BN905" s="326">
        <f t="shared" si="278"/>
        <v>131.12567599954153</v>
      </c>
      <c r="BO905" s="296">
        <f t="shared" si="279"/>
        <v>131.12567599954153</v>
      </c>
      <c r="BP905">
        <f t="shared" si="269"/>
        <v>1</v>
      </c>
      <c r="BQ905" s="296"/>
      <c r="BR905" s="332">
        <v>45163</v>
      </c>
      <c r="BS905" s="2" t="s">
        <v>108</v>
      </c>
      <c r="BT905" s="2" t="s">
        <v>141</v>
      </c>
      <c r="BU905" s="323">
        <v>46388</v>
      </c>
      <c r="BV905" s="323">
        <v>46752</v>
      </c>
      <c r="BW905" s="324">
        <v>8760</v>
      </c>
      <c r="BX905" s="325">
        <v>92.14</v>
      </c>
      <c r="BY905" s="274">
        <f t="shared" si="270"/>
        <v>0.95835000000000004</v>
      </c>
      <c r="BZ905" s="326">
        <f t="shared" si="280"/>
        <v>96.14441487974122</v>
      </c>
      <c r="CA905" s="296" t="str">
        <f t="shared" si="281"/>
        <v/>
      </c>
    </row>
    <row r="906" spans="12:79" x14ac:dyDescent="0.25">
      <c r="L906" s="332">
        <v>43986</v>
      </c>
      <c r="M906" s="2" t="s">
        <v>108</v>
      </c>
      <c r="N906" s="2" t="s">
        <v>110</v>
      </c>
      <c r="O906" s="323">
        <v>44927</v>
      </c>
      <c r="P906" s="323">
        <v>45291</v>
      </c>
      <c r="Q906" s="324">
        <v>8760</v>
      </c>
      <c r="R906" s="325">
        <v>43.83</v>
      </c>
      <c r="S906" s="274">
        <f t="shared" si="262"/>
        <v>1.0717300000000001</v>
      </c>
      <c r="T906" s="326">
        <f t="shared" si="271"/>
        <v>40.896494452893911</v>
      </c>
      <c r="U906" s="296" t="str">
        <f t="shared" si="263"/>
        <v/>
      </c>
      <c r="V906" s="296"/>
      <c r="W906" s="332">
        <v>44417</v>
      </c>
      <c r="X906" s="2" t="s">
        <v>108</v>
      </c>
      <c r="Y906" s="2" t="s">
        <v>133</v>
      </c>
      <c r="Z906" s="323">
        <v>44562</v>
      </c>
      <c r="AA906" s="323">
        <v>44926</v>
      </c>
      <c r="AB906" s="324">
        <v>8760</v>
      </c>
      <c r="AC906" s="325">
        <v>79.14</v>
      </c>
      <c r="AD906" s="274">
        <f t="shared" si="264"/>
        <v>1.07602</v>
      </c>
      <c r="AE906" s="326">
        <f t="shared" si="272"/>
        <v>73.548818795189689</v>
      </c>
      <c r="AF906" s="296" t="str">
        <f t="shared" si="273"/>
        <v/>
      </c>
      <c r="AG906" s="296"/>
      <c r="AH906" s="332">
        <v>44802</v>
      </c>
      <c r="AI906" s="2" t="s">
        <v>108</v>
      </c>
      <c r="AJ906" s="2" t="s">
        <v>141</v>
      </c>
      <c r="AK906" s="323">
        <v>46388</v>
      </c>
      <c r="AL906" s="323">
        <v>46752</v>
      </c>
      <c r="AM906" s="324">
        <v>8760</v>
      </c>
      <c r="AN906" s="325">
        <v>163.75</v>
      </c>
      <c r="AO906" s="274">
        <f t="shared" si="265"/>
        <v>0.96899000000000002</v>
      </c>
      <c r="AP906" s="326">
        <f t="shared" si="274"/>
        <v>168.99039205770958</v>
      </c>
      <c r="AQ906" s="296" t="str">
        <f t="shared" si="275"/>
        <v/>
      </c>
      <c r="AR906" s="296"/>
      <c r="AS906" s="332">
        <v>44812</v>
      </c>
      <c r="AT906" s="2" t="s">
        <v>115</v>
      </c>
      <c r="AU906" s="2" t="s">
        <v>116</v>
      </c>
      <c r="AV906" s="323">
        <v>45200</v>
      </c>
      <c r="AW906" s="323">
        <v>45291</v>
      </c>
      <c r="AX906" s="324">
        <v>2209</v>
      </c>
      <c r="AY906" s="325">
        <v>570.33000000000004</v>
      </c>
      <c r="AZ906" s="274">
        <f t="shared" si="266"/>
        <v>0.96418999999999999</v>
      </c>
      <c r="BA906" s="326">
        <f t="shared" si="276"/>
        <v>591.51204638090007</v>
      </c>
      <c r="BB906" s="296" t="str">
        <f t="shared" si="277"/>
        <v/>
      </c>
      <c r="BC906">
        <f t="shared" si="267"/>
        <v>1</v>
      </c>
      <c r="BD906" s="296"/>
      <c r="BE906" s="296"/>
      <c r="BF906" s="332">
        <v>45175</v>
      </c>
      <c r="BG906" s="2" t="s">
        <v>115</v>
      </c>
      <c r="BH906" s="2" t="s">
        <v>140</v>
      </c>
      <c r="BI906" s="323">
        <v>45566</v>
      </c>
      <c r="BJ906" s="323">
        <v>45657</v>
      </c>
      <c r="BK906" s="324">
        <v>2209</v>
      </c>
      <c r="BL906" s="325">
        <v>144.19</v>
      </c>
      <c r="BM906" s="274">
        <f t="shared" si="268"/>
        <v>0.95969000000000004</v>
      </c>
      <c r="BN906" s="326">
        <f t="shared" si="278"/>
        <v>150.2464337442299</v>
      </c>
      <c r="BO906" s="296" t="str">
        <f t="shared" si="279"/>
        <v/>
      </c>
      <c r="BP906" t="str">
        <f t="shared" si="269"/>
        <v/>
      </c>
      <c r="BQ906" s="296"/>
      <c r="BR906" s="332">
        <v>45163</v>
      </c>
      <c r="BS906" s="2" t="s">
        <v>108</v>
      </c>
      <c r="BT906" s="2" t="s">
        <v>143</v>
      </c>
      <c r="BU906" s="323">
        <v>46753</v>
      </c>
      <c r="BV906" s="323">
        <v>47118</v>
      </c>
      <c r="BW906" s="324">
        <v>8784</v>
      </c>
      <c r="BX906" s="325">
        <v>82.16</v>
      </c>
      <c r="BY906" s="274">
        <f t="shared" si="270"/>
        <v>0.95835000000000004</v>
      </c>
      <c r="BZ906" s="326">
        <f t="shared" si="280"/>
        <v>85.730682944644428</v>
      </c>
      <c r="CA906" s="296" t="str">
        <f t="shared" si="281"/>
        <v/>
      </c>
    </row>
    <row r="907" spans="12:79" x14ac:dyDescent="0.25">
      <c r="L907" s="332">
        <v>43986</v>
      </c>
      <c r="M907" s="2" t="s">
        <v>108</v>
      </c>
      <c r="N907" s="2" t="s">
        <v>111</v>
      </c>
      <c r="O907" s="323">
        <v>45292</v>
      </c>
      <c r="P907" s="323">
        <v>45657</v>
      </c>
      <c r="Q907" s="324">
        <v>8784</v>
      </c>
      <c r="R907" s="325">
        <v>45.58</v>
      </c>
      <c r="S907" s="274">
        <f t="shared" si="262"/>
        <v>1.0717300000000001</v>
      </c>
      <c r="T907" s="326">
        <f t="shared" si="271"/>
        <v>42.529368404355573</v>
      </c>
      <c r="U907" s="296" t="str">
        <f t="shared" si="263"/>
        <v/>
      </c>
      <c r="V907" s="296"/>
      <c r="W907" s="332">
        <v>44417</v>
      </c>
      <c r="X907" s="2" t="s">
        <v>108</v>
      </c>
      <c r="Y907" s="2" t="s">
        <v>110</v>
      </c>
      <c r="Z907" s="323">
        <v>44927</v>
      </c>
      <c r="AA907" s="323">
        <v>45291</v>
      </c>
      <c r="AB907" s="324">
        <v>8760</v>
      </c>
      <c r="AC907" s="325">
        <v>69.19</v>
      </c>
      <c r="AD907" s="274">
        <f t="shared" si="264"/>
        <v>1.07602</v>
      </c>
      <c r="AE907" s="326">
        <f t="shared" si="272"/>
        <v>64.301778777346144</v>
      </c>
      <c r="AF907" s="296" t="str">
        <f t="shared" si="273"/>
        <v/>
      </c>
      <c r="AG907" s="296"/>
      <c r="AH907" s="332">
        <v>44802</v>
      </c>
      <c r="AI907" s="2" t="s">
        <v>108</v>
      </c>
      <c r="AJ907" s="2" t="s">
        <v>143</v>
      </c>
      <c r="AK907" s="323">
        <v>46753</v>
      </c>
      <c r="AL907" s="323">
        <v>47118</v>
      </c>
      <c r="AM907" s="324">
        <v>8784</v>
      </c>
      <c r="AN907" s="325">
        <v>142.86000000000001</v>
      </c>
      <c r="AO907" s="274">
        <f t="shared" si="265"/>
        <v>0.96899000000000002</v>
      </c>
      <c r="AP907" s="326">
        <f t="shared" si="274"/>
        <v>147.43186204191994</v>
      </c>
      <c r="AQ907" s="296" t="str">
        <f t="shared" si="275"/>
        <v/>
      </c>
      <c r="AR907" s="296"/>
      <c r="AS907" s="332">
        <v>44812</v>
      </c>
      <c r="AT907" s="2" t="s">
        <v>115</v>
      </c>
      <c r="AU907" s="2" t="s">
        <v>111</v>
      </c>
      <c r="AV907" s="323">
        <v>45292</v>
      </c>
      <c r="AW907" s="323">
        <v>45382</v>
      </c>
      <c r="AX907" s="324">
        <v>2183</v>
      </c>
      <c r="AY907" s="325">
        <v>469.52</v>
      </c>
      <c r="AZ907" s="274">
        <f t="shared" si="266"/>
        <v>0.96418999999999999</v>
      </c>
      <c r="BA907" s="326">
        <f t="shared" si="276"/>
        <v>486.95796471649777</v>
      </c>
      <c r="BB907" s="296" t="str">
        <f t="shared" si="277"/>
        <v/>
      </c>
      <c r="BC907">
        <f t="shared" si="267"/>
        <v>1</v>
      </c>
      <c r="BD907" s="296"/>
      <c r="BE907" s="296"/>
      <c r="BF907" s="332">
        <v>45175</v>
      </c>
      <c r="BG907" s="2" t="s">
        <v>115</v>
      </c>
      <c r="BH907" s="2" t="s">
        <v>135</v>
      </c>
      <c r="BI907" s="323">
        <v>45658</v>
      </c>
      <c r="BJ907" s="323">
        <v>45747</v>
      </c>
      <c r="BK907" s="324">
        <v>2159</v>
      </c>
      <c r="BL907" s="325">
        <v>145.34</v>
      </c>
      <c r="BM907" s="274">
        <f t="shared" si="268"/>
        <v>0.95969000000000004</v>
      </c>
      <c r="BN907" s="326">
        <f t="shared" si="278"/>
        <v>151.44473736310684</v>
      </c>
      <c r="BO907" s="296" t="str">
        <f t="shared" si="279"/>
        <v/>
      </c>
      <c r="BP907" t="str">
        <f t="shared" si="269"/>
        <v/>
      </c>
      <c r="BQ907" s="296"/>
      <c r="BR907" s="332">
        <v>45163</v>
      </c>
      <c r="BS907" s="2" t="s">
        <v>108</v>
      </c>
      <c r="BT907" s="2" t="s">
        <v>146</v>
      </c>
      <c r="BU907" s="323">
        <v>47119</v>
      </c>
      <c r="BV907" s="323">
        <v>47483</v>
      </c>
      <c r="BW907" s="324">
        <v>8760</v>
      </c>
      <c r="BX907" s="325">
        <v>80.44</v>
      </c>
      <c r="BY907" s="274">
        <f t="shared" si="270"/>
        <v>0.95835000000000004</v>
      </c>
      <c r="BZ907" s="326">
        <f t="shared" si="280"/>
        <v>83.93593154901653</v>
      </c>
      <c r="CA907" s="296" t="str">
        <f t="shared" si="281"/>
        <v/>
      </c>
    </row>
    <row r="908" spans="12:79" x14ac:dyDescent="0.25">
      <c r="L908" s="332">
        <v>43986</v>
      </c>
      <c r="M908" s="2" t="s">
        <v>108</v>
      </c>
      <c r="N908" s="2" t="s">
        <v>135</v>
      </c>
      <c r="O908" s="323">
        <v>45658</v>
      </c>
      <c r="P908" s="323">
        <v>46022</v>
      </c>
      <c r="Q908" s="324">
        <v>8760</v>
      </c>
      <c r="R908" s="325">
        <v>46.15</v>
      </c>
      <c r="S908" s="274">
        <f t="shared" si="262"/>
        <v>1.0717300000000001</v>
      </c>
      <c r="T908" s="326">
        <f t="shared" si="271"/>
        <v>43.061218777117368</v>
      </c>
      <c r="U908" s="296" t="str">
        <f t="shared" si="263"/>
        <v/>
      </c>
      <c r="V908" s="296"/>
      <c r="W908" s="332">
        <v>44417</v>
      </c>
      <c r="X908" s="2" t="s">
        <v>108</v>
      </c>
      <c r="Y908" s="2" t="s">
        <v>111</v>
      </c>
      <c r="Z908" s="323">
        <v>45292</v>
      </c>
      <c r="AA908" s="323">
        <v>45657</v>
      </c>
      <c r="AB908" s="324">
        <v>8784</v>
      </c>
      <c r="AC908" s="325">
        <v>62</v>
      </c>
      <c r="AD908" s="274">
        <f t="shared" si="264"/>
        <v>1.07602</v>
      </c>
      <c r="AE908" s="326">
        <f t="shared" si="272"/>
        <v>57.619746844854184</v>
      </c>
      <c r="AF908" s="296" t="str">
        <f t="shared" si="273"/>
        <v/>
      </c>
      <c r="AG908" s="296"/>
      <c r="AH908" s="332">
        <v>44802</v>
      </c>
      <c r="AI908" s="2" t="s">
        <v>108</v>
      </c>
      <c r="AJ908" s="2" t="s">
        <v>146</v>
      </c>
      <c r="AK908" s="323">
        <v>47119</v>
      </c>
      <c r="AL908" s="323">
        <v>47483</v>
      </c>
      <c r="AM908" s="324">
        <v>8760</v>
      </c>
      <c r="AN908" s="325">
        <v>130.36000000000001</v>
      </c>
      <c r="AO908" s="274">
        <f t="shared" si="265"/>
        <v>0.96899000000000002</v>
      </c>
      <c r="AP908" s="326">
        <f t="shared" si="274"/>
        <v>134.53183211385053</v>
      </c>
      <c r="AQ908" s="296" t="str">
        <f t="shared" si="275"/>
        <v/>
      </c>
      <c r="AR908" s="296"/>
      <c r="AS908" s="332">
        <v>44812</v>
      </c>
      <c r="AT908" s="2" t="s">
        <v>115</v>
      </c>
      <c r="AU908" s="2" t="s">
        <v>117</v>
      </c>
      <c r="AV908" s="323">
        <v>45383</v>
      </c>
      <c r="AW908" s="323">
        <v>45473</v>
      </c>
      <c r="AX908" s="324">
        <v>2184</v>
      </c>
      <c r="AY908" s="325">
        <v>141.66</v>
      </c>
      <c r="AZ908" s="274">
        <f t="shared" si="266"/>
        <v>0.96418999999999999</v>
      </c>
      <c r="BA908" s="326">
        <f t="shared" si="276"/>
        <v>146.92124996110724</v>
      </c>
      <c r="BB908" s="296" t="str">
        <f t="shared" si="277"/>
        <v/>
      </c>
      <c r="BC908">
        <f t="shared" si="267"/>
        <v>1</v>
      </c>
      <c r="BD908" s="296"/>
      <c r="BE908" s="296"/>
      <c r="BF908" s="332">
        <v>45175</v>
      </c>
      <c r="BG908" s="2" t="s">
        <v>115</v>
      </c>
      <c r="BH908" s="2" t="s">
        <v>145</v>
      </c>
      <c r="BI908" s="323">
        <v>45748</v>
      </c>
      <c r="BJ908" s="323">
        <v>45838</v>
      </c>
      <c r="BK908" s="324">
        <v>2184</v>
      </c>
      <c r="BL908" s="325">
        <v>105.55</v>
      </c>
      <c r="BM908" s="274">
        <f t="shared" si="268"/>
        <v>0.95969000000000004</v>
      </c>
      <c r="BN908" s="326">
        <f t="shared" si="278"/>
        <v>109.98343214996508</v>
      </c>
      <c r="BO908" s="296" t="str">
        <f t="shared" si="279"/>
        <v/>
      </c>
      <c r="BP908" t="str">
        <f t="shared" si="269"/>
        <v/>
      </c>
      <c r="BQ908" s="296"/>
      <c r="BR908" s="332">
        <v>45163</v>
      </c>
      <c r="BS908" s="2" t="s">
        <v>108</v>
      </c>
      <c r="BT908" s="2" t="s">
        <v>149</v>
      </c>
      <c r="BU908" s="323">
        <v>47484</v>
      </c>
      <c r="BV908" s="323">
        <v>47848</v>
      </c>
      <c r="BW908" s="324">
        <v>8760</v>
      </c>
      <c r="BX908" s="325">
        <v>78.75</v>
      </c>
      <c r="BY908" s="274">
        <f t="shared" si="270"/>
        <v>0.95835000000000004</v>
      </c>
      <c r="BZ908" s="326">
        <f t="shared" si="280"/>
        <v>82.172483956800747</v>
      </c>
      <c r="CA908" s="296" t="str">
        <f t="shared" si="281"/>
        <v/>
      </c>
    </row>
    <row r="909" spans="12:79" x14ac:dyDescent="0.25">
      <c r="L909" s="332">
        <v>43986</v>
      </c>
      <c r="M909" s="2" t="s">
        <v>108</v>
      </c>
      <c r="N909" s="2" t="s">
        <v>138</v>
      </c>
      <c r="O909" s="323">
        <v>46023</v>
      </c>
      <c r="P909" s="323">
        <v>46387</v>
      </c>
      <c r="Q909" s="324">
        <v>8760</v>
      </c>
      <c r="R909" s="325">
        <v>46.7</v>
      </c>
      <c r="S909" s="274">
        <f t="shared" si="262"/>
        <v>1.0717300000000001</v>
      </c>
      <c r="T909" s="326">
        <f t="shared" si="271"/>
        <v>43.574407733291032</v>
      </c>
      <c r="U909" s="296" t="str">
        <f t="shared" si="263"/>
        <v/>
      </c>
      <c r="V909" s="296"/>
      <c r="W909" s="332">
        <v>44417</v>
      </c>
      <c r="X909" s="2" t="s">
        <v>108</v>
      </c>
      <c r="Y909" s="2" t="s">
        <v>135</v>
      </c>
      <c r="Z909" s="323">
        <v>45658</v>
      </c>
      <c r="AA909" s="323">
        <v>46022</v>
      </c>
      <c r="AB909" s="324">
        <v>8760</v>
      </c>
      <c r="AC909" s="325">
        <v>58.7</v>
      </c>
      <c r="AD909" s="274">
        <f t="shared" si="264"/>
        <v>1.07602</v>
      </c>
      <c r="AE909" s="326">
        <f t="shared" si="272"/>
        <v>54.552889351499047</v>
      </c>
      <c r="AF909" s="296" t="str">
        <f t="shared" si="273"/>
        <v/>
      </c>
      <c r="AG909" s="296"/>
      <c r="AH909" s="332">
        <v>44802</v>
      </c>
      <c r="AI909" s="2" t="s">
        <v>108</v>
      </c>
      <c r="AJ909" s="2" t="s">
        <v>149</v>
      </c>
      <c r="AK909" s="323">
        <v>47484</v>
      </c>
      <c r="AL909" s="323">
        <v>47848</v>
      </c>
      <c r="AM909" s="324">
        <v>8760</v>
      </c>
      <c r="AN909" s="325">
        <v>128.36000000000001</v>
      </c>
      <c r="AO909" s="274">
        <f t="shared" si="265"/>
        <v>0.96899000000000002</v>
      </c>
      <c r="AP909" s="326">
        <f t="shared" si="274"/>
        <v>132.46782732535939</v>
      </c>
      <c r="AQ909" s="296" t="str">
        <f t="shared" si="275"/>
        <v/>
      </c>
      <c r="AR909" s="296"/>
      <c r="AS909" s="332">
        <v>44812</v>
      </c>
      <c r="AT909" s="2" t="s">
        <v>115</v>
      </c>
      <c r="AU909" s="2" t="s">
        <v>118</v>
      </c>
      <c r="AV909" s="323">
        <v>45474</v>
      </c>
      <c r="AW909" s="323">
        <v>45565</v>
      </c>
      <c r="AX909" s="324">
        <v>2208</v>
      </c>
      <c r="AY909" s="325">
        <v>139.06</v>
      </c>
      <c r="AZ909" s="274">
        <f t="shared" si="266"/>
        <v>0.96418999999999999</v>
      </c>
      <c r="BA909" s="326">
        <f t="shared" si="276"/>
        <v>144.22468600587021</v>
      </c>
      <c r="BB909" s="296" t="str">
        <f t="shared" si="277"/>
        <v/>
      </c>
      <c r="BC909">
        <f t="shared" si="267"/>
        <v>1</v>
      </c>
      <c r="BD909" s="296"/>
      <c r="BE909" s="296"/>
      <c r="BF909" s="332">
        <v>45175</v>
      </c>
      <c r="BG909" s="2" t="s">
        <v>115</v>
      </c>
      <c r="BH909" s="2" t="s">
        <v>148</v>
      </c>
      <c r="BI909" s="323">
        <v>45839</v>
      </c>
      <c r="BJ909" s="323">
        <v>45930</v>
      </c>
      <c r="BK909" s="324">
        <v>2208</v>
      </c>
      <c r="BL909" s="325">
        <v>105.88</v>
      </c>
      <c r="BM909" s="274">
        <f t="shared" si="268"/>
        <v>0.95969000000000004</v>
      </c>
      <c r="BN909" s="326">
        <f t="shared" si="278"/>
        <v>110.32729318842541</v>
      </c>
      <c r="BO909" s="296" t="str">
        <f t="shared" si="279"/>
        <v/>
      </c>
      <c r="BP909" t="str">
        <f t="shared" si="269"/>
        <v/>
      </c>
      <c r="BQ909" s="296"/>
      <c r="BR909" s="332">
        <v>45163</v>
      </c>
      <c r="BS909" s="2" t="s">
        <v>108</v>
      </c>
      <c r="BT909" s="2" t="s">
        <v>153</v>
      </c>
      <c r="BU909" s="323">
        <v>47849</v>
      </c>
      <c r="BV909" s="323">
        <v>48213</v>
      </c>
      <c r="BW909" s="324">
        <v>8760</v>
      </c>
      <c r="BX909" s="325">
        <v>80.849999999999994</v>
      </c>
      <c r="BY909" s="274">
        <f t="shared" si="270"/>
        <v>0.95835000000000004</v>
      </c>
      <c r="BZ909" s="326">
        <f t="shared" si="280"/>
        <v>84.363750195648763</v>
      </c>
      <c r="CA909" s="296" t="str">
        <f t="shared" si="281"/>
        <v/>
      </c>
    </row>
    <row r="910" spans="12:79" x14ac:dyDescent="0.25">
      <c r="L910" s="332">
        <v>43985</v>
      </c>
      <c r="M910" s="2" t="s">
        <v>108</v>
      </c>
      <c r="N910" s="2" t="s">
        <v>151</v>
      </c>
      <c r="O910" s="323">
        <v>44197</v>
      </c>
      <c r="P910" s="323">
        <v>44561</v>
      </c>
      <c r="Q910" s="324">
        <v>8760</v>
      </c>
      <c r="R910" s="325">
        <v>38.01</v>
      </c>
      <c r="S910" s="274">
        <f t="shared" si="262"/>
        <v>1.0717300000000001</v>
      </c>
      <c r="T910" s="326">
        <f t="shared" si="271"/>
        <v>35.466022225747153</v>
      </c>
      <c r="U910" s="296" t="str">
        <f t="shared" si="263"/>
        <v/>
      </c>
      <c r="V910" s="296"/>
      <c r="W910" s="332">
        <v>44417</v>
      </c>
      <c r="X910" s="2" t="s">
        <v>108</v>
      </c>
      <c r="Y910" s="2" t="s">
        <v>138</v>
      </c>
      <c r="Z910" s="323">
        <v>46023</v>
      </c>
      <c r="AA910" s="323">
        <v>46387</v>
      </c>
      <c r="AB910" s="324">
        <v>8760</v>
      </c>
      <c r="AC910" s="325">
        <v>58.93</v>
      </c>
      <c r="AD910" s="274">
        <f t="shared" si="264"/>
        <v>1.07602</v>
      </c>
      <c r="AE910" s="326">
        <f t="shared" si="272"/>
        <v>54.766640025278342</v>
      </c>
      <c r="AF910" s="296" t="str">
        <f t="shared" si="273"/>
        <v/>
      </c>
      <c r="AG910" s="296"/>
      <c r="AH910" s="332">
        <v>44802</v>
      </c>
      <c r="AI910" s="2" t="s">
        <v>108</v>
      </c>
      <c r="AJ910" s="2" t="s">
        <v>153</v>
      </c>
      <c r="AK910" s="323">
        <v>47849</v>
      </c>
      <c r="AL910" s="323">
        <v>48213</v>
      </c>
      <c r="AM910" s="324">
        <v>8760</v>
      </c>
      <c r="AN910" s="325">
        <v>131.55000000000001</v>
      </c>
      <c r="AO910" s="274">
        <f t="shared" si="265"/>
        <v>0.96899000000000002</v>
      </c>
      <c r="AP910" s="326">
        <f t="shared" si="274"/>
        <v>135.75991496300273</v>
      </c>
      <c r="AQ910" s="296" t="str">
        <f t="shared" si="275"/>
        <v/>
      </c>
      <c r="AR910" s="296"/>
      <c r="AS910" s="332">
        <v>44812</v>
      </c>
      <c r="AT910" s="2" t="s">
        <v>115</v>
      </c>
      <c r="AU910" s="2" t="s">
        <v>140</v>
      </c>
      <c r="AV910" s="323">
        <v>45566</v>
      </c>
      <c r="AW910" s="323">
        <v>45657</v>
      </c>
      <c r="AX910" s="324">
        <v>2209</v>
      </c>
      <c r="AY910" s="325">
        <v>232.5</v>
      </c>
      <c r="AZ910" s="274">
        <f t="shared" si="266"/>
        <v>0.96418999999999999</v>
      </c>
      <c r="BA910" s="326">
        <f t="shared" si="276"/>
        <v>241.13504599715824</v>
      </c>
      <c r="BB910" s="296" t="str">
        <f t="shared" si="277"/>
        <v/>
      </c>
      <c r="BC910" t="str">
        <f t="shared" si="267"/>
        <v/>
      </c>
      <c r="BD910" s="296"/>
      <c r="BE910" s="296"/>
      <c r="BF910" s="332">
        <v>45175</v>
      </c>
      <c r="BG910" s="2" t="s">
        <v>115</v>
      </c>
      <c r="BH910" s="2" t="s">
        <v>152</v>
      </c>
      <c r="BI910" s="323">
        <v>45931</v>
      </c>
      <c r="BJ910" s="323">
        <v>46022</v>
      </c>
      <c r="BK910" s="324">
        <v>2209</v>
      </c>
      <c r="BL910" s="325">
        <v>133.27000000000001</v>
      </c>
      <c r="BM910" s="274">
        <f t="shared" si="268"/>
        <v>0.95969000000000004</v>
      </c>
      <c r="BN910" s="326">
        <f t="shared" si="278"/>
        <v>138.86775938063334</v>
      </c>
      <c r="BO910" s="296" t="str">
        <f t="shared" si="279"/>
        <v/>
      </c>
      <c r="BP910" t="str">
        <f t="shared" si="269"/>
        <v/>
      </c>
      <c r="BQ910" s="296"/>
      <c r="BR910" s="332">
        <v>45163</v>
      </c>
      <c r="BS910" s="2" t="s">
        <v>108</v>
      </c>
      <c r="BT910" s="2" t="s">
        <v>155</v>
      </c>
      <c r="BU910" s="323">
        <v>48214</v>
      </c>
      <c r="BV910" s="323">
        <v>48579</v>
      </c>
      <c r="BW910" s="324">
        <v>8784</v>
      </c>
      <c r="BX910" s="325">
        <v>78.849999999999994</v>
      </c>
      <c r="BY910" s="274">
        <f t="shared" si="270"/>
        <v>0.95835000000000004</v>
      </c>
      <c r="BZ910" s="326">
        <f t="shared" si="280"/>
        <v>82.276829968174454</v>
      </c>
      <c r="CA910" s="296" t="str">
        <f t="shared" si="281"/>
        <v/>
      </c>
    </row>
    <row r="911" spans="12:79" x14ac:dyDescent="0.25">
      <c r="L911" s="332">
        <v>43985</v>
      </c>
      <c r="M911" s="2" t="s">
        <v>108</v>
      </c>
      <c r="N911" s="2" t="s">
        <v>133</v>
      </c>
      <c r="O911" s="323">
        <v>44562</v>
      </c>
      <c r="P911" s="323">
        <v>44926</v>
      </c>
      <c r="Q911" s="324">
        <v>8760</v>
      </c>
      <c r="R911" s="325">
        <v>41.77</v>
      </c>
      <c r="S911" s="274">
        <f t="shared" si="262"/>
        <v>1.0717300000000001</v>
      </c>
      <c r="T911" s="326">
        <f t="shared" si="271"/>
        <v>38.974368544316199</v>
      </c>
      <c r="U911" s="296" t="str">
        <f t="shared" si="263"/>
        <v/>
      </c>
      <c r="V911" s="296"/>
      <c r="W911" s="332">
        <v>44417</v>
      </c>
      <c r="X911" s="2" t="s">
        <v>108</v>
      </c>
      <c r="Y911" s="2" t="s">
        <v>141</v>
      </c>
      <c r="Z911" s="323">
        <v>46388</v>
      </c>
      <c r="AA911" s="323">
        <v>46752</v>
      </c>
      <c r="AB911" s="324">
        <v>8760</v>
      </c>
      <c r="AC911" s="325">
        <v>59.25</v>
      </c>
      <c r="AD911" s="274">
        <f t="shared" si="264"/>
        <v>1.07602</v>
      </c>
      <c r="AE911" s="326">
        <f t="shared" si="272"/>
        <v>55.064032267058238</v>
      </c>
      <c r="AF911" s="296" t="str">
        <f t="shared" si="273"/>
        <v/>
      </c>
      <c r="AG911" s="296"/>
      <c r="AH911" s="332">
        <v>44802</v>
      </c>
      <c r="AI911" s="2" t="s">
        <v>108</v>
      </c>
      <c r="AJ911" s="2" t="s">
        <v>155</v>
      </c>
      <c r="AK911" s="323">
        <v>48214</v>
      </c>
      <c r="AL911" s="323">
        <v>48579</v>
      </c>
      <c r="AM911" s="324">
        <v>8784</v>
      </c>
      <c r="AN911" s="325">
        <v>130.38</v>
      </c>
      <c r="AO911" s="274">
        <f t="shared" si="265"/>
        <v>0.96899000000000002</v>
      </c>
      <c r="AP911" s="326">
        <f t="shared" si="274"/>
        <v>134.55247216173541</v>
      </c>
      <c r="AQ911" s="296" t="str">
        <f t="shared" si="275"/>
        <v/>
      </c>
      <c r="AR911" s="296"/>
      <c r="AS911" s="332">
        <v>44812</v>
      </c>
      <c r="AT911" s="2" t="s">
        <v>115</v>
      </c>
      <c r="AU911" s="2" t="s">
        <v>135</v>
      </c>
      <c r="AV911" s="323">
        <v>45658</v>
      </c>
      <c r="AW911" s="323">
        <v>45747</v>
      </c>
      <c r="AX911" s="324">
        <v>2159</v>
      </c>
      <c r="AY911" s="325">
        <v>201.91</v>
      </c>
      <c r="AZ911" s="274">
        <f t="shared" si="266"/>
        <v>0.96418999999999999</v>
      </c>
      <c r="BA911" s="326">
        <f t="shared" si="276"/>
        <v>209.4089339238117</v>
      </c>
      <c r="BB911" s="296" t="str">
        <f t="shared" si="277"/>
        <v/>
      </c>
      <c r="BC911" t="str">
        <f t="shared" si="267"/>
        <v/>
      </c>
      <c r="BD911" s="296"/>
      <c r="BE911" s="296"/>
      <c r="BF911" s="332">
        <v>45175</v>
      </c>
      <c r="BG911" s="2" t="s">
        <v>115</v>
      </c>
      <c r="BH911" s="2" t="s">
        <v>138</v>
      </c>
      <c r="BI911" s="323">
        <v>46023</v>
      </c>
      <c r="BJ911" s="323">
        <v>46112</v>
      </c>
      <c r="BK911" s="324">
        <v>2159</v>
      </c>
      <c r="BL911" s="325">
        <v>134.22</v>
      </c>
      <c r="BM911" s="274">
        <f t="shared" si="268"/>
        <v>0.95969000000000004</v>
      </c>
      <c r="BN911" s="326">
        <f t="shared" si="278"/>
        <v>139.85766237014036</v>
      </c>
      <c r="BO911" s="296" t="str">
        <f t="shared" si="279"/>
        <v/>
      </c>
      <c r="BP911" t="str">
        <f t="shared" si="269"/>
        <v/>
      </c>
      <c r="BQ911" s="296"/>
      <c r="BR911" s="332">
        <v>45163</v>
      </c>
      <c r="BS911" s="2" t="s">
        <v>108</v>
      </c>
      <c r="BT911" s="2" t="s">
        <v>158</v>
      </c>
      <c r="BU911" s="323">
        <v>48580</v>
      </c>
      <c r="BV911" s="323">
        <v>48944</v>
      </c>
      <c r="BW911" s="324">
        <v>8760</v>
      </c>
      <c r="BX911" s="325">
        <v>76.849999999999994</v>
      </c>
      <c r="BY911" s="274">
        <f t="shared" si="270"/>
        <v>0.95835000000000004</v>
      </c>
      <c r="BZ911" s="326">
        <f t="shared" si="280"/>
        <v>80.189909740700159</v>
      </c>
      <c r="CA911" s="296" t="str">
        <f t="shared" si="281"/>
        <v/>
      </c>
    </row>
    <row r="912" spans="12:79" x14ac:dyDescent="0.25">
      <c r="L912" s="332">
        <v>43985</v>
      </c>
      <c r="M912" s="2" t="s">
        <v>108</v>
      </c>
      <c r="N912" s="2" t="s">
        <v>110</v>
      </c>
      <c r="O912" s="323">
        <v>44927</v>
      </c>
      <c r="P912" s="323">
        <v>45291</v>
      </c>
      <c r="Q912" s="324">
        <v>8760</v>
      </c>
      <c r="R912" s="325">
        <v>43.87</v>
      </c>
      <c r="S912" s="274">
        <f t="shared" si="262"/>
        <v>1.0717300000000001</v>
      </c>
      <c r="T912" s="326">
        <f t="shared" si="271"/>
        <v>40.93381728607018</v>
      </c>
      <c r="U912" s="296" t="str">
        <f t="shared" si="263"/>
        <v/>
      </c>
      <c r="V912" s="296"/>
      <c r="W912" s="332">
        <v>44414</v>
      </c>
      <c r="X912" s="2" t="s">
        <v>108</v>
      </c>
      <c r="Y912" s="2" t="s">
        <v>133</v>
      </c>
      <c r="Z912" s="323">
        <v>44562</v>
      </c>
      <c r="AA912" s="323">
        <v>44926</v>
      </c>
      <c r="AB912" s="324">
        <v>8760</v>
      </c>
      <c r="AC912" s="325">
        <v>79.03</v>
      </c>
      <c r="AD912" s="274">
        <f t="shared" si="264"/>
        <v>1.07602</v>
      </c>
      <c r="AE912" s="326">
        <f t="shared" si="272"/>
        <v>73.446590212077851</v>
      </c>
      <c r="AF912" s="296" t="str">
        <f t="shared" si="273"/>
        <v/>
      </c>
      <c r="AG912" s="296"/>
      <c r="AH912" s="332">
        <v>44799</v>
      </c>
      <c r="AI912" s="2" t="s">
        <v>108</v>
      </c>
      <c r="AJ912" s="2" t="s">
        <v>110</v>
      </c>
      <c r="AK912" s="323">
        <v>44927</v>
      </c>
      <c r="AL912" s="323">
        <v>45291</v>
      </c>
      <c r="AM912" s="324">
        <v>8760</v>
      </c>
      <c r="AN912" s="325">
        <v>985</v>
      </c>
      <c r="AO912" s="274">
        <f t="shared" si="265"/>
        <v>0.96899000000000002</v>
      </c>
      <c r="AP912" s="326">
        <f t="shared" si="274"/>
        <v>1016.5223583318713</v>
      </c>
      <c r="AQ912" s="296" t="str">
        <f t="shared" si="275"/>
        <v/>
      </c>
      <c r="AR912" s="296"/>
      <c r="AS912" s="332">
        <v>44812</v>
      </c>
      <c r="AT912" s="2" t="s">
        <v>115</v>
      </c>
      <c r="AU912" s="2" t="s">
        <v>145</v>
      </c>
      <c r="AV912" s="323">
        <v>45748</v>
      </c>
      <c r="AW912" s="323">
        <v>45838</v>
      </c>
      <c r="AX912" s="324">
        <v>2184</v>
      </c>
      <c r="AY912" s="325"/>
      <c r="AZ912" s="274">
        <f t="shared" si="266"/>
        <v>0.96418999999999999</v>
      </c>
      <c r="BA912" s="326" t="str">
        <f t="shared" si="276"/>
        <v/>
      </c>
      <c r="BB912" s="296" t="str">
        <f t="shared" si="277"/>
        <v/>
      </c>
      <c r="BC912" t="str">
        <f t="shared" si="267"/>
        <v/>
      </c>
      <c r="BD912" s="296"/>
      <c r="BE912" s="296"/>
      <c r="BF912" s="332">
        <v>45175</v>
      </c>
      <c r="BG912" s="2" t="s">
        <v>115</v>
      </c>
      <c r="BH912" s="2" t="s">
        <v>157</v>
      </c>
      <c r="BI912" s="323">
        <v>46113</v>
      </c>
      <c r="BJ912" s="323">
        <v>46203</v>
      </c>
      <c r="BK912" s="324">
        <v>2184</v>
      </c>
      <c r="BL912" s="325"/>
      <c r="BM912" s="274">
        <f t="shared" si="268"/>
        <v>0.95969000000000004</v>
      </c>
      <c r="BN912" s="326" t="str">
        <f t="shared" si="278"/>
        <v/>
      </c>
      <c r="BO912" s="296" t="str">
        <f t="shared" si="279"/>
        <v/>
      </c>
      <c r="BP912" t="str">
        <f t="shared" si="269"/>
        <v/>
      </c>
      <c r="BQ912" s="296"/>
      <c r="BR912" s="332">
        <v>45162</v>
      </c>
      <c r="BS912" s="2" t="s">
        <v>108</v>
      </c>
      <c r="BT912" s="2" t="s">
        <v>111</v>
      </c>
      <c r="BU912" s="323">
        <v>45292</v>
      </c>
      <c r="BV912" s="323">
        <v>45657</v>
      </c>
      <c r="BW912" s="324">
        <v>8784</v>
      </c>
      <c r="BX912" s="325">
        <v>133.29</v>
      </c>
      <c r="BY912" s="274">
        <f t="shared" si="270"/>
        <v>0.95835000000000004</v>
      </c>
      <c r="BZ912" s="326">
        <f t="shared" si="280"/>
        <v>139.08279856002503</v>
      </c>
      <c r="CA912" s="296">
        <f t="shared" si="281"/>
        <v>139.08279856002503</v>
      </c>
    </row>
    <row r="913" spans="12:79" x14ac:dyDescent="0.25">
      <c r="L913" s="332">
        <v>43985</v>
      </c>
      <c r="M913" s="2" t="s">
        <v>108</v>
      </c>
      <c r="N913" s="2" t="s">
        <v>111</v>
      </c>
      <c r="O913" s="323">
        <v>45292</v>
      </c>
      <c r="P913" s="323">
        <v>45657</v>
      </c>
      <c r="Q913" s="324">
        <v>8784</v>
      </c>
      <c r="R913" s="325">
        <v>45.79</v>
      </c>
      <c r="S913" s="274">
        <f t="shared" si="262"/>
        <v>1.0717300000000001</v>
      </c>
      <c r="T913" s="326">
        <f t="shared" si="271"/>
        <v>42.725313278530969</v>
      </c>
      <c r="U913" s="296" t="str">
        <f t="shared" si="263"/>
        <v/>
      </c>
      <c r="V913" s="296"/>
      <c r="W913" s="332">
        <v>44414</v>
      </c>
      <c r="X913" s="2" t="s">
        <v>108</v>
      </c>
      <c r="Y913" s="2" t="s">
        <v>110</v>
      </c>
      <c r="Z913" s="323">
        <v>44927</v>
      </c>
      <c r="AA913" s="323">
        <v>45291</v>
      </c>
      <c r="AB913" s="324">
        <v>8760</v>
      </c>
      <c r="AC913" s="325">
        <v>68.73</v>
      </c>
      <c r="AD913" s="274">
        <f t="shared" si="264"/>
        <v>1.07602</v>
      </c>
      <c r="AE913" s="326">
        <f t="shared" si="272"/>
        <v>63.874277429787554</v>
      </c>
      <c r="AF913" s="296" t="str">
        <f t="shared" si="273"/>
        <v/>
      </c>
      <c r="AG913" s="296"/>
      <c r="AH913" s="332">
        <v>44799</v>
      </c>
      <c r="AI913" s="2" t="s">
        <v>108</v>
      </c>
      <c r="AJ913" s="2" t="s">
        <v>111</v>
      </c>
      <c r="AK913" s="323">
        <v>45292</v>
      </c>
      <c r="AL913" s="323">
        <v>45657</v>
      </c>
      <c r="AM913" s="324">
        <v>8784</v>
      </c>
      <c r="AN913" s="325">
        <v>471.67</v>
      </c>
      <c r="AO913" s="274">
        <f t="shared" si="265"/>
        <v>0.96899000000000002</v>
      </c>
      <c r="AP913" s="326">
        <f t="shared" si="274"/>
        <v>486.76456929380078</v>
      </c>
      <c r="AQ913" s="296">
        <f t="shared" si="275"/>
        <v>486.76456929380078</v>
      </c>
      <c r="AR913" s="296"/>
      <c r="AS913" s="332">
        <v>44811</v>
      </c>
      <c r="AT913" s="2" t="s">
        <v>115</v>
      </c>
      <c r="AU913" s="2" t="s">
        <v>186</v>
      </c>
      <c r="AV913" s="323">
        <v>44835</v>
      </c>
      <c r="AW913" s="323">
        <v>44926</v>
      </c>
      <c r="AX913" s="324">
        <v>2209</v>
      </c>
      <c r="AY913" s="325">
        <v>574.58000000000004</v>
      </c>
      <c r="AZ913" s="274">
        <f t="shared" si="266"/>
        <v>0.96418999999999999</v>
      </c>
      <c r="BA913" s="326">
        <f t="shared" si="276"/>
        <v>595.91989130772981</v>
      </c>
      <c r="BB913" s="296" t="str">
        <f t="shared" si="277"/>
        <v/>
      </c>
      <c r="BC913" t="str">
        <f t="shared" si="267"/>
        <v/>
      </c>
      <c r="BD913" s="296"/>
      <c r="BE913" s="296"/>
      <c r="BF913" s="332">
        <v>45174</v>
      </c>
      <c r="BG913" s="2" t="s">
        <v>115</v>
      </c>
      <c r="BH913" s="2" t="s">
        <v>116</v>
      </c>
      <c r="BI913" s="323">
        <v>45200</v>
      </c>
      <c r="BJ913" s="323">
        <v>45291</v>
      </c>
      <c r="BK913" s="324">
        <v>2209</v>
      </c>
      <c r="BL913" s="325">
        <v>109.98</v>
      </c>
      <c r="BM913" s="274">
        <f t="shared" si="268"/>
        <v>0.95969000000000004</v>
      </c>
      <c r="BN913" s="326">
        <f t="shared" si="278"/>
        <v>114.5995060905084</v>
      </c>
      <c r="BO913" s="296">
        <f t="shared" si="279"/>
        <v>114.5995060905084</v>
      </c>
      <c r="BP913">
        <f t="shared" si="269"/>
        <v>1</v>
      </c>
      <c r="BQ913" s="296"/>
      <c r="BR913" s="332">
        <v>45162</v>
      </c>
      <c r="BS913" s="2" t="s">
        <v>108</v>
      </c>
      <c r="BT913" s="2" t="s">
        <v>135</v>
      </c>
      <c r="BU913" s="323">
        <v>45658</v>
      </c>
      <c r="BV913" s="323">
        <v>46022</v>
      </c>
      <c r="BW913" s="324">
        <v>8760</v>
      </c>
      <c r="BX913" s="325">
        <v>122.52</v>
      </c>
      <c r="BY913" s="274">
        <f t="shared" si="270"/>
        <v>0.95835000000000004</v>
      </c>
      <c r="BZ913" s="326">
        <f t="shared" si="280"/>
        <v>127.8447331350759</v>
      </c>
      <c r="CA913" s="296" t="str">
        <f t="shared" si="281"/>
        <v/>
      </c>
    </row>
    <row r="914" spans="12:79" x14ac:dyDescent="0.25">
      <c r="L914" s="332">
        <v>43985</v>
      </c>
      <c r="M914" s="2" t="s">
        <v>108</v>
      </c>
      <c r="N914" s="2" t="s">
        <v>135</v>
      </c>
      <c r="O914" s="323">
        <v>45658</v>
      </c>
      <c r="P914" s="323">
        <v>46022</v>
      </c>
      <c r="Q914" s="324">
        <v>8760</v>
      </c>
      <c r="R914" s="325">
        <v>46.45</v>
      </c>
      <c r="S914" s="274">
        <f t="shared" si="262"/>
        <v>1.0717300000000001</v>
      </c>
      <c r="T914" s="326">
        <f t="shared" si="271"/>
        <v>43.341140025939367</v>
      </c>
      <c r="U914" s="296" t="str">
        <f t="shared" si="263"/>
        <v/>
      </c>
      <c r="V914" s="296"/>
      <c r="W914" s="332">
        <v>44414</v>
      </c>
      <c r="X914" s="2" t="s">
        <v>108</v>
      </c>
      <c r="Y914" s="2" t="s">
        <v>111</v>
      </c>
      <c r="Z914" s="323">
        <v>45292</v>
      </c>
      <c r="AA914" s="323">
        <v>45657</v>
      </c>
      <c r="AB914" s="324">
        <v>8784</v>
      </c>
      <c r="AC914" s="325">
        <v>61.42</v>
      </c>
      <c r="AD914" s="274">
        <f t="shared" si="264"/>
        <v>1.07602</v>
      </c>
      <c r="AE914" s="326">
        <f t="shared" si="272"/>
        <v>57.080723406628131</v>
      </c>
      <c r="AF914" s="296" t="str">
        <f t="shared" si="273"/>
        <v/>
      </c>
      <c r="AG914" s="296"/>
      <c r="AH914" s="332">
        <v>44799</v>
      </c>
      <c r="AI914" s="2" t="s">
        <v>108</v>
      </c>
      <c r="AJ914" s="2" t="s">
        <v>135</v>
      </c>
      <c r="AK914" s="323">
        <v>45658</v>
      </c>
      <c r="AL914" s="323">
        <v>46022</v>
      </c>
      <c r="AM914" s="324">
        <v>8760</v>
      </c>
      <c r="AN914" s="325">
        <v>285</v>
      </c>
      <c r="AO914" s="274">
        <f t="shared" si="265"/>
        <v>0.96899000000000002</v>
      </c>
      <c r="AP914" s="326">
        <f t="shared" si="274"/>
        <v>294.12068235998305</v>
      </c>
      <c r="AQ914" s="296" t="str">
        <f t="shared" si="275"/>
        <v/>
      </c>
      <c r="AR914" s="296"/>
      <c r="AS914" s="332">
        <v>44811</v>
      </c>
      <c r="AT914" s="2" t="s">
        <v>115</v>
      </c>
      <c r="AU914" s="2" t="s">
        <v>110</v>
      </c>
      <c r="AV914" s="323">
        <v>44927</v>
      </c>
      <c r="AW914" s="323">
        <v>45016</v>
      </c>
      <c r="AX914" s="324">
        <v>2159</v>
      </c>
      <c r="AY914" s="325">
        <v>735</v>
      </c>
      <c r="AZ914" s="274">
        <f t="shared" si="266"/>
        <v>0.96418999999999999</v>
      </c>
      <c r="BA914" s="326">
        <f t="shared" si="276"/>
        <v>762.29788734585509</v>
      </c>
      <c r="BB914" s="296" t="str">
        <f t="shared" si="277"/>
        <v/>
      </c>
      <c r="BC914" t="str">
        <f t="shared" si="267"/>
        <v/>
      </c>
      <c r="BD914" s="296"/>
      <c r="BE914" s="296"/>
      <c r="BF914" s="332">
        <v>45174</v>
      </c>
      <c r="BG914" s="2" t="s">
        <v>115</v>
      </c>
      <c r="BH914" s="2" t="s">
        <v>111</v>
      </c>
      <c r="BI914" s="323">
        <v>45292</v>
      </c>
      <c r="BJ914" s="323">
        <v>45382</v>
      </c>
      <c r="BK914" s="324">
        <v>2183</v>
      </c>
      <c r="BL914" s="325">
        <v>134.18</v>
      </c>
      <c r="BM914" s="274">
        <f t="shared" si="268"/>
        <v>0.95969000000000004</v>
      </c>
      <c r="BN914" s="326">
        <f t="shared" si="278"/>
        <v>139.81598224426637</v>
      </c>
      <c r="BO914" s="296">
        <f t="shared" si="279"/>
        <v>139.81598224426637</v>
      </c>
      <c r="BP914">
        <f t="shared" si="269"/>
        <v>1</v>
      </c>
      <c r="BQ914" s="296"/>
      <c r="BR914" s="332">
        <v>45162</v>
      </c>
      <c r="BS914" s="2" t="s">
        <v>108</v>
      </c>
      <c r="BT914" s="2" t="s">
        <v>138</v>
      </c>
      <c r="BU914" s="323">
        <v>46023</v>
      </c>
      <c r="BV914" s="323">
        <v>46387</v>
      </c>
      <c r="BW914" s="324">
        <v>8760</v>
      </c>
      <c r="BX914" s="325">
        <v>104.99</v>
      </c>
      <c r="BY914" s="274">
        <f t="shared" si="270"/>
        <v>0.95835000000000004</v>
      </c>
      <c r="BZ914" s="326">
        <f t="shared" si="280"/>
        <v>109.55287734126362</v>
      </c>
      <c r="CA914" s="296" t="str">
        <f t="shared" si="281"/>
        <v/>
      </c>
    </row>
    <row r="915" spans="12:79" x14ac:dyDescent="0.25">
      <c r="L915" s="332">
        <v>43985</v>
      </c>
      <c r="M915" s="2" t="s">
        <v>108</v>
      </c>
      <c r="N915" s="2" t="s">
        <v>138</v>
      </c>
      <c r="O915" s="323">
        <v>46023</v>
      </c>
      <c r="P915" s="323">
        <v>46387</v>
      </c>
      <c r="Q915" s="324">
        <v>8760</v>
      </c>
      <c r="R915" s="325">
        <v>47</v>
      </c>
      <c r="S915" s="274">
        <f t="shared" si="262"/>
        <v>1.0717300000000001</v>
      </c>
      <c r="T915" s="326">
        <f t="shared" si="271"/>
        <v>43.854328982113032</v>
      </c>
      <c r="U915" s="296" t="str">
        <f t="shared" si="263"/>
        <v/>
      </c>
      <c r="V915" s="296"/>
      <c r="W915" s="332">
        <v>44414</v>
      </c>
      <c r="X915" s="2" t="s">
        <v>108</v>
      </c>
      <c r="Y915" s="2" t="s">
        <v>135</v>
      </c>
      <c r="Z915" s="323">
        <v>45658</v>
      </c>
      <c r="AA915" s="323">
        <v>46022</v>
      </c>
      <c r="AB915" s="324">
        <v>8760</v>
      </c>
      <c r="AC915" s="325">
        <v>58.62</v>
      </c>
      <c r="AD915" s="274">
        <f t="shared" si="264"/>
        <v>1.07602</v>
      </c>
      <c r="AE915" s="326">
        <f t="shared" si="272"/>
        <v>54.478541291054071</v>
      </c>
      <c r="AF915" s="296" t="str">
        <f t="shared" si="273"/>
        <v/>
      </c>
      <c r="AG915" s="296"/>
      <c r="AH915" s="332">
        <v>44799</v>
      </c>
      <c r="AI915" s="2" t="s">
        <v>108</v>
      </c>
      <c r="AJ915" s="2" t="s">
        <v>138</v>
      </c>
      <c r="AK915" s="323">
        <v>46023</v>
      </c>
      <c r="AL915" s="323">
        <v>46387</v>
      </c>
      <c r="AM915" s="324">
        <v>8760</v>
      </c>
      <c r="AN915" s="325">
        <v>230</v>
      </c>
      <c r="AO915" s="274">
        <f t="shared" si="265"/>
        <v>0.96899000000000002</v>
      </c>
      <c r="AP915" s="326">
        <f t="shared" si="274"/>
        <v>237.36055067647757</v>
      </c>
      <c r="AQ915" s="296" t="str">
        <f t="shared" si="275"/>
        <v/>
      </c>
      <c r="AR915" s="296"/>
      <c r="AS915" s="332">
        <v>44811</v>
      </c>
      <c r="AT915" s="2" t="s">
        <v>115</v>
      </c>
      <c r="AU915" s="2" t="s">
        <v>134</v>
      </c>
      <c r="AV915" s="323">
        <v>45017</v>
      </c>
      <c r="AW915" s="323">
        <v>45107</v>
      </c>
      <c r="AX915" s="324">
        <v>2184</v>
      </c>
      <c r="AY915" s="325">
        <v>410</v>
      </c>
      <c r="AZ915" s="274">
        <f t="shared" si="266"/>
        <v>0.96418999999999999</v>
      </c>
      <c r="BA915" s="326">
        <f t="shared" si="276"/>
        <v>425.22739294122528</v>
      </c>
      <c r="BB915" s="296" t="str">
        <f t="shared" si="277"/>
        <v/>
      </c>
      <c r="BC915" t="str">
        <f t="shared" si="267"/>
        <v/>
      </c>
      <c r="BD915" s="296"/>
      <c r="BE915" s="296"/>
      <c r="BF915" s="332">
        <v>45174</v>
      </c>
      <c r="BG915" s="2" t="s">
        <v>115</v>
      </c>
      <c r="BH915" s="2" t="s">
        <v>117</v>
      </c>
      <c r="BI915" s="323">
        <v>45383</v>
      </c>
      <c r="BJ915" s="323">
        <v>45473</v>
      </c>
      <c r="BK915" s="324">
        <v>2184</v>
      </c>
      <c r="BL915" s="325">
        <v>118.9</v>
      </c>
      <c r="BM915" s="274">
        <f t="shared" si="268"/>
        <v>0.95969000000000004</v>
      </c>
      <c r="BN915" s="326">
        <f t="shared" si="278"/>
        <v>123.89417416040597</v>
      </c>
      <c r="BO915" s="296">
        <f t="shared" si="279"/>
        <v>123.89417416040597</v>
      </c>
      <c r="BP915">
        <f t="shared" si="269"/>
        <v>1</v>
      </c>
      <c r="BQ915" s="296"/>
      <c r="BR915" s="332">
        <v>45162</v>
      </c>
      <c r="BS915" s="2" t="s">
        <v>108</v>
      </c>
      <c r="BT915" s="2" t="s">
        <v>141</v>
      </c>
      <c r="BU915" s="323">
        <v>46388</v>
      </c>
      <c r="BV915" s="323">
        <v>46752</v>
      </c>
      <c r="BW915" s="324">
        <v>8760</v>
      </c>
      <c r="BX915" s="325">
        <v>90.62</v>
      </c>
      <c r="BY915" s="274">
        <f t="shared" si="270"/>
        <v>0.95835000000000004</v>
      </c>
      <c r="BZ915" s="326">
        <f t="shared" si="280"/>
        <v>94.55835550686075</v>
      </c>
      <c r="CA915" s="296" t="str">
        <f t="shared" si="281"/>
        <v/>
      </c>
    </row>
    <row r="916" spans="12:79" x14ac:dyDescent="0.25">
      <c r="L916" s="332">
        <v>43984</v>
      </c>
      <c r="M916" s="2" t="s">
        <v>108</v>
      </c>
      <c r="N916" s="2" t="s">
        <v>151</v>
      </c>
      <c r="O916" s="323">
        <v>44197</v>
      </c>
      <c r="P916" s="323">
        <v>44561</v>
      </c>
      <c r="Q916" s="324">
        <v>8760</v>
      </c>
      <c r="R916" s="325">
        <v>37.43</v>
      </c>
      <c r="S916" s="274">
        <f t="shared" si="262"/>
        <v>1.0717300000000001</v>
      </c>
      <c r="T916" s="326">
        <f t="shared" si="271"/>
        <v>34.924841144691293</v>
      </c>
      <c r="U916" s="296" t="str">
        <f t="shared" si="263"/>
        <v/>
      </c>
      <c r="V916" s="296"/>
      <c r="W916" s="332">
        <v>44414</v>
      </c>
      <c r="X916" s="2" t="s">
        <v>108</v>
      </c>
      <c r="Y916" s="2" t="s">
        <v>138</v>
      </c>
      <c r="Z916" s="323">
        <v>46023</v>
      </c>
      <c r="AA916" s="323">
        <v>46387</v>
      </c>
      <c r="AB916" s="324">
        <v>8760</v>
      </c>
      <c r="AC916" s="325">
        <v>58.78</v>
      </c>
      <c r="AD916" s="274">
        <f t="shared" si="264"/>
        <v>1.07602</v>
      </c>
      <c r="AE916" s="326">
        <f t="shared" si="272"/>
        <v>54.627237411944016</v>
      </c>
      <c r="AF916" s="296" t="str">
        <f t="shared" si="273"/>
        <v/>
      </c>
      <c r="AG916" s="296"/>
      <c r="AH916" s="332">
        <v>44799</v>
      </c>
      <c r="AI916" s="2" t="s">
        <v>108</v>
      </c>
      <c r="AJ916" s="2" t="s">
        <v>141</v>
      </c>
      <c r="AK916" s="323">
        <v>46388</v>
      </c>
      <c r="AL916" s="323">
        <v>46752</v>
      </c>
      <c r="AM916" s="324">
        <v>8760</v>
      </c>
      <c r="AN916" s="325">
        <v>192.5</v>
      </c>
      <c r="AO916" s="274">
        <f t="shared" si="265"/>
        <v>0.96899000000000002</v>
      </c>
      <c r="AP916" s="326">
        <f t="shared" si="274"/>
        <v>198.66046089226927</v>
      </c>
      <c r="AQ916" s="296" t="str">
        <f t="shared" si="275"/>
        <v/>
      </c>
      <c r="AR916" s="296"/>
      <c r="AS916" s="332">
        <v>44811</v>
      </c>
      <c r="AT916" s="2" t="s">
        <v>115</v>
      </c>
      <c r="AU916" s="2" t="s">
        <v>137</v>
      </c>
      <c r="AV916" s="323">
        <v>45108</v>
      </c>
      <c r="AW916" s="323">
        <v>45199</v>
      </c>
      <c r="AX916" s="324">
        <v>2208</v>
      </c>
      <c r="AY916" s="325">
        <v>410</v>
      </c>
      <c r="AZ916" s="274">
        <f t="shared" si="266"/>
        <v>0.96418999999999999</v>
      </c>
      <c r="BA916" s="326">
        <f t="shared" si="276"/>
        <v>425.22739294122528</v>
      </c>
      <c r="BB916" s="296" t="str">
        <f t="shared" si="277"/>
        <v/>
      </c>
      <c r="BC916" t="str">
        <f t="shared" si="267"/>
        <v/>
      </c>
      <c r="BD916" s="296"/>
      <c r="BE916" s="296"/>
      <c r="BF916" s="332">
        <v>45174</v>
      </c>
      <c r="BG916" s="2" t="s">
        <v>115</v>
      </c>
      <c r="BH916" s="2" t="s">
        <v>118</v>
      </c>
      <c r="BI916" s="323">
        <v>45474</v>
      </c>
      <c r="BJ916" s="323">
        <v>45565</v>
      </c>
      <c r="BK916" s="324">
        <v>2208</v>
      </c>
      <c r="BL916" s="325">
        <v>129.6</v>
      </c>
      <c r="BM916" s="274">
        <f t="shared" si="268"/>
        <v>0.95969000000000004</v>
      </c>
      <c r="BN916" s="326">
        <f t="shared" si="278"/>
        <v>135.04360783169565</v>
      </c>
      <c r="BO916" s="296">
        <f t="shared" si="279"/>
        <v>135.04360783169565</v>
      </c>
      <c r="BP916">
        <f t="shared" si="269"/>
        <v>1</v>
      </c>
      <c r="BQ916" s="296"/>
      <c r="BR916" s="332">
        <v>45162</v>
      </c>
      <c r="BS916" s="2" t="s">
        <v>108</v>
      </c>
      <c r="BT916" s="2" t="s">
        <v>143</v>
      </c>
      <c r="BU916" s="323">
        <v>46753</v>
      </c>
      <c r="BV916" s="323">
        <v>47118</v>
      </c>
      <c r="BW916" s="324">
        <v>8784</v>
      </c>
      <c r="BX916" s="325">
        <v>80.64</v>
      </c>
      <c r="BY916" s="274">
        <f t="shared" si="270"/>
        <v>0.95835000000000004</v>
      </c>
      <c r="BZ916" s="326">
        <f t="shared" si="280"/>
        <v>84.144623571763972</v>
      </c>
      <c r="CA916" s="296" t="str">
        <f t="shared" si="281"/>
        <v/>
      </c>
    </row>
    <row r="917" spans="12:79" x14ac:dyDescent="0.25">
      <c r="L917" s="332">
        <v>43984</v>
      </c>
      <c r="M917" s="2" t="s">
        <v>108</v>
      </c>
      <c r="N917" s="2" t="s">
        <v>133</v>
      </c>
      <c r="O917" s="323">
        <v>44562</v>
      </c>
      <c r="P917" s="323">
        <v>44926</v>
      </c>
      <c r="Q917" s="324">
        <v>8760</v>
      </c>
      <c r="R917" s="325">
        <v>41.39</v>
      </c>
      <c r="S917" s="274">
        <f t="shared" si="262"/>
        <v>1.0717300000000001</v>
      </c>
      <c r="T917" s="326">
        <f t="shared" si="271"/>
        <v>38.619801629141669</v>
      </c>
      <c r="U917" s="296" t="str">
        <f t="shared" si="263"/>
        <v/>
      </c>
      <c r="V917" s="296"/>
      <c r="W917" s="332">
        <v>44414</v>
      </c>
      <c r="X917" s="2" t="s">
        <v>108</v>
      </c>
      <c r="Y917" s="2" t="s">
        <v>141</v>
      </c>
      <c r="Z917" s="323">
        <v>46388</v>
      </c>
      <c r="AA917" s="323">
        <v>46752</v>
      </c>
      <c r="AB917" s="324">
        <v>8760</v>
      </c>
      <c r="AC917" s="325">
        <v>59.1</v>
      </c>
      <c r="AD917" s="274">
        <f t="shared" si="264"/>
        <v>1.07602</v>
      </c>
      <c r="AE917" s="326">
        <f t="shared" si="272"/>
        <v>54.924629653723912</v>
      </c>
      <c r="AF917" s="296" t="str">
        <f t="shared" si="273"/>
        <v/>
      </c>
      <c r="AG917" s="296"/>
      <c r="AH917" s="332">
        <v>44799</v>
      </c>
      <c r="AI917" s="2" t="s">
        <v>108</v>
      </c>
      <c r="AJ917" s="2" t="s">
        <v>143</v>
      </c>
      <c r="AK917" s="323">
        <v>46753</v>
      </c>
      <c r="AL917" s="323">
        <v>47118</v>
      </c>
      <c r="AM917" s="324">
        <v>8784</v>
      </c>
      <c r="AN917" s="325">
        <v>175.72</v>
      </c>
      <c r="AO917" s="274">
        <f t="shared" si="265"/>
        <v>0.96899000000000002</v>
      </c>
      <c r="AP917" s="326">
        <f t="shared" si="274"/>
        <v>181.34346071682887</v>
      </c>
      <c r="AQ917" s="296" t="str">
        <f t="shared" si="275"/>
        <v/>
      </c>
      <c r="AR917" s="296"/>
      <c r="AS917" s="332">
        <v>44811</v>
      </c>
      <c r="AT917" s="2" t="s">
        <v>115</v>
      </c>
      <c r="AU917" s="2" t="s">
        <v>116</v>
      </c>
      <c r="AV917" s="323">
        <v>45200</v>
      </c>
      <c r="AW917" s="323">
        <v>45291</v>
      </c>
      <c r="AX917" s="324">
        <v>2209</v>
      </c>
      <c r="AY917" s="325">
        <v>532.52</v>
      </c>
      <c r="AZ917" s="274">
        <f t="shared" si="266"/>
        <v>0.96418999999999999</v>
      </c>
      <c r="BA917" s="326">
        <f t="shared" si="276"/>
        <v>552.29778363185676</v>
      </c>
      <c r="BB917" s="296" t="str">
        <f t="shared" si="277"/>
        <v/>
      </c>
      <c r="BC917">
        <f t="shared" si="267"/>
        <v>1</v>
      </c>
      <c r="BD917" s="296"/>
      <c r="BE917" s="296"/>
      <c r="BF917" s="332">
        <v>45174</v>
      </c>
      <c r="BG917" s="2" t="s">
        <v>115</v>
      </c>
      <c r="BH917" s="2" t="s">
        <v>140</v>
      </c>
      <c r="BI917" s="323">
        <v>45566</v>
      </c>
      <c r="BJ917" s="323">
        <v>45657</v>
      </c>
      <c r="BK917" s="324">
        <v>2209</v>
      </c>
      <c r="BL917" s="325">
        <v>145.15</v>
      </c>
      <c r="BM917" s="274">
        <f t="shared" si="268"/>
        <v>0.95969000000000004</v>
      </c>
      <c r="BN917" s="326">
        <f t="shared" si="278"/>
        <v>151.24675676520542</v>
      </c>
      <c r="BO917" s="296" t="str">
        <f t="shared" si="279"/>
        <v/>
      </c>
      <c r="BP917" t="str">
        <f t="shared" si="269"/>
        <v/>
      </c>
      <c r="BQ917" s="296"/>
      <c r="BR917" s="332">
        <v>45162</v>
      </c>
      <c r="BS917" s="2" t="s">
        <v>108</v>
      </c>
      <c r="BT917" s="2" t="s">
        <v>146</v>
      </c>
      <c r="BU917" s="323">
        <v>47119</v>
      </c>
      <c r="BV917" s="323">
        <v>47483</v>
      </c>
      <c r="BW917" s="324">
        <v>8760</v>
      </c>
      <c r="BX917" s="325">
        <v>78.92</v>
      </c>
      <c r="BY917" s="274">
        <f t="shared" si="270"/>
        <v>0.95835000000000004</v>
      </c>
      <c r="BZ917" s="326">
        <f t="shared" si="280"/>
        <v>82.34987217613606</v>
      </c>
      <c r="CA917" s="296" t="str">
        <f t="shared" si="281"/>
        <v/>
      </c>
    </row>
    <row r="918" spans="12:79" x14ac:dyDescent="0.25">
      <c r="L918" s="332">
        <v>43984</v>
      </c>
      <c r="M918" s="2" t="s">
        <v>108</v>
      </c>
      <c r="N918" s="2" t="s">
        <v>110</v>
      </c>
      <c r="O918" s="323">
        <v>44927</v>
      </c>
      <c r="P918" s="323">
        <v>45291</v>
      </c>
      <c r="Q918" s="324">
        <v>8760</v>
      </c>
      <c r="R918" s="325">
        <v>43.4</v>
      </c>
      <c r="S918" s="274">
        <f t="shared" ref="S918:S981" si="282">VLOOKUP(CONCATENATE(YEAR(L918),"-",MONTH(L918)),$A$22:$B$69,2,0)</f>
        <v>1.0717300000000001</v>
      </c>
      <c r="T918" s="326">
        <f t="shared" si="271"/>
        <v>40.495273996249054</v>
      </c>
      <c r="U918" s="296" t="str">
        <f t="shared" ref="U918:U981" si="283">IF(AND($L918&gt;=N$19,$L918&lt;=O$19,$N918=U$16),T918,"")</f>
        <v/>
      </c>
      <c r="V918" s="296"/>
      <c r="W918" s="332">
        <v>44413</v>
      </c>
      <c r="X918" s="2" t="s">
        <v>108</v>
      </c>
      <c r="Y918" s="2" t="s">
        <v>133</v>
      </c>
      <c r="Z918" s="323">
        <v>44562</v>
      </c>
      <c r="AA918" s="323">
        <v>44926</v>
      </c>
      <c r="AB918" s="324">
        <v>8760</v>
      </c>
      <c r="AC918" s="325">
        <v>77.05</v>
      </c>
      <c r="AD918" s="274">
        <f t="shared" ref="AD918:AD981" si="284">VLOOKUP(CONCATENATE(YEAR(W918),"-",MONTH(W918)),$A$22:$B$69,2,0)</f>
        <v>1.07602</v>
      </c>
      <c r="AE918" s="326">
        <f t="shared" si="272"/>
        <v>71.60647571606475</v>
      </c>
      <c r="AF918" s="296" t="str">
        <f t="shared" si="273"/>
        <v/>
      </c>
      <c r="AG918" s="296"/>
      <c r="AH918" s="332">
        <v>44799</v>
      </c>
      <c r="AI918" s="2" t="s">
        <v>108</v>
      </c>
      <c r="AJ918" s="2" t="s">
        <v>146</v>
      </c>
      <c r="AK918" s="323">
        <v>47119</v>
      </c>
      <c r="AL918" s="323">
        <v>47483</v>
      </c>
      <c r="AM918" s="324">
        <v>8760</v>
      </c>
      <c r="AN918" s="325">
        <v>163.22</v>
      </c>
      <c r="AO918" s="274">
        <f t="shared" ref="AO918:AO981" si="285">VLOOKUP(CONCATENATE(YEAR(AH918),"-",MONTH(AH918)),$A$22:$B$69,2,0)</f>
        <v>0.96899000000000002</v>
      </c>
      <c r="AP918" s="326">
        <f t="shared" si="274"/>
        <v>168.44343078875943</v>
      </c>
      <c r="AQ918" s="296" t="str">
        <f t="shared" si="275"/>
        <v/>
      </c>
      <c r="AR918" s="296"/>
      <c r="AS918" s="332">
        <v>44811</v>
      </c>
      <c r="AT918" s="2" t="s">
        <v>115</v>
      </c>
      <c r="AU918" s="2" t="s">
        <v>111</v>
      </c>
      <c r="AV918" s="323">
        <v>45292</v>
      </c>
      <c r="AW918" s="323">
        <v>45382</v>
      </c>
      <c r="AX918" s="324">
        <v>2183</v>
      </c>
      <c r="AY918" s="325">
        <v>474.65</v>
      </c>
      <c r="AZ918" s="274">
        <f t="shared" ref="AZ918:AZ981" si="286">VLOOKUP(CONCATENATE(YEAR(AS918),"-",MONTH(AS918)),$A$22:$B$69,2,0)</f>
        <v>0.96418999999999999</v>
      </c>
      <c r="BA918" s="326">
        <f t="shared" si="276"/>
        <v>492.27849282817698</v>
      </c>
      <c r="BB918" s="296" t="str">
        <f t="shared" si="277"/>
        <v/>
      </c>
      <c r="BC918">
        <f t="shared" ref="BC918:BC981" si="287">IF(OR(AU918=AU$16,AU918=AV$16,AU918=AW$16,AU918=AX$16),1,"")</f>
        <v>1</v>
      </c>
      <c r="BD918" s="296"/>
      <c r="BE918" s="296"/>
      <c r="BF918" s="332">
        <v>45174</v>
      </c>
      <c r="BG918" s="2" t="s">
        <v>115</v>
      </c>
      <c r="BH918" s="2" t="s">
        <v>135</v>
      </c>
      <c r="BI918" s="323">
        <v>45658</v>
      </c>
      <c r="BJ918" s="323">
        <v>45747</v>
      </c>
      <c r="BK918" s="324">
        <v>2159</v>
      </c>
      <c r="BL918" s="325">
        <v>146.34</v>
      </c>
      <c r="BM918" s="274">
        <f t="shared" ref="BM918:BM981" si="288">VLOOKUP(CONCATENATE(YEAR(BF918),"-",MONTH(BF918)),$A$22:$B$69,2,0)</f>
        <v>0.95969000000000004</v>
      </c>
      <c r="BN918" s="326">
        <f t="shared" si="278"/>
        <v>152.48674050995635</v>
      </c>
      <c r="BO918" s="296" t="str">
        <f t="shared" si="279"/>
        <v/>
      </c>
      <c r="BP918" t="str">
        <f t="shared" ref="BP918:BP981" si="289">IF(OR(BH918=BH$16,BH918=BI$16,BH918=BJ$16,BH918=BK$16),1,"")</f>
        <v/>
      </c>
      <c r="BQ918" s="296"/>
      <c r="BR918" s="332">
        <v>45162</v>
      </c>
      <c r="BS918" s="2" t="s">
        <v>108</v>
      </c>
      <c r="BT918" s="2" t="s">
        <v>149</v>
      </c>
      <c r="BU918" s="323">
        <v>47484</v>
      </c>
      <c r="BV918" s="323">
        <v>47848</v>
      </c>
      <c r="BW918" s="324">
        <v>8760</v>
      </c>
      <c r="BX918" s="325">
        <v>77.92</v>
      </c>
      <c r="BY918" s="274">
        <f t="shared" ref="BY918:BY981" si="290">VLOOKUP(CONCATENATE(YEAR(BR918),"-",MONTH(BR918)),$A$22:$B$69,2,0)</f>
        <v>0.95835000000000004</v>
      </c>
      <c r="BZ918" s="326">
        <f t="shared" si="280"/>
        <v>81.30641206239892</v>
      </c>
      <c r="CA918" s="296" t="str">
        <f t="shared" si="281"/>
        <v/>
      </c>
    </row>
    <row r="919" spans="12:79" x14ac:dyDescent="0.25">
      <c r="L919" s="332">
        <v>43984</v>
      </c>
      <c r="M919" s="2" t="s">
        <v>108</v>
      </c>
      <c r="N919" s="2" t="s">
        <v>111</v>
      </c>
      <c r="O919" s="323">
        <v>45292</v>
      </c>
      <c r="P919" s="323">
        <v>45657</v>
      </c>
      <c r="Q919" s="324">
        <v>8784</v>
      </c>
      <c r="R919" s="325">
        <v>45.27</v>
      </c>
      <c r="S919" s="274">
        <f t="shared" si="282"/>
        <v>1.0717300000000001</v>
      </c>
      <c r="T919" s="326">
        <f t="shared" ref="T919:T982" si="291">IF(R919="","",R919/S919)</f>
        <v>42.240116447239508</v>
      </c>
      <c r="U919" s="296" t="str">
        <f t="shared" si="283"/>
        <v/>
      </c>
      <c r="V919" s="296"/>
      <c r="W919" s="332">
        <v>44413</v>
      </c>
      <c r="X919" s="2" t="s">
        <v>108</v>
      </c>
      <c r="Y919" s="2" t="s">
        <v>110</v>
      </c>
      <c r="Z919" s="323">
        <v>44927</v>
      </c>
      <c r="AA919" s="323">
        <v>45291</v>
      </c>
      <c r="AB919" s="324">
        <v>8760</v>
      </c>
      <c r="AC919" s="325">
        <v>67.05</v>
      </c>
      <c r="AD919" s="274">
        <f t="shared" si="284"/>
        <v>1.07602</v>
      </c>
      <c r="AE919" s="326">
        <f t="shared" ref="AE919:AE982" si="292">IF(AC919="","",AC919/AD919)</f>
        <v>62.312968160443113</v>
      </c>
      <c r="AF919" s="296" t="str">
        <f t="shared" ref="AF919:AF982" si="293">IF(AND($W919&gt;=Y$13,$W919&lt;=Z$13,$Y919=AF$16),AE919,"")</f>
        <v/>
      </c>
      <c r="AG919" s="296"/>
      <c r="AH919" s="332">
        <v>44799</v>
      </c>
      <c r="AI919" s="2" t="s">
        <v>108</v>
      </c>
      <c r="AJ919" s="2" t="s">
        <v>149</v>
      </c>
      <c r="AK919" s="323">
        <v>47484</v>
      </c>
      <c r="AL919" s="323">
        <v>47848</v>
      </c>
      <c r="AM919" s="324">
        <v>8760</v>
      </c>
      <c r="AN919" s="325">
        <v>161.22</v>
      </c>
      <c r="AO919" s="274">
        <f t="shared" si="285"/>
        <v>0.96899000000000002</v>
      </c>
      <c r="AP919" s="326">
        <f t="shared" ref="AP919:AP982" si="294">IF(AN919="","",AN919/AO919)</f>
        <v>166.37942600026832</v>
      </c>
      <c r="AQ919" s="296" t="str">
        <f t="shared" ref="AQ919:AQ982" si="295">IF(AND(AH919&gt;=AJ$19,AH919&lt;=AK$19,$AJ919=AQ$16),AP919,"")</f>
        <v/>
      </c>
      <c r="AR919" s="296"/>
      <c r="AS919" s="332">
        <v>44811</v>
      </c>
      <c r="AT919" s="2" t="s">
        <v>115</v>
      </c>
      <c r="AU919" s="2" t="s">
        <v>117</v>
      </c>
      <c r="AV919" s="323">
        <v>45383</v>
      </c>
      <c r="AW919" s="323">
        <v>45473</v>
      </c>
      <c r="AX919" s="324">
        <v>2184</v>
      </c>
      <c r="AY919" s="325">
        <v>140.5</v>
      </c>
      <c r="AZ919" s="274">
        <f t="shared" si="286"/>
        <v>0.96418999999999999</v>
      </c>
      <c r="BA919" s="326">
        <f t="shared" ref="BA919:BA982" si="296">IF(AY919="","",AY919/AZ919)</f>
        <v>145.71816758107843</v>
      </c>
      <c r="BB919" s="296" t="str">
        <f t="shared" ref="BB919:BB982" si="297">IF(AND(AS919&gt;=BA$16,AS919&lt;=BB$16,BC919=1),BA919,"")</f>
        <v/>
      </c>
      <c r="BC919">
        <f t="shared" si="287"/>
        <v>1</v>
      </c>
      <c r="BD919" s="296"/>
      <c r="BE919" s="296"/>
      <c r="BF919" s="332">
        <v>45174</v>
      </c>
      <c r="BG919" s="2" t="s">
        <v>115</v>
      </c>
      <c r="BH919" s="2" t="s">
        <v>145</v>
      </c>
      <c r="BI919" s="323">
        <v>45748</v>
      </c>
      <c r="BJ919" s="323">
        <v>45838</v>
      </c>
      <c r="BK919" s="324">
        <v>2184</v>
      </c>
      <c r="BL919" s="325">
        <v>106.38</v>
      </c>
      <c r="BM919" s="274">
        <f t="shared" si="288"/>
        <v>0.95969000000000004</v>
      </c>
      <c r="BN919" s="326">
        <f t="shared" ref="BN919:BN982" si="298">IF(BL919="","",BL919/BM919)</f>
        <v>110.84829476185017</v>
      </c>
      <c r="BO919" s="296" t="str">
        <f t="shared" ref="BO919:BO982" si="299">IF(AND(BF919&gt;=BH$19,BF919&lt;=BI$19,BP919=1),BN919,"")</f>
        <v/>
      </c>
      <c r="BP919" t="str">
        <f t="shared" si="289"/>
        <v/>
      </c>
      <c r="BQ919" s="296"/>
      <c r="BR919" s="332">
        <v>45162</v>
      </c>
      <c r="BS919" s="2" t="s">
        <v>108</v>
      </c>
      <c r="BT919" s="2" t="s">
        <v>153</v>
      </c>
      <c r="BU919" s="323">
        <v>47849</v>
      </c>
      <c r="BV919" s="323">
        <v>48213</v>
      </c>
      <c r="BW919" s="324">
        <v>8760</v>
      </c>
      <c r="BX919" s="325">
        <v>80.02</v>
      </c>
      <c r="BY919" s="274">
        <f t="shared" si="290"/>
        <v>0.95835000000000004</v>
      </c>
      <c r="BZ919" s="326">
        <f t="shared" ref="BZ919:BZ982" si="300">IF(BX919="","",BX919/BY919)</f>
        <v>83.497678301246921</v>
      </c>
      <c r="CA919" s="296" t="str">
        <f t="shared" ref="CA919:CA982" si="301">IF(AND(BR919&gt;=BZ$16,BR919&lt;=CA$16,BT919=BT$16),BZ919,"")</f>
        <v/>
      </c>
    </row>
    <row r="920" spans="12:79" x14ac:dyDescent="0.25">
      <c r="L920" s="332">
        <v>43984</v>
      </c>
      <c r="M920" s="2" t="s">
        <v>108</v>
      </c>
      <c r="N920" s="2" t="s">
        <v>135</v>
      </c>
      <c r="O920" s="323">
        <v>45658</v>
      </c>
      <c r="P920" s="323">
        <v>46022</v>
      </c>
      <c r="Q920" s="324">
        <v>8760</v>
      </c>
      <c r="R920" s="325">
        <v>45.9</v>
      </c>
      <c r="S920" s="274">
        <f t="shared" si="282"/>
        <v>1.0717300000000001</v>
      </c>
      <c r="T920" s="326">
        <f t="shared" si="291"/>
        <v>42.827951069765703</v>
      </c>
      <c r="U920" s="296" t="str">
        <f t="shared" si="283"/>
        <v/>
      </c>
      <c r="V920" s="296"/>
      <c r="W920" s="332">
        <v>44413</v>
      </c>
      <c r="X920" s="2" t="s">
        <v>108</v>
      </c>
      <c r="Y920" s="2" t="s">
        <v>111</v>
      </c>
      <c r="Z920" s="323">
        <v>45292</v>
      </c>
      <c r="AA920" s="323">
        <v>45657</v>
      </c>
      <c r="AB920" s="324">
        <v>8784</v>
      </c>
      <c r="AC920" s="325">
        <v>60.88</v>
      </c>
      <c r="AD920" s="274">
        <f t="shared" si="284"/>
        <v>1.07602</v>
      </c>
      <c r="AE920" s="326">
        <f t="shared" si="292"/>
        <v>56.578873998624566</v>
      </c>
      <c r="AF920" s="296" t="str">
        <f t="shared" si="293"/>
        <v/>
      </c>
      <c r="AG920" s="296"/>
      <c r="AH920" s="332">
        <v>44799</v>
      </c>
      <c r="AI920" s="2" t="s">
        <v>108</v>
      </c>
      <c r="AJ920" s="2" t="s">
        <v>153</v>
      </c>
      <c r="AK920" s="323">
        <v>47849</v>
      </c>
      <c r="AL920" s="323">
        <v>48213</v>
      </c>
      <c r="AM920" s="324">
        <v>8760</v>
      </c>
      <c r="AN920" s="325">
        <v>164.41</v>
      </c>
      <c r="AO920" s="274">
        <f t="shared" si="285"/>
        <v>0.96899000000000002</v>
      </c>
      <c r="AP920" s="326">
        <f t="shared" si="294"/>
        <v>169.67151363791163</v>
      </c>
      <c r="AQ920" s="296" t="str">
        <f t="shared" si="295"/>
        <v/>
      </c>
      <c r="AR920" s="296"/>
      <c r="AS920" s="332">
        <v>44811</v>
      </c>
      <c r="AT920" s="2" t="s">
        <v>115</v>
      </c>
      <c r="AU920" s="2" t="s">
        <v>118</v>
      </c>
      <c r="AV920" s="323">
        <v>45474</v>
      </c>
      <c r="AW920" s="323">
        <v>45565</v>
      </c>
      <c r="AX920" s="324">
        <v>2208</v>
      </c>
      <c r="AY920" s="325">
        <v>138.25</v>
      </c>
      <c r="AZ920" s="274">
        <f t="shared" si="286"/>
        <v>0.96418999999999999</v>
      </c>
      <c r="BA920" s="326">
        <f t="shared" si="296"/>
        <v>143.38460261981561</v>
      </c>
      <c r="BB920" s="296" t="str">
        <f t="shared" si="297"/>
        <v/>
      </c>
      <c r="BC920">
        <f t="shared" si="287"/>
        <v>1</v>
      </c>
      <c r="BD920" s="296"/>
      <c r="BE920" s="296"/>
      <c r="BF920" s="332">
        <v>45174</v>
      </c>
      <c r="BG920" s="2" t="s">
        <v>115</v>
      </c>
      <c r="BH920" s="2" t="s">
        <v>148</v>
      </c>
      <c r="BI920" s="323">
        <v>45839</v>
      </c>
      <c r="BJ920" s="323">
        <v>45930</v>
      </c>
      <c r="BK920" s="324">
        <v>2208</v>
      </c>
      <c r="BL920" s="325">
        <v>107.36</v>
      </c>
      <c r="BM920" s="274">
        <f t="shared" si="288"/>
        <v>0.95969000000000004</v>
      </c>
      <c r="BN920" s="326">
        <f t="shared" si="298"/>
        <v>111.86945784576268</v>
      </c>
      <c r="BO920" s="296" t="str">
        <f t="shared" si="299"/>
        <v/>
      </c>
      <c r="BP920" t="str">
        <f t="shared" si="289"/>
        <v/>
      </c>
      <c r="BQ920" s="296"/>
      <c r="BR920" s="332">
        <v>45162</v>
      </c>
      <c r="BS920" s="2" t="s">
        <v>108</v>
      </c>
      <c r="BT920" s="2" t="s">
        <v>155</v>
      </c>
      <c r="BU920" s="323">
        <v>48214</v>
      </c>
      <c r="BV920" s="323">
        <v>48579</v>
      </c>
      <c r="BW920" s="324">
        <v>8784</v>
      </c>
      <c r="BX920" s="325">
        <v>78.02</v>
      </c>
      <c r="BY920" s="274">
        <f t="shared" si="290"/>
        <v>0.95835000000000004</v>
      </c>
      <c r="BZ920" s="326">
        <f t="shared" si="300"/>
        <v>81.410758073772627</v>
      </c>
      <c r="CA920" s="296" t="str">
        <f t="shared" si="301"/>
        <v/>
      </c>
    </row>
    <row r="921" spans="12:79" x14ac:dyDescent="0.25">
      <c r="L921" s="332">
        <v>43984</v>
      </c>
      <c r="M921" s="2" t="s">
        <v>108</v>
      </c>
      <c r="N921" s="2" t="s">
        <v>138</v>
      </c>
      <c r="O921" s="323">
        <v>46023</v>
      </c>
      <c r="P921" s="323">
        <v>46387</v>
      </c>
      <c r="Q921" s="324">
        <v>8760</v>
      </c>
      <c r="R921" s="325">
        <v>46.45</v>
      </c>
      <c r="S921" s="274">
        <f t="shared" si="282"/>
        <v>1.0717300000000001</v>
      </c>
      <c r="T921" s="326">
        <f t="shared" si="291"/>
        <v>43.341140025939367</v>
      </c>
      <c r="U921" s="296" t="str">
        <f t="shared" si="283"/>
        <v/>
      </c>
      <c r="V921" s="296"/>
      <c r="W921" s="332">
        <v>44413</v>
      </c>
      <c r="X921" s="2" t="s">
        <v>108</v>
      </c>
      <c r="Y921" s="2" t="s">
        <v>135</v>
      </c>
      <c r="Z921" s="323">
        <v>45658</v>
      </c>
      <c r="AA921" s="323">
        <v>46022</v>
      </c>
      <c r="AB921" s="324">
        <v>8760</v>
      </c>
      <c r="AC921" s="325">
        <v>58.4</v>
      </c>
      <c r="AD921" s="274">
        <f t="shared" si="284"/>
        <v>1.07602</v>
      </c>
      <c r="AE921" s="326">
        <f t="shared" si="292"/>
        <v>54.274084124830395</v>
      </c>
      <c r="AF921" s="296" t="str">
        <f t="shared" si="293"/>
        <v/>
      </c>
      <c r="AG921" s="296"/>
      <c r="AH921" s="332">
        <v>44799</v>
      </c>
      <c r="AI921" s="2" t="s">
        <v>108</v>
      </c>
      <c r="AJ921" s="2" t="s">
        <v>155</v>
      </c>
      <c r="AK921" s="323">
        <v>48214</v>
      </c>
      <c r="AL921" s="323">
        <v>48579</v>
      </c>
      <c r="AM921" s="324">
        <v>8784</v>
      </c>
      <c r="AN921" s="325">
        <v>163.24</v>
      </c>
      <c r="AO921" s="274">
        <f t="shared" si="285"/>
        <v>0.96899000000000002</v>
      </c>
      <c r="AP921" s="326">
        <f t="shared" si="294"/>
        <v>168.46407083664434</v>
      </c>
      <c r="AQ921" s="296" t="str">
        <f t="shared" si="295"/>
        <v/>
      </c>
      <c r="AR921" s="296"/>
      <c r="AS921" s="332">
        <v>44811</v>
      </c>
      <c r="AT921" s="2" t="s">
        <v>115</v>
      </c>
      <c r="AU921" s="2" t="s">
        <v>140</v>
      </c>
      <c r="AV921" s="323">
        <v>45566</v>
      </c>
      <c r="AW921" s="323">
        <v>45657</v>
      </c>
      <c r="AX921" s="324">
        <v>2209</v>
      </c>
      <c r="AY921" s="325">
        <v>241</v>
      </c>
      <c r="AZ921" s="274">
        <f t="shared" si="286"/>
        <v>0.96418999999999999</v>
      </c>
      <c r="BA921" s="326">
        <f t="shared" si="296"/>
        <v>249.95073585081778</v>
      </c>
      <c r="BB921" s="296" t="str">
        <f t="shared" si="297"/>
        <v/>
      </c>
      <c r="BC921" t="str">
        <f t="shared" si="287"/>
        <v/>
      </c>
      <c r="BD921" s="296"/>
      <c r="BE921" s="296"/>
      <c r="BF921" s="332">
        <v>45174</v>
      </c>
      <c r="BG921" s="2" t="s">
        <v>115</v>
      </c>
      <c r="BH921" s="2" t="s">
        <v>152</v>
      </c>
      <c r="BI921" s="323">
        <v>45931</v>
      </c>
      <c r="BJ921" s="323">
        <v>46022</v>
      </c>
      <c r="BK921" s="324">
        <v>2209</v>
      </c>
      <c r="BL921" s="325">
        <v>135.38</v>
      </c>
      <c r="BM921" s="274">
        <f t="shared" si="288"/>
        <v>0.95969000000000004</v>
      </c>
      <c r="BN921" s="326">
        <f t="shared" si="298"/>
        <v>141.06638602048577</v>
      </c>
      <c r="BO921" s="296" t="str">
        <f t="shared" si="299"/>
        <v/>
      </c>
      <c r="BP921" t="str">
        <f t="shared" si="289"/>
        <v/>
      </c>
      <c r="BQ921" s="296"/>
      <c r="BR921" s="332">
        <v>45162</v>
      </c>
      <c r="BS921" s="2" t="s">
        <v>108</v>
      </c>
      <c r="BT921" s="2" t="s">
        <v>158</v>
      </c>
      <c r="BU921" s="323">
        <v>48580</v>
      </c>
      <c r="BV921" s="323">
        <v>48944</v>
      </c>
      <c r="BW921" s="324">
        <v>8760</v>
      </c>
      <c r="BX921" s="325">
        <v>76.02</v>
      </c>
      <c r="BY921" s="274">
        <f t="shared" si="290"/>
        <v>0.95835000000000004</v>
      </c>
      <c r="BZ921" s="326">
        <f t="shared" si="300"/>
        <v>79.323837846298318</v>
      </c>
      <c r="CA921" s="296" t="str">
        <f t="shared" si="301"/>
        <v/>
      </c>
    </row>
    <row r="922" spans="12:79" x14ac:dyDescent="0.25">
      <c r="L922" s="332">
        <v>43983</v>
      </c>
      <c r="M922" s="2" t="s">
        <v>108</v>
      </c>
      <c r="N922" s="2" t="s">
        <v>151</v>
      </c>
      <c r="O922" s="323">
        <v>44197</v>
      </c>
      <c r="P922" s="323">
        <v>44561</v>
      </c>
      <c r="Q922" s="324">
        <v>8760</v>
      </c>
      <c r="R922" s="325">
        <v>36.33</v>
      </c>
      <c r="S922" s="274">
        <f t="shared" si="282"/>
        <v>1.0717300000000001</v>
      </c>
      <c r="T922" s="326">
        <f t="shared" si="291"/>
        <v>33.898463232343964</v>
      </c>
      <c r="U922" s="296" t="str">
        <f t="shared" si="283"/>
        <v/>
      </c>
      <c r="V922" s="296"/>
      <c r="W922" s="332">
        <v>44413</v>
      </c>
      <c r="X922" s="2" t="s">
        <v>108</v>
      </c>
      <c r="Y922" s="2" t="s">
        <v>138</v>
      </c>
      <c r="Z922" s="323">
        <v>46023</v>
      </c>
      <c r="AA922" s="323">
        <v>46387</v>
      </c>
      <c r="AB922" s="324">
        <v>8760</v>
      </c>
      <c r="AC922" s="325">
        <v>58.63</v>
      </c>
      <c r="AD922" s="274">
        <f t="shared" si="284"/>
        <v>1.07602</v>
      </c>
      <c r="AE922" s="326">
        <f t="shared" si="292"/>
        <v>54.487834798609697</v>
      </c>
      <c r="AF922" s="296" t="str">
        <f t="shared" si="293"/>
        <v/>
      </c>
      <c r="AG922" s="296"/>
      <c r="AH922" s="332">
        <v>44798</v>
      </c>
      <c r="AI922" s="2" t="s">
        <v>108</v>
      </c>
      <c r="AJ922" s="2" t="s">
        <v>110</v>
      </c>
      <c r="AK922" s="323">
        <v>44927</v>
      </c>
      <c r="AL922" s="323">
        <v>45291</v>
      </c>
      <c r="AM922" s="324">
        <v>8760</v>
      </c>
      <c r="AN922" s="325">
        <v>748.4</v>
      </c>
      <c r="AO922" s="274">
        <f t="shared" si="285"/>
        <v>0.96899000000000002</v>
      </c>
      <c r="AP922" s="326">
        <f t="shared" si="294"/>
        <v>772.35059185337309</v>
      </c>
      <c r="AQ922" s="296" t="str">
        <f t="shared" si="295"/>
        <v/>
      </c>
      <c r="AR922" s="296"/>
      <c r="AS922" s="332">
        <v>44811</v>
      </c>
      <c r="AT922" s="2" t="s">
        <v>115</v>
      </c>
      <c r="AU922" s="2" t="s">
        <v>135</v>
      </c>
      <c r="AV922" s="323">
        <v>45658</v>
      </c>
      <c r="AW922" s="323">
        <v>45747</v>
      </c>
      <c r="AX922" s="324">
        <v>2159</v>
      </c>
      <c r="AY922" s="325">
        <v>209.42</v>
      </c>
      <c r="AZ922" s="274">
        <f t="shared" si="286"/>
        <v>0.96418999999999999</v>
      </c>
      <c r="BA922" s="326">
        <f t="shared" si="296"/>
        <v>217.1978551945156</v>
      </c>
      <c r="BB922" s="296" t="str">
        <f t="shared" si="297"/>
        <v/>
      </c>
      <c r="BC922" t="str">
        <f t="shared" si="287"/>
        <v/>
      </c>
      <c r="BD922" s="296"/>
      <c r="BE922" s="296"/>
      <c r="BF922" s="332">
        <v>45174</v>
      </c>
      <c r="BG922" s="2" t="s">
        <v>115</v>
      </c>
      <c r="BH922" s="2" t="s">
        <v>138</v>
      </c>
      <c r="BI922" s="323">
        <v>46023</v>
      </c>
      <c r="BJ922" s="323">
        <v>46112</v>
      </c>
      <c r="BK922" s="324">
        <v>2159</v>
      </c>
      <c r="BL922" s="325">
        <v>134.46</v>
      </c>
      <c r="BM922" s="274">
        <f t="shared" si="288"/>
        <v>0.95969000000000004</v>
      </c>
      <c r="BN922" s="326">
        <f t="shared" si="298"/>
        <v>140.10774312538425</v>
      </c>
      <c r="BO922" s="296" t="str">
        <f t="shared" si="299"/>
        <v/>
      </c>
      <c r="BP922" t="str">
        <f t="shared" si="289"/>
        <v/>
      </c>
      <c r="BQ922" s="296"/>
      <c r="BR922" s="332">
        <v>45161</v>
      </c>
      <c r="BS922" s="2" t="s">
        <v>108</v>
      </c>
      <c r="BT922" s="2" t="s">
        <v>111</v>
      </c>
      <c r="BU922" s="323">
        <v>45292</v>
      </c>
      <c r="BV922" s="323">
        <v>45657</v>
      </c>
      <c r="BW922" s="324">
        <v>8784</v>
      </c>
      <c r="BX922" s="325">
        <v>140.31</v>
      </c>
      <c r="BY922" s="274">
        <f t="shared" si="290"/>
        <v>0.95835000000000004</v>
      </c>
      <c r="BZ922" s="326">
        <f t="shared" si="300"/>
        <v>146.40788855845986</v>
      </c>
      <c r="CA922" s="296">
        <f t="shared" si="301"/>
        <v>146.40788855845986</v>
      </c>
    </row>
    <row r="923" spans="12:79" x14ac:dyDescent="0.25">
      <c r="L923" s="332">
        <v>43983</v>
      </c>
      <c r="M923" s="2" t="s">
        <v>108</v>
      </c>
      <c r="N923" s="2" t="s">
        <v>133</v>
      </c>
      <c r="O923" s="323">
        <v>44562</v>
      </c>
      <c r="P923" s="323">
        <v>44926</v>
      </c>
      <c r="Q923" s="324">
        <v>8760</v>
      </c>
      <c r="R923" s="325">
        <v>40.53</v>
      </c>
      <c r="S923" s="274">
        <f t="shared" si="282"/>
        <v>1.0717300000000001</v>
      </c>
      <c r="T923" s="326">
        <f t="shared" si="291"/>
        <v>37.81736071585194</v>
      </c>
      <c r="U923" s="296" t="str">
        <f t="shared" si="283"/>
        <v/>
      </c>
      <c r="V923" s="296"/>
      <c r="W923" s="332">
        <v>44413</v>
      </c>
      <c r="X923" s="2" t="s">
        <v>108</v>
      </c>
      <c r="Y923" s="2" t="s">
        <v>141</v>
      </c>
      <c r="Z923" s="323">
        <v>46388</v>
      </c>
      <c r="AA923" s="323">
        <v>46752</v>
      </c>
      <c r="AB923" s="324">
        <v>8760</v>
      </c>
      <c r="AC923" s="325">
        <v>58.95</v>
      </c>
      <c r="AD923" s="274">
        <f t="shared" si="284"/>
        <v>1.07602</v>
      </c>
      <c r="AE923" s="326">
        <f t="shared" si="292"/>
        <v>54.785227040389586</v>
      </c>
      <c r="AF923" s="296" t="str">
        <f t="shared" si="293"/>
        <v/>
      </c>
      <c r="AG923" s="296"/>
      <c r="AH923" s="332">
        <v>44798</v>
      </c>
      <c r="AI923" s="2" t="s">
        <v>108</v>
      </c>
      <c r="AJ923" s="2" t="s">
        <v>111</v>
      </c>
      <c r="AK923" s="323">
        <v>45292</v>
      </c>
      <c r="AL923" s="323">
        <v>45657</v>
      </c>
      <c r="AM923" s="324">
        <v>8784</v>
      </c>
      <c r="AN923" s="325">
        <v>392.3</v>
      </c>
      <c r="AO923" s="274">
        <f t="shared" si="285"/>
        <v>0.96899000000000002</v>
      </c>
      <c r="AP923" s="326">
        <f t="shared" si="294"/>
        <v>404.85453926253109</v>
      </c>
      <c r="AQ923" s="296">
        <f t="shared" si="295"/>
        <v>404.85453926253109</v>
      </c>
      <c r="AR923" s="296"/>
      <c r="AS923" s="332">
        <v>44811</v>
      </c>
      <c r="AT923" s="2" t="s">
        <v>115</v>
      </c>
      <c r="AU923" s="2" t="s">
        <v>145</v>
      </c>
      <c r="AV923" s="323">
        <v>45748</v>
      </c>
      <c r="AW923" s="323">
        <v>45838</v>
      </c>
      <c r="AX923" s="324">
        <v>2184</v>
      </c>
      <c r="AY923" s="325"/>
      <c r="AZ923" s="274">
        <f t="shared" si="286"/>
        <v>0.96418999999999999</v>
      </c>
      <c r="BA923" s="326" t="str">
        <f t="shared" si="296"/>
        <v/>
      </c>
      <c r="BB923" s="296" t="str">
        <f t="shared" si="297"/>
        <v/>
      </c>
      <c r="BC923" t="str">
        <f t="shared" si="287"/>
        <v/>
      </c>
      <c r="BD923" s="296"/>
      <c r="BE923" s="296"/>
      <c r="BF923" s="332">
        <v>45174</v>
      </c>
      <c r="BG923" s="2" t="s">
        <v>115</v>
      </c>
      <c r="BH923" s="2" t="s">
        <v>157</v>
      </c>
      <c r="BI923" s="323">
        <v>46113</v>
      </c>
      <c r="BJ923" s="323">
        <v>46203</v>
      </c>
      <c r="BK923" s="324">
        <v>2184</v>
      </c>
      <c r="BL923" s="325"/>
      <c r="BM923" s="274">
        <f t="shared" si="288"/>
        <v>0.95969000000000004</v>
      </c>
      <c r="BN923" s="326" t="str">
        <f t="shared" si="298"/>
        <v/>
      </c>
      <c r="BO923" s="296" t="str">
        <f t="shared" si="299"/>
        <v/>
      </c>
      <c r="BP923" t="str">
        <f t="shared" si="289"/>
        <v/>
      </c>
      <c r="BQ923" s="296"/>
      <c r="BR923" s="332">
        <v>45161</v>
      </c>
      <c r="BS923" s="2" t="s">
        <v>108</v>
      </c>
      <c r="BT923" s="2" t="s">
        <v>135</v>
      </c>
      <c r="BU923" s="323">
        <v>45658</v>
      </c>
      <c r="BV923" s="323">
        <v>46022</v>
      </c>
      <c r="BW923" s="324">
        <v>8760</v>
      </c>
      <c r="BX923" s="325">
        <v>124.74</v>
      </c>
      <c r="BY923" s="274">
        <f t="shared" si="290"/>
        <v>0.95835000000000004</v>
      </c>
      <c r="BZ923" s="326">
        <f t="shared" si="300"/>
        <v>130.16121458757237</v>
      </c>
      <c r="CA923" s="296" t="str">
        <f t="shared" si="301"/>
        <v/>
      </c>
    </row>
    <row r="924" spans="12:79" x14ac:dyDescent="0.25">
      <c r="L924" s="332">
        <v>43983</v>
      </c>
      <c r="M924" s="2" t="s">
        <v>108</v>
      </c>
      <c r="N924" s="2" t="s">
        <v>110</v>
      </c>
      <c r="O924" s="323">
        <v>44927</v>
      </c>
      <c r="P924" s="323">
        <v>45291</v>
      </c>
      <c r="Q924" s="324">
        <v>8760</v>
      </c>
      <c r="R924" s="325">
        <v>42.6</v>
      </c>
      <c r="S924" s="274">
        <f t="shared" si="282"/>
        <v>1.0717300000000001</v>
      </c>
      <c r="T924" s="326">
        <f t="shared" si="291"/>
        <v>39.748817332723725</v>
      </c>
      <c r="U924" s="296" t="str">
        <f t="shared" si="283"/>
        <v/>
      </c>
      <c r="V924" s="296"/>
      <c r="W924" s="332">
        <v>44412</v>
      </c>
      <c r="X924" s="2" t="s">
        <v>108</v>
      </c>
      <c r="Y924" s="2" t="s">
        <v>133</v>
      </c>
      <c r="Z924" s="323">
        <v>44562</v>
      </c>
      <c r="AA924" s="323">
        <v>44926</v>
      </c>
      <c r="AB924" s="324">
        <v>8760</v>
      </c>
      <c r="AC924" s="325">
        <v>76.58</v>
      </c>
      <c r="AD924" s="274">
        <f t="shared" si="284"/>
        <v>1.07602</v>
      </c>
      <c r="AE924" s="326">
        <f t="shared" si="292"/>
        <v>71.169680860950535</v>
      </c>
      <c r="AF924" s="296" t="str">
        <f t="shared" si="293"/>
        <v/>
      </c>
      <c r="AG924" s="296"/>
      <c r="AH924" s="332">
        <v>44798</v>
      </c>
      <c r="AI924" s="2" t="s">
        <v>108</v>
      </c>
      <c r="AJ924" s="2" t="s">
        <v>135</v>
      </c>
      <c r="AK924" s="323">
        <v>45658</v>
      </c>
      <c r="AL924" s="323">
        <v>46022</v>
      </c>
      <c r="AM924" s="324">
        <v>8760</v>
      </c>
      <c r="AN924" s="325">
        <v>253.33</v>
      </c>
      <c r="AO924" s="274">
        <f t="shared" si="285"/>
        <v>0.96899000000000002</v>
      </c>
      <c r="AP924" s="326">
        <f t="shared" si="294"/>
        <v>261.43716653422638</v>
      </c>
      <c r="AQ924" s="296" t="str">
        <f t="shared" si="295"/>
        <v/>
      </c>
      <c r="AR924" s="296"/>
      <c r="AS924" s="332">
        <v>44810</v>
      </c>
      <c r="AT924" s="2" t="s">
        <v>115</v>
      </c>
      <c r="AU924" s="2" t="s">
        <v>186</v>
      </c>
      <c r="AV924" s="323">
        <v>44835</v>
      </c>
      <c r="AW924" s="323">
        <v>44926</v>
      </c>
      <c r="AX924" s="324">
        <v>2209</v>
      </c>
      <c r="AY924" s="325">
        <v>610</v>
      </c>
      <c r="AZ924" s="274">
        <f t="shared" si="286"/>
        <v>0.96418999999999999</v>
      </c>
      <c r="BA924" s="326">
        <f t="shared" si="296"/>
        <v>632.65538949792051</v>
      </c>
      <c r="BB924" s="296" t="str">
        <f t="shared" si="297"/>
        <v/>
      </c>
      <c r="BC924" t="str">
        <f t="shared" si="287"/>
        <v/>
      </c>
      <c r="BD924" s="296"/>
      <c r="BE924" s="296"/>
      <c r="BF924" s="332">
        <v>45173</v>
      </c>
      <c r="BG924" s="2" t="s">
        <v>115</v>
      </c>
      <c r="BH924" s="2" t="s">
        <v>116</v>
      </c>
      <c r="BI924" s="323">
        <v>45200</v>
      </c>
      <c r="BJ924" s="323">
        <v>45291</v>
      </c>
      <c r="BK924" s="324">
        <v>2209</v>
      </c>
      <c r="BL924" s="325">
        <v>110.69</v>
      </c>
      <c r="BM924" s="274">
        <f t="shared" si="288"/>
        <v>0.95969000000000004</v>
      </c>
      <c r="BN924" s="326">
        <f t="shared" si="298"/>
        <v>115.33932832477153</v>
      </c>
      <c r="BO924" s="296">
        <f t="shared" si="299"/>
        <v>115.33932832477153</v>
      </c>
      <c r="BP924">
        <f t="shared" si="289"/>
        <v>1</v>
      </c>
      <c r="BQ924" s="296"/>
      <c r="BR924" s="332">
        <v>45161</v>
      </c>
      <c r="BS924" s="2" t="s">
        <v>108</v>
      </c>
      <c r="BT924" s="2" t="s">
        <v>138</v>
      </c>
      <c r="BU924" s="323">
        <v>46023</v>
      </c>
      <c r="BV924" s="323">
        <v>46387</v>
      </c>
      <c r="BW924" s="324">
        <v>8760</v>
      </c>
      <c r="BX924" s="325">
        <v>106.85</v>
      </c>
      <c r="BY924" s="274">
        <f t="shared" si="290"/>
        <v>0.95835000000000004</v>
      </c>
      <c r="BZ924" s="326">
        <f t="shared" si="300"/>
        <v>111.49371315281472</v>
      </c>
      <c r="CA924" s="296" t="str">
        <f t="shared" si="301"/>
        <v/>
      </c>
    </row>
    <row r="925" spans="12:79" x14ac:dyDescent="0.25">
      <c r="L925" s="332">
        <v>43983</v>
      </c>
      <c r="M925" s="2" t="s">
        <v>108</v>
      </c>
      <c r="N925" s="2" t="s">
        <v>111</v>
      </c>
      <c r="O925" s="323">
        <v>45292</v>
      </c>
      <c r="P925" s="323">
        <v>45657</v>
      </c>
      <c r="Q925" s="324">
        <v>8784</v>
      </c>
      <c r="R925" s="325">
        <v>44.35</v>
      </c>
      <c r="S925" s="274">
        <f t="shared" si="282"/>
        <v>1.0717300000000001</v>
      </c>
      <c r="T925" s="326">
        <f t="shared" si="291"/>
        <v>41.381691284185379</v>
      </c>
      <c r="U925" s="296" t="str">
        <f t="shared" si="283"/>
        <v/>
      </c>
      <c r="V925" s="296"/>
      <c r="W925" s="332">
        <v>44412</v>
      </c>
      <c r="X925" s="2" t="s">
        <v>108</v>
      </c>
      <c r="Y925" s="2" t="s">
        <v>110</v>
      </c>
      <c r="Z925" s="323">
        <v>44927</v>
      </c>
      <c r="AA925" s="323">
        <v>45291</v>
      </c>
      <c r="AB925" s="324">
        <v>8760</v>
      </c>
      <c r="AC925" s="325">
        <v>66.680000000000007</v>
      </c>
      <c r="AD925" s="274">
        <f t="shared" si="284"/>
        <v>1.07602</v>
      </c>
      <c r="AE925" s="326">
        <f t="shared" si="292"/>
        <v>61.969108380885125</v>
      </c>
      <c r="AF925" s="296" t="str">
        <f t="shared" si="293"/>
        <v/>
      </c>
      <c r="AG925" s="296"/>
      <c r="AH925" s="332">
        <v>44798</v>
      </c>
      <c r="AI925" s="2" t="s">
        <v>108</v>
      </c>
      <c r="AJ925" s="2" t="s">
        <v>138</v>
      </c>
      <c r="AK925" s="323">
        <v>46023</v>
      </c>
      <c r="AL925" s="323">
        <v>46387</v>
      </c>
      <c r="AM925" s="324">
        <v>8760</v>
      </c>
      <c r="AN925" s="325">
        <v>210</v>
      </c>
      <c r="AO925" s="274">
        <f t="shared" si="285"/>
        <v>0.96899000000000002</v>
      </c>
      <c r="AP925" s="326">
        <f t="shared" si="294"/>
        <v>216.72050279156647</v>
      </c>
      <c r="AQ925" s="296" t="str">
        <f t="shared" si="295"/>
        <v/>
      </c>
      <c r="AR925" s="296"/>
      <c r="AS925" s="332">
        <v>44810</v>
      </c>
      <c r="AT925" s="2" t="s">
        <v>115</v>
      </c>
      <c r="AU925" s="2" t="s">
        <v>110</v>
      </c>
      <c r="AV925" s="323">
        <v>44927</v>
      </c>
      <c r="AW925" s="323">
        <v>45016</v>
      </c>
      <c r="AX925" s="324">
        <v>2159</v>
      </c>
      <c r="AY925" s="325">
        <v>795</v>
      </c>
      <c r="AZ925" s="274">
        <f t="shared" si="286"/>
        <v>0.96418999999999999</v>
      </c>
      <c r="BA925" s="326">
        <f t="shared" si="296"/>
        <v>824.5262863128637</v>
      </c>
      <c r="BB925" s="296" t="str">
        <f t="shared" si="297"/>
        <v/>
      </c>
      <c r="BC925" t="str">
        <f t="shared" si="287"/>
        <v/>
      </c>
      <c r="BD925" s="296"/>
      <c r="BE925" s="296"/>
      <c r="BF925" s="332">
        <v>45173</v>
      </c>
      <c r="BG925" s="2" t="s">
        <v>115</v>
      </c>
      <c r="BH925" s="2" t="s">
        <v>111</v>
      </c>
      <c r="BI925" s="323">
        <v>45292</v>
      </c>
      <c r="BJ925" s="323">
        <v>45382</v>
      </c>
      <c r="BK925" s="324">
        <v>2183</v>
      </c>
      <c r="BL925" s="325">
        <v>134.33000000000001</v>
      </c>
      <c r="BM925" s="274">
        <f t="shared" si="288"/>
        <v>0.95969000000000004</v>
      </c>
      <c r="BN925" s="326">
        <f t="shared" si="298"/>
        <v>139.97228271629382</v>
      </c>
      <c r="BO925" s="296">
        <f t="shared" si="299"/>
        <v>139.97228271629382</v>
      </c>
      <c r="BP925">
        <f t="shared" si="289"/>
        <v>1</v>
      </c>
      <c r="BQ925" s="296"/>
      <c r="BR925" s="332">
        <v>45161</v>
      </c>
      <c r="BS925" s="2" t="s">
        <v>108</v>
      </c>
      <c r="BT925" s="2" t="s">
        <v>141</v>
      </c>
      <c r="BU925" s="323">
        <v>46388</v>
      </c>
      <c r="BV925" s="323">
        <v>46752</v>
      </c>
      <c r="BW925" s="324">
        <v>8760</v>
      </c>
      <c r="BX925" s="325">
        <v>91.7</v>
      </c>
      <c r="BY925" s="274">
        <f t="shared" si="290"/>
        <v>0.95835000000000004</v>
      </c>
      <c r="BZ925" s="326">
        <f t="shared" si="300"/>
        <v>95.685292429696872</v>
      </c>
      <c r="CA925" s="296" t="str">
        <f t="shared" si="301"/>
        <v/>
      </c>
    </row>
    <row r="926" spans="12:79" x14ac:dyDescent="0.25">
      <c r="L926" s="332">
        <v>43983</v>
      </c>
      <c r="M926" s="2" t="s">
        <v>108</v>
      </c>
      <c r="N926" s="2" t="s">
        <v>135</v>
      </c>
      <c r="O926" s="323">
        <v>45658</v>
      </c>
      <c r="P926" s="323">
        <v>46022</v>
      </c>
      <c r="Q926" s="324">
        <v>8760</v>
      </c>
      <c r="R926" s="325">
        <v>45.1</v>
      </c>
      <c r="S926" s="274">
        <f t="shared" si="282"/>
        <v>1.0717300000000001</v>
      </c>
      <c r="T926" s="326">
        <f t="shared" si="291"/>
        <v>42.081494406240374</v>
      </c>
      <c r="U926" s="296" t="str">
        <f t="shared" si="283"/>
        <v/>
      </c>
      <c r="V926" s="296"/>
      <c r="W926" s="332">
        <v>44412</v>
      </c>
      <c r="X926" s="2" t="s">
        <v>108</v>
      </c>
      <c r="Y926" s="2" t="s">
        <v>111</v>
      </c>
      <c r="Z926" s="323">
        <v>45292</v>
      </c>
      <c r="AA926" s="323">
        <v>45657</v>
      </c>
      <c r="AB926" s="324">
        <v>8784</v>
      </c>
      <c r="AC926" s="325">
        <v>60.61</v>
      </c>
      <c r="AD926" s="274">
        <f t="shared" si="284"/>
        <v>1.07602</v>
      </c>
      <c r="AE926" s="326">
        <f t="shared" si="292"/>
        <v>56.327949294622776</v>
      </c>
      <c r="AF926" s="296" t="str">
        <f t="shared" si="293"/>
        <v/>
      </c>
      <c r="AG926" s="296"/>
      <c r="AH926" s="332">
        <v>44798</v>
      </c>
      <c r="AI926" s="2" t="s">
        <v>108</v>
      </c>
      <c r="AJ926" s="2" t="s">
        <v>141</v>
      </c>
      <c r="AK926" s="323">
        <v>46388</v>
      </c>
      <c r="AL926" s="323">
        <v>46752</v>
      </c>
      <c r="AM926" s="324">
        <v>8760</v>
      </c>
      <c r="AN926" s="325">
        <v>171</v>
      </c>
      <c r="AO926" s="274">
        <f t="shared" si="285"/>
        <v>0.96899000000000002</v>
      </c>
      <c r="AP926" s="326">
        <f t="shared" si="294"/>
        <v>176.47240941598983</v>
      </c>
      <c r="AQ926" s="296" t="str">
        <f t="shared" si="295"/>
        <v/>
      </c>
      <c r="AR926" s="296"/>
      <c r="AS926" s="332">
        <v>44810</v>
      </c>
      <c r="AT926" s="2" t="s">
        <v>115</v>
      </c>
      <c r="AU926" s="2" t="s">
        <v>134</v>
      </c>
      <c r="AV926" s="323">
        <v>45017</v>
      </c>
      <c r="AW926" s="323">
        <v>45107</v>
      </c>
      <c r="AX926" s="324">
        <v>2184</v>
      </c>
      <c r="AY926" s="325">
        <v>421.01</v>
      </c>
      <c r="AZ926" s="274">
        <f t="shared" si="286"/>
        <v>0.96418999999999999</v>
      </c>
      <c r="BA926" s="326">
        <f t="shared" si="296"/>
        <v>436.64630415167136</v>
      </c>
      <c r="BB926" s="296" t="str">
        <f t="shared" si="297"/>
        <v/>
      </c>
      <c r="BC926" t="str">
        <f t="shared" si="287"/>
        <v/>
      </c>
      <c r="BD926" s="296"/>
      <c r="BE926" s="296"/>
      <c r="BF926" s="332">
        <v>45173</v>
      </c>
      <c r="BG926" s="2" t="s">
        <v>115</v>
      </c>
      <c r="BH926" s="2" t="s">
        <v>117</v>
      </c>
      <c r="BI926" s="323">
        <v>45383</v>
      </c>
      <c r="BJ926" s="323">
        <v>45473</v>
      </c>
      <c r="BK926" s="324">
        <v>2184</v>
      </c>
      <c r="BL926" s="325">
        <v>118.77</v>
      </c>
      <c r="BM926" s="274">
        <f t="shared" si="288"/>
        <v>0.95969000000000004</v>
      </c>
      <c r="BN926" s="326">
        <f t="shared" si="298"/>
        <v>123.75871375131553</v>
      </c>
      <c r="BO926" s="296">
        <f t="shared" si="299"/>
        <v>123.75871375131553</v>
      </c>
      <c r="BP926">
        <f t="shared" si="289"/>
        <v>1</v>
      </c>
      <c r="BQ926" s="296"/>
      <c r="BR926" s="332">
        <v>45161</v>
      </c>
      <c r="BS926" s="2" t="s">
        <v>108</v>
      </c>
      <c r="BT926" s="2" t="s">
        <v>143</v>
      </c>
      <c r="BU926" s="323">
        <v>46753</v>
      </c>
      <c r="BV926" s="323">
        <v>47118</v>
      </c>
      <c r="BW926" s="324">
        <v>8784</v>
      </c>
      <c r="BX926" s="325">
        <v>81.72</v>
      </c>
      <c r="BY926" s="274">
        <f t="shared" si="290"/>
        <v>0.95835000000000004</v>
      </c>
      <c r="BZ926" s="326">
        <f t="shared" si="300"/>
        <v>85.271560494600095</v>
      </c>
      <c r="CA926" s="296" t="str">
        <f t="shared" si="301"/>
        <v/>
      </c>
    </row>
    <row r="927" spans="12:79" x14ac:dyDescent="0.25">
      <c r="L927" s="332">
        <v>43983</v>
      </c>
      <c r="M927" s="2" t="s">
        <v>108</v>
      </c>
      <c r="N927" s="2" t="s">
        <v>138</v>
      </c>
      <c r="O927" s="323">
        <v>46023</v>
      </c>
      <c r="P927" s="323">
        <v>46387</v>
      </c>
      <c r="Q927" s="324">
        <v>8760</v>
      </c>
      <c r="R927" s="325">
        <v>45.6</v>
      </c>
      <c r="S927" s="274">
        <f t="shared" si="282"/>
        <v>1.0717300000000001</v>
      </c>
      <c r="T927" s="326">
        <f t="shared" si="291"/>
        <v>42.548029820943704</v>
      </c>
      <c r="U927" s="296" t="str">
        <f t="shared" si="283"/>
        <v/>
      </c>
      <c r="V927" s="296"/>
      <c r="W927" s="332">
        <v>44412</v>
      </c>
      <c r="X927" s="2" t="s">
        <v>108</v>
      </c>
      <c r="Y927" s="2" t="s">
        <v>135</v>
      </c>
      <c r="Z927" s="323">
        <v>45658</v>
      </c>
      <c r="AA927" s="323">
        <v>46022</v>
      </c>
      <c r="AB927" s="324">
        <v>8760</v>
      </c>
      <c r="AC927" s="325">
        <v>58.4</v>
      </c>
      <c r="AD927" s="274">
        <f t="shared" si="284"/>
        <v>1.07602</v>
      </c>
      <c r="AE927" s="326">
        <f t="shared" si="292"/>
        <v>54.274084124830395</v>
      </c>
      <c r="AF927" s="296" t="str">
        <f t="shared" si="293"/>
        <v/>
      </c>
      <c r="AG927" s="296"/>
      <c r="AH927" s="332">
        <v>44798</v>
      </c>
      <c r="AI927" s="2" t="s">
        <v>108</v>
      </c>
      <c r="AJ927" s="2" t="s">
        <v>143</v>
      </c>
      <c r="AK927" s="323">
        <v>46753</v>
      </c>
      <c r="AL927" s="323">
        <v>47118</v>
      </c>
      <c r="AM927" s="324">
        <v>8784</v>
      </c>
      <c r="AN927" s="325">
        <v>154.76</v>
      </c>
      <c r="AO927" s="274">
        <f t="shared" si="285"/>
        <v>0.96899000000000002</v>
      </c>
      <c r="AP927" s="326">
        <f t="shared" si="294"/>
        <v>159.71269053344201</v>
      </c>
      <c r="AQ927" s="296" t="str">
        <f t="shared" si="295"/>
        <v/>
      </c>
      <c r="AR927" s="296"/>
      <c r="AS927" s="332">
        <v>44810</v>
      </c>
      <c r="AT927" s="2" t="s">
        <v>115</v>
      </c>
      <c r="AU927" s="2" t="s">
        <v>137</v>
      </c>
      <c r="AV927" s="323">
        <v>45108</v>
      </c>
      <c r="AW927" s="323">
        <v>45199</v>
      </c>
      <c r="AX927" s="324">
        <v>2208</v>
      </c>
      <c r="AY927" s="325">
        <v>400.22</v>
      </c>
      <c r="AZ927" s="274">
        <f t="shared" si="286"/>
        <v>0.96418999999999999</v>
      </c>
      <c r="BA927" s="326">
        <f t="shared" si="296"/>
        <v>415.08416390960292</v>
      </c>
      <c r="BB927" s="296" t="str">
        <f t="shared" si="297"/>
        <v/>
      </c>
      <c r="BC927" t="str">
        <f t="shared" si="287"/>
        <v/>
      </c>
      <c r="BD927" s="296"/>
      <c r="BE927" s="296"/>
      <c r="BF927" s="332">
        <v>45173</v>
      </c>
      <c r="BG927" s="2" t="s">
        <v>115</v>
      </c>
      <c r="BH927" s="2" t="s">
        <v>118</v>
      </c>
      <c r="BI927" s="323">
        <v>45474</v>
      </c>
      <c r="BJ927" s="323">
        <v>45565</v>
      </c>
      <c r="BK927" s="324">
        <v>2208</v>
      </c>
      <c r="BL927" s="325">
        <v>129.08000000000001</v>
      </c>
      <c r="BM927" s="274">
        <f t="shared" si="288"/>
        <v>0.95969000000000004</v>
      </c>
      <c r="BN927" s="326">
        <f t="shared" si="298"/>
        <v>134.50176619533391</v>
      </c>
      <c r="BO927" s="296">
        <f t="shared" si="299"/>
        <v>134.50176619533391</v>
      </c>
      <c r="BP927">
        <f t="shared" si="289"/>
        <v>1</v>
      </c>
      <c r="BQ927" s="296"/>
      <c r="BR927" s="332">
        <v>45161</v>
      </c>
      <c r="BS927" s="2" t="s">
        <v>108</v>
      </c>
      <c r="BT927" s="2" t="s">
        <v>146</v>
      </c>
      <c r="BU927" s="323">
        <v>47119</v>
      </c>
      <c r="BV927" s="323">
        <v>47483</v>
      </c>
      <c r="BW927" s="324">
        <v>8760</v>
      </c>
      <c r="BX927" s="325">
        <v>80</v>
      </c>
      <c r="BY927" s="274">
        <f t="shared" si="290"/>
        <v>0.95835000000000004</v>
      </c>
      <c r="BZ927" s="326">
        <f t="shared" si="300"/>
        <v>83.476809098972183</v>
      </c>
      <c r="CA927" s="296" t="str">
        <f t="shared" si="301"/>
        <v/>
      </c>
    </row>
    <row r="928" spans="12:79" x14ac:dyDescent="0.25">
      <c r="L928" s="332">
        <v>43980</v>
      </c>
      <c r="M928" s="2" t="s">
        <v>108</v>
      </c>
      <c r="N928" s="2" t="s">
        <v>151</v>
      </c>
      <c r="O928" s="323">
        <v>44197</v>
      </c>
      <c r="P928" s="323">
        <v>44561</v>
      </c>
      <c r="Q928" s="324">
        <v>8760</v>
      </c>
      <c r="R928" s="325">
        <v>36.85</v>
      </c>
      <c r="S928" s="274">
        <f t="shared" si="282"/>
        <v>1.0567500000000001</v>
      </c>
      <c r="T928" s="326">
        <f t="shared" si="291"/>
        <v>34.871066950555949</v>
      </c>
      <c r="U928" s="296" t="str">
        <f t="shared" si="283"/>
        <v/>
      </c>
      <c r="V928" s="296"/>
      <c r="W928" s="332">
        <v>44412</v>
      </c>
      <c r="X928" s="2" t="s">
        <v>108</v>
      </c>
      <c r="Y928" s="2" t="s">
        <v>138</v>
      </c>
      <c r="Z928" s="323">
        <v>46023</v>
      </c>
      <c r="AA928" s="323">
        <v>46387</v>
      </c>
      <c r="AB928" s="324">
        <v>8760</v>
      </c>
      <c r="AC928" s="325">
        <v>58.65</v>
      </c>
      <c r="AD928" s="274">
        <f t="shared" si="284"/>
        <v>1.07602</v>
      </c>
      <c r="AE928" s="326">
        <f t="shared" si="292"/>
        <v>54.506421813720934</v>
      </c>
      <c r="AF928" s="296" t="str">
        <f t="shared" si="293"/>
        <v/>
      </c>
      <c r="AG928" s="296"/>
      <c r="AH928" s="332">
        <v>44798</v>
      </c>
      <c r="AI928" s="2" t="s">
        <v>108</v>
      </c>
      <c r="AJ928" s="2" t="s">
        <v>146</v>
      </c>
      <c r="AK928" s="323">
        <v>47119</v>
      </c>
      <c r="AL928" s="323">
        <v>47483</v>
      </c>
      <c r="AM928" s="324">
        <v>8760</v>
      </c>
      <c r="AN928" s="325">
        <v>142.26</v>
      </c>
      <c r="AO928" s="274">
        <f t="shared" si="285"/>
        <v>0.96899000000000002</v>
      </c>
      <c r="AP928" s="326">
        <f t="shared" si="294"/>
        <v>146.8126606053726</v>
      </c>
      <c r="AQ928" s="296" t="str">
        <f t="shared" si="295"/>
        <v/>
      </c>
      <c r="AR928" s="296"/>
      <c r="AS928" s="332">
        <v>44810</v>
      </c>
      <c r="AT928" s="2" t="s">
        <v>115</v>
      </c>
      <c r="AU928" s="2" t="s">
        <v>116</v>
      </c>
      <c r="AV928" s="323">
        <v>45200</v>
      </c>
      <c r="AW928" s="323">
        <v>45291</v>
      </c>
      <c r="AX928" s="324">
        <v>2209</v>
      </c>
      <c r="AY928" s="325">
        <v>532.26</v>
      </c>
      <c r="AZ928" s="274">
        <f t="shared" si="286"/>
        <v>0.96418999999999999</v>
      </c>
      <c r="BA928" s="326">
        <f t="shared" si="296"/>
        <v>552.02812723633303</v>
      </c>
      <c r="BB928" s="296" t="str">
        <f t="shared" si="297"/>
        <v/>
      </c>
      <c r="BC928">
        <f t="shared" si="287"/>
        <v>1</v>
      </c>
      <c r="BD928" s="296"/>
      <c r="BE928" s="296"/>
      <c r="BF928" s="332">
        <v>45173</v>
      </c>
      <c r="BG928" s="2" t="s">
        <v>115</v>
      </c>
      <c r="BH928" s="2" t="s">
        <v>140</v>
      </c>
      <c r="BI928" s="323">
        <v>45566</v>
      </c>
      <c r="BJ928" s="323">
        <v>45657</v>
      </c>
      <c r="BK928" s="324">
        <v>2209</v>
      </c>
      <c r="BL928" s="325">
        <v>146.16999999999999</v>
      </c>
      <c r="BM928" s="274">
        <f t="shared" si="288"/>
        <v>0.95969000000000004</v>
      </c>
      <c r="BN928" s="326">
        <f t="shared" si="298"/>
        <v>152.3095999749919</v>
      </c>
      <c r="BO928" s="296" t="str">
        <f t="shared" si="299"/>
        <v/>
      </c>
      <c r="BP928" t="str">
        <f t="shared" si="289"/>
        <v/>
      </c>
      <c r="BQ928" s="296"/>
      <c r="BR928" s="332">
        <v>45161</v>
      </c>
      <c r="BS928" s="2" t="s">
        <v>108</v>
      </c>
      <c r="BT928" s="2" t="s">
        <v>149</v>
      </c>
      <c r="BU928" s="323">
        <v>47484</v>
      </c>
      <c r="BV928" s="323">
        <v>47848</v>
      </c>
      <c r="BW928" s="324">
        <v>8760</v>
      </c>
      <c r="BX928" s="325">
        <v>79</v>
      </c>
      <c r="BY928" s="274">
        <f t="shared" si="290"/>
        <v>0.95835000000000004</v>
      </c>
      <c r="BZ928" s="326">
        <f t="shared" si="300"/>
        <v>82.433348985235043</v>
      </c>
      <c r="CA928" s="296" t="str">
        <f t="shared" si="301"/>
        <v/>
      </c>
    </row>
    <row r="929" spans="12:79" x14ac:dyDescent="0.25">
      <c r="L929" s="332">
        <v>43980</v>
      </c>
      <c r="M929" s="2" t="s">
        <v>108</v>
      </c>
      <c r="N929" s="2" t="s">
        <v>133</v>
      </c>
      <c r="O929" s="323">
        <v>44562</v>
      </c>
      <c r="P929" s="323">
        <v>44926</v>
      </c>
      <c r="Q929" s="324">
        <v>8760</v>
      </c>
      <c r="R929" s="325">
        <v>41.04</v>
      </c>
      <c r="S929" s="274">
        <f t="shared" si="282"/>
        <v>1.0567500000000001</v>
      </c>
      <c r="T929" s="326">
        <f t="shared" si="291"/>
        <v>38.836053938963801</v>
      </c>
      <c r="U929" s="296" t="str">
        <f t="shared" si="283"/>
        <v/>
      </c>
      <c r="V929" s="296"/>
      <c r="W929" s="332">
        <v>44412</v>
      </c>
      <c r="X929" s="2" t="s">
        <v>108</v>
      </c>
      <c r="Y929" s="2" t="s">
        <v>141</v>
      </c>
      <c r="Z929" s="323">
        <v>46388</v>
      </c>
      <c r="AA929" s="323">
        <v>46752</v>
      </c>
      <c r="AB929" s="324">
        <v>8760</v>
      </c>
      <c r="AC929" s="325">
        <v>58.98</v>
      </c>
      <c r="AD929" s="274">
        <f t="shared" si="284"/>
        <v>1.07602</v>
      </c>
      <c r="AE929" s="326">
        <f t="shared" si="292"/>
        <v>54.813107563056448</v>
      </c>
      <c r="AF929" s="296" t="str">
        <f t="shared" si="293"/>
        <v/>
      </c>
      <c r="AG929" s="296"/>
      <c r="AH929" s="332">
        <v>44798</v>
      </c>
      <c r="AI929" s="2" t="s">
        <v>108</v>
      </c>
      <c r="AJ929" s="2" t="s">
        <v>149</v>
      </c>
      <c r="AK929" s="323">
        <v>47484</v>
      </c>
      <c r="AL929" s="323">
        <v>47848</v>
      </c>
      <c r="AM929" s="324">
        <v>8760</v>
      </c>
      <c r="AN929" s="325">
        <v>140.26</v>
      </c>
      <c r="AO929" s="274">
        <f t="shared" si="285"/>
        <v>0.96899000000000002</v>
      </c>
      <c r="AP929" s="326">
        <f t="shared" si="294"/>
        <v>144.7486558168815</v>
      </c>
      <c r="AQ929" s="296" t="str">
        <f t="shared" si="295"/>
        <v/>
      </c>
      <c r="AR929" s="296"/>
      <c r="AS929" s="332">
        <v>44810</v>
      </c>
      <c r="AT929" s="2" t="s">
        <v>115</v>
      </c>
      <c r="AU929" s="2" t="s">
        <v>111</v>
      </c>
      <c r="AV929" s="323">
        <v>45292</v>
      </c>
      <c r="AW929" s="323">
        <v>45382</v>
      </c>
      <c r="AX929" s="324">
        <v>2183</v>
      </c>
      <c r="AY929" s="325">
        <v>485.48</v>
      </c>
      <c r="AZ929" s="274">
        <f t="shared" si="286"/>
        <v>0.96418999999999999</v>
      </c>
      <c r="BA929" s="326">
        <f t="shared" si="296"/>
        <v>503.51071884172211</v>
      </c>
      <c r="BB929" s="296" t="str">
        <f t="shared" si="297"/>
        <v/>
      </c>
      <c r="BC929">
        <f t="shared" si="287"/>
        <v>1</v>
      </c>
      <c r="BD929" s="296"/>
      <c r="BE929" s="296"/>
      <c r="BF929" s="332">
        <v>45173</v>
      </c>
      <c r="BG929" s="2" t="s">
        <v>115</v>
      </c>
      <c r="BH929" s="2" t="s">
        <v>135</v>
      </c>
      <c r="BI929" s="323">
        <v>45658</v>
      </c>
      <c r="BJ929" s="323">
        <v>45747</v>
      </c>
      <c r="BK929" s="324">
        <v>2159</v>
      </c>
      <c r="BL929" s="325">
        <v>147.81</v>
      </c>
      <c r="BM929" s="274">
        <f t="shared" si="288"/>
        <v>0.95969000000000004</v>
      </c>
      <c r="BN929" s="326">
        <f t="shared" si="298"/>
        <v>154.0184851358251</v>
      </c>
      <c r="BO929" s="296" t="str">
        <f t="shared" si="299"/>
        <v/>
      </c>
      <c r="BP929" t="str">
        <f t="shared" si="289"/>
        <v/>
      </c>
      <c r="BQ929" s="296"/>
      <c r="BR929" s="332">
        <v>45161</v>
      </c>
      <c r="BS929" s="2" t="s">
        <v>108</v>
      </c>
      <c r="BT929" s="2" t="s">
        <v>153</v>
      </c>
      <c r="BU929" s="323">
        <v>47849</v>
      </c>
      <c r="BV929" s="323">
        <v>48213</v>
      </c>
      <c r="BW929" s="324">
        <v>8760</v>
      </c>
      <c r="BX929" s="325">
        <v>81.099999999999994</v>
      </c>
      <c r="BY929" s="274">
        <f t="shared" si="290"/>
        <v>0.95835000000000004</v>
      </c>
      <c r="BZ929" s="326">
        <f t="shared" si="300"/>
        <v>84.624615224083044</v>
      </c>
      <c r="CA929" s="296" t="str">
        <f t="shared" si="301"/>
        <v/>
      </c>
    </row>
    <row r="930" spans="12:79" x14ac:dyDescent="0.25">
      <c r="L930" s="332">
        <v>43980</v>
      </c>
      <c r="M930" s="2" t="s">
        <v>108</v>
      </c>
      <c r="N930" s="2" t="s">
        <v>110</v>
      </c>
      <c r="O930" s="323">
        <v>44927</v>
      </c>
      <c r="P930" s="323">
        <v>45291</v>
      </c>
      <c r="Q930" s="324">
        <v>8760</v>
      </c>
      <c r="R930" s="325">
        <v>43.18</v>
      </c>
      <c r="S930" s="274">
        <f t="shared" si="282"/>
        <v>1.0567500000000001</v>
      </c>
      <c r="T930" s="326">
        <f t="shared" si="291"/>
        <v>40.861130825644665</v>
      </c>
      <c r="U930" s="296" t="str">
        <f t="shared" si="283"/>
        <v/>
      </c>
      <c r="V930" s="296"/>
      <c r="W930" s="332">
        <v>44411</v>
      </c>
      <c r="X930" s="2" t="s">
        <v>108</v>
      </c>
      <c r="Y930" s="2" t="s">
        <v>133</v>
      </c>
      <c r="Z930" s="323">
        <v>44562</v>
      </c>
      <c r="AA930" s="323">
        <v>44926</v>
      </c>
      <c r="AB930" s="324">
        <v>8760</v>
      </c>
      <c r="AC930" s="325">
        <v>76.099999999999994</v>
      </c>
      <c r="AD930" s="274">
        <f t="shared" si="284"/>
        <v>1.07602</v>
      </c>
      <c r="AE930" s="326">
        <f t="shared" si="292"/>
        <v>70.723592498280695</v>
      </c>
      <c r="AF930" s="296" t="str">
        <f t="shared" si="293"/>
        <v/>
      </c>
      <c r="AG930" s="296"/>
      <c r="AH930" s="332">
        <v>44798</v>
      </c>
      <c r="AI930" s="2" t="s">
        <v>108</v>
      </c>
      <c r="AJ930" s="2" t="s">
        <v>153</v>
      </c>
      <c r="AK930" s="323">
        <v>47849</v>
      </c>
      <c r="AL930" s="323">
        <v>48213</v>
      </c>
      <c r="AM930" s="324">
        <v>8760</v>
      </c>
      <c r="AN930" s="325">
        <v>143.44999999999999</v>
      </c>
      <c r="AO930" s="274">
        <f t="shared" si="285"/>
        <v>0.96899000000000002</v>
      </c>
      <c r="AP930" s="326">
        <f t="shared" si="294"/>
        <v>148.0407434545248</v>
      </c>
      <c r="AQ930" s="296" t="str">
        <f t="shared" si="295"/>
        <v/>
      </c>
      <c r="AR930" s="296"/>
      <c r="AS930" s="332">
        <v>44810</v>
      </c>
      <c r="AT930" s="2" t="s">
        <v>115</v>
      </c>
      <c r="AU930" s="2" t="s">
        <v>117</v>
      </c>
      <c r="AV930" s="323">
        <v>45383</v>
      </c>
      <c r="AW930" s="323">
        <v>45473</v>
      </c>
      <c r="AX930" s="324">
        <v>2184</v>
      </c>
      <c r="AY930" s="325">
        <v>152.07</v>
      </c>
      <c r="AZ930" s="274">
        <f t="shared" si="286"/>
        <v>0.96418999999999999</v>
      </c>
      <c r="BA930" s="326">
        <f t="shared" si="296"/>
        <v>157.71787718188324</v>
      </c>
      <c r="BB930" s="296" t="str">
        <f t="shared" si="297"/>
        <v/>
      </c>
      <c r="BC930">
        <f t="shared" si="287"/>
        <v>1</v>
      </c>
      <c r="BD930" s="296"/>
      <c r="BE930" s="296"/>
      <c r="BF930" s="332">
        <v>45173</v>
      </c>
      <c r="BG930" s="2" t="s">
        <v>115</v>
      </c>
      <c r="BH930" s="2" t="s">
        <v>145</v>
      </c>
      <c r="BI930" s="323">
        <v>45748</v>
      </c>
      <c r="BJ930" s="323">
        <v>45838</v>
      </c>
      <c r="BK930" s="324">
        <v>2184</v>
      </c>
      <c r="BL930" s="325">
        <v>107.23</v>
      </c>
      <c r="BM930" s="274">
        <f t="shared" si="288"/>
        <v>0.95969000000000004</v>
      </c>
      <c r="BN930" s="326">
        <f t="shared" si="298"/>
        <v>111.73399743667225</v>
      </c>
      <c r="BO930" s="296" t="str">
        <f t="shared" si="299"/>
        <v/>
      </c>
      <c r="BP930" t="str">
        <f t="shared" si="289"/>
        <v/>
      </c>
      <c r="BQ930" s="296"/>
      <c r="BR930" s="332">
        <v>45161</v>
      </c>
      <c r="BS930" s="2" t="s">
        <v>108</v>
      </c>
      <c r="BT930" s="2" t="s">
        <v>155</v>
      </c>
      <c r="BU930" s="323">
        <v>48214</v>
      </c>
      <c r="BV930" s="323">
        <v>48579</v>
      </c>
      <c r="BW930" s="324">
        <v>8784</v>
      </c>
      <c r="BX930" s="325">
        <v>79.099999999999994</v>
      </c>
      <c r="BY930" s="274">
        <f t="shared" si="290"/>
        <v>0.95835000000000004</v>
      </c>
      <c r="BZ930" s="326">
        <f t="shared" si="300"/>
        <v>82.537694996608749</v>
      </c>
      <c r="CA930" s="296" t="str">
        <f t="shared" si="301"/>
        <v/>
      </c>
    </row>
    <row r="931" spans="12:79" x14ac:dyDescent="0.25">
      <c r="L931" s="332">
        <v>43980</v>
      </c>
      <c r="M931" s="2" t="s">
        <v>108</v>
      </c>
      <c r="N931" s="2" t="s">
        <v>111</v>
      </c>
      <c r="O931" s="323">
        <v>45292</v>
      </c>
      <c r="P931" s="323">
        <v>45657</v>
      </c>
      <c r="Q931" s="324">
        <v>8784</v>
      </c>
      <c r="R931" s="325">
        <v>45.02</v>
      </c>
      <c r="S931" s="274">
        <f t="shared" si="282"/>
        <v>1.0567500000000001</v>
      </c>
      <c r="T931" s="326">
        <f t="shared" si="291"/>
        <v>42.602318429145967</v>
      </c>
      <c r="U931" s="296" t="str">
        <f t="shared" si="283"/>
        <v/>
      </c>
      <c r="V931" s="296"/>
      <c r="W931" s="332">
        <v>44411</v>
      </c>
      <c r="X931" s="2" t="s">
        <v>108</v>
      </c>
      <c r="Y931" s="2" t="s">
        <v>110</v>
      </c>
      <c r="Z931" s="323">
        <v>44927</v>
      </c>
      <c r="AA931" s="323">
        <v>45291</v>
      </c>
      <c r="AB931" s="324">
        <v>8760</v>
      </c>
      <c r="AC931" s="325">
        <v>66.400000000000006</v>
      </c>
      <c r="AD931" s="274">
        <f t="shared" si="284"/>
        <v>1.07602</v>
      </c>
      <c r="AE931" s="326">
        <f t="shared" si="292"/>
        <v>61.708890169327717</v>
      </c>
      <c r="AF931" s="296" t="str">
        <f t="shared" si="293"/>
        <v/>
      </c>
      <c r="AG931" s="296"/>
      <c r="AH931" s="332">
        <v>44798</v>
      </c>
      <c r="AI931" s="2" t="s">
        <v>108</v>
      </c>
      <c r="AJ931" s="2" t="s">
        <v>155</v>
      </c>
      <c r="AK931" s="323">
        <v>48214</v>
      </c>
      <c r="AL931" s="323">
        <v>48579</v>
      </c>
      <c r="AM931" s="324">
        <v>8784</v>
      </c>
      <c r="AN931" s="325">
        <v>142.28</v>
      </c>
      <c r="AO931" s="274">
        <f t="shared" si="285"/>
        <v>0.96899000000000002</v>
      </c>
      <c r="AP931" s="326">
        <f t="shared" si="294"/>
        <v>146.83330065325751</v>
      </c>
      <c r="AQ931" s="296" t="str">
        <f t="shared" si="295"/>
        <v/>
      </c>
      <c r="AR931" s="296"/>
      <c r="AS931" s="332">
        <v>44810</v>
      </c>
      <c r="AT931" s="2" t="s">
        <v>115</v>
      </c>
      <c r="AU931" s="2" t="s">
        <v>118</v>
      </c>
      <c r="AV931" s="323">
        <v>45474</v>
      </c>
      <c r="AW931" s="323">
        <v>45565</v>
      </c>
      <c r="AX931" s="324">
        <v>2208</v>
      </c>
      <c r="AY931" s="325">
        <v>133.47999999999999</v>
      </c>
      <c r="AZ931" s="274">
        <f t="shared" si="286"/>
        <v>0.96418999999999999</v>
      </c>
      <c r="BA931" s="326">
        <f t="shared" si="296"/>
        <v>138.43744490193839</v>
      </c>
      <c r="BB931" s="296" t="str">
        <f t="shared" si="297"/>
        <v/>
      </c>
      <c r="BC931">
        <f t="shared" si="287"/>
        <v>1</v>
      </c>
      <c r="BD931" s="296"/>
      <c r="BE931" s="296"/>
      <c r="BF931" s="332">
        <v>45173</v>
      </c>
      <c r="BG931" s="2" t="s">
        <v>115</v>
      </c>
      <c r="BH931" s="2" t="s">
        <v>148</v>
      </c>
      <c r="BI931" s="323">
        <v>45839</v>
      </c>
      <c r="BJ931" s="323">
        <v>45930</v>
      </c>
      <c r="BK931" s="324">
        <v>2208</v>
      </c>
      <c r="BL931" s="325">
        <v>106.69</v>
      </c>
      <c r="BM931" s="274">
        <f t="shared" si="288"/>
        <v>0.95969000000000004</v>
      </c>
      <c r="BN931" s="326">
        <f t="shared" si="298"/>
        <v>111.17131573737352</v>
      </c>
      <c r="BO931" s="296" t="str">
        <f t="shared" si="299"/>
        <v/>
      </c>
      <c r="BP931" t="str">
        <f t="shared" si="289"/>
        <v/>
      </c>
      <c r="BQ931" s="296"/>
      <c r="BR931" s="332">
        <v>45161</v>
      </c>
      <c r="BS931" s="2" t="s">
        <v>108</v>
      </c>
      <c r="BT931" s="2" t="s">
        <v>158</v>
      </c>
      <c r="BU931" s="323">
        <v>48580</v>
      </c>
      <c r="BV931" s="323">
        <v>48944</v>
      </c>
      <c r="BW931" s="324">
        <v>8760</v>
      </c>
      <c r="BX931" s="325">
        <v>77.099999999999994</v>
      </c>
      <c r="BY931" s="274">
        <f t="shared" si="290"/>
        <v>0.95835000000000004</v>
      </c>
      <c r="BZ931" s="326">
        <f t="shared" si="300"/>
        <v>80.450774769134441</v>
      </c>
      <c r="CA931" s="296" t="str">
        <f t="shared" si="301"/>
        <v/>
      </c>
    </row>
    <row r="932" spans="12:79" x14ac:dyDescent="0.25">
      <c r="L932" s="332">
        <v>43980</v>
      </c>
      <c r="M932" s="2" t="s">
        <v>108</v>
      </c>
      <c r="N932" s="2" t="s">
        <v>135</v>
      </c>
      <c r="O932" s="323">
        <v>45658</v>
      </c>
      <c r="P932" s="323">
        <v>46022</v>
      </c>
      <c r="Q932" s="324">
        <v>8760</v>
      </c>
      <c r="R932" s="325">
        <v>45.65</v>
      </c>
      <c r="S932" s="274">
        <f t="shared" si="282"/>
        <v>1.0567500000000001</v>
      </c>
      <c r="T932" s="326">
        <f t="shared" si="291"/>
        <v>43.198485923823036</v>
      </c>
      <c r="U932" s="296" t="str">
        <f t="shared" si="283"/>
        <v/>
      </c>
      <c r="V932" s="296"/>
      <c r="W932" s="332">
        <v>44411</v>
      </c>
      <c r="X932" s="2" t="s">
        <v>108</v>
      </c>
      <c r="Y932" s="2" t="s">
        <v>111</v>
      </c>
      <c r="Z932" s="323">
        <v>45292</v>
      </c>
      <c r="AA932" s="323">
        <v>45657</v>
      </c>
      <c r="AB932" s="324">
        <v>8784</v>
      </c>
      <c r="AC932" s="325">
        <v>60.55</v>
      </c>
      <c r="AD932" s="274">
        <f t="shared" si="284"/>
        <v>1.07602</v>
      </c>
      <c r="AE932" s="326">
        <f t="shared" si="292"/>
        <v>56.272188249289044</v>
      </c>
      <c r="AF932" s="296" t="str">
        <f t="shared" si="293"/>
        <v/>
      </c>
      <c r="AG932" s="296"/>
      <c r="AH932" s="332">
        <v>44797</v>
      </c>
      <c r="AI932" s="2" t="s">
        <v>108</v>
      </c>
      <c r="AJ932" s="2" t="s">
        <v>110</v>
      </c>
      <c r="AK932" s="323">
        <v>44927</v>
      </c>
      <c r="AL932" s="323">
        <v>45291</v>
      </c>
      <c r="AM932" s="324">
        <v>8760</v>
      </c>
      <c r="AN932" s="325">
        <v>643</v>
      </c>
      <c r="AO932" s="274">
        <f t="shared" si="285"/>
        <v>0.96899000000000002</v>
      </c>
      <c r="AP932" s="326">
        <f t="shared" si="294"/>
        <v>663.5775394998916</v>
      </c>
      <c r="AQ932" s="296" t="str">
        <f t="shared" si="295"/>
        <v/>
      </c>
      <c r="AR932" s="296"/>
      <c r="AS932" s="332">
        <v>44810</v>
      </c>
      <c r="AT932" s="2" t="s">
        <v>115</v>
      </c>
      <c r="AU932" s="2" t="s">
        <v>140</v>
      </c>
      <c r="AV932" s="323">
        <v>45566</v>
      </c>
      <c r="AW932" s="323">
        <v>45657</v>
      </c>
      <c r="AX932" s="324">
        <v>2209</v>
      </c>
      <c r="AY932" s="325">
        <v>242.51</v>
      </c>
      <c r="AZ932" s="274">
        <f t="shared" si="286"/>
        <v>0.96418999999999999</v>
      </c>
      <c r="BA932" s="326">
        <f t="shared" si="296"/>
        <v>251.51681722482084</v>
      </c>
      <c r="BB932" s="296" t="str">
        <f t="shared" si="297"/>
        <v/>
      </c>
      <c r="BC932" t="str">
        <f t="shared" si="287"/>
        <v/>
      </c>
      <c r="BD932" s="296"/>
      <c r="BE932" s="296"/>
      <c r="BF932" s="332">
        <v>45173</v>
      </c>
      <c r="BG932" s="2" t="s">
        <v>115</v>
      </c>
      <c r="BH932" s="2" t="s">
        <v>152</v>
      </c>
      <c r="BI932" s="323">
        <v>45931</v>
      </c>
      <c r="BJ932" s="323">
        <v>46022</v>
      </c>
      <c r="BK932" s="324">
        <v>2209</v>
      </c>
      <c r="BL932" s="325">
        <v>134.26</v>
      </c>
      <c r="BM932" s="274">
        <f t="shared" si="288"/>
        <v>0.95969000000000004</v>
      </c>
      <c r="BN932" s="326">
        <f t="shared" si="298"/>
        <v>139.89934249601433</v>
      </c>
      <c r="BO932" s="296" t="str">
        <f t="shared" si="299"/>
        <v/>
      </c>
      <c r="BP932" t="str">
        <f t="shared" si="289"/>
        <v/>
      </c>
      <c r="BQ932" s="296"/>
      <c r="BR932" s="332">
        <v>45160</v>
      </c>
      <c r="BS932" s="2" t="s">
        <v>108</v>
      </c>
      <c r="BT932" s="2" t="s">
        <v>111</v>
      </c>
      <c r="BU932" s="323">
        <v>45292</v>
      </c>
      <c r="BV932" s="323">
        <v>45657</v>
      </c>
      <c r="BW932" s="324">
        <v>8784</v>
      </c>
      <c r="BX932" s="325">
        <v>145.34</v>
      </c>
      <c r="BY932" s="274">
        <f t="shared" si="290"/>
        <v>0.95835000000000004</v>
      </c>
      <c r="BZ932" s="326">
        <f t="shared" si="300"/>
        <v>151.65649293055773</v>
      </c>
      <c r="CA932" s="296">
        <f t="shared" si="301"/>
        <v>151.65649293055773</v>
      </c>
    </row>
    <row r="933" spans="12:79" x14ac:dyDescent="0.25">
      <c r="L933" s="332">
        <v>43980</v>
      </c>
      <c r="M933" s="2" t="s">
        <v>108</v>
      </c>
      <c r="N933" s="2" t="s">
        <v>138</v>
      </c>
      <c r="O933" s="323">
        <v>46023</v>
      </c>
      <c r="P933" s="323">
        <v>46387</v>
      </c>
      <c r="Q933" s="324">
        <v>8760</v>
      </c>
      <c r="R933" s="325">
        <v>46.2</v>
      </c>
      <c r="S933" s="274">
        <f t="shared" si="282"/>
        <v>1.0567500000000001</v>
      </c>
      <c r="T933" s="326">
        <f t="shared" si="291"/>
        <v>43.718949609652235</v>
      </c>
      <c r="U933" s="296" t="str">
        <f t="shared" si="283"/>
        <v/>
      </c>
      <c r="V933" s="296"/>
      <c r="W933" s="332">
        <v>44411</v>
      </c>
      <c r="X933" s="2" t="s">
        <v>108</v>
      </c>
      <c r="Y933" s="2" t="s">
        <v>135</v>
      </c>
      <c r="Z933" s="323">
        <v>45658</v>
      </c>
      <c r="AA933" s="323">
        <v>46022</v>
      </c>
      <c r="AB933" s="324">
        <v>8760</v>
      </c>
      <c r="AC933" s="325">
        <v>58.45</v>
      </c>
      <c r="AD933" s="274">
        <f t="shared" si="284"/>
        <v>1.07602</v>
      </c>
      <c r="AE933" s="326">
        <f t="shared" si="292"/>
        <v>54.320551662608509</v>
      </c>
      <c r="AF933" s="296" t="str">
        <f t="shared" si="293"/>
        <v/>
      </c>
      <c r="AG933" s="296"/>
      <c r="AH933" s="332">
        <v>44797</v>
      </c>
      <c r="AI933" s="2" t="s">
        <v>108</v>
      </c>
      <c r="AJ933" s="2" t="s">
        <v>111</v>
      </c>
      <c r="AK933" s="323">
        <v>45292</v>
      </c>
      <c r="AL933" s="323">
        <v>45657</v>
      </c>
      <c r="AM933" s="324">
        <v>8784</v>
      </c>
      <c r="AN933" s="325">
        <v>361.75</v>
      </c>
      <c r="AO933" s="274">
        <f t="shared" si="285"/>
        <v>0.96899000000000002</v>
      </c>
      <c r="AP933" s="326">
        <f t="shared" si="294"/>
        <v>373.32686611832941</v>
      </c>
      <c r="AQ933" s="296">
        <f t="shared" si="295"/>
        <v>373.32686611832941</v>
      </c>
      <c r="AR933" s="296"/>
      <c r="AS933" s="332">
        <v>44810</v>
      </c>
      <c r="AT933" s="2" t="s">
        <v>115</v>
      </c>
      <c r="AU933" s="2" t="s">
        <v>135</v>
      </c>
      <c r="AV933" s="323">
        <v>45658</v>
      </c>
      <c r="AW933" s="323">
        <v>45747</v>
      </c>
      <c r="AX933" s="324">
        <v>2159</v>
      </c>
      <c r="AY933" s="325">
        <v>218.84</v>
      </c>
      <c r="AZ933" s="274">
        <f t="shared" si="286"/>
        <v>0.96418999999999999</v>
      </c>
      <c r="BA933" s="326">
        <f t="shared" si="296"/>
        <v>226.96771383233596</v>
      </c>
      <c r="BB933" s="296" t="str">
        <f t="shared" si="297"/>
        <v/>
      </c>
      <c r="BC933" t="str">
        <f t="shared" si="287"/>
        <v/>
      </c>
      <c r="BD933" s="296"/>
      <c r="BE933" s="296"/>
      <c r="BF933" s="332">
        <v>45173</v>
      </c>
      <c r="BG933" s="2" t="s">
        <v>115</v>
      </c>
      <c r="BH933" s="2" t="s">
        <v>138</v>
      </c>
      <c r="BI933" s="323">
        <v>46023</v>
      </c>
      <c r="BJ933" s="323">
        <v>46112</v>
      </c>
      <c r="BK933" s="324">
        <v>2159</v>
      </c>
      <c r="BL933" s="325">
        <v>134.04</v>
      </c>
      <c r="BM933" s="274">
        <f t="shared" si="288"/>
        <v>0.95969000000000004</v>
      </c>
      <c r="BN933" s="326">
        <f t="shared" si="298"/>
        <v>139.67010180370744</v>
      </c>
      <c r="BO933" s="296" t="str">
        <f t="shared" si="299"/>
        <v/>
      </c>
      <c r="BP933" t="str">
        <f t="shared" si="289"/>
        <v/>
      </c>
      <c r="BQ933" s="296"/>
      <c r="BR933" s="332">
        <v>45160</v>
      </c>
      <c r="BS933" s="2" t="s">
        <v>108</v>
      </c>
      <c r="BT933" s="2" t="s">
        <v>135</v>
      </c>
      <c r="BU933" s="323">
        <v>45658</v>
      </c>
      <c r="BV933" s="323">
        <v>46022</v>
      </c>
      <c r="BW933" s="324">
        <v>8760</v>
      </c>
      <c r="BX933" s="325">
        <v>127.58</v>
      </c>
      <c r="BY933" s="274">
        <f t="shared" si="290"/>
        <v>0.95835000000000004</v>
      </c>
      <c r="BZ933" s="326">
        <f t="shared" si="300"/>
        <v>133.1246413105859</v>
      </c>
      <c r="CA933" s="296" t="str">
        <f t="shared" si="301"/>
        <v/>
      </c>
    </row>
    <row r="934" spans="12:79" x14ac:dyDescent="0.25">
      <c r="L934" s="332">
        <v>43979</v>
      </c>
      <c r="M934" s="2" t="s">
        <v>108</v>
      </c>
      <c r="N934" s="2" t="s">
        <v>151</v>
      </c>
      <c r="O934" s="323">
        <v>44197</v>
      </c>
      <c r="P934" s="323">
        <v>44561</v>
      </c>
      <c r="Q934" s="324">
        <v>8760</v>
      </c>
      <c r="R934" s="325">
        <v>36.83</v>
      </c>
      <c r="S934" s="274">
        <f t="shared" si="282"/>
        <v>1.0567500000000001</v>
      </c>
      <c r="T934" s="326">
        <f t="shared" si="291"/>
        <v>34.852140998343977</v>
      </c>
      <c r="U934" s="296" t="str">
        <f t="shared" si="283"/>
        <v/>
      </c>
      <c r="V934" s="296"/>
      <c r="W934" s="332">
        <v>44411</v>
      </c>
      <c r="X934" s="2" t="s">
        <v>108</v>
      </c>
      <c r="Y934" s="2" t="s">
        <v>138</v>
      </c>
      <c r="Z934" s="323">
        <v>46023</v>
      </c>
      <c r="AA934" s="323">
        <v>46387</v>
      </c>
      <c r="AB934" s="324">
        <v>8760</v>
      </c>
      <c r="AC934" s="325">
        <v>58.53</v>
      </c>
      <c r="AD934" s="274">
        <f t="shared" si="284"/>
        <v>1.07602</v>
      </c>
      <c r="AE934" s="326">
        <f t="shared" si="292"/>
        <v>54.394899723053477</v>
      </c>
      <c r="AF934" s="296" t="str">
        <f t="shared" si="293"/>
        <v/>
      </c>
      <c r="AG934" s="296"/>
      <c r="AH934" s="332">
        <v>44797</v>
      </c>
      <c r="AI934" s="2" t="s">
        <v>108</v>
      </c>
      <c r="AJ934" s="2" t="s">
        <v>135</v>
      </c>
      <c r="AK934" s="323">
        <v>45658</v>
      </c>
      <c r="AL934" s="323">
        <v>46022</v>
      </c>
      <c r="AM934" s="324">
        <v>8760</v>
      </c>
      <c r="AN934" s="325">
        <v>251.49</v>
      </c>
      <c r="AO934" s="274">
        <f t="shared" si="285"/>
        <v>0.96899000000000002</v>
      </c>
      <c r="AP934" s="326">
        <f t="shared" si="294"/>
        <v>259.53828212881456</v>
      </c>
      <c r="AQ934" s="296" t="str">
        <f t="shared" si="295"/>
        <v/>
      </c>
      <c r="AR934" s="296"/>
      <c r="AS934" s="332">
        <v>44810</v>
      </c>
      <c r="AT934" s="2" t="s">
        <v>115</v>
      </c>
      <c r="AU934" s="2" t="s">
        <v>145</v>
      </c>
      <c r="AV934" s="323">
        <v>45748</v>
      </c>
      <c r="AW934" s="323">
        <v>45838</v>
      </c>
      <c r="AX934" s="324">
        <v>2184</v>
      </c>
      <c r="AY934" s="325"/>
      <c r="AZ934" s="274">
        <f t="shared" si="286"/>
        <v>0.96418999999999999</v>
      </c>
      <c r="BA934" s="326" t="str">
        <f t="shared" si="296"/>
        <v/>
      </c>
      <c r="BB934" s="296" t="str">
        <f t="shared" si="297"/>
        <v/>
      </c>
      <c r="BC934" t="str">
        <f t="shared" si="287"/>
        <v/>
      </c>
      <c r="BD934" s="296"/>
      <c r="BE934" s="296"/>
      <c r="BF934" s="332">
        <v>45173</v>
      </c>
      <c r="BG934" s="2" t="s">
        <v>115</v>
      </c>
      <c r="BH934" s="2" t="s">
        <v>157</v>
      </c>
      <c r="BI934" s="323">
        <v>46113</v>
      </c>
      <c r="BJ934" s="323">
        <v>46203</v>
      </c>
      <c r="BK934" s="324">
        <v>2184</v>
      </c>
      <c r="BL934" s="325"/>
      <c r="BM934" s="274">
        <f t="shared" si="288"/>
        <v>0.95969000000000004</v>
      </c>
      <c r="BN934" s="326" t="str">
        <f t="shared" si="298"/>
        <v/>
      </c>
      <c r="BO934" s="296" t="str">
        <f t="shared" si="299"/>
        <v/>
      </c>
      <c r="BP934" t="str">
        <f t="shared" si="289"/>
        <v/>
      </c>
      <c r="BQ934" s="296"/>
      <c r="BR934" s="332">
        <v>45160</v>
      </c>
      <c r="BS934" s="2" t="s">
        <v>108</v>
      </c>
      <c r="BT934" s="2" t="s">
        <v>138</v>
      </c>
      <c r="BU934" s="323">
        <v>46023</v>
      </c>
      <c r="BV934" s="323">
        <v>46387</v>
      </c>
      <c r="BW934" s="324">
        <v>8760</v>
      </c>
      <c r="BX934" s="325">
        <v>107.93</v>
      </c>
      <c r="BY934" s="274">
        <f t="shared" si="290"/>
        <v>0.95835000000000004</v>
      </c>
      <c r="BZ934" s="326">
        <f t="shared" si="300"/>
        <v>112.62065007565086</v>
      </c>
      <c r="CA934" s="296" t="str">
        <f t="shared" si="301"/>
        <v/>
      </c>
    </row>
    <row r="935" spans="12:79" x14ac:dyDescent="0.25">
      <c r="L935" s="332">
        <v>43979</v>
      </c>
      <c r="M935" s="2" t="s">
        <v>108</v>
      </c>
      <c r="N935" s="2" t="s">
        <v>133</v>
      </c>
      <c r="O935" s="323">
        <v>44562</v>
      </c>
      <c r="P935" s="323">
        <v>44926</v>
      </c>
      <c r="Q935" s="324">
        <v>8760</v>
      </c>
      <c r="R935" s="325">
        <v>41.01</v>
      </c>
      <c r="S935" s="274">
        <f t="shared" si="282"/>
        <v>1.0567500000000001</v>
      </c>
      <c r="T935" s="326">
        <f t="shared" si="291"/>
        <v>38.807665010645842</v>
      </c>
      <c r="U935" s="296" t="str">
        <f t="shared" si="283"/>
        <v/>
      </c>
      <c r="V935" s="296"/>
      <c r="W935" s="332">
        <v>44411</v>
      </c>
      <c r="X935" s="2" t="s">
        <v>108</v>
      </c>
      <c r="Y935" s="2" t="s">
        <v>141</v>
      </c>
      <c r="Z935" s="323">
        <v>46388</v>
      </c>
      <c r="AA935" s="323">
        <v>46752</v>
      </c>
      <c r="AB935" s="324">
        <v>8760</v>
      </c>
      <c r="AC935" s="325">
        <v>58.85</v>
      </c>
      <c r="AD935" s="274">
        <f t="shared" si="284"/>
        <v>1.07602</v>
      </c>
      <c r="AE935" s="326">
        <f t="shared" si="292"/>
        <v>54.692291964833373</v>
      </c>
      <c r="AF935" s="296" t="str">
        <f t="shared" si="293"/>
        <v/>
      </c>
      <c r="AG935" s="296"/>
      <c r="AH935" s="332">
        <v>44797</v>
      </c>
      <c r="AI935" s="2" t="s">
        <v>108</v>
      </c>
      <c r="AJ935" s="2" t="s">
        <v>138</v>
      </c>
      <c r="AK935" s="323">
        <v>46023</v>
      </c>
      <c r="AL935" s="323">
        <v>46387</v>
      </c>
      <c r="AM935" s="324">
        <v>8760</v>
      </c>
      <c r="AN935" s="325">
        <v>208</v>
      </c>
      <c r="AO935" s="274">
        <f t="shared" si="285"/>
        <v>0.96899000000000002</v>
      </c>
      <c r="AP935" s="326">
        <f t="shared" si="294"/>
        <v>214.65649800307537</v>
      </c>
      <c r="AQ935" s="296" t="str">
        <f t="shared" si="295"/>
        <v/>
      </c>
      <c r="AR935" s="296"/>
      <c r="AS935" s="332">
        <v>44809</v>
      </c>
      <c r="AT935" s="2" t="s">
        <v>115</v>
      </c>
      <c r="AU935" s="2" t="s">
        <v>186</v>
      </c>
      <c r="AV935" s="323">
        <v>44835</v>
      </c>
      <c r="AW935" s="323">
        <v>44926</v>
      </c>
      <c r="AX935" s="324">
        <v>2209</v>
      </c>
      <c r="AY935" s="325">
        <v>693.6</v>
      </c>
      <c r="AZ935" s="274">
        <f t="shared" si="286"/>
        <v>0.96418999999999999</v>
      </c>
      <c r="BA935" s="326">
        <f t="shared" si="296"/>
        <v>719.36029205861917</v>
      </c>
      <c r="BB935" s="296" t="str">
        <f t="shared" si="297"/>
        <v/>
      </c>
      <c r="BC935" t="str">
        <f t="shared" si="287"/>
        <v/>
      </c>
      <c r="BD935" s="296"/>
      <c r="BE935" s="296"/>
      <c r="BF935" s="332">
        <v>45170</v>
      </c>
      <c r="BG935" s="2" t="s">
        <v>115</v>
      </c>
      <c r="BH935" s="2" t="s">
        <v>116</v>
      </c>
      <c r="BI935" s="323">
        <v>45200</v>
      </c>
      <c r="BJ935" s="323">
        <v>45291</v>
      </c>
      <c r="BK935" s="324">
        <v>2209</v>
      </c>
      <c r="BL935" s="325">
        <v>113.7</v>
      </c>
      <c r="BM935" s="274">
        <f t="shared" si="288"/>
        <v>0.95969000000000004</v>
      </c>
      <c r="BN935" s="326">
        <f t="shared" si="298"/>
        <v>118.47575779678854</v>
      </c>
      <c r="BO935" s="296">
        <f t="shared" si="299"/>
        <v>118.47575779678854</v>
      </c>
      <c r="BP935">
        <f t="shared" si="289"/>
        <v>1</v>
      </c>
      <c r="BQ935" s="296"/>
      <c r="BR935" s="332">
        <v>45160</v>
      </c>
      <c r="BS935" s="2" t="s">
        <v>108</v>
      </c>
      <c r="BT935" s="2" t="s">
        <v>141</v>
      </c>
      <c r="BU935" s="323">
        <v>46388</v>
      </c>
      <c r="BV935" s="323">
        <v>46752</v>
      </c>
      <c r="BW935" s="324">
        <v>8760</v>
      </c>
      <c r="BX935" s="325">
        <v>92.53</v>
      </c>
      <c r="BY935" s="274">
        <f t="shared" si="290"/>
        <v>0.95835000000000004</v>
      </c>
      <c r="BZ935" s="326">
        <f t="shared" si="300"/>
        <v>96.551364324098714</v>
      </c>
      <c r="CA935" s="296" t="str">
        <f t="shared" si="301"/>
        <v/>
      </c>
    </row>
    <row r="936" spans="12:79" x14ac:dyDescent="0.25">
      <c r="L936" s="332">
        <v>43979</v>
      </c>
      <c r="M936" s="2" t="s">
        <v>108</v>
      </c>
      <c r="N936" s="2" t="s">
        <v>110</v>
      </c>
      <c r="O936" s="323">
        <v>44927</v>
      </c>
      <c r="P936" s="323">
        <v>45291</v>
      </c>
      <c r="Q936" s="324">
        <v>8760</v>
      </c>
      <c r="R936" s="325">
        <v>43.1</v>
      </c>
      <c r="S936" s="274">
        <f t="shared" si="282"/>
        <v>1.0567500000000001</v>
      </c>
      <c r="T936" s="326">
        <f t="shared" si="291"/>
        <v>40.785427016796781</v>
      </c>
      <c r="U936" s="296" t="str">
        <f t="shared" si="283"/>
        <v/>
      </c>
      <c r="V936" s="296"/>
      <c r="W936" s="332">
        <v>44410</v>
      </c>
      <c r="X936" s="2" t="s">
        <v>108</v>
      </c>
      <c r="Y936" s="2" t="s">
        <v>133</v>
      </c>
      <c r="Z936" s="323">
        <v>44562</v>
      </c>
      <c r="AA936" s="323">
        <v>44926</v>
      </c>
      <c r="AB936" s="324">
        <v>8760</v>
      </c>
      <c r="AC936" s="325">
        <v>76.84</v>
      </c>
      <c r="AD936" s="274">
        <f t="shared" si="284"/>
        <v>1.07602</v>
      </c>
      <c r="AE936" s="326">
        <f t="shared" si="292"/>
        <v>71.411312057396714</v>
      </c>
      <c r="AF936" s="296" t="str">
        <f t="shared" si="293"/>
        <v/>
      </c>
      <c r="AG936" s="296"/>
      <c r="AH936" s="332">
        <v>44797</v>
      </c>
      <c r="AI936" s="2" t="s">
        <v>108</v>
      </c>
      <c r="AJ936" s="2" t="s">
        <v>141</v>
      </c>
      <c r="AK936" s="323">
        <v>46388</v>
      </c>
      <c r="AL936" s="323">
        <v>46752</v>
      </c>
      <c r="AM936" s="324">
        <v>8760</v>
      </c>
      <c r="AN936" s="325">
        <v>165.5</v>
      </c>
      <c r="AO936" s="274">
        <f t="shared" si="285"/>
        <v>0.96899000000000002</v>
      </c>
      <c r="AP936" s="326">
        <f t="shared" si="294"/>
        <v>170.79639624763928</v>
      </c>
      <c r="AQ936" s="296" t="str">
        <f t="shared" si="295"/>
        <v/>
      </c>
      <c r="AR936" s="296"/>
      <c r="AS936" s="332">
        <v>44809</v>
      </c>
      <c r="AT936" s="2" t="s">
        <v>115</v>
      </c>
      <c r="AU936" s="2" t="s">
        <v>110</v>
      </c>
      <c r="AV936" s="323">
        <v>44927</v>
      </c>
      <c r="AW936" s="323">
        <v>45016</v>
      </c>
      <c r="AX936" s="324">
        <v>2159</v>
      </c>
      <c r="AY936" s="325">
        <v>860.09</v>
      </c>
      <c r="AZ936" s="274">
        <f t="shared" si="286"/>
        <v>0.96418999999999999</v>
      </c>
      <c r="BA936" s="326">
        <f t="shared" si="296"/>
        <v>892.03372779224014</v>
      </c>
      <c r="BB936" s="296" t="str">
        <f t="shared" si="297"/>
        <v/>
      </c>
      <c r="BC936" t="str">
        <f t="shared" si="287"/>
        <v/>
      </c>
      <c r="BD936" s="296"/>
      <c r="BE936" s="296"/>
      <c r="BF936" s="332">
        <v>45170</v>
      </c>
      <c r="BG936" s="2" t="s">
        <v>115</v>
      </c>
      <c r="BH936" s="2" t="s">
        <v>111</v>
      </c>
      <c r="BI936" s="323">
        <v>45292</v>
      </c>
      <c r="BJ936" s="323">
        <v>45382</v>
      </c>
      <c r="BK936" s="324">
        <v>2183</v>
      </c>
      <c r="BL936" s="325">
        <v>137.19</v>
      </c>
      <c r="BM936" s="274">
        <f t="shared" si="288"/>
        <v>0.95969000000000004</v>
      </c>
      <c r="BN936" s="326">
        <f t="shared" si="298"/>
        <v>142.95241171628336</v>
      </c>
      <c r="BO936" s="296">
        <f t="shared" si="299"/>
        <v>142.95241171628336</v>
      </c>
      <c r="BP936">
        <f t="shared" si="289"/>
        <v>1</v>
      </c>
      <c r="BQ936" s="296"/>
      <c r="BR936" s="332">
        <v>45160</v>
      </c>
      <c r="BS936" s="2" t="s">
        <v>108</v>
      </c>
      <c r="BT936" s="2" t="s">
        <v>143</v>
      </c>
      <c r="BU936" s="323">
        <v>46753</v>
      </c>
      <c r="BV936" s="323">
        <v>47118</v>
      </c>
      <c r="BW936" s="324">
        <v>8784</v>
      </c>
      <c r="BX936" s="325">
        <v>82.55</v>
      </c>
      <c r="BY936" s="274">
        <f t="shared" si="290"/>
        <v>0.95835000000000004</v>
      </c>
      <c r="BZ936" s="326">
        <f t="shared" si="300"/>
        <v>86.137632389001922</v>
      </c>
      <c r="CA936" s="296" t="str">
        <f t="shared" si="301"/>
        <v/>
      </c>
    </row>
    <row r="937" spans="12:79" x14ac:dyDescent="0.25">
      <c r="L937" s="332">
        <v>43979</v>
      </c>
      <c r="M937" s="2" t="s">
        <v>108</v>
      </c>
      <c r="N937" s="2" t="s">
        <v>111</v>
      </c>
      <c r="O937" s="323">
        <v>45292</v>
      </c>
      <c r="P937" s="323">
        <v>45657</v>
      </c>
      <c r="Q937" s="324">
        <v>8784</v>
      </c>
      <c r="R937" s="325">
        <v>44.86</v>
      </c>
      <c r="S937" s="274">
        <f t="shared" si="282"/>
        <v>1.0567500000000001</v>
      </c>
      <c r="T937" s="326">
        <f t="shared" si="291"/>
        <v>42.4509108114502</v>
      </c>
      <c r="U937" s="296" t="str">
        <f t="shared" si="283"/>
        <v/>
      </c>
      <c r="V937" s="296"/>
      <c r="W937" s="332">
        <v>44410</v>
      </c>
      <c r="X937" s="2" t="s">
        <v>108</v>
      </c>
      <c r="Y937" s="2" t="s">
        <v>110</v>
      </c>
      <c r="Z937" s="323">
        <v>44927</v>
      </c>
      <c r="AA937" s="323">
        <v>45291</v>
      </c>
      <c r="AB937" s="324">
        <v>8760</v>
      </c>
      <c r="AC937" s="325">
        <v>66.81</v>
      </c>
      <c r="AD937" s="274">
        <f t="shared" si="284"/>
        <v>1.07602</v>
      </c>
      <c r="AE937" s="326">
        <f t="shared" si="292"/>
        <v>62.0899239791082</v>
      </c>
      <c r="AF937" s="296" t="str">
        <f t="shared" si="293"/>
        <v/>
      </c>
      <c r="AG937" s="296"/>
      <c r="AH937" s="332">
        <v>44797</v>
      </c>
      <c r="AI937" s="2" t="s">
        <v>108</v>
      </c>
      <c r="AJ937" s="2" t="s">
        <v>143</v>
      </c>
      <c r="AK937" s="323">
        <v>46753</v>
      </c>
      <c r="AL937" s="323">
        <v>47118</v>
      </c>
      <c r="AM937" s="324">
        <v>8784</v>
      </c>
      <c r="AN937" s="325">
        <v>158</v>
      </c>
      <c r="AO937" s="274">
        <f t="shared" si="285"/>
        <v>0.96899000000000002</v>
      </c>
      <c r="AP937" s="326">
        <f t="shared" si="294"/>
        <v>163.05637829079762</v>
      </c>
      <c r="AQ937" s="296" t="str">
        <f t="shared" si="295"/>
        <v/>
      </c>
      <c r="AR937" s="296"/>
      <c r="AS937" s="332">
        <v>44809</v>
      </c>
      <c r="AT937" s="2" t="s">
        <v>115</v>
      </c>
      <c r="AU937" s="2" t="s">
        <v>134</v>
      </c>
      <c r="AV937" s="323">
        <v>45017</v>
      </c>
      <c r="AW937" s="323">
        <v>45107</v>
      </c>
      <c r="AX937" s="324">
        <v>2184</v>
      </c>
      <c r="AY937" s="325">
        <v>443.33</v>
      </c>
      <c r="AZ937" s="274">
        <f t="shared" si="286"/>
        <v>0.96418999999999999</v>
      </c>
      <c r="BA937" s="326">
        <f t="shared" si="296"/>
        <v>459.79526856739852</v>
      </c>
      <c r="BB937" s="296" t="str">
        <f t="shared" si="297"/>
        <v/>
      </c>
      <c r="BC937" t="str">
        <f t="shared" si="287"/>
        <v/>
      </c>
      <c r="BD937" s="296"/>
      <c r="BE937" s="296"/>
      <c r="BF937" s="332">
        <v>45170</v>
      </c>
      <c r="BG937" s="2" t="s">
        <v>115</v>
      </c>
      <c r="BH937" s="2" t="s">
        <v>117</v>
      </c>
      <c r="BI937" s="323">
        <v>45383</v>
      </c>
      <c r="BJ937" s="323">
        <v>45473</v>
      </c>
      <c r="BK937" s="324">
        <v>2184</v>
      </c>
      <c r="BL937" s="325">
        <v>121.05</v>
      </c>
      <c r="BM937" s="274">
        <f t="shared" si="288"/>
        <v>0.95969000000000004</v>
      </c>
      <c r="BN937" s="326">
        <f t="shared" si="298"/>
        <v>126.13448092613238</v>
      </c>
      <c r="BO937" s="296">
        <f t="shared" si="299"/>
        <v>126.13448092613238</v>
      </c>
      <c r="BP937">
        <f t="shared" si="289"/>
        <v>1</v>
      </c>
      <c r="BQ937" s="296"/>
      <c r="BR937" s="332">
        <v>45160</v>
      </c>
      <c r="BS937" s="2" t="s">
        <v>108</v>
      </c>
      <c r="BT937" s="2" t="s">
        <v>146</v>
      </c>
      <c r="BU937" s="323">
        <v>47119</v>
      </c>
      <c r="BV937" s="323">
        <v>47483</v>
      </c>
      <c r="BW937" s="324">
        <v>8760</v>
      </c>
      <c r="BX937" s="325">
        <v>81.5</v>
      </c>
      <c r="BY937" s="274">
        <f t="shared" si="290"/>
        <v>0.95835000000000004</v>
      </c>
      <c r="BZ937" s="326">
        <f t="shared" si="300"/>
        <v>85.041999269577914</v>
      </c>
      <c r="CA937" s="296" t="str">
        <f t="shared" si="301"/>
        <v/>
      </c>
    </row>
    <row r="938" spans="12:79" x14ac:dyDescent="0.25">
      <c r="L938" s="332">
        <v>43979</v>
      </c>
      <c r="M938" s="2" t="s">
        <v>108</v>
      </c>
      <c r="N938" s="2" t="s">
        <v>135</v>
      </c>
      <c r="O938" s="323">
        <v>45658</v>
      </c>
      <c r="P938" s="323">
        <v>46022</v>
      </c>
      <c r="Q938" s="324">
        <v>8760</v>
      </c>
      <c r="R938" s="325">
        <v>45.45</v>
      </c>
      <c r="S938" s="274">
        <f t="shared" si="282"/>
        <v>1.0567500000000001</v>
      </c>
      <c r="T938" s="326">
        <f t="shared" si="291"/>
        <v>43.009226401703337</v>
      </c>
      <c r="U938" s="296" t="str">
        <f t="shared" si="283"/>
        <v/>
      </c>
      <c r="V938" s="296"/>
      <c r="W938" s="332">
        <v>44410</v>
      </c>
      <c r="X938" s="2" t="s">
        <v>108</v>
      </c>
      <c r="Y938" s="2" t="s">
        <v>111</v>
      </c>
      <c r="Z938" s="323">
        <v>45292</v>
      </c>
      <c r="AA938" s="323">
        <v>45657</v>
      </c>
      <c r="AB938" s="324">
        <v>8784</v>
      </c>
      <c r="AC938" s="325">
        <v>60.9</v>
      </c>
      <c r="AD938" s="274">
        <f t="shared" si="284"/>
        <v>1.07602</v>
      </c>
      <c r="AE938" s="326">
        <f t="shared" si="292"/>
        <v>56.597461013735803</v>
      </c>
      <c r="AF938" s="296" t="str">
        <f t="shared" si="293"/>
        <v/>
      </c>
      <c r="AG938" s="296"/>
      <c r="AH938" s="332">
        <v>44797</v>
      </c>
      <c r="AI938" s="2" t="s">
        <v>108</v>
      </c>
      <c r="AJ938" s="2" t="s">
        <v>146</v>
      </c>
      <c r="AK938" s="323">
        <v>47119</v>
      </c>
      <c r="AL938" s="323">
        <v>47483</v>
      </c>
      <c r="AM938" s="324">
        <v>8760</v>
      </c>
      <c r="AN938" s="325">
        <v>145.5</v>
      </c>
      <c r="AO938" s="274">
        <f t="shared" si="285"/>
        <v>0.96899000000000002</v>
      </c>
      <c r="AP938" s="326">
        <f t="shared" si="294"/>
        <v>150.15634836272821</v>
      </c>
      <c r="AQ938" s="296" t="str">
        <f t="shared" si="295"/>
        <v/>
      </c>
      <c r="AR938" s="296"/>
      <c r="AS938" s="332">
        <v>44809</v>
      </c>
      <c r="AT938" s="2" t="s">
        <v>115</v>
      </c>
      <c r="AU938" s="2" t="s">
        <v>137</v>
      </c>
      <c r="AV938" s="323">
        <v>45108</v>
      </c>
      <c r="AW938" s="323">
        <v>45199</v>
      </c>
      <c r="AX938" s="324">
        <v>2208</v>
      </c>
      <c r="AY938" s="325">
        <v>410.39</v>
      </c>
      <c r="AZ938" s="274">
        <f t="shared" si="286"/>
        <v>0.96418999999999999</v>
      </c>
      <c r="BA938" s="326">
        <f t="shared" si="296"/>
        <v>425.63187753451081</v>
      </c>
      <c r="BB938" s="296" t="str">
        <f t="shared" si="297"/>
        <v/>
      </c>
      <c r="BC938" t="str">
        <f t="shared" si="287"/>
        <v/>
      </c>
      <c r="BD938" s="296"/>
      <c r="BE938" s="296"/>
      <c r="BF938" s="332">
        <v>45170</v>
      </c>
      <c r="BG938" s="2" t="s">
        <v>115</v>
      </c>
      <c r="BH938" s="2" t="s">
        <v>118</v>
      </c>
      <c r="BI938" s="323">
        <v>45474</v>
      </c>
      <c r="BJ938" s="323">
        <v>45565</v>
      </c>
      <c r="BK938" s="324">
        <v>2208</v>
      </c>
      <c r="BL938" s="325">
        <v>130.09</v>
      </c>
      <c r="BM938" s="274">
        <f t="shared" si="288"/>
        <v>0.95969000000000004</v>
      </c>
      <c r="BN938" s="326">
        <f t="shared" si="298"/>
        <v>135.55418937365189</v>
      </c>
      <c r="BO938" s="296">
        <f t="shared" si="299"/>
        <v>135.55418937365189</v>
      </c>
      <c r="BP938">
        <f t="shared" si="289"/>
        <v>1</v>
      </c>
      <c r="BQ938" s="296"/>
      <c r="BR938" s="332">
        <v>45160</v>
      </c>
      <c r="BS938" s="2" t="s">
        <v>108</v>
      </c>
      <c r="BT938" s="2" t="s">
        <v>149</v>
      </c>
      <c r="BU938" s="323">
        <v>47484</v>
      </c>
      <c r="BV938" s="323">
        <v>47848</v>
      </c>
      <c r="BW938" s="324">
        <v>8760</v>
      </c>
      <c r="BX938" s="325">
        <v>80.5</v>
      </c>
      <c r="BY938" s="274">
        <f t="shared" si="290"/>
        <v>0.95835000000000004</v>
      </c>
      <c r="BZ938" s="326">
        <f t="shared" si="300"/>
        <v>83.99853915584076</v>
      </c>
      <c r="CA938" s="296" t="str">
        <f t="shared" si="301"/>
        <v/>
      </c>
    </row>
    <row r="939" spans="12:79" x14ac:dyDescent="0.25">
      <c r="L939" s="332">
        <v>43979</v>
      </c>
      <c r="M939" s="2" t="s">
        <v>108</v>
      </c>
      <c r="N939" s="2" t="s">
        <v>138</v>
      </c>
      <c r="O939" s="323">
        <v>46023</v>
      </c>
      <c r="P939" s="323">
        <v>46387</v>
      </c>
      <c r="Q939" s="324">
        <v>8760</v>
      </c>
      <c r="R939" s="325">
        <v>46</v>
      </c>
      <c r="S939" s="274">
        <f t="shared" si="282"/>
        <v>1.0567500000000001</v>
      </c>
      <c r="T939" s="326">
        <f t="shared" si="291"/>
        <v>43.529690087532529</v>
      </c>
      <c r="U939" s="296" t="str">
        <f t="shared" si="283"/>
        <v/>
      </c>
      <c r="V939" s="296"/>
      <c r="W939" s="332">
        <v>44410</v>
      </c>
      <c r="X939" s="2" t="s">
        <v>108</v>
      </c>
      <c r="Y939" s="2" t="s">
        <v>135</v>
      </c>
      <c r="Z939" s="323">
        <v>45658</v>
      </c>
      <c r="AA939" s="323">
        <v>46022</v>
      </c>
      <c r="AB939" s="324">
        <v>8760</v>
      </c>
      <c r="AC939" s="325">
        <v>58.7</v>
      </c>
      <c r="AD939" s="274">
        <f t="shared" si="284"/>
        <v>1.07602</v>
      </c>
      <c r="AE939" s="326">
        <f t="shared" si="292"/>
        <v>54.552889351499047</v>
      </c>
      <c r="AF939" s="296" t="str">
        <f t="shared" si="293"/>
        <v/>
      </c>
      <c r="AG939" s="296"/>
      <c r="AH939" s="332">
        <v>44797</v>
      </c>
      <c r="AI939" s="2" t="s">
        <v>108</v>
      </c>
      <c r="AJ939" s="2" t="s">
        <v>149</v>
      </c>
      <c r="AK939" s="323">
        <v>47484</v>
      </c>
      <c r="AL939" s="323">
        <v>47848</v>
      </c>
      <c r="AM939" s="324">
        <v>8760</v>
      </c>
      <c r="AN939" s="325">
        <v>143.5</v>
      </c>
      <c r="AO939" s="274">
        <f t="shared" si="285"/>
        <v>0.96899000000000002</v>
      </c>
      <c r="AP939" s="326">
        <f t="shared" si="294"/>
        <v>148.09234357423708</v>
      </c>
      <c r="AQ939" s="296" t="str">
        <f t="shared" si="295"/>
        <v/>
      </c>
      <c r="AR939" s="296"/>
      <c r="AS939" s="332">
        <v>44809</v>
      </c>
      <c r="AT939" s="2" t="s">
        <v>115</v>
      </c>
      <c r="AU939" s="2" t="s">
        <v>116</v>
      </c>
      <c r="AV939" s="323">
        <v>45200</v>
      </c>
      <c r="AW939" s="323">
        <v>45291</v>
      </c>
      <c r="AX939" s="324">
        <v>2209</v>
      </c>
      <c r="AY939" s="325">
        <v>572.54999999999995</v>
      </c>
      <c r="AZ939" s="274">
        <f t="shared" si="286"/>
        <v>0.96418999999999999</v>
      </c>
      <c r="BA939" s="326">
        <f t="shared" si="296"/>
        <v>593.81449714267933</v>
      </c>
      <c r="BB939" s="296" t="str">
        <f t="shared" si="297"/>
        <v/>
      </c>
      <c r="BC939">
        <f t="shared" si="287"/>
        <v>1</v>
      </c>
      <c r="BD939" s="296"/>
      <c r="BE939" s="296"/>
      <c r="BF939" s="332">
        <v>45170</v>
      </c>
      <c r="BG939" s="2" t="s">
        <v>115</v>
      </c>
      <c r="BH939" s="2" t="s">
        <v>140</v>
      </c>
      <c r="BI939" s="323">
        <v>45566</v>
      </c>
      <c r="BJ939" s="323">
        <v>45657</v>
      </c>
      <c r="BK939" s="324">
        <v>2209</v>
      </c>
      <c r="BL939" s="325">
        <v>145.72</v>
      </c>
      <c r="BM939" s="274">
        <f t="shared" si="288"/>
        <v>0.95969000000000004</v>
      </c>
      <c r="BN939" s="326">
        <f t="shared" si="298"/>
        <v>151.84069855890965</v>
      </c>
      <c r="BO939" s="296" t="str">
        <f t="shared" si="299"/>
        <v/>
      </c>
      <c r="BP939" t="str">
        <f t="shared" si="289"/>
        <v/>
      </c>
      <c r="BQ939" s="296"/>
      <c r="BR939" s="332">
        <v>45160</v>
      </c>
      <c r="BS939" s="2" t="s">
        <v>108</v>
      </c>
      <c r="BT939" s="2" t="s">
        <v>153</v>
      </c>
      <c r="BU939" s="323">
        <v>47849</v>
      </c>
      <c r="BV939" s="323">
        <v>48213</v>
      </c>
      <c r="BW939" s="324">
        <v>8760</v>
      </c>
      <c r="BX939" s="325">
        <v>82.6</v>
      </c>
      <c r="BY939" s="274">
        <f t="shared" si="290"/>
        <v>0.95835000000000004</v>
      </c>
      <c r="BZ939" s="326">
        <f t="shared" si="300"/>
        <v>86.189805394688776</v>
      </c>
      <c r="CA939" s="296" t="str">
        <f t="shared" si="301"/>
        <v/>
      </c>
    </row>
    <row r="940" spans="12:79" x14ac:dyDescent="0.25">
      <c r="L940" s="332">
        <v>43978</v>
      </c>
      <c r="M940" s="2" t="s">
        <v>108</v>
      </c>
      <c r="N940" s="2" t="s">
        <v>151</v>
      </c>
      <c r="O940" s="323">
        <v>44197</v>
      </c>
      <c r="P940" s="323">
        <v>44561</v>
      </c>
      <c r="Q940" s="324">
        <v>8760</v>
      </c>
      <c r="R940" s="325">
        <v>37.39</v>
      </c>
      <c r="S940" s="274">
        <f t="shared" si="282"/>
        <v>1.0567500000000001</v>
      </c>
      <c r="T940" s="326">
        <f t="shared" si="291"/>
        <v>35.382067660279155</v>
      </c>
      <c r="U940" s="296" t="str">
        <f t="shared" si="283"/>
        <v/>
      </c>
      <c r="V940" s="296"/>
      <c r="W940" s="332">
        <v>44410</v>
      </c>
      <c r="X940" s="2" t="s">
        <v>108</v>
      </c>
      <c r="Y940" s="2" t="s">
        <v>138</v>
      </c>
      <c r="Z940" s="323">
        <v>46023</v>
      </c>
      <c r="AA940" s="323">
        <v>46387</v>
      </c>
      <c r="AB940" s="324">
        <v>8760</v>
      </c>
      <c r="AC940" s="325">
        <v>58.95</v>
      </c>
      <c r="AD940" s="274">
        <f t="shared" si="284"/>
        <v>1.07602</v>
      </c>
      <c r="AE940" s="326">
        <f t="shared" si="292"/>
        <v>54.785227040389586</v>
      </c>
      <c r="AF940" s="296" t="str">
        <f t="shared" si="293"/>
        <v/>
      </c>
      <c r="AG940" s="296"/>
      <c r="AH940" s="332">
        <v>44797</v>
      </c>
      <c r="AI940" s="2" t="s">
        <v>108</v>
      </c>
      <c r="AJ940" s="2" t="s">
        <v>153</v>
      </c>
      <c r="AK940" s="323">
        <v>47849</v>
      </c>
      <c r="AL940" s="323">
        <v>48213</v>
      </c>
      <c r="AM940" s="324">
        <v>8760</v>
      </c>
      <c r="AN940" s="325">
        <v>146.69</v>
      </c>
      <c r="AO940" s="274">
        <f t="shared" si="285"/>
        <v>0.96899000000000002</v>
      </c>
      <c r="AP940" s="326">
        <f t="shared" si="294"/>
        <v>151.38443121188041</v>
      </c>
      <c r="AQ940" s="296" t="str">
        <f t="shared" si="295"/>
        <v/>
      </c>
      <c r="AR940" s="296"/>
      <c r="AS940" s="332">
        <v>44809</v>
      </c>
      <c r="AT940" s="2" t="s">
        <v>115</v>
      </c>
      <c r="AU940" s="2" t="s">
        <v>111</v>
      </c>
      <c r="AV940" s="323">
        <v>45292</v>
      </c>
      <c r="AW940" s="323">
        <v>45382</v>
      </c>
      <c r="AX940" s="324">
        <v>2183</v>
      </c>
      <c r="AY940" s="325">
        <v>502.03</v>
      </c>
      <c r="AZ940" s="274">
        <f t="shared" si="286"/>
        <v>0.96418999999999999</v>
      </c>
      <c r="BA940" s="326">
        <f t="shared" si="296"/>
        <v>520.67538555678857</v>
      </c>
      <c r="BB940" s="296" t="str">
        <f t="shared" si="297"/>
        <v/>
      </c>
      <c r="BC940">
        <f t="shared" si="287"/>
        <v>1</v>
      </c>
      <c r="BD940" s="296"/>
      <c r="BE940" s="296"/>
      <c r="BF940" s="332">
        <v>45170</v>
      </c>
      <c r="BG940" s="2" t="s">
        <v>115</v>
      </c>
      <c r="BH940" s="2" t="s">
        <v>135</v>
      </c>
      <c r="BI940" s="323">
        <v>45658</v>
      </c>
      <c r="BJ940" s="323">
        <v>45747</v>
      </c>
      <c r="BK940" s="324">
        <v>2159</v>
      </c>
      <c r="BL940" s="325">
        <v>146.61000000000001</v>
      </c>
      <c r="BM940" s="274">
        <f t="shared" si="288"/>
        <v>0.95969000000000004</v>
      </c>
      <c r="BN940" s="326">
        <f t="shared" si="298"/>
        <v>152.7680813596057</v>
      </c>
      <c r="BO940" s="296" t="str">
        <f t="shared" si="299"/>
        <v/>
      </c>
      <c r="BP940" t="str">
        <f t="shared" si="289"/>
        <v/>
      </c>
      <c r="BQ940" s="296"/>
      <c r="BR940" s="332">
        <v>45160</v>
      </c>
      <c r="BS940" s="2" t="s">
        <v>108</v>
      </c>
      <c r="BT940" s="2" t="s">
        <v>155</v>
      </c>
      <c r="BU940" s="323">
        <v>48214</v>
      </c>
      <c r="BV940" s="323">
        <v>48579</v>
      </c>
      <c r="BW940" s="324">
        <v>8784</v>
      </c>
      <c r="BX940" s="325">
        <v>80.599999999999994</v>
      </c>
      <c r="BY940" s="274">
        <f t="shared" si="290"/>
        <v>0.95835000000000004</v>
      </c>
      <c r="BZ940" s="326">
        <f t="shared" si="300"/>
        <v>84.102885167214481</v>
      </c>
      <c r="CA940" s="296" t="str">
        <f t="shared" si="301"/>
        <v/>
      </c>
    </row>
    <row r="941" spans="12:79" x14ac:dyDescent="0.25">
      <c r="L941" s="332">
        <v>43978</v>
      </c>
      <c r="M941" s="2" t="s">
        <v>108</v>
      </c>
      <c r="N941" s="2" t="s">
        <v>133</v>
      </c>
      <c r="O941" s="323">
        <v>44562</v>
      </c>
      <c r="P941" s="323">
        <v>44926</v>
      </c>
      <c r="Q941" s="324">
        <v>8760</v>
      </c>
      <c r="R941" s="325">
        <v>41.45</v>
      </c>
      <c r="S941" s="274">
        <f t="shared" si="282"/>
        <v>1.0567500000000001</v>
      </c>
      <c r="T941" s="326">
        <f t="shared" si="291"/>
        <v>39.224035959309205</v>
      </c>
      <c r="U941" s="296" t="str">
        <f t="shared" si="283"/>
        <v/>
      </c>
      <c r="V941" s="296"/>
      <c r="W941" s="332">
        <v>44410</v>
      </c>
      <c r="X941" s="2" t="s">
        <v>108</v>
      </c>
      <c r="Y941" s="2" t="s">
        <v>141</v>
      </c>
      <c r="Z941" s="323">
        <v>46388</v>
      </c>
      <c r="AA941" s="323">
        <v>46752</v>
      </c>
      <c r="AB941" s="324">
        <v>8760</v>
      </c>
      <c r="AC941" s="325">
        <v>59.28</v>
      </c>
      <c r="AD941" s="274">
        <f t="shared" si="284"/>
        <v>1.07602</v>
      </c>
      <c r="AE941" s="326">
        <f t="shared" si="292"/>
        <v>55.0919127897251</v>
      </c>
      <c r="AF941" s="296" t="str">
        <f t="shared" si="293"/>
        <v/>
      </c>
      <c r="AG941" s="296"/>
      <c r="AH941" s="332">
        <v>44797</v>
      </c>
      <c r="AI941" s="2" t="s">
        <v>108</v>
      </c>
      <c r="AJ941" s="2" t="s">
        <v>155</v>
      </c>
      <c r="AK941" s="323">
        <v>48214</v>
      </c>
      <c r="AL941" s="323">
        <v>48579</v>
      </c>
      <c r="AM941" s="324">
        <v>8784</v>
      </c>
      <c r="AN941" s="325">
        <v>145.52000000000001</v>
      </c>
      <c r="AO941" s="274">
        <f t="shared" si="285"/>
        <v>0.96899000000000002</v>
      </c>
      <c r="AP941" s="326">
        <f t="shared" si="294"/>
        <v>150.17698841061312</v>
      </c>
      <c r="AQ941" s="296" t="str">
        <f t="shared" si="295"/>
        <v/>
      </c>
      <c r="AR941" s="296"/>
      <c r="AS941" s="332">
        <v>44809</v>
      </c>
      <c r="AT941" s="2" t="s">
        <v>115</v>
      </c>
      <c r="AU941" s="2" t="s">
        <v>117</v>
      </c>
      <c r="AV941" s="323">
        <v>45383</v>
      </c>
      <c r="AW941" s="323">
        <v>45473</v>
      </c>
      <c r="AX941" s="324">
        <v>2184</v>
      </c>
      <c r="AY941" s="325">
        <v>140.12</v>
      </c>
      <c r="AZ941" s="274">
        <f t="shared" si="286"/>
        <v>0.96418999999999999</v>
      </c>
      <c r="BA941" s="326">
        <f t="shared" si="296"/>
        <v>145.32405438762069</v>
      </c>
      <c r="BB941" s="296" t="str">
        <f t="shared" si="297"/>
        <v/>
      </c>
      <c r="BC941">
        <f t="shared" si="287"/>
        <v>1</v>
      </c>
      <c r="BD941" s="296"/>
      <c r="BE941" s="296"/>
      <c r="BF941" s="332">
        <v>45170</v>
      </c>
      <c r="BG941" s="2" t="s">
        <v>115</v>
      </c>
      <c r="BH941" s="2" t="s">
        <v>145</v>
      </c>
      <c r="BI941" s="323">
        <v>45748</v>
      </c>
      <c r="BJ941" s="323">
        <v>45838</v>
      </c>
      <c r="BK941" s="324">
        <v>2184</v>
      </c>
      <c r="BL941" s="325">
        <v>107.85</v>
      </c>
      <c r="BM941" s="274">
        <f t="shared" si="288"/>
        <v>0.95969000000000004</v>
      </c>
      <c r="BN941" s="326">
        <f t="shared" si="298"/>
        <v>112.38003938771894</v>
      </c>
      <c r="BO941" s="296" t="str">
        <f t="shared" si="299"/>
        <v/>
      </c>
      <c r="BP941" t="str">
        <f t="shared" si="289"/>
        <v/>
      </c>
      <c r="BQ941" s="296"/>
      <c r="BR941" s="332">
        <v>45160</v>
      </c>
      <c r="BS941" s="2" t="s">
        <v>108</v>
      </c>
      <c r="BT941" s="2" t="s">
        <v>158</v>
      </c>
      <c r="BU941" s="323">
        <v>48580</v>
      </c>
      <c r="BV941" s="323">
        <v>48944</v>
      </c>
      <c r="BW941" s="324">
        <v>8760</v>
      </c>
      <c r="BX941" s="325">
        <v>78.599999999999994</v>
      </c>
      <c r="BY941" s="274">
        <f t="shared" si="290"/>
        <v>0.95835000000000004</v>
      </c>
      <c r="BZ941" s="326">
        <f t="shared" si="300"/>
        <v>82.015964939740172</v>
      </c>
      <c r="CA941" s="296" t="str">
        <f t="shared" si="301"/>
        <v/>
      </c>
    </row>
    <row r="942" spans="12:79" x14ac:dyDescent="0.25">
      <c r="L942" s="332">
        <v>43978</v>
      </c>
      <c r="M942" s="2" t="s">
        <v>108</v>
      </c>
      <c r="N942" s="2" t="s">
        <v>110</v>
      </c>
      <c r="O942" s="323">
        <v>44927</v>
      </c>
      <c r="P942" s="323">
        <v>45291</v>
      </c>
      <c r="Q942" s="324">
        <v>8760</v>
      </c>
      <c r="R942" s="325">
        <v>43.5</v>
      </c>
      <c r="S942" s="274">
        <f t="shared" si="282"/>
        <v>1.0567500000000001</v>
      </c>
      <c r="T942" s="326">
        <f t="shared" si="291"/>
        <v>41.163946061036192</v>
      </c>
      <c r="U942" s="296" t="str">
        <f t="shared" si="283"/>
        <v/>
      </c>
      <c r="V942" s="296"/>
      <c r="W942" s="332">
        <v>44407</v>
      </c>
      <c r="X942" s="2" t="s">
        <v>108</v>
      </c>
      <c r="Y942" s="2" t="s">
        <v>133</v>
      </c>
      <c r="Z942" s="323">
        <v>44562</v>
      </c>
      <c r="AA942" s="323">
        <v>44926</v>
      </c>
      <c r="AB942" s="324">
        <v>8760</v>
      </c>
      <c r="AC942" s="325">
        <v>74.98</v>
      </c>
      <c r="AD942" s="274">
        <f t="shared" si="284"/>
        <v>1.0853999999999999</v>
      </c>
      <c r="AE942" s="326">
        <f t="shared" si="292"/>
        <v>69.080523309379046</v>
      </c>
      <c r="AF942" s="296" t="str">
        <f t="shared" si="293"/>
        <v/>
      </c>
      <c r="AG942" s="296"/>
      <c r="AH942" s="332">
        <v>44796</v>
      </c>
      <c r="AI942" s="2" t="s">
        <v>108</v>
      </c>
      <c r="AJ942" s="2" t="s">
        <v>110</v>
      </c>
      <c r="AK942" s="323">
        <v>44927</v>
      </c>
      <c r="AL942" s="323">
        <v>45291</v>
      </c>
      <c r="AM942" s="324">
        <v>8760</v>
      </c>
      <c r="AN942" s="325">
        <v>625.5</v>
      </c>
      <c r="AO942" s="274">
        <f t="shared" si="285"/>
        <v>0.96899000000000002</v>
      </c>
      <c r="AP942" s="326">
        <f t="shared" si="294"/>
        <v>645.51749760059442</v>
      </c>
      <c r="AQ942" s="296" t="str">
        <f t="shared" si="295"/>
        <v/>
      </c>
      <c r="AR942" s="296"/>
      <c r="AS942" s="332">
        <v>44809</v>
      </c>
      <c r="AT942" s="2" t="s">
        <v>115</v>
      </c>
      <c r="AU942" s="2" t="s">
        <v>118</v>
      </c>
      <c r="AV942" s="323">
        <v>45474</v>
      </c>
      <c r="AW942" s="323">
        <v>45565</v>
      </c>
      <c r="AX942" s="324">
        <v>2208</v>
      </c>
      <c r="AY942" s="325">
        <v>140.12</v>
      </c>
      <c r="AZ942" s="274">
        <f t="shared" si="286"/>
        <v>0.96418999999999999</v>
      </c>
      <c r="BA942" s="326">
        <f t="shared" si="296"/>
        <v>145.32405438762069</v>
      </c>
      <c r="BB942" s="296" t="str">
        <f t="shared" si="297"/>
        <v/>
      </c>
      <c r="BC942">
        <f t="shared" si="287"/>
        <v>1</v>
      </c>
      <c r="BD942" s="296"/>
      <c r="BE942" s="296"/>
      <c r="BF942" s="332">
        <v>45170</v>
      </c>
      <c r="BG942" s="2" t="s">
        <v>115</v>
      </c>
      <c r="BH942" s="2" t="s">
        <v>148</v>
      </c>
      <c r="BI942" s="323">
        <v>45839</v>
      </c>
      <c r="BJ942" s="323">
        <v>45930</v>
      </c>
      <c r="BK942" s="324">
        <v>2208</v>
      </c>
      <c r="BL942" s="325">
        <v>107.79</v>
      </c>
      <c r="BM942" s="274">
        <f t="shared" si="288"/>
        <v>0.95969000000000004</v>
      </c>
      <c r="BN942" s="326">
        <f t="shared" si="298"/>
        <v>112.31751919890799</v>
      </c>
      <c r="BO942" s="296" t="str">
        <f t="shared" si="299"/>
        <v/>
      </c>
      <c r="BP942" t="str">
        <f t="shared" si="289"/>
        <v/>
      </c>
      <c r="BQ942" s="296"/>
      <c r="BR942" s="332">
        <v>45159</v>
      </c>
      <c r="BS942" s="2" t="s">
        <v>108</v>
      </c>
      <c r="BT942" s="2" t="s">
        <v>111</v>
      </c>
      <c r="BU942" s="323">
        <v>45292</v>
      </c>
      <c r="BV942" s="323">
        <v>45657</v>
      </c>
      <c r="BW942" s="324">
        <v>8784</v>
      </c>
      <c r="BX942" s="325">
        <v>144.61000000000001</v>
      </c>
      <c r="BY942" s="274">
        <f t="shared" si="290"/>
        <v>0.95835000000000004</v>
      </c>
      <c r="BZ942" s="326">
        <f t="shared" si="300"/>
        <v>150.89476704752963</v>
      </c>
      <c r="CA942" s="296">
        <f t="shared" si="301"/>
        <v>150.89476704752963</v>
      </c>
    </row>
    <row r="943" spans="12:79" x14ac:dyDescent="0.25">
      <c r="L943" s="332">
        <v>43978</v>
      </c>
      <c r="M943" s="2" t="s">
        <v>108</v>
      </c>
      <c r="N943" s="2" t="s">
        <v>111</v>
      </c>
      <c r="O943" s="323">
        <v>45292</v>
      </c>
      <c r="P943" s="323">
        <v>45657</v>
      </c>
      <c r="Q943" s="324">
        <v>8784</v>
      </c>
      <c r="R943" s="325">
        <v>45.05</v>
      </c>
      <c r="S943" s="274">
        <f t="shared" si="282"/>
        <v>1.0567500000000001</v>
      </c>
      <c r="T943" s="326">
        <f t="shared" si="291"/>
        <v>42.630707357463919</v>
      </c>
      <c r="U943" s="296" t="str">
        <f t="shared" si="283"/>
        <v/>
      </c>
      <c r="V943" s="296"/>
      <c r="W943" s="332">
        <v>44407</v>
      </c>
      <c r="X943" s="2" t="s">
        <v>108</v>
      </c>
      <c r="Y943" s="2" t="s">
        <v>110</v>
      </c>
      <c r="Z943" s="323">
        <v>44927</v>
      </c>
      <c r="AA943" s="323">
        <v>45291</v>
      </c>
      <c r="AB943" s="324">
        <v>8760</v>
      </c>
      <c r="AC943" s="325">
        <v>65.28</v>
      </c>
      <c r="AD943" s="274">
        <f t="shared" si="284"/>
        <v>1.0853999999999999</v>
      </c>
      <c r="AE943" s="326">
        <f t="shared" si="292"/>
        <v>60.14372581536761</v>
      </c>
      <c r="AF943" s="296" t="str">
        <f t="shared" si="293"/>
        <v/>
      </c>
      <c r="AG943" s="296"/>
      <c r="AH943" s="332">
        <v>44796</v>
      </c>
      <c r="AI943" s="2" t="s">
        <v>108</v>
      </c>
      <c r="AJ943" s="2" t="s">
        <v>111</v>
      </c>
      <c r="AK943" s="323">
        <v>45292</v>
      </c>
      <c r="AL943" s="323">
        <v>45657</v>
      </c>
      <c r="AM943" s="324">
        <v>8784</v>
      </c>
      <c r="AN943" s="325">
        <v>365.66</v>
      </c>
      <c r="AO943" s="274">
        <f t="shared" si="285"/>
        <v>0.96899000000000002</v>
      </c>
      <c r="AP943" s="326">
        <f t="shared" si="294"/>
        <v>377.36199547982955</v>
      </c>
      <c r="AQ943" s="296">
        <f t="shared" si="295"/>
        <v>377.36199547982955</v>
      </c>
      <c r="AR943" s="296"/>
      <c r="AS943" s="332">
        <v>44809</v>
      </c>
      <c r="AT943" s="2" t="s">
        <v>115</v>
      </c>
      <c r="AU943" s="2" t="s">
        <v>140</v>
      </c>
      <c r="AV943" s="323">
        <v>45566</v>
      </c>
      <c r="AW943" s="323">
        <v>45657</v>
      </c>
      <c r="AX943" s="324">
        <v>2209</v>
      </c>
      <c r="AY943" s="325">
        <v>251.22</v>
      </c>
      <c r="AZ943" s="274">
        <f t="shared" si="286"/>
        <v>0.96418999999999999</v>
      </c>
      <c r="BA943" s="326">
        <f t="shared" si="296"/>
        <v>260.5503064748649</v>
      </c>
      <c r="BB943" s="296" t="str">
        <f t="shared" si="297"/>
        <v/>
      </c>
      <c r="BC943" t="str">
        <f t="shared" si="287"/>
        <v/>
      </c>
      <c r="BD943" s="296"/>
      <c r="BE943" s="296"/>
      <c r="BF943" s="332">
        <v>45170</v>
      </c>
      <c r="BG943" s="2" t="s">
        <v>115</v>
      </c>
      <c r="BH943" s="2" t="s">
        <v>152</v>
      </c>
      <c r="BI943" s="323">
        <v>45931</v>
      </c>
      <c r="BJ943" s="323">
        <v>46022</v>
      </c>
      <c r="BK943" s="324">
        <v>2209</v>
      </c>
      <c r="BL943" s="325">
        <v>136.56</v>
      </c>
      <c r="BM943" s="274">
        <f t="shared" si="288"/>
        <v>0.95969000000000004</v>
      </c>
      <c r="BN943" s="326">
        <f t="shared" si="298"/>
        <v>142.2959497337682</v>
      </c>
      <c r="BO943" s="296" t="str">
        <f t="shared" si="299"/>
        <v/>
      </c>
      <c r="BP943" t="str">
        <f t="shared" si="289"/>
        <v/>
      </c>
      <c r="BQ943" s="296"/>
      <c r="BR943" s="332">
        <v>45159</v>
      </c>
      <c r="BS943" s="2" t="s">
        <v>108</v>
      </c>
      <c r="BT943" s="2" t="s">
        <v>135</v>
      </c>
      <c r="BU943" s="323">
        <v>45658</v>
      </c>
      <c r="BV943" s="323">
        <v>46022</v>
      </c>
      <c r="BW943" s="324">
        <v>8760</v>
      </c>
      <c r="BX943" s="325">
        <v>126.71</v>
      </c>
      <c r="BY943" s="274">
        <f t="shared" si="290"/>
        <v>0.95835000000000004</v>
      </c>
      <c r="BZ943" s="326">
        <f t="shared" si="300"/>
        <v>132.21683101163458</v>
      </c>
      <c r="CA943" s="296" t="str">
        <f t="shared" si="301"/>
        <v/>
      </c>
    </row>
    <row r="944" spans="12:79" x14ac:dyDescent="0.25">
      <c r="L944" s="332">
        <v>43978</v>
      </c>
      <c r="M944" s="2" t="s">
        <v>108</v>
      </c>
      <c r="N944" s="2" t="s">
        <v>135</v>
      </c>
      <c r="O944" s="323">
        <v>45658</v>
      </c>
      <c r="P944" s="323">
        <v>46022</v>
      </c>
      <c r="Q944" s="324">
        <v>8760</v>
      </c>
      <c r="R944" s="325">
        <v>45.68</v>
      </c>
      <c r="S944" s="274">
        <f t="shared" si="282"/>
        <v>1.0567500000000001</v>
      </c>
      <c r="T944" s="326">
        <f t="shared" si="291"/>
        <v>43.226874852140995</v>
      </c>
      <c r="U944" s="296" t="str">
        <f t="shared" si="283"/>
        <v/>
      </c>
      <c r="V944" s="296"/>
      <c r="W944" s="332">
        <v>44407</v>
      </c>
      <c r="X944" s="2" t="s">
        <v>108</v>
      </c>
      <c r="Y944" s="2" t="s">
        <v>111</v>
      </c>
      <c r="Z944" s="323">
        <v>45292</v>
      </c>
      <c r="AA944" s="323">
        <v>45657</v>
      </c>
      <c r="AB944" s="324">
        <v>8784</v>
      </c>
      <c r="AC944" s="325">
        <v>60.09</v>
      </c>
      <c r="AD944" s="274">
        <f t="shared" si="284"/>
        <v>1.0853999999999999</v>
      </c>
      <c r="AE944" s="326">
        <f t="shared" si="292"/>
        <v>55.362078496406859</v>
      </c>
      <c r="AF944" s="296" t="str">
        <f t="shared" si="293"/>
        <v/>
      </c>
      <c r="AG944" s="296"/>
      <c r="AH944" s="332">
        <v>44796</v>
      </c>
      <c r="AI944" s="2" t="s">
        <v>108</v>
      </c>
      <c r="AJ944" s="2" t="s">
        <v>135</v>
      </c>
      <c r="AK944" s="323">
        <v>45658</v>
      </c>
      <c r="AL944" s="323">
        <v>46022</v>
      </c>
      <c r="AM944" s="324">
        <v>8760</v>
      </c>
      <c r="AN944" s="325">
        <v>263.5</v>
      </c>
      <c r="AO944" s="274">
        <f t="shared" si="285"/>
        <v>0.96899000000000002</v>
      </c>
      <c r="AP944" s="326">
        <f t="shared" si="294"/>
        <v>271.93263088370367</v>
      </c>
      <c r="AQ944" s="296" t="str">
        <f t="shared" si="295"/>
        <v/>
      </c>
      <c r="AR944" s="296"/>
      <c r="AS944" s="332">
        <v>44809</v>
      </c>
      <c r="AT944" s="2" t="s">
        <v>115</v>
      </c>
      <c r="AU944" s="2" t="s">
        <v>135</v>
      </c>
      <c r="AV944" s="323">
        <v>45658</v>
      </c>
      <c r="AW944" s="323">
        <v>45747</v>
      </c>
      <c r="AX944" s="324">
        <v>2159</v>
      </c>
      <c r="AY944" s="325">
        <v>218.34</v>
      </c>
      <c r="AZ944" s="274">
        <f t="shared" si="286"/>
        <v>0.96418999999999999</v>
      </c>
      <c r="BA944" s="326">
        <f t="shared" si="296"/>
        <v>226.44914384094423</v>
      </c>
      <c r="BB944" s="296" t="str">
        <f t="shared" si="297"/>
        <v/>
      </c>
      <c r="BC944" t="str">
        <f t="shared" si="287"/>
        <v/>
      </c>
      <c r="BD944" s="296"/>
      <c r="BE944" s="296"/>
      <c r="BF944" s="332">
        <v>45170</v>
      </c>
      <c r="BG944" s="2" t="s">
        <v>115</v>
      </c>
      <c r="BH944" s="2" t="s">
        <v>138</v>
      </c>
      <c r="BI944" s="323">
        <v>46023</v>
      </c>
      <c r="BJ944" s="323">
        <v>46112</v>
      </c>
      <c r="BK944" s="324">
        <v>2159</v>
      </c>
      <c r="BL944" s="325">
        <v>133.91</v>
      </c>
      <c r="BM944" s="274">
        <f t="shared" si="288"/>
        <v>0.95969000000000004</v>
      </c>
      <c r="BN944" s="326">
        <f t="shared" si="298"/>
        <v>139.53464139461701</v>
      </c>
      <c r="BO944" s="296" t="str">
        <f t="shared" si="299"/>
        <v/>
      </c>
      <c r="BP944" t="str">
        <f t="shared" si="289"/>
        <v/>
      </c>
      <c r="BQ944" s="296"/>
      <c r="BR944" s="332">
        <v>45159</v>
      </c>
      <c r="BS944" s="2" t="s">
        <v>108</v>
      </c>
      <c r="BT944" s="2" t="s">
        <v>138</v>
      </c>
      <c r="BU944" s="323">
        <v>46023</v>
      </c>
      <c r="BV944" s="323">
        <v>46387</v>
      </c>
      <c r="BW944" s="324">
        <v>8760</v>
      </c>
      <c r="BX944" s="325">
        <v>107.43</v>
      </c>
      <c r="BY944" s="274">
        <f t="shared" si="290"/>
        <v>0.95835000000000004</v>
      </c>
      <c r="BZ944" s="326">
        <f t="shared" si="300"/>
        <v>112.09892001878228</v>
      </c>
      <c r="CA944" s="296" t="str">
        <f t="shared" si="301"/>
        <v/>
      </c>
    </row>
    <row r="945" spans="12:79" x14ac:dyDescent="0.25">
      <c r="L945" s="332">
        <v>43978</v>
      </c>
      <c r="M945" s="2" t="s">
        <v>108</v>
      </c>
      <c r="N945" s="2" t="s">
        <v>138</v>
      </c>
      <c r="O945" s="323">
        <v>46023</v>
      </c>
      <c r="P945" s="323">
        <v>46387</v>
      </c>
      <c r="Q945" s="324">
        <v>8760</v>
      </c>
      <c r="R945" s="325">
        <v>46.23</v>
      </c>
      <c r="S945" s="274">
        <f t="shared" si="282"/>
        <v>1.0567500000000001</v>
      </c>
      <c r="T945" s="326">
        <f t="shared" si="291"/>
        <v>43.747338537970187</v>
      </c>
      <c r="U945" s="296" t="str">
        <f t="shared" si="283"/>
        <v/>
      </c>
      <c r="V945" s="296"/>
      <c r="W945" s="332">
        <v>44407</v>
      </c>
      <c r="X945" s="2" t="s">
        <v>108</v>
      </c>
      <c r="Y945" s="2" t="s">
        <v>135</v>
      </c>
      <c r="Z945" s="323">
        <v>45658</v>
      </c>
      <c r="AA945" s="323">
        <v>46022</v>
      </c>
      <c r="AB945" s="324">
        <v>8760</v>
      </c>
      <c r="AC945" s="325">
        <v>58.33</v>
      </c>
      <c r="AD945" s="274">
        <f t="shared" si="284"/>
        <v>1.0853999999999999</v>
      </c>
      <c r="AE945" s="326">
        <f t="shared" si="292"/>
        <v>53.740556476874886</v>
      </c>
      <c r="AF945" s="296" t="str">
        <f t="shared" si="293"/>
        <v/>
      </c>
      <c r="AG945" s="296"/>
      <c r="AH945" s="332">
        <v>44796</v>
      </c>
      <c r="AI945" s="2" t="s">
        <v>108</v>
      </c>
      <c r="AJ945" s="2" t="s">
        <v>138</v>
      </c>
      <c r="AK945" s="323">
        <v>46023</v>
      </c>
      <c r="AL945" s="323">
        <v>46387</v>
      </c>
      <c r="AM945" s="324">
        <v>8760</v>
      </c>
      <c r="AN945" s="325">
        <v>208.75</v>
      </c>
      <c r="AO945" s="274">
        <f t="shared" si="285"/>
        <v>0.96899000000000002</v>
      </c>
      <c r="AP945" s="326">
        <f t="shared" si="294"/>
        <v>215.43049979875954</v>
      </c>
      <c r="AQ945" s="296" t="str">
        <f t="shared" si="295"/>
        <v/>
      </c>
      <c r="AR945" s="296"/>
      <c r="AS945" s="332">
        <v>44809</v>
      </c>
      <c r="AT945" s="2" t="s">
        <v>115</v>
      </c>
      <c r="AU945" s="2" t="s">
        <v>145</v>
      </c>
      <c r="AV945" s="323">
        <v>45748</v>
      </c>
      <c r="AW945" s="323">
        <v>45838</v>
      </c>
      <c r="AX945" s="324">
        <v>2184</v>
      </c>
      <c r="AY945" s="325"/>
      <c r="AZ945" s="274">
        <f t="shared" si="286"/>
        <v>0.96418999999999999</v>
      </c>
      <c r="BA945" s="326" t="str">
        <f t="shared" si="296"/>
        <v/>
      </c>
      <c r="BB945" s="296" t="str">
        <f t="shared" si="297"/>
        <v/>
      </c>
      <c r="BC945" t="str">
        <f t="shared" si="287"/>
        <v/>
      </c>
      <c r="BD945" s="296"/>
      <c r="BE945" s="296"/>
      <c r="BF945" s="332">
        <v>45170</v>
      </c>
      <c r="BG945" s="2" t="s">
        <v>115</v>
      </c>
      <c r="BH945" s="2" t="s">
        <v>157</v>
      </c>
      <c r="BI945" s="323">
        <v>46113</v>
      </c>
      <c r="BJ945" s="323">
        <v>46203</v>
      </c>
      <c r="BK945" s="324">
        <v>2184</v>
      </c>
      <c r="BL945" s="325"/>
      <c r="BM945" s="274">
        <f t="shared" si="288"/>
        <v>0.95969000000000004</v>
      </c>
      <c r="BN945" s="326" t="str">
        <f t="shared" si="298"/>
        <v/>
      </c>
      <c r="BO945" s="296" t="str">
        <f t="shared" si="299"/>
        <v/>
      </c>
      <c r="BP945" t="str">
        <f t="shared" si="289"/>
        <v/>
      </c>
      <c r="BQ945" s="296"/>
      <c r="BR945" s="332">
        <v>45159</v>
      </c>
      <c r="BS945" s="2" t="s">
        <v>108</v>
      </c>
      <c r="BT945" s="2" t="s">
        <v>141</v>
      </c>
      <c r="BU945" s="323">
        <v>46388</v>
      </c>
      <c r="BV945" s="323">
        <v>46752</v>
      </c>
      <c r="BW945" s="324">
        <v>8760</v>
      </c>
      <c r="BX945" s="325">
        <v>92.03</v>
      </c>
      <c r="BY945" s="274">
        <f t="shared" si="290"/>
        <v>0.95835000000000004</v>
      </c>
      <c r="BZ945" s="326">
        <f t="shared" si="300"/>
        <v>96.029634267230136</v>
      </c>
      <c r="CA945" s="296" t="str">
        <f t="shared" si="301"/>
        <v/>
      </c>
    </row>
    <row r="946" spans="12:79" x14ac:dyDescent="0.25">
      <c r="L946" s="332">
        <v>43977</v>
      </c>
      <c r="M946" s="2" t="s">
        <v>108</v>
      </c>
      <c r="N946" s="2" t="s">
        <v>151</v>
      </c>
      <c r="O946" s="323">
        <v>44197</v>
      </c>
      <c r="P946" s="323">
        <v>44561</v>
      </c>
      <c r="Q946" s="324">
        <v>8760</v>
      </c>
      <c r="R946" s="325">
        <v>38.049999999999997</v>
      </c>
      <c r="S946" s="274">
        <f t="shared" si="282"/>
        <v>1.0567500000000001</v>
      </c>
      <c r="T946" s="326">
        <f t="shared" si="291"/>
        <v>36.006624083274183</v>
      </c>
      <c r="U946" s="296" t="str">
        <f t="shared" si="283"/>
        <v/>
      </c>
      <c r="V946" s="296"/>
      <c r="W946" s="332">
        <v>44407</v>
      </c>
      <c r="X946" s="2" t="s">
        <v>108</v>
      </c>
      <c r="Y946" s="2" t="s">
        <v>138</v>
      </c>
      <c r="Z946" s="323">
        <v>46023</v>
      </c>
      <c r="AA946" s="323">
        <v>46387</v>
      </c>
      <c r="AB946" s="324">
        <v>8760</v>
      </c>
      <c r="AC946" s="325">
        <v>58.58</v>
      </c>
      <c r="AD946" s="274">
        <f t="shared" si="284"/>
        <v>1.0853999999999999</v>
      </c>
      <c r="AE946" s="326">
        <f t="shared" si="292"/>
        <v>53.970886309194768</v>
      </c>
      <c r="AF946" s="296" t="str">
        <f t="shared" si="293"/>
        <v/>
      </c>
      <c r="AG946" s="296"/>
      <c r="AH946" s="332">
        <v>44796</v>
      </c>
      <c r="AI946" s="2" t="s">
        <v>108</v>
      </c>
      <c r="AJ946" s="2" t="s">
        <v>141</v>
      </c>
      <c r="AK946" s="323">
        <v>46388</v>
      </c>
      <c r="AL946" s="323">
        <v>46752</v>
      </c>
      <c r="AM946" s="324">
        <v>8760</v>
      </c>
      <c r="AN946" s="325">
        <v>172</v>
      </c>
      <c r="AO946" s="274">
        <f t="shared" si="285"/>
        <v>0.96899000000000002</v>
      </c>
      <c r="AP946" s="326">
        <f t="shared" si="294"/>
        <v>177.50441181023541</v>
      </c>
      <c r="AQ946" s="296" t="str">
        <f t="shared" si="295"/>
        <v/>
      </c>
      <c r="AR946" s="296"/>
      <c r="AS946" s="332">
        <v>44806</v>
      </c>
      <c r="AT946" s="2" t="s">
        <v>115</v>
      </c>
      <c r="AU946" s="2" t="s">
        <v>186</v>
      </c>
      <c r="AV946" s="323">
        <v>44835</v>
      </c>
      <c r="AW946" s="323">
        <v>44926</v>
      </c>
      <c r="AX946" s="324">
        <v>2209</v>
      </c>
      <c r="AY946" s="325">
        <v>608.4</v>
      </c>
      <c r="AZ946" s="274">
        <f t="shared" si="286"/>
        <v>0.96418999999999999</v>
      </c>
      <c r="BA946" s="326">
        <f t="shared" si="296"/>
        <v>630.995965525467</v>
      </c>
      <c r="BB946" s="296" t="str">
        <f t="shared" si="297"/>
        <v/>
      </c>
      <c r="BC946" t="str">
        <f t="shared" si="287"/>
        <v/>
      </c>
      <c r="BD946" s="296"/>
      <c r="BE946" s="296"/>
      <c r="BF946" s="332">
        <v>45169</v>
      </c>
      <c r="BG946" s="2" t="s">
        <v>115</v>
      </c>
      <c r="BH946" s="2" t="s">
        <v>116</v>
      </c>
      <c r="BI946" s="323">
        <v>45200</v>
      </c>
      <c r="BJ946" s="323">
        <v>45291</v>
      </c>
      <c r="BK946" s="324">
        <v>2209</v>
      </c>
      <c r="BL946" s="325">
        <v>115.06</v>
      </c>
      <c r="BM946" s="274">
        <f t="shared" si="288"/>
        <v>0.95835000000000004</v>
      </c>
      <c r="BN946" s="326">
        <f t="shared" si="298"/>
        <v>120.06052068659675</v>
      </c>
      <c r="BO946" s="296">
        <f t="shared" si="299"/>
        <v>120.06052068659675</v>
      </c>
      <c r="BP946">
        <f t="shared" si="289"/>
        <v>1</v>
      </c>
      <c r="BQ946" s="296"/>
      <c r="BR946" s="332">
        <v>45159</v>
      </c>
      <c r="BS946" s="2" t="s">
        <v>108</v>
      </c>
      <c r="BT946" s="2" t="s">
        <v>143</v>
      </c>
      <c r="BU946" s="323">
        <v>46753</v>
      </c>
      <c r="BV946" s="323">
        <v>47118</v>
      </c>
      <c r="BW946" s="324">
        <v>8784</v>
      </c>
      <c r="BX946" s="325">
        <v>82.05</v>
      </c>
      <c r="BY946" s="274">
        <f t="shared" si="290"/>
        <v>0.95835000000000004</v>
      </c>
      <c r="BZ946" s="326">
        <f t="shared" si="300"/>
        <v>85.615902332133345</v>
      </c>
      <c r="CA946" s="296" t="str">
        <f t="shared" si="301"/>
        <v/>
      </c>
    </row>
    <row r="947" spans="12:79" x14ac:dyDescent="0.25">
      <c r="L947" s="332">
        <v>43977</v>
      </c>
      <c r="M947" s="2" t="s">
        <v>108</v>
      </c>
      <c r="N947" s="2" t="s">
        <v>133</v>
      </c>
      <c r="O947" s="323">
        <v>44562</v>
      </c>
      <c r="P947" s="323">
        <v>44926</v>
      </c>
      <c r="Q947" s="324">
        <v>8760</v>
      </c>
      <c r="R947" s="325">
        <v>42.06</v>
      </c>
      <c r="S947" s="274">
        <f t="shared" si="282"/>
        <v>1.0567500000000001</v>
      </c>
      <c r="T947" s="326">
        <f t="shared" si="291"/>
        <v>39.801277501774308</v>
      </c>
      <c r="U947" s="296" t="str">
        <f t="shared" si="283"/>
        <v/>
      </c>
      <c r="V947" s="296"/>
      <c r="W947" s="332">
        <v>44407</v>
      </c>
      <c r="X947" s="2" t="s">
        <v>108</v>
      </c>
      <c r="Y947" s="2" t="s">
        <v>141</v>
      </c>
      <c r="Z947" s="323">
        <v>46388</v>
      </c>
      <c r="AA947" s="323">
        <v>46752</v>
      </c>
      <c r="AB947" s="324">
        <v>8760</v>
      </c>
      <c r="AC947" s="325">
        <v>58.9</v>
      </c>
      <c r="AD947" s="274">
        <f t="shared" si="284"/>
        <v>1.0853999999999999</v>
      </c>
      <c r="AE947" s="326">
        <f t="shared" si="292"/>
        <v>54.265708494564215</v>
      </c>
      <c r="AF947" s="296" t="str">
        <f t="shared" si="293"/>
        <v/>
      </c>
      <c r="AG947" s="296"/>
      <c r="AH947" s="332">
        <v>44796</v>
      </c>
      <c r="AI947" s="2" t="s">
        <v>108</v>
      </c>
      <c r="AJ947" s="2" t="s">
        <v>143</v>
      </c>
      <c r="AK947" s="323">
        <v>46753</v>
      </c>
      <c r="AL947" s="323">
        <v>47118</v>
      </c>
      <c r="AM947" s="324">
        <v>8784</v>
      </c>
      <c r="AN947" s="325">
        <v>170</v>
      </c>
      <c r="AO947" s="274">
        <f t="shared" si="285"/>
        <v>0.96899000000000002</v>
      </c>
      <c r="AP947" s="326">
        <f t="shared" si="294"/>
        <v>175.44040702174428</v>
      </c>
      <c r="AQ947" s="296" t="str">
        <f t="shared" si="295"/>
        <v/>
      </c>
      <c r="AR947" s="296"/>
      <c r="AS947" s="332">
        <v>44806</v>
      </c>
      <c r="AT947" s="2" t="s">
        <v>115</v>
      </c>
      <c r="AU947" s="2" t="s">
        <v>110</v>
      </c>
      <c r="AV947" s="323">
        <v>44927</v>
      </c>
      <c r="AW947" s="323">
        <v>45016</v>
      </c>
      <c r="AX947" s="324">
        <v>2159</v>
      </c>
      <c r="AY947" s="325">
        <v>709.87</v>
      </c>
      <c r="AZ947" s="274">
        <f t="shared" si="286"/>
        <v>0.96418999999999999</v>
      </c>
      <c r="BA947" s="326">
        <f t="shared" si="296"/>
        <v>736.23455957850638</v>
      </c>
      <c r="BB947" s="296" t="str">
        <f t="shared" si="297"/>
        <v/>
      </c>
      <c r="BC947" t="str">
        <f t="shared" si="287"/>
        <v/>
      </c>
      <c r="BD947" s="296"/>
      <c r="BE947" s="296"/>
      <c r="BF947" s="332">
        <v>45169</v>
      </c>
      <c r="BG947" s="2" t="s">
        <v>115</v>
      </c>
      <c r="BH947" s="2" t="s">
        <v>111</v>
      </c>
      <c r="BI947" s="323">
        <v>45292</v>
      </c>
      <c r="BJ947" s="323">
        <v>45382</v>
      </c>
      <c r="BK947" s="324">
        <v>2183</v>
      </c>
      <c r="BL947" s="325">
        <v>137.18</v>
      </c>
      <c r="BM947" s="274">
        <f t="shared" si="288"/>
        <v>0.95835000000000004</v>
      </c>
      <c r="BN947" s="326">
        <f t="shared" si="298"/>
        <v>143.14185840246256</v>
      </c>
      <c r="BO947" s="296">
        <f t="shared" si="299"/>
        <v>143.14185840246256</v>
      </c>
      <c r="BP947">
        <f t="shared" si="289"/>
        <v>1</v>
      </c>
      <c r="BQ947" s="296"/>
      <c r="BR947" s="332">
        <v>45159</v>
      </c>
      <c r="BS947" s="2" t="s">
        <v>108</v>
      </c>
      <c r="BT947" s="2" t="s">
        <v>146</v>
      </c>
      <c r="BU947" s="323">
        <v>47119</v>
      </c>
      <c r="BV947" s="323">
        <v>47483</v>
      </c>
      <c r="BW947" s="324">
        <v>8760</v>
      </c>
      <c r="BX947" s="325">
        <v>81</v>
      </c>
      <c r="BY947" s="274">
        <f t="shared" si="290"/>
        <v>0.95835000000000004</v>
      </c>
      <c r="BZ947" s="326">
        <f t="shared" si="300"/>
        <v>84.520269212709337</v>
      </c>
      <c r="CA947" s="296" t="str">
        <f t="shared" si="301"/>
        <v/>
      </c>
    </row>
    <row r="948" spans="12:79" x14ac:dyDescent="0.25">
      <c r="L948" s="332">
        <v>43977</v>
      </c>
      <c r="M948" s="2" t="s">
        <v>108</v>
      </c>
      <c r="N948" s="2" t="s">
        <v>110</v>
      </c>
      <c r="O948" s="323">
        <v>44927</v>
      </c>
      <c r="P948" s="323">
        <v>45291</v>
      </c>
      <c r="Q948" s="324">
        <v>8760</v>
      </c>
      <c r="R948" s="325">
        <v>44.14</v>
      </c>
      <c r="S948" s="274">
        <f t="shared" si="282"/>
        <v>1.0567500000000001</v>
      </c>
      <c r="T948" s="326">
        <f t="shared" si="291"/>
        <v>41.769576531819254</v>
      </c>
      <c r="U948" s="296" t="str">
        <f t="shared" si="283"/>
        <v/>
      </c>
      <c r="V948" s="296"/>
      <c r="W948" s="332">
        <v>44406</v>
      </c>
      <c r="X948" s="2" t="s">
        <v>108</v>
      </c>
      <c r="Y948" s="2" t="s">
        <v>133</v>
      </c>
      <c r="Z948" s="323">
        <v>44562</v>
      </c>
      <c r="AA948" s="323">
        <v>44926</v>
      </c>
      <c r="AB948" s="324">
        <v>8760</v>
      </c>
      <c r="AC948" s="325">
        <v>75.239999999999995</v>
      </c>
      <c r="AD948" s="274">
        <f t="shared" si="284"/>
        <v>1.0853999999999999</v>
      </c>
      <c r="AE948" s="326">
        <f t="shared" si="292"/>
        <v>69.320066334991708</v>
      </c>
      <c r="AF948" s="296" t="str">
        <f t="shared" si="293"/>
        <v/>
      </c>
      <c r="AG948" s="296"/>
      <c r="AH948" s="332">
        <v>44796</v>
      </c>
      <c r="AI948" s="2" t="s">
        <v>108</v>
      </c>
      <c r="AJ948" s="2" t="s">
        <v>146</v>
      </c>
      <c r="AK948" s="323">
        <v>47119</v>
      </c>
      <c r="AL948" s="323">
        <v>47483</v>
      </c>
      <c r="AM948" s="324">
        <v>8760</v>
      </c>
      <c r="AN948" s="325">
        <v>157.5</v>
      </c>
      <c r="AO948" s="274">
        <f t="shared" si="285"/>
        <v>0.96899000000000002</v>
      </c>
      <c r="AP948" s="326">
        <f t="shared" si="294"/>
        <v>162.54037709367486</v>
      </c>
      <c r="AQ948" s="296" t="str">
        <f t="shared" si="295"/>
        <v/>
      </c>
      <c r="AR948" s="296"/>
      <c r="AS948" s="332">
        <v>44806</v>
      </c>
      <c r="AT948" s="2" t="s">
        <v>115</v>
      </c>
      <c r="AU948" s="2" t="s">
        <v>134</v>
      </c>
      <c r="AV948" s="323">
        <v>45017</v>
      </c>
      <c r="AW948" s="323">
        <v>45107</v>
      </c>
      <c r="AX948" s="324">
        <v>2184</v>
      </c>
      <c r="AY948" s="325">
        <v>385.01</v>
      </c>
      <c r="AZ948" s="274">
        <f t="shared" si="286"/>
        <v>0.96418999999999999</v>
      </c>
      <c r="BA948" s="326">
        <f t="shared" si="296"/>
        <v>399.30926477146619</v>
      </c>
      <c r="BB948" s="296" t="str">
        <f t="shared" si="297"/>
        <v/>
      </c>
      <c r="BC948" t="str">
        <f t="shared" si="287"/>
        <v/>
      </c>
      <c r="BD948" s="296"/>
      <c r="BE948" s="296"/>
      <c r="BF948" s="332">
        <v>45169</v>
      </c>
      <c r="BG948" s="2" t="s">
        <v>115</v>
      </c>
      <c r="BH948" s="2" t="s">
        <v>117</v>
      </c>
      <c r="BI948" s="323">
        <v>45383</v>
      </c>
      <c r="BJ948" s="323">
        <v>45473</v>
      </c>
      <c r="BK948" s="324">
        <v>2184</v>
      </c>
      <c r="BL948" s="325">
        <v>121.91</v>
      </c>
      <c r="BM948" s="274">
        <f t="shared" si="288"/>
        <v>0.95835000000000004</v>
      </c>
      <c r="BN948" s="326">
        <f t="shared" si="298"/>
        <v>127.20822246569624</v>
      </c>
      <c r="BO948" s="296">
        <f t="shared" si="299"/>
        <v>127.20822246569624</v>
      </c>
      <c r="BP948">
        <f t="shared" si="289"/>
        <v>1</v>
      </c>
      <c r="BQ948" s="296"/>
      <c r="BR948" s="332">
        <v>45159</v>
      </c>
      <c r="BS948" s="2" t="s">
        <v>108</v>
      </c>
      <c r="BT948" s="2" t="s">
        <v>149</v>
      </c>
      <c r="BU948" s="323">
        <v>47484</v>
      </c>
      <c r="BV948" s="323">
        <v>47848</v>
      </c>
      <c r="BW948" s="324">
        <v>8760</v>
      </c>
      <c r="BX948" s="325">
        <v>80</v>
      </c>
      <c r="BY948" s="274">
        <f t="shared" si="290"/>
        <v>0.95835000000000004</v>
      </c>
      <c r="BZ948" s="326">
        <f t="shared" si="300"/>
        <v>83.476809098972183</v>
      </c>
      <c r="CA948" s="296" t="str">
        <f t="shared" si="301"/>
        <v/>
      </c>
    </row>
    <row r="949" spans="12:79" x14ac:dyDescent="0.25">
      <c r="L949" s="332">
        <v>43977</v>
      </c>
      <c r="M949" s="2" t="s">
        <v>108</v>
      </c>
      <c r="N949" s="2" t="s">
        <v>111</v>
      </c>
      <c r="O949" s="323">
        <v>45292</v>
      </c>
      <c r="P949" s="323">
        <v>45657</v>
      </c>
      <c r="Q949" s="324">
        <v>8784</v>
      </c>
      <c r="R949" s="325">
        <v>45.23</v>
      </c>
      <c r="S949" s="274">
        <f t="shared" si="282"/>
        <v>1.0567500000000001</v>
      </c>
      <c r="T949" s="326">
        <f t="shared" si="291"/>
        <v>42.801040927371652</v>
      </c>
      <c r="U949" s="296" t="str">
        <f t="shared" si="283"/>
        <v/>
      </c>
      <c r="V949" s="296"/>
      <c r="W949" s="332">
        <v>44406</v>
      </c>
      <c r="X949" s="2" t="s">
        <v>108</v>
      </c>
      <c r="Y949" s="2" t="s">
        <v>110</v>
      </c>
      <c r="Z949" s="323">
        <v>44927</v>
      </c>
      <c r="AA949" s="323">
        <v>45291</v>
      </c>
      <c r="AB949" s="324">
        <v>8760</v>
      </c>
      <c r="AC949" s="325">
        <v>65.52</v>
      </c>
      <c r="AD949" s="274">
        <f t="shared" si="284"/>
        <v>1.0853999999999999</v>
      </c>
      <c r="AE949" s="326">
        <f t="shared" si="292"/>
        <v>60.364842454394697</v>
      </c>
      <c r="AF949" s="296" t="str">
        <f t="shared" si="293"/>
        <v/>
      </c>
      <c r="AG949" s="296"/>
      <c r="AH949" s="332">
        <v>44796</v>
      </c>
      <c r="AI949" s="2" t="s">
        <v>108</v>
      </c>
      <c r="AJ949" s="2" t="s">
        <v>149</v>
      </c>
      <c r="AK949" s="323">
        <v>47484</v>
      </c>
      <c r="AL949" s="323">
        <v>47848</v>
      </c>
      <c r="AM949" s="324">
        <v>8760</v>
      </c>
      <c r="AN949" s="325">
        <v>155.5</v>
      </c>
      <c r="AO949" s="274">
        <f t="shared" si="285"/>
        <v>0.96899000000000002</v>
      </c>
      <c r="AP949" s="326">
        <f t="shared" si="294"/>
        <v>160.47637230518376</v>
      </c>
      <c r="AQ949" s="296" t="str">
        <f t="shared" si="295"/>
        <v/>
      </c>
      <c r="AR949" s="296"/>
      <c r="AS949" s="332">
        <v>44806</v>
      </c>
      <c r="AT949" s="2" t="s">
        <v>115</v>
      </c>
      <c r="AU949" s="2" t="s">
        <v>137</v>
      </c>
      <c r="AV949" s="323">
        <v>45108</v>
      </c>
      <c r="AW949" s="323">
        <v>45199</v>
      </c>
      <c r="AX949" s="324">
        <v>2208</v>
      </c>
      <c r="AY949" s="325">
        <v>385.16</v>
      </c>
      <c r="AZ949" s="274">
        <f t="shared" si="286"/>
        <v>0.96418999999999999</v>
      </c>
      <c r="BA949" s="326">
        <f t="shared" si="296"/>
        <v>399.46483576888375</v>
      </c>
      <c r="BB949" s="296" t="str">
        <f t="shared" si="297"/>
        <v/>
      </c>
      <c r="BC949" t="str">
        <f t="shared" si="287"/>
        <v/>
      </c>
      <c r="BD949" s="296"/>
      <c r="BE949" s="296"/>
      <c r="BF949" s="332">
        <v>45169</v>
      </c>
      <c r="BG949" s="2" t="s">
        <v>115</v>
      </c>
      <c r="BH949" s="2" t="s">
        <v>118</v>
      </c>
      <c r="BI949" s="323">
        <v>45474</v>
      </c>
      <c r="BJ949" s="323">
        <v>45565</v>
      </c>
      <c r="BK949" s="324">
        <v>2208</v>
      </c>
      <c r="BL949" s="325">
        <v>130.93</v>
      </c>
      <c r="BM949" s="274">
        <f t="shared" si="288"/>
        <v>0.95835000000000004</v>
      </c>
      <c r="BN949" s="326">
        <f t="shared" si="298"/>
        <v>136.62023269160537</v>
      </c>
      <c r="BO949" s="296">
        <f t="shared" si="299"/>
        <v>136.62023269160537</v>
      </c>
      <c r="BP949">
        <f t="shared" si="289"/>
        <v>1</v>
      </c>
      <c r="BQ949" s="296"/>
      <c r="BR949" s="332">
        <v>45159</v>
      </c>
      <c r="BS949" s="2" t="s">
        <v>108</v>
      </c>
      <c r="BT949" s="2" t="s">
        <v>153</v>
      </c>
      <c r="BU949" s="323">
        <v>47849</v>
      </c>
      <c r="BV949" s="323">
        <v>48213</v>
      </c>
      <c r="BW949" s="324">
        <v>8760</v>
      </c>
      <c r="BX949" s="325">
        <v>82.1</v>
      </c>
      <c r="BY949" s="274">
        <f t="shared" si="290"/>
        <v>0.95835000000000004</v>
      </c>
      <c r="BZ949" s="326">
        <f t="shared" si="300"/>
        <v>85.668075337820198</v>
      </c>
      <c r="CA949" s="296" t="str">
        <f t="shared" si="301"/>
        <v/>
      </c>
    </row>
    <row r="950" spans="12:79" x14ac:dyDescent="0.25">
      <c r="L950" s="332">
        <v>43977</v>
      </c>
      <c r="M950" s="2" t="s">
        <v>108</v>
      </c>
      <c r="N950" s="2" t="s">
        <v>135</v>
      </c>
      <c r="O950" s="323">
        <v>45658</v>
      </c>
      <c r="P950" s="323">
        <v>46022</v>
      </c>
      <c r="Q950" s="324">
        <v>8760</v>
      </c>
      <c r="R950" s="325">
        <v>45.95</v>
      </c>
      <c r="S950" s="274">
        <f t="shared" si="282"/>
        <v>1.0567500000000001</v>
      </c>
      <c r="T950" s="326">
        <f t="shared" si="291"/>
        <v>43.482375207002605</v>
      </c>
      <c r="U950" s="296" t="str">
        <f t="shared" si="283"/>
        <v/>
      </c>
      <c r="V950" s="296"/>
      <c r="W950" s="332">
        <v>44406</v>
      </c>
      <c r="X950" s="2" t="s">
        <v>108</v>
      </c>
      <c r="Y950" s="2" t="s">
        <v>111</v>
      </c>
      <c r="Z950" s="323">
        <v>45292</v>
      </c>
      <c r="AA950" s="323">
        <v>45657</v>
      </c>
      <c r="AB950" s="324">
        <v>8784</v>
      </c>
      <c r="AC950" s="325">
        <v>60.35</v>
      </c>
      <c r="AD950" s="274">
        <f t="shared" si="284"/>
        <v>1.0853999999999999</v>
      </c>
      <c r="AE950" s="326">
        <f t="shared" si="292"/>
        <v>55.601621522019535</v>
      </c>
      <c r="AF950" s="296" t="str">
        <f t="shared" si="293"/>
        <v/>
      </c>
      <c r="AG950" s="296"/>
      <c r="AH950" s="332">
        <v>44796</v>
      </c>
      <c r="AI950" s="2" t="s">
        <v>108</v>
      </c>
      <c r="AJ950" s="2" t="s">
        <v>153</v>
      </c>
      <c r="AK950" s="323">
        <v>47849</v>
      </c>
      <c r="AL950" s="323">
        <v>48213</v>
      </c>
      <c r="AM950" s="324">
        <v>8760</v>
      </c>
      <c r="AN950" s="325">
        <v>158.69</v>
      </c>
      <c r="AO950" s="274">
        <f t="shared" si="285"/>
        <v>0.96899000000000002</v>
      </c>
      <c r="AP950" s="326">
        <f t="shared" si="294"/>
        <v>163.76845994282706</v>
      </c>
      <c r="AQ950" s="296" t="str">
        <f t="shared" si="295"/>
        <v/>
      </c>
      <c r="AR950" s="296"/>
      <c r="AS950" s="332">
        <v>44806</v>
      </c>
      <c r="AT950" s="2" t="s">
        <v>115</v>
      </c>
      <c r="AU950" s="2" t="s">
        <v>116</v>
      </c>
      <c r="AV950" s="323">
        <v>45200</v>
      </c>
      <c r="AW950" s="323">
        <v>45291</v>
      </c>
      <c r="AX950" s="324">
        <v>2209</v>
      </c>
      <c r="AY950" s="325">
        <v>558.04999999999995</v>
      </c>
      <c r="AZ950" s="274">
        <f t="shared" si="286"/>
        <v>0.96418999999999999</v>
      </c>
      <c r="BA950" s="326">
        <f t="shared" si="296"/>
        <v>578.77596739231888</v>
      </c>
      <c r="BB950" s="296" t="str">
        <f t="shared" si="297"/>
        <v/>
      </c>
      <c r="BC950">
        <f t="shared" si="287"/>
        <v>1</v>
      </c>
      <c r="BD950" s="296"/>
      <c r="BE950" s="296"/>
      <c r="BF950" s="332">
        <v>45169</v>
      </c>
      <c r="BG950" s="2" t="s">
        <v>115</v>
      </c>
      <c r="BH950" s="2" t="s">
        <v>140</v>
      </c>
      <c r="BI950" s="323">
        <v>45566</v>
      </c>
      <c r="BJ950" s="323">
        <v>45657</v>
      </c>
      <c r="BK950" s="324">
        <v>2209</v>
      </c>
      <c r="BL950" s="325">
        <v>146.68</v>
      </c>
      <c r="BM950" s="274">
        <f t="shared" si="288"/>
        <v>0.95835000000000004</v>
      </c>
      <c r="BN950" s="326">
        <f t="shared" si="298"/>
        <v>153.05472948296551</v>
      </c>
      <c r="BO950" s="296" t="str">
        <f t="shared" si="299"/>
        <v/>
      </c>
      <c r="BP950" t="str">
        <f t="shared" si="289"/>
        <v/>
      </c>
      <c r="BQ950" s="296"/>
      <c r="BR950" s="332">
        <v>45159</v>
      </c>
      <c r="BS950" s="2" t="s">
        <v>108</v>
      </c>
      <c r="BT950" s="2" t="s">
        <v>155</v>
      </c>
      <c r="BU950" s="323">
        <v>48214</v>
      </c>
      <c r="BV950" s="323">
        <v>48579</v>
      </c>
      <c r="BW950" s="324">
        <v>8784</v>
      </c>
      <c r="BX950" s="325">
        <v>80.099999999999994</v>
      </c>
      <c r="BY950" s="274">
        <f t="shared" si="290"/>
        <v>0.95835000000000004</v>
      </c>
      <c r="BZ950" s="326">
        <f t="shared" si="300"/>
        <v>83.581155110345904</v>
      </c>
      <c r="CA950" s="296" t="str">
        <f t="shared" si="301"/>
        <v/>
      </c>
    </row>
    <row r="951" spans="12:79" x14ac:dyDescent="0.25">
      <c r="L951" s="332">
        <v>43977</v>
      </c>
      <c r="M951" s="2" t="s">
        <v>108</v>
      </c>
      <c r="N951" s="2" t="s">
        <v>138</v>
      </c>
      <c r="O951" s="323">
        <v>46023</v>
      </c>
      <c r="P951" s="323">
        <v>46387</v>
      </c>
      <c r="Q951" s="324">
        <v>8760</v>
      </c>
      <c r="R951" s="325">
        <v>46.5</v>
      </c>
      <c r="S951" s="274">
        <f t="shared" si="282"/>
        <v>1.0567500000000001</v>
      </c>
      <c r="T951" s="326">
        <f t="shared" si="291"/>
        <v>44.00283889283179</v>
      </c>
      <c r="U951" s="296" t="str">
        <f t="shared" si="283"/>
        <v/>
      </c>
      <c r="V951" s="296"/>
      <c r="W951" s="332">
        <v>44406</v>
      </c>
      <c r="X951" s="2" t="s">
        <v>108</v>
      </c>
      <c r="Y951" s="2" t="s">
        <v>135</v>
      </c>
      <c r="Z951" s="323">
        <v>45658</v>
      </c>
      <c r="AA951" s="323">
        <v>46022</v>
      </c>
      <c r="AB951" s="324">
        <v>8760</v>
      </c>
      <c r="AC951" s="325">
        <v>58.41</v>
      </c>
      <c r="AD951" s="274">
        <f t="shared" si="284"/>
        <v>1.0853999999999999</v>
      </c>
      <c r="AE951" s="326">
        <f t="shared" si="292"/>
        <v>53.814262023217246</v>
      </c>
      <c r="AF951" s="296" t="str">
        <f t="shared" si="293"/>
        <v/>
      </c>
      <c r="AG951" s="296"/>
      <c r="AH951" s="332">
        <v>44796</v>
      </c>
      <c r="AI951" s="2" t="s">
        <v>108</v>
      </c>
      <c r="AJ951" s="2" t="s">
        <v>155</v>
      </c>
      <c r="AK951" s="323">
        <v>48214</v>
      </c>
      <c r="AL951" s="323">
        <v>48579</v>
      </c>
      <c r="AM951" s="324">
        <v>8784</v>
      </c>
      <c r="AN951" s="325">
        <v>157.52000000000001</v>
      </c>
      <c r="AO951" s="274">
        <f t="shared" si="285"/>
        <v>0.96899000000000002</v>
      </c>
      <c r="AP951" s="326">
        <f t="shared" si="294"/>
        <v>162.56101714155977</v>
      </c>
      <c r="AQ951" s="296" t="str">
        <f t="shared" si="295"/>
        <v/>
      </c>
      <c r="AR951" s="296"/>
      <c r="AS951" s="332">
        <v>44806</v>
      </c>
      <c r="AT951" s="2" t="s">
        <v>115</v>
      </c>
      <c r="AU951" s="2" t="s">
        <v>111</v>
      </c>
      <c r="AV951" s="323">
        <v>45292</v>
      </c>
      <c r="AW951" s="323">
        <v>45382</v>
      </c>
      <c r="AX951" s="324">
        <v>2183</v>
      </c>
      <c r="AY951" s="325">
        <v>469.98</v>
      </c>
      <c r="AZ951" s="274">
        <f t="shared" si="286"/>
        <v>0.96418999999999999</v>
      </c>
      <c r="BA951" s="326">
        <f t="shared" si="296"/>
        <v>487.4350491085782</v>
      </c>
      <c r="BB951" s="296" t="str">
        <f t="shared" si="297"/>
        <v/>
      </c>
      <c r="BC951">
        <f t="shared" si="287"/>
        <v>1</v>
      </c>
      <c r="BD951" s="296"/>
      <c r="BE951" s="296"/>
      <c r="BF951" s="332">
        <v>45169</v>
      </c>
      <c r="BG951" s="2" t="s">
        <v>115</v>
      </c>
      <c r="BH951" s="2" t="s">
        <v>135</v>
      </c>
      <c r="BI951" s="323">
        <v>45658</v>
      </c>
      <c r="BJ951" s="323">
        <v>45747</v>
      </c>
      <c r="BK951" s="324">
        <v>2159</v>
      </c>
      <c r="BL951" s="325">
        <v>148.4</v>
      </c>
      <c r="BM951" s="274">
        <f t="shared" si="288"/>
        <v>0.95835000000000004</v>
      </c>
      <c r="BN951" s="326">
        <f t="shared" si="298"/>
        <v>154.84948087859343</v>
      </c>
      <c r="BO951" s="296" t="str">
        <f t="shared" si="299"/>
        <v/>
      </c>
      <c r="BP951" t="str">
        <f t="shared" si="289"/>
        <v/>
      </c>
      <c r="BQ951" s="296"/>
      <c r="BR951" s="332">
        <v>45159</v>
      </c>
      <c r="BS951" s="2" t="s">
        <v>108</v>
      </c>
      <c r="BT951" s="2" t="s">
        <v>158</v>
      </c>
      <c r="BU951" s="323">
        <v>48580</v>
      </c>
      <c r="BV951" s="323">
        <v>48944</v>
      </c>
      <c r="BW951" s="324">
        <v>8760</v>
      </c>
      <c r="BX951" s="325">
        <v>78.099999999999994</v>
      </c>
      <c r="BY951" s="274">
        <f t="shared" si="290"/>
        <v>0.95835000000000004</v>
      </c>
      <c r="BZ951" s="326">
        <f t="shared" si="300"/>
        <v>81.494234882871595</v>
      </c>
      <c r="CA951" s="296" t="str">
        <f t="shared" si="301"/>
        <v/>
      </c>
    </row>
    <row r="952" spans="12:79" x14ac:dyDescent="0.25">
      <c r="L952" s="332">
        <v>43976</v>
      </c>
      <c r="M952" s="2" t="s">
        <v>108</v>
      </c>
      <c r="N952" s="2" t="s">
        <v>151</v>
      </c>
      <c r="O952" s="323">
        <v>44197</v>
      </c>
      <c r="P952" s="323">
        <v>44561</v>
      </c>
      <c r="Q952" s="324">
        <v>8760</v>
      </c>
      <c r="R952" s="325">
        <v>37.619999999999997</v>
      </c>
      <c r="S952" s="274">
        <f t="shared" si="282"/>
        <v>1.0567500000000001</v>
      </c>
      <c r="T952" s="326">
        <f t="shared" si="291"/>
        <v>35.599716110716813</v>
      </c>
      <c r="U952" s="296" t="str">
        <f t="shared" si="283"/>
        <v/>
      </c>
      <c r="V952" s="296"/>
      <c r="W952" s="332">
        <v>44406</v>
      </c>
      <c r="X952" s="2" t="s">
        <v>108</v>
      </c>
      <c r="Y952" s="2" t="s">
        <v>138</v>
      </c>
      <c r="Z952" s="323">
        <v>46023</v>
      </c>
      <c r="AA952" s="323">
        <v>46387</v>
      </c>
      <c r="AB952" s="324">
        <v>8760</v>
      </c>
      <c r="AC952" s="325">
        <v>58.5</v>
      </c>
      <c r="AD952" s="274">
        <f t="shared" si="284"/>
        <v>1.0853999999999999</v>
      </c>
      <c r="AE952" s="326">
        <f t="shared" si="292"/>
        <v>53.897180762852408</v>
      </c>
      <c r="AF952" s="296" t="str">
        <f t="shared" si="293"/>
        <v/>
      </c>
      <c r="AG952" s="296"/>
      <c r="AH952" s="332">
        <v>44795</v>
      </c>
      <c r="AI952" s="2" t="s">
        <v>108</v>
      </c>
      <c r="AJ952" s="2" t="s">
        <v>110</v>
      </c>
      <c r="AK952" s="323">
        <v>44927</v>
      </c>
      <c r="AL952" s="323">
        <v>45291</v>
      </c>
      <c r="AM952" s="324">
        <v>8760</v>
      </c>
      <c r="AN952" s="325">
        <v>637.75</v>
      </c>
      <c r="AO952" s="274">
        <f t="shared" si="285"/>
        <v>0.96899000000000002</v>
      </c>
      <c r="AP952" s="326">
        <f t="shared" si="294"/>
        <v>658.15952693010252</v>
      </c>
      <c r="AQ952" s="296" t="str">
        <f t="shared" si="295"/>
        <v/>
      </c>
      <c r="AR952" s="296"/>
      <c r="AS952" s="332">
        <v>44806</v>
      </c>
      <c r="AT952" s="2" t="s">
        <v>115</v>
      </c>
      <c r="AU952" s="2" t="s">
        <v>117</v>
      </c>
      <c r="AV952" s="323">
        <v>45383</v>
      </c>
      <c r="AW952" s="323">
        <v>45473</v>
      </c>
      <c r="AX952" s="324">
        <v>2184</v>
      </c>
      <c r="AY952" s="325">
        <v>122.93</v>
      </c>
      <c r="AZ952" s="274">
        <f t="shared" si="286"/>
        <v>0.96418999999999999</v>
      </c>
      <c r="BA952" s="326">
        <f t="shared" si="296"/>
        <v>127.49561808357275</v>
      </c>
      <c r="BB952" s="296" t="str">
        <f t="shared" si="297"/>
        <v/>
      </c>
      <c r="BC952">
        <f t="shared" si="287"/>
        <v>1</v>
      </c>
      <c r="BD952" s="296"/>
      <c r="BE952" s="296"/>
      <c r="BF952" s="332">
        <v>45169</v>
      </c>
      <c r="BG952" s="2" t="s">
        <v>115</v>
      </c>
      <c r="BH952" s="2" t="s">
        <v>145</v>
      </c>
      <c r="BI952" s="323">
        <v>45748</v>
      </c>
      <c r="BJ952" s="323">
        <v>45838</v>
      </c>
      <c r="BK952" s="324">
        <v>2184</v>
      </c>
      <c r="BL952" s="325">
        <v>107.34</v>
      </c>
      <c r="BM952" s="274">
        <f t="shared" si="288"/>
        <v>0.95835000000000004</v>
      </c>
      <c r="BN952" s="326">
        <f t="shared" si="298"/>
        <v>112.00500860854594</v>
      </c>
      <c r="BO952" s="296" t="str">
        <f t="shared" si="299"/>
        <v/>
      </c>
      <c r="BP952" t="str">
        <f t="shared" si="289"/>
        <v/>
      </c>
      <c r="BQ952" s="296"/>
      <c r="BR952" s="332">
        <v>45156</v>
      </c>
      <c r="BS952" s="2" t="s">
        <v>108</v>
      </c>
      <c r="BT952" s="2" t="s">
        <v>111</v>
      </c>
      <c r="BU952" s="323">
        <v>45292</v>
      </c>
      <c r="BV952" s="323">
        <v>45657</v>
      </c>
      <c r="BW952" s="324">
        <v>8784</v>
      </c>
      <c r="BX952" s="325">
        <v>141.08000000000001</v>
      </c>
      <c r="BY952" s="274">
        <f t="shared" si="290"/>
        <v>0.95835000000000004</v>
      </c>
      <c r="BZ952" s="326">
        <f t="shared" si="300"/>
        <v>147.21135284603747</v>
      </c>
      <c r="CA952" s="296">
        <f t="shared" si="301"/>
        <v>147.21135284603747</v>
      </c>
    </row>
    <row r="953" spans="12:79" x14ac:dyDescent="0.25">
      <c r="L953" s="332">
        <v>43976</v>
      </c>
      <c r="M953" s="2" t="s">
        <v>108</v>
      </c>
      <c r="N953" s="2" t="s">
        <v>133</v>
      </c>
      <c r="O953" s="323">
        <v>44562</v>
      </c>
      <c r="P953" s="323">
        <v>44926</v>
      </c>
      <c r="Q953" s="324">
        <v>8760</v>
      </c>
      <c r="R953" s="325">
        <v>41.48</v>
      </c>
      <c r="S953" s="274">
        <f t="shared" si="282"/>
        <v>1.0567500000000001</v>
      </c>
      <c r="T953" s="326">
        <f t="shared" si="291"/>
        <v>39.25242488762715</v>
      </c>
      <c r="U953" s="296" t="str">
        <f t="shared" si="283"/>
        <v/>
      </c>
      <c r="V953" s="296"/>
      <c r="W953" s="332">
        <v>44406</v>
      </c>
      <c r="X953" s="2" t="s">
        <v>108</v>
      </c>
      <c r="Y953" s="2" t="s">
        <v>141</v>
      </c>
      <c r="Z953" s="323">
        <v>46388</v>
      </c>
      <c r="AA953" s="323">
        <v>46752</v>
      </c>
      <c r="AB953" s="324">
        <v>8760</v>
      </c>
      <c r="AC953" s="325">
        <v>58.83</v>
      </c>
      <c r="AD953" s="274">
        <f t="shared" si="284"/>
        <v>1.0853999999999999</v>
      </c>
      <c r="AE953" s="326">
        <f t="shared" si="292"/>
        <v>54.201216141514649</v>
      </c>
      <c r="AF953" s="296" t="str">
        <f t="shared" si="293"/>
        <v/>
      </c>
      <c r="AG953" s="296"/>
      <c r="AH953" s="332">
        <v>44795</v>
      </c>
      <c r="AI953" s="2" t="s">
        <v>108</v>
      </c>
      <c r="AJ953" s="2" t="s">
        <v>111</v>
      </c>
      <c r="AK953" s="323">
        <v>45292</v>
      </c>
      <c r="AL953" s="323">
        <v>45657</v>
      </c>
      <c r="AM953" s="324">
        <v>8784</v>
      </c>
      <c r="AN953" s="325">
        <v>388.74</v>
      </c>
      <c r="AO953" s="274">
        <f t="shared" si="285"/>
        <v>0.96899000000000002</v>
      </c>
      <c r="AP953" s="326">
        <f t="shared" si="294"/>
        <v>401.18061073901691</v>
      </c>
      <c r="AQ953" s="296">
        <f t="shared" si="295"/>
        <v>401.18061073901691</v>
      </c>
      <c r="AR953" s="296"/>
      <c r="AS953" s="332">
        <v>44806</v>
      </c>
      <c r="AT953" s="2" t="s">
        <v>115</v>
      </c>
      <c r="AU953" s="2" t="s">
        <v>118</v>
      </c>
      <c r="AV953" s="323">
        <v>45474</v>
      </c>
      <c r="AW953" s="323">
        <v>45565</v>
      </c>
      <c r="AX953" s="324">
        <v>2208</v>
      </c>
      <c r="AY953" s="325">
        <v>116.5</v>
      </c>
      <c r="AZ953" s="274">
        <f t="shared" si="286"/>
        <v>0.96418999999999999</v>
      </c>
      <c r="BA953" s="326">
        <f t="shared" si="296"/>
        <v>120.82680799427499</v>
      </c>
      <c r="BB953" s="296" t="str">
        <f t="shared" si="297"/>
        <v/>
      </c>
      <c r="BC953">
        <f t="shared" si="287"/>
        <v>1</v>
      </c>
      <c r="BD953" s="296"/>
      <c r="BE953" s="296"/>
      <c r="BF953" s="332">
        <v>45169</v>
      </c>
      <c r="BG953" s="2" t="s">
        <v>115</v>
      </c>
      <c r="BH953" s="2" t="s">
        <v>148</v>
      </c>
      <c r="BI953" s="323">
        <v>45839</v>
      </c>
      <c r="BJ953" s="323">
        <v>45930</v>
      </c>
      <c r="BK953" s="324">
        <v>2208</v>
      </c>
      <c r="BL953" s="325">
        <v>107.58</v>
      </c>
      <c r="BM953" s="274">
        <f t="shared" si="288"/>
        <v>0.95835000000000004</v>
      </c>
      <c r="BN953" s="326">
        <f t="shared" si="298"/>
        <v>112.25543903584285</v>
      </c>
      <c r="BO953" s="296" t="str">
        <f t="shared" si="299"/>
        <v/>
      </c>
      <c r="BP953" t="str">
        <f t="shared" si="289"/>
        <v/>
      </c>
      <c r="BQ953" s="296"/>
      <c r="BR953" s="332">
        <v>45156</v>
      </c>
      <c r="BS953" s="2" t="s">
        <v>108</v>
      </c>
      <c r="BT953" s="2" t="s">
        <v>135</v>
      </c>
      <c r="BU953" s="323">
        <v>45658</v>
      </c>
      <c r="BV953" s="323">
        <v>46022</v>
      </c>
      <c r="BW953" s="324">
        <v>8760</v>
      </c>
      <c r="BX953" s="325">
        <v>125.51</v>
      </c>
      <c r="BY953" s="274">
        <f t="shared" si="290"/>
        <v>0.95835000000000004</v>
      </c>
      <c r="BZ953" s="326">
        <f t="shared" si="300"/>
        <v>130.96467887514999</v>
      </c>
      <c r="CA953" s="296" t="str">
        <f t="shared" si="301"/>
        <v/>
      </c>
    </row>
    <row r="954" spans="12:79" x14ac:dyDescent="0.25">
      <c r="L954" s="332">
        <v>43976</v>
      </c>
      <c r="M954" s="2" t="s">
        <v>108</v>
      </c>
      <c r="N954" s="2" t="s">
        <v>110</v>
      </c>
      <c r="O954" s="323">
        <v>44927</v>
      </c>
      <c r="P954" s="323">
        <v>45291</v>
      </c>
      <c r="Q954" s="324">
        <v>8760</v>
      </c>
      <c r="R954" s="325">
        <v>43.33</v>
      </c>
      <c r="S954" s="274">
        <f t="shared" si="282"/>
        <v>1.0567500000000001</v>
      </c>
      <c r="T954" s="326">
        <f t="shared" si="291"/>
        <v>41.003075467234439</v>
      </c>
      <c r="U954" s="296" t="str">
        <f t="shared" si="283"/>
        <v/>
      </c>
      <c r="V954" s="296"/>
      <c r="W954" s="332">
        <v>44405</v>
      </c>
      <c r="X954" s="2" t="s">
        <v>108</v>
      </c>
      <c r="Y954" s="2" t="s">
        <v>133</v>
      </c>
      <c r="Z954" s="323">
        <v>44562</v>
      </c>
      <c r="AA954" s="323">
        <v>44926</v>
      </c>
      <c r="AB954" s="324">
        <v>8760</v>
      </c>
      <c r="AC954" s="325">
        <v>74.08</v>
      </c>
      <c r="AD954" s="274">
        <f t="shared" si="284"/>
        <v>1.0853999999999999</v>
      </c>
      <c r="AE954" s="326">
        <f t="shared" si="292"/>
        <v>68.251335913027461</v>
      </c>
      <c r="AF954" s="296" t="str">
        <f t="shared" si="293"/>
        <v/>
      </c>
      <c r="AG954" s="296"/>
      <c r="AH954" s="332">
        <v>44795</v>
      </c>
      <c r="AI954" s="2" t="s">
        <v>108</v>
      </c>
      <c r="AJ954" s="2" t="s">
        <v>135</v>
      </c>
      <c r="AK954" s="323">
        <v>45658</v>
      </c>
      <c r="AL954" s="323">
        <v>46022</v>
      </c>
      <c r="AM954" s="324">
        <v>8760</v>
      </c>
      <c r="AN954" s="325">
        <v>275.92</v>
      </c>
      <c r="AO954" s="274">
        <f t="shared" si="285"/>
        <v>0.96899000000000002</v>
      </c>
      <c r="AP954" s="326">
        <f t="shared" si="294"/>
        <v>284.75010062023347</v>
      </c>
      <c r="AQ954" s="296" t="str">
        <f t="shared" si="295"/>
        <v/>
      </c>
      <c r="AR954" s="296"/>
      <c r="AS954" s="332">
        <v>44806</v>
      </c>
      <c r="AT954" s="2" t="s">
        <v>115</v>
      </c>
      <c r="AU954" s="2" t="s">
        <v>140</v>
      </c>
      <c r="AV954" s="323">
        <v>45566</v>
      </c>
      <c r="AW954" s="323">
        <v>45657</v>
      </c>
      <c r="AX954" s="324">
        <v>2209</v>
      </c>
      <c r="AY954" s="325">
        <v>234.02</v>
      </c>
      <c r="AZ954" s="274">
        <f t="shared" si="286"/>
        <v>0.96418999999999999</v>
      </c>
      <c r="BA954" s="326">
        <f t="shared" si="296"/>
        <v>242.71149877098912</v>
      </c>
      <c r="BB954" s="296" t="str">
        <f t="shared" si="297"/>
        <v/>
      </c>
      <c r="BC954" t="str">
        <f t="shared" si="287"/>
        <v/>
      </c>
      <c r="BD954" s="296"/>
      <c r="BE954" s="296"/>
      <c r="BF954" s="332">
        <v>45169</v>
      </c>
      <c r="BG954" s="2" t="s">
        <v>115</v>
      </c>
      <c r="BH954" s="2" t="s">
        <v>152</v>
      </c>
      <c r="BI954" s="323">
        <v>45931</v>
      </c>
      <c r="BJ954" s="323">
        <v>46022</v>
      </c>
      <c r="BK954" s="324">
        <v>2209</v>
      </c>
      <c r="BL954" s="325">
        <v>135.62</v>
      </c>
      <c r="BM954" s="274">
        <f t="shared" si="288"/>
        <v>0.95835000000000004</v>
      </c>
      <c r="BN954" s="326">
        <f t="shared" si="298"/>
        <v>141.51406062503261</v>
      </c>
      <c r="BO954" s="296" t="str">
        <f t="shared" si="299"/>
        <v/>
      </c>
      <c r="BP954" t="str">
        <f t="shared" si="289"/>
        <v/>
      </c>
      <c r="BQ954" s="296"/>
      <c r="BR954" s="332">
        <v>45156</v>
      </c>
      <c r="BS954" s="2" t="s">
        <v>108</v>
      </c>
      <c r="BT954" s="2" t="s">
        <v>138</v>
      </c>
      <c r="BU954" s="323">
        <v>46023</v>
      </c>
      <c r="BV954" s="323">
        <v>46387</v>
      </c>
      <c r="BW954" s="324">
        <v>8760</v>
      </c>
      <c r="BX954" s="325">
        <v>107.42</v>
      </c>
      <c r="BY954" s="274">
        <f t="shared" si="290"/>
        <v>0.95835000000000004</v>
      </c>
      <c r="BZ954" s="326">
        <f t="shared" si="300"/>
        <v>112.0884854176449</v>
      </c>
      <c r="CA954" s="296" t="str">
        <f t="shared" si="301"/>
        <v/>
      </c>
    </row>
    <row r="955" spans="12:79" x14ac:dyDescent="0.25">
      <c r="L955" s="332">
        <v>43976</v>
      </c>
      <c r="M955" s="2" t="s">
        <v>108</v>
      </c>
      <c r="N955" s="2" t="s">
        <v>111</v>
      </c>
      <c r="O955" s="323">
        <v>45292</v>
      </c>
      <c r="P955" s="323">
        <v>45657</v>
      </c>
      <c r="Q955" s="324">
        <v>8784</v>
      </c>
      <c r="R955" s="325">
        <v>44.63</v>
      </c>
      <c r="S955" s="274">
        <f t="shared" si="282"/>
        <v>1.0567500000000001</v>
      </c>
      <c r="T955" s="326">
        <f t="shared" si="291"/>
        <v>42.233262361012535</v>
      </c>
      <c r="U955" s="296" t="str">
        <f t="shared" si="283"/>
        <v/>
      </c>
      <c r="V955" s="296"/>
      <c r="W955" s="332">
        <v>44405</v>
      </c>
      <c r="X955" s="2" t="s">
        <v>108</v>
      </c>
      <c r="Y955" s="2" t="s">
        <v>110</v>
      </c>
      <c r="Z955" s="323">
        <v>44927</v>
      </c>
      <c r="AA955" s="323">
        <v>45291</v>
      </c>
      <c r="AB955" s="324">
        <v>8760</v>
      </c>
      <c r="AC955" s="325">
        <v>65.11</v>
      </c>
      <c r="AD955" s="274">
        <f t="shared" si="284"/>
        <v>1.0853999999999999</v>
      </c>
      <c r="AE955" s="326">
        <f t="shared" si="292"/>
        <v>59.987101529390088</v>
      </c>
      <c r="AF955" s="296" t="str">
        <f t="shared" si="293"/>
        <v/>
      </c>
      <c r="AG955" s="296"/>
      <c r="AH955" s="332">
        <v>44795</v>
      </c>
      <c r="AI955" s="2" t="s">
        <v>108</v>
      </c>
      <c r="AJ955" s="2" t="s">
        <v>138</v>
      </c>
      <c r="AK955" s="323">
        <v>46023</v>
      </c>
      <c r="AL955" s="323">
        <v>46387</v>
      </c>
      <c r="AM955" s="324">
        <v>8760</v>
      </c>
      <c r="AN955" s="325">
        <v>207</v>
      </c>
      <c r="AO955" s="274">
        <f t="shared" si="285"/>
        <v>0.96899000000000002</v>
      </c>
      <c r="AP955" s="326">
        <f t="shared" si="294"/>
        <v>213.62449560882982</v>
      </c>
      <c r="AQ955" s="296" t="str">
        <f t="shared" si="295"/>
        <v/>
      </c>
      <c r="AR955" s="296"/>
      <c r="AS955" s="332">
        <v>44806</v>
      </c>
      <c r="AT955" s="2" t="s">
        <v>115</v>
      </c>
      <c r="AU955" s="2" t="s">
        <v>135</v>
      </c>
      <c r="AV955" s="323">
        <v>45658</v>
      </c>
      <c r="AW955" s="323">
        <v>45747</v>
      </c>
      <c r="AX955" s="324">
        <v>2159</v>
      </c>
      <c r="AY955" s="325">
        <v>224.52</v>
      </c>
      <c r="AZ955" s="274">
        <f t="shared" si="286"/>
        <v>0.96418999999999999</v>
      </c>
      <c r="BA955" s="326">
        <f t="shared" si="296"/>
        <v>232.8586689345461</v>
      </c>
      <c r="BB955" s="296" t="str">
        <f t="shared" si="297"/>
        <v/>
      </c>
      <c r="BC955" t="str">
        <f t="shared" si="287"/>
        <v/>
      </c>
      <c r="BD955" s="296"/>
      <c r="BE955" s="296"/>
      <c r="BF955" s="332">
        <v>45169</v>
      </c>
      <c r="BG955" s="2" t="s">
        <v>115</v>
      </c>
      <c r="BH955" s="2" t="s">
        <v>138</v>
      </c>
      <c r="BI955" s="323">
        <v>46023</v>
      </c>
      <c r="BJ955" s="323">
        <v>46112</v>
      </c>
      <c r="BK955" s="324">
        <v>2159</v>
      </c>
      <c r="BL955" s="325">
        <v>133.47999999999999</v>
      </c>
      <c r="BM955" s="274">
        <f t="shared" si="288"/>
        <v>0.95835000000000004</v>
      </c>
      <c r="BN955" s="326">
        <f t="shared" si="298"/>
        <v>139.28105598163509</v>
      </c>
      <c r="BO955" s="296" t="str">
        <f t="shared" si="299"/>
        <v/>
      </c>
      <c r="BP955" t="str">
        <f t="shared" si="289"/>
        <v/>
      </c>
      <c r="BQ955" s="296"/>
      <c r="BR955" s="332">
        <v>45156</v>
      </c>
      <c r="BS955" s="2" t="s">
        <v>108</v>
      </c>
      <c r="BT955" s="2" t="s">
        <v>141</v>
      </c>
      <c r="BU955" s="323">
        <v>46388</v>
      </c>
      <c r="BV955" s="323">
        <v>46752</v>
      </c>
      <c r="BW955" s="324">
        <v>8760</v>
      </c>
      <c r="BX955" s="325">
        <v>91.38</v>
      </c>
      <c r="BY955" s="274">
        <f t="shared" si="290"/>
        <v>0.95835000000000004</v>
      </c>
      <c r="BZ955" s="326">
        <f t="shared" si="300"/>
        <v>95.351385193300985</v>
      </c>
      <c r="CA955" s="296" t="str">
        <f t="shared" si="301"/>
        <v/>
      </c>
    </row>
    <row r="956" spans="12:79" x14ac:dyDescent="0.25">
      <c r="L956" s="332">
        <v>43976</v>
      </c>
      <c r="M956" s="2" t="s">
        <v>108</v>
      </c>
      <c r="N956" s="2" t="s">
        <v>135</v>
      </c>
      <c r="O956" s="323">
        <v>45658</v>
      </c>
      <c r="P956" s="323">
        <v>46022</v>
      </c>
      <c r="Q956" s="324">
        <v>8760</v>
      </c>
      <c r="R956" s="325">
        <v>45.23</v>
      </c>
      <c r="S956" s="274">
        <f t="shared" si="282"/>
        <v>1.0567500000000001</v>
      </c>
      <c r="T956" s="326">
        <f t="shared" si="291"/>
        <v>42.801040927371652</v>
      </c>
      <c r="U956" s="296" t="str">
        <f t="shared" si="283"/>
        <v/>
      </c>
      <c r="V956" s="296"/>
      <c r="W956" s="332">
        <v>44405</v>
      </c>
      <c r="X956" s="2" t="s">
        <v>108</v>
      </c>
      <c r="Y956" s="2" t="s">
        <v>111</v>
      </c>
      <c r="Z956" s="323">
        <v>45292</v>
      </c>
      <c r="AA956" s="323">
        <v>45657</v>
      </c>
      <c r="AB956" s="324">
        <v>8784</v>
      </c>
      <c r="AC956" s="325">
        <v>60.15</v>
      </c>
      <c r="AD956" s="274">
        <f t="shared" si="284"/>
        <v>1.0853999999999999</v>
      </c>
      <c r="AE956" s="326">
        <f t="shared" si="292"/>
        <v>55.417357656163631</v>
      </c>
      <c r="AF956" s="296" t="str">
        <f t="shared" si="293"/>
        <v/>
      </c>
      <c r="AG956" s="296"/>
      <c r="AH956" s="332">
        <v>44795</v>
      </c>
      <c r="AI956" s="2" t="s">
        <v>108</v>
      </c>
      <c r="AJ956" s="2" t="s">
        <v>141</v>
      </c>
      <c r="AK956" s="323">
        <v>46388</v>
      </c>
      <c r="AL956" s="323">
        <v>46752</v>
      </c>
      <c r="AM956" s="324">
        <v>8760</v>
      </c>
      <c r="AN956" s="325">
        <v>180</v>
      </c>
      <c r="AO956" s="274">
        <f t="shared" si="285"/>
        <v>0.96899000000000002</v>
      </c>
      <c r="AP956" s="326">
        <f t="shared" si="294"/>
        <v>185.76043096419983</v>
      </c>
      <c r="AQ956" s="296" t="str">
        <f t="shared" si="295"/>
        <v/>
      </c>
      <c r="AR956" s="296"/>
      <c r="AS956" s="332">
        <v>44806</v>
      </c>
      <c r="AT956" s="2" t="s">
        <v>115</v>
      </c>
      <c r="AU956" s="2" t="s">
        <v>145</v>
      </c>
      <c r="AV956" s="323">
        <v>45748</v>
      </c>
      <c r="AW956" s="323">
        <v>45838</v>
      </c>
      <c r="AX956" s="324">
        <v>2184</v>
      </c>
      <c r="AY956" s="325"/>
      <c r="AZ956" s="274">
        <f t="shared" si="286"/>
        <v>0.96418999999999999</v>
      </c>
      <c r="BA956" s="326" t="str">
        <f t="shared" si="296"/>
        <v/>
      </c>
      <c r="BB956" s="296" t="str">
        <f t="shared" si="297"/>
        <v/>
      </c>
      <c r="BC956" t="str">
        <f t="shared" si="287"/>
        <v/>
      </c>
      <c r="BD956" s="296"/>
      <c r="BE956" s="296"/>
      <c r="BF956" s="332">
        <v>45169</v>
      </c>
      <c r="BG956" s="2" t="s">
        <v>115</v>
      </c>
      <c r="BH956" s="2" t="s">
        <v>157</v>
      </c>
      <c r="BI956" s="323">
        <v>46113</v>
      </c>
      <c r="BJ956" s="323">
        <v>46203</v>
      </c>
      <c r="BK956" s="324">
        <v>2184</v>
      </c>
      <c r="BL956" s="325"/>
      <c r="BM956" s="274">
        <f t="shared" si="288"/>
        <v>0.95835000000000004</v>
      </c>
      <c r="BN956" s="326" t="str">
        <f t="shared" si="298"/>
        <v/>
      </c>
      <c r="BO956" s="296" t="str">
        <f t="shared" si="299"/>
        <v/>
      </c>
      <c r="BP956" t="str">
        <f t="shared" si="289"/>
        <v/>
      </c>
      <c r="BQ956" s="296"/>
      <c r="BR956" s="332">
        <v>45156</v>
      </c>
      <c r="BS956" s="2" t="s">
        <v>108</v>
      </c>
      <c r="BT956" s="2" t="s">
        <v>143</v>
      </c>
      <c r="BU956" s="323">
        <v>46753</v>
      </c>
      <c r="BV956" s="323">
        <v>47118</v>
      </c>
      <c r="BW956" s="324">
        <v>8784</v>
      </c>
      <c r="BX956" s="325">
        <v>81.849999999999994</v>
      </c>
      <c r="BY956" s="274">
        <f t="shared" si="290"/>
        <v>0.95835000000000004</v>
      </c>
      <c r="BZ956" s="326">
        <f t="shared" si="300"/>
        <v>85.407210309385917</v>
      </c>
      <c r="CA956" s="296" t="str">
        <f t="shared" si="301"/>
        <v/>
      </c>
    </row>
    <row r="957" spans="12:79" x14ac:dyDescent="0.25">
      <c r="L957" s="332">
        <v>43976</v>
      </c>
      <c r="M957" s="2" t="s">
        <v>108</v>
      </c>
      <c r="N957" s="2" t="s">
        <v>138</v>
      </c>
      <c r="O957" s="323">
        <v>46023</v>
      </c>
      <c r="P957" s="323">
        <v>46387</v>
      </c>
      <c r="Q957" s="324">
        <v>8760</v>
      </c>
      <c r="R957" s="325">
        <v>45.78</v>
      </c>
      <c r="S957" s="274">
        <f t="shared" si="282"/>
        <v>1.0567500000000001</v>
      </c>
      <c r="T957" s="326">
        <f t="shared" si="291"/>
        <v>43.321504613200851</v>
      </c>
      <c r="U957" s="296" t="str">
        <f t="shared" si="283"/>
        <v/>
      </c>
      <c r="V957" s="296"/>
      <c r="W957" s="332">
        <v>44405</v>
      </c>
      <c r="X957" s="2" t="s">
        <v>108</v>
      </c>
      <c r="Y957" s="2" t="s">
        <v>135</v>
      </c>
      <c r="Z957" s="323">
        <v>45658</v>
      </c>
      <c r="AA957" s="323">
        <v>46022</v>
      </c>
      <c r="AB957" s="324">
        <v>8760</v>
      </c>
      <c r="AC957" s="325">
        <v>57.92</v>
      </c>
      <c r="AD957" s="274">
        <f t="shared" si="284"/>
        <v>1.0853999999999999</v>
      </c>
      <c r="AE957" s="326">
        <f t="shared" si="292"/>
        <v>53.362815551870284</v>
      </c>
      <c r="AF957" s="296" t="str">
        <f t="shared" si="293"/>
        <v/>
      </c>
      <c r="AG957" s="296"/>
      <c r="AH957" s="332">
        <v>44795</v>
      </c>
      <c r="AI957" s="2" t="s">
        <v>108</v>
      </c>
      <c r="AJ957" s="2" t="s">
        <v>143</v>
      </c>
      <c r="AK957" s="323">
        <v>46753</v>
      </c>
      <c r="AL957" s="323">
        <v>47118</v>
      </c>
      <c r="AM957" s="324">
        <v>8784</v>
      </c>
      <c r="AN957" s="325">
        <v>172.5</v>
      </c>
      <c r="AO957" s="274">
        <f t="shared" si="285"/>
        <v>0.96899000000000002</v>
      </c>
      <c r="AP957" s="326">
        <f t="shared" si="294"/>
        <v>178.02041300735817</v>
      </c>
      <c r="AQ957" s="296" t="str">
        <f t="shared" si="295"/>
        <v/>
      </c>
      <c r="AR957" s="296"/>
      <c r="AS957" s="332">
        <v>44805</v>
      </c>
      <c r="AT957" s="2" t="s">
        <v>115</v>
      </c>
      <c r="AU957" s="2" t="s">
        <v>186</v>
      </c>
      <c r="AV957" s="323">
        <v>44835</v>
      </c>
      <c r="AW957" s="323">
        <v>44926</v>
      </c>
      <c r="AX957" s="324">
        <v>2209</v>
      </c>
      <c r="AY957" s="325">
        <v>625</v>
      </c>
      <c r="AZ957" s="274">
        <f t="shared" si="286"/>
        <v>0.96418999999999999</v>
      </c>
      <c r="BA957" s="326">
        <f t="shared" si="296"/>
        <v>648.21248923967266</v>
      </c>
      <c r="BB957" s="296" t="str">
        <f t="shared" si="297"/>
        <v/>
      </c>
      <c r="BC957" t="str">
        <f t="shared" si="287"/>
        <v/>
      </c>
      <c r="BD957" s="296"/>
      <c r="BE957" s="296"/>
      <c r="BF957" s="332">
        <v>45168</v>
      </c>
      <c r="BG957" s="2" t="s">
        <v>115</v>
      </c>
      <c r="BH957" s="2" t="s">
        <v>116</v>
      </c>
      <c r="BI957" s="323">
        <v>45200</v>
      </c>
      <c r="BJ957" s="323">
        <v>45291</v>
      </c>
      <c r="BK957" s="324">
        <v>2209</v>
      </c>
      <c r="BL957" s="325">
        <v>120.11</v>
      </c>
      <c r="BM957" s="274">
        <f t="shared" si="288"/>
        <v>0.95835000000000004</v>
      </c>
      <c r="BN957" s="326">
        <f t="shared" si="298"/>
        <v>125.32999426096937</v>
      </c>
      <c r="BO957" s="296">
        <f t="shared" si="299"/>
        <v>125.32999426096937</v>
      </c>
      <c r="BP957">
        <f t="shared" si="289"/>
        <v>1</v>
      </c>
      <c r="BQ957" s="296"/>
      <c r="BR957" s="332">
        <v>45156</v>
      </c>
      <c r="BS957" s="2" t="s">
        <v>108</v>
      </c>
      <c r="BT957" s="2" t="s">
        <v>146</v>
      </c>
      <c r="BU957" s="323">
        <v>47119</v>
      </c>
      <c r="BV957" s="323">
        <v>47483</v>
      </c>
      <c r="BW957" s="324">
        <v>8760</v>
      </c>
      <c r="BX957" s="325">
        <v>83.5</v>
      </c>
      <c r="BY957" s="274">
        <f t="shared" si="290"/>
        <v>0.95835000000000004</v>
      </c>
      <c r="BZ957" s="326">
        <f t="shared" si="300"/>
        <v>87.128919497052223</v>
      </c>
      <c r="CA957" s="296" t="str">
        <f t="shared" si="301"/>
        <v/>
      </c>
    </row>
    <row r="958" spans="12:79" x14ac:dyDescent="0.25">
      <c r="L958" s="332">
        <v>43973</v>
      </c>
      <c r="M958" s="2" t="s">
        <v>108</v>
      </c>
      <c r="N958" s="2" t="s">
        <v>151</v>
      </c>
      <c r="O958" s="323">
        <v>44197</v>
      </c>
      <c r="P958" s="323">
        <v>44561</v>
      </c>
      <c r="Q958" s="324">
        <v>8760</v>
      </c>
      <c r="R958" s="325">
        <v>36.630000000000003</v>
      </c>
      <c r="S958" s="274">
        <f t="shared" si="282"/>
        <v>1.0567500000000001</v>
      </c>
      <c r="T958" s="326">
        <f t="shared" si="291"/>
        <v>34.662881476224271</v>
      </c>
      <c r="U958" s="296" t="str">
        <f t="shared" si="283"/>
        <v/>
      </c>
      <c r="V958" s="296"/>
      <c r="W958" s="332">
        <v>44405</v>
      </c>
      <c r="X958" s="2" t="s">
        <v>108</v>
      </c>
      <c r="Y958" s="2" t="s">
        <v>138</v>
      </c>
      <c r="Z958" s="323">
        <v>46023</v>
      </c>
      <c r="AA958" s="323">
        <v>46387</v>
      </c>
      <c r="AB958" s="324">
        <v>8760</v>
      </c>
      <c r="AC958" s="325">
        <v>58.2</v>
      </c>
      <c r="AD958" s="274">
        <f t="shared" si="284"/>
        <v>1.0853999999999999</v>
      </c>
      <c r="AE958" s="326">
        <f t="shared" si="292"/>
        <v>53.620784964068555</v>
      </c>
      <c r="AF958" s="296" t="str">
        <f t="shared" si="293"/>
        <v/>
      </c>
      <c r="AG958" s="296"/>
      <c r="AH958" s="332">
        <v>44795</v>
      </c>
      <c r="AI958" s="2" t="s">
        <v>108</v>
      </c>
      <c r="AJ958" s="2" t="s">
        <v>146</v>
      </c>
      <c r="AK958" s="323">
        <v>47119</v>
      </c>
      <c r="AL958" s="323">
        <v>47483</v>
      </c>
      <c r="AM958" s="324">
        <v>8760</v>
      </c>
      <c r="AN958" s="325">
        <v>160</v>
      </c>
      <c r="AO958" s="274">
        <f t="shared" si="285"/>
        <v>0.96899000000000002</v>
      </c>
      <c r="AP958" s="326">
        <f t="shared" si="294"/>
        <v>165.12038307928873</v>
      </c>
      <c r="AQ958" s="296" t="str">
        <f t="shared" si="295"/>
        <v/>
      </c>
      <c r="AR958" s="296"/>
      <c r="AS958" s="332">
        <v>44805</v>
      </c>
      <c r="AT958" s="2" t="s">
        <v>115</v>
      </c>
      <c r="AU958" s="2" t="s">
        <v>110</v>
      </c>
      <c r="AV958" s="323">
        <v>44927</v>
      </c>
      <c r="AW958" s="323">
        <v>45016</v>
      </c>
      <c r="AX958" s="324">
        <v>2159</v>
      </c>
      <c r="AY958" s="325">
        <v>698.63</v>
      </c>
      <c r="AZ958" s="274">
        <f t="shared" si="286"/>
        <v>0.96418999999999999</v>
      </c>
      <c r="BA958" s="326">
        <f t="shared" si="296"/>
        <v>724.57710617202008</v>
      </c>
      <c r="BB958" s="296" t="str">
        <f t="shared" si="297"/>
        <v/>
      </c>
      <c r="BC958" t="str">
        <f t="shared" si="287"/>
        <v/>
      </c>
      <c r="BD958" s="296"/>
      <c r="BE958" s="296"/>
      <c r="BF958" s="332">
        <v>45168</v>
      </c>
      <c r="BG958" s="2" t="s">
        <v>115</v>
      </c>
      <c r="BH958" s="2" t="s">
        <v>111</v>
      </c>
      <c r="BI958" s="323">
        <v>45292</v>
      </c>
      <c r="BJ958" s="323">
        <v>45382</v>
      </c>
      <c r="BK958" s="324">
        <v>2183</v>
      </c>
      <c r="BL958" s="325">
        <v>142.21</v>
      </c>
      <c r="BM958" s="274">
        <f t="shared" si="288"/>
        <v>0.95835000000000004</v>
      </c>
      <c r="BN958" s="326">
        <f t="shared" si="298"/>
        <v>148.39046277456043</v>
      </c>
      <c r="BO958" s="296">
        <f t="shared" si="299"/>
        <v>148.39046277456043</v>
      </c>
      <c r="BP958">
        <f t="shared" si="289"/>
        <v>1</v>
      </c>
      <c r="BQ958" s="296"/>
      <c r="BR958" s="332">
        <v>45156</v>
      </c>
      <c r="BS958" s="2" t="s">
        <v>108</v>
      </c>
      <c r="BT958" s="2" t="s">
        <v>149</v>
      </c>
      <c r="BU958" s="323">
        <v>47484</v>
      </c>
      <c r="BV958" s="323">
        <v>47848</v>
      </c>
      <c r="BW958" s="324">
        <v>8760</v>
      </c>
      <c r="BX958" s="325">
        <v>85</v>
      </c>
      <c r="BY958" s="274">
        <f t="shared" si="290"/>
        <v>0.95835000000000004</v>
      </c>
      <c r="BZ958" s="326">
        <f t="shared" si="300"/>
        <v>88.694109667657955</v>
      </c>
      <c r="CA958" s="296" t="str">
        <f t="shared" si="301"/>
        <v/>
      </c>
    </row>
    <row r="959" spans="12:79" x14ac:dyDescent="0.25">
      <c r="L959" s="332">
        <v>43973</v>
      </c>
      <c r="M959" s="2" t="s">
        <v>108</v>
      </c>
      <c r="N959" s="2" t="s">
        <v>133</v>
      </c>
      <c r="O959" s="323">
        <v>44562</v>
      </c>
      <c r="P959" s="323">
        <v>44926</v>
      </c>
      <c r="Q959" s="324">
        <v>8760</v>
      </c>
      <c r="R959" s="325">
        <v>40.85</v>
      </c>
      <c r="S959" s="274">
        <f t="shared" si="282"/>
        <v>1.0567500000000001</v>
      </c>
      <c r="T959" s="326">
        <f t="shared" si="291"/>
        <v>38.656257392950081</v>
      </c>
      <c r="U959" s="296" t="str">
        <f t="shared" si="283"/>
        <v/>
      </c>
      <c r="V959" s="296"/>
      <c r="W959" s="332">
        <v>44405</v>
      </c>
      <c r="X959" s="2" t="s">
        <v>108</v>
      </c>
      <c r="Y959" s="2" t="s">
        <v>141</v>
      </c>
      <c r="Z959" s="323">
        <v>46388</v>
      </c>
      <c r="AA959" s="323">
        <v>46752</v>
      </c>
      <c r="AB959" s="324">
        <v>8760</v>
      </c>
      <c r="AC959" s="325">
        <v>58.53</v>
      </c>
      <c r="AD959" s="274">
        <f t="shared" si="284"/>
        <v>1.0853999999999999</v>
      </c>
      <c r="AE959" s="326">
        <f t="shared" si="292"/>
        <v>53.924820342730797</v>
      </c>
      <c r="AF959" s="296" t="str">
        <f t="shared" si="293"/>
        <v/>
      </c>
      <c r="AG959" s="296"/>
      <c r="AH959" s="332">
        <v>44795</v>
      </c>
      <c r="AI959" s="2" t="s">
        <v>108</v>
      </c>
      <c r="AJ959" s="2" t="s">
        <v>149</v>
      </c>
      <c r="AK959" s="323">
        <v>47484</v>
      </c>
      <c r="AL959" s="323">
        <v>47848</v>
      </c>
      <c r="AM959" s="324">
        <v>8760</v>
      </c>
      <c r="AN959" s="325">
        <v>158</v>
      </c>
      <c r="AO959" s="274">
        <f t="shared" si="285"/>
        <v>0.96899000000000002</v>
      </c>
      <c r="AP959" s="326">
        <f t="shared" si="294"/>
        <v>163.05637829079762</v>
      </c>
      <c r="AQ959" s="296" t="str">
        <f t="shared" si="295"/>
        <v/>
      </c>
      <c r="AR959" s="296"/>
      <c r="AS959" s="332">
        <v>44805</v>
      </c>
      <c r="AT959" s="2" t="s">
        <v>115</v>
      </c>
      <c r="AU959" s="2" t="s">
        <v>134</v>
      </c>
      <c r="AV959" s="323">
        <v>45017</v>
      </c>
      <c r="AW959" s="323">
        <v>45107</v>
      </c>
      <c r="AX959" s="324">
        <v>2184</v>
      </c>
      <c r="AY959" s="325">
        <v>421.49</v>
      </c>
      <c r="AZ959" s="274">
        <f t="shared" si="286"/>
        <v>0.96418999999999999</v>
      </c>
      <c r="BA959" s="326">
        <f t="shared" si="296"/>
        <v>437.14413134340742</v>
      </c>
      <c r="BB959" s="296" t="str">
        <f t="shared" si="297"/>
        <v/>
      </c>
      <c r="BC959" t="str">
        <f t="shared" si="287"/>
        <v/>
      </c>
      <c r="BD959" s="296"/>
      <c r="BE959" s="296"/>
      <c r="BF959" s="332">
        <v>45168</v>
      </c>
      <c r="BG959" s="2" t="s">
        <v>115</v>
      </c>
      <c r="BH959" s="2" t="s">
        <v>117</v>
      </c>
      <c r="BI959" s="323">
        <v>45383</v>
      </c>
      <c r="BJ959" s="323">
        <v>45473</v>
      </c>
      <c r="BK959" s="324">
        <v>2184</v>
      </c>
      <c r="BL959" s="325">
        <v>124.7</v>
      </c>
      <c r="BM959" s="274">
        <f t="shared" si="288"/>
        <v>0.95835000000000004</v>
      </c>
      <c r="BN959" s="326">
        <f t="shared" si="298"/>
        <v>130.1194761830229</v>
      </c>
      <c r="BO959" s="296">
        <f t="shared" si="299"/>
        <v>130.1194761830229</v>
      </c>
      <c r="BP959">
        <f t="shared" si="289"/>
        <v>1</v>
      </c>
      <c r="BQ959" s="296"/>
      <c r="BR959" s="332">
        <v>45156</v>
      </c>
      <c r="BS959" s="2" t="s">
        <v>108</v>
      </c>
      <c r="BT959" s="2" t="s">
        <v>153</v>
      </c>
      <c r="BU959" s="323">
        <v>47849</v>
      </c>
      <c r="BV959" s="323">
        <v>48213</v>
      </c>
      <c r="BW959" s="324">
        <v>8760</v>
      </c>
      <c r="BX959" s="325">
        <v>87.1</v>
      </c>
      <c r="BY959" s="274">
        <f t="shared" si="290"/>
        <v>0.95835000000000004</v>
      </c>
      <c r="BZ959" s="326">
        <f t="shared" si="300"/>
        <v>90.885375906505971</v>
      </c>
      <c r="CA959" s="296" t="str">
        <f t="shared" si="301"/>
        <v/>
      </c>
    </row>
    <row r="960" spans="12:79" x14ac:dyDescent="0.25">
      <c r="L960" s="332">
        <v>43973</v>
      </c>
      <c r="M960" s="2" t="s">
        <v>108</v>
      </c>
      <c r="N960" s="2" t="s">
        <v>110</v>
      </c>
      <c r="O960" s="323">
        <v>44927</v>
      </c>
      <c r="P960" s="323">
        <v>45291</v>
      </c>
      <c r="Q960" s="324">
        <v>8760</v>
      </c>
      <c r="R960" s="325">
        <v>43.07</v>
      </c>
      <c r="S960" s="274">
        <f t="shared" si="282"/>
        <v>1.0567500000000001</v>
      </c>
      <c r="T960" s="326">
        <f t="shared" si="291"/>
        <v>40.757038088478822</v>
      </c>
      <c r="U960" s="296" t="str">
        <f t="shared" si="283"/>
        <v/>
      </c>
      <c r="V960" s="296"/>
      <c r="W960" s="332">
        <v>44404</v>
      </c>
      <c r="X960" s="2" t="s">
        <v>108</v>
      </c>
      <c r="Y960" s="2" t="s">
        <v>133</v>
      </c>
      <c r="Z960" s="323">
        <v>44562</v>
      </c>
      <c r="AA960" s="323">
        <v>44926</v>
      </c>
      <c r="AB960" s="324">
        <v>8760</v>
      </c>
      <c r="AC960" s="325">
        <v>72.84</v>
      </c>
      <c r="AD960" s="274">
        <f t="shared" si="284"/>
        <v>1.0853999999999999</v>
      </c>
      <c r="AE960" s="326">
        <f t="shared" si="292"/>
        <v>67.108899944720847</v>
      </c>
      <c r="AF960" s="296" t="str">
        <f t="shared" si="293"/>
        <v/>
      </c>
      <c r="AG960" s="296"/>
      <c r="AH960" s="332">
        <v>44795</v>
      </c>
      <c r="AI960" s="2" t="s">
        <v>108</v>
      </c>
      <c r="AJ960" s="2" t="s">
        <v>153</v>
      </c>
      <c r="AK960" s="323">
        <v>47849</v>
      </c>
      <c r="AL960" s="323">
        <v>48213</v>
      </c>
      <c r="AM960" s="324">
        <v>8760</v>
      </c>
      <c r="AN960" s="325">
        <v>161.19</v>
      </c>
      <c r="AO960" s="274">
        <f t="shared" si="285"/>
        <v>0.96899000000000002</v>
      </c>
      <c r="AP960" s="326">
        <f t="shared" si="294"/>
        <v>166.34846592844096</v>
      </c>
      <c r="AQ960" s="296" t="str">
        <f t="shared" si="295"/>
        <v/>
      </c>
      <c r="AR960" s="296"/>
      <c r="AS960" s="332">
        <v>44805</v>
      </c>
      <c r="AT960" s="2" t="s">
        <v>115</v>
      </c>
      <c r="AU960" s="2" t="s">
        <v>137</v>
      </c>
      <c r="AV960" s="323">
        <v>45108</v>
      </c>
      <c r="AW960" s="323">
        <v>45199</v>
      </c>
      <c r="AX960" s="324">
        <v>2208</v>
      </c>
      <c r="AY960" s="325">
        <v>419.76</v>
      </c>
      <c r="AZ960" s="274">
        <f t="shared" si="286"/>
        <v>0.96418999999999999</v>
      </c>
      <c r="BA960" s="326">
        <f t="shared" si="296"/>
        <v>435.34987917319199</v>
      </c>
      <c r="BB960" s="296" t="str">
        <f t="shared" si="297"/>
        <v/>
      </c>
      <c r="BC960" t="str">
        <f t="shared" si="287"/>
        <v/>
      </c>
      <c r="BD960" s="296"/>
      <c r="BE960" s="296"/>
      <c r="BF960" s="332">
        <v>45168</v>
      </c>
      <c r="BG960" s="2" t="s">
        <v>115</v>
      </c>
      <c r="BH960" s="2" t="s">
        <v>118</v>
      </c>
      <c r="BI960" s="323">
        <v>45474</v>
      </c>
      <c r="BJ960" s="323">
        <v>45565</v>
      </c>
      <c r="BK960" s="324">
        <v>2208</v>
      </c>
      <c r="BL960" s="325">
        <v>133.32</v>
      </c>
      <c r="BM960" s="274">
        <f t="shared" si="288"/>
        <v>0.95835000000000004</v>
      </c>
      <c r="BN960" s="326">
        <f t="shared" si="298"/>
        <v>139.11410236343715</v>
      </c>
      <c r="BO960" s="296">
        <f t="shared" si="299"/>
        <v>139.11410236343715</v>
      </c>
      <c r="BP960">
        <f t="shared" si="289"/>
        <v>1</v>
      </c>
      <c r="BQ960" s="296"/>
      <c r="BR960" s="332">
        <v>45156</v>
      </c>
      <c r="BS960" s="2" t="s">
        <v>108</v>
      </c>
      <c r="BT960" s="2" t="s">
        <v>155</v>
      </c>
      <c r="BU960" s="323">
        <v>48214</v>
      </c>
      <c r="BV960" s="323">
        <v>48579</v>
      </c>
      <c r="BW960" s="324">
        <v>8784</v>
      </c>
      <c r="BX960" s="325">
        <v>85.1</v>
      </c>
      <c r="BY960" s="274">
        <f t="shared" si="290"/>
        <v>0.95835000000000004</v>
      </c>
      <c r="BZ960" s="326">
        <f t="shared" si="300"/>
        <v>88.798455679031662</v>
      </c>
      <c r="CA960" s="296" t="str">
        <f t="shared" si="301"/>
        <v/>
      </c>
    </row>
    <row r="961" spans="12:79" x14ac:dyDescent="0.25">
      <c r="L961" s="332">
        <v>43973</v>
      </c>
      <c r="M961" s="2" t="s">
        <v>108</v>
      </c>
      <c r="N961" s="2" t="s">
        <v>111</v>
      </c>
      <c r="O961" s="323">
        <v>45292</v>
      </c>
      <c r="P961" s="323">
        <v>45657</v>
      </c>
      <c r="Q961" s="324">
        <v>8784</v>
      </c>
      <c r="R961" s="325">
        <v>44.35</v>
      </c>
      <c r="S961" s="274">
        <f t="shared" si="282"/>
        <v>1.0567500000000001</v>
      </c>
      <c r="T961" s="326">
        <f t="shared" si="291"/>
        <v>41.968299030044946</v>
      </c>
      <c r="U961" s="296" t="str">
        <f t="shared" si="283"/>
        <v/>
      </c>
      <c r="V961" s="296"/>
      <c r="W961" s="332">
        <v>44404</v>
      </c>
      <c r="X961" s="2" t="s">
        <v>108</v>
      </c>
      <c r="Y961" s="2" t="s">
        <v>110</v>
      </c>
      <c r="Z961" s="323">
        <v>44927</v>
      </c>
      <c r="AA961" s="323">
        <v>45291</v>
      </c>
      <c r="AB961" s="324">
        <v>8760</v>
      </c>
      <c r="AC961" s="325">
        <v>64.05</v>
      </c>
      <c r="AD961" s="274">
        <f t="shared" si="284"/>
        <v>1.0853999999999999</v>
      </c>
      <c r="AE961" s="326">
        <f t="shared" si="292"/>
        <v>59.01050304035379</v>
      </c>
      <c r="AF961" s="296" t="str">
        <f t="shared" si="293"/>
        <v/>
      </c>
      <c r="AG961" s="296"/>
      <c r="AH961" s="332">
        <v>44795</v>
      </c>
      <c r="AI961" s="2" t="s">
        <v>108</v>
      </c>
      <c r="AJ961" s="2" t="s">
        <v>155</v>
      </c>
      <c r="AK961" s="323">
        <v>48214</v>
      </c>
      <c r="AL961" s="323">
        <v>48579</v>
      </c>
      <c r="AM961" s="324">
        <v>8784</v>
      </c>
      <c r="AN961" s="325">
        <v>160.02000000000001</v>
      </c>
      <c r="AO961" s="274">
        <f t="shared" si="285"/>
        <v>0.96899000000000002</v>
      </c>
      <c r="AP961" s="326">
        <f t="shared" si="294"/>
        <v>165.14102312717367</v>
      </c>
      <c r="AQ961" s="296" t="str">
        <f t="shared" si="295"/>
        <v/>
      </c>
      <c r="AR961" s="296"/>
      <c r="AS961" s="332">
        <v>44805</v>
      </c>
      <c r="AT961" s="2" t="s">
        <v>115</v>
      </c>
      <c r="AU961" s="2" t="s">
        <v>116</v>
      </c>
      <c r="AV961" s="323">
        <v>45200</v>
      </c>
      <c r="AW961" s="323">
        <v>45291</v>
      </c>
      <c r="AX961" s="324">
        <v>2209</v>
      </c>
      <c r="AY961" s="325">
        <v>556.49</v>
      </c>
      <c r="AZ961" s="274">
        <f t="shared" si="286"/>
        <v>0.96418999999999999</v>
      </c>
      <c r="BA961" s="326">
        <f t="shared" si="296"/>
        <v>577.15802901917675</v>
      </c>
      <c r="BB961" s="296" t="str">
        <f t="shared" si="297"/>
        <v/>
      </c>
      <c r="BC961">
        <f t="shared" si="287"/>
        <v>1</v>
      </c>
      <c r="BD961" s="296"/>
      <c r="BE961" s="296"/>
      <c r="BF961" s="332">
        <v>45168</v>
      </c>
      <c r="BG961" s="2" t="s">
        <v>115</v>
      </c>
      <c r="BH961" s="2" t="s">
        <v>140</v>
      </c>
      <c r="BI961" s="323">
        <v>45566</v>
      </c>
      <c r="BJ961" s="323">
        <v>45657</v>
      </c>
      <c r="BK961" s="324">
        <v>2209</v>
      </c>
      <c r="BL961" s="325">
        <v>149.28</v>
      </c>
      <c r="BM961" s="274">
        <f t="shared" si="288"/>
        <v>0.95835000000000004</v>
      </c>
      <c r="BN961" s="326">
        <f t="shared" si="298"/>
        <v>155.76772577868209</v>
      </c>
      <c r="BO961" s="296" t="str">
        <f t="shared" si="299"/>
        <v/>
      </c>
      <c r="BP961" t="str">
        <f t="shared" si="289"/>
        <v/>
      </c>
      <c r="BQ961" s="296"/>
      <c r="BR961" s="332">
        <v>45156</v>
      </c>
      <c r="BS961" s="2" t="s">
        <v>108</v>
      </c>
      <c r="BT961" s="2" t="s">
        <v>158</v>
      </c>
      <c r="BU961" s="323">
        <v>48580</v>
      </c>
      <c r="BV961" s="323">
        <v>48944</v>
      </c>
      <c r="BW961" s="324">
        <v>8760</v>
      </c>
      <c r="BX961" s="325">
        <v>83.1</v>
      </c>
      <c r="BY961" s="274">
        <f t="shared" si="290"/>
        <v>0.95835000000000004</v>
      </c>
      <c r="BZ961" s="326">
        <f t="shared" si="300"/>
        <v>86.711535451557353</v>
      </c>
      <c r="CA961" s="296" t="str">
        <f t="shared" si="301"/>
        <v/>
      </c>
    </row>
    <row r="962" spans="12:79" x14ac:dyDescent="0.25">
      <c r="L962" s="332">
        <v>43973</v>
      </c>
      <c r="M962" s="2" t="s">
        <v>108</v>
      </c>
      <c r="N962" s="2" t="s">
        <v>135</v>
      </c>
      <c r="O962" s="323">
        <v>45658</v>
      </c>
      <c r="P962" s="323">
        <v>46022</v>
      </c>
      <c r="Q962" s="324">
        <v>8760</v>
      </c>
      <c r="R962" s="325">
        <v>44.95</v>
      </c>
      <c r="S962" s="274">
        <f t="shared" si="282"/>
        <v>1.0567500000000001</v>
      </c>
      <c r="T962" s="326">
        <f t="shared" si="291"/>
        <v>42.53607759640407</v>
      </c>
      <c r="U962" s="296" t="str">
        <f t="shared" si="283"/>
        <v/>
      </c>
      <c r="V962" s="296"/>
      <c r="W962" s="332">
        <v>44404</v>
      </c>
      <c r="X962" s="2" t="s">
        <v>108</v>
      </c>
      <c r="Y962" s="2" t="s">
        <v>111</v>
      </c>
      <c r="Z962" s="323">
        <v>45292</v>
      </c>
      <c r="AA962" s="323">
        <v>45657</v>
      </c>
      <c r="AB962" s="324">
        <v>8784</v>
      </c>
      <c r="AC962" s="325">
        <v>59.4</v>
      </c>
      <c r="AD962" s="274">
        <f t="shared" si="284"/>
        <v>1.0853999999999999</v>
      </c>
      <c r="AE962" s="326">
        <f t="shared" si="292"/>
        <v>54.726368159203986</v>
      </c>
      <c r="AF962" s="296" t="str">
        <f t="shared" si="293"/>
        <v/>
      </c>
      <c r="AG962" s="296"/>
      <c r="AH962" s="332">
        <v>44792</v>
      </c>
      <c r="AI962" s="2" t="s">
        <v>108</v>
      </c>
      <c r="AJ962" s="2" t="s">
        <v>110</v>
      </c>
      <c r="AK962" s="323">
        <v>44927</v>
      </c>
      <c r="AL962" s="323">
        <v>45291</v>
      </c>
      <c r="AM962" s="324">
        <v>8760</v>
      </c>
      <c r="AN962" s="325">
        <v>559</v>
      </c>
      <c r="AO962" s="274">
        <f t="shared" si="285"/>
        <v>0.96899000000000002</v>
      </c>
      <c r="AP962" s="326">
        <f t="shared" si="294"/>
        <v>576.889338383265</v>
      </c>
      <c r="AQ962" s="296" t="str">
        <f t="shared" si="295"/>
        <v/>
      </c>
      <c r="AR962" s="296"/>
      <c r="AS962" s="332">
        <v>44805</v>
      </c>
      <c r="AT962" s="2" t="s">
        <v>115</v>
      </c>
      <c r="AU962" s="2" t="s">
        <v>111</v>
      </c>
      <c r="AV962" s="323">
        <v>45292</v>
      </c>
      <c r="AW962" s="323">
        <v>45382</v>
      </c>
      <c r="AX962" s="324">
        <v>2183</v>
      </c>
      <c r="AY962" s="325">
        <v>507.4</v>
      </c>
      <c r="AZ962" s="274">
        <f t="shared" si="286"/>
        <v>0.96418999999999999</v>
      </c>
      <c r="BA962" s="326">
        <f t="shared" si="296"/>
        <v>526.24482726433587</v>
      </c>
      <c r="BB962" s="296" t="str">
        <f t="shared" si="297"/>
        <v/>
      </c>
      <c r="BC962">
        <f t="shared" si="287"/>
        <v>1</v>
      </c>
      <c r="BD962" s="296"/>
      <c r="BE962" s="296"/>
      <c r="BF962" s="332">
        <v>45168</v>
      </c>
      <c r="BG962" s="2" t="s">
        <v>115</v>
      </c>
      <c r="BH962" s="2" t="s">
        <v>135</v>
      </c>
      <c r="BI962" s="323">
        <v>45658</v>
      </c>
      <c r="BJ962" s="323">
        <v>45747</v>
      </c>
      <c r="BK962" s="324">
        <v>2159</v>
      </c>
      <c r="BL962" s="325">
        <v>150.06</v>
      </c>
      <c r="BM962" s="274">
        <f t="shared" si="288"/>
        <v>0.95835000000000004</v>
      </c>
      <c r="BN962" s="326">
        <f t="shared" si="298"/>
        <v>156.58162466739708</v>
      </c>
      <c r="BO962" s="296" t="str">
        <f t="shared" si="299"/>
        <v/>
      </c>
      <c r="BP962" t="str">
        <f t="shared" si="289"/>
        <v/>
      </c>
      <c r="BQ962" s="296"/>
      <c r="BR962" s="332">
        <v>45155</v>
      </c>
      <c r="BS962" s="2" t="s">
        <v>108</v>
      </c>
      <c r="BT962" s="2" t="s">
        <v>111</v>
      </c>
      <c r="BU962" s="323">
        <v>45292</v>
      </c>
      <c r="BV962" s="323">
        <v>45657</v>
      </c>
      <c r="BW962" s="324">
        <v>8784</v>
      </c>
      <c r="BX962" s="325">
        <v>140.72</v>
      </c>
      <c r="BY962" s="274">
        <f t="shared" si="290"/>
        <v>0.95835000000000004</v>
      </c>
      <c r="BZ962" s="326">
        <f t="shared" si="300"/>
        <v>146.83570720509209</v>
      </c>
      <c r="CA962" s="296">
        <f t="shared" si="301"/>
        <v>146.83570720509209</v>
      </c>
    </row>
    <row r="963" spans="12:79" x14ac:dyDescent="0.25">
      <c r="L963" s="332">
        <v>43973</v>
      </c>
      <c r="M963" s="2" t="s">
        <v>108</v>
      </c>
      <c r="N963" s="2" t="s">
        <v>138</v>
      </c>
      <c r="O963" s="323">
        <v>46023</v>
      </c>
      <c r="P963" s="323">
        <v>46387</v>
      </c>
      <c r="Q963" s="324">
        <v>8760</v>
      </c>
      <c r="R963" s="325">
        <v>45.5</v>
      </c>
      <c r="S963" s="274">
        <f t="shared" si="282"/>
        <v>1.0567500000000001</v>
      </c>
      <c r="T963" s="326">
        <f t="shared" si="291"/>
        <v>43.056541282233262</v>
      </c>
      <c r="U963" s="296" t="str">
        <f t="shared" si="283"/>
        <v/>
      </c>
      <c r="V963" s="296"/>
      <c r="W963" s="332">
        <v>44404</v>
      </c>
      <c r="X963" s="2" t="s">
        <v>108</v>
      </c>
      <c r="Y963" s="2" t="s">
        <v>135</v>
      </c>
      <c r="Z963" s="323">
        <v>45658</v>
      </c>
      <c r="AA963" s="323">
        <v>46022</v>
      </c>
      <c r="AB963" s="324">
        <v>8760</v>
      </c>
      <c r="AC963" s="325">
        <v>57.28</v>
      </c>
      <c r="AD963" s="274">
        <f t="shared" si="284"/>
        <v>1.0853999999999999</v>
      </c>
      <c r="AE963" s="326">
        <f t="shared" si="292"/>
        <v>52.773171181131389</v>
      </c>
      <c r="AF963" s="296" t="str">
        <f t="shared" si="293"/>
        <v/>
      </c>
      <c r="AG963" s="296"/>
      <c r="AH963" s="332">
        <v>44792</v>
      </c>
      <c r="AI963" s="2" t="s">
        <v>108</v>
      </c>
      <c r="AJ963" s="2" t="s">
        <v>111</v>
      </c>
      <c r="AK963" s="323">
        <v>45292</v>
      </c>
      <c r="AL963" s="323">
        <v>45657</v>
      </c>
      <c r="AM963" s="324">
        <v>8784</v>
      </c>
      <c r="AN963" s="325">
        <v>358.5</v>
      </c>
      <c r="AO963" s="274">
        <f t="shared" si="285"/>
        <v>0.96899000000000002</v>
      </c>
      <c r="AP963" s="326">
        <f t="shared" si="294"/>
        <v>369.97285833703131</v>
      </c>
      <c r="AQ963" s="296">
        <f t="shared" si="295"/>
        <v>369.97285833703131</v>
      </c>
      <c r="AR963" s="296"/>
      <c r="AS963" s="332">
        <v>44805</v>
      </c>
      <c r="AT963" s="2" t="s">
        <v>115</v>
      </c>
      <c r="AU963" s="2" t="s">
        <v>117</v>
      </c>
      <c r="AV963" s="323">
        <v>45383</v>
      </c>
      <c r="AW963" s="323">
        <v>45473</v>
      </c>
      <c r="AX963" s="324">
        <v>2184</v>
      </c>
      <c r="AY963" s="325">
        <v>129.31</v>
      </c>
      <c r="AZ963" s="274">
        <f t="shared" si="286"/>
        <v>0.96418999999999999</v>
      </c>
      <c r="BA963" s="326">
        <f t="shared" si="296"/>
        <v>134.11257117373131</v>
      </c>
      <c r="BB963" s="296" t="str">
        <f t="shared" si="297"/>
        <v/>
      </c>
      <c r="BC963">
        <f t="shared" si="287"/>
        <v>1</v>
      </c>
      <c r="BD963" s="296"/>
      <c r="BE963" s="296"/>
      <c r="BF963" s="332">
        <v>45168</v>
      </c>
      <c r="BG963" s="2" t="s">
        <v>115</v>
      </c>
      <c r="BH963" s="2" t="s">
        <v>145</v>
      </c>
      <c r="BI963" s="323">
        <v>45748</v>
      </c>
      <c r="BJ963" s="323">
        <v>45838</v>
      </c>
      <c r="BK963" s="324">
        <v>2184</v>
      </c>
      <c r="BL963" s="325">
        <v>108.7</v>
      </c>
      <c r="BM963" s="274">
        <f t="shared" si="288"/>
        <v>0.95835000000000004</v>
      </c>
      <c r="BN963" s="326">
        <f t="shared" si="298"/>
        <v>113.42411436322847</v>
      </c>
      <c r="BO963" s="296" t="str">
        <f t="shared" si="299"/>
        <v/>
      </c>
      <c r="BP963" t="str">
        <f t="shared" si="289"/>
        <v/>
      </c>
      <c r="BQ963" s="296"/>
      <c r="BR963" s="332">
        <v>45155</v>
      </c>
      <c r="BS963" s="2" t="s">
        <v>108</v>
      </c>
      <c r="BT963" s="2" t="s">
        <v>135</v>
      </c>
      <c r="BU963" s="323">
        <v>45658</v>
      </c>
      <c r="BV963" s="323">
        <v>46022</v>
      </c>
      <c r="BW963" s="324">
        <v>8760</v>
      </c>
      <c r="BX963" s="325">
        <v>126.67</v>
      </c>
      <c r="BY963" s="274">
        <f t="shared" si="290"/>
        <v>0.95835000000000004</v>
      </c>
      <c r="BZ963" s="326">
        <f t="shared" si="300"/>
        <v>132.17509260708511</v>
      </c>
      <c r="CA963" s="296" t="str">
        <f t="shared" si="301"/>
        <v/>
      </c>
    </row>
    <row r="964" spans="12:79" x14ac:dyDescent="0.25">
      <c r="L964" s="332">
        <v>43972</v>
      </c>
      <c r="M964" s="2" t="s">
        <v>108</v>
      </c>
      <c r="N964" s="2" t="s">
        <v>151</v>
      </c>
      <c r="O964" s="323">
        <v>44197</v>
      </c>
      <c r="P964" s="323">
        <v>44561</v>
      </c>
      <c r="Q964" s="324">
        <v>8760</v>
      </c>
      <c r="R964" s="325">
        <v>37.03</v>
      </c>
      <c r="S964" s="274">
        <f t="shared" si="282"/>
        <v>1.0567500000000001</v>
      </c>
      <c r="T964" s="326">
        <f t="shared" si="291"/>
        <v>35.041400520463682</v>
      </c>
      <c r="U964" s="296" t="str">
        <f t="shared" si="283"/>
        <v/>
      </c>
      <c r="V964" s="296"/>
      <c r="W964" s="332">
        <v>44404</v>
      </c>
      <c r="X964" s="2" t="s">
        <v>108</v>
      </c>
      <c r="Y964" s="2" t="s">
        <v>138</v>
      </c>
      <c r="Z964" s="323">
        <v>46023</v>
      </c>
      <c r="AA964" s="323">
        <v>46387</v>
      </c>
      <c r="AB964" s="324">
        <v>8760</v>
      </c>
      <c r="AC964" s="325">
        <v>57.58</v>
      </c>
      <c r="AD964" s="274">
        <f t="shared" si="284"/>
        <v>1.0853999999999999</v>
      </c>
      <c r="AE964" s="326">
        <f t="shared" si="292"/>
        <v>53.049566979915241</v>
      </c>
      <c r="AF964" s="296" t="str">
        <f t="shared" si="293"/>
        <v/>
      </c>
      <c r="AG964" s="296"/>
      <c r="AH964" s="332">
        <v>44792</v>
      </c>
      <c r="AI964" s="2" t="s">
        <v>108</v>
      </c>
      <c r="AJ964" s="2" t="s">
        <v>135</v>
      </c>
      <c r="AK964" s="323">
        <v>45658</v>
      </c>
      <c r="AL964" s="323">
        <v>46022</v>
      </c>
      <c r="AM964" s="324">
        <v>8760</v>
      </c>
      <c r="AN964" s="325">
        <v>251.74</v>
      </c>
      <c r="AO964" s="274">
        <f t="shared" si="285"/>
        <v>0.96899000000000002</v>
      </c>
      <c r="AP964" s="326">
        <f t="shared" si="294"/>
        <v>259.79628272737591</v>
      </c>
      <c r="AQ964" s="296" t="str">
        <f t="shared" si="295"/>
        <v/>
      </c>
      <c r="AR964" s="296"/>
      <c r="AS964" s="332">
        <v>44805</v>
      </c>
      <c r="AT964" s="2" t="s">
        <v>115</v>
      </c>
      <c r="AU964" s="2" t="s">
        <v>118</v>
      </c>
      <c r="AV964" s="323">
        <v>45474</v>
      </c>
      <c r="AW964" s="323">
        <v>45565</v>
      </c>
      <c r="AX964" s="324">
        <v>2208</v>
      </c>
      <c r="AY964" s="325">
        <v>126.06</v>
      </c>
      <c r="AZ964" s="274">
        <f t="shared" si="286"/>
        <v>0.96418999999999999</v>
      </c>
      <c r="BA964" s="326">
        <f t="shared" si="296"/>
        <v>130.74186622968503</v>
      </c>
      <c r="BB964" s="296" t="str">
        <f t="shared" si="297"/>
        <v/>
      </c>
      <c r="BC964">
        <f t="shared" si="287"/>
        <v>1</v>
      </c>
      <c r="BD964" s="296"/>
      <c r="BE964" s="296"/>
      <c r="BF964" s="332">
        <v>45168</v>
      </c>
      <c r="BG964" s="2" t="s">
        <v>115</v>
      </c>
      <c r="BH964" s="2" t="s">
        <v>148</v>
      </c>
      <c r="BI964" s="323">
        <v>45839</v>
      </c>
      <c r="BJ964" s="323">
        <v>45930</v>
      </c>
      <c r="BK964" s="324">
        <v>2208</v>
      </c>
      <c r="BL964" s="325">
        <v>108.95</v>
      </c>
      <c r="BM964" s="274">
        <f t="shared" si="288"/>
        <v>0.95835000000000004</v>
      </c>
      <c r="BN964" s="326">
        <f t="shared" si="298"/>
        <v>113.68497939166275</v>
      </c>
      <c r="BO964" s="296" t="str">
        <f t="shared" si="299"/>
        <v/>
      </c>
      <c r="BP964" t="str">
        <f t="shared" si="289"/>
        <v/>
      </c>
      <c r="BQ964" s="296"/>
      <c r="BR964" s="332">
        <v>45155</v>
      </c>
      <c r="BS964" s="2" t="s">
        <v>108</v>
      </c>
      <c r="BT964" s="2" t="s">
        <v>138</v>
      </c>
      <c r="BU964" s="323">
        <v>46023</v>
      </c>
      <c r="BV964" s="323">
        <v>46387</v>
      </c>
      <c r="BW964" s="324">
        <v>8760</v>
      </c>
      <c r="BX964" s="325">
        <v>107.58</v>
      </c>
      <c r="BY964" s="274">
        <f t="shared" si="290"/>
        <v>0.95835000000000004</v>
      </c>
      <c r="BZ964" s="326">
        <f t="shared" si="300"/>
        <v>112.25543903584285</v>
      </c>
      <c r="CA964" s="296" t="str">
        <f t="shared" si="301"/>
        <v/>
      </c>
    </row>
    <row r="965" spans="12:79" x14ac:dyDescent="0.25">
      <c r="L965" s="332">
        <v>43972</v>
      </c>
      <c r="M965" s="2" t="s">
        <v>108</v>
      </c>
      <c r="N965" s="2" t="s">
        <v>133</v>
      </c>
      <c r="O965" s="323">
        <v>44562</v>
      </c>
      <c r="P965" s="323">
        <v>44926</v>
      </c>
      <c r="Q965" s="324">
        <v>8760</v>
      </c>
      <c r="R965" s="325">
        <v>40.98</v>
      </c>
      <c r="S965" s="274">
        <f t="shared" si="282"/>
        <v>1.0567500000000001</v>
      </c>
      <c r="T965" s="326">
        <f t="shared" si="291"/>
        <v>38.77927608232789</v>
      </c>
      <c r="U965" s="296" t="str">
        <f t="shared" si="283"/>
        <v/>
      </c>
      <c r="V965" s="296"/>
      <c r="W965" s="332">
        <v>44404</v>
      </c>
      <c r="X965" s="2" t="s">
        <v>108</v>
      </c>
      <c r="Y965" s="2" t="s">
        <v>141</v>
      </c>
      <c r="Z965" s="323">
        <v>46388</v>
      </c>
      <c r="AA965" s="323">
        <v>46752</v>
      </c>
      <c r="AB965" s="324">
        <v>8760</v>
      </c>
      <c r="AC965" s="325">
        <v>57.9</v>
      </c>
      <c r="AD965" s="274">
        <f t="shared" si="284"/>
        <v>1.0853999999999999</v>
      </c>
      <c r="AE965" s="326">
        <f t="shared" si="292"/>
        <v>53.344389165284689</v>
      </c>
      <c r="AF965" s="296" t="str">
        <f t="shared" si="293"/>
        <v/>
      </c>
      <c r="AG965" s="296"/>
      <c r="AH965" s="332">
        <v>44792</v>
      </c>
      <c r="AI965" s="2" t="s">
        <v>108</v>
      </c>
      <c r="AJ965" s="2" t="s">
        <v>138</v>
      </c>
      <c r="AK965" s="323">
        <v>46023</v>
      </c>
      <c r="AL965" s="323">
        <v>46387</v>
      </c>
      <c r="AM965" s="324">
        <v>8760</v>
      </c>
      <c r="AN965" s="325">
        <v>192.25</v>
      </c>
      <c r="AO965" s="274">
        <f t="shared" si="285"/>
        <v>0.96899000000000002</v>
      </c>
      <c r="AP965" s="326">
        <f t="shared" si="294"/>
        <v>198.40246029370789</v>
      </c>
      <c r="AQ965" s="296" t="str">
        <f t="shared" si="295"/>
        <v/>
      </c>
      <c r="AR965" s="296"/>
      <c r="AS965" s="332">
        <v>44805</v>
      </c>
      <c r="AT965" s="2" t="s">
        <v>115</v>
      </c>
      <c r="AU965" s="2" t="s">
        <v>140</v>
      </c>
      <c r="AV965" s="323">
        <v>45566</v>
      </c>
      <c r="AW965" s="323">
        <v>45657</v>
      </c>
      <c r="AX965" s="324">
        <v>2209</v>
      </c>
      <c r="AY965" s="325">
        <v>278.58999999999997</v>
      </c>
      <c r="AZ965" s="274">
        <f t="shared" si="286"/>
        <v>0.96418999999999999</v>
      </c>
      <c r="BA965" s="326">
        <f t="shared" si="296"/>
        <v>288.93682780364861</v>
      </c>
      <c r="BB965" s="296" t="str">
        <f t="shared" si="297"/>
        <v/>
      </c>
      <c r="BC965" t="str">
        <f t="shared" si="287"/>
        <v/>
      </c>
      <c r="BD965" s="296"/>
      <c r="BE965" s="296"/>
      <c r="BF965" s="332">
        <v>45168</v>
      </c>
      <c r="BG965" s="2" t="s">
        <v>115</v>
      </c>
      <c r="BH965" s="2" t="s">
        <v>152</v>
      </c>
      <c r="BI965" s="323">
        <v>45931</v>
      </c>
      <c r="BJ965" s="323">
        <v>46022</v>
      </c>
      <c r="BK965" s="324">
        <v>2209</v>
      </c>
      <c r="BL965" s="325">
        <v>134.72999999999999</v>
      </c>
      <c r="BM965" s="274">
        <f t="shared" si="288"/>
        <v>0.95835000000000004</v>
      </c>
      <c r="BN965" s="326">
        <f t="shared" si="298"/>
        <v>140.58538112380651</v>
      </c>
      <c r="BO965" s="296" t="str">
        <f t="shared" si="299"/>
        <v/>
      </c>
      <c r="BP965" t="str">
        <f t="shared" si="289"/>
        <v/>
      </c>
      <c r="BQ965" s="296"/>
      <c r="BR965" s="332">
        <v>45155</v>
      </c>
      <c r="BS965" s="2" t="s">
        <v>108</v>
      </c>
      <c r="BT965" s="2" t="s">
        <v>141</v>
      </c>
      <c r="BU965" s="323">
        <v>46388</v>
      </c>
      <c r="BV965" s="323">
        <v>46752</v>
      </c>
      <c r="BW965" s="324">
        <v>8760</v>
      </c>
      <c r="BX965" s="325">
        <v>92.78</v>
      </c>
      <c r="BY965" s="274">
        <f t="shared" si="290"/>
        <v>0.95835000000000004</v>
      </c>
      <c r="BZ965" s="326">
        <f t="shared" si="300"/>
        <v>96.812229352532995</v>
      </c>
      <c r="CA965" s="296" t="str">
        <f t="shared" si="301"/>
        <v/>
      </c>
    </row>
    <row r="966" spans="12:79" x14ac:dyDescent="0.25">
      <c r="L966" s="332">
        <v>43972</v>
      </c>
      <c r="M966" s="2" t="s">
        <v>108</v>
      </c>
      <c r="N966" s="2" t="s">
        <v>110</v>
      </c>
      <c r="O966" s="323">
        <v>44927</v>
      </c>
      <c r="P966" s="323">
        <v>45291</v>
      </c>
      <c r="Q966" s="324">
        <v>8760</v>
      </c>
      <c r="R966" s="325">
        <v>43.08</v>
      </c>
      <c r="S966" s="274">
        <f t="shared" si="282"/>
        <v>1.0567500000000001</v>
      </c>
      <c r="T966" s="326">
        <f t="shared" si="291"/>
        <v>40.766501064584808</v>
      </c>
      <c r="U966" s="296" t="str">
        <f t="shared" si="283"/>
        <v/>
      </c>
      <c r="V966" s="296"/>
      <c r="W966" s="332">
        <v>44403</v>
      </c>
      <c r="X966" s="2" t="s">
        <v>108</v>
      </c>
      <c r="Y966" s="2" t="s">
        <v>133</v>
      </c>
      <c r="Z966" s="323">
        <v>44562</v>
      </c>
      <c r="AA966" s="323">
        <v>44926</v>
      </c>
      <c r="AB966" s="324">
        <v>8760</v>
      </c>
      <c r="AC966" s="325">
        <v>72.3</v>
      </c>
      <c r="AD966" s="274">
        <f t="shared" si="284"/>
        <v>1.0853999999999999</v>
      </c>
      <c r="AE966" s="326">
        <f t="shared" si="292"/>
        <v>66.611387506909892</v>
      </c>
      <c r="AF966" s="296" t="str">
        <f t="shared" si="293"/>
        <v/>
      </c>
      <c r="AG966" s="296"/>
      <c r="AH966" s="332">
        <v>44792</v>
      </c>
      <c r="AI966" s="2" t="s">
        <v>108</v>
      </c>
      <c r="AJ966" s="2" t="s">
        <v>141</v>
      </c>
      <c r="AK966" s="323">
        <v>46388</v>
      </c>
      <c r="AL966" s="323">
        <v>46752</v>
      </c>
      <c r="AM966" s="324">
        <v>8760</v>
      </c>
      <c r="AN966" s="325">
        <v>164.5</v>
      </c>
      <c r="AO966" s="274">
        <f t="shared" si="285"/>
        <v>0.96899000000000002</v>
      </c>
      <c r="AP966" s="326">
        <f t="shared" si="294"/>
        <v>169.76439385339373</v>
      </c>
      <c r="AQ966" s="296" t="str">
        <f t="shared" si="295"/>
        <v/>
      </c>
      <c r="AR966" s="296"/>
      <c r="AS966" s="332">
        <v>44805</v>
      </c>
      <c r="AT966" s="2" t="s">
        <v>115</v>
      </c>
      <c r="AU966" s="2" t="s">
        <v>135</v>
      </c>
      <c r="AV966" s="323">
        <v>45658</v>
      </c>
      <c r="AW966" s="323">
        <v>45747</v>
      </c>
      <c r="AX966" s="324">
        <v>2159</v>
      </c>
      <c r="AY966" s="325">
        <v>225.88</v>
      </c>
      <c r="AZ966" s="274">
        <f t="shared" si="286"/>
        <v>0.96418999999999999</v>
      </c>
      <c r="BA966" s="326">
        <f t="shared" si="296"/>
        <v>234.26917931113161</v>
      </c>
      <c r="BB966" s="296" t="str">
        <f t="shared" si="297"/>
        <v/>
      </c>
      <c r="BC966" t="str">
        <f t="shared" si="287"/>
        <v/>
      </c>
      <c r="BD966" s="296"/>
      <c r="BE966" s="296"/>
      <c r="BF966" s="332">
        <v>45168</v>
      </c>
      <c r="BG966" s="2" t="s">
        <v>115</v>
      </c>
      <c r="BH966" s="2" t="s">
        <v>138</v>
      </c>
      <c r="BI966" s="323">
        <v>46023</v>
      </c>
      <c r="BJ966" s="323">
        <v>46112</v>
      </c>
      <c r="BK966" s="324">
        <v>2159</v>
      </c>
      <c r="BL966" s="325">
        <v>133.35</v>
      </c>
      <c r="BM966" s="274">
        <f t="shared" si="288"/>
        <v>0.95835000000000004</v>
      </c>
      <c r="BN966" s="326">
        <f t="shared" si="298"/>
        <v>139.14540616684926</v>
      </c>
      <c r="BO966" s="296" t="str">
        <f t="shared" si="299"/>
        <v/>
      </c>
      <c r="BP966" t="str">
        <f t="shared" si="289"/>
        <v/>
      </c>
      <c r="BQ966" s="296"/>
      <c r="BR966" s="332">
        <v>45155</v>
      </c>
      <c r="BS966" s="2" t="s">
        <v>108</v>
      </c>
      <c r="BT966" s="2" t="s">
        <v>143</v>
      </c>
      <c r="BU966" s="323">
        <v>46753</v>
      </c>
      <c r="BV966" s="323">
        <v>47118</v>
      </c>
      <c r="BW966" s="324">
        <v>8784</v>
      </c>
      <c r="BX966" s="325">
        <v>83.25</v>
      </c>
      <c r="BY966" s="274">
        <f t="shared" si="290"/>
        <v>0.95835000000000004</v>
      </c>
      <c r="BZ966" s="326">
        <f t="shared" si="300"/>
        <v>86.868054468617927</v>
      </c>
      <c r="CA966" s="296" t="str">
        <f t="shared" si="301"/>
        <v/>
      </c>
    </row>
    <row r="967" spans="12:79" x14ac:dyDescent="0.25">
      <c r="L967" s="332">
        <v>43972</v>
      </c>
      <c r="M967" s="2" t="s">
        <v>108</v>
      </c>
      <c r="N967" s="2" t="s">
        <v>111</v>
      </c>
      <c r="O967" s="323">
        <v>45292</v>
      </c>
      <c r="P967" s="323">
        <v>45657</v>
      </c>
      <c r="Q967" s="324">
        <v>8784</v>
      </c>
      <c r="R967" s="325">
        <v>44.35</v>
      </c>
      <c r="S967" s="274">
        <f t="shared" si="282"/>
        <v>1.0567500000000001</v>
      </c>
      <c r="T967" s="326">
        <f t="shared" si="291"/>
        <v>41.968299030044946</v>
      </c>
      <c r="U967" s="296" t="str">
        <f t="shared" si="283"/>
        <v/>
      </c>
      <c r="V967" s="296"/>
      <c r="W967" s="332">
        <v>44403</v>
      </c>
      <c r="X967" s="2" t="s">
        <v>108</v>
      </c>
      <c r="Y967" s="2" t="s">
        <v>110</v>
      </c>
      <c r="Z967" s="323">
        <v>44927</v>
      </c>
      <c r="AA967" s="323">
        <v>45291</v>
      </c>
      <c r="AB967" s="324">
        <v>8760</v>
      </c>
      <c r="AC967" s="325">
        <v>63.88</v>
      </c>
      <c r="AD967" s="274">
        <f t="shared" si="284"/>
        <v>1.0853999999999999</v>
      </c>
      <c r="AE967" s="326">
        <f t="shared" si="292"/>
        <v>58.853878754376275</v>
      </c>
      <c r="AF967" s="296" t="str">
        <f t="shared" si="293"/>
        <v/>
      </c>
      <c r="AG967" s="296"/>
      <c r="AH967" s="332">
        <v>44792</v>
      </c>
      <c r="AI967" s="2" t="s">
        <v>108</v>
      </c>
      <c r="AJ967" s="2" t="s">
        <v>143</v>
      </c>
      <c r="AK967" s="323">
        <v>46753</v>
      </c>
      <c r="AL967" s="323">
        <v>47118</v>
      </c>
      <c r="AM967" s="324">
        <v>8784</v>
      </c>
      <c r="AN967" s="325">
        <v>163.93</v>
      </c>
      <c r="AO967" s="274">
        <f t="shared" si="285"/>
        <v>0.96899000000000002</v>
      </c>
      <c r="AP967" s="326">
        <f t="shared" si="294"/>
        <v>169.17615248867378</v>
      </c>
      <c r="AQ967" s="296" t="str">
        <f t="shared" si="295"/>
        <v/>
      </c>
      <c r="AR967" s="296"/>
      <c r="AS967" s="332">
        <v>44805</v>
      </c>
      <c r="AT967" s="2" t="s">
        <v>115</v>
      </c>
      <c r="AU967" s="2" t="s">
        <v>145</v>
      </c>
      <c r="AV967" s="323">
        <v>45748</v>
      </c>
      <c r="AW967" s="323">
        <v>45838</v>
      </c>
      <c r="AX967" s="324">
        <v>2184</v>
      </c>
      <c r="AY967" s="325"/>
      <c r="AZ967" s="274">
        <f t="shared" si="286"/>
        <v>0.96418999999999999</v>
      </c>
      <c r="BA967" s="326" t="str">
        <f t="shared" si="296"/>
        <v/>
      </c>
      <c r="BB967" s="296" t="str">
        <f t="shared" si="297"/>
        <v/>
      </c>
      <c r="BC967" t="str">
        <f t="shared" si="287"/>
        <v/>
      </c>
      <c r="BD967" s="296"/>
      <c r="BE967" s="296"/>
      <c r="BF967" s="332">
        <v>45168</v>
      </c>
      <c r="BG967" s="2" t="s">
        <v>115</v>
      </c>
      <c r="BH967" s="2" t="s">
        <v>157</v>
      </c>
      <c r="BI967" s="323">
        <v>46113</v>
      </c>
      <c r="BJ967" s="323">
        <v>46203</v>
      </c>
      <c r="BK967" s="324">
        <v>2184</v>
      </c>
      <c r="BL967" s="325"/>
      <c r="BM967" s="274">
        <f t="shared" si="288"/>
        <v>0.95835000000000004</v>
      </c>
      <c r="BN967" s="326" t="str">
        <f t="shared" si="298"/>
        <v/>
      </c>
      <c r="BO967" s="296" t="str">
        <f t="shared" si="299"/>
        <v/>
      </c>
      <c r="BP967" t="str">
        <f t="shared" si="289"/>
        <v/>
      </c>
      <c r="BQ967" s="296"/>
      <c r="BR967" s="332">
        <v>45155</v>
      </c>
      <c r="BS967" s="2" t="s">
        <v>108</v>
      </c>
      <c r="BT967" s="2" t="s">
        <v>146</v>
      </c>
      <c r="BU967" s="323">
        <v>47119</v>
      </c>
      <c r="BV967" s="323">
        <v>47483</v>
      </c>
      <c r="BW967" s="324">
        <v>8760</v>
      </c>
      <c r="BX967" s="325">
        <v>87.25</v>
      </c>
      <c r="BY967" s="274">
        <f t="shared" si="290"/>
        <v>0.95835000000000004</v>
      </c>
      <c r="BZ967" s="326">
        <f t="shared" si="300"/>
        <v>91.041894923566545</v>
      </c>
      <c r="CA967" s="296" t="str">
        <f t="shared" si="301"/>
        <v/>
      </c>
    </row>
    <row r="968" spans="12:79" x14ac:dyDescent="0.25">
      <c r="L968" s="332">
        <v>43972</v>
      </c>
      <c r="M968" s="2" t="s">
        <v>108</v>
      </c>
      <c r="N968" s="2" t="s">
        <v>135</v>
      </c>
      <c r="O968" s="323">
        <v>45658</v>
      </c>
      <c r="P968" s="323">
        <v>46022</v>
      </c>
      <c r="Q968" s="324">
        <v>8760</v>
      </c>
      <c r="R968" s="325">
        <v>44.95</v>
      </c>
      <c r="S968" s="274">
        <f t="shared" si="282"/>
        <v>1.0567500000000001</v>
      </c>
      <c r="T968" s="326">
        <f t="shared" si="291"/>
        <v>42.53607759640407</v>
      </c>
      <c r="U968" s="296" t="str">
        <f t="shared" si="283"/>
        <v/>
      </c>
      <c r="V968" s="296"/>
      <c r="W968" s="332">
        <v>44403</v>
      </c>
      <c r="X968" s="2" t="s">
        <v>108</v>
      </c>
      <c r="Y968" s="2" t="s">
        <v>111</v>
      </c>
      <c r="Z968" s="323">
        <v>45292</v>
      </c>
      <c r="AA968" s="323">
        <v>45657</v>
      </c>
      <c r="AB968" s="324">
        <v>8784</v>
      </c>
      <c r="AC968" s="325">
        <v>59.15</v>
      </c>
      <c r="AD968" s="274">
        <f t="shared" si="284"/>
        <v>1.0853999999999999</v>
      </c>
      <c r="AE968" s="326">
        <f t="shared" si="292"/>
        <v>54.496038326884104</v>
      </c>
      <c r="AF968" s="296" t="str">
        <f t="shared" si="293"/>
        <v/>
      </c>
      <c r="AG968" s="296"/>
      <c r="AH968" s="332">
        <v>44792</v>
      </c>
      <c r="AI968" s="2" t="s">
        <v>108</v>
      </c>
      <c r="AJ968" s="2" t="s">
        <v>146</v>
      </c>
      <c r="AK968" s="323">
        <v>47119</v>
      </c>
      <c r="AL968" s="323">
        <v>47483</v>
      </c>
      <c r="AM968" s="324">
        <v>8760</v>
      </c>
      <c r="AN968" s="325">
        <v>155.25</v>
      </c>
      <c r="AO968" s="274">
        <f t="shared" si="285"/>
        <v>0.96899000000000002</v>
      </c>
      <c r="AP968" s="326">
        <f t="shared" si="294"/>
        <v>160.21837170662235</v>
      </c>
      <c r="AQ968" s="296" t="str">
        <f t="shared" si="295"/>
        <v/>
      </c>
      <c r="AR968" s="296"/>
      <c r="AS968" s="332">
        <v>44804</v>
      </c>
      <c r="AT968" s="2" t="s">
        <v>115</v>
      </c>
      <c r="AU968" s="2" t="s">
        <v>186</v>
      </c>
      <c r="AV968" s="323">
        <v>44835</v>
      </c>
      <c r="AW968" s="323">
        <v>44926</v>
      </c>
      <c r="AX968" s="324">
        <v>2209</v>
      </c>
      <c r="AY968" s="325">
        <v>655</v>
      </c>
      <c r="AZ968" s="274">
        <f t="shared" si="286"/>
        <v>0.96899000000000002</v>
      </c>
      <c r="BA968" s="326">
        <f t="shared" si="296"/>
        <v>675.96156823083834</v>
      </c>
      <c r="BB968" s="296" t="str">
        <f t="shared" si="297"/>
        <v/>
      </c>
      <c r="BC968" t="str">
        <f t="shared" si="287"/>
        <v/>
      </c>
      <c r="BD968" s="296"/>
      <c r="BE968" s="296"/>
      <c r="BF968" s="332">
        <v>45167</v>
      </c>
      <c r="BG968" s="2" t="s">
        <v>115</v>
      </c>
      <c r="BH968" s="2" t="s">
        <v>116</v>
      </c>
      <c r="BI968" s="323">
        <v>45200</v>
      </c>
      <c r="BJ968" s="323">
        <v>45291</v>
      </c>
      <c r="BK968" s="324">
        <v>2209</v>
      </c>
      <c r="BL968" s="325">
        <v>118.38</v>
      </c>
      <c r="BM968" s="274">
        <f t="shared" si="288"/>
        <v>0.95835000000000004</v>
      </c>
      <c r="BN968" s="326">
        <f t="shared" si="298"/>
        <v>123.5248082642041</v>
      </c>
      <c r="BO968" s="296">
        <f t="shared" si="299"/>
        <v>123.5248082642041</v>
      </c>
      <c r="BP968">
        <f t="shared" si="289"/>
        <v>1</v>
      </c>
      <c r="BQ968" s="296"/>
      <c r="BR968" s="332">
        <v>45155</v>
      </c>
      <c r="BS968" s="2" t="s">
        <v>108</v>
      </c>
      <c r="BT968" s="2" t="s">
        <v>149</v>
      </c>
      <c r="BU968" s="323">
        <v>47484</v>
      </c>
      <c r="BV968" s="323">
        <v>47848</v>
      </c>
      <c r="BW968" s="324">
        <v>8760</v>
      </c>
      <c r="BX968" s="325">
        <v>90</v>
      </c>
      <c r="BY968" s="274">
        <f t="shared" si="290"/>
        <v>0.95835000000000004</v>
      </c>
      <c r="BZ968" s="326">
        <f t="shared" si="300"/>
        <v>93.911410236343713</v>
      </c>
      <c r="CA968" s="296" t="str">
        <f t="shared" si="301"/>
        <v/>
      </c>
    </row>
    <row r="969" spans="12:79" x14ac:dyDescent="0.25">
      <c r="L969" s="332">
        <v>43972</v>
      </c>
      <c r="M969" s="2" t="s">
        <v>108</v>
      </c>
      <c r="N969" s="2" t="s">
        <v>138</v>
      </c>
      <c r="O969" s="323">
        <v>46023</v>
      </c>
      <c r="P969" s="323">
        <v>46387</v>
      </c>
      <c r="Q969" s="324">
        <v>8760</v>
      </c>
      <c r="R969" s="325">
        <v>45.5</v>
      </c>
      <c r="S969" s="274">
        <f t="shared" si="282"/>
        <v>1.0567500000000001</v>
      </c>
      <c r="T969" s="326">
        <f t="shared" si="291"/>
        <v>43.056541282233262</v>
      </c>
      <c r="U969" s="296" t="str">
        <f t="shared" si="283"/>
        <v/>
      </c>
      <c r="V969" s="296"/>
      <c r="W969" s="332">
        <v>44403</v>
      </c>
      <c r="X969" s="2" t="s">
        <v>108</v>
      </c>
      <c r="Y969" s="2" t="s">
        <v>135</v>
      </c>
      <c r="Z969" s="323">
        <v>45658</v>
      </c>
      <c r="AA969" s="323">
        <v>46022</v>
      </c>
      <c r="AB969" s="324">
        <v>8760</v>
      </c>
      <c r="AC969" s="325">
        <v>57.17</v>
      </c>
      <c r="AD969" s="274">
        <f t="shared" si="284"/>
        <v>1.0853999999999999</v>
      </c>
      <c r="AE969" s="326">
        <f t="shared" si="292"/>
        <v>52.671826054910639</v>
      </c>
      <c r="AF969" s="296" t="str">
        <f t="shared" si="293"/>
        <v/>
      </c>
      <c r="AG969" s="296"/>
      <c r="AH969" s="332">
        <v>44792</v>
      </c>
      <c r="AI969" s="2" t="s">
        <v>108</v>
      </c>
      <c r="AJ969" s="2" t="s">
        <v>149</v>
      </c>
      <c r="AK969" s="323">
        <v>47484</v>
      </c>
      <c r="AL969" s="323">
        <v>47848</v>
      </c>
      <c r="AM969" s="324">
        <v>8760</v>
      </c>
      <c r="AN969" s="325">
        <v>153.71</v>
      </c>
      <c r="AO969" s="274">
        <f t="shared" si="285"/>
        <v>0.96899000000000002</v>
      </c>
      <c r="AP969" s="326">
        <f t="shared" si="294"/>
        <v>158.62908801948421</v>
      </c>
      <c r="AQ969" s="296" t="str">
        <f t="shared" si="295"/>
        <v/>
      </c>
      <c r="AR969" s="296"/>
      <c r="AS969" s="332">
        <v>44804</v>
      </c>
      <c r="AT969" s="2" t="s">
        <v>115</v>
      </c>
      <c r="AU969" s="2" t="s">
        <v>110</v>
      </c>
      <c r="AV969" s="323">
        <v>44927</v>
      </c>
      <c r="AW969" s="323">
        <v>45016</v>
      </c>
      <c r="AX969" s="324">
        <v>2159</v>
      </c>
      <c r="AY969" s="325">
        <v>780.01</v>
      </c>
      <c r="AZ969" s="274">
        <f t="shared" si="286"/>
        <v>0.96899000000000002</v>
      </c>
      <c r="BA969" s="326">
        <f t="shared" si="296"/>
        <v>804.97218753547509</v>
      </c>
      <c r="BB969" s="296" t="str">
        <f t="shared" si="297"/>
        <v/>
      </c>
      <c r="BC969" t="str">
        <f t="shared" si="287"/>
        <v/>
      </c>
      <c r="BD969" s="296"/>
      <c r="BE969" s="296"/>
      <c r="BF969" s="332">
        <v>45167</v>
      </c>
      <c r="BG969" s="2" t="s">
        <v>115</v>
      </c>
      <c r="BH969" s="2" t="s">
        <v>111</v>
      </c>
      <c r="BI969" s="323">
        <v>45292</v>
      </c>
      <c r="BJ969" s="323">
        <v>45382</v>
      </c>
      <c r="BK969" s="324">
        <v>2183</v>
      </c>
      <c r="BL969" s="325">
        <v>140.07</v>
      </c>
      <c r="BM969" s="274">
        <f t="shared" si="288"/>
        <v>0.95835000000000004</v>
      </c>
      <c r="BN969" s="326">
        <f t="shared" si="298"/>
        <v>146.15745813116291</v>
      </c>
      <c r="BO969" s="296">
        <f t="shared" si="299"/>
        <v>146.15745813116291</v>
      </c>
      <c r="BP969">
        <f t="shared" si="289"/>
        <v>1</v>
      </c>
      <c r="BQ969" s="296"/>
      <c r="BR969" s="332">
        <v>45155</v>
      </c>
      <c r="BS969" s="2" t="s">
        <v>108</v>
      </c>
      <c r="BT969" s="2" t="s">
        <v>153</v>
      </c>
      <c r="BU969" s="323">
        <v>47849</v>
      </c>
      <c r="BV969" s="323">
        <v>48213</v>
      </c>
      <c r="BW969" s="324">
        <v>8760</v>
      </c>
      <c r="BX969" s="325">
        <v>88.5</v>
      </c>
      <c r="BY969" s="274">
        <f t="shared" si="290"/>
        <v>0.95835000000000004</v>
      </c>
      <c r="BZ969" s="326">
        <f t="shared" si="300"/>
        <v>92.346220065737981</v>
      </c>
      <c r="CA969" s="296" t="str">
        <f t="shared" si="301"/>
        <v/>
      </c>
    </row>
    <row r="970" spans="12:79" x14ac:dyDescent="0.25">
      <c r="L970" s="332">
        <v>43971</v>
      </c>
      <c r="M970" s="2" t="s">
        <v>108</v>
      </c>
      <c r="N970" s="2" t="s">
        <v>151</v>
      </c>
      <c r="O970" s="323">
        <v>44197</v>
      </c>
      <c r="P970" s="323">
        <v>44561</v>
      </c>
      <c r="Q970" s="324">
        <v>8760</v>
      </c>
      <c r="R970" s="325">
        <v>37.25</v>
      </c>
      <c r="S970" s="274">
        <f t="shared" si="282"/>
        <v>1.0567500000000001</v>
      </c>
      <c r="T970" s="326">
        <f t="shared" si="291"/>
        <v>35.24958599479536</v>
      </c>
      <c r="U970" s="296" t="str">
        <f t="shared" si="283"/>
        <v/>
      </c>
      <c r="V970" s="296"/>
      <c r="W970" s="332">
        <v>44403</v>
      </c>
      <c r="X970" s="2" t="s">
        <v>108</v>
      </c>
      <c r="Y970" s="2" t="s">
        <v>138</v>
      </c>
      <c r="Z970" s="323">
        <v>46023</v>
      </c>
      <c r="AA970" s="323">
        <v>46387</v>
      </c>
      <c r="AB970" s="324">
        <v>8760</v>
      </c>
      <c r="AC970" s="325">
        <v>57.35</v>
      </c>
      <c r="AD970" s="274">
        <f t="shared" si="284"/>
        <v>1.0853999999999999</v>
      </c>
      <c r="AE970" s="326">
        <f t="shared" si="292"/>
        <v>52.837663534180955</v>
      </c>
      <c r="AF970" s="296" t="str">
        <f t="shared" si="293"/>
        <v/>
      </c>
      <c r="AG970" s="296"/>
      <c r="AH970" s="332">
        <v>44792</v>
      </c>
      <c r="AI970" s="2" t="s">
        <v>108</v>
      </c>
      <c r="AJ970" s="2" t="s">
        <v>153</v>
      </c>
      <c r="AK970" s="323">
        <v>47849</v>
      </c>
      <c r="AL970" s="323">
        <v>48213</v>
      </c>
      <c r="AM970" s="324">
        <v>8760</v>
      </c>
      <c r="AN970" s="325">
        <v>152.62</v>
      </c>
      <c r="AO970" s="274">
        <f t="shared" si="285"/>
        <v>0.96899000000000002</v>
      </c>
      <c r="AP970" s="326">
        <f t="shared" si="294"/>
        <v>157.50420540975657</v>
      </c>
      <c r="AQ970" s="296" t="str">
        <f t="shared" si="295"/>
        <v/>
      </c>
      <c r="AR970" s="296"/>
      <c r="AS970" s="332">
        <v>44804</v>
      </c>
      <c r="AT970" s="2" t="s">
        <v>115</v>
      </c>
      <c r="AU970" s="2" t="s">
        <v>134</v>
      </c>
      <c r="AV970" s="323">
        <v>45017</v>
      </c>
      <c r="AW970" s="323">
        <v>45107</v>
      </c>
      <c r="AX970" s="324">
        <v>2184</v>
      </c>
      <c r="AY970" s="325">
        <v>424.06</v>
      </c>
      <c r="AZ970" s="274">
        <f t="shared" si="286"/>
        <v>0.96899000000000002</v>
      </c>
      <c r="BA970" s="326">
        <f t="shared" si="296"/>
        <v>437.63093530376989</v>
      </c>
      <c r="BB970" s="296" t="str">
        <f t="shared" si="297"/>
        <v/>
      </c>
      <c r="BC970" t="str">
        <f t="shared" si="287"/>
        <v/>
      </c>
      <c r="BD970" s="296"/>
      <c r="BE970" s="296"/>
      <c r="BF970" s="332">
        <v>45167</v>
      </c>
      <c r="BG970" s="2" t="s">
        <v>115</v>
      </c>
      <c r="BH970" s="2" t="s">
        <v>117</v>
      </c>
      <c r="BI970" s="323">
        <v>45383</v>
      </c>
      <c r="BJ970" s="323">
        <v>45473</v>
      </c>
      <c r="BK970" s="324">
        <v>2184</v>
      </c>
      <c r="BL970" s="325">
        <v>122.14</v>
      </c>
      <c r="BM970" s="274">
        <f t="shared" si="288"/>
        <v>0.95835000000000004</v>
      </c>
      <c r="BN970" s="326">
        <f t="shared" si="298"/>
        <v>127.4482182918558</v>
      </c>
      <c r="BO970" s="296">
        <f t="shared" si="299"/>
        <v>127.4482182918558</v>
      </c>
      <c r="BP970">
        <f t="shared" si="289"/>
        <v>1</v>
      </c>
      <c r="BQ970" s="296"/>
      <c r="BR970" s="332">
        <v>45155</v>
      </c>
      <c r="BS970" s="2" t="s">
        <v>108</v>
      </c>
      <c r="BT970" s="2" t="s">
        <v>155</v>
      </c>
      <c r="BU970" s="323">
        <v>48214</v>
      </c>
      <c r="BV970" s="323">
        <v>48579</v>
      </c>
      <c r="BW970" s="324">
        <v>8784</v>
      </c>
      <c r="BX970" s="325">
        <v>86.5</v>
      </c>
      <c r="BY970" s="274">
        <f t="shared" si="290"/>
        <v>0.95835000000000004</v>
      </c>
      <c r="BZ970" s="326">
        <f t="shared" si="300"/>
        <v>90.259299838263672</v>
      </c>
      <c r="CA970" s="296" t="str">
        <f t="shared" si="301"/>
        <v/>
      </c>
    </row>
    <row r="971" spans="12:79" x14ac:dyDescent="0.25">
      <c r="L971" s="332">
        <v>43971</v>
      </c>
      <c r="M971" s="2" t="s">
        <v>108</v>
      </c>
      <c r="N971" s="2" t="s">
        <v>133</v>
      </c>
      <c r="O971" s="323">
        <v>44562</v>
      </c>
      <c r="P971" s="323">
        <v>44926</v>
      </c>
      <c r="Q971" s="324">
        <v>8760</v>
      </c>
      <c r="R971" s="325">
        <v>41.23</v>
      </c>
      <c r="S971" s="274">
        <f t="shared" si="282"/>
        <v>1.0567500000000001</v>
      </c>
      <c r="T971" s="326">
        <f t="shared" si="291"/>
        <v>39.01585048497752</v>
      </c>
      <c r="U971" s="296" t="str">
        <f t="shared" si="283"/>
        <v/>
      </c>
      <c r="V971" s="296"/>
      <c r="W971" s="332">
        <v>44403</v>
      </c>
      <c r="X971" s="2" t="s">
        <v>108</v>
      </c>
      <c r="Y971" s="2" t="s">
        <v>141</v>
      </c>
      <c r="Z971" s="323">
        <v>46388</v>
      </c>
      <c r="AA971" s="323">
        <v>46752</v>
      </c>
      <c r="AB971" s="324">
        <v>8760</v>
      </c>
      <c r="AC971" s="325">
        <v>57.68</v>
      </c>
      <c r="AD971" s="274">
        <f t="shared" si="284"/>
        <v>1.0853999999999999</v>
      </c>
      <c r="AE971" s="326">
        <f t="shared" si="292"/>
        <v>53.141698912843196</v>
      </c>
      <c r="AF971" s="296" t="str">
        <f t="shared" si="293"/>
        <v/>
      </c>
      <c r="AG971" s="296"/>
      <c r="AH971" s="332">
        <v>44792</v>
      </c>
      <c r="AI971" s="2" t="s">
        <v>108</v>
      </c>
      <c r="AJ971" s="2" t="s">
        <v>155</v>
      </c>
      <c r="AK971" s="323">
        <v>48214</v>
      </c>
      <c r="AL971" s="323">
        <v>48579</v>
      </c>
      <c r="AM971" s="324">
        <v>8784</v>
      </c>
      <c r="AN971" s="325">
        <v>151.44999999999999</v>
      </c>
      <c r="AO971" s="274">
        <f t="shared" si="285"/>
        <v>0.96899000000000002</v>
      </c>
      <c r="AP971" s="326">
        <f t="shared" si="294"/>
        <v>156.29676260848925</v>
      </c>
      <c r="AQ971" s="296" t="str">
        <f t="shared" si="295"/>
        <v/>
      </c>
      <c r="AR971" s="296"/>
      <c r="AS971" s="332">
        <v>44804</v>
      </c>
      <c r="AT971" s="2" t="s">
        <v>115</v>
      </c>
      <c r="AU971" s="2" t="s">
        <v>137</v>
      </c>
      <c r="AV971" s="323">
        <v>45108</v>
      </c>
      <c r="AW971" s="323">
        <v>45199</v>
      </c>
      <c r="AX971" s="324">
        <v>2208</v>
      </c>
      <c r="AY971" s="325">
        <v>394.96</v>
      </c>
      <c r="AZ971" s="274">
        <f t="shared" si="286"/>
        <v>0.96899000000000002</v>
      </c>
      <c r="BA971" s="326">
        <f t="shared" si="296"/>
        <v>407.59966563122424</v>
      </c>
      <c r="BB971" s="296" t="str">
        <f t="shared" si="297"/>
        <v/>
      </c>
      <c r="BC971" t="str">
        <f t="shared" si="287"/>
        <v/>
      </c>
      <c r="BD971" s="296"/>
      <c r="BE971" s="296"/>
      <c r="BF971" s="332">
        <v>45167</v>
      </c>
      <c r="BG971" s="2" t="s">
        <v>115</v>
      </c>
      <c r="BH971" s="2" t="s">
        <v>118</v>
      </c>
      <c r="BI971" s="323">
        <v>45474</v>
      </c>
      <c r="BJ971" s="323">
        <v>45565</v>
      </c>
      <c r="BK971" s="324">
        <v>2208</v>
      </c>
      <c r="BL971" s="325">
        <v>130.44</v>
      </c>
      <c r="BM971" s="274">
        <f t="shared" si="288"/>
        <v>0.95835000000000004</v>
      </c>
      <c r="BN971" s="326">
        <f t="shared" si="298"/>
        <v>136.10893723587415</v>
      </c>
      <c r="BO971" s="296">
        <f t="shared" si="299"/>
        <v>136.10893723587415</v>
      </c>
      <c r="BP971">
        <f t="shared" si="289"/>
        <v>1</v>
      </c>
      <c r="BQ971" s="296"/>
      <c r="BR971" s="332">
        <v>45155</v>
      </c>
      <c r="BS971" s="2" t="s">
        <v>108</v>
      </c>
      <c r="BT971" s="2" t="s">
        <v>158</v>
      </c>
      <c r="BU971" s="323">
        <v>48580</v>
      </c>
      <c r="BV971" s="323">
        <v>48944</v>
      </c>
      <c r="BW971" s="324">
        <v>8760</v>
      </c>
      <c r="BX971" s="325">
        <v>84.5</v>
      </c>
      <c r="BY971" s="274">
        <f t="shared" si="290"/>
        <v>0.95835000000000004</v>
      </c>
      <c r="BZ971" s="326">
        <f t="shared" si="300"/>
        <v>88.172379610789378</v>
      </c>
      <c r="CA971" s="296" t="str">
        <f t="shared" si="301"/>
        <v/>
      </c>
    </row>
    <row r="972" spans="12:79" x14ac:dyDescent="0.25">
      <c r="L972" s="332">
        <v>43971</v>
      </c>
      <c r="M972" s="2" t="s">
        <v>108</v>
      </c>
      <c r="N972" s="2" t="s">
        <v>110</v>
      </c>
      <c r="O972" s="323">
        <v>44927</v>
      </c>
      <c r="P972" s="323">
        <v>45291</v>
      </c>
      <c r="Q972" s="324">
        <v>8760</v>
      </c>
      <c r="R972" s="325">
        <v>43.2</v>
      </c>
      <c r="S972" s="274">
        <f t="shared" si="282"/>
        <v>1.0567500000000001</v>
      </c>
      <c r="T972" s="326">
        <f t="shared" si="291"/>
        <v>40.880056777856637</v>
      </c>
      <c r="U972" s="296" t="str">
        <f t="shared" si="283"/>
        <v/>
      </c>
      <c r="V972" s="296"/>
      <c r="W972" s="332">
        <v>44400</v>
      </c>
      <c r="X972" s="2" t="s">
        <v>108</v>
      </c>
      <c r="Y972" s="2" t="s">
        <v>133</v>
      </c>
      <c r="Z972" s="323">
        <v>44562</v>
      </c>
      <c r="AA972" s="323">
        <v>44926</v>
      </c>
      <c r="AB972" s="324">
        <v>8760</v>
      </c>
      <c r="AC972" s="325">
        <v>70.41</v>
      </c>
      <c r="AD972" s="274">
        <f t="shared" si="284"/>
        <v>1.0853999999999999</v>
      </c>
      <c r="AE972" s="326">
        <f t="shared" si="292"/>
        <v>64.870093974571589</v>
      </c>
      <c r="AF972" s="296" t="str">
        <f t="shared" si="293"/>
        <v/>
      </c>
      <c r="AG972" s="296"/>
      <c r="AH972" s="332">
        <v>44791</v>
      </c>
      <c r="AI972" s="2" t="s">
        <v>108</v>
      </c>
      <c r="AJ972" s="2" t="s">
        <v>110</v>
      </c>
      <c r="AK972" s="323">
        <v>44927</v>
      </c>
      <c r="AL972" s="323">
        <v>45291</v>
      </c>
      <c r="AM972" s="324">
        <v>8760</v>
      </c>
      <c r="AN972" s="325">
        <v>537.38</v>
      </c>
      <c r="AO972" s="274">
        <f t="shared" si="285"/>
        <v>0.96899000000000002</v>
      </c>
      <c r="AP972" s="326">
        <f t="shared" si="294"/>
        <v>554.57744661967615</v>
      </c>
      <c r="AQ972" s="296" t="str">
        <f t="shared" si="295"/>
        <v/>
      </c>
      <c r="AR972" s="296"/>
      <c r="AS972" s="332">
        <v>44804</v>
      </c>
      <c r="AT972" s="2" t="s">
        <v>115</v>
      </c>
      <c r="AU972" s="2" t="s">
        <v>116</v>
      </c>
      <c r="AV972" s="323">
        <v>45200</v>
      </c>
      <c r="AW972" s="323">
        <v>45291</v>
      </c>
      <c r="AX972" s="324">
        <v>2209</v>
      </c>
      <c r="AY972" s="325">
        <v>707.11</v>
      </c>
      <c r="AZ972" s="274">
        <f t="shared" si="286"/>
        <v>0.96899000000000002</v>
      </c>
      <c r="BA972" s="326">
        <f t="shared" si="296"/>
        <v>729.7392129949742</v>
      </c>
      <c r="BB972" s="296" t="str">
        <f t="shared" si="297"/>
        <v/>
      </c>
      <c r="BC972">
        <f t="shared" si="287"/>
        <v>1</v>
      </c>
      <c r="BD972" s="296"/>
      <c r="BE972" s="296"/>
      <c r="BF972" s="332">
        <v>45167</v>
      </c>
      <c r="BG972" s="2" t="s">
        <v>115</v>
      </c>
      <c r="BH972" s="2" t="s">
        <v>140</v>
      </c>
      <c r="BI972" s="323">
        <v>45566</v>
      </c>
      <c r="BJ972" s="323">
        <v>45657</v>
      </c>
      <c r="BK972" s="324">
        <v>2209</v>
      </c>
      <c r="BL972" s="325">
        <v>146.79</v>
      </c>
      <c r="BM972" s="274">
        <f t="shared" si="288"/>
        <v>0.95835000000000004</v>
      </c>
      <c r="BN972" s="326">
        <f t="shared" si="298"/>
        <v>153.1695100954766</v>
      </c>
      <c r="BO972" s="296" t="str">
        <f t="shared" si="299"/>
        <v/>
      </c>
      <c r="BP972" t="str">
        <f t="shared" si="289"/>
        <v/>
      </c>
      <c r="BQ972" s="296"/>
      <c r="BR972" s="332">
        <v>45154</v>
      </c>
      <c r="BS972" s="2" t="s">
        <v>108</v>
      </c>
      <c r="BT972" s="2" t="s">
        <v>111</v>
      </c>
      <c r="BU972" s="323">
        <v>45292</v>
      </c>
      <c r="BV972" s="323">
        <v>45657</v>
      </c>
      <c r="BW972" s="324">
        <v>8784</v>
      </c>
      <c r="BX972" s="325">
        <v>141.66999999999999</v>
      </c>
      <c r="BY972" s="274">
        <f t="shared" si="290"/>
        <v>0.95835000000000004</v>
      </c>
      <c r="BZ972" s="326">
        <f t="shared" si="300"/>
        <v>147.82699431314236</v>
      </c>
      <c r="CA972" s="296">
        <f t="shared" si="301"/>
        <v>147.82699431314236</v>
      </c>
    </row>
    <row r="973" spans="12:79" x14ac:dyDescent="0.25">
      <c r="L973" s="332">
        <v>43971</v>
      </c>
      <c r="M973" s="2" t="s">
        <v>108</v>
      </c>
      <c r="N973" s="2" t="s">
        <v>111</v>
      </c>
      <c r="O973" s="323">
        <v>45292</v>
      </c>
      <c r="P973" s="323">
        <v>45657</v>
      </c>
      <c r="Q973" s="324">
        <v>8784</v>
      </c>
      <c r="R973" s="325">
        <v>44.6</v>
      </c>
      <c r="S973" s="274">
        <f t="shared" si="282"/>
        <v>1.0567500000000001</v>
      </c>
      <c r="T973" s="326">
        <f t="shared" si="291"/>
        <v>42.204873432694583</v>
      </c>
      <c r="U973" s="296" t="str">
        <f t="shared" si="283"/>
        <v/>
      </c>
      <c r="V973" s="296"/>
      <c r="W973" s="332">
        <v>44400</v>
      </c>
      <c r="X973" s="2" t="s">
        <v>108</v>
      </c>
      <c r="Y973" s="2" t="s">
        <v>110</v>
      </c>
      <c r="Z973" s="323">
        <v>44927</v>
      </c>
      <c r="AA973" s="323">
        <v>45291</v>
      </c>
      <c r="AB973" s="324">
        <v>8760</v>
      </c>
      <c r="AC973" s="325">
        <v>62.2</v>
      </c>
      <c r="AD973" s="274">
        <f t="shared" si="284"/>
        <v>1.0853999999999999</v>
      </c>
      <c r="AE973" s="326">
        <f t="shared" si="292"/>
        <v>57.306062281186669</v>
      </c>
      <c r="AF973" s="296" t="str">
        <f t="shared" si="293"/>
        <v/>
      </c>
      <c r="AG973" s="296"/>
      <c r="AH973" s="332">
        <v>44791</v>
      </c>
      <c r="AI973" s="2" t="s">
        <v>108</v>
      </c>
      <c r="AJ973" s="2" t="s">
        <v>111</v>
      </c>
      <c r="AK973" s="323">
        <v>45292</v>
      </c>
      <c r="AL973" s="323">
        <v>45657</v>
      </c>
      <c r="AM973" s="324">
        <v>8784</v>
      </c>
      <c r="AN973" s="325">
        <v>339</v>
      </c>
      <c r="AO973" s="274">
        <f t="shared" si="285"/>
        <v>0.96899000000000002</v>
      </c>
      <c r="AP973" s="326">
        <f t="shared" si="294"/>
        <v>349.84881164924303</v>
      </c>
      <c r="AQ973" s="296">
        <f t="shared" si="295"/>
        <v>349.84881164924303</v>
      </c>
      <c r="AR973" s="296"/>
      <c r="AS973" s="332">
        <v>44804</v>
      </c>
      <c r="AT973" s="2" t="s">
        <v>115</v>
      </c>
      <c r="AU973" s="2" t="s">
        <v>111</v>
      </c>
      <c r="AV973" s="323">
        <v>45292</v>
      </c>
      <c r="AW973" s="323">
        <v>45382</v>
      </c>
      <c r="AX973" s="324">
        <v>2183</v>
      </c>
      <c r="AY973" s="325">
        <v>624.71</v>
      </c>
      <c r="AZ973" s="274">
        <f t="shared" si="286"/>
        <v>0.96899000000000002</v>
      </c>
      <c r="BA973" s="326">
        <f t="shared" si="296"/>
        <v>644.70221570914043</v>
      </c>
      <c r="BB973" s="296" t="str">
        <f t="shared" si="297"/>
        <v/>
      </c>
      <c r="BC973">
        <f t="shared" si="287"/>
        <v>1</v>
      </c>
      <c r="BD973" s="296"/>
      <c r="BE973" s="296"/>
      <c r="BF973" s="332">
        <v>45167</v>
      </c>
      <c r="BG973" s="2" t="s">
        <v>115</v>
      </c>
      <c r="BH973" s="2" t="s">
        <v>135</v>
      </c>
      <c r="BI973" s="323">
        <v>45658</v>
      </c>
      <c r="BJ973" s="323">
        <v>45747</v>
      </c>
      <c r="BK973" s="324">
        <v>2159</v>
      </c>
      <c r="BL973" s="325">
        <v>147.83000000000001</v>
      </c>
      <c r="BM973" s="274">
        <f t="shared" si="288"/>
        <v>0.95835000000000004</v>
      </c>
      <c r="BN973" s="326">
        <f t="shared" si="298"/>
        <v>154.25470861376326</v>
      </c>
      <c r="BO973" s="296" t="str">
        <f t="shared" si="299"/>
        <v/>
      </c>
      <c r="BP973" t="str">
        <f t="shared" si="289"/>
        <v/>
      </c>
      <c r="BQ973" s="296"/>
      <c r="BR973" s="332">
        <v>45154</v>
      </c>
      <c r="BS973" s="2" t="s">
        <v>108</v>
      </c>
      <c r="BT973" s="2" t="s">
        <v>135</v>
      </c>
      <c r="BU973" s="323">
        <v>45658</v>
      </c>
      <c r="BV973" s="323">
        <v>46022</v>
      </c>
      <c r="BW973" s="324">
        <v>8760</v>
      </c>
      <c r="BX973" s="325">
        <v>127.34</v>
      </c>
      <c r="BY973" s="274">
        <f t="shared" si="290"/>
        <v>0.95835000000000004</v>
      </c>
      <c r="BZ973" s="326">
        <f t="shared" si="300"/>
        <v>132.87421088328898</v>
      </c>
      <c r="CA973" s="296" t="str">
        <f t="shared" si="301"/>
        <v/>
      </c>
    </row>
    <row r="974" spans="12:79" x14ac:dyDescent="0.25">
      <c r="L974" s="332">
        <v>43971</v>
      </c>
      <c r="M974" s="2" t="s">
        <v>108</v>
      </c>
      <c r="N974" s="2" t="s">
        <v>135</v>
      </c>
      <c r="O974" s="323">
        <v>45658</v>
      </c>
      <c r="P974" s="323">
        <v>46022</v>
      </c>
      <c r="Q974" s="324">
        <v>8760</v>
      </c>
      <c r="R974" s="325">
        <v>45.08</v>
      </c>
      <c r="S974" s="274">
        <f t="shared" si="282"/>
        <v>1.0567500000000001</v>
      </c>
      <c r="T974" s="326">
        <f t="shared" si="291"/>
        <v>42.659096285781871</v>
      </c>
      <c r="U974" s="296" t="str">
        <f t="shared" si="283"/>
        <v/>
      </c>
      <c r="V974" s="296"/>
      <c r="W974" s="332">
        <v>44400</v>
      </c>
      <c r="X974" s="2" t="s">
        <v>108</v>
      </c>
      <c r="Y974" s="2" t="s">
        <v>111</v>
      </c>
      <c r="Z974" s="323">
        <v>45292</v>
      </c>
      <c r="AA974" s="323">
        <v>45657</v>
      </c>
      <c r="AB974" s="324">
        <v>8784</v>
      </c>
      <c r="AC974" s="325">
        <v>58.15</v>
      </c>
      <c r="AD974" s="274">
        <f t="shared" si="284"/>
        <v>1.0853999999999999</v>
      </c>
      <c r="AE974" s="326">
        <f t="shared" si="292"/>
        <v>53.57471899760457</v>
      </c>
      <c r="AF974" s="296" t="str">
        <f t="shared" si="293"/>
        <v/>
      </c>
      <c r="AG974" s="296"/>
      <c r="AH974" s="332">
        <v>44791</v>
      </c>
      <c r="AI974" s="2" t="s">
        <v>108</v>
      </c>
      <c r="AJ974" s="2" t="s">
        <v>135</v>
      </c>
      <c r="AK974" s="323">
        <v>45658</v>
      </c>
      <c r="AL974" s="323">
        <v>46022</v>
      </c>
      <c r="AM974" s="324">
        <v>8760</v>
      </c>
      <c r="AN974" s="325">
        <v>230.5</v>
      </c>
      <c r="AO974" s="274">
        <f t="shared" si="285"/>
        <v>0.96899000000000002</v>
      </c>
      <c r="AP974" s="326">
        <f t="shared" si="294"/>
        <v>237.87655187360033</v>
      </c>
      <c r="AQ974" s="296" t="str">
        <f t="shared" si="295"/>
        <v/>
      </c>
      <c r="AR974" s="296"/>
      <c r="AS974" s="332">
        <v>44804</v>
      </c>
      <c r="AT974" s="2" t="s">
        <v>115</v>
      </c>
      <c r="AU974" s="2" t="s">
        <v>117</v>
      </c>
      <c r="AV974" s="323">
        <v>45383</v>
      </c>
      <c r="AW974" s="323">
        <v>45473</v>
      </c>
      <c r="AX974" s="324">
        <v>2184</v>
      </c>
      <c r="AY974" s="325">
        <v>146.38</v>
      </c>
      <c r="AZ974" s="274">
        <f t="shared" si="286"/>
        <v>0.96899000000000002</v>
      </c>
      <c r="BA974" s="326">
        <f t="shared" si="296"/>
        <v>151.06451046966427</v>
      </c>
      <c r="BB974" s="296" t="str">
        <f t="shared" si="297"/>
        <v/>
      </c>
      <c r="BC974">
        <f t="shared" si="287"/>
        <v>1</v>
      </c>
      <c r="BD974" s="296"/>
      <c r="BE974" s="296"/>
      <c r="BF974" s="332">
        <v>45167</v>
      </c>
      <c r="BG974" s="2" t="s">
        <v>115</v>
      </c>
      <c r="BH974" s="2" t="s">
        <v>145</v>
      </c>
      <c r="BI974" s="323">
        <v>45748</v>
      </c>
      <c r="BJ974" s="323">
        <v>45838</v>
      </c>
      <c r="BK974" s="324">
        <v>2184</v>
      </c>
      <c r="BL974" s="325">
        <v>106.71</v>
      </c>
      <c r="BM974" s="274">
        <f t="shared" si="288"/>
        <v>0.95835000000000004</v>
      </c>
      <c r="BN974" s="326">
        <f t="shared" si="298"/>
        <v>111.34762873689152</v>
      </c>
      <c r="BO974" s="296" t="str">
        <f t="shared" si="299"/>
        <v/>
      </c>
      <c r="BP974" t="str">
        <f t="shared" si="289"/>
        <v/>
      </c>
      <c r="BQ974" s="296"/>
      <c r="BR974" s="332">
        <v>45154</v>
      </c>
      <c r="BS974" s="2" t="s">
        <v>108</v>
      </c>
      <c r="BT974" s="2" t="s">
        <v>138</v>
      </c>
      <c r="BU974" s="323">
        <v>46023</v>
      </c>
      <c r="BV974" s="323">
        <v>46387</v>
      </c>
      <c r="BW974" s="324">
        <v>8760</v>
      </c>
      <c r="BX974" s="325">
        <v>107.61</v>
      </c>
      <c r="BY974" s="274">
        <f t="shared" si="290"/>
        <v>0.95835000000000004</v>
      </c>
      <c r="BZ974" s="326">
        <f t="shared" si="300"/>
        <v>112.28674283925497</v>
      </c>
      <c r="CA974" s="296" t="str">
        <f t="shared" si="301"/>
        <v/>
      </c>
    </row>
    <row r="975" spans="12:79" x14ac:dyDescent="0.25">
      <c r="L975" s="332">
        <v>43971</v>
      </c>
      <c r="M975" s="2" t="s">
        <v>108</v>
      </c>
      <c r="N975" s="2" t="s">
        <v>138</v>
      </c>
      <c r="O975" s="323">
        <v>46023</v>
      </c>
      <c r="P975" s="323">
        <v>46387</v>
      </c>
      <c r="Q975" s="324">
        <v>8760</v>
      </c>
      <c r="R975" s="325">
        <v>45.63</v>
      </c>
      <c r="S975" s="274">
        <f t="shared" si="282"/>
        <v>1.0567500000000001</v>
      </c>
      <c r="T975" s="326">
        <f t="shared" si="291"/>
        <v>43.17955997161107</v>
      </c>
      <c r="U975" s="296" t="str">
        <f t="shared" si="283"/>
        <v/>
      </c>
      <c r="V975" s="296"/>
      <c r="W975" s="332">
        <v>44400</v>
      </c>
      <c r="X975" s="2" t="s">
        <v>108</v>
      </c>
      <c r="Y975" s="2" t="s">
        <v>135</v>
      </c>
      <c r="Z975" s="323">
        <v>45658</v>
      </c>
      <c r="AA975" s="323">
        <v>46022</v>
      </c>
      <c r="AB975" s="324">
        <v>8760</v>
      </c>
      <c r="AC975" s="325">
        <v>56.42</v>
      </c>
      <c r="AD975" s="274">
        <f t="shared" si="284"/>
        <v>1.0853999999999999</v>
      </c>
      <c r="AE975" s="326">
        <f t="shared" si="292"/>
        <v>51.980836557950994</v>
      </c>
      <c r="AF975" s="296" t="str">
        <f t="shared" si="293"/>
        <v/>
      </c>
      <c r="AG975" s="296"/>
      <c r="AH975" s="332">
        <v>44791</v>
      </c>
      <c r="AI975" s="2" t="s">
        <v>108</v>
      </c>
      <c r="AJ975" s="2" t="s">
        <v>138</v>
      </c>
      <c r="AK975" s="323">
        <v>46023</v>
      </c>
      <c r="AL975" s="323">
        <v>46387</v>
      </c>
      <c r="AM975" s="324">
        <v>8760</v>
      </c>
      <c r="AN975" s="325">
        <v>189.5</v>
      </c>
      <c r="AO975" s="274">
        <f t="shared" si="285"/>
        <v>0.96899000000000002</v>
      </c>
      <c r="AP975" s="326">
        <f t="shared" si="294"/>
        <v>195.56445370953261</v>
      </c>
      <c r="AQ975" s="296" t="str">
        <f t="shared" si="295"/>
        <v/>
      </c>
      <c r="AR975" s="296"/>
      <c r="AS975" s="332">
        <v>44804</v>
      </c>
      <c r="AT975" s="2" t="s">
        <v>115</v>
      </c>
      <c r="AU975" s="2" t="s">
        <v>118</v>
      </c>
      <c r="AV975" s="323">
        <v>45474</v>
      </c>
      <c r="AW975" s="323">
        <v>45565</v>
      </c>
      <c r="AX975" s="324">
        <v>2208</v>
      </c>
      <c r="AY975" s="325">
        <v>144.71</v>
      </c>
      <c r="AZ975" s="274">
        <f t="shared" si="286"/>
        <v>0.96899000000000002</v>
      </c>
      <c r="BA975" s="326">
        <f t="shared" si="296"/>
        <v>149.34106647127422</v>
      </c>
      <c r="BB975" s="296" t="str">
        <f t="shared" si="297"/>
        <v/>
      </c>
      <c r="BC975">
        <f t="shared" si="287"/>
        <v>1</v>
      </c>
      <c r="BD975" s="296"/>
      <c r="BE975" s="296"/>
      <c r="BF975" s="332">
        <v>45167</v>
      </c>
      <c r="BG975" s="2" t="s">
        <v>115</v>
      </c>
      <c r="BH975" s="2" t="s">
        <v>148</v>
      </c>
      <c r="BI975" s="323">
        <v>45839</v>
      </c>
      <c r="BJ975" s="323">
        <v>45930</v>
      </c>
      <c r="BK975" s="324">
        <v>2208</v>
      </c>
      <c r="BL975" s="325">
        <v>107.5</v>
      </c>
      <c r="BM975" s="274">
        <f t="shared" si="288"/>
        <v>0.95835000000000004</v>
      </c>
      <c r="BN975" s="326">
        <f t="shared" si="298"/>
        <v>112.17196222674387</v>
      </c>
      <c r="BO975" s="296" t="str">
        <f t="shared" si="299"/>
        <v/>
      </c>
      <c r="BP975" t="str">
        <f t="shared" si="289"/>
        <v/>
      </c>
      <c r="BQ975" s="296"/>
      <c r="BR975" s="332">
        <v>45154</v>
      </c>
      <c r="BS975" s="2" t="s">
        <v>108</v>
      </c>
      <c r="BT975" s="2" t="s">
        <v>141</v>
      </c>
      <c r="BU975" s="323">
        <v>46388</v>
      </c>
      <c r="BV975" s="323">
        <v>46752</v>
      </c>
      <c r="BW975" s="324">
        <v>8760</v>
      </c>
      <c r="BX975" s="325">
        <v>92.53</v>
      </c>
      <c r="BY975" s="274">
        <f t="shared" si="290"/>
        <v>0.95835000000000004</v>
      </c>
      <c r="BZ975" s="326">
        <f t="shared" si="300"/>
        <v>96.551364324098714</v>
      </c>
      <c r="CA975" s="296" t="str">
        <f t="shared" si="301"/>
        <v/>
      </c>
    </row>
    <row r="976" spans="12:79" x14ac:dyDescent="0.25">
      <c r="L976" s="332">
        <v>43970</v>
      </c>
      <c r="M976" s="2" t="s">
        <v>108</v>
      </c>
      <c r="N976" s="2" t="s">
        <v>151</v>
      </c>
      <c r="O976" s="323">
        <v>44197</v>
      </c>
      <c r="P976" s="323">
        <v>44561</v>
      </c>
      <c r="Q976" s="324">
        <v>8760</v>
      </c>
      <c r="R976" s="325">
        <v>36.74</v>
      </c>
      <c r="S976" s="274">
        <f t="shared" si="282"/>
        <v>1.0567500000000001</v>
      </c>
      <c r="T976" s="326">
        <f t="shared" si="291"/>
        <v>34.766974213390114</v>
      </c>
      <c r="U976" s="296" t="str">
        <f t="shared" si="283"/>
        <v/>
      </c>
      <c r="V976" s="296"/>
      <c r="W976" s="332">
        <v>44400</v>
      </c>
      <c r="X976" s="2" t="s">
        <v>108</v>
      </c>
      <c r="Y976" s="2" t="s">
        <v>138</v>
      </c>
      <c r="Z976" s="323">
        <v>46023</v>
      </c>
      <c r="AA976" s="323">
        <v>46387</v>
      </c>
      <c r="AB976" s="324">
        <v>8760</v>
      </c>
      <c r="AC976" s="325">
        <v>56.63</v>
      </c>
      <c r="AD976" s="274">
        <f t="shared" si="284"/>
        <v>1.0853999999999999</v>
      </c>
      <c r="AE976" s="326">
        <f t="shared" si="292"/>
        <v>52.174313617099692</v>
      </c>
      <c r="AF976" s="296" t="str">
        <f t="shared" si="293"/>
        <v/>
      </c>
      <c r="AG976" s="296"/>
      <c r="AH976" s="332">
        <v>44791</v>
      </c>
      <c r="AI976" s="2" t="s">
        <v>108</v>
      </c>
      <c r="AJ976" s="2" t="s">
        <v>141</v>
      </c>
      <c r="AK976" s="323">
        <v>46388</v>
      </c>
      <c r="AL976" s="323">
        <v>46752</v>
      </c>
      <c r="AM976" s="324">
        <v>8760</v>
      </c>
      <c r="AN976" s="325">
        <v>164.11</v>
      </c>
      <c r="AO976" s="274">
        <f t="shared" si="285"/>
        <v>0.96899000000000002</v>
      </c>
      <c r="AP976" s="326">
        <f t="shared" si="294"/>
        <v>169.36191291963797</v>
      </c>
      <c r="AQ976" s="296" t="str">
        <f t="shared" si="295"/>
        <v/>
      </c>
      <c r="AR976" s="296"/>
      <c r="AS976" s="332">
        <v>44804</v>
      </c>
      <c r="AT976" s="2" t="s">
        <v>115</v>
      </c>
      <c r="AU976" s="2" t="s">
        <v>140</v>
      </c>
      <c r="AV976" s="323">
        <v>45566</v>
      </c>
      <c r="AW976" s="323">
        <v>45657</v>
      </c>
      <c r="AX976" s="324">
        <v>2209</v>
      </c>
      <c r="AY976" s="325">
        <v>303.10000000000002</v>
      </c>
      <c r="AZ976" s="274">
        <f t="shared" si="286"/>
        <v>0.96899000000000002</v>
      </c>
      <c r="BA976" s="326">
        <f t="shared" si="296"/>
        <v>312.79992569582765</v>
      </c>
      <c r="BB976" s="296" t="str">
        <f t="shared" si="297"/>
        <v/>
      </c>
      <c r="BC976" t="str">
        <f t="shared" si="287"/>
        <v/>
      </c>
      <c r="BD976" s="296"/>
      <c r="BE976" s="296"/>
      <c r="BF976" s="332">
        <v>45167</v>
      </c>
      <c r="BG976" s="2" t="s">
        <v>115</v>
      </c>
      <c r="BH976" s="2" t="s">
        <v>152</v>
      </c>
      <c r="BI976" s="323">
        <v>45931</v>
      </c>
      <c r="BJ976" s="323">
        <v>46022</v>
      </c>
      <c r="BK976" s="324">
        <v>2209</v>
      </c>
      <c r="BL976" s="325">
        <v>133.94999999999999</v>
      </c>
      <c r="BM976" s="274">
        <f t="shared" si="288"/>
        <v>0.95835000000000004</v>
      </c>
      <c r="BN976" s="326">
        <f t="shared" si="298"/>
        <v>139.77148223509155</v>
      </c>
      <c r="BO976" s="296" t="str">
        <f t="shared" si="299"/>
        <v/>
      </c>
      <c r="BP976" t="str">
        <f t="shared" si="289"/>
        <v/>
      </c>
      <c r="BQ976" s="296"/>
      <c r="BR976" s="332">
        <v>45154</v>
      </c>
      <c r="BS976" s="2" t="s">
        <v>108</v>
      </c>
      <c r="BT976" s="2" t="s">
        <v>143</v>
      </c>
      <c r="BU976" s="323">
        <v>46753</v>
      </c>
      <c r="BV976" s="323">
        <v>47118</v>
      </c>
      <c r="BW976" s="324">
        <v>8784</v>
      </c>
      <c r="BX976" s="325">
        <v>85.05</v>
      </c>
      <c r="BY976" s="274">
        <f t="shared" si="290"/>
        <v>0.95835000000000004</v>
      </c>
      <c r="BZ976" s="326">
        <f t="shared" si="300"/>
        <v>88.746282673344808</v>
      </c>
      <c r="CA976" s="296" t="str">
        <f t="shared" si="301"/>
        <v/>
      </c>
    </row>
    <row r="977" spans="12:79" x14ac:dyDescent="0.25">
      <c r="L977" s="332">
        <v>43970</v>
      </c>
      <c r="M977" s="2" t="s">
        <v>108</v>
      </c>
      <c r="N977" s="2" t="s">
        <v>133</v>
      </c>
      <c r="O977" s="323">
        <v>44562</v>
      </c>
      <c r="P977" s="323">
        <v>44926</v>
      </c>
      <c r="Q977" s="324">
        <v>8760</v>
      </c>
      <c r="R977" s="325">
        <v>40.56</v>
      </c>
      <c r="S977" s="274">
        <f t="shared" si="282"/>
        <v>1.0567500000000001</v>
      </c>
      <c r="T977" s="326">
        <f t="shared" si="291"/>
        <v>38.381831085876506</v>
      </c>
      <c r="U977" s="296" t="str">
        <f t="shared" si="283"/>
        <v/>
      </c>
      <c r="V977" s="296"/>
      <c r="W977" s="332">
        <v>44400</v>
      </c>
      <c r="X977" s="2" t="s">
        <v>108</v>
      </c>
      <c r="Y977" s="2" t="s">
        <v>141</v>
      </c>
      <c r="Z977" s="323">
        <v>46388</v>
      </c>
      <c r="AA977" s="323">
        <v>46752</v>
      </c>
      <c r="AB977" s="324">
        <v>8760</v>
      </c>
      <c r="AC977" s="325">
        <v>56.95</v>
      </c>
      <c r="AD977" s="274">
        <f t="shared" si="284"/>
        <v>1.0853999999999999</v>
      </c>
      <c r="AE977" s="326">
        <f t="shared" si="292"/>
        <v>52.46913580246914</v>
      </c>
      <c r="AF977" s="296" t="str">
        <f t="shared" si="293"/>
        <v/>
      </c>
      <c r="AG977" s="296"/>
      <c r="AH977" s="332">
        <v>44791</v>
      </c>
      <c r="AI977" s="2" t="s">
        <v>108</v>
      </c>
      <c r="AJ977" s="2" t="s">
        <v>143</v>
      </c>
      <c r="AK977" s="323">
        <v>46753</v>
      </c>
      <c r="AL977" s="323">
        <v>47118</v>
      </c>
      <c r="AM977" s="324">
        <v>8784</v>
      </c>
      <c r="AN977" s="325">
        <v>155.35</v>
      </c>
      <c r="AO977" s="274">
        <f t="shared" si="285"/>
        <v>0.96899000000000002</v>
      </c>
      <c r="AP977" s="326">
        <f t="shared" si="294"/>
        <v>160.3215719460469</v>
      </c>
      <c r="AQ977" s="296" t="str">
        <f t="shared" si="295"/>
        <v/>
      </c>
      <c r="AR977" s="296"/>
      <c r="AS977" s="332">
        <v>44804</v>
      </c>
      <c r="AT977" s="2" t="s">
        <v>115</v>
      </c>
      <c r="AU977" s="2" t="s">
        <v>135</v>
      </c>
      <c r="AV977" s="323">
        <v>45658</v>
      </c>
      <c r="AW977" s="323">
        <v>45747</v>
      </c>
      <c r="AX977" s="324">
        <v>2159</v>
      </c>
      <c r="AY977" s="325">
        <v>251.3</v>
      </c>
      <c r="AZ977" s="274">
        <f t="shared" si="286"/>
        <v>0.96899000000000002</v>
      </c>
      <c r="BA977" s="326">
        <f t="shared" si="296"/>
        <v>259.34220167390788</v>
      </c>
      <c r="BB977" s="296" t="str">
        <f t="shared" si="297"/>
        <v/>
      </c>
      <c r="BC977" t="str">
        <f t="shared" si="287"/>
        <v/>
      </c>
      <c r="BD977" s="296"/>
      <c r="BE977" s="296"/>
      <c r="BF977" s="332">
        <v>45167</v>
      </c>
      <c r="BG977" s="2" t="s">
        <v>115</v>
      </c>
      <c r="BH977" s="2" t="s">
        <v>138</v>
      </c>
      <c r="BI977" s="323">
        <v>46023</v>
      </c>
      <c r="BJ977" s="323">
        <v>46112</v>
      </c>
      <c r="BK977" s="324">
        <v>2159</v>
      </c>
      <c r="BL977" s="325">
        <v>131.06</v>
      </c>
      <c r="BM977" s="274">
        <f t="shared" si="288"/>
        <v>0.95835000000000004</v>
      </c>
      <c r="BN977" s="326">
        <f t="shared" si="298"/>
        <v>136.7558825063912</v>
      </c>
      <c r="BO977" s="296" t="str">
        <f t="shared" si="299"/>
        <v/>
      </c>
      <c r="BP977" t="str">
        <f t="shared" si="289"/>
        <v/>
      </c>
      <c r="BQ977" s="296"/>
      <c r="BR977" s="332">
        <v>45154</v>
      </c>
      <c r="BS977" s="2" t="s">
        <v>108</v>
      </c>
      <c r="BT977" s="2" t="s">
        <v>146</v>
      </c>
      <c r="BU977" s="323">
        <v>47119</v>
      </c>
      <c r="BV977" s="323">
        <v>47483</v>
      </c>
      <c r="BW977" s="324">
        <v>8760</v>
      </c>
      <c r="BX977" s="325">
        <v>85.04</v>
      </c>
      <c r="BY977" s="274">
        <f t="shared" si="290"/>
        <v>0.95835000000000004</v>
      </c>
      <c r="BZ977" s="326">
        <f t="shared" si="300"/>
        <v>88.735848072207446</v>
      </c>
      <c r="CA977" s="296" t="str">
        <f t="shared" si="301"/>
        <v/>
      </c>
    </row>
    <row r="978" spans="12:79" x14ac:dyDescent="0.25">
      <c r="L978" s="332">
        <v>43970</v>
      </c>
      <c r="M978" s="2" t="s">
        <v>108</v>
      </c>
      <c r="N978" s="2" t="s">
        <v>110</v>
      </c>
      <c r="O978" s="323">
        <v>44927</v>
      </c>
      <c r="P978" s="323">
        <v>45291</v>
      </c>
      <c r="Q978" s="324">
        <v>8760</v>
      </c>
      <c r="R978" s="325">
        <v>42.64</v>
      </c>
      <c r="S978" s="274">
        <f t="shared" si="282"/>
        <v>1.0567500000000001</v>
      </c>
      <c r="T978" s="326">
        <f t="shared" si="291"/>
        <v>40.350130115921452</v>
      </c>
      <c r="U978" s="296" t="str">
        <f t="shared" si="283"/>
        <v/>
      </c>
      <c r="V978" s="296"/>
      <c r="W978" s="332">
        <v>44399</v>
      </c>
      <c r="X978" s="2" t="s">
        <v>108</v>
      </c>
      <c r="Y978" s="2" t="s">
        <v>133</v>
      </c>
      <c r="Z978" s="323">
        <v>44562</v>
      </c>
      <c r="AA978" s="323">
        <v>44926</v>
      </c>
      <c r="AB978" s="324">
        <v>8760</v>
      </c>
      <c r="AC978" s="325">
        <v>69.819999999999993</v>
      </c>
      <c r="AD978" s="274">
        <f t="shared" si="284"/>
        <v>1.0853999999999999</v>
      </c>
      <c r="AE978" s="326">
        <f t="shared" si="292"/>
        <v>64.326515570296664</v>
      </c>
      <c r="AF978" s="296" t="str">
        <f t="shared" si="293"/>
        <v/>
      </c>
      <c r="AG978" s="296"/>
      <c r="AH978" s="332">
        <v>44791</v>
      </c>
      <c r="AI978" s="2" t="s">
        <v>108</v>
      </c>
      <c r="AJ978" s="2" t="s">
        <v>146</v>
      </c>
      <c r="AK978" s="323">
        <v>47119</v>
      </c>
      <c r="AL978" s="323">
        <v>47483</v>
      </c>
      <c r="AM978" s="324">
        <v>8760</v>
      </c>
      <c r="AN978" s="325">
        <v>146.66999999999999</v>
      </c>
      <c r="AO978" s="274">
        <f t="shared" si="285"/>
        <v>0.96899000000000002</v>
      </c>
      <c r="AP978" s="326">
        <f t="shared" si="294"/>
        <v>151.36379116399547</v>
      </c>
      <c r="AQ978" s="296" t="str">
        <f t="shared" si="295"/>
        <v/>
      </c>
      <c r="AR978" s="296"/>
      <c r="AS978" s="332">
        <v>44804</v>
      </c>
      <c r="AT978" s="2" t="s">
        <v>115</v>
      </c>
      <c r="AU978" s="2" t="s">
        <v>145</v>
      </c>
      <c r="AV978" s="323">
        <v>45748</v>
      </c>
      <c r="AW978" s="323">
        <v>45838</v>
      </c>
      <c r="AX978" s="324">
        <v>2184</v>
      </c>
      <c r="AY978" s="325"/>
      <c r="AZ978" s="274">
        <f t="shared" si="286"/>
        <v>0.96899000000000002</v>
      </c>
      <c r="BA978" s="326" t="str">
        <f t="shared" si="296"/>
        <v/>
      </c>
      <c r="BB978" s="296" t="str">
        <f t="shared" si="297"/>
        <v/>
      </c>
      <c r="BC978" t="str">
        <f t="shared" si="287"/>
        <v/>
      </c>
      <c r="BD978" s="296"/>
      <c r="BE978" s="296"/>
      <c r="BF978" s="332">
        <v>45167</v>
      </c>
      <c r="BG978" s="2" t="s">
        <v>115</v>
      </c>
      <c r="BH978" s="2" t="s">
        <v>157</v>
      </c>
      <c r="BI978" s="323">
        <v>46113</v>
      </c>
      <c r="BJ978" s="323">
        <v>46203</v>
      </c>
      <c r="BK978" s="324">
        <v>2184</v>
      </c>
      <c r="BL978" s="325"/>
      <c r="BM978" s="274">
        <f t="shared" si="288"/>
        <v>0.95835000000000004</v>
      </c>
      <c r="BN978" s="326" t="str">
        <f t="shared" si="298"/>
        <v/>
      </c>
      <c r="BO978" s="296" t="str">
        <f t="shared" si="299"/>
        <v/>
      </c>
      <c r="BP978" t="str">
        <f t="shared" si="289"/>
        <v/>
      </c>
      <c r="BQ978" s="296"/>
      <c r="BR978" s="332">
        <v>45154</v>
      </c>
      <c r="BS978" s="2" t="s">
        <v>108</v>
      </c>
      <c r="BT978" s="2" t="s">
        <v>149</v>
      </c>
      <c r="BU978" s="323">
        <v>47484</v>
      </c>
      <c r="BV978" s="323">
        <v>47848</v>
      </c>
      <c r="BW978" s="324">
        <v>8760</v>
      </c>
      <c r="BX978" s="325">
        <v>85.5</v>
      </c>
      <c r="BY978" s="274">
        <f t="shared" si="290"/>
        <v>0.95835000000000004</v>
      </c>
      <c r="BZ978" s="326">
        <f t="shared" si="300"/>
        <v>89.215839724526532</v>
      </c>
      <c r="CA978" s="296" t="str">
        <f t="shared" si="301"/>
        <v/>
      </c>
    </row>
    <row r="979" spans="12:79" x14ac:dyDescent="0.25">
      <c r="L979" s="332">
        <v>43970</v>
      </c>
      <c r="M979" s="2" t="s">
        <v>108</v>
      </c>
      <c r="N979" s="2" t="s">
        <v>111</v>
      </c>
      <c r="O979" s="323">
        <v>45292</v>
      </c>
      <c r="P979" s="323">
        <v>45657</v>
      </c>
      <c r="Q979" s="324">
        <v>8784</v>
      </c>
      <c r="R979" s="325">
        <v>44.17</v>
      </c>
      <c r="S979" s="274">
        <f t="shared" si="282"/>
        <v>1.0567500000000001</v>
      </c>
      <c r="T979" s="326">
        <f t="shared" si="291"/>
        <v>41.797965460137213</v>
      </c>
      <c r="U979" s="296" t="str">
        <f t="shared" si="283"/>
        <v/>
      </c>
      <c r="V979" s="296"/>
      <c r="W979" s="332">
        <v>44399</v>
      </c>
      <c r="X979" s="2" t="s">
        <v>108</v>
      </c>
      <c r="Y979" s="2" t="s">
        <v>110</v>
      </c>
      <c r="Z979" s="323">
        <v>44927</v>
      </c>
      <c r="AA979" s="323">
        <v>45291</v>
      </c>
      <c r="AB979" s="324">
        <v>8760</v>
      </c>
      <c r="AC979" s="325">
        <v>61.89</v>
      </c>
      <c r="AD979" s="274">
        <f t="shared" si="284"/>
        <v>1.0853999999999999</v>
      </c>
      <c r="AE979" s="326">
        <f t="shared" si="292"/>
        <v>57.020453289110009</v>
      </c>
      <c r="AF979" s="296" t="str">
        <f t="shared" si="293"/>
        <v/>
      </c>
      <c r="AG979" s="296"/>
      <c r="AH979" s="332">
        <v>44791</v>
      </c>
      <c r="AI979" s="2" t="s">
        <v>108</v>
      </c>
      <c r="AJ979" s="2" t="s">
        <v>149</v>
      </c>
      <c r="AK979" s="323">
        <v>47484</v>
      </c>
      <c r="AL979" s="323">
        <v>47848</v>
      </c>
      <c r="AM979" s="324">
        <v>8760</v>
      </c>
      <c r="AN979" s="325">
        <v>145.13</v>
      </c>
      <c r="AO979" s="274">
        <f t="shared" si="285"/>
        <v>0.96899000000000002</v>
      </c>
      <c r="AP979" s="326">
        <f t="shared" si="294"/>
        <v>149.77450747685734</v>
      </c>
      <c r="AQ979" s="296" t="str">
        <f t="shared" si="295"/>
        <v/>
      </c>
      <c r="AR979" s="296"/>
      <c r="AS979" s="332">
        <v>44803</v>
      </c>
      <c r="AT979" s="2" t="s">
        <v>115</v>
      </c>
      <c r="AU979" s="2" t="s">
        <v>186</v>
      </c>
      <c r="AV979" s="323">
        <v>44835</v>
      </c>
      <c r="AW979" s="323">
        <v>44926</v>
      </c>
      <c r="AX979" s="324">
        <v>2209</v>
      </c>
      <c r="AY979" s="325">
        <v>705</v>
      </c>
      <c r="AZ979" s="274">
        <f t="shared" si="286"/>
        <v>0.96899000000000002</v>
      </c>
      <c r="BA979" s="326">
        <f t="shared" si="296"/>
        <v>727.561687943116</v>
      </c>
      <c r="BB979" s="296" t="str">
        <f t="shared" si="297"/>
        <v/>
      </c>
      <c r="BC979" t="str">
        <f t="shared" si="287"/>
        <v/>
      </c>
      <c r="BD979" s="296"/>
      <c r="BE979" s="296"/>
      <c r="BF979" s="332">
        <v>45166</v>
      </c>
      <c r="BG979" s="2" t="s">
        <v>115</v>
      </c>
      <c r="BH979" s="2" t="s">
        <v>116</v>
      </c>
      <c r="BI979" s="323">
        <v>45200</v>
      </c>
      <c r="BJ979" s="323">
        <v>45291</v>
      </c>
      <c r="BK979" s="324">
        <v>2209</v>
      </c>
      <c r="BL979" s="325">
        <v>122.72</v>
      </c>
      <c r="BM979" s="274">
        <f t="shared" si="288"/>
        <v>0.95835000000000004</v>
      </c>
      <c r="BN979" s="326">
        <f t="shared" si="298"/>
        <v>128.05342515782334</v>
      </c>
      <c r="BO979" s="296">
        <f t="shared" si="299"/>
        <v>128.05342515782334</v>
      </c>
      <c r="BP979">
        <f t="shared" si="289"/>
        <v>1</v>
      </c>
      <c r="BQ979" s="296"/>
      <c r="BR979" s="332">
        <v>45154</v>
      </c>
      <c r="BS979" s="2" t="s">
        <v>108</v>
      </c>
      <c r="BT979" s="2" t="s">
        <v>153</v>
      </c>
      <c r="BU979" s="323">
        <v>47849</v>
      </c>
      <c r="BV979" s="323">
        <v>48213</v>
      </c>
      <c r="BW979" s="324">
        <v>8760</v>
      </c>
      <c r="BX979" s="325">
        <v>85.32</v>
      </c>
      <c r="BY979" s="274">
        <f t="shared" si="290"/>
        <v>0.95835000000000004</v>
      </c>
      <c r="BZ979" s="326">
        <f t="shared" si="300"/>
        <v>89.028016904053828</v>
      </c>
      <c r="CA979" s="296" t="str">
        <f t="shared" si="301"/>
        <v/>
      </c>
    </row>
    <row r="980" spans="12:79" x14ac:dyDescent="0.25">
      <c r="L980" s="332">
        <v>43970</v>
      </c>
      <c r="M980" s="2" t="s">
        <v>108</v>
      </c>
      <c r="N980" s="2" t="s">
        <v>135</v>
      </c>
      <c r="O980" s="323">
        <v>45658</v>
      </c>
      <c r="P980" s="323">
        <v>46022</v>
      </c>
      <c r="Q980" s="324">
        <v>8760</v>
      </c>
      <c r="R980" s="325">
        <v>44.73</v>
      </c>
      <c r="S980" s="274">
        <f t="shared" si="282"/>
        <v>1.0567500000000001</v>
      </c>
      <c r="T980" s="326">
        <f t="shared" si="291"/>
        <v>42.327892122072384</v>
      </c>
      <c r="U980" s="296" t="str">
        <f t="shared" si="283"/>
        <v/>
      </c>
      <c r="V980" s="296"/>
      <c r="W980" s="332">
        <v>44399</v>
      </c>
      <c r="X980" s="2" t="s">
        <v>108</v>
      </c>
      <c r="Y980" s="2" t="s">
        <v>111</v>
      </c>
      <c r="Z980" s="323">
        <v>45292</v>
      </c>
      <c r="AA980" s="323">
        <v>45657</v>
      </c>
      <c r="AB980" s="324">
        <v>8784</v>
      </c>
      <c r="AC980" s="325">
        <v>57.75</v>
      </c>
      <c r="AD980" s="274">
        <f t="shared" si="284"/>
        <v>1.0853999999999999</v>
      </c>
      <c r="AE980" s="326">
        <f t="shared" si="292"/>
        <v>53.206191265892762</v>
      </c>
      <c r="AF980" s="296" t="str">
        <f t="shared" si="293"/>
        <v/>
      </c>
      <c r="AG980" s="296"/>
      <c r="AH980" s="332">
        <v>44791</v>
      </c>
      <c r="AI980" s="2" t="s">
        <v>108</v>
      </c>
      <c r="AJ980" s="2" t="s">
        <v>153</v>
      </c>
      <c r="AK980" s="323">
        <v>47849</v>
      </c>
      <c r="AL980" s="323">
        <v>48213</v>
      </c>
      <c r="AM980" s="324">
        <v>8760</v>
      </c>
      <c r="AN980" s="325">
        <v>144.04</v>
      </c>
      <c r="AO980" s="274">
        <f t="shared" si="285"/>
        <v>0.96899000000000002</v>
      </c>
      <c r="AP980" s="326">
        <f t="shared" si="294"/>
        <v>148.64962486712969</v>
      </c>
      <c r="AQ980" s="296" t="str">
        <f t="shared" si="295"/>
        <v/>
      </c>
      <c r="AR980" s="296"/>
      <c r="AS980" s="332">
        <v>44803</v>
      </c>
      <c r="AT980" s="2" t="s">
        <v>115</v>
      </c>
      <c r="AU980" s="2" t="s">
        <v>110</v>
      </c>
      <c r="AV980" s="323">
        <v>44927</v>
      </c>
      <c r="AW980" s="323">
        <v>45016</v>
      </c>
      <c r="AX980" s="324">
        <v>2159</v>
      </c>
      <c r="AY980" s="325">
        <v>829.33</v>
      </c>
      <c r="AZ980" s="274">
        <f t="shared" si="286"/>
        <v>0.96899000000000002</v>
      </c>
      <c r="BA980" s="326">
        <f t="shared" si="296"/>
        <v>855.8705456196659</v>
      </c>
      <c r="BB980" s="296" t="str">
        <f t="shared" si="297"/>
        <v/>
      </c>
      <c r="BC980" t="str">
        <f t="shared" si="287"/>
        <v/>
      </c>
      <c r="BD980" s="296"/>
      <c r="BE980" s="296"/>
      <c r="BF980" s="332">
        <v>45166</v>
      </c>
      <c r="BG980" s="2" t="s">
        <v>115</v>
      </c>
      <c r="BH980" s="2" t="s">
        <v>111</v>
      </c>
      <c r="BI980" s="323">
        <v>45292</v>
      </c>
      <c r="BJ980" s="323">
        <v>45382</v>
      </c>
      <c r="BK980" s="324">
        <v>2183</v>
      </c>
      <c r="BL980" s="325">
        <v>144.36000000000001</v>
      </c>
      <c r="BM980" s="274">
        <f t="shared" si="288"/>
        <v>0.95835000000000004</v>
      </c>
      <c r="BN980" s="326">
        <f t="shared" si="298"/>
        <v>150.63390201909533</v>
      </c>
      <c r="BO980" s="296">
        <f t="shared" si="299"/>
        <v>150.63390201909533</v>
      </c>
      <c r="BP980">
        <f t="shared" si="289"/>
        <v>1</v>
      </c>
      <c r="BQ980" s="296"/>
      <c r="BR980" s="332">
        <v>45154</v>
      </c>
      <c r="BS980" s="2" t="s">
        <v>108</v>
      </c>
      <c r="BT980" s="2" t="s">
        <v>155</v>
      </c>
      <c r="BU980" s="323">
        <v>48214</v>
      </c>
      <c r="BV980" s="323">
        <v>48579</v>
      </c>
      <c r="BW980" s="324">
        <v>8784</v>
      </c>
      <c r="BX980" s="325">
        <v>85.17</v>
      </c>
      <c r="BY980" s="274">
        <f t="shared" si="290"/>
        <v>0.95835000000000004</v>
      </c>
      <c r="BZ980" s="326">
        <f t="shared" si="300"/>
        <v>88.871497886993268</v>
      </c>
      <c r="CA980" s="296" t="str">
        <f t="shared" si="301"/>
        <v/>
      </c>
    </row>
    <row r="981" spans="12:79" x14ac:dyDescent="0.25">
      <c r="L981" s="332">
        <v>43970</v>
      </c>
      <c r="M981" s="2" t="s">
        <v>108</v>
      </c>
      <c r="N981" s="2" t="s">
        <v>138</v>
      </c>
      <c r="O981" s="323">
        <v>46023</v>
      </c>
      <c r="P981" s="323">
        <v>46387</v>
      </c>
      <c r="Q981" s="324">
        <v>8760</v>
      </c>
      <c r="R981" s="325">
        <v>45.28</v>
      </c>
      <c r="S981" s="274">
        <f t="shared" si="282"/>
        <v>1.0567500000000001</v>
      </c>
      <c r="T981" s="326">
        <f t="shared" si="291"/>
        <v>42.848355807901584</v>
      </c>
      <c r="U981" s="296" t="str">
        <f t="shared" si="283"/>
        <v/>
      </c>
      <c r="V981" s="296"/>
      <c r="W981" s="332">
        <v>44399</v>
      </c>
      <c r="X981" s="2" t="s">
        <v>108</v>
      </c>
      <c r="Y981" s="2" t="s">
        <v>135</v>
      </c>
      <c r="Z981" s="323">
        <v>45658</v>
      </c>
      <c r="AA981" s="323">
        <v>46022</v>
      </c>
      <c r="AB981" s="324">
        <v>8760</v>
      </c>
      <c r="AC981" s="325">
        <v>56.55</v>
      </c>
      <c r="AD981" s="274">
        <f t="shared" si="284"/>
        <v>1.0853999999999999</v>
      </c>
      <c r="AE981" s="326">
        <f t="shared" si="292"/>
        <v>52.100608070757325</v>
      </c>
      <c r="AF981" s="296" t="str">
        <f t="shared" si="293"/>
        <v/>
      </c>
      <c r="AG981" s="296"/>
      <c r="AH981" s="332">
        <v>44791</v>
      </c>
      <c r="AI981" s="2" t="s">
        <v>108</v>
      </c>
      <c r="AJ981" s="2" t="s">
        <v>155</v>
      </c>
      <c r="AK981" s="323">
        <v>48214</v>
      </c>
      <c r="AL981" s="323">
        <v>48579</v>
      </c>
      <c r="AM981" s="324">
        <v>8784</v>
      </c>
      <c r="AN981" s="325">
        <v>142.87</v>
      </c>
      <c r="AO981" s="274">
        <f t="shared" si="285"/>
        <v>0.96899000000000002</v>
      </c>
      <c r="AP981" s="326">
        <f t="shared" si="294"/>
        <v>147.4421820658624</v>
      </c>
      <c r="AQ981" s="296" t="str">
        <f t="shared" si="295"/>
        <v/>
      </c>
      <c r="AR981" s="296"/>
      <c r="AS981" s="332">
        <v>44803</v>
      </c>
      <c r="AT981" s="2" t="s">
        <v>115</v>
      </c>
      <c r="AU981" s="2" t="s">
        <v>134</v>
      </c>
      <c r="AV981" s="323">
        <v>45017</v>
      </c>
      <c r="AW981" s="323">
        <v>45107</v>
      </c>
      <c r="AX981" s="324">
        <v>2184</v>
      </c>
      <c r="AY981" s="325">
        <v>443.26</v>
      </c>
      <c r="AZ981" s="274">
        <f t="shared" si="286"/>
        <v>0.96899000000000002</v>
      </c>
      <c r="BA981" s="326">
        <f t="shared" si="296"/>
        <v>457.44538127328451</v>
      </c>
      <c r="BB981" s="296" t="str">
        <f t="shared" si="297"/>
        <v/>
      </c>
      <c r="BC981" t="str">
        <f t="shared" si="287"/>
        <v/>
      </c>
      <c r="BD981" s="296"/>
      <c r="BE981" s="296"/>
      <c r="BF981" s="332">
        <v>45166</v>
      </c>
      <c r="BG981" s="2" t="s">
        <v>115</v>
      </c>
      <c r="BH981" s="2" t="s">
        <v>117</v>
      </c>
      <c r="BI981" s="323">
        <v>45383</v>
      </c>
      <c r="BJ981" s="323">
        <v>45473</v>
      </c>
      <c r="BK981" s="324">
        <v>2184</v>
      </c>
      <c r="BL981" s="325">
        <v>125.45</v>
      </c>
      <c r="BM981" s="274">
        <f t="shared" si="288"/>
        <v>0.95835000000000004</v>
      </c>
      <c r="BN981" s="326">
        <f t="shared" si="298"/>
        <v>130.90207126832576</v>
      </c>
      <c r="BO981" s="296">
        <f t="shared" si="299"/>
        <v>130.90207126832576</v>
      </c>
      <c r="BP981">
        <f t="shared" si="289"/>
        <v>1</v>
      </c>
      <c r="BQ981" s="296"/>
      <c r="BR981" s="332">
        <v>45154</v>
      </c>
      <c r="BS981" s="2" t="s">
        <v>108</v>
      </c>
      <c r="BT981" s="2" t="s">
        <v>158</v>
      </c>
      <c r="BU981" s="323">
        <v>48580</v>
      </c>
      <c r="BV981" s="323">
        <v>48944</v>
      </c>
      <c r="BW981" s="324">
        <v>8760</v>
      </c>
      <c r="BX981" s="325">
        <v>84.32</v>
      </c>
      <c r="BY981" s="274">
        <f t="shared" si="290"/>
        <v>0.95835000000000004</v>
      </c>
      <c r="BZ981" s="326">
        <f t="shared" si="300"/>
        <v>87.984556790316674</v>
      </c>
      <c r="CA981" s="296" t="str">
        <f t="shared" si="301"/>
        <v/>
      </c>
    </row>
    <row r="982" spans="12:79" x14ac:dyDescent="0.25">
      <c r="L982" s="332">
        <v>43969</v>
      </c>
      <c r="M982" s="2" t="s">
        <v>108</v>
      </c>
      <c r="N982" s="2" t="s">
        <v>151</v>
      </c>
      <c r="O982" s="323">
        <v>44197</v>
      </c>
      <c r="P982" s="323">
        <v>44561</v>
      </c>
      <c r="Q982" s="324">
        <v>8760</v>
      </c>
      <c r="R982" s="325">
        <v>36.590000000000003</v>
      </c>
      <c r="S982" s="274">
        <f t="shared" ref="S982:S1045" si="302">VLOOKUP(CONCATENATE(YEAR(L982),"-",MONTH(L982)),$A$22:$B$69,2,0)</f>
        <v>1.0567500000000001</v>
      </c>
      <c r="T982" s="326">
        <f t="shared" si="291"/>
        <v>34.625029571800333</v>
      </c>
      <c r="U982" s="296" t="str">
        <f t="shared" ref="U982:U1045" si="303">IF(AND($L982&gt;=N$19,$L982&lt;=O$19,$N982=U$16),T982,"")</f>
        <v/>
      </c>
      <c r="V982" s="296"/>
      <c r="W982" s="332">
        <v>44399</v>
      </c>
      <c r="X982" s="2" t="s">
        <v>108</v>
      </c>
      <c r="Y982" s="2" t="s">
        <v>138</v>
      </c>
      <c r="Z982" s="323">
        <v>46023</v>
      </c>
      <c r="AA982" s="323">
        <v>46387</v>
      </c>
      <c r="AB982" s="324">
        <v>8760</v>
      </c>
      <c r="AC982" s="325">
        <v>56.68</v>
      </c>
      <c r="AD982" s="274">
        <f t="shared" ref="AD982:AD1045" si="304">VLOOKUP(CONCATENATE(YEAR(W982),"-",MONTH(W982)),$A$22:$B$69,2,0)</f>
        <v>1.0853999999999999</v>
      </c>
      <c r="AE982" s="326">
        <f t="shared" si="292"/>
        <v>52.22037958356367</v>
      </c>
      <c r="AF982" s="296" t="str">
        <f t="shared" si="293"/>
        <v/>
      </c>
      <c r="AG982" s="296"/>
      <c r="AH982" s="332">
        <v>44790</v>
      </c>
      <c r="AI982" s="2" t="s">
        <v>108</v>
      </c>
      <c r="AJ982" s="2" t="s">
        <v>110</v>
      </c>
      <c r="AK982" s="323">
        <v>44927</v>
      </c>
      <c r="AL982" s="323">
        <v>45291</v>
      </c>
      <c r="AM982" s="324">
        <v>8760</v>
      </c>
      <c r="AN982" s="325">
        <v>511.6</v>
      </c>
      <c r="AO982" s="274">
        <f t="shared" ref="AO982:AO1045" si="305">VLOOKUP(CONCATENATE(YEAR(AH982),"-",MONTH(AH982)),$A$22:$B$69,2,0)</f>
        <v>0.96899000000000002</v>
      </c>
      <c r="AP982" s="326">
        <f t="shared" si="294"/>
        <v>527.97242489602581</v>
      </c>
      <c r="AQ982" s="296" t="str">
        <f t="shared" si="295"/>
        <v/>
      </c>
      <c r="AR982" s="296"/>
      <c r="AS982" s="332">
        <v>44803</v>
      </c>
      <c r="AT982" s="2" t="s">
        <v>115</v>
      </c>
      <c r="AU982" s="2" t="s">
        <v>137</v>
      </c>
      <c r="AV982" s="323">
        <v>45108</v>
      </c>
      <c r="AW982" s="323">
        <v>45199</v>
      </c>
      <c r="AX982" s="324">
        <v>2208</v>
      </c>
      <c r="AY982" s="325">
        <v>420.76</v>
      </c>
      <c r="AZ982" s="274">
        <f t="shared" ref="AZ982:AZ1045" si="306">VLOOKUP(CONCATENATE(YEAR(AS982),"-",MONTH(AS982)),$A$22:$B$69,2,0)</f>
        <v>0.96899000000000002</v>
      </c>
      <c r="BA982" s="326">
        <f t="shared" si="296"/>
        <v>434.22532740275955</v>
      </c>
      <c r="BB982" s="296" t="str">
        <f t="shared" si="297"/>
        <v/>
      </c>
      <c r="BC982" t="str">
        <f t="shared" ref="BC982:BC1045" si="307">IF(OR(AU982=AU$16,AU982=AV$16,AU982=AW$16,AU982=AX$16),1,"")</f>
        <v/>
      </c>
      <c r="BD982" s="296"/>
      <c r="BE982" s="296"/>
      <c r="BF982" s="332">
        <v>45166</v>
      </c>
      <c r="BG982" s="2" t="s">
        <v>115</v>
      </c>
      <c r="BH982" s="2" t="s">
        <v>118</v>
      </c>
      <c r="BI982" s="323">
        <v>45474</v>
      </c>
      <c r="BJ982" s="323">
        <v>45565</v>
      </c>
      <c r="BK982" s="324">
        <v>2208</v>
      </c>
      <c r="BL982" s="325">
        <v>134.21</v>
      </c>
      <c r="BM982" s="274">
        <f t="shared" ref="BM982:BM1045" si="308">VLOOKUP(CONCATENATE(YEAR(BF982),"-",MONTH(BF982)),$A$22:$B$69,2,0)</f>
        <v>0.95835000000000004</v>
      </c>
      <c r="BN982" s="326">
        <f t="shared" si="298"/>
        <v>140.04278186466323</v>
      </c>
      <c r="BO982" s="296">
        <f t="shared" si="299"/>
        <v>140.04278186466323</v>
      </c>
      <c r="BP982">
        <f t="shared" ref="BP982:BP1045" si="309">IF(OR(BH982=BH$16,BH982=BI$16,BH982=BJ$16,BH982=BK$16),1,"")</f>
        <v>1</v>
      </c>
      <c r="BQ982" s="296"/>
      <c r="BR982" s="332">
        <v>45153</v>
      </c>
      <c r="BS982" s="2" t="s">
        <v>108</v>
      </c>
      <c r="BT982" s="2" t="s">
        <v>111</v>
      </c>
      <c r="BU982" s="323">
        <v>45292</v>
      </c>
      <c r="BV982" s="323">
        <v>45657</v>
      </c>
      <c r="BW982" s="324">
        <v>8784</v>
      </c>
      <c r="BX982" s="325">
        <v>142.44999999999999</v>
      </c>
      <c r="BY982" s="274">
        <f t="shared" ref="BY982:BY1045" si="310">VLOOKUP(CONCATENATE(YEAR(BR982),"-",MONTH(BR982)),$A$22:$B$69,2,0)</f>
        <v>0.95835000000000004</v>
      </c>
      <c r="BZ982" s="326">
        <f t="shared" si="300"/>
        <v>148.64089320185735</v>
      </c>
      <c r="CA982" s="296">
        <f t="shared" si="301"/>
        <v>148.64089320185735</v>
      </c>
    </row>
    <row r="983" spans="12:79" x14ac:dyDescent="0.25">
      <c r="L983" s="332">
        <v>43969</v>
      </c>
      <c r="M983" s="2" t="s">
        <v>108</v>
      </c>
      <c r="N983" s="2" t="s">
        <v>133</v>
      </c>
      <c r="O983" s="323">
        <v>44562</v>
      </c>
      <c r="P983" s="323">
        <v>44926</v>
      </c>
      <c r="Q983" s="324">
        <v>8760</v>
      </c>
      <c r="R983" s="325">
        <v>40.35</v>
      </c>
      <c r="S983" s="274">
        <f t="shared" si="302"/>
        <v>1.0567500000000001</v>
      </c>
      <c r="T983" s="326">
        <f t="shared" ref="T983:T1046" si="311">IF(R983="","",R983/S983)</f>
        <v>38.183108587650814</v>
      </c>
      <c r="U983" s="296" t="str">
        <f t="shared" si="303"/>
        <v/>
      </c>
      <c r="V983" s="296"/>
      <c r="W983" s="332">
        <v>44399</v>
      </c>
      <c r="X983" s="2" t="s">
        <v>108</v>
      </c>
      <c r="Y983" s="2" t="s">
        <v>141</v>
      </c>
      <c r="Z983" s="323">
        <v>46388</v>
      </c>
      <c r="AA983" s="323">
        <v>46752</v>
      </c>
      <c r="AB983" s="324">
        <v>8760</v>
      </c>
      <c r="AC983" s="325">
        <v>57</v>
      </c>
      <c r="AD983" s="274">
        <f t="shared" si="304"/>
        <v>1.0853999999999999</v>
      </c>
      <c r="AE983" s="326">
        <f t="shared" ref="AE983:AE1046" si="312">IF(AC983="","",AC983/AD983)</f>
        <v>52.515201768933117</v>
      </c>
      <c r="AF983" s="296" t="str">
        <f t="shared" ref="AF983:AF1046" si="313">IF(AND($W983&gt;=Y$13,$W983&lt;=Z$13,$Y983=AF$16),AE983,"")</f>
        <v/>
      </c>
      <c r="AG983" s="296"/>
      <c r="AH983" s="332">
        <v>44790</v>
      </c>
      <c r="AI983" s="2" t="s">
        <v>108</v>
      </c>
      <c r="AJ983" s="2" t="s">
        <v>111</v>
      </c>
      <c r="AK983" s="323">
        <v>45292</v>
      </c>
      <c r="AL983" s="323">
        <v>45657</v>
      </c>
      <c r="AM983" s="324">
        <v>8784</v>
      </c>
      <c r="AN983" s="325">
        <v>321.33</v>
      </c>
      <c r="AO983" s="274">
        <f t="shared" si="305"/>
        <v>0.96899000000000002</v>
      </c>
      <c r="AP983" s="326">
        <f t="shared" ref="AP983:AP1046" si="314">IF(AN983="","",AN983/AO983)</f>
        <v>331.61332934292403</v>
      </c>
      <c r="AQ983" s="296">
        <f t="shared" ref="AQ983:AQ1046" si="315">IF(AND(AH983&gt;=AJ$19,AH983&lt;=AK$19,$AJ983=AQ$16),AP983,"")</f>
        <v>331.61332934292403</v>
      </c>
      <c r="AR983" s="296"/>
      <c r="AS983" s="332">
        <v>44803</v>
      </c>
      <c r="AT983" s="2" t="s">
        <v>115</v>
      </c>
      <c r="AU983" s="2" t="s">
        <v>116</v>
      </c>
      <c r="AV983" s="323">
        <v>45200</v>
      </c>
      <c r="AW983" s="323">
        <v>45291</v>
      </c>
      <c r="AX983" s="324">
        <v>2209</v>
      </c>
      <c r="AY983" s="325">
        <v>749.76</v>
      </c>
      <c r="AZ983" s="274">
        <f t="shared" si="306"/>
        <v>0.96899000000000002</v>
      </c>
      <c r="BA983" s="326">
        <f t="shared" ref="BA983:BA1046" si="316">IF(AY983="","",AY983/AZ983)</f>
        <v>773.754115109547</v>
      </c>
      <c r="BB983" s="296" t="str">
        <f t="shared" ref="BB983:BB1046" si="317">IF(AND(AS983&gt;=BA$16,AS983&lt;=BB$16,BC983=1),BA983,"")</f>
        <v/>
      </c>
      <c r="BC983">
        <f t="shared" si="307"/>
        <v>1</v>
      </c>
      <c r="BD983" s="296"/>
      <c r="BE983" s="296"/>
      <c r="BF983" s="332">
        <v>45166</v>
      </c>
      <c r="BG983" s="2" t="s">
        <v>115</v>
      </c>
      <c r="BH983" s="2" t="s">
        <v>140</v>
      </c>
      <c r="BI983" s="323">
        <v>45566</v>
      </c>
      <c r="BJ983" s="323">
        <v>45657</v>
      </c>
      <c r="BK983" s="324">
        <v>2209</v>
      </c>
      <c r="BL983" s="325">
        <v>150.86000000000001</v>
      </c>
      <c r="BM983" s="274">
        <f t="shared" si="308"/>
        <v>0.95835000000000004</v>
      </c>
      <c r="BN983" s="326">
        <f t="shared" ref="BN983:BN1046" si="318">IF(BL983="","",BL983/BM983)</f>
        <v>157.41639275838682</v>
      </c>
      <c r="BO983" s="296" t="str">
        <f t="shared" ref="BO983:BO1046" si="319">IF(AND(BF983&gt;=BH$19,BF983&lt;=BI$19,BP983=1),BN983,"")</f>
        <v/>
      </c>
      <c r="BP983" t="str">
        <f t="shared" si="309"/>
        <v/>
      </c>
      <c r="BQ983" s="296"/>
      <c r="BR983" s="332">
        <v>45153</v>
      </c>
      <c r="BS983" s="2" t="s">
        <v>108</v>
      </c>
      <c r="BT983" s="2" t="s">
        <v>135</v>
      </c>
      <c r="BU983" s="323">
        <v>45658</v>
      </c>
      <c r="BV983" s="323">
        <v>46022</v>
      </c>
      <c r="BW983" s="324">
        <v>8760</v>
      </c>
      <c r="BX983" s="325">
        <v>128.47</v>
      </c>
      <c r="BY983" s="274">
        <f t="shared" si="310"/>
        <v>0.95835000000000004</v>
      </c>
      <c r="BZ983" s="326">
        <f t="shared" ref="BZ983:BZ1046" si="320">IF(BX983="","",BX983/BY983)</f>
        <v>134.05332081181197</v>
      </c>
      <c r="CA983" s="296" t="str">
        <f t="shared" ref="CA983:CA1046" si="321">IF(AND(BR983&gt;=BZ$16,BR983&lt;=CA$16,BT983=BT$16),BZ983,"")</f>
        <v/>
      </c>
    </row>
    <row r="984" spans="12:79" x14ac:dyDescent="0.25">
      <c r="L984" s="332">
        <v>43969</v>
      </c>
      <c r="M984" s="2" t="s">
        <v>108</v>
      </c>
      <c r="N984" s="2" t="s">
        <v>110</v>
      </c>
      <c r="O984" s="323">
        <v>44927</v>
      </c>
      <c r="P984" s="323">
        <v>45291</v>
      </c>
      <c r="Q984" s="324">
        <v>8760</v>
      </c>
      <c r="R984" s="325">
        <v>42.49</v>
      </c>
      <c r="S984" s="274">
        <f t="shared" si="302"/>
        <v>1.0567500000000001</v>
      </c>
      <c r="T984" s="326">
        <f t="shared" si="311"/>
        <v>40.208185474331678</v>
      </c>
      <c r="U984" s="296" t="str">
        <f t="shared" si="303"/>
        <v/>
      </c>
      <c r="V984" s="296"/>
      <c r="W984" s="332">
        <v>44398</v>
      </c>
      <c r="X984" s="2" t="s">
        <v>108</v>
      </c>
      <c r="Y984" s="2" t="s">
        <v>133</v>
      </c>
      <c r="Z984" s="323">
        <v>44562</v>
      </c>
      <c r="AA984" s="323">
        <v>44926</v>
      </c>
      <c r="AB984" s="324">
        <v>8760</v>
      </c>
      <c r="AC984" s="325">
        <v>70.819999999999993</v>
      </c>
      <c r="AD984" s="274">
        <f t="shared" si="304"/>
        <v>1.0853999999999999</v>
      </c>
      <c r="AE984" s="326">
        <f t="shared" si="312"/>
        <v>65.247834899576191</v>
      </c>
      <c r="AF984" s="296" t="str">
        <f t="shared" si="313"/>
        <v/>
      </c>
      <c r="AG984" s="296"/>
      <c r="AH984" s="332">
        <v>44790</v>
      </c>
      <c r="AI984" s="2" t="s">
        <v>108</v>
      </c>
      <c r="AJ984" s="2" t="s">
        <v>135</v>
      </c>
      <c r="AK984" s="323">
        <v>45658</v>
      </c>
      <c r="AL984" s="323">
        <v>46022</v>
      </c>
      <c r="AM984" s="324">
        <v>8760</v>
      </c>
      <c r="AN984" s="325">
        <v>218</v>
      </c>
      <c r="AO984" s="274">
        <f t="shared" si="305"/>
        <v>0.96899000000000002</v>
      </c>
      <c r="AP984" s="326">
        <f t="shared" si="314"/>
        <v>224.97652194553092</v>
      </c>
      <c r="AQ984" s="296" t="str">
        <f t="shared" si="315"/>
        <v/>
      </c>
      <c r="AR984" s="296"/>
      <c r="AS984" s="332">
        <v>44803</v>
      </c>
      <c r="AT984" s="2" t="s">
        <v>115</v>
      </c>
      <c r="AU984" s="2" t="s">
        <v>111</v>
      </c>
      <c r="AV984" s="323">
        <v>45292</v>
      </c>
      <c r="AW984" s="323">
        <v>45382</v>
      </c>
      <c r="AX984" s="324">
        <v>2183</v>
      </c>
      <c r="AY984" s="325">
        <v>681.39</v>
      </c>
      <c r="AZ984" s="274">
        <f t="shared" si="306"/>
        <v>0.96899000000000002</v>
      </c>
      <c r="BA984" s="326">
        <f t="shared" si="316"/>
        <v>703.19611141497842</v>
      </c>
      <c r="BB984" s="296" t="str">
        <f t="shared" si="317"/>
        <v/>
      </c>
      <c r="BC984">
        <f t="shared" si="307"/>
        <v>1</v>
      </c>
      <c r="BD984" s="296"/>
      <c r="BE984" s="296"/>
      <c r="BF984" s="332">
        <v>45166</v>
      </c>
      <c r="BG984" s="2" t="s">
        <v>115</v>
      </c>
      <c r="BH984" s="2" t="s">
        <v>135</v>
      </c>
      <c r="BI984" s="323">
        <v>45658</v>
      </c>
      <c r="BJ984" s="323">
        <v>45747</v>
      </c>
      <c r="BK984" s="324">
        <v>2159</v>
      </c>
      <c r="BL984" s="325">
        <v>151.25</v>
      </c>
      <c r="BM984" s="274">
        <f t="shared" si="308"/>
        <v>0.95835000000000004</v>
      </c>
      <c r="BN984" s="326">
        <f t="shared" si="318"/>
        <v>157.8233422027443</v>
      </c>
      <c r="BO984" s="296" t="str">
        <f t="shared" si="319"/>
        <v/>
      </c>
      <c r="BP984" t="str">
        <f t="shared" si="309"/>
        <v/>
      </c>
      <c r="BQ984" s="296"/>
      <c r="BR984" s="332">
        <v>45153</v>
      </c>
      <c r="BS984" s="2" t="s">
        <v>108</v>
      </c>
      <c r="BT984" s="2" t="s">
        <v>138</v>
      </c>
      <c r="BU984" s="323">
        <v>46023</v>
      </c>
      <c r="BV984" s="323">
        <v>46387</v>
      </c>
      <c r="BW984" s="324">
        <v>8760</v>
      </c>
      <c r="BX984" s="325">
        <v>108</v>
      </c>
      <c r="BY984" s="274">
        <f t="shared" si="310"/>
        <v>0.95835000000000004</v>
      </c>
      <c r="BZ984" s="326">
        <f t="shared" si="320"/>
        <v>112.69369228361245</v>
      </c>
      <c r="CA984" s="296" t="str">
        <f t="shared" si="321"/>
        <v/>
      </c>
    </row>
    <row r="985" spans="12:79" x14ac:dyDescent="0.25">
      <c r="L985" s="332">
        <v>43969</v>
      </c>
      <c r="M985" s="2" t="s">
        <v>108</v>
      </c>
      <c r="N985" s="2" t="s">
        <v>111</v>
      </c>
      <c r="O985" s="323">
        <v>45292</v>
      </c>
      <c r="P985" s="323">
        <v>45657</v>
      </c>
      <c r="Q985" s="324">
        <v>8784</v>
      </c>
      <c r="R985" s="325">
        <v>44.05</v>
      </c>
      <c r="S985" s="274">
        <f t="shared" si="302"/>
        <v>1.0567500000000001</v>
      </c>
      <c r="T985" s="326">
        <f t="shared" si="311"/>
        <v>41.684409746865384</v>
      </c>
      <c r="U985" s="296" t="str">
        <f t="shared" si="303"/>
        <v/>
      </c>
      <c r="V985" s="296"/>
      <c r="W985" s="332">
        <v>44398</v>
      </c>
      <c r="X985" s="2" t="s">
        <v>108</v>
      </c>
      <c r="Y985" s="2" t="s">
        <v>110</v>
      </c>
      <c r="Z985" s="323">
        <v>44927</v>
      </c>
      <c r="AA985" s="323">
        <v>45291</v>
      </c>
      <c r="AB985" s="324">
        <v>8760</v>
      </c>
      <c r="AC985" s="325">
        <v>62.32</v>
      </c>
      <c r="AD985" s="274">
        <f t="shared" si="304"/>
        <v>1.0853999999999999</v>
      </c>
      <c r="AE985" s="326">
        <f t="shared" si="312"/>
        <v>57.416620600700206</v>
      </c>
      <c r="AF985" s="296" t="str">
        <f t="shared" si="313"/>
        <v/>
      </c>
      <c r="AG985" s="296"/>
      <c r="AH985" s="332">
        <v>44790</v>
      </c>
      <c r="AI985" s="2" t="s">
        <v>108</v>
      </c>
      <c r="AJ985" s="2" t="s">
        <v>138</v>
      </c>
      <c r="AK985" s="323">
        <v>46023</v>
      </c>
      <c r="AL985" s="323">
        <v>46387</v>
      </c>
      <c r="AM985" s="324">
        <v>8760</v>
      </c>
      <c r="AN985" s="325">
        <v>179</v>
      </c>
      <c r="AO985" s="274">
        <f t="shared" si="305"/>
        <v>0.96899000000000002</v>
      </c>
      <c r="AP985" s="326">
        <f t="shared" si="314"/>
        <v>184.72842856995427</v>
      </c>
      <c r="AQ985" s="296" t="str">
        <f t="shared" si="315"/>
        <v/>
      </c>
      <c r="AR985" s="296"/>
      <c r="AS985" s="332">
        <v>44803</v>
      </c>
      <c r="AT985" s="2" t="s">
        <v>115</v>
      </c>
      <c r="AU985" s="2" t="s">
        <v>117</v>
      </c>
      <c r="AV985" s="323">
        <v>45383</v>
      </c>
      <c r="AW985" s="323">
        <v>45473</v>
      </c>
      <c r="AX985" s="324">
        <v>2184</v>
      </c>
      <c r="AY985" s="325">
        <v>185.34</v>
      </c>
      <c r="AZ985" s="274">
        <f t="shared" si="306"/>
        <v>0.96899000000000002</v>
      </c>
      <c r="BA985" s="326">
        <f t="shared" si="316"/>
        <v>191.27132374947109</v>
      </c>
      <c r="BB985" s="296" t="str">
        <f t="shared" si="317"/>
        <v/>
      </c>
      <c r="BC985">
        <f t="shared" si="307"/>
        <v>1</v>
      </c>
      <c r="BD985" s="296"/>
      <c r="BE985" s="296"/>
      <c r="BF985" s="332">
        <v>45166</v>
      </c>
      <c r="BG985" s="2" t="s">
        <v>115</v>
      </c>
      <c r="BH985" s="2" t="s">
        <v>145</v>
      </c>
      <c r="BI985" s="323">
        <v>45748</v>
      </c>
      <c r="BJ985" s="323">
        <v>45838</v>
      </c>
      <c r="BK985" s="324">
        <v>2184</v>
      </c>
      <c r="BL985" s="325">
        <v>108.79</v>
      </c>
      <c r="BM985" s="274">
        <f t="shared" si="308"/>
        <v>0.95835000000000004</v>
      </c>
      <c r="BN985" s="326">
        <f t="shared" si="318"/>
        <v>113.51802577346481</v>
      </c>
      <c r="BO985" s="296" t="str">
        <f t="shared" si="319"/>
        <v/>
      </c>
      <c r="BP985" t="str">
        <f t="shared" si="309"/>
        <v/>
      </c>
      <c r="BQ985" s="296"/>
      <c r="BR985" s="332">
        <v>45153</v>
      </c>
      <c r="BS985" s="2" t="s">
        <v>108</v>
      </c>
      <c r="BT985" s="2" t="s">
        <v>141</v>
      </c>
      <c r="BU985" s="323">
        <v>46388</v>
      </c>
      <c r="BV985" s="323">
        <v>46752</v>
      </c>
      <c r="BW985" s="324">
        <v>8760</v>
      </c>
      <c r="BX985" s="325">
        <v>92.74</v>
      </c>
      <c r="BY985" s="274">
        <f t="shared" si="310"/>
        <v>0.95835000000000004</v>
      </c>
      <c r="BZ985" s="326">
        <f t="shared" si="320"/>
        <v>96.770490947983504</v>
      </c>
      <c r="CA985" s="296" t="str">
        <f t="shared" si="321"/>
        <v/>
      </c>
    </row>
    <row r="986" spans="12:79" x14ac:dyDescent="0.25">
      <c r="L986" s="332">
        <v>43969</v>
      </c>
      <c r="M986" s="2" t="s">
        <v>108</v>
      </c>
      <c r="N986" s="2" t="s">
        <v>135</v>
      </c>
      <c r="O986" s="323">
        <v>45658</v>
      </c>
      <c r="P986" s="323">
        <v>46022</v>
      </c>
      <c r="Q986" s="324">
        <v>8760</v>
      </c>
      <c r="R986" s="325">
        <v>44.68</v>
      </c>
      <c r="S986" s="274">
        <f t="shared" si="302"/>
        <v>1.0567500000000001</v>
      </c>
      <c r="T986" s="326">
        <f t="shared" si="311"/>
        <v>42.28057724154246</v>
      </c>
      <c r="U986" s="296" t="str">
        <f t="shared" si="303"/>
        <v/>
      </c>
      <c r="V986" s="296"/>
      <c r="W986" s="332">
        <v>44398</v>
      </c>
      <c r="X986" s="2" t="s">
        <v>108</v>
      </c>
      <c r="Y986" s="2" t="s">
        <v>111</v>
      </c>
      <c r="Z986" s="323">
        <v>45292</v>
      </c>
      <c r="AA986" s="323">
        <v>45657</v>
      </c>
      <c r="AB986" s="324">
        <v>8784</v>
      </c>
      <c r="AC986" s="325">
        <v>58.53</v>
      </c>
      <c r="AD986" s="274">
        <f t="shared" si="304"/>
        <v>1.0853999999999999</v>
      </c>
      <c r="AE986" s="326">
        <f t="shared" si="312"/>
        <v>53.924820342730797</v>
      </c>
      <c r="AF986" s="296" t="str">
        <f t="shared" si="313"/>
        <v/>
      </c>
      <c r="AG986" s="296"/>
      <c r="AH986" s="332">
        <v>44790</v>
      </c>
      <c r="AI986" s="2" t="s">
        <v>108</v>
      </c>
      <c r="AJ986" s="2" t="s">
        <v>141</v>
      </c>
      <c r="AK986" s="323">
        <v>46388</v>
      </c>
      <c r="AL986" s="323">
        <v>46752</v>
      </c>
      <c r="AM986" s="324">
        <v>8760</v>
      </c>
      <c r="AN986" s="325">
        <v>155.21</v>
      </c>
      <c r="AO986" s="274">
        <f t="shared" si="305"/>
        <v>0.96899000000000002</v>
      </c>
      <c r="AP986" s="326">
        <f t="shared" si="314"/>
        <v>160.17709161085253</v>
      </c>
      <c r="AQ986" s="296" t="str">
        <f t="shared" si="315"/>
        <v/>
      </c>
      <c r="AR986" s="296"/>
      <c r="AS986" s="332">
        <v>44803</v>
      </c>
      <c r="AT986" s="2" t="s">
        <v>115</v>
      </c>
      <c r="AU986" s="2" t="s">
        <v>118</v>
      </c>
      <c r="AV986" s="323">
        <v>45474</v>
      </c>
      <c r="AW986" s="323">
        <v>45565</v>
      </c>
      <c r="AX986" s="324">
        <v>2208</v>
      </c>
      <c r="AY986" s="325">
        <v>166.44</v>
      </c>
      <c r="AZ986" s="274">
        <f t="shared" si="306"/>
        <v>0.96899000000000002</v>
      </c>
      <c r="BA986" s="326">
        <f t="shared" si="316"/>
        <v>171.7664784982301</v>
      </c>
      <c r="BB986" s="296" t="str">
        <f t="shared" si="317"/>
        <v/>
      </c>
      <c r="BC986">
        <f t="shared" si="307"/>
        <v>1</v>
      </c>
      <c r="BD986" s="296"/>
      <c r="BE986" s="296"/>
      <c r="BF986" s="332">
        <v>45166</v>
      </c>
      <c r="BG986" s="2" t="s">
        <v>115</v>
      </c>
      <c r="BH986" s="2" t="s">
        <v>148</v>
      </c>
      <c r="BI986" s="323">
        <v>45839</v>
      </c>
      <c r="BJ986" s="323">
        <v>45930</v>
      </c>
      <c r="BK986" s="324">
        <v>2208</v>
      </c>
      <c r="BL986" s="325">
        <v>109.63</v>
      </c>
      <c r="BM986" s="274">
        <f t="shared" si="308"/>
        <v>0.95835000000000004</v>
      </c>
      <c r="BN986" s="326">
        <f t="shared" si="318"/>
        <v>114.394532269004</v>
      </c>
      <c r="BO986" s="296" t="str">
        <f t="shared" si="319"/>
        <v/>
      </c>
      <c r="BP986" t="str">
        <f t="shared" si="309"/>
        <v/>
      </c>
      <c r="BQ986" s="296"/>
      <c r="BR986" s="332">
        <v>45153</v>
      </c>
      <c r="BS986" s="2" t="s">
        <v>108</v>
      </c>
      <c r="BT986" s="2" t="s">
        <v>143</v>
      </c>
      <c r="BU986" s="323">
        <v>46753</v>
      </c>
      <c r="BV986" s="323">
        <v>47118</v>
      </c>
      <c r="BW986" s="324">
        <v>8784</v>
      </c>
      <c r="BX986" s="325">
        <v>85.26</v>
      </c>
      <c r="BY986" s="274">
        <f t="shared" si="310"/>
        <v>0.95835000000000004</v>
      </c>
      <c r="BZ986" s="326">
        <f t="shared" si="320"/>
        <v>88.965409297229613</v>
      </c>
      <c r="CA986" s="296" t="str">
        <f t="shared" si="321"/>
        <v/>
      </c>
    </row>
    <row r="987" spans="12:79" x14ac:dyDescent="0.25">
      <c r="L987" s="332">
        <v>43969</v>
      </c>
      <c r="M987" s="2" t="s">
        <v>108</v>
      </c>
      <c r="N987" s="2" t="s">
        <v>138</v>
      </c>
      <c r="O987" s="323">
        <v>46023</v>
      </c>
      <c r="P987" s="323">
        <v>46387</v>
      </c>
      <c r="Q987" s="324">
        <v>8760</v>
      </c>
      <c r="R987" s="325">
        <v>45.23</v>
      </c>
      <c r="S987" s="274">
        <f t="shared" si="302"/>
        <v>1.0567500000000001</v>
      </c>
      <c r="T987" s="326">
        <f t="shared" si="311"/>
        <v>42.801040927371652</v>
      </c>
      <c r="U987" s="296" t="str">
        <f t="shared" si="303"/>
        <v/>
      </c>
      <c r="V987" s="296"/>
      <c r="W987" s="332">
        <v>44398</v>
      </c>
      <c r="X987" s="2" t="s">
        <v>108</v>
      </c>
      <c r="Y987" s="2" t="s">
        <v>135</v>
      </c>
      <c r="Z987" s="323">
        <v>45658</v>
      </c>
      <c r="AA987" s="323">
        <v>46022</v>
      </c>
      <c r="AB987" s="324">
        <v>8760</v>
      </c>
      <c r="AC987" s="325">
        <v>57.13</v>
      </c>
      <c r="AD987" s="274">
        <f t="shared" si="304"/>
        <v>1.0853999999999999</v>
      </c>
      <c r="AE987" s="326">
        <f t="shared" si="312"/>
        <v>52.634973281739455</v>
      </c>
      <c r="AF987" s="296" t="str">
        <f t="shared" si="313"/>
        <v/>
      </c>
      <c r="AG987" s="296"/>
      <c r="AH987" s="332">
        <v>44790</v>
      </c>
      <c r="AI987" s="2" t="s">
        <v>108</v>
      </c>
      <c r="AJ987" s="2" t="s">
        <v>143</v>
      </c>
      <c r="AK987" s="323">
        <v>46753</v>
      </c>
      <c r="AL987" s="323">
        <v>47118</v>
      </c>
      <c r="AM987" s="324">
        <v>8784</v>
      </c>
      <c r="AN987" s="325">
        <v>150.69999999999999</v>
      </c>
      <c r="AO987" s="274">
        <f t="shared" si="305"/>
        <v>0.96899000000000002</v>
      </c>
      <c r="AP987" s="326">
        <f t="shared" si="314"/>
        <v>155.52276081280507</v>
      </c>
      <c r="AQ987" s="296" t="str">
        <f t="shared" si="315"/>
        <v/>
      </c>
      <c r="AR987" s="296"/>
      <c r="AS987" s="332">
        <v>44803</v>
      </c>
      <c r="AT987" s="2" t="s">
        <v>115</v>
      </c>
      <c r="AU987" s="2" t="s">
        <v>140</v>
      </c>
      <c r="AV987" s="323">
        <v>45566</v>
      </c>
      <c r="AW987" s="323">
        <v>45657</v>
      </c>
      <c r="AX987" s="324">
        <v>2209</v>
      </c>
      <c r="AY987" s="325">
        <v>399.12</v>
      </c>
      <c r="AZ987" s="274">
        <f t="shared" si="306"/>
        <v>0.96899000000000002</v>
      </c>
      <c r="BA987" s="326">
        <f t="shared" si="316"/>
        <v>411.89279559128579</v>
      </c>
      <c r="BB987" s="296" t="str">
        <f t="shared" si="317"/>
        <v/>
      </c>
      <c r="BC987" t="str">
        <f t="shared" si="307"/>
        <v/>
      </c>
      <c r="BD987" s="296"/>
      <c r="BE987" s="296"/>
      <c r="BF987" s="332">
        <v>45166</v>
      </c>
      <c r="BG987" s="2" t="s">
        <v>115</v>
      </c>
      <c r="BH987" s="2" t="s">
        <v>152</v>
      </c>
      <c r="BI987" s="323">
        <v>45931</v>
      </c>
      <c r="BJ987" s="323">
        <v>46022</v>
      </c>
      <c r="BK987" s="324">
        <v>2209</v>
      </c>
      <c r="BL987" s="325">
        <v>134.12</v>
      </c>
      <c r="BM987" s="274">
        <f t="shared" si="308"/>
        <v>0.95835000000000004</v>
      </c>
      <c r="BN987" s="326">
        <f t="shared" si="318"/>
        <v>139.94887045442687</v>
      </c>
      <c r="BO987" s="296" t="str">
        <f t="shared" si="319"/>
        <v/>
      </c>
      <c r="BP987" t="str">
        <f t="shared" si="309"/>
        <v/>
      </c>
      <c r="BQ987" s="296"/>
      <c r="BR987" s="332">
        <v>45153</v>
      </c>
      <c r="BS987" s="2" t="s">
        <v>108</v>
      </c>
      <c r="BT987" s="2" t="s">
        <v>146</v>
      </c>
      <c r="BU987" s="323">
        <v>47119</v>
      </c>
      <c r="BV987" s="323">
        <v>47483</v>
      </c>
      <c r="BW987" s="324">
        <v>8760</v>
      </c>
      <c r="BX987" s="325">
        <v>85.25</v>
      </c>
      <c r="BY987" s="274">
        <f t="shared" si="310"/>
        <v>0.95835000000000004</v>
      </c>
      <c r="BZ987" s="326">
        <f t="shared" si="320"/>
        <v>88.954974696092236</v>
      </c>
      <c r="CA987" s="296" t="str">
        <f t="shared" si="321"/>
        <v/>
      </c>
    </row>
    <row r="988" spans="12:79" x14ac:dyDescent="0.25">
      <c r="L988" s="332">
        <v>43966</v>
      </c>
      <c r="M988" s="2" t="s">
        <v>108</v>
      </c>
      <c r="N988" s="2" t="s">
        <v>151</v>
      </c>
      <c r="O988" s="323">
        <v>44197</v>
      </c>
      <c r="P988" s="323">
        <v>44561</v>
      </c>
      <c r="Q988" s="324">
        <v>8760</v>
      </c>
      <c r="R988" s="325">
        <v>36.21</v>
      </c>
      <c r="S988" s="274">
        <f t="shared" si="302"/>
        <v>1.0567500000000001</v>
      </c>
      <c r="T988" s="326">
        <f t="shared" si="311"/>
        <v>34.265436479772887</v>
      </c>
      <c r="U988" s="296" t="str">
        <f t="shared" si="303"/>
        <v/>
      </c>
      <c r="V988" s="296"/>
      <c r="W988" s="332">
        <v>44398</v>
      </c>
      <c r="X988" s="2" t="s">
        <v>108</v>
      </c>
      <c r="Y988" s="2" t="s">
        <v>138</v>
      </c>
      <c r="Z988" s="323">
        <v>46023</v>
      </c>
      <c r="AA988" s="323">
        <v>46387</v>
      </c>
      <c r="AB988" s="324">
        <v>8760</v>
      </c>
      <c r="AC988" s="325">
        <v>57.23</v>
      </c>
      <c r="AD988" s="274">
        <f t="shared" si="304"/>
        <v>1.0853999999999999</v>
      </c>
      <c r="AE988" s="326">
        <f t="shared" si="312"/>
        <v>52.727105214667404</v>
      </c>
      <c r="AF988" s="296" t="str">
        <f t="shared" si="313"/>
        <v/>
      </c>
      <c r="AG988" s="296"/>
      <c r="AH988" s="332">
        <v>44790</v>
      </c>
      <c r="AI988" s="2" t="s">
        <v>108</v>
      </c>
      <c r="AJ988" s="2" t="s">
        <v>146</v>
      </c>
      <c r="AK988" s="323">
        <v>47119</v>
      </c>
      <c r="AL988" s="323">
        <v>47483</v>
      </c>
      <c r="AM988" s="324">
        <v>8760</v>
      </c>
      <c r="AN988" s="325">
        <v>142.02000000000001</v>
      </c>
      <c r="AO988" s="274">
        <f t="shared" si="305"/>
        <v>0.96899000000000002</v>
      </c>
      <c r="AP988" s="326">
        <f t="shared" si="314"/>
        <v>146.56498003075367</v>
      </c>
      <c r="AQ988" s="296" t="str">
        <f t="shared" si="315"/>
        <v/>
      </c>
      <c r="AR988" s="296"/>
      <c r="AS988" s="332">
        <v>44803</v>
      </c>
      <c r="AT988" s="2" t="s">
        <v>115</v>
      </c>
      <c r="AU988" s="2" t="s">
        <v>135</v>
      </c>
      <c r="AV988" s="323">
        <v>45658</v>
      </c>
      <c r="AW988" s="323">
        <v>45747</v>
      </c>
      <c r="AX988" s="324">
        <v>2159</v>
      </c>
      <c r="AY988" s="325">
        <v>315</v>
      </c>
      <c r="AZ988" s="274">
        <f t="shared" si="306"/>
        <v>0.96899000000000002</v>
      </c>
      <c r="BA988" s="326">
        <f t="shared" si="316"/>
        <v>325.08075418734973</v>
      </c>
      <c r="BB988" s="296" t="str">
        <f t="shared" si="317"/>
        <v/>
      </c>
      <c r="BC988" t="str">
        <f t="shared" si="307"/>
        <v/>
      </c>
      <c r="BD988" s="296"/>
      <c r="BE988" s="296"/>
      <c r="BF988" s="332">
        <v>45166</v>
      </c>
      <c r="BG988" s="2" t="s">
        <v>115</v>
      </c>
      <c r="BH988" s="2" t="s">
        <v>138</v>
      </c>
      <c r="BI988" s="323">
        <v>46023</v>
      </c>
      <c r="BJ988" s="323">
        <v>46112</v>
      </c>
      <c r="BK988" s="324">
        <v>2159</v>
      </c>
      <c r="BL988" s="325">
        <v>130.74</v>
      </c>
      <c r="BM988" s="274">
        <f t="shared" si="308"/>
        <v>0.95835000000000004</v>
      </c>
      <c r="BN988" s="326">
        <f t="shared" si="318"/>
        <v>136.4219752699953</v>
      </c>
      <c r="BO988" s="296" t="str">
        <f t="shared" si="319"/>
        <v/>
      </c>
      <c r="BP988" t="str">
        <f t="shared" si="309"/>
        <v/>
      </c>
      <c r="BQ988" s="296"/>
      <c r="BR988" s="332">
        <v>45153</v>
      </c>
      <c r="BS988" s="2" t="s">
        <v>108</v>
      </c>
      <c r="BT988" s="2" t="s">
        <v>149</v>
      </c>
      <c r="BU988" s="323">
        <v>47484</v>
      </c>
      <c r="BV988" s="323">
        <v>47848</v>
      </c>
      <c r="BW988" s="324">
        <v>8760</v>
      </c>
      <c r="BX988" s="325">
        <v>85.71</v>
      </c>
      <c r="BY988" s="274">
        <f t="shared" si="310"/>
        <v>0.95835000000000004</v>
      </c>
      <c r="BZ988" s="326">
        <f t="shared" si="320"/>
        <v>89.434966348411322</v>
      </c>
      <c r="CA988" s="296" t="str">
        <f t="shared" si="321"/>
        <v/>
      </c>
    </row>
    <row r="989" spans="12:79" x14ac:dyDescent="0.25">
      <c r="L989" s="332">
        <v>43966</v>
      </c>
      <c r="M989" s="2" t="s">
        <v>108</v>
      </c>
      <c r="N989" s="2" t="s">
        <v>133</v>
      </c>
      <c r="O989" s="323">
        <v>44562</v>
      </c>
      <c r="P989" s="323">
        <v>44926</v>
      </c>
      <c r="Q989" s="324">
        <v>8760</v>
      </c>
      <c r="R989" s="325">
        <v>40.090000000000003</v>
      </c>
      <c r="S989" s="274">
        <f t="shared" si="302"/>
        <v>1.0567500000000001</v>
      </c>
      <c r="T989" s="326">
        <f t="shared" si="311"/>
        <v>37.937071208895198</v>
      </c>
      <c r="U989" s="296" t="str">
        <f t="shared" si="303"/>
        <v/>
      </c>
      <c r="V989" s="296"/>
      <c r="W989" s="332">
        <v>44398</v>
      </c>
      <c r="X989" s="2" t="s">
        <v>108</v>
      </c>
      <c r="Y989" s="2" t="s">
        <v>141</v>
      </c>
      <c r="Z989" s="323">
        <v>46388</v>
      </c>
      <c r="AA989" s="323">
        <v>46752</v>
      </c>
      <c r="AB989" s="324">
        <v>8760</v>
      </c>
      <c r="AC989" s="325">
        <v>57.55</v>
      </c>
      <c r="AD989" s="274">
        <f t="shared" si="304"/>
        <v>1.0853999999999999</v>
      </c>
      <c r="AE989" s="326">
        <f t="shared" si="312"/>
        <v>53.021927400036851</v>
      </c>
      <c r="AF989" s="296" t="str">
        <f t="shared" si="313"/>
        <v/>
      </c>
      <c r="AG989" s="296"/>
      <c r="AH989" s="332">
        <v>44790</v>
      </c>
      <c r="AI989" s="2" t="s">
        <v>108</v>
      </c>
      <c r="AJ989" s="2" t="s">
        <v>149</v>
      </c>
      <c r="AK989" s="323">
        <v>47484</v>
      </c>
      <c r="AL989" s="323">
        <v>47848</v>
      </c>
      <c r="AM989" s="324">
        <v>8760</v>
      </c>
      <c r="AN989" s="325">
        <v>140.47999999999999</v>
      </c>
      <c r="AO989" s="274">
        <f t="shared" si="305"/>
        <v>0.96899000000000002</v>
      </c>
      <c r="AP989" s="326">
        <f t="shared" si="314"/>
        <v>144.97569634361551</v>
      </c>
      <c r="AQ989" s="296" t="str">
        <f t="shared" si="315"/>
        <v/>
      </c>
      <c r="AR989" s="296"/>
      <c r="AS989" s="332">
        <v>44803</v>
      </c>
      <c r="AT989" s="2" t="s">
        <v>115</v>
      </c>
      <c r="AU989" s="2" t="s">
        <v>145</v>
      </c>
      <c r="AV989" s="323">
        <v>45748</v>
      </c>
      <c r="AW989" s="323">
        <v>45838</v>
      </c>
      <c r="AX989" s="324">
        <v>2184</v>
      </c>
      <c r="AY989" s="325"/>
      <c r="AZ989" s="274">
        <f t="shared" si="306"/>
        <v>0.96899000000000002</v>
      </c>
      <c r="BA989" s="326" t="str">
        <f t="shared" si="316"/>
        <v/>
      </c>
      <c r="BB989" s="296" t="str">
        <f t="shared" si="317"/>
        <v/>
      </c>
      <c r="BC989" t="str">
        <f t="shared" si="307"/>
        <v/>
      </c>
      <c r="BD989" s="296"/>
      <c r="BE989" s="296"/>
      <c r="BF989" s="332">
        <v>45166</v>
      </c>
      <c r="BG989" s="2" t="s">
        <v>115</v>
      </c>
      <c r="BH989" s="2" t="s">
        <v>157</v>
      </c>
      <c r="BI989" s="323">
        <v>46113</v>
      </c>
      <c r="BJ989" s="323">
        <v>46203</v>
      </c>
      <c r="BK989" s="324">
        <v>2184</v>
      </c>
      <c r="BL989" s="325"/>
      <c r="BM989" s="274">
        <f t="shared" si="308"/>
        <v>0.95835000000000004</v>
      </c>
      <c r="BN989" s="326" t="str">
        <f t="shared" si="318"/>
        <v/>
      </c>
      <c r="BO989" s="296" t="str">
        <f t="shared" si="319"/>
        <v/>
      </c>
      <c r="BP989" t="str">
        <f t="shared" si="309"/>
        <v/>
      </c>
      <c r="BQ989" s="296"/>
      <c r="BR989" s="332">
        <v>45153</v>
      </c>
      <c r="BS989" s="2" t="s">
        <v>108</v>
      </c>
      <c r="BT989" s="2" t="s">
        <v>153</v>
      </c>
      <c r="BU989" s="323">
        <v>47849</v>
      </c>
      <c r="BV989" s="323">
        <v>48213</v>
      </c>
      <c r="BW989" s="324">
        <v>8760</v>
      </c>
      <c r="BX989" s="325">
        <v>85.53</v>
      </c>
      <c r="BY989" s="274">
        <f t="shared" si="310"/>
        <v>0.95835000000000004</v>
      </c>
      <c r="BZ989" s="326">
        <f t="shared" si="320"/>
        <v>89.247143527938647</v>
      </c>
      <c r="CA989" s="296" t="str">
        <f t="shared" si="321"/>
        <v/>
      </c>
    </row>
    <row r="990" spans="12:79" x14ac:dyDescent="0.25">
      <c r="L990" s="332">
        <v>43966</v>
      </c>
      <c r="M990" s="2" t="s">
        <v>108</v>
      </c>
      <c r="N990" s="2" t="s">
        <v>110</v>
      </c>
      <c r="O990" s="323">
        <v>44927</v>
      </c>
      <c r="P990" s="323">
        <v>45291</v>
      </c>
      <c r="Q990" s="324">
        <v>8760</v>
      </c>
      <c r="R990" s="325">
        <v>42.26</v>
      </c>
      <c r="S990" s="274">
        <f t="shared" si="302"/>
        <v>1.0567500000000001</v>
      </c>
      <c r="T990" s="326">
        <f t="shared" si="311"/>
        <v>39.990537023894007</v>
      </c>
      <c r="U990" s="296" t="str">
        <f t="shared" si="303"/>
        <v/>
      </c>
      <c r="V990" s="296"/>
      <c r="W990" s="332">
        <v>44397</v>
      </c>
      <c r="X990" s="2" t="s">
        <v>108</v>
      </c>
      <c r="Y990" s="2" t="s">
        <v>133</v>
      </c>
      <c r="Z990" s="323">
        <v>44562</v>
      </c>
      <c r="AA990" s="323">
        <v>44926</v>
      </c>
      <c r="AB990" s="324">
        <v>8760</v>
      </c>
      <c r="AC990" s="325">
        <v>69.64</v>
      </c>
      <c r="AD990" s="274">
        <f t="shared" si="304"/>
        <v>1.0853999999999999</v>
      </c>
      <c r="AE990" s="326">
        <f t="shared" si="312"/>
        <v>64.160678091026355</v>
      </c>
      <c r="AF990" s="296" t="str">
        <f t="shared" si="313"/>
        <v/>
      </c>
      <c r="AG990" s="296"/>
      <c r="AH990" s="332">
        <v>44790</v>
      </c>
      <c r="AI990" s="2" t="s">
        <v>108</v>
      </c>
      <c r="AJ990" s="2" t="s">
        <v>153</v>
      </c>
      <c r="AK990" s="323">
        <v>47849</v>
      </c>
      <c r="AL990" s="323">
        <v>48213</v>
      </c>
      <c r="AM990" s="324">
        <v>8760</v>
      </c>
      <c r="AN990" s="325">
        <v>139.38999999999999</v>
      </c>
      <c r="AO990" s="274">
        <f t="shared" si="305"/>
        <v>0.96899000000000002</v>
      </c>
      <c r="AP990" s="326">
        <f t="shared" si="314"/>
        <v>143.85081373388783</v>
      </c>
      <c r="AQ990" s="296" t="str">
        <f t="shared" si="315"/>
        <v/>
      </c>
      <c r="AR990" s="296"/>
      <c r="AS990" s="332">
        <v>44802</v>
      </c>
      <c r="AT990" s="2" t="s">
        <v>115</v>
      </c>
      <c r="AU990" s="2" t="s">
        <v>186</v>
      </c>
      <c r="AV990" s="323">
        <v>44835</v>
      </c>
      <c r="AW990" s="323">
        <v>44926</v>
      </c>
      <c r="AX990" s="324">
        <v>2209</v>
      </c>
      <c r="AY990" s="325">
        <v>845</v>
      </c>
      <c r="AZ990" s="274">
        <f t="shared" si="306"/>
        <v>0.96899000000000002</v>
      </c>
      <c r="BA990" s="326">
        <f t="shared" si="316"/>
        <v>872.04202313749363</v>
      </c>
      <c r="BB990" s="296" t="str">
        <f t="shared" si="317"/>
        <v/>
      </c>
      <c r="BC990" t="str">
        <f t="shared" si="307"/>
        <v/>
      </c>
      <c r="BD990" s="296"/>
      <c r="BE990" s="296"/>
      <c r="BF990" s="332">
        <v>45163</v>
      </c>
      <c r="BG990" s="2" t="s">
        <v>115</v>
      </c>
      <c r="BH990" s="2" t="s">
        <v>116</v>
      </c>
      <c r="BI990" s="323">
        <v>45200</v>
      </c>
      <c r="BJ990" s="323">
        <v>45291</v>
      </c>
      <c r="BK990" s="324">
        <v>2209</v>
      </c>
      <c r="BL990" s="325">
        <v>116.34</v>
      </c>
      <c r="BM990" s="274">
        <f t="shared" si="308"/>
        <v>0.95835000000000004</v>
      </c>
      <c r="BN990" s="326">
        <f t="shared" si="318"/>
        <v>121.39614963218031</v>
      </c>
      <c r="BO990" s="296">
        <f t="shared" si="319"/>
        <v>121.39614963218031</v>
      </c>
      <c r="BP990">
        <f t="shared" si="309"/>
        <v>1</v>
      </c>
      <c r="BQ990" s="296"/>
      <c r="BR990" s="332">
        <v>45153</v>
      </c>
      <c r="BS990" s="2" t="s">
        <v>108</v>
      </c>
      <c r="BT990" s="2" t="s">
        <v>155</v>
      </c>
      <c r="BU990" s="323">
        <v>48214</v>
      </c>
      <c r="BV990" s="323">
        <v>48579</v>
      </c>
      <c r="BW990" s="324">
        <v>8784</v>
      </c>
      <c r="BX990" s="325">
        <v>85.38</v>
      </c>
      <c r="BY990" s="274">
        <f t="shared" si="310"/>
        <v>0.95835000000000004</v>
      </c>
      <c r="BZ990" s="326">
        <f t="shared" si="320"/>
        <v>89.090624510878058</v>
      </c>
      <c r="CA990" s="296" t="str">
        <f t="shared" si="321"/>
        <v/>
      </c>
    </row>
    <row r="991" spans="12:79" x14ac:dyDescent="0.25">
      <c r="L991" s="332">
        <v>43966</v>
      </c>
      <c r="M991" s="2" t="s">
        <v>108</v>
      </c>
      <c r="N991" s="2" t="s">
        <v>111</v>
      </c>
      <c r="O991" s="323">
        <v>45292</v>
      </c>
      <c r="P991" s="323">
        <v>45657</v>
      </c>
      <c r="Q991" s="324">
        <v>8784</v>
      </c>
      <c r="R991" s="325">
        <v>43.91</v>
      </c>
      <c r="S991" s="274">
        <f t="shared" si="302"/>
        <v>1.0567500000000001</v>
      </c>
      <c r="T991" s="326">
        <f t="shared" si="311"/>
        <v>41.55192808138159</v>
      </c>
      <c r="U991" s="296" t="str">
        <f t="shared" si="303"/>
        <v/>
      </c>
      <c r="V991" s="296"/>
      <c r="W991" s="332">
        <v>44397</v>
      </c>
      <c r="X991" s="2" t="s">
        <v>108</v>
      </c>
      <c r="Y991" s="2" t="s">
        <v>110</v>
      </c>
      <c r="Z991" s="323">
        <v>44927</v>
      </c>
      <c r="AA991" s="323">
        <v>45291</v>
      </c>
      <c r="AB991" s="324">
        <v>8760</v>
      </c>
      <c r="AC991" s="325">
        <v>61.92</v>
      </c>
      <c r="AD991" s="274">
        <f t="shared" si="304"/>
        <v>1.0853999999999999</v>
      </c>
      <c r="AE991" s="326">
        <f t="shared" si="312"/>
        <v>57.048092868988398</v>
      </c>
      <c r="AF991" s="296" t="str">
        <f t="shared" si="313"/>
        <v/>
      </c>
      <c r="AG991" s="296"/>
      <c r="AH991" s="332">
        <v>44790</v>
      </c>
      <c r="AI991" s="2" t="s">
        <v>108</v>
      </c>
      <c r="AJ991" s="2" t="s">
        <v>155</v>
      </c>
      <c r="AK991" s="323">
        <v>48214</v>
      </c>
      <c r="AL991" s="323">
        <v>48579</v>
      </c>
      <c r="AM991" s="324">
        <v>8784</v>
      </c>
      <c r="AN991" s="325">
        <v>138.22</v>
      </c>
      <c r="AO991" s="274">
        <f t="shared" si="305"/>
        <v>0.96899000000000002</v>
      </c>
      <c r="AP991" s="326">
        <f t="shared" si="314"/>
        <v>142.64337093262057</v>
      </c>
      <c r="AQ991" s="296" t="str">
        <f t="shared" si="315"/>
        <v/>
      </c>
      <c r="AR991" s="296"/>
      <c r="AS991" s="332">
        <v>44802</v>
      </c>
      <c r="AT991" s="2" t="s">
        <v>115</v>
      </c>
      <c r="AU991" s="2" t="s">
        <v>110</v>
      </c>
      <c r="AV991" s="323">
        <v>44927</v>
      </c>
      <c r="AW991" s="323">
        <v>45016</v>
      </c>
      <c r="AX991" s="324">
        <v>2159</v>
      </c>
      <c r="AY991" s="325">
        <v>979.31</v>
      </c>
      <c r="AZ991" s="274">
        <f t="shared" si="306"/>
        <v>0.96899000000000002</v>
      </c>
      <c r="BA991" s="326">
        <f t="shared" si="316"/>
        <v>1010.650264708614</v>
      </c>
      <c r="BB991" s="296" t="str">
        <f t="shared" si="317"/>
        <v/>
      </c>
      <c r="BC991" t="str">
        <f t="shared" si="307"/>
        <v/>
      </c>
      <c r="BD991" s="296"/>
      <c r="BE991" s="296"/>
      <c r="BF991" s="332">
        <v>45163</v>
      </c>
      <c r="BG991" s="2" t="s">
        <v>115</v>
      </c>
      <c r="BH991" s="2" t="s">
        <v>111</v>
      </c>
      <c r="BI991" s="323">
        <v>45292</v>
      </c>
      <c r="BJ991" s="323">
        <v>45382</v>
      </c>
      <c r="BK991" s="324">
        <v>2183</v>
      </c>
      <c r="BL991" s="325">
        <v>139.16999999999999</v>
      </c>
      <c r="BM991" s="274">
        <f t="shared" si="308"/>
        <v>0.95835000000000004</v>
      </c>
      <c r="BN991" s="326">
        <f t="shared" si="318"/>
        <v>145.21834402879949</v>
      </c>
      <c r="BO991" s="296">
        <f t="shared" si="319"/>
        <v>145.21834402879949</v>
      </c>
      <c r="BP991">
        <f t="shared" si="309"/>
        <v>1</v>
      </c>
      <c r="BQ991" s="296"/>
      <c r="BR991" s="332">
        <v>45153</v>
      </c>
      <c r="BS991" s="2" t="s">
        <v>108</v>
      </c>
      <c r="BT991" s="2" t="s">
        <v>158</v>
      </c>
      <c r="BU991" s="323">
        <v>48580</v>
      </c>
      <c r="BV991" s="323">
        <v>48944</v>
      </c>
      <c r="BW991" s="324">
        <v>8760</v>
      </c>
      <c r="BX991" s="325">
        <v>84.53</v>
      </c>
      <c r="BY991" s="274">
        <f t="shared" si="310"/>
        <v>0.95835000000000004</v>
      </c>
      <c r="BZ991" s="326">
        <f t="shared" si="320"/>
        <v>88.203683414201492</v>
      </c>
      <c r="CA991" s="296" t="str">
        <f t="shared" si="321"/>
        <v/>
      </c>
    </row>
    <row r="992" spans="12:79" x14ac:dyDescent="0.25">
      <c r="L992" s="332">
        <v>43966</v>
      </c>
      <c r="M992" s="2" t="s">
        <v>108</v>
      </c>
      <c r="N992" s="2" t="s">
        <v>135</v>
      </c>
      <c r="O992" s="323">
        <v>45658</v>
      </c>
      <c r="P992" s="323">
        <v>46022</v>
      </c>
      <c r="Q992" s="324">
        <v>8760</v>
      </c>
      <c r="R992" s="325">
        <v>44.4</v>
      </c>
      <c r="S992" s="274">
        <f t="shared" si="302"/>
        <v>1.0567500000000001</v>
      </c>
      <c r="T992" s="326">
        <f t="shared" si="311"/>
        <v>42.015613910574871</v>
      </c>
      <c r="U992" s="296" t="str">
        <f t="shared" si="303"/>
        <v/>
      </c>
      <c r="V992" s="296"/>
      <c r="W992" s="332">
        <v>44397</v>
      </c>
      <c r="X992" s="2" t="s">
        <v>108</v>
      </c>
      <c r="Y992" s="2" t="s">
        <v>111</v>
      </c>
      <c r="Z992" s="323">
        <v>45292</v>
      </c>
      <c r="AA992" s="323">
        <v>45657</v>
      </c>
      <c r="AB992" s="324">
        <v>8784</v>
      </c>
      <c r="AC992" s="325">
        <v>58.48</v>
      </c>
      <c r="AD992" s="274">
        <f t="shared" si="304"/>
        <v>1.0853999999999999</v>
      </c>
      <c r="AE992" s="326">
        <f t="shared" si="312"/>
        <v>53.878754376266812</v>
      </c>
      <c r="AF992" s="296" t="str">
        <f t="shared" si="313"/>
        <v/>
      </c>
      <c r="AG992" s="296"/>
      <c r="AH992" s="332">
        <v>44789</v>
      </c>
      <c r="AI992" s="2" t="s">
        <v>108</v>
      </c>
      <c r="AJ992" s="2" t="s">
        <v>110</v>
      </c>
      <c r="AK992" s="323">
        <v>44927</v>
      </c>
      <c r="AL992" s="323">
        <v>45291</v>
      </c>
      <c r="AM992" s="324">
        <v>8760</v>
      </c>
      <c r="AN992" s="325">
        <v>507.35</v>
      </c>
      <c r="AO992" s="274">
        <f t="shared" si="305"/>
        <v>0.96899000000000002</v>
      </c>
      <c r="AP992" s="326">
        <f t="shared" si="314"/>
        <v>523.58641472048214</v>
      </c>
      <c r="AQ992" s="296" t="str">
        <f t="shared" si="315"/>
        <v/>
      </c>
      <c r="AR992" s="296"/>
      <c r="AS992" s="332">
        <v>44802</v>
      </c>
      <c r="AT992" s="2" t="s">
        <v>115</v>
      </c>
      <c r="AU992" s="2" t="s">
        <v>134</v>
      </c>
      <c r="AV992" s="323">
        <v>45017</v>
      </c>
      <c r="AW992" s="323">
        <v>45107</v>
      </c>
      <c r="AX992" s="324">
        <v>2184</v>
      </c>
      <c r="AY992" s="325">
        <v>589.30999999999995</v>
      </c>
      <c r="AZ992" s="274">
        <f t="shared" si="306"/>
        <v>0.96899000000000002</v>
      </c>
      <c r="BA992" s="326">
        <f t="shared" si="316"/>
        <v>608.16933095284776</v>
      </c>
      <c r="BB992" s="296" t="str">
        <f t="shared" si="317"/>
        <v/>
      </c>
      <c r="BC992" t="str">
        <f t="shared" si="307"/>
        <v/>
      </c>
      <c r="BD992" s="296"/>
      <c r="BE992" s="296"/>
      <c r="BF992" s="332">
        <v>45163</v>
      </c>
      <c r="BG992" s="2" t="s">
        <v>115</v>
      </c>
      <c r="BH992" s="2" t="s">
        <v>117</v>
      </c>
      <c r="BI992" s="323">
        <v>45383</v>
      </c>
      <c r="BJ992" s="323">
        <v>45473</v>
      </c>
      <c r="BK992" s="324">
        <v>2184</v>
      </c>
      <c r="BL992" s="325">
        <v>121.2</v>
      </c>
      <c r="BM992" s="274">
        <f t="shared" si="308"/>
        <v>0.95835000000000004</v>
      </c>
      <c r="BN992" s="326">
        <f t="shared" si="318"/>
        <v>126.46736578494287</v>
      </c>
      <c r="BO992" s="296">
        <f t="shared" si="319"/>
        <v>126.46736578494287</v>
      </c>
      <c r="BP992">
        <f t="shared" si="309"/>
        <v>1</v>
      </c>
      <c r="BQ992" s="296"/>
      <c r="BR992" s="332">
        <v>45152</v>
      </c>
      <c r="BS992" s="2" t="s">
        <v>108</v>
      </c>
      <c r="BT992" s="2" t="s">
        <v>111</v>
      </c>
      <c r="BU992" s="323">
        <v>45292</v>
      </c>
      <c r="BV992" s="323">
        <v>45657</v>
      </c>
      <c r="BW992" s="324">
        <v>8784</v>
      </c>
      <c r="BX992" s="325">
        <v>136.80000000000001</v>
      </c>
      <c r="BY992" s="274">
        <f t="shared" si="310"/>
        <v>0.95835000000000004</v>
      </c>
      <c r="BZ992" s="326">
        <f t="shared" si="320"/>
        <v>142.74534355924246</v>
      </c>
      <c r="CA992" s="296">
        <f t="shared" si="321"/>
        <v>142.74534355924246</v>
      </c>
    </row>
    <row r="993" spans="12:79" x14ac:dyDescent="0.25">
      <c r="L993" s="332">
        <v>43966</v>
      </c>
      <c r="M993" s="2" t="s">
        <v>108</v>
      </c>
      <c r="N993" s="2" t="s">
        <v>138</v>
      </c>
      <c r="O993" s="323">
        <v>46023</v>
      </c>
      <c r="P993" s="323">
        <v>46387</v>
      </c>
      <c r="Q993" s="324">
        <v>8760</v>
      </c>
      <c r="R993" s="325">
        <v>44.95</v>
      </c>
      <c r="S993" s="274">
        <f t="shared" si="302"/>
        <v>1.0567500000000001</v>
      </c>
      <c r="T993" s="326">
        <f t="shared" si="311"/>
        <v>42.53607759640407</v>
      </c>
      <c r="U993" s="296" t="str">
        <f t="shared" si="303"/>
        <v/>
      </c>
      <c r="V993" s="296"/>
      <c r="W993" s="332">
        <v>44397</v>
      </c>
      <c r="X993" s="2" t="s">
        <v>108</v>
      </c>
      <c r="Y993" s="2" t="s">
        <v>135</v>
      </c>
      <c r="Z993" s="323">
        <v>45658</v>
      </c>
      <c r="AA993" s="323">
        <v>46022</v>
      </c>
      <c r="AB993" s="324">
        <v>8760</v>
      </c>
      <c r="AC993" s="325">
        <v>57.38</v>
      </c>
      <c r="AD993" s="274">
        <f t="shared" si="304"/>
        <v>1.0853999999999999</v>
      </c>
      <c r="AE993" s="326">
        <f t="shared" si="312"/>
        <v>52.865303114059337</v>
      </c>
      <c r="AF993" s="296" t="str">
        <f t="shared" si="313"/>
        <v/>
      </c>
      <c r="AG993" s="296"/>
      <c r="AH993" s="332">
        <v>44789</v>
      </c>
      <c r="AI993" s="2" t="s">
        <v>108</v>
      </c>
      <c r="AJ993" s="2" t="s">
        <v>111</v>
      </c>
      <c r="AK993" s="323">
        <v>45292</v>
      </c>
      <c r="AL993" s="323">
        <v>45657</v>
      </c>
      <c r="AM993" s="324">
        <v>8784</v>
      </c>
      <c r="AN993" s="325">
        <v>321</v>
      </c>
      <c r="AO993" s="274">
        <f t="shared" si="305"/>
        <v>0.96899000000000002</v>
      </c>
      <c r="AP993" s="326">
        <f t="shared" si="314"/>
        <v>331.27276855282304</v>
      </c>
      <c r="AQ993" s="296">
        <f t="shared" si="315"/>
        <v>331.27276855282304</v>
      </c>
      <c r="AR993" s="296"/>
      <c r="AS993" s="332">
        <v>44802</v>
      </c>
      <c r="AT993" s="2" t="s">
        <v>115</v>
      </c>
      <c r="AU993" s="2" t="s">
        <v>137</v>
      </c>
      <c r="AV993" s="323">
        <v>45108</v>
      </c>
      <c r="AW993" s="323">
        <v>45199</v>
      </c>
      <c r="AX993" s="324">
        <v>2208</v>
      </c>
      <c r="AY993" s="325">
        <v>559.30999999999995</v>
      </c>
      <c r="AZ993" s="274">
        <f t="shared" si="306"/>
        <v>0.96899000000000002</v>
      </c>
      <c r="BA993" s="326">
        <f t="shared" si="316"/>
        <v>577.20925912548114</v>
      </c>
      <c r="BB993" s="296" t="str">
        <f t="shared" si="317"/>
        <v/>
      </c>
      <c r="BC993" t="str">
        <f t="shared" si="307"/>
        <v/>
      </c>
      <c r="BD993" s="296"/>
      <c r="BE993" s="296"/>
      <c r="BF993" s="332">
        <v>45163</v>
      </c>
      <c r="BG993" s="2" t="s">
        <v>115</v>
      </c>
      <c r="BH993" s="2" t="s">
        <v>118</v>
      </c>
      <c r="BI993" s="323">
        <v>45474</v>
      </c>
      <c r="BJ993" s="323">
        <v>45565</v>
      </c>
      <c r="BK993" s="324">
        <v>2208</v>
      </c>
      <c r="BL993" s="325">
        <v>130.04</v>
      </c>
      <c r="BM993" s="274">
        <f t="shared" si="308"/>
        <v>0.95835000000000004</v>
      </c>
      <c r="BN993" s="326">
        <f t="shared" si="318"/>
        <v>135.6915531903793</v>
      </c>
      <c r="BO993" s="296">
        <f t="shared" si="319"/>
        <v>135.6915531903793</v>
      </c>
      <c r="BP993">
        <f t="shared" si="309"/>
        <v>1</v>
      </c>
      <c r="BQ993" s="296"/>
      <c r="BR993" s="332">
        <v>45152</v>
      </c>
      <c r="BS993" s="2" t="s">
        <v>108</v>
      </c>
      <c r="BT993" s="2" t="s">
        <v>135</v>
      </c>
      <c r="BU993" s="323">
        <v>45658</v>
      </c>
      <c r="BV993" s="323">
        <v>46022</v>
      </c>
      <c r="BW993" s="324">
        <v>8760</v>
      </c>
      <c r="BX993" s="325">
        <v>125.05</v>
      </c>
      <c r="BY993" s="274">
        <f t="shared" si="310"/>
        <v>0.95835000000000004</v>
      </c>
      <c r="BZ993" s="326">
        <f t="shared" si="320"/>
        <v>130.4846872228309</v>
      </c>
      <c r="CA993" s="296" t="str">
        <f t="shared" si="321"/>
        <v/>
      </c>
    </row>
    <row r="994" spans="12:79" x14ac:dyDescent="0.25">
      <c r="L994" s="332">
        <v>43965</v>
      </c>
      <c r="M994" s="2" t="s">
        <v>108</v>
      </c>
      <c r="N994" s="2" t="s">
        <v>151</v>
      </c>
      <c r="O994" s="323">
        <v>44197</v>
      </c>
      <c r="P994" s="323">
        <v>44561</v>
      </c>
      <c r="Q994" s="324">
        <v>8760</v>
      </c>
      <c r="R994" s="325">
        <v>35.57</v>
      </c>
      <c r="S994" s="274">
        <f t="shared" si="302"/>
        <v>1.0567500000000001</v>
      </c>
      <c r="T994" s="326">
        <f t="shared" si="311"/>
        <v>33.659806008989825</v>
      </c>
      <c r="U994" s="296" t="str">
        <f t="shared" si="303"/>
        <v/>
      </c>
      <c r="V994" s="296"/>
      <c r="W994" s="332">
        <v>44397</v>
      </c>
      <c r="X994" s="2" t="s">
        <v>108</v>
      </c>
      <c r="Y994" s="2" t="s">
        <v>138</v>
      </c>
      <c r="Z994" s="323">
        <v>46023</v>
      </c>
      <c r="AA994" s="323">
        <v>46387</v>
      </c>
      <c r="AB994" s="324">
        <v>8760</v>
      </c>
      <c r="AC994" s="325">
        <v>57.45</v>
      </c>
      <c r="AD994" s="274">
        <f t="shared" si="304"/>
        <v>1.0853999999999999</v>
      </c>
      <c r="AE994" s="326">
        <f t="shared" si="312"/>
        <v>52.929795467108903</v>
      </c>
      <c r="AF994" s="296" t="str">
        <f t="shared" si="313"/>
        <v/>
      </c>
      <c r="AG994" s="296"/>
      <c r="AH994" s="332">
        <v>44789</v>
      </c>
      <c r="AI994" s="2" t="s">
        <v>108</v>
      </c>
      <c r="AJ994" s="2" t="s">
        <v>135</v>
      </c>
      <c r="AK994" s="323">
        <v>45658</v>
      </c>
      <c r="AL994" s="323">
        <v>46022</v>
      </c>
      <c r="AM994" s="324">
        <v>8760</v>
      </c>
      <c r="AN994" s="325">
        <v>212.33</v>
      </c>
      <c r="AO994" s="274">
        <f t="shared" si="305"/>
        <v>0.96899000000000002</v>
      </c>
      <c r="AP994" s="326">
        <f t="shared" si="314"/>
        <v>219.12506837015863</v>
      </c>
      <c r="AQ994" s="296" t="str">
        <f t="shared" si="315"/>
        <v/>
      </c>
      <c r="AR994" s="296"/>
      <c r="AS994" s="332">
        <v>44802</v>
      </c>
      <c r="AT994" s="2" t="s">
        <v>115</v>
      </c>
      <c r="AU994" s="2" t="s">
        <v>116</v>
      </c>
      <c r="AV994" s="323">
        <v>45200</v>
      </c>
      <c r="AW994" s="323">
        <v>45291</v>
      </c>
      <c r="AX994" s="324">
        <v>2209</v>
      </c>
      <c r="AY994" s="325">
        <v>915</v>
      </c>
      <c r="AZ994" s="274">
        <f t="shared" si="306"/>
        <v>0.96899000000000002</v>
      </c>
      <c r="BA994" s="326">
        <f t="shared" si="316"/>
        <v>944.28219073468244</v>
      </c>
      <c r="BB994" s="296" t="str">
        <f t="shared" si="317"/>
        <v/>
      </c>
      <c r="BC994">
        <f t="shared" si="307"/>
        <v>1</v>
      </c>
      <c r="BD994" s="296"/>
      <c r="BE994" s="296"/>
      <c r="BF994" s="332">
        <v>45163</v>
      </c>
      <c r="BG994" s="2" t="s">
        <v>115</v>
      </c>
      <c r="BH994" s="2" t="s">
        <v>140</v>
      </c>
      <c r="BI994" s="323">
        <v>45566</v>
      </c>
      <c r="BJ994" s="323">
        <v>45657</v>
      </c>
      <c r="BK994" s="324">
        <v>2209</v>
      </c>
      <c r="BL994" s="325">
        <v>147.72999999999999</v>
      </c>
      <c r="BM994" s="274">
        <f t="shared" si="308"/>
        <v>0.95835000000000004</v>
      </c>
      <c r="BN994" s="326">
        <f t="shared" si="318"/>
        <v>154.15036260238952</v>
      </c>
      <c r="BO994" s="296" t="str">
        <f t="shared" si="319"/>
        <v/>
      </c>
      <c r="BP994" t="str">
        <f t="shared" si="309"/>
        <v/>
      </c>
      <c r="BQ994" s="296"/>
      <c r="BR994" s="332">
        <v>45152</v>
      </c>
      <c r="BS994" s="2" t="s">
        <v>108</v>
      </c>
      <c r="BT994" s="2" t="s">
        <v>138</v>
      </c>
      <c r="BU994" s="323">
        <v>46023</v>
      </c>
      <c r="BV994" s="323">
        <v>46387</v>
      </c>
      <c r="BW994" s="324">
        <v>8760</v>
      </c>
      <c r="BX994" s="325">
        <v>107.24</v>
      </c>
      <c r="BY994" s="274">
        <f t="shared" si="310"/>
        <v>0.95835000000000004</v>
      </c>
      <c r="BZ994" s="326">
        <f t="shared" si="320"/>
        <v>111.90066259717221</v>
      </c>
      <c r="CA994" s="296" t="str">
        <f t="shared" si="321"/>
        <v/>
      </c>
    </row>
    <row r="995" spans="12:79" x14ac:dyDescent="0.25">
      <c r="L995" s="332">
        <v>43965</v>
      </c>
      <c r="M995" s="2" t="s">
        <v>108</v>
      </c>
      <c r="N995" s="2" t="s">
        <v>133</v>
      </c>
      <c r="O995" s="323">
        <v>44562</v>
      </c>
      <c r="P995" s="323">
        <v>44926</v>
      </c>
      <c r="Q995" s="324">
        <v>8760</v>
      </c>
      <c r="R995" s="325">
        <v>39.549999999999997</v>
      </c>
      <c r="S995" s="274">
        <f t="shared" si="302"/>
        <v>1.0567500000000001</v>
      </c>
      <c r="T995" s="326">
        <f t="shared" si="311"/>
        <v>37.426070499171985</v>
      </c>
      <c r="U995" s="296" t="str">
        <f t="shared" si="303"/>
        <v/>
      </c>
      <c r="V995" s="296"/>
      <c r="W995" s="332">
        <v>44397</v>
      </c>
      <c r="X995" s="2" t="s">
        <v>108</v>
      </c>
      <c r="Y995" s="2" t="s">
        <v>141</v>
      </c>
      <c r="Z995" s="323">
        <v>46388</v>
      </c>
      <c r="AA995" s="323">
        <v>46752</v>
      </c>
      <c r="AB995" s="324">
        <v>8760</v>
      </c>
      <c r="AC995" s="325">
        <v>57.78</v>
      </c>
      <c r="AD995" s="274">
        <f t="shared" si="304"/>
        <v>1.0853999999999999</v>
      </c>
      <c r="AE995" s="326">
        <f t="shared" si="312"/>
        <v>53.233830845771152</v>
      </c>
      <c r="AF995" s="296" t="str">
        <f t="shared" si="313"/>
        <v/>
      </c>
      <c r="AG995" s="296"/>
      <c r="AH995" s="332">
        <v>44789</v>
      </c>
      <c r="AI995" s="2" t="s">
        <v>108</v>
      </c>
      <c r="AJ995" s="2" t="s">
        <v>138</v>
      </c>
      <c r="AK995" s="323">
        <v>46023</v>
      </c>
      <c r="AL995" s="323">
        <v>46387</v>
      </c>
      <c r="AM995" s="324">
        <v>8760</v>
      </c>
      <c r="AN995" s="325">
        <v>178.33</v>
      </c>
      <c r="AO995" s="274">
        <f t="shared" si="305"/>
        <v>0.96899000000000002</v>
      </c>
      <c r="AP995" s="326">
        <f t="shared" si="314"/>
        <v>184.03698696580977</v>
      </c>
      <c r="AQ995" s="296" t="str">
        <f t="shared" si="315"/>
        <v/>
      </c>
      <c r="AR995" s="296"/>
      <c r="AS995" s="332">
        <v>44802</v>
      </c>
      <c r="AT995" s="2" t="s">
        <v>115</v>
      </c>
      <c r="AU995" s="2" t="s">
        <v>111</v>
      </c>
      <c r="AV995" s="323">
        <v>45292</v>
      </c>
      <c r="AW995" s="323">
        <v>45382</v>
      </c>
      <c r="AX995" s="324">
        <v>2183</v>
      </c>
      <c r="AY995" s="325">
        <v>788.35</v>
      </c>
      <c r="AZ995" s="274">
        <f t="shared" si="306"/>
        <v>0.96899000000000002</v>
      </c>
      <c r="BA995" s="326">
        <f t="shared" si="316"/>
        <v>813.57908750348304</v>
      </c>
      <c r="BB995" s="296" t="str">
        <f t="shared" si="317"/>
        <v/>
      </c>
      <c r="BC995">
        <f t="shared" si="307"/>
        <v>1</v>
      </c>
      <c r="BD995" s="296"/>
      <c r="BE995" s="296"/>
      <c r="BF995" s="332">
        <v>45163</v>
      </c>
      <c r="BG995" s="2" t="s">
        <v>115</v>
      </c>
      <c r="BH995" s="2" t="s">
        <v>135</v>
      </c>
      <c r="BI995" s="323">
        <v>45658</v>
      </c>
      <c r="BJ995" s="323">
        <v>45747</v>
      </c>
      <c r="BK995" s="324">
        <v>2159</v>
      </c>
      <c r="BL995" s="325">
        <v>148.71</v>
      </c>
      <c r="BM995" s="274">
        <f t="shared" si="308"/>
        <v>0.95835000000000004</v>
      </c>
      <c r="BN995" s="326">
        <f t="shared" si="318"/>
        <v>155.17295351385192</v>
      </c>
      <c r="BO995" s="296" t="str">
        <f t="shared" si="319"/>
        <v/>
      </c>
      <c r="BP995" t="str">
        <f t="shared" si="309"/>
        <v/>
      </c>
      <c r="BQ995" s="296"/>
      <c r="BR995" s="332">
        <v>45152</v>
      </c>
      <c r="BS995" s="2" t="s">
        <v>108</v>
      </c>
      <c r="BT995" s="2" t="s">
        <v>141</v>
      </c>
      <c r="BU995" s="323">
        <v>46388</v>
      </c>
      <c r="BV995" s="323">
        <v>46752</v>
      </c>
      <c r="BW995" s="324">
        <v>8760</v>
      </c>
      <c r="BX995" s="325">
        <v>91.71</v>
      </c>
      <c r="BY995" s="274">
        <f t="shared" si="310"/>
        <v>0.95835000000000004</v>
      </c>
      <c r="BZ995" s="326">
        <f t="shared" si="320"/>
        <v>95.695727030834234</v>
      </c>
      <c r="CA995" s="296" t="str">
        <f t="shared" si="321"/>
        <v/>
      </c>
    </row>
    <row r="996" spans="12:79" x14ac:dyDescent="0.25">
      <c r="L996" s="332">
        <v>43965</v>
      </c>
      <c r="M996" s="2" t="s">
        <v>108</v>
      </c>
      <c r="N996" s="2" t="s">
        <v>110</v>
      </c>
      <c r="O996" s="323">
        <v>44927</v>
      </c>
      <c r="P996" s="323">
        <v>45291</v>
      </c>
      <c r="Q996" s="324">
        <v>8760</v>
      </c>
      <c r="R996" s="325">
        <v>41.99</v>
      </c>
      <c r="S996" s="274">
        <f t="shared" si="302"/>
        <v>1.0567500000000001</v>
      </c>
      <c r="T996" s="326">
        <f t="shared" si="311"/>
        <v>39.735036669032411</v>
      </c>
      <c r="U996" s="296" t="str">
        <f t="shared" si="303"/>
        <v/>
      </c>
      <c r="V996" s="296"/>
      <c r="W996" s="332">
        <v>44396</v>
      </c>
      <c r="X996" s="2" t="s">
        <v>108</v>
      </c>
      <c r="Y996" s="2" t="s">
        <v>133</v>
      </c>
      <c r="Z996" s="323">
        <v>44562</v>
      </c>
      <c r="AA996" s="323">
        <v>44926</v>
      </c>
      <c r="AB996" s="324">
        <v>8760</v>
      </c>
      <c r="AC996" s="325">
        <v>71.38</v>
      </c>
      <c r="AD996" s="274">
        <f t="shared" si="304"/>
        <v>1.0853999999999999</v>
      </c>
      <c r="AE996" s="326">
        <f t="shared" si="312"/>
        <v>65.763773723972733</v>
      </c>
      <c r="AF996" s="296" t="str">
        <f t="shared" si="313"/>
        <v/>
      </c>
      <c r="AG996" s="296"/>
      <c r="AH996" s="332">
        <v>44789</v>
      </c>
      <c r="AI996" s="2" t="s">
        <v>108</v>
      </c>
      <c r="AJ996" s="2" t="s">
        <v>141</v>
      </c>
      <c r="AK996" s="323">
        <v>46388</v>
      </c>
      <c r="AL996" s="323">
        <v>46752</v>
      </c>
      <c r="AM996" s="324">
        <v>8760</v>
      </c>
      <c r="AN996" s="325">
        <v>150</v>
      </c>
      <c r="AO996" s="274">
        <f t="shared" si="305"/>
        <v>0.96899000000000002</v>
      </c>
      <c r="AP996" s="326">
        <f t="shared" si="314"/>
        <v>154.80035913683321</v>
      </c>
      <c r="AQ996" s="296" t="str">
        <f t="shared" si="315"/>
        <v/>
      </c>
      <c r="AR996" s="296"/>
      <c r="AS996" s="332">
        <v>44802</v>
      </c>
      <c r="AT996" s="2" t="s">
        <v>115</v>
      </c>
      <c r="AU996" s="2" t="s">
        <v>117</v>
      </c>
      <c r="AV996" s="323">
        <v>45383</v>
      </c>
      <c r="AW996" s="323">
        <v>45473</v>
      </c>
      <c r="AX996" s="324">
        <v>2184</v>
      </c>
      <c r="AY996" s="325">
        <v>224.17</v>
      </c>
      <c r="AZ996" s="274">
        <f t="shared" si="306"/>
        <v>0.96899000000000002</v>
      </c>
      <c r="BA996" s="326">
        <f t="shared" si="316"/>
        <v>231.34397671802597</v>
      </c>
      <c r="BB996" s="296" t="str">
        <f t="shared" si="317"/>
        <v/>
      </c>
      <c r="BC996">
        <f t="shared" si="307"/>
        <v>1</v>
      </c>
      <c r="BD996" s="296"/>
      <c r="BE996" s="296"/>
      <c r="BF996" s="332">
        <v>45163</v>
      </c>
      <c r="BG996" s="2" t="s">
        <v>115</v>
      </c>
      <c r="BH996" s="2" t="s">
        <v>145</v>
      </c>
      <c r="BI996" s="323">
        <v>45748</v>
      </c>
      <c r="BJ996" s="323">
        <v>45838</v>
      </c>
      <c r="BK996" s="324">
        <v>2184</v>
      </c>
      <c r="BL996" s="325">
        <v>106.69</v>
      </c>
      <c r="BM996" s="274">
        <f t="shared" si="308"/>
        <v>0.95835000000000004</v>
      </c>
      <c r="BN996" s="326">
        <f t="shared" si="318"/>
        <v>111.32675953461678</v>
      </c>
      <c r="BO996" s="296" t="str">
        <f t="shared" si="319"/>
        <v/>
      </c>
      <c r="BP996" t="str">
        <f t="shared" si="309"/>
        <v/>
      </c>
      <c r="BQ996" s="296"/>
      <c r="BR996" s="332">
        <v>45152</v>
      </c>
      <c r="BS996" s="2" t="s">
        <v>108</v>
      </c>
      <c r="BT996" s="2" t="s">
        <v>143</v>
      </c>
      <c r="BU996" s="323">
        <v>46753</v>
      </c>
      <c r="BV996" s="323">
        <v>47118</v>
      </c>
      <c r="BW996" s="324">
        <v>8784</v>
      </c>
      <c r="BX996" s="325">
        <v>82.13</v>
      </c>
      <c r="BY996" s="274">
        <f t="shared" si="310"/>
        <v>0.95835000000000004</v>
      </c>
      <c r="BZ996" s="326">
        <f t="shared" si="320"/>
        <v>85.699379141232313</v>
      </c>
      <c r="CA996" s="296" t="str">
        <f t="shared" si="321"/>
        <v/>
      </c>
    </row>
    <row r="997" spans="12:79" x14ac:dyDescent="0.25">
      <c r="L997" s="332">
        <v>43965</v>
      </c>
      <c r="M997" s="2" t="s">
        <v>108</v>
      </c>
      <c r="N997" s="2" t="s">
        <v>111</v>
      </c>
      <c r="O997" s="323">
        <v>45292</v>
      </c>
      <c r="P997" s="323">
        <v>45657</v>
      </c>
      <c r="Q997" s="324">
        <v>8784</v>
      </c>
      <c r="R997" s="325">
        <v>43.57</v>
      </c>
      <c r="S997" s="274">
        <f t="shared" si="302"/>
        <v>1.0567500000000001</v>
      </c>
      <c r="T997" s="326">
        <f t="shared" si="311"/>
        <v>41.23018689377809</v>
      </c>
      <c r="U997" s="296" t="str">
        <f t="shared" si="303"/>
        <v/>
      </c>
      <c r="V997" s="296"/>
      <c r="W997" s="332">
        <v>44396</v>
      </c>
      <c r="X997" s="2" t="s">
        <v>108</v>
      </c>
      <c r="Y997" s="2" t="s">
        <v>110</v>
      </c>
      <c r="Z997" s="323">
        <v>44927</v>
      </c>
      <c r="AA997" s="323">
        <v>45291</v>
      </c>
      <c r="AB997" s="324">
        <v>8760</v>
      </c>
      <c r="AC997" s="325">
        <v>63.37</v>
      </c>
      <c r="AD997" s="274">
        <f t="shared" si="304"/>
        <v>1.0853999999999999</v>
      </c>
      <c r="AE997" s="326">
        <f t="shared" si="312"/>
        <v>58.384005896443711</v>
      </c>
      <c r="AF997" s="296" t="str">
        <f t="shared" si="313"/>
        <v/>
      </c>
      <c r="AG997" s="296"/>
      <c r="AH997" s="332">
        <v>44789</v>
      </c>
      <c r="AI997" s="2" t="s">
        <v>108</v>
      </c>
      <c r="AJ997" s="2" t="s">
        <v>143</v>
      </c>
      <c r="AK997" s="323">
        <v>46753</v>
      </c>
      <c r="AL997" s="323">
        <v>47118</v>
      </c>
      <c r="AM997" s="324">
        <v>8784</v>
      </c>
      <c r="AN997" s="325">
        <v>145.47</v>
      </c>
      <c r="AO997" s="274">
        <f t="shared" si="305"/>
        <v>0.96899000000000002</v>
      </c>
      <c r="AP997" s="326">
        <f t="shared" si="314"/>
        <v>150.12538829090084</v>
      </c>
      <c r="AQ997" s="296" t="str">
        <f t="shared" si="315"/>
        <v/>
      </c>
      <c r="AR997" s="296"/>
      <c r="AS997" s="332">
        <v>44802</v>
      </c>
      <c r="AT997" s="2" t="s">
        <v>115</v>
      </c>
      <c r="AU997" s="2" t="s">
        <v>118</v>
      </c>
      <c r="AV997" s="323">
        <v>45474</v>
      </c>
      <c r="AW997" s="323">
        <v>45565</v>
      </c>
      <c r="AX997" s="324">
        <v>2208</v>
      </c>
      <c r="AY997" s="325">
        <v>215.08</v>
      </c>
      <c r="AZ997" s="274">
        <f t="shared" si="306"/>
        <v>0.96899000000000002</v>
      </c>
      <c r="BA997" s="326">
        <f t="shared" si="316"/>
        <v>221.9630749543339</v>
      </c>
      <c r="BB997" s="296" t="str">
        <f t="shared" si="317"/>
        <v/>
      </c>
      <c r="BC997">
        <f t="shared" si="307"/>
        <v>1</v>
      </c>
      <c r="BD997" s="296"/>
      <c r="BE997" s="296"/>
      <c r="BF997" s="332">
        <v>45163</v>
      </c>
      <c r="BG997" s="2" t="s">
        <v>115</v>
      </c>
      <c r="BH997" s="2" t="s">
        <v>148</v>
      </c>
      <c r="BI997" s="323">
        <v>45839</v>
      </c>
      <c r="BJ997" s="323">
        <v>45930</v>
      </c>
      <c r="BK997" s="324">
        <v>2208</v>
      </c>
      <c r="BL997" s="325">
        <v>107.67</v>
      </c>
      <c r="BM997" s="274">
        <f t="shared" si="308"/>
        <v>0.95835000000000004</v>
      </c>
      <c r="BN997" s="326">
        <f t="shared" si="318"/>
        <v>112.3493504460792</v>
      </c>
      <c r="BO997" s="296" t="str">
        <f t="shared" si="319"/>
        <v/>
      </c>
      <c r="BP997" t="str">
        <f t="shared" si="309"/>
        <v/>
      </c>
      <c r="BQ997" s="296"/>
      <c r="BR997" s="332">
        <v>45152</v>
      </c>
      <c r="BS997" s="2" t="s">
        <v>108</v>
      </c>
      <c r="BT997" s="2" t="s">
        <v>146</v>
      </c>
      <c r="BU997" s="323">
        <v>47119</v>
      </c>
      <c r="BV997" s="323">
        <v>47483</v>
      </c>
      <c r="BW997" s="324">
        <v>8760</v>
      </c>
      <c r="BX997" s="325">
        <v>84.13</v>
      </c>
      <c r="BY997" s="274">
        <f t="shared" si="310"/>
        <v>0.95835000000000004</v>
      </c>
      <c r="BZ997" s="326">
        <f t="shared" si="320"/>
        <v>87.786299368706622</v>
      </c>
      <c r="CA997" s="296" t="str">
        <f t="shared" si="321"/>
        <v/>
      </c>
    </row>
    <row r="998" spans="12:79" x14ac:dyDescent="0.25">
      <c r="L998" s="332">
        <v>43965</v>
      </c>
      <c r="M998" s="2" t="s">
        <v>108</v>
      </c>
      <c r="N998" s="2" t="s">
        <v>135</v>
      </c>
      <c r="O998" s="323">
        <v>45658</v>
      </c>
      <c r="P998" s="323">
        <v>46022</v>
      </c>
      <c r="Q998" s="324">
        <v>8760</v>
      </c>
      <c r="R998" s="325">
        <v>44.08</v>
      </c>
      <c r="S998" s="274">
        <f t="shared" si="302"/>
        <v>1.0567500000000001</v>
      </c>
      <c r="T998" s="326">
        <f t="shared" si="311"/>
        <v>41.712798675183343</v>
      </c>
      <c r="U998" s="296" t="str">
        <f t="shared" si="303"/>
        <v/>
      </c>
      <c r="V998" s="296"/>
      <c r="W998" s="332">
        <v>44396</v>
      </c>
      <c r="X998" s="2" t="s">
        <v>108</v>
      </c>
      <c r="Y998" s="2" t="s">
        <v>111</v>
      </c>
      <c r="Z998" s="323">
        <v>45292</v>
      </c>
      <c r="AA998" s="323">
        <v>45657</v>
      </c>
      <c r="AB998" s="324">
        <v>8784</v>
      </c>
      <c r="AC998" s="325">
        <v>59.32</v>
      </c>
      <c r="AD998" s="274">
        <f t="shared" si="304"/>
        <v>1.0853999999999999</v>
      </c>
      <c r="AE998" s="326">
        <f t="shared" si="312"/>
        <v>54.652662612861619</v>
      </c>
      <c r="AF998" s="296" t="str">
        <f t="shared" si="313"/>
        <v/>
      </c>
      <c r="AG998" s="296"/>
      <c r="AH998" s="332">
        <v>44789</v>
      </c>
      <c r="AI998" s="2" t="s">
        <v>108</v>
      </c>
      <c r="AJ998" s="2" t="s">
        <v>146</v>
      </c>
      <c r="AK998" s="323">
        <v>47119</v>
      </c>
      <c r="AL998" s="323">
        <v>47483</v>
      </c>
      <c r="AM998" s="324">
        <v>8760</v>
      </c>
      <c r="AN998" s="325">
        <v>136.79</v>
      </c>
      <c r="AO998" s="274">
        <f t="shared" si="305"/>
        <v>0.96899000000000002</v>
      </c>
      <c r="AP998" s="326">
        <f t="shared" si="314"/>
        <v>141.16760750884941</v>
      </c>
      <c r="AQ998" s="296" t="str">
        <f t="shared" si="315"/>
        <v/>
      </c>
      <c r="AR998" s="296"/>
      <c r="AS998" s="332">
        <v>44802</v>
      </c>
      <c r="AT998" s="2" t="s">
        <v>115</v>
      </c>
      <c r="AU998" s="2" t="s">
        <v>140</v>
      </c>
      <c r="AV998" s="323">
        <v>45566</v>
      </c>
      <c r="AW998" s="323">
        <v>45657</v>
      </c>
      <c r="AX998" s="324">
        <v>2209</v>
      </c>
      <c r="AY998" s="325">
        <v>394.79</v>
      </c>
      <c r="AZ998" s="274">
        <f t="shared" si="306"/>
        <v>0.96899000000000002</v>
      </c>
      <c r="BA998" s="326">
        <f t="shared" si="316"/>
        <v>407.42422522420253</v>
      </c>
      <c r="BB998" s="296" t="str">
        <f t="shared" si="317"/>
        <v/>
      </c>
      <c r="BC998" t="str">
        <f t="shared" si="307"/>
        <v/>
      </c>
      <c r="BD998" s="296"/>
      <c r="BE998" s="296"/>
      <c r="BF998" s="332">
        <v>45163</v>
      </c>
      <c r="BG998" s="2" t="s">
        <v>115</v>
      </c>
      <c r="BH998" s="2" t="s">
        <v>152</v>
      </c>
      <c r="BI998" s="323">
        <v>45931</v>
      </c>
      <c r="BJ998" s="323">
        <v>46022</v>
      </c>
      <c r="BK998" s="324">
        <v>2209</v>
      </c>
      <c r="BL998" s="325">
        <v>133.47999999999999</v>
      </c>
      <c r="BM998" s="274">
        <f t="shared" si="308"/>
        <v>0.95835000000000004</v>
      </c>
      <c r="BN998" s="326">
        <f t="shared" si="318"/>
        <v>139.28105598163509</v>
      </c>
      <c r="BO998" s="296" t="str">
        <f t="shared" si="319"/>
        <v/>
      </c>
      <c r="BP998" t="str">
        <f t="shared" si="309"/>
        <v/>
      </c>
      <c r="BQ998" s="296"/>
      <c r="BR998" s="332">
        <v>45152</v>
      </c>
      <c r="BS998" s="2" t="s">
        <v>108</v>
      </c>
      <c r="BT998" s="2" t="s">
        <v>149</v>
      </c>
      <c r="BU998" s="323">
        <v>47484</v>
      </c>
      <c r="BV998" s="323">
        <v>47848</v>
      </c>
      <c r="BW998" s="324">
        <v>8760</v>
      </c>
      <c r="BX998" s="325">
        <v>84.59</v>
      </c>
      <c r="BY998" s="274">
        <f t="shared" si="310"/>
        <v>0.95835000000000004</v>
      </c>
      <c r="BZ998" s="326">
        <f t="shared" si="320"/>
        <v>88.266291021025722</v>
      </c>
      <c r="CA998" s="296" t="str">
        <f t="shared" si="321"/>
        <v/>
      </c>
    </row>
    <row r="999" spans="12:79" x14ac:dyDescent="0.25">
      <c r="L999" s="332">
        <v>43965</v>
      </c>
      <c r="M999" s="2" t="s">
        <v>108</v>
      </c>
      <c r="N999" s="2" t="s">
        <v>138</v>
      </c>
      <c r="O999" s="323">
        <v>46023</v>
      </c>
      <c r="P999" s="323">
        <v>46387</v>
      </c>
      <c r="Q999" s="324">
        <v>8760</v>
      </c>
      <c r="R999" s="325">
        <v>44.63</v>
      </c>
      <c r="S999" s="274">
        <f t="shared" si="302"/>
        <v>1.0567500000000001</v>
      </c>
      <c r="T999" s="326">
        <f t="shared" si="311"/>
        <v>42.233262361012535</v>
      </c>
      <c r="U999" s="296" t="str">
        <f t="shared" si="303"/>
        <v/>
      </c>
      <c r="V999" s="296"/>
      <c r="W999" s="332">
        <v>44396</v>
      </c>
      <c r="X999" s="2" t="s">
        <v>108</v>
      </c>
      <c r="Y999" s="2" t="s">
        <v>135</v>
      </c>
      <c r="Z999" s="323">
        <v>45658</v>
      </c>
      <c r="AA999" s="323">
        <v>46022</v>
      </c>
      <c r="AB999" s="324">
        <v>8760</v>
      </c>
      <c r="AC999" s="325">
        <v>58.38</v>
      </c>
      <c r="AD999" s="274">
        <f t="shared" si="304"/>
        <v>1.0853999999999999</v>
      </c>
      <c r="AE999" s="326">
        <f t="shared" si="312"/>
        <v>53.786622443338871</v>
      </c>
      <c r="AF999" s="296" t="str">
        <f t="shared" si="313"/>
        <v/>
      </c>
      <c r="AG999" s="296"/>
      <c r="AH999" s="332">
        <v>44789</v>
      </c>
      <c r="AI999" s="2" t="s">
        <v>108</v>
      </c>
      <c r="AJ999" s="2" t="s">
        <v>149</v>
      </c>
      <c r="AK999" s="323">
        <v>47484</v>
      </c>
      <c r="AL999" s="323">
        <v>47848</v>
      </c>
      <c r="AM999" s="324">
        <v>8760</v>
      </c>
      <c r="AN999" s="325">
        <v>135.25</v>
      </c>
      <c r="AO999" s="274">
        <f t="shared" si="305"/>
        <v>0.96899000000000002</v>
      </c>
      <c r="AP999" s="326">
        <f t="shared" si="314"/>
        <v>139.57832382171125</v>
      </c>
      <c r="AQ999" s="296" t="str">
        <f t="shared" si="315"/>
        <v/>
      </c>
      <c r="AR999" s="296"/>
      <c r="AS999" s="332">
        <v>44802</v>
      </c>
      <c r="AT999" s="2" t="s">
        <v>115</v>
      </c>
      <c r="AU999" s="2" t="s">
        <v>135</v>
      </c>
      <c r="AV999" s="323">
        <v>45658</v>
      </c>
      <c r="AW999" s="323">
        <v>45747</v>
      </c>
      <c r="AX999" s="324">
        <v>2159</v>
      </c>
      <c r="AY999" s="325">
        <v>297.45</v>
      </c>
      <c r="AZ999" s="274">
        <f t="shared" si="306"/>
        <v>0.96899000000000002</v>
      </c>
      <c r="BA999" s="326">
        <f t="shared" si="316"/>
        <v>306.96911216834019</v>
      </c>
      <c r="BB999" s="296" t="str">
        <f t="shared" si="317"/>
        <v/>
      </c>
      <c r="BC999" t="str">
        <f t="shared" si="307"/>
        <v/>
      </c>
      <c r="BD999" s="296"/>
      <c r="BE999" s="296"/>
      <c r="BF999" s="332">
        <v>45163</v>
      </c>
      <c r="BG999" s="2" t="s">
        <v>115</v>
      </c>
      <c r="BH999" s="2" t="s">
        <v>138</v>
      </c>
      <c r="BI999" s="323">
        <v>46023</v>
      </c>
      <c r="BJ999" s="323">
        <v>46112</v>
      </c>
      <c r="BK999" s="324">
        <v>2159</v>
      </c>
      <c r="BL999" s="325">
        <v>130.61000000000001</v>
      </c>
      <c r="BM999" s="274">
        <f t="shared" si="308"/>
        <v>0.95835000000000004</v>
      </c>
      <c r="BN999" s="326">
        <f t="shared" si="318"/>
        <v>136.28632545520949</v>
      </c>
      <c r="BO999" s="296" t="str">
        <f t="shared" si="319"/>
        <v/>
      </c>
      <c r="BP999" t="str">
        <f t="shared" si="309"/>
        <v/>
      </c>
      <c r="BQ999" s="296"/>
      <c r="BR999" s="332">
        <v>45152</v>
      </c>
      <c r="BS999" s="2" t="s">
        <v>108</v>
      </c>
      <c r="BT999" s="2" t="s">
        <v>153</v>
      </c>
      <c r="BU999" s="323">
        <v>47849</v>
      </c>
      <c r="BV999" s="323">
        <v>48213</v>
      </c>
      <c r="BW999" s="324">
        <v>8760</v>
      </c>
      <c r="BX999" s="325">
        <v>84.41</v>
      </c>
      <c r="BY999" s="274">
        <f t="shared" si="310"/>
        <v>0.95835000000000004</v>
      </c>
      <c r="BZ999" s="326">
        <f t="shared" si="320"/>
        <v>88.078468200553033</v>
      </c>
      <c r="CA999" s="296" t="str">
        <f t="shared" si="321"/>
        <v/>
      </c>
    </row>
    <row r="1000" spans="12:79" x14ac:dyDescent="0.25">
      <c r="L1000" s="332">
        <v>43964</v>
      </c>
      <c r="M1000" s="2" t="s">
        <v>108</v>
      </c>
      <c r="N1000" s="2" t="s">
        <v>151</v>
      </c>
      <c r="O1000" s="323">
        <v>44197</v>
      </c>
      <c r="P1000" s="323">
        <v>44561</v>
      </c>
      <c r="Q1000" s="324">
        <v>8760</v>
      </c>
      <c r="R1000" s="325">
        <v>35.35</v>
      </c>
      <c r="S1000" s="274">
        <f t="shared" si="302"/>
        <v>1.0567500000000001</v>
      </c>
      <c r="T1000" s="326">
        <f t="shared" si="311"/>
        <v>33.451620534658147</v>
      </c>
      <c r="U1000" s="296" t="str">
        <f t="shared" si="303"/>
        <v/>
      </c>
      <c r="V1000" s="296"/>
      <c r="W1000" s="332">
        <v>44396</v>
      </c>
      <c r="X1000" s="2" t="s">
        <v>108</v>
      </c>
      <c r="Y1000" s="2" t="s">
        <v>138</v>
      </c>
      <c r="Z1000" s="323">
        <v>46023</v>
      </c>
      <c r="AA1000" s="323">
        <v>46387</v>
      </c>
      <c r="AB1000" s="324">
        <v>8760</v>
      </c>
      <c r="AC1000" s="325">
        <v>58.45</v>
      </c>
      <c r="AD1000" s="274">
        <f t="shared" si="304"/>
        <v>1.0853999999999999</v>
      </c>
      <c r="AE1000" s="326">
        <f t="shared" si="312"/>
        <v>53.851114796388437</v>
      </c>
      <c r="AF1000" s="296" t="str">
        <f t="shared" si="313"/>
        <v/>
      </c>
      <c r="AG1000" s="296"/>
      <c r="AH1000" s="332">
        <v>44789</v>
      </c>
      <c r="AI1000" s="2" t="s">
        <v>108</v>
      </c>
      <c r="AJ1000" s="2" t="s">
        <v>153</v>
      </c>
      <c r="AK1000" s="323">
        <v>47849</v>
      </c>
      <c r="AL1000" s="323">
        <v>48213</v>
      </c>
      <c r="AM1000" s="324">
        <v>8760</v>
      </c>
      <c r="AN1000" s="325">
        <v>134.16</v>
      </c>
      <c r="AO1000" s="274">
        <f t="shared" si="305"/>
        <v>0.96899000000000002</v>
      </c>
      <c r="AP1000" s="326">
        <f t="shared" si="314"/>
        <v>138.4534412119836</v>
      </c>
      <c r="AQ1000" s="296" t="str">
        <f t="shared" si="315"/>
        <v/>
      </c>
      <c r="AR1000" s="296"/>
      <c r="AS1000" s="332">
        <v>44802</v>
      </c>
      <c r="AT1000" s="2" t="s">
        <v>115</v>
      </c>
      <c r="AU1000" s="2" t="s">
        <v>145</v>
      </c>
      <c r="AV1000" s="323">
        <v>45748</v>
      </c>
      <c r="AW1000" s="323">
        <v>45838</v>
      </c>
      <c r="AX1000" s="324">
        <v>2184</v>
      </c>
      <c r="AY1000" s="325"/>
      <c r="AZ1000" s="274">
        <f t="shared" si="306"/>
        <v>0.96899000000000002</v>
      </c>
      <c r="BA1000" s="326" t="str">
        <f t="shared" si="316"/>
        <v/>
      </c>
      <c r="BB1000" s="296" t="str">
        <f t="shared" si="317"/>
        <v/>
      </c>
      <c r="BC1000" t="str">
        <f t="shared" si="307"/>
        <v/>
      </c>
      <c r="BD1000" s="296"/>
      <c r="BE1000" s="296"/>
      <c r="BF1000" s="332">
        <v>45163</v>
      </c>
      <c r="BG1000" s="2" t="s">
        <v>115</v>
      </c>
      <c r="BH1000" s="2" t="s">
        <v>157</v>
      </c>
      <c r="BI1000" s="323">
        <v>46113</v>
      </c>
      <c r="BJ1000" s="323">
        <v>46203</v>
      </c>
      <c r="BK1000" s="324">
        <v>2184</v>
      </c>
      <c r="BL1000" s="325"/>
      <c r="BM1000" s="274">
        <f t="shared" si="308"/>
        <v>0.95835000000000004</v>
      </c>
      <c r="BN1000" s="326" t="str">
        <f t="shared" si="318"/>
        <v/>
      </c>
      <c r="BO1000" s="296" t="str">
        <f t="shared" si="319"/>
        <v/>
      </c>
      <c r="BP1000" t="str">
        <f t="shared" si="309"/>
        <v/>
      </c>
      <c r="BQ1000" s="296"/>
      <c r="BR1000" s="332">
        <v>45152</v>
      </c>
      <c r="BS1000" s="2" t="s">
        <v>108</v>
      </c>
      <c r="BT1000" s="2" t="s">
        <v>155</v>
      </c>
      <c r="BU1000" s="323">
        <v>48214</v>
      </c>
      <c r="BV1000" s="323">
        <v>48579</v>
      </c>
      <c r="BW1000" s="324">
        <v>8784</v>
      </c>
      <c r="BX1000" s="325">
        <v>84.26</v>
      </c>
      <c r="BY1000" s="274">
        <f t="shared" si="310"/>
        <v>0.95835000000000004</v>
      </c>
      <c r="BZ1000" s="326">
        <f t="shared" si="320"/>
        <v>87.921949183492458</v>
      </c>
      <c r="CA1000" s="296" t="str">
        <f t="shared" si="321"/>
        <v/>
      </c>
    </row>
    <row r="1001" spans="12:79" x14ac:dyDescent="0.25">
      <c r="L1001" s="332">
        <v>43964</v>
      </c>
      <c r="M1001" s="2" t="s">
        <v>108</v>
      </c>
      <c r="N1001" s="2" t="s">
        <v>133</v>
      </c>
      <c r="O1001" s="323">
        <v>44562</v>
      </c>
      <c r="P1001" s="323">
        <v>44926</v>
      </c>
      <c r="Q1001" s="324">
        <v>8760</v>
      </c>
      <c r="R1001" s="325">
        <v>39.43</v>
      </c>
      <c r="S1001" s="274">
        <f t="shared" si="302"/>
        <v>1.0567500000000001</v>
      </c>
      <c r="T1001" s="326">
        <f t="shared" si="311"/>
        <v>37.312514785900163</v>
      </c>
      <c r="U1001" s="296" t="str">
        <f t="shared" si="303"/>
        <v/>
      </c>
      <c r="V1001" s="296"/>
      <c r="W1001" s="332">
        <v>44396</v>
      </c>
      <c r="X1001" s="2" t="s">
        <v>108</v>
      </c>
      <c r="Y1001" s="2" t="s">
        <v>141</v>
      </c>
      <c r="Z1001" s="323">
        <v>46388</v>
      </c>
      <c r="AA1001" s="323">
        <v>46752</v>
      </c>
      <c r="AB1001" s="324">
        <v>8760</v>
      </c>
      <c r="AC1001" s="325">
        <v>58.78</v>
      </c>
      <c r="AD1001" s="274">
        <f t="shared" si="304"/>
        <v>1.0853999999999999</v>
      </c>
      <c r="AE1001" s="326">
        <f t="shared" si="312"/>
        <v>54.155150175050679</v>
      </c>
      <c r="AF1001" s="296" t="str">
        <f t="shared" si="313"/>
        <v/>
      </c>
      <c r="AG1001" s="296"/>
      <c r="AH1001" s="332">
        <v>44789</v>
      </c>
      <c r="AI1001" s="2" t="s">
        <v>108</v>
      </c>
      <c r="AJ1001" s="2" t="s">
        <v>155</v>
      </c>
      <c r="AK1001" s="323">
        <v>48214</v>
      </c>
      <c r="AL1001" s="323">
        <v>48579</v>
      </c>
      <c r="AM1001" s="324">
        <v>8784</v>
      </c>
      <c r="AN1001" s="325">
        <v>132.99</v>
      </c>
      <c r="AO1001" s="274">
        <f t="shared" si="305"/>
        <v>0.96899000000000002</v>
      </c>
      <c r="AP1001" s="326">
        <f t="shared" si="314"/>
        <v>137.24599841071631</v>
      </c>
      <c r="AQ1001" s="296" t="str">
        <f t="shared" si="315"/>
        <v/>
      </c>
      <c r="AR1001" s="296"/>
      <c r="AS1001" s="332">
        <v>44799</v>
      </c>
      <c r="AT1001" s="2" t="s">
        <v>115</v>
      </c>
      <c r="AU1001" s="2" t="s">
        <v>186</v>
      </c>
      <c r="AV1001" s="323">
        <v>44835</v>
      </c>
      <c r="AW1001" s="323">
        <v>44926</v>
      </c>
      <c r="AX1001" s="324">
        <v>2209</v>
      </c>
      <c r="AY1001" s="325">
        <v>993</v>
      </c>
      <c r="AZ1001" s="274">
        <f t="shared" si="306"/>
        <v>0.96899000000000002</v>
      </c>
      <c r="BA1001" s="326">
        <f t="shared" si="316"/>
        <v>1024.7783774858358</v>
      </c>
      <c r="BB1001" s="296" t="str">
        <f t="shared" si="317"/>
        <v/>
      </c>
      <c r="BC1001" t="str">
        <f t="shared" si="307"/>
        <v/>
      </c>
      <c r="BD1001" s="296"/>
      <c r="BE1001" s="296"/>
      <c r="BF1001" s="332">
        <v>45162</v>
      </c>
      <c r="BG1001" s="2" t="s">
        <v>115</v>
      </c>
      <c r="BH1001" s="2" t="s">
        <v>116</v>
      </c>
      <c r="BI1001" s="323">
        <v>45200</v>
      </c>
      <c r="BJ1001" s="323">
        <v>45291</v>
      </c>
      <c r="BK1001" s="324">
        <v>2209</v>
      </c>
      <c r="BL1001" s="325">
        <v>115.15</v>
      </c>
      <c r="BM1001" s="274">
        <f t="shared" si="308"/>
        <v>0.95835000000000004</v>
      </c>
      <c r="BN1001" s="326">
        <f t="shared" si="318"/>
        <v>120.1544320968331</v>
      </c>
      <c r="BO1001" s="296">
        <f t="shared" si="319"/>
        <v>120.1544320968331</v>
      </c>
      <c r="BP1001">
        <f t="shared" si="309"/>
        <v>1</v>
      </c>
      <c r="BQ1001" s="296"/>
      <c r="BR1001" s="332">
        <v>45152</v>
      </c>
      <c r="BS1001" s="2" t="s">
        <v>108</v>
      </c>
      <c r="BT1001" s="2" t="s">
        <v>158</v>
      </c>
      <c r="BU1001" s="323">
        <v>48580</v>
      </c>
      <c r="BV1001" s="323">
        <v>48944</v>
      </c>
      <c r="BW1001" s="324">
        <v>8760</v>
      </c>
      <c r="BX1001" s="325">
        <v>83.41</v>
      </c>
      <c r="BY1001" s="274">
        <f t="shared" si="310"/>
        <v>0.95835000000000004</v>
      </c>
      <c r="BZ1001" s="326">
        <f t="shared" si="320"/>
        <v>87.035008086815878</v>
      </c>
      <c r="CA1001" s="296" t="str">
        <f t="shared" si="321"/>
        <v/>
      </c>
    </row>
    <row r="1002" spans="12:79" x14ac:dyDescent="0.25">
      <c r="L1002" s="332">
        <v>43964</v>
      </c>
      <c r="M1002" s="2" t="s">
        <v>108</v>
      </c>
      <c r="N1002" s="2" t="s">
        <v>110</v>
      </c>
      <c r="O1002" s="323">
        <v>44927</v>
      </c>
      <c r="P1002" s="323">
        <v>45291</v>
      </c>
      <c r="Q1002" s="324">
        <v>8760</v>
      </c>
      <c r="R1002" s="325">
        <v>41.8</v>
      </c>
      <c r="S1002" s="274">
        <f t="shared" si="302"/>
        <v>1.0567500000000001</v>
      </c>
      <c r="T1002" s="326">
        <f t="shared" si="311"/>
        <v>39.555240123018685</v>
      </c>
      <c r="U1002" s="296" t="str">
        <f t="shared" si="303"/>
        <v/>
      </c>
      <c r="V1002" s="296"/>
      <c r="W1002" s="332">
        <v>44393</v>
      </c>
      <c r="X1002" s="2" t="s">
        <v>108</v>
      </c>
      <c r="Y1002" s="2" t="s">
        <v>133</v>
      </c>
      <c r="Z1002" s="323">
        <v>44562</v>
      </c>
      <c r="AA1002" s="323">
        <v>44926</v>
      </c>
      <c r="AB1002" s="324">
        <v>8760</v>
      </c>
      <c r="AC1002" s="325">
        <v>71.3</v>
      </c>
      <c r="AD1002" s="274">
        <f t="shared" si="304"/>
        <v>1.0853999999999999</v>
      </c>
      <c r="AE1002" s="326">
        <f t="shared" si="312"/>
        <v>65.690068177630366</v>
      </c>
      <c r="AF1002" s="296" t="str">
        <f t="shared" si="313"/>
        <v/>
      </c>
      <c r="AG1002" s="296"/>
      <c r="AH1002" s="332">
        <v>44788</v>
      </c>
      <c r="AI1002" s="2" t="s">
        <v>108</v>
      </c>
      <c r="AJ1002" s="2" t="s">
        <v>110</v>
      </c>
      <c r="AK1002" s="323">
        <v>44927</v>
      </c>
      <c r="AL1002" s="323">
        <v>45291</v>
      </c>
      <c r="AM1002" s="324">
        <v>8760</v>
      </c>
      <c r="AN1002" s="325">
        <v>477.27</v>
      </c>
      <c r="AO1002" s="274">
        <f t="shared" si="305"/>
        <v>0.96899000000000002</v>
      </c>
      <c r="AP1002" s="326">
        <f t="shared" si="314"/>
        <v>492.54378270157582</v>
      </c>
      <c r="AQ1002" s="296" t="str">
        <f t="shared" si="315"/>
        <v/>
      </c>
      <c r="AR1002" s="296"/>
      <c r="AS1002" s="332">
        <v>44799</v>
      </c>
      <c r="AT1002" s="2" t="s">
        <v>115</v>
      </c>
      <c r="AU1002" s="2" t="s">
        <v>110</v>
      </c>
      <c r="AV1002" s="323">
        <v>44927</v>
      </c>
      <c r="AW1002" s="323">
        <v>45016</v>
      </c>
      <c r="AX1002" s="324">
        <v>2159</v>
      </c>
      <c r="AY1002" s="325">
        <v>1288.74</v>
      </c>
      <c r="AZ1002" s="274">
        <f t="shared" si="306"/>
        <v>0.96899000000000002</v>
      </c>
      <c r="BA1002" s="326">
        <f t="shared" si="316"/>
        <v>1329.9827655600161</v>
      </c>
      <c r="BB1002" s="296" t="str">
        <f t="shared" si="317"/>
        <v/>
      </c>
      <c r="BC1002" t="str">
        <f t="shared" si="307"/>
        <v/>
      </c>
      <c r="BD1002" s="296"/>
      <c r="BE1002" s="296"/>
      <c r="BF1002" s="332">
        <v>45162</v>
      </c>
      <c r="BG1002" s="2" t="s">
        <v>115</v>
      </c>
      <c r="BH1002" s="2" t="s">
        <v>111</v>
      </c>
      <c r="BI1002" s="323">
        <v>45292</v>
      </c>
      <c r="BJ1002" s="323">
        <v>45382</v>
      </c>
      <c r="BK1002" s="324">
        <v>2183</v>
      </c>
      <c r="BL1002" s="325">
        <v>137.65</v>
      </c>
      <c r="BM1002" s="274">
        <f t="shared" si="308"/>
        <v>0.95835000000000004</v>
      </c>
      <c r="BN1002" s="326">
        <f t="shared" si="318"/>
        <v>143.63228465591902</v>
      </c>
      <c r="BO1002" s="296">
        <f t="shared" si="319"/>
        <v>143.63228465591902</v>
      </c>
      <c r="BP1002">
        <f t="shared" si="309"/>
        <v>1</v>
      </c>
      <c r="BQ1002" s="296"/>
      <c r="BR1002" s="332">
        <v>45149</v>
      </c>
      <c r="BS1002" s="2" t="s">
        <v>108</v>
      </c>
      <c r="BT1002" s="2" t="s">
        <v>111</v>
      </c>
      <c r="BU1002" s="323">
        <v>45292</v>
      </c>
      <c r="BV1002" s="323">
        <v>45657</v>
      </c>
      <c r="BW1002" s="324">
        <v>8784</v>
      </c>
      <c r="BX1002" s="325">
        <v>136.25</v>
      </c>
      <c r="BY1002" s="274">
        <f t="shared" si="310"/>
        <v>0.95835000000000004</v>
      </c>
      <c r="BZ1002" s="326">
        <f t="shared" si="320"/>
        <v>142.17144049668701</v>
      </c>
      <c r="CA1002" s="296">
        <f t="shared" si="321"/>
        <v>142.17144049668701</v>
      </c>
    </row>
    <row r="1003" spans="12:79" x14ac:dyDescent="0.25">
      <c r="L1003" s="332">
        <v>43964</v>
      </c>
      <c r="M1003" s="2" t="s">
        <v>108</v>
      </c>
      <c r="N1003" s="2" t="s">
        <v>111</v>
      </c>
      <c r="O1003" s="323">
        <v>45292</v>
      </c>
      <c r="P1003" s="323">
        <v>45657</v>
      </c>
      <c r="Q1003" s="324">
        <v>8784</v>
      </c>
      <c r="R1003" s="325">
        <v>43.4</v>
      </c>
      <c r="S1003" s="274">
        <f t="shared" si="302"/>
        <v>1.0567500000000001</v>
      </c>
      <c r="T1003" s="326">
        <f t="shared" si="311"/>
        <v>41.069316299976336</v>
      </c>
      <c r="U1003" s="296" t="str">
        <f t="shared" si="303"/>
        <v/>
      </c>
      <c r="V1003" s="296"/>
      <c r="W1003" s="332">
        <v>44393</v>
      </c>
      <c r="X1003" s="2" t="s">
        <v>108</v>
      </c>
      <c r="Y1003" s="2" t="s">
        <v>110</v>
      </c>
      <c r="Z1003" s="323">
        <v>44927</v>
      </c>
      <c r="AA1003" s="323">
        <v>45291</v>
      </c>
      <c r="AB1003" s="324">
        <v>8760</v>
      </c>
      <c r="AC1003" s="325">
        <v>63.36</v>
      </c>
      <c r="AD1003" s="274">
        <f t="shared" si="304"/>
        <v>1.0853999999999999</v>
      </c>
      <c r="AE1003" s="326">
        <f t="shared" si="312"/>
        <v>58.374792703150916</v>
      </c>
      <c r="AF1003" s="296" t="str">
        <f t="shared" si="313"/>
        <v/>
      </c>
      <c r="AG1003" s="296"/>
      <c r="AH1003" s="332">
        <v>44788</v>
      </c>
      <c r="AI1003" s="2" t="s">
        <v>108</v>
      </c>
      <c r="AJ1003" s="2" t="s">
        <v>111</v>
      </c>
      <c r="AK1003" s="323">
        <v>45292</v>
      </c>
      <c r="AL1003" s="323">
        <v>45657</v>
      </c>
      <c r="AM1003" s="324">
        <v>8784</v>
      </c>
      <c r="AN1003" s="325">
        <v>292</v>
      </c>
      <c r="AO1003" s="274">
        <f t="shared" si="305"/>
        <v>0.96899000000000002</v>
      </c>
      <c r="AP1003" s="326">
        <f t="shared" si="314"/>
        <v>301.34469911970194</v>
      </c>
      <c r="AQ1003" s="296">
        <f t="shared" si="315"/>
        <v>301.34469911970194</v>
      </c>
      <c r="AR1003" s="296"/>
      <c r="AS1003" s="332">
        <v>44799</v>
      </c>
      <c r="AT1003" s="2" t="s">
        <v>115</v>
      </c>
      <c r="AU1003" s="2" t="s">
        <v>134</v>
      </c>
      <c r="AV1003" s="323">
        <v>45017</v>
      </c>
      <c r="AW1003" s="323">
        <v>45107</v>
      </c>
      <c r="AX1003" s="324">
        <v>2184</v>
      </c>
      <c r="AY1003" s="325">
        <v>773.09</v>
      </c>
      <c r="AZ1003" s="274">
        <f t="shared" si="306"/>
        <v>0.96899000000000002</v>
      </c>
      <c r="BA1003" s="326">
        <f t="shared" si="316"/>
        <v>797.83073096729584</v>
      </c>
      <c r="BB1003" s="296" t="str">
        <f t="shared" si="317"/>
        <v/>
      </c>
      <c r="BC1003" t="str">
        <f t="shared" si="307"/>
        <v/>
      </c>
      <c r="BD1003" s="296"/>
      <c r="BE1003" s="296"/>
      <c r="BF1003" s="332">
        <v>45162</v>
      </c>
      <c r="BG1003" s="2" t="s">
        <v>115</v>
      </c>
      <c r="BH1003" s="2" t="s">
        <v>117</v>
      </c>
      <c r="BI1003" s="323">
        <v>45383</v>
      </c>
      <c r="BJ1003" s="323">
        <v>45473</v>
      </c>
      <c r="BK1003" s="324">
        <v>2184</v>
      </c>
      <c r="BL1003" s="325">
        <v>121.07</v>
      </c>
      <c r="BM1003" s="274">
        <f t="shared" si="308"/>
        <v>0.95835000000000004</v>
      </c>
      <c r="BN1003" s="326">
        <f t="shared" si="318"/>
        <v>126.33171597015703</v>
      </c>
      <c r="BO1003" s="296">
        <f t="shared" si="319"/>
        <v>126.33171597015703</v>
      </c>
      <c r="BP1003">
        <f t="shared" si="309"/>
        <v>1</v>
      </c>
      <c r="BQ1003" s="296"/>
      <c r="BR1003" s="332">
        <v>45149</v>
      </c>
      <c r="BS1003" s="2" t="s">
        <v>108</v>
      </c>
      <c r="BT1003" s="2" t="s">
        <v>135</v>
      </c>
      <c r="BU1003" s="323">
        <v>45658</v>
      </c>
      <c r="BV1003" s="323">
        <v>46022</v>
      </c>
      <c r="BW1003" s="324">
        <v>8760</v>
      </c>
      <c r="BX1003" s="325">
        <v>124.51</v>
      </c>
      <c r="BY1003" s="274">
        <f t="shared" si="310"/>
        <v>0.95835000000000004</v>
      </c>
      <c r="BZ1003" s="326">
        <f t="shared" si="320"/>
        <v>129.92121876141286</v>
      </c>
      <c r="CA1003" s="296" t="str">
        <f t="shared" si="321"/>
        <v/>
      </c>
    </row>
    <row r="1004" spans="12:79" x14ac:dyDescent="0.25">
      <c r="L1004" s="332">
        <v>43964</v>
      </c>
      <c r="M1004" s="2" t="s">
        <v>108</v>
      </c>
      <c r="N1004" s="2" t="s">
        <v>135</v>
      </c>
      <c r="O1004" s="323">
        <v>45658</v>
      </c>
      <c r="P1004" s="323">
        <v>46022</v>
      </c>
      <c r="Q1004" s="324">
        <v>8760</v>
      </c>
      <c r="R1004" s="325">
        <v>43.85</v>
      </c>
      <c r="S1004" s="274">
        <f t="shared" si="302"/>
        <v>1.0567500000000001</v>
      </c>
      <c r="T1004" s="326">
        <f t="shared" si="311"/>
        <v>41.495150224745679</v>
      </c>
      <c r="U1004" s="296" t="str">
        <f t="shared" si="303"/>
        <v/>
      </c>
      <c r="V1004" s="296"/>
      <c r="W1004" s="332">
        <v>44393</v>
      </c>
      <c r="X1004" s="2" t="s">
        <v>108</v>
      </c>
      <c r="Y1004" s="2" t="s">
        <v>111</v>
      </c>
      <c r="Z1004" s="323">
        <v>45292</v>
      </c>
      <c r="AA1004" s="323">
        <v>45657</v>
      </c>
      <c r="AB1004" s="324">
        <v>8784</v>
      </c>
      <c r="AC1004" s="325">
        <v>59.61</v>
      </c>
      <c r="AD1004" s="274">
        <f t="shared" si="304"/>
        <v>1.0853999999999999</v>
      </c>
      <c r="AE1004" s="326">
        <f t="shared" si="312"/>
        <v>54.919845218352684</v>
      </c>
      <c r="AF1004" s="296" t="str">
        <f t="shared" si="313"/>
        <v/>
      </c>
      <c r="AG1004" s="296"/>
      <c r="AH1004" s="332">
        <v>44788</v>
      </c>
      <c r="AI1004" s="2" t="s">
        <v>108</v>
      </c>
      <c r="AJ1004" s="2" t="s">
        <v>135</v>
      </c>
      <c r="AK1004" s="323">
        <v>45658</v>
      </c>
      <c r="AL1004" s="323">
        <v>46022</v>
      </c>
      <c r="AM1004" s="324">
        <v>8760</v>
      </c>
      <c r="AN1004" s="325">
        <v>194.53</v>
      </c>
      <c r="AO1004" s="274">
        <f t="shared" si="305"/>
        <v>0.96899000000000002</v>
      </c>
      <c r="AP1004" s="326">
        <f t="shared" si="314"/>
        <v>200.75542575258774</v>
      </c>
      <c r="AQ1004" s="296" t="str">
        <f t="shared" si="315"/>
        <v/>
      </c>
      <c r="AR1004" s="296"/>
      <c r="AS1004" s="332">
        <v>44799</v>
      </c>
      <c r="AT1004" s="2" t="s">
        <v>115</v>
      </c>
      <c r="AU1004" s="2" t="s">
        <v>137</v>
      </c>
      <c r="AV1004" s="323">
        <v>45108</v>
      </c>
      <c r="AW1004" s="323">
        <v>45199</v>
      </c>
      <c r="AX1004" s="324">
        <v>2208</v>
      </c>
      <c r="AY1004" s="325">
        <v>700.15</v>
      </c>
      <c r="AZ1004" s="274">
        <f t="shared" si="306"/>
        <v>0.96899000000000002</v>
      </c>
      <c r="BA1004" s="326">
        <f t="shared" si="316"/>
        <v>722.55647633102501</v>
      </c>
      <c r="BB1004" s="296" t="str">
        <f t="shared" si="317"/>
        <v/>
      </c>
      <c r="BC1004" t="str">
        <f t="shared" si="307"/>
        <v/>
      </c>
      <c r="BD1004" s="296"/>
      <c r="BE1004" s="296"/>
      <c r="BF1004" s="332">
        <v>45162</v>
      </c>
      <c r="BG1004" s="2" t="s">
        <v>115</v>
      </c>
      <c r="BH1004" s="2" t="s">
        <v>118</v>
      </c>
      <c r="BI1004" s="323">
        <v>45474</v>
      </c>
      <c r="BJ1004" s="323">
        <v>45565</v>
      </c>
      <c r="BK1004" s="324">
        <v>2208</v>
      </c>
      <c r="BL1004" s="325">
        <v>129.06</v>
      </c>
      <c r="BM1004" s="274">
        <f t="shared" si="308"/>
        <v>0.95835000000000004</v>
      </c>
      <c r="BN1004" s="326">
        <f t="shared" si="318"/>
        <v>134.66896227891689</v>
      </c>
      <c r="BO1004" s="296">
        <f t="shared" si="319"/>
        <v>134.66896227891689</v>
      </c>
      <c r="BP1004">
        <f t="shared" si="309"/>
        <v>1</v>
      </c>
      <c r="BQ1004" s="296"/>
      <c r="BR1004" s="332">
        <v>45149</v>
      </c>
      <c r="BS1004" s="2" t="s">
        <v>108</v>
      </c>
      <c r="BT1004" s="2" t="s">
        <v>138</v>
      </c>
      <c r="BU1004" s="323">
        <v>46023</v>
      </c>
      <c r="BV1004" s="323">
        <v>46387</v>
      </c>
      <c r="BW1004" s="324">
        <v>8760</v>
      </c>
      <c r="BX1004" s="325">
        <v>107.31</v>
      </c>
      <c r="BY1004" s="274">
        <f t="shared" si="310"/>
        <v>0.95835000000000004</v>
      </c>
      <c r="BZ1004" s="326">
        <f t="shared" si="320"/>
        <v>111.97370480513382</v>
      </c>
      <c r="CA1004" s="296" t="str">
        <f t="shared" si="321"/>
        <v/>
      </c>
    </row>
    <row r="1005" spans="12:79" x14ac:dyDescent="0.25">
      <c r="L1005" s="332">
        <v>43964</v>
      </c>
      <c r="M1005" s="2" t="s">
        <v>108</v>
      </c>
      <c r="N1005" s="2" t="s">
        <v>138</v>
      </c>
      <c r="O1005" s="323">
        <v>46023</v>
      </c>
      <c r="P1005" s="323">
        <v>46387</v>
      </c>
      <c r="Q1005" s="324">
        <v>8760</v>
      </c>
      <c r="R1005" s="325">
        <v>44.4</v>
      </c>
      <c r="S1005" s="274">
        <f t="shared" si="302"/>
        <v>1.0567500000000001</v>
      </c>
      <c r="T1005" s="326">
        <f t="shared" si="311"/>
        <v>42.015613910574871</v>
      </c>
      <c r="U1005" s="296" t="str">
        <f t="shared" si="303"/>
        <v/>
      </c>
      <c r="V1005" s="296"/>
      <c r="W1005" s="332">
        <v>44393</v>
      </c>
      <c r="X1005" s="2" t="s">
        <v>108</v>
      </c>
      <c r="Y1005" s="2" t="s">
        <v>135</v>
      </c>
      <c r="Z1005" s="323">
        <v>45658</v>
      </c>
      <c r="AA1005" s="323">
        <v>46022</v>
      </c>
      <c r="AB1005" s="324">
        <v>8760</v>
      </c>
      <c r="AC1005" s="325">
        <v>58.55</v>
      </c>
      <c r="AD1005" s="274">
        <f t="shared" si="304"/>
        <v>1.0853999999999999</v>
      </c>
      <c r="AE1005" s="326">
        <f t="shared" si="312"/>
        <v>53.943246729316385</v>
      </c>
      <c r="AF1005" s="296" t="str">
        <f t="shared" si="313"/>
        <v/>
      </c>
      <c r="AG1005" s="296"/>
      <c r="AH1005" s="332">
        <v>44788</v>
      </c>
      <c r="AI1005" s="2" t="s">
        <v>108</v>
      </c>
      <c r="AJ1005" s="2" t="s">
        <v>138</v>
      </c>
      <c r="AK1005" s="323">
        <v>46023</v>
      </c>
      <c r="AL1005" s="323">
        <v>46387</v>
      </c>
      <c r="AM1005" s="324">
        <v>8760</v>
      </c>
      <c r="AN1005" s="325">
        <v>165.75</v>
      </c>
      <c r="AO1005" s="274">
        <f t="shared" si="305"/>
        <v>0.96899000000000002</v>
      </c>
      <c r="AP1005" s="326">
        <f t="shared" si="314"/>
        <v>171.05439684620069</v>
      </c>
      <c r="AQ1005" s="296" t="str">
        <f t="shared" si="315"/>
        <v/>
      </c>
      <c r="AR1005" s="296"/>
      <c r="AS1005" s="332">
        <v>44799</v>
      </c>
      <c r="AT1005" s="2" t="s">
        <v>115</v>
      </c>
      <c r="AU1005" s="2" t="s">
        <v>116</v>
      </c>
      <c r="AV1005" s="323">
        <v>45200</v>
      </c>
      <c r="AW1005" s="323">
        <v>45291</v>
      </c>
      <c r="AX1005" s="324">
        <v>2209</v>
      </c>
      <c r="AY1005" s="325">
        <v>1182.3699999999999</v>
      </c>
      <c r="AZ1005" s="274">
        <f t="shared" si="306"/>
        <v>0.96899000000000002</v>
      </c>
      <c r="BA1005" s="326">
        <f t="shared" si="316"/>
        <v>1220.2086708841164</v>
      </c>
      <c r="BB1005" s="296" t="str">
        <f t="shared" si="317"/>
        <v/>
      </c>
      <c r="BC1005">
        <f t="shared" si="307"/>
        <v>1</v>
      </c>
      <c r="BD1005" s="296"/>
      <c r="BE1005" s="296"/>
      <c r="BF1005" s="332">
        <v>45162</v>
      </c>
      <c r="BG1005" s="2" t="s">
        <v>115</v>
      </c>
      <c r="BH1005" s="2" t="s">
        <v>140</v>
      </c>
      <c r="BI1005" s="323">
        <v>45566</v>
      </c>
      <c r="BJ1005" s="323">
        <v>45657</v>
      </c>
      <c r="BK1005" s="324">
        <v>2209</v>
      </c>
      <c r="BL1005" s="325">
        <v>145.28</v>
      </c>
      <c r="BM1005" s="274">
        <f t="shared" si="308"/>
        <v>0.95835000000000004</v>
      </c>
      <c r="BN1005" s="326">
        <f t="shared" si="318"/>
        <v>151.5938853237335</v>
      </c>
      <c r="BO1005" s="296" t="str">
        <f t="shared" si="319"/>
        <v/>
      </c>
      <c r="BP1005" t="str">
        <f t="shared" si="309"/>
        <v/>
      </c>
      <c r="BQ1005" s="296"/>
      <c r="BR1005" s="332">
        <v>45149</v>
      </c>
      <c r="BS1005" s="2" t="s">
        <v>108</v>
      </c>
      <c r="BT1005" s="2" t="s">
        <v>141</v>
      </c>
      <c r="BU1005" s="323">
        <v>46388</v>
      </c>
      <c r="BV1005" s="323">
        <v>46752</v>
      </c>
      <c r="BW1005" s="324">
        <v>8760</v>
      </c>
      <c r="BX1005" s="325">
        <v>91.72</v>
      </c>
      <c r="BY1005" s="274">
        <f t="shared" si="310"/>
        <v>0.95835000000000004</v>
      </c>
      <c r="BZ1005" s="326">
        <f t="shared" si="320"/>
        <v>95.706161631971611</v>
      </c>
      <c r="CA1005" s="296" t="str">
        <f t="shared" si="321"/>
        <v/>
      </c>
    </row>
    <row r="1006" spans="12:79" x14ac:dyDescent="0.25">
      <c r="L1006" s="332">
        <v>43963</v>
      </c>
      <c r="M1006" s="2" t="s">
        <v>108</v>
      </c>
      <c r="N1006" s="2" t="s">
        <v>151</v>
      </c>
      <c r="O1006" s="323">
        <v>44197</v>
      </c>
      <c r="P1006" s="323">
        <v>44561</v>
      </c>
      <c r="Q1006" s="324">
        <v>8760</v>
      </c>
      <c r="R1006" s="325">
        <v>35.86</v>
      </c>
      <c r="S1006" s="274">
        <f t="shared" si="302"/>
        <v>1.0567500000000001</v>
      </c>
      <c r="T1006" s="326">
        <f t="shared" si="311"/>
        <v>33.934232316063401</v>
      </c>
      <c r="U1006" s="296" t="str">
        <f t="shared" si="303"/>
        <v/>
      </c>
      <c r="V1006" s="296"/>
      <c r="W1006" s="332">
        <v>44393</v>
      </c>
      <c r="X1006" s="2" t="s">
        <v>108</v>
      </c>
      <c r="Y1006" s="2" t="s">
        <v>138</v>
      </c>
      <c r="Z1006" s="323">
        <v>46023</v>
      </c>
      <c r="AA1006" s="323">
        <v>46387</v>
      </c>
      <c r="AB1006" s="324">
        <v>8760</v>
      </c>
      <c r="AC1006" s="325">
        <v>58.68</v>
      </c>
      <c r="AD1006" s="274">
        <f t="shared" si="304"/>
        <v>1.0853999999999999</v>
      </c>
      <c r="AE1006" s="326">
        <f t="shared" si="312"/>
        <v>54.063018242122723</v>
      </c>
      <c r="AF1006" s="296" t="str">
        <f t="shared" si="313"/>
        <v/>
      </c>
      <c r="AG1006" s="296"/>
      <c r="AH1006" s="332">
        <v>44788</v>
      </c>
      <c r="AI1006" s="2" t="s">
        <v>108</v>
      </c>
      <c r="AJ1006" s="2" t="s">
        <v>141</v>
      </c>
      <c r="AK1006" s="323">
        <v>46388</v>
      </c>
      <c r="AL1006" s="323">
        <v>46752</v>
      </c>
      <c r="AM1006" s="324">
        <v>8760</v>
      </c>
      <c r="AN1006" s="325">
        <v>141.25</v>
      </c>
      <c r="AO1006" s="274">
        <f t="shared" si="305"/>
        <v>0.96899000000000002</v>
      </c>
      <c r="AP1006" s="326">
        <f t="shared" si="314"/>
        <v>145.77033818718459</v>
      </c>
      <c r="AQ1006" s="296" t="str">
        <f t="shared" si="315"/>
        <v/>
      </c>
      <c r="AR1006" s="296"/>
      <c r="AS1006" s="332">
        <v>44799</v>
      </c>
      <c r="AT1006" s="2" t="s">
        <v>115</v>
      </c>
      <c r="AU1006" s="2" t="s">
        <v>111</v>
      </c>
      <c r="AV1006" s="323">
        <v>45292</v>
      </c>
      <c r="AW1006" s="323">
        <v>45382</v>
      </c>
      <c r="AX1006" s="324">
        <v>2183</v>
      </c>
      <c r="AY1006" s="325">
        <v>919.63</v>
      </c>
      <c r="AZ1006" s="274">
        <f t="shared" si="306"/>
        <v>0.96899000000000002</v>
      </c>
      <c r="BA1006" s="326">
        <f t="shared" si="316"/>
        <v>949.06036182003936</v>
      </c>
      <c r="BB1006" s="296" t="str">
        <f t="shared" si="317"/>
        <v/>
      </c>
      <c r="BC1006">
        <f t="shared" si="307"/>
        <v>1</v>
      </c>
      <c r="BD1006" s="296"/>
      <c r="BE1006" s="296"/>
      <c r="BF1006" s="332">
        <v>45162</v>
      </c>
      <c r="BG1006" s="2" t="s">
        <v>115</v>
      </c>
      <c r="BH1006" s="2" t="s">
        <v>135</v>
      </c>
      <c r="BI1006" s="323">
        <v>45658</v>
      </c>
      <c r="BJ1006" s="323">
        <v>45747</v>
      </c>
      <c r="BK1006" s="324">
        <v>2159</v>
      </c>
      <c r="BL1006" s="325">
        <v>145.52000000000001</v>
      </c>
      <c r="BM1006" s="274">
        <f t="shared" si="308"/>
        <v>0.95835000000000004</v>
      </c>
      <c r="BN1006" s="326">
        <f t="shared" si="318"/>
        <v>151.84431575103042</v>
      </c>
      <c r="BO1006" s="296" t="str">
        <f t="shared" si="319"/>
        <v/>
      </c>
      <c r="BP1006" t="str">
        <f t="shared" si="309"/>
        <v/>
      </c>
      <c r="BQ1006" s="296"/>
      <c r="BR1006" s="332">
        <v>45149</v>
      </c>
      <c r="BS1006" s="2" t="s">
        <v>108</v>
      </c>
      <c r="BT1006" s="2" t="s">
        <v>143</v>
      </c>
      <c r="BU1006" s="323">
        <v>46753</v>
      </c>
      <c r="BV1006" s="323">
        <v>47118</v>
      </c>
      <c r="BW1006" s="324">
        <v>8784</v>
      </c>
      <c r="BX1006" s="325">
        <v>82.14</v>
      </c>
      <c r="BY1006" s="274">
        <f t="shared" si="310"/>
        <v>0.95835000000000004</v>
      </c>
      <c r="BZ1006" s="326">
        <f t="shared" si="320"/>
        <v>85.70981374236969</v>
      </c>
      <c r="CA1006" s="296" t="str">
        <f t="shared" si="321"/>
        <v/>
      </c>
    </row>
    <row r="1007" spans="12:79" x14ac:dyDescent="0.25">
      <c r="L1007" s="332">
        <v>43963</v>
      </c>
      <c r="M1007" s="2" t="s">
        <v>108</v>
      </c>
      <c r="N1007" s="2" t="s">
        <v>133</v>
      </c>
      <c r="O1007" s="323">
        <v>44562</v>
      </c>
      <c r="P1007" s="323">
        <v>44926</v>
      </c>
      <c r="Q1007" s="324">
        <v>8760</v>
      </c>
      <c r="R1007" s="325">
        <v>39.83</v>
      </c>
      <c r="S1007" s="274">
        <f t="shared" si="302"/>
        <v>1.0567500000000001</v>
      </c>
      <c r="T1007" s="326">
        <f t="shared" si="311"/>
        <v>37.691033830139574</v>
      </c>
      <c r="U1007" s="296" t="str">
        <f t="shared" si="303"/>
        <v/>
      </c>
      <c r="V1007" s="296"/>
      <c r="W1007" s="332">
        <v>44393</v>
      </c>
      <c r="X1007" s="2" t="s">
        <v>108</v>
      </c>
      <c r="Y1007" s="2" t="s">
        <v>141</v>
      </c>
      <c r="Z1007" s="323">
        <v>46388</v>
      </c>
      <c r="AA1007" s="323">
        <v>46752</v>
      </c>
      <c r="AB1007" s="324">
        <v>8760</v>
      </c>
      <c r="AC1007" s="325">
        <v>59</v>
      </c>
      <c r="AD1007" s="274">
        <f t="shared" si="304"/>
        <v>1.0853999999999999</v>
      </c>
      <c r="AE1007" s="326">
        <f t="shared" si="312"/>
        <v>54.357840427492171</v>
      </c>
      <c r="AF1007" s="296" t="str">
        <f t="shared" si="313"/>
        <v/>
      </c>
      <c r="AG1007" s="296"/>
      <c r="AH1007" s="332">
        <v>44788</v>
      </c>
      <c r="AI1007" s="2" t="s">
        <v>108</v>
      </c>
      <c r="AJ1007" s="2" t="s">
        <v>143</v>
      </c>
      <c r="AK1007" s="323">
        <v>46753</v>
      </c>
      <c r="AL1007" s="323">
        <v>47118</v>
      </c>
      <c r="AM1007" s="324">
        <v>8784</v>
      </c>
      <c r="AN1007" s="325">
        <v>136.75</v>
      </c>
      <c r="AO1007" s="274">
        <f t="shared" si="305"/>
        <v>0.96899000000000002</v>
      </c>
      <c r="AP1007" s="326">
        <f t="shared" si="314"/>
        <v>141.12632741307959</v>
      </c>
      <c r="AQ1007" s="296" t="str">
        <f t="shared" si="315"/>
        <v/>
      </c>
      <c r="AR1007" s="296"/>
      <c r="AS1007" s="332">
        <v>44799</v>
      </c>
      <c r="AT1007" s="2" t="s">
        <v>115</v>
      </c>
      <c r="AU1007" s="2" t="s">
        <v>117</v>
      </c>
      <c r="AV1007" s="323">
        <v>45383</v>
      </c>
      <c r="AW1007" s="323">
        <v>45473</v>
      </c>
      <c r="AX1007" s="324">
        <v>2184</v>
      </c>
      <c r="AY1007" s="325">
        <v>262</v>
      </c>
      <c r="AZ1007" s="274">
        <f t="shared" si="306"/>
        <v>0.96899000000000002</v>
      </c>
      <c r="BA1007" s="326">
        <f t="shared" si="316"/>
        <v>270.38462729233532</v>
      </c>
      <c r="BB1007" s="296" t="str">
        <f t="shared" si="317"/>
        <v/>
      </c>
      <c r="BC1007">
        <f t="shared" si="307"/>
        <v>1</v>
      </c>
      <c r="BD1007" s="296"/>
      <c r="BE1007" s="296"/>
      <c r="BF1007" s="332">
        <v>45162</v>
      </c>
      <c r="BG1007" s="2" t="s">
        <v>115</v>
      </c>
      <c r="BH1007" s="2" t="s">
        <v>145</v>
      </c>
      <c r="BI1007" s="323">
        <v>45748</v>
      </c>
      <c r="BJ1007" s="323">
        <v>45838</v>
      </c>
      <c r="BK1007" s="324">
        <v>2184</v>
      </c>
      <c r="BL1007" s="325">
        <v>105.11</v>
      </c>
      <c r="BM1007" s="274">
        <f t="shared" si="308"/>
        <v>0.95835000000000004</v>
      </c>
      <c r="BN1007" s="326">
        <f t="shared" si="318"/>
        <v>109.67809255491208</v>
      </c>
      <c r="BO1007" s="296" t="str">
        <f t="shared" si="319"/>
        <v/>
      </c>
      <c r="BP1007" t="str">
        <f t="shared" si="309"/>
        <v/>
      </c>
      <c r="BQ1007" s="296"/>
      <c r="BR1007" s="332">
        <v>45149</v>
      </c>
      <c r="BS1007" s="2" t="s">
        <v>108</v>
      </c>
      <c r="BT1007" s="2" t="s">
        <v>146</v>
      </c>
      <c r="BU1007" s="323">
        <v>47119</v>
      </c>
      <c r="BV1007" s="323">
        <v>47483</v>
      </c>
      <c r="BW1007" s="324">
        <v>8760</v>
      </c>
      <c r="BX1007" s="325">
        <v>84.14</v>
      </c>
      <c r="BY1007" s="274">
        <f t="shared" si="310"/>
        <v>0.95835000000000004</v>
      </c>
      <c r="BZ1007" s="326">
        <f t="shared" si="320"/>
        <v>87.796733969843999</v>
      </c>
      <c r="CA1007" s="296" t="str">
        <f t="shared" si="321"/>
        <v/>
      </c>
    </row>
    <row r="1008" spans="12:79" x14ac:dyDescent="0.25">
      <c r="L1008" s="332">
        <v>43963</v>
      </c>
      <c r="M1008" s="2" t="s">
        <v>108</v>
      </c>
      <c r="N1008" s="2" t="s">
        <v>110</v>
      </c>
      <c r="O1008" s="323">
        <v>44927</v>
      </c>
      <c r="P1008" s="323">
        <v>45291</v>
      </c>
      <c r="Q1008" s="324">
        <v>8760</v>
      </c>
      <c r="R1008" s="325">
        <v>42.22</v>
      </c>
      <c r="S1008" s="274">
        <f t="shared" si="302"/>
        <v>1.0567500000000001</v>
      </c>
      <c r="T1008" s="326">
        <f t="shared" si="311"/>
        <v>39.952685119470068</v>
      </c>
      <c r="U1008" s="296" t="str">
        <f t="shared" si="303"/>
        <v/>
      </c>
      <c r="V1008" s="296"/>
      <c r="W1008" s="332">
        <v>44392</v>
      </c>
      <c r="X1008" s="2" t="s">
        <v>108</v>
      </c>
      <c r="Y1008" s="2" t="s">
        <v>133</v>
      </c>
      <c r="Z1008" s="323">
        <v>44562</v>
      </c>
      <c r="AA1008" s="323">
        <v>44926</v>
      </c>
      <c r="AB1008" s="324">
        <v>8760</v>
      </c>
      <c r="AC1008" s="325">
        <v>70.88</v>
      </c>
      <c r="AD1008" s="274">
        <f t="shared" si="304"/>
        <v>1.0853999999999999</v>
      </c>
      <c r="AE1008" s="326">
        <f t="shared" si="312"/>
        <v>65.30311405933297</v>
      </c>
      <c r="AF1008" s="296" t="str">
        <f t="shared" si="313"/>
        <v/>
      </c>
      <c r="AG1008" s="296"/>
      <c r="AH1008" s="332">
        <v>44788</v>
      </c>
      <c r="AI1008" s="2" t="s">
        <v>108</v>
      </c>
      <c r="AJ1008" s="2" t="s">
        <v>146</v>
      </c>
      <c r="AK1008" s="323">
        <v>47119</v>
      </c>
      <c r="AL1008" s="323">
        <v>47483</v>
      </c>
      <c r="AM1008" s="324">
        <v>8760</v>
      </c>
      <c r="AN1008" s="325">
        <v>129.76</v>
      </c>
      <c r="AO1008" s="274">
        <f t="shared" si="305"/>
        <v>0.96899000000000002</v>
      </c>
      <c r="AP1008" s="326">
        <f t="shared" si="314"/>
        <v>133.91263067730316</v>
      </c>
      <c r="AQ1008" s="296" t="str">
        <f t="shared" si="315"/>
        <v/>
      </c>
      <c r="AR1008" s="296"/>
      <c r="AS1008" s="332">
        <v>44799</v>
      </c>
      <c r="AT1008" s="2" t="s">
        <v>115</v>
      </c>
      <c r="AU1008" s="2" t="s">
        <v>118</v>
      </c>
      <c r="AV1008" s="323">
        <v>45474</v>
      </c>
      <c r="AW1008" s="323">
        <v>45565</v>
      </c>
      <c r="AX1008" s="324">
        <v>2208</v>
      </c>
      <c r="AY1008" s="325">
        <v>247.85</v>
      </c>
      <c r="AZ1008" s="274">
        <f t="shared" si="306"/>
        <v>0.96899000000000002</v>
      </c>
      <c r="BA1008" s="326">
        <f t="shared" si="316"/>
        <v>255.78179341376071</v>
      </c>
      <c r="BB1008" s="296" t="str">
        <f t="shared" si="317"/>
        <v/>
      </c>
      <c r="BC1008">
        <f t="shared" si="307"/>
        <v>1</v>
      </c>
      <c r="BD1008" s="296"/>
      <c r="BE1008" s="296"/>
      <c r="BF1008" s="332">
        <v>45162</v>
      </c>
      <c r="BG1008" s="2" t="s">
        <v>115</v>
      </c>
      <c r="BH1008" s="2" t="s">
        <v>148</v>
      </c>
      <c r="BI1008" s="323">
        <v>45839</v>
      </c>
      <c r="BJ1008" s="323">
        <v>45930</v>
      </c>
      <c r="BK1008" s="324">
        <v>2208</v>
      </c>
      <c r="BL1008" s="325">
        <v>106.42</v>
      </c>
      <c r="BM1008" s="274">
        <f t="shared" si="308"/>
        <v>0.95835000000000004</v>
      </c>
      <c r="BN1008" s="326">
        <f t="shared" si="318"/>
        <v>111.04502530390775</v>
      </c>
      <c r="BO1008" s="296" t="str">
        <f t="shared" si="319"/>
        <v/>
      </c>
      <c r="BP1008" t="str">
        <f t="shared" si="309"/>
        <v/>
      </c>
      <c r="BQ1008" s="296"/>
      <c r="BR1008" s="332">
        <v>45149</v>
      </c>
      <c r="BS1008" s="2" t="s">
        <v>108</v>
      </c>
      <c r="BT1008" s="2" t="s">
        <v>149</v>
      </c>
      <c r="BU1008" s="323">
        <v>47484</v>
      </c>
      <c r="BV1008" s="323">
        <v>47848</v>
      </c>
      <c r="BW1008" s="324">
        <v>8760</v>
      </c>
      <c r="BX1008" s="325">
        <v>84.6</v>
      </c>
      <c r="BY1008" s="274">
        <f t="shared" si="310"/>
        <v>0.95835000000000004</v>
      </c>
      <c r="BZ1008" s="326">
        <f t="shared" si="320"/>
        <v>88.276725622163084</v>
      </c>
      <c r="CA1008" s="296" t="str">
        <f t="shared" si="321"/>
        <v/>
      </c>
    </row>
    <row r="1009" spans="12:79" x14ac:dyDescent="0.25">
      <c r="L1009" s="332">
        <v>43963</v>
      </c>
      <c r="M1009" s="2" t="s">
        <v>108</v>
      </c>
      <c r="N1009" s="2" t="s">
        <v>111</v>
      </c>
      <c r="O1009" s="323">
        <v>45292</v>
      </c>
      <c r="P1009" s="323">
        <v>45657</v>
      </c>
      <c r="Q1009" s="324">
        <v>8784</v>
      </c>
      <c r="R1009" s="325">
        <v>43.55</v>
      </c>
      <c r="S1009" s="274">
        <f t="shared" si="302"/>
        <v>1.0567500000000001</v>
      </c>
      <c r="T1009" s="326">
        <f t="shared" si="311"/>
        <v>41.211260941566117</v>
      </c>
      <c r="U1009" s="296" t="str">
        <f t="shared" si="303"/>
        <v/>
      </c>
      <c r="V1009" s="296"/>
      <c r="W1009" s="332">
        <v>44392</v>
      </c>
      <c r="X1009" s="2" t="s">
        <v>108</v>
      </c>
      <c r="Y1009" s="2" t="s">
        <v>110</v>
      </c>
      <c r="Z1009" s="323">
        <v>44927</v>
      </c>
      <c r="AA1009" s="323">
        <v>45291</v>
      </c>
      <c r="AB1009" s="324">
        <v>8760</v>
      </c>
      <c r="AC1009" s="325">
        <v>63.1</v>
      </c>
      <c r="AD1009" s="274">
        <f t="shared" si="304"/>
        <v>1.0853999999999999</v>
      </c>
      <c r="AE1009" s="326">
        <f t="shared" si="312"/>
        <v>58.135249677538241</v>
      </c>
      <c r="AF1009" s="296" t="str">
        <f t="shared" si="313"/>
        <v/>
      </c>
      <c r="AG1009" s="296"/>
      <c r="AH1009" s="332">
        <v>44788</v>
      </c>
      <c r="AI1009" s="2" t="s">
        <v>108</v>
      </c>
      <c r="AJ1009" s="2" t="s">
        <v>149</v>
      </c>
      <c r="AK1009" s="323">
        <v>47484</v>
      </c>
      <c r="AL1009" s="323">
        <v>47848</v>
      </c>
      <c r="AM1009" s="324">
        <v>8760</v>
      </c>
      <c r="AN1009" s="325">
        <v>130.27000000000001</v>
      </c>
      <c r="AO1009" s="274">
        <f t="shared" si="305"/>
        <v>0.96899000000000002</v>
      </c>
      <c r="AP1009" s="326">
        <f t="shared" si="314"/>
        <v>134.4389518983684</v>
      </c>
      <c r="AQ1009" s="296" t="str">
        <f t="shared" si="315"/>
        <v/>
      </c>
      <c r="AR1009" s="296"/>
      <c r="AS1009" s="332">
        <v>44799</v>
      </c>
      <c r="AT1009" s="2" t="s">
        <v>115</v>
      </c>
      <c r="AU1009" s="2" t="s">
        <v>140</v>
      </c>
      <c r="AV1009" s="323">
        <v>45566</v>
      </c>
      <c r="AW1009" s="323">
        <v>45657</v>
      </c>
      <c r="AX1009" s="324">
        <v>2209</v>
      </c>
      <c r="AY1009" s="325">
        <v>460</v>
      </c>
      <c r="AZ1009" s="274">
        <f t="shared" si="306"/>
        <v>0.96899000000000002</v>
      </c>
      <c r="BA1009" s="326">
        <f t="shared" si="316"/>
        <v>474.72110135295515</v>
      </c>
      <c r="BB1009" s="296" t="str">
        <f t="shared" si="317"/>
        <v/>
      </c>
      <c r="BC1009" t="str">
        <f t="shared" si="307"/>
        <v/>
      </c>
      <c r="BD1009" s="296"/>
      <c r="BE1009" s="296"/>
      <c r="BF1009" s="332">
        <v>45162</v>
      </c>
      <c r="BG1009" s="2" t="s">
        <v>115</v>
      </c>
      <c r="BH1009" s="2" t="s">
        <v>152</v>
      </c>
      <c r="BI1009" s="323">
        <v>45931</v>
      </c>
      <c r="BJ1009" s="323">
        <v>46022</v>
      </c>
      <c r="BK1009" s="324">
        <v>2209</v>
      </c>
      <c r="BL1009" s="325">
        <v>133.34</v>
      </c>
      <c r="BM1009" s="274">
        <f t="shared" si="308"/>
        <v>0.95835000000000004</v>
      </c>
      <c r="BN1009" s="326">
        <f t="shared" si="318"/>
        <v>139.13497156571191</v>
      </c>
      <c r="BO1009" s="296" t="str">
        <f t="shared" si="319"/>
        <v/>
      </c>
      <c r="BP1009" t="str">
        <f t="shared" si="309"/>
        <v/>
      </c>
      <c r="BQ1009" s="296"/>
      <c r="BR1009" s="332">
        <v>45149</v>
      </c>
      <c r="BS1009" s="2" t="s">
        <v>108</v>
      </c>
      <c r="BT1009" s="2" t="s">
        <v>153</v>
      </c>
      <c r="BU1009" s="323">
        <v>47849</v>
      </c>
      <c r="BV1009" s="323">
        <v>48213</v>
      </c>
      <c r="BW1009" s="324">
        <v>8760</v>
      </c>
      <c r="BX1009" s="325">
        <v>84.42</v>
      </c>
      <c r="BY1009" s="274">
        <f t="shared" si="310"/>
        <v>0.95835000000000004</v>
      </c>
      <c r="BZ1009" s="326">
        <f t="shared" si="320"/>
        <v>88.088902801690409</v>
      </c>
      <c r="CA1009" s="296" t="str">
        <f t="shared" si="321"/>
        <v/>
      </c>
    </row>
    <row r="1010" spans="12:79" x14ac:dyDescent="0.25">
      <c r="L1010" s="332">
        <v>43963</v>
      </c>
      <c r="M1010" s="2" t="s">
        <v>108</v>
      </c>
      <c r="N1010" s="2" t="s">
        <v>135</v>
      </c>
      <c r="O1010" s="323">
        <v>45658</v>
      </c>
      <c r="P1010" s="323">
        <v>46022</v>
      </c>
      <c r="Q1010" s="324">
        <v>8760</v>
      </c>
      <c r="R1010" s="325">
        <v>44.05</v>
      </c>
      <c r="S1010" s="274">
        <f t="shared" si="302"/>
        <v>1.0567500000000001</v>
      </c>
      <c r="T1010" s="326">
        <f t="shared" si="311"/>
        <v>41.684409746865384</v>
      </c>
      <c r="U1010" s="296" t="str">
        <f t="shared" si="303"/>
        <v/>
      </c>
      <c r="V1010" s="296"/>
      <c r="W1010" s="332">
        <v>44392</v>
      </c>
      <c r="X1010" s="2" t="s">
        <v>108</v>
      </c>
      <c r="Y1010" s="2" t="s">
        <v>111</v>
      </c>
      <c r="Z1010" s="323">
        <v>45292</v>
      </c>
      <c r="AA1010" s="323">
        <v>45657</v>
      </c>
      <c r="AB1010" s="324">
        <v>8784</v>
      </c>
      <c r="AC1010" s="325">
        <v>59.67</v>
      </c>
      <c r="AD1010" s="274">
        <f t="shared" si="304"/>
        <v>1.0853999999999999</v>
      </c>
      <c r="AE1010" s="326">
        <f t="shared" si="312"/>
        <v>54.975124378109456</v>
      </c>
      <c r="AF1010" s="296" t="str">
        <f t="shared" si="313"/>
        <v/>
      </c>
      <c r="AG1010" s="296"/>
      <c r="AH1010" s="332">
        <v>44788</v>
      </c>
      <c r="AI1010" s="2" t="s">
        <v>108</v>
      </c>
      <c r="AJ1010" s="2" t="s">
        <v>153</v>
      </c>
      <c r="AK1010" s="323">
        <v>47849</v>
      </c>
      <c r="AL1010" s="323">
        <v>48213</v>
      </c>
      <c r="AM1010" s="324">
        <v>8760</v>
      </c>
      <c r="AN1010" s="325">
        <v>130.27000000000001</v>
      </c>
      <c r="AO1010" s="274">
        <f t="shared" si="305"/>
        <v>0.96899000000000002</v>
      </c>
      <c r="AP1010" s="326">
        <f t="shared" si="314"/>
        <v>134.4389518983684</v>
      </c>
      <c r="AQ1010" s="296" t="str">
        <f t="shared" si="315"/>
        <v/>
      </c>
      <c r="AR1010" s="296"/>
      <c r="AS1010" s="332">
        <v>44799</v>
      </c>
      <c r="AT1010" s="2" t="s">
        <v>115</v>
      </c>
      <c r="AU1010" s="2" t="s">
        <v>135</v>
      </c>
      <c r="AV1010" s="323">
        <v>45658</v>
      </c>
      <c r="AW1010" s="323">
        <v>45747</v>
      </c>
      <c r="AX1010" s="324">
        <v>2159</v>
      </c>
      <c r="AY1010" s="325">
        <v>335</v>
      </c>
      <c r="AZ1010" s="274">
        <f t="shared" si="306"/>
        <v>0.96899000000000002</v>
      </c>
      <c r="BA1010" s="326">
        <f t="shared" si="316"/>
        <v>345.72080207226082</v>
      </c>
      <c r="BB1010" s="296" t="str">
        <f t="shared" si="317"/>
        <v/>
      </c>
      <c r="BC1010" t="str">
        <f t="shared" si="307"/>
        <v/>
      </c>
      <c r="BD1010" s="296"/>
      <c r="BE1010" s="296"/>
      <c r="BF1010" s="332">
        <v>45162</v>
      </c>
      <c r="BG1010" s="2" t="s">
        <v>115</v>
      </c>
      <c r="BH1010" s="2" t="s">
        <v>138</v>
      </c>
      <c r="BI1010" s="323">
        <v>46023</v>
      </c>
      <c r="BJ1010" s="323">
        <v>46112</v>
      </c>
      <c r="BK1010" s="324">
        <v>2159</v>
      </c>
      <c r="BL1010" s="325">
        <v>130.63</v>
      </c>
      <c r="BM1010" s="274">
        <f t="shared" si="308"/>
        <v>0.95835000000000004</v>
      </c>
      <c r="BN1010" s="326">
        <f t="shared" si="318"/>
        <v>136.30719465748422</v>
      </c>
      <c r="BO1010" s="296" t="str">
        <f t="shared" si="319"/>
        <v/>
      </c>
      <c r="BP1010" t="str">
        <f t="shared" si="309"/>
        <v/>
      </c>
      <c r="BQ1010" s="296"/>
      <c r="BR1010" s="332">
        <v>45149</v>
      </c>
      <c r="BS1010" s="2" t="s">
        <v>108</v>
      </c>
      <c r="BT1010" s="2" t="s">
        <v>155</v>
      </c>
      <c r="BU1010" s="323">
        <v>48214</v>
      </c>
      <c r="BV1010" s="323">
        <v>48579</v>
      </c>
      <c r="BW1010" s="324">
        <v>8784</v>
      </c>
      <c r="BX1010" s="325">
        <v>84.27</v>
      </c>
      <c r="BY1010" s="274">
        <f t="shared" si="310"/>
        <v>0.95835000000000004</v>
      </c>
      <c r="BZ1010" s="326">
        <f t="shared" si="320"/>
        <v>87.93238378462982</v>
      </c>
      <c r="CA1010" s="296" t="str">
        <f t="shared" si="321"/>
        <v/>
      </c>
    </row>
    <row r="1011" spans="12:79" x14ac:dyDescent="0.25">
      <c r="L1011" s="332">
        <v>43963</v>
      </c>
      <c r="M1011" s="2" t="s">
        <v>108</v>
      </c>
      <c r="N1011" s="2" t="s">
        <v>138</v>
      </c>
      <c r="O1011" s="323">
        <v>46023</v>
      </c>
      <c r="P1011" s="323">
        <v>46387</v>
      </c>
      <c r="Q1011" s="324">
        <v>8760</v>
      </c>
      <c r="R1011" s="325">
        <v>44.6</v>
      </c>
      <c r="S1011" s="274">
        <f t="shared" si="302"/>
        <v>1.0567500000000001</v>
      </c>
      <c r="T1011" s="326">
        <f t="shared" si="311"/>
        <v>42.204873432694583</v>
      </c>
      <c r="U1011" s="296" t="str">
        <f t="shared" si="303"/>
        <v/>
      </c>
      <c r="V1011" s="296"/>
      <c r="W1011" s="332">
        <v>44392</v>
      </c>
      <c r="X1011" s="2" t="s">
        <v>108</v>
      </c>
      <c r="Y1011" s="2" t="s">
        <v>135</v>
      </c>
      <c r="Z1011" s="323">
        <v>45658</v>
      </c>
      <c r="AA1011" s="323">
        <v>46022</v>
      </c>
      <c r="AB1011" s="324">
        <v>8760</v>
      </c>
      <c r="AC1011" s="325">
        <v>58.6</v>
      </c>
      <c r="AD1011" s="274">
        <f t="shared" si="304"/>
        <v>1.0853999999999999</v>
      </c>
      <c r="AE1011" s="326">
        <f t="shared" si="312"/>
        <v>53.989312695780363</v>
      </c>
      <c r="AF1011" s="296" t="str">
        <f t="shared" si="313"/>
        <v/>
      </c>
      <c r="AG1011" s="296"/>
      <c r="AH1011" s="332">
        <v>44788</v>
      </c>
      <c r="AI1011" s="2" t="s">
        <v>108</v>
      </c>
      <c r="AJ1011" s="2" t="s">
        <v>155</v>
      </c>
      <c r="AK1011" s="323">
        <v>48214</v>
      </c>
      <c r="AL1011" s="323">
        <v>48579</v>
      </c>
      <c r="AM1011" s="324">
        <v>8784</v>
      </c>
      <c r="AN1011" s="325">
        <v>130.27000000000001</v>
      </c>
      <c r="AO1011" s="274">
        <f t="shared" si="305"/>
        <v>0.96899000000000002</v>
      </c>
      <c r="AP1011" s="326">
        <f t="shared" si="314"/>
        <v>134.4389518983684</v>
      </c>
      <c r="AQ1011" s="296" t="str">
        <f t="shared" si="315"/>
        <v/>
      </c>
      <c r="AR1011" s="296"/>
      <c r="AS1011" s="332">
        <v>44799</v>
      </c>
      <c r="AT1011" s="2" t="s">
        <v>115</v>
      </c>
      <c r="AU1011" s="2" t="s">
        <v>145</v>
      </c>
      <c r="AV1011" s="323">
        <v>45748</v>
      </c>
      <c r="AW1011" s="323">
        <v>45838</v>
      </c>
      <c r="AX1011" s="324">
        <v>2184</v>
      </c>
      <c r="AY1011" s="325"/>
      <c r="AZ1011" s="274">
        <f t="shared" si="306"/>
        <v>0.96899000000000002</v>
      </c>
      <c r="BA1011" s="326" t="str">
        <f t="shared" si="316"/>
        <v/>
      </c>
      <c r="BB1011" s="296" t="str">
        <f t="shared" si="317"/>
        <v/>
      </c>
      <c r="BC1011" t="str">
        <f t="shared" si="307"/>
        <v/>
      </c>
      <c r="BD1011" s="296"/>
      <c r="BE1011" s="296"/>
      <c r="BF1011" s="332">
        <v>45162</v>
      </c>
      <c r="BG1011" s="2" t="s">
        <v>115</v>
      </c>
      <c r="BH1011" s="2" t="s">
        <v>157</v>
      </c>
      <c r="BI1011" s="323">
        <v>46113</v>
      </c>
      <c r="BJ1011" s="323">
        <v>46203</v>
      </c>
      <c r="BK1011" s="324">
        <v>2184</v>
      </c>
      <c r="BL1011" s="325"/>
      <c r="BM1011" s="274">
        <f t="shared" si="308"/>
        <v>0.95835000000000004</v>
      </c>
      <c r="BN1011" s="326" t="str">
        <f t="shared" si="318"/>
        <v/>
      </c>
      <c r="BO1011" s="296" t="str">
        <f t="shared" si="319"/>
        <v/>
      </c>
      <c r="BP1011" t="str">
        <f t="shared" si="309"/>
        <v/>
      </c>
      <c r="BQ1011" s="296"/>
      <c r="BR1011" s="332">
        <v>45149</v>
      </c>
      <c r="BS1011" s="2" t="s">
        <v>108</v>
      </c>
      <c r="BT1011" s="2" t="s">
        <v>158</v>
      </c>
      <c r="BU1011" s="323">
        <v>48580</v>
      </c>
      <c r="BV1011" s="323">
        <v>48944</v>
      </c>
      <c r="BW1011" s="324">
        <v>8760</v>
      </c>
      <c r="BX1011" s="325">
        <v>83.42</v>
      </c>
      <c r="BY1011" s="274">
        <f t="shared" si="310"/>
        <v>0.95835000000000004</v>
      </c>
      <c r="BZ1011" s="326">
        <f t="shared" si="320"/>
        <v>87.045442687953255</v>
      </c>
      <c r="CA1011" s="296" t="str">
        <f t="shared" si="321"/>
        <v/>
      </c>
    </row>
    <row r="1012" spans="12:79" x14ac:dyDescent="0.25">
      <c r="L1012" s="332">
        <v>43962</v>
      </c>
      <c r="M1012" s="2" t="s">
        <v>108</v>
      </c>
      <c r="N1012" s="2" t="s">
        <v>151</v>
      </c>
      <c r="O1012" s="323">
        <v>44197</v>
      </c>
      <c r="P1012" s="323">
        <v>44561</v>
      </c>
      <c r="Q1012" s="324">
        <v>8760</v>
      </c>
      <c r="R1012" s="325">
        <v>36.67</v>
      </c>
      <c r="S1012" s="274">
        <f t="shared" si="302"/>
        <v>1.0567500000000001</v>
      </c>
      <c r="T1012" s="326">
        <f t="shared" si="311"/>
        <v>34.700733380648209</v>
      </c>
      <c r="U1012" s="296" t="str">
        <f t="shared" si="303"/>
        <v/>
      </c>
      <c r="V1012" s="296"/>
      <c r="W1012" s="332">
        <v>44392</v>
      </c>
      <c r="X1012" s="2" t="s">
        <v>108</v>
      </c>
      <c r="Y1012" s="2" t="s">
        <v>138</v>
      </c>
      <c r="Z1012" s="323">
        <v>46023</v>
      </c>
      <c r="AA1012" s="323">
        <v>46387</v>
      </c>
      <c r="AB1012" s="324">
        <v>8760</v>
      </c>
      <c r="AC1012" s="325">
        <v>58.68</v>
      </c>
      <c r="AD1012" s="274">
        <f t="shared" si="304"/>
        <v>1.0853999999999999</v>
      </c>
      <c r="AE1012" s="326">
        <f t="shared" si="312"/>
        <v>54.063018242122723</v>
      </c>
      <c r="AF1012" s="296" t="str">
        <f t="shared" si="313"/>
        <v/>
      </c>
      <c r="AG1012" s="296"/>
      <c r="AH1012" s="332">
        <v>44785</v>
      </c>
      <c r="AI1012" s="2" t="s">
        <v>108</v>
      </c>
      <c r="AJ1012" s="2" t="s">
        <v>110</v>
      </c>
      <c r="AK1012" s="323">
        <v>44927</v>
      </c>
      <c r="AL1012" s="323">
        <v>45291</v>
      </c>
      <c r="AM1012" s="324">
        <v>8760</v>
      </c>
      <c r="AN1012" s="325">
        <v>460.38</v>
      </c>
      <c r="AO1012" s="274">
        <f t="shared" si="305"/>
        <v>0.96899000000000002</v>
      </c>
      <c r="AP1012" s="326">
        <f t="shared" si="314"/>
        <v>475.11326226276844</v>
      </c>
      <c r="AQ1012" s="296" t="str">
        <f t="shared" si="315"/>
        <v/>
      </c>
      <c r="AR1012" s="296"/>
      <c r="AS1012" s="332">
        <v>44798</v>
      </c>
      <c r="AT1012" s="2" t="s">
        <v>115</v>
      </c>
      <c r="AU1012" s="2" t="s">
        <v>186</v>
      </c>
      <c r="AV1012" s="323">
        <v>44835</v>
      </c>
      <c r="AW1012" s="323">
        <v>44926</v>
      </c>
      <c r="AX1012" s="324">
        <v>2209</v>
      </c>
      <c r="AY1012" s="325">
        <v>840.56</v>
      </c>
      <c r="AZ1012" s="274">
        <f t="shared" si="306"/>
        <v>0.96899000000000002</v>
      </c>
      <c r="BA1012" s="326">
        <f t="shared" si="316"/>
        <v>867.45993250704339</v>
      </c>
      <c r="BB1012" s="296" t="str">
        <f t="shared" si="317"/>
        <v/>
      </c>
      <c r="BC1012" t="str">
        <f t="shared" si="307"/>
        <v/>
      </c>
      <c r="BD1012" s="296"/>
      <c r="BE1012" s="296"/>
      <c r="BF1012" s="332">
        <v>45161</v>
      </c>
      <c r="BG1012" s="2" t="s">
        <v>115</v>
      </c>
      <c r="BH1012" s="2" t="s">
        <v>116</v>
      </c>
      <c r="BI1012" s="323">
        <v>45200</v>
      </c>
      <c r="BJ1012" s="323">
        <v>45291</v>
      </c>
      <c r="BK1012" s="324">
        <v>2209</v>
      </c>
      <c r="BL1012" s="325">
        <v>128.46</v>
      </c>
      <c r="BM1012" s="274">
        <f t="shared" si="308"/>
        <v>0.95835000000000004</v>
      </c>
      <c r="BN1012" s="326">
        <f t="shared" si="318"/>
        <v>134.0428862106746</v>
      </c>
      <c r="BO1012" s="296">
        <f t="shared" si="319"/>
        <v>134.0428862106746</v>
      </c>
      <c r="BP1012">
        <f t="shared" si="309"/>
        <v>1</v>
      </c>
      <c r="BQ1012" s="296"/>
      <c r="BR1012" s="332">
        <v>45148</v>
      </c>
      <c r="BS1012" s="2" t="s">
        <v>108</v>
      </c>
      <c r="BT1012" s="2" t="s">
        <v>111</v>
      </c>
      <c r="BU1012" s="323">
        <v>45292</v>
      </c>
      <c r="BV1012" s="323">
        <v>45657</v>
      </c>
      <c r="BW1012" s="324">
        <v>8784</v>
      </c>
      <c r="BX1012" s="325">
        <v>135.88999999999999</v>
      </c>
      <c r="BY1012" s="274">
        <f t="shared" si="310"/>
        <v>0.95835000000000004</v>
      </c>
      <c r="BZ1012" s="326">
        <f t="shared" si="320"/>
        <v>141.79579485574163</v>
      </c>
      <c r="CA1012" s="296">
        <f t="shared" si="321"/>
        <v>141.79579485574163</v>
      </c>
    </row>
    <row r="1013" spans="12:79" x14ac:dyDescent="0.25">
      <c r="L1013" s="332">
        <v>43962</v>
      </c>
      <c r="M1013" s="2" t="s">
        <v>108</v>
      </c>
      <c r="N1013" s="2" t="s">
        <v>133</v>
      </c>
      <c r="O1013" s="323">
        <v>44562</v>
      </c>
      <c r="P1013" s="323">
        <v>44926</v>
      </c>
      <c r="Q1013" s="324">
        <v>8760</v>
      </c>
      <c r="R1013" s="325">
        <v>40.58</v>
      </c>
      <c r="S1013" s="274">
        <f t="shared" si="302"/>
        <v>1.0567500000000001</v>
      </c>
      <c r="T1013" s="326">
        <f t="shared" si="311"/>
        <v>38.400757038088472</v>
      </c>
      <c r="U1013" s="296" t="str">
        <f t="shared" si="303"/>
        <v/>
      </c>
      <c r="V1013" s="296"/>
      <c r="W1013" s="332">
        <v>44392</v>
      </c>
      <c r="X1013" s="2" t="s">
        <v>108</v>
      </c>
      <c r="Y1013" s="2" t="s">
        <v>141</v>
      </c>
      <c r="Z1013" s="323">
        <v>46388</v>
      </c>
      <c r="AA1013" s="323">
        <v>46752</v>
      </c>
      <c r="AB1013" s="324">
        <v>8760</v>
      </c>
      <c r="AC1013" s="325">
        <v>59</v>
      </c>
      <c r="AD1013" s="274">
        <f t="shared" si="304"/>
        <v>1.0853999999999999</v>
      </c>
      <c r="AE1013" s="326">
        <f t="shared" si="312"/>
        <v>54.357840427492171</v>
      </c>
      <c r="AF1013" s="296" t="str">
        <f t="shared" si="313"/>
        <v/>
      </c>
      <c r="AG1013" s="296"/>
      <c r="AH1013" s="332">
        <v>44785</v>
      </c>
      <c r="AI1013" s="2" t="s">
        <v>108</v>
      </c>
      <c r="AJ1013" s="2" t="s">
        <v>111</v>
      </c>
      <c r="AK1013" s="323">
        <v>45292</v>
      </c>
      <c r="AL1013" s="323">
        <v>45657</v>
      </c>
      <c r="AM1013" s="324">
        <v>8784</v>
      </c>
      <c r="AN1013" s="325">
        <v>287.5</v>
      </c>
      <c r="AO1013" s="274">
        <f t="shared" si="305"/>
        <v>0.96899000000000002</v>
      </c>
      <c r="AP1013" s="326">
        <f t="shared" si="314"/>
        <v>296.70068834559697</v>
      </c>
      <c r="AQ1013" s="296">
        <f t="shared" si="315"/>
        <v>296.70068834559697</v>
      </c>
      <c r="AR1013" s="296"/>
      <c r="AS1013" s="332">
        <v>44798</v>
      </c>
      <c r="AT1013" s="2" t="s">
        <v>115</v>
      </c>
      <c r="AU1013" s="2" t="s">
        <v>110</v>
      </c>
      <c r="AV1013" s="323">
        <v>44927</v>
      </c>
      <c r="AW1013" s="323">
        <v>45016</v>
      </c>
      <c r="AX1013" s="324">
        <v>2159</v>
      </c>
      <c r="AY1013" s="325">
        <v>936.02</v>
      </c>
      <c r="AZ1013" s="274">
        <f t="shared" si="306"/>
        <v>0.96899000000000002</v>
      </c>
      <c r="BA1013" s="326">
        <f t="shared" si="316"/>
        <v>965.97488106172398</v>
      </c>
      <c r="BB1013" s="296" t="str">
        <f t="shared" si="317"/>
        <v/>
      </c>
      <c r="BC1013" t="str">
        <f t="shared" si="307"/>
        <v/>
      </c>
      <c r="BD1013" s="296"/>
      <c r="BE1013" s="296"/>
      <c r="BF1013" s="332">
        <v>45161</v>
      </c>
      <c r="BG1013" s="2" t="s">
        <v>115</v>
      </c>
      <c r="BH1013" s="2" t="s">
        <v>111</v>
      </c>
      <c r="BI1013" s="323">
        <v>45292</v>
      </c>
      <c r="BJ1013" s="323">
        <v>45382</v>
      </c>
      <c r="BK1013" s="324">
        <v>2183</v>
      </c>
      <c r="BL1013" s="325">
        <v>146.4</v>
      </c>
      <c r="BM1013" s="274">
        <f t="shared" si="308"/>
        <v>0.95835000000000004</v>
      </c>
      <c r="BN1013" s="326">
        <f t="shared" si="318"/>
        <v>152.76256065111912</v>
      </c>
      <c r="BO1013" s="296">
        <f t="shared" si="319"/>
        <v>152.76256065111912</v>
      </c>
      <c r="BP1013">
        <f t="shared" si="309"/>
        <v>1</v>
      </c>
      <c r="BQ1013" s="296"/>
      <c r="BR1013" s="332">
        <v>45148</v>
      </c>
      <c r="BS1013" s="2" t="s">
        <v>108</v>
      </c>
      <c r="BT1013" s="2" t="s">
        <v>135</v>
      </c>
      <c r="BU1013" s="323">
        <v>45658</v>
      </c>
      <c r="BV1013" s="323">
        <v>46022</v>
      </c>
      <c r="BW1013" s="324">
        <v>8760</v>
      </c>
      <c r="BX1013" s="325">
        <v>122.87</v>
      </c>
      <c r="BY1013" s="274">
        <f t="shared" si="310"/>
        <v>0.95835000000000004</v>
      </c>
      <c r="BZ1013" s="326">
        <f t="shared" si="320"/>
        <v>128.2099441748839</v>
      </c>
      <c r="CA1013" s="296" t="str">
        <f t="shared" si="321"/>
        <v/>
      </c>
    </row>
    <row r="1014" spans="12:79" x14ac:dyDescent="0.25">
      <c r="L1014" s="332">
        <v>43962</v>
      </c>
      <c r="M1014" s="2" t="s">
        <v>108</v>
      </c>
      <c r="N1014" s="2" t="s">
        <v>110</v>
      </c>
      <c r="O1014" s="323">
        <v>44927</v>
      </c>
      <c r="P1014" s="323">
        <v>45291</v>
      </c>
      <c r="Q1014" s="324">
        <v>8760</v>
      </c>
      <c r="R1014" s="325">
        <v>42.69</v>
      </c>
      <c r="S1014" s="274">
        <f t="shared" si="302"/>
        <v>1.0567500000000001</v>
      </c>
      <c r="T1014" s="326">
        <f t="shared" si="311"/>
        <v>40.397444996451377</v>
      </c>
      <c r="U1014" s="296" t="str">
        <f t="shared" si="303"/>
        <v/>
      </c>
      <c r="V1014" s="296"/>
      <c r="W1014" s="332">
        <v>44391</v>
      </c>
      <c r="X1014" s="2" t="s">
        <v>108</v>
      </c>
      <c r="Y1014" s="2" t="s">
        <v>133</v>
      </c>
      <c r="Z1014" s="323">
        <v>44562</v>
      </c>
      <c r="AA1014" s="323">
        <v>44926</v>
      </c>
      <c r="AB1014" s="324">
        <v>8760</v>
      </c>
      <c r="AC1014" s="325">
        <v>71.44</v>
      </c>
      <c r="AD1014" s="274">
        <f t="shared" si="304"/>
        <v>1.0853999999999999</v>
      </c>
      <c r="AE1014" s="326">
        <f t="shared" si="312"/>
        <v>65.819052883729498</v>
      </c>
      <c r="AF1014" s="296" t="str">
        <f t="shared" si="313"/>
        <v/>
      </c>
      <c r="AG1014" s="296"/>
      <c r="AH1014" s="332">
        <v>44785</v>
      </c>
      <c r="AI1014" s="2" t="s">
        <v>108</v>
      </c>
      <c r="AJ1014" s="2" t="s">
        <v>135</v>
      </c>
      <c r="AK1014" s="323">
        <v>45658</v>
      </c>
      <c r="AL1014" s="323">
        <v>46022</v>
      </c>
      <c r="AM1014" s="324">
        <v>8760</v>
      </c>
      <c r="AN1014" s="325">
        <v>190.88</v>
      </c>
      <c r="AO1014" s="274">
        <f t="shared" si="305"/>
        <v>0.96899000000000002</v>
      </c>
      <c r="AP1014" s="326">
        <f t="shared" si="314"/>
        <v>196.98861701359147</v>
      </c>
      <c r="AQ1014" s="296" t="str">
        <f t="shared" si="315"/>
        <v/>
      </c>
      <c r="AR1014" s="296"/>
      <c r="AS1014" s="332">
        <v>44798</v>
      </c>
      <c r="AT1014" s="2" t="s">
        <v>115</v>
      </c>
      <c r="AU1014" s="2" t="s">
        <v>134</v>
      </c>
      <c r="AV1014" s="323">
        <v>45017</v>
      </c>
      <c r="AW1014" s="323">
        <v>45107</v>
      </c>
      <c r="AX1014" s="324">
        <v>2184</v>
      </c>
      <c r="AY1014" s="325">
        <v>627.02</v>
      </c>
      <c r="AZ1014" s="274">
        <f t="shared" si="306"/>
        <v>0.96899000000000002</v>
      </c>
      <c r="BA1014" s="326">
        <f t="shared" si="316"/>
        <v>647.08614123984762</v>
      </c>
      <c r="BB1014" s="296" t="str">
        <f t="shared" si="317"/>
        <v/>
      </c>
      <c r="BC1014" t="str">
        <f t="shared" si="307"/>
        <v/>
      </c>
      <c r="BD1014" s="296"/>
      <c r="BE1014" s="296"/>
      <c r="BF1014" s="332">
        <v>45161</v>
      </c>
      <c r="BG1014" s="2" t="s">
        <v>115</v>
      </c>
      <c r="BH1014" s="2" t="s">
        <v>117</v>
      </c>
      <c r="BI1014" s="323">
        <v>45383</v>
      </c>
      <c r="BJ1014" s="323">
        <v>45473</v>
      </c>
      <c r="BK1014" s="324">
        <v>2184</v>
      </c>
      <c r="BL1014" s="325">
        <v>127.7</v>
      </c>
      <c r="BM1014" s="274">
        <f t="shared" si="308"/>
        <v>0.95835000000000004</v>
      </c>
      <c r="BN1014" s="326">
        <f t="shared" si="318"/>
        <v>133.24985652423436</v>
      </c>
      <c r="BO1014" s="296">
        <f t="shared" si="319"/>
        <v>133.24985652423436</v>
      </c>
      <c r="BP1014">
        <f t="shared" si="309"/>
        <v>1</v>
      </c>
      <c r="BQ1014" s="296"/>
      <c r="BR1014" s="332">
        <v>45148</v>
      </c>
      <c r="BS1014" s="2" t="s">
        <v>108</v>
      </c>
      <c r="BT1014" s="2" t="s">
        <v>138</v>
      </c>
      <c r="BU1014" s="323">
        <v>46023</v>
      </c>
      <c r="BV1014" s="323">
        <v>46387</v>
      </c>
      <c r="BW1014" s="324">
        <v>8760</v>
      </c>
      <c r="BX1014" s="325">
        <v>106</v>
      </c>
      <c r="BY1014" s="274">
        <f t="shared" si="310"/>
        <v>0.95835000000000004</v>
      </c>
      <c r="BZ1014" s="326">
        <f t="shared" si="320"/>
        <v>110.60677205613815</v>
      </c>
      <c r="CA1014" s="296" t="str">
        <f t="shared" si="321"/>
        <v/>
      </c>
    </row>
    <row r="1015" spans="12:79" x14ac:dyDescent="0.25">
      <c r="L1015" s="332">
        <v>43962</v>
      </c>
      <c r="M1015" s="2" t="s">
        <v>108</v>
      </c>
      <c r="N1015" s="2" t="s">
        <v>111</v>
      </c>
      <c r="O1015" s="323">
        <v>45292</v>
      </c>
      <c r="P1015" s="323">
        <v>45657</v>
      </c>
      <c r="Q1015" s="324">
        <v>8784</v>
      </c>
      <c r="R1015" s="325">
        <v>43.9</v>
      </c>
      <c r="S1015" s="274">
        <f t="shared" si="302"/>
        <v>1.0567500000000001</v>
      </c>
      <c r="T1015" s="326">
        <f t="shared" si="311"/>
        <v>41.542465105275603</v>
      </c>
      <c r="U1015" s="296" t="str">
        <f t="shared" si="303"/>
        <v/>
      </c>
      <c r="V1015" s="296"/>
      <c r="W1015" s="332">
        <v>44391</v>
      </c>
      <c r="X1015" s="2" t="s">
        <v>108</v>
      </c>
      <c r="Y1015" s="2" t="s">
        <v>110</v>
      </c>
      <c r="Z1015" s="323">
        <v>44927</v>
      </c>
      <c r="AA1015" s="323">
        <v>45291</v>
      </c>
      <c r="AB1015" s="324">
        <v>8760</v>
      </c>
      <c r="AC1015" s="325">
        <v>63.35</v>
      </c>
      <c r="AD1015" s="274">
        <f t="shared" si="304"/>
        <v>1.0853999999999999</v>
      </c>
      <c r="AE1015" s="326">
        <f t="shared" si="312"/>
        <v>58.365579509858122</v>
      </c>
      <c r="AF1015" s="296" t="str">
        <f t="shared" si="313"/>
        <v/>
      </c>
      <c r="AG1015" s="296"/>
      <c r="AH1015" s="332">
        <v>44785</v>
      </c>
      <c r="AI1015" s="2" t="s">
        <v>108</v>
      </c>
      <c r="AJ1015" s="2" t="s">
        <v>138</v>
      </c>
      <c r="AK1015" s="323">
        <v>46023</v>
      </c>
      <c r="AL1015" s="323">
        <v>46387</v>
      </c>
      <c r="AM1015" s="324">
        <v>8760</v>
      </c>
      <c r="AN1015" s="325">
        <v>164.13</v>
      </c>
      <c r="AO1015" s="274">
        <f t="shared" si="305"/>
        <v>0.96899000000000002</v>
      </c>
      <c r="AP1015" s="326">
        <f t="shared" si="314"/>
        <v>169.38255296752288</v>
      </c>
      <c r="AQ1015" s="296" t="str">
        <f t="shared" si="315"/>
        <v/>
      </c>
      <c r="AR1015" s="296"/>
      <c r="AS1015" s="332">
        <v>44798</v>
      </c>
      <c r="AT1015" s="2" t="s">
        <v>115</v>
      </c>
      <c r="AU1015" s="2" t="s">
        <v>137</v>
      </c>
      <c r="AV1015" s="323">
        <v>45108</v>
      </c>
      <c r="AW1015" s="323">
        <v>45199</v>
      </c>
      <c r="AX1015" s="324">
        <v>2208</v>
      </c>
      <c r="AY1015" s="325">
        <v>620.02</v>
      </c>
      <c r="AZ1015" s="274">
        <f t="shared" si="306"/>
        <v>0.96899000000000002</v>
      </c>
      <c r="BA1015" s="326">
        <f t="shared" si="316"/>
        <v>639.86212448012873</v>
      </c>
      <c r="BB1015" s="296" t="str">
        <f t="shared" si="317"/>
        <v/>
      </c>
      <c r="BC1015" t="str">
        <f t="shared" si="307"/>
        <v/>
      </c>
      <c r="BD1015" s="296"/>
      <c r="BE1015" s="296"/>
      <c r="BF1015" s="332">
        <v>45161</v>
      </c>
      <c r="BG1015" s="2" t="s">
        <v>115</v>
      </c>
      <c r="BH1015" s="2" t="s">
        <v>118</v>
      </c>
      <c r="BI1015" s="323">
        <v>45474</v>
      </c>
      <c r="BJ1015" s="323">
        <v>45565</v>
      </c>
      <c r="BK1015" s="324">
        <v>2208</v>
      </c>
      <c r="BL1015" s="325">
        <v>136.57</v>
      </c>
      <c r="BM1015" s="274">
        <f t="shared" si="308"/>
        <v>0.95835000000000004</v>
      </c>
      <c r="BN1015" s="326">
        <f t="shared" si="318"/>
        <v>142.50534773308289</v>
      </c>
      <c r="BO1015" s="296">
        <f t="shared" si="319"/>
        <v>142.50534773308289</v>
      </c>
      <c r="BP1015">
        <f t="shared" si="309"/>
        <v>1</v>
      </c>
      <c r="BQ1015" s="296"/>
      <c r="BR1015" s="332">
        <v>45148</v>
      </c>
      <c r="BS1015" s="2" t="s">
        <v>108</v>
      </c>
      <c r="BT1015" s="2" t="s">
        <v>141</v>
      </c>
      <c r="BU1015" s="323">
        <v>46388</v>
      </c>
      <c r="BV1015" s="323">
        <v>46752</v>
      </c>
      <c r="BW1015" s="324">
        <v>8760</v>
      </c>
      <c r="BX1015" s="325">
        <v>90.96</v>
      </c>
      <c r="BY1015" s="274">
        <f t="shared" si="310"/>
        <v>0.95835000000000004</v>
      </c>
      <c r="BZ1015" s="326">
        <f t="shared" si="320"/>
        <v>94.913131945531376</v>
      </c>
      <c r="CA1015" s="296" t="str">
        <f t="shared" si="321"/>
        <v/>
      </c>
    </row>
    <row r="1016" spans="12:79" x14ac:dyDescent="0.25">
      <c r="L1016" s="332">
        <v>43962</v>
      </c>
      <c r="M1016" s="2" t="s">
        <v>108</v>
      </c>
      <c r="N1016" s="2" t="s">
        <v>135</v>
      </c>
      <c r="O1016" s="323">
        <v>45658</v>
      </c>
      <c r="P1016" s="323">
        <v>46022</v>
      </c>
      <c r="Q1016" s="324">
        <v>8760</v>
      </c>
      <c r="R1016" s="325">
        <v>44.48</v>
      </c>
      <c r="S1016" s="274">
        <f t="shared" si="302"/>
        <v>1.0567500000000001</v>
      </c>
      <c r="T1016" s="326">
        <f t="shared" si="311"/>
        <v>42.091317719422754</v>
      </c>
      <c r="U1016" s="296" t="str">
        <f t="shared" si="303"/>
        <v/>
      </c>
      <c r="V1016" s="296"/>
      <c r="W1016" s="332">
        <v>44391</v>
      </c>
      <c r="X1016" s="2" t="s">
        <v>108</v>
      </c>
      <c r="Y1016" s="2" t="s">
        <v>111</v>
      </c>
      <c r="Z1016" s="323">
        <v>45292</v>
      </c>
      <c r="AA1016" s="323">
        <v>45657</v>
      </c>
      <c r="AB1016" s="324">
        <v>8784</v>
      </c>
      <c r="AC1016" s="325">
        <v>60.16</v>
      </c>
      <c r="AD1016" s="274">
        <f t="shared" si="304"/>
        <v>1.0853999999999999</v>
      </c>
      <c r="AE1016" s="326">
        <f t="shared" si="312"/>
        <v>55.426570849456425</v>
      </c>
      <c r="AF1016" s="296" t="str">
        <f t="shared" si="313"/>
        <v/>
      </c>
      <c r="AG1016" s="296"/>
      <c r="AH1016" s="332">
        <v>44785</v>
      </c>
      <c r="AI1016" s="2" t="s">
        <v>108</v>
      </c>
      <c r="AJ1016" s="2" t="s">
        <v>141</v>
      </c>
      <c r="AK1016" s="323">
        <v>46388</v>
      </c>
      <c r="AL1016" s="323">
        <v>46752</v>
      </c>
      <c r="AM1016" s="324">
        <v>8760</v>
      </c>
      <c r="AN1016" s="325">
        <v>141.13</v>
      </c>
      <c r="AO1016" s="274">
        <f t="shared" si="305"/>
        <v>0.96899000000000002</v>
      </c>
      <c r="AP1016" s="326">
        <f t="shared" si="314"/>
        <v>145.64649789987513</v>
      </c>
      <c r="AQ1016" s="296" t="str">
        <f t="shared" si="315"/>
        <v/>
      </c>
      <c r="AR1016" s="296"/>
      <c r="AS1016" s="332">
        <v>44798</v>
      </c>
      <c r="AT1016" s="2" t="s">
        <v>115</v>
      </c>
      <c r="AU1016" s="2" t="s">
        <v>116</v>
      </c>
      <c r="AV1016" s="323">
        <v>45200</v>
      </c>
      <c r="AW1016" s="323">
        <v>45291</v>
      </c>
      <c r="AX1016" s="324">
        <v>2209</v>
      </c>
      <c r="AY1016" s="325">
        <v>813.35</v>
      </c>
      <c r="AZ1016" s="274">
        <f t="shared" si="306"/>
        <v>0.96899000000000002</v>
      </c>
      <c r="BA1016" s="326">
        <f t="shared" si="316"/>
        <v>839.37914735962192</v>
      </c>
      <c r="BB1016" s="296" t="str">
        <f t="shared" si="317"/>
        <v/>
      </c>
      <c r="BC1016">
        <f t="shared" si="307"/>
        <v>1</v>
      </c>
      <c r="BD1016" s="296"/>
      <c r="BE1016" s="296"/>
      <c r="BF1016" s="332">
        <v>45161</v>
      </c>
      <c r="BG1016" s="2" t="s">
        <v>115</v>
      </c>
      <c r="BH1016" s="2" t="s">
        <v>140</v>
      </c>
      <c r="BI1016" s="323">
        <v>45566</v>
      </c>
      <c r="BJ1016" s="323">
        <v>45657</v>
      </c>
      <c r="BK1016" s="324">
        <v>2209</v>
      </c>
      <c r="BL1016" s="325">
        <v>150.5</v>
      </c>
      <c r="BM1016" s="274">
        <f t="shared" si="308"/>
        <v>0.95835000000000004</v>
      </c>
      <c r="BN1016" s="326">
        <f t="shared" si="318"/>
        <v>157.04074711744144</v>
      </c>
      <c r="BO1016" s="296" t="str">
        <f t="shared" si="319"/>
        <v/>
      </c>
      <c r="BP1016" t="str">
        <f t="shared" si="309"/>
        <v/>
      </c>
      <c r="BQ1016" s="296"/>
      <c r="BR1016" s="332">
        <v>45148</v>
      </c>
      <c r="BS1016" s="2" t="s">
        <v>108</v>
      </c>
      <c r="BT1016" s="2" t="s">
        <v>143</v>
      </c>
      <c r="BU1016" s="323">
        <v>46753</v>
      </c>
      <c r="BV1016" s="323">
        <v>47118</v>
      </c>
      <c r="BW1016" s="324">
        <v>8784</v>
      </c>
      <c r="BX1016" s="325">
        <v>81.38</v>
      </c>
      <c r="BY1016" s="274">
        <f t="shared" si="310"/>
        <v>0.95835000000000004</v>
      </c>
      <c r="BZ1016" s="326">
        <f t="shared" si="320"/>
        <v>84.916784055929455</v>
      </c>
      <c r="CA1016" s="296" t="str">
        <f t="shared" si="321"/>
        <v/>
      </c>
    </row>
    <row r="1017" spans="12:79" x14ac:dyDescent="0.25">
      <c r="L1017" s="332">
        <v>43962</v>
      </c>
      <c r="M1017" s="2" t="s">
        <v>108</v>
      </c>
      <c r="N1017" s="2" t="s">
        <v>138</v>
      </c>
      <c r="O1017" s="323">
        <v>46023</v>
      </c>
      <c r="P1017" s="323">
        <v>46387</v>
      </c>
      <c r="Q1017" s="324">
        <v>8760</v>
      </c>
      <c r="R1017" s="325">
        <v>45.03</v>
      </c>
      <c r="S1017" s="274">
        <f t="shared" si="302"/>
        <v>1.0567500000000001</v>
      </c>
      <c r="T1017" s="326">
        <f t="shared" si="311"/>
        <v>42.611781405251946</v>
      </c>
      <c r="U1017" s="296" t="str">
        <f t="shared" si="303"/>
        <v/>
      </c>
      <c r="V1017" s="296"/>
      <c r="W1017" s="332">
        <v>44391</v>
      </c>
      <c r="X1017" s="2" t="s">
        <v>108</v>
      </c>
      <c r="Y1017" s="2" t="s">
        <v>135</v>
      </c>
      <c r="Z1017" s="323">
        <v>45658</v>
      </c>
      <c r="AA1017" s="323">
        <v>46022</v>
      </c>
      <c r="AB1017" s="324">
        <v>8760</v>
      </c>
      <c r="AC1017" s="325">
        <v>58.73</v>
      </c>
      <c r="AD1017" s="274">
        <f t="shared" si="304"/>
        <v>1.0853999999999999</v>
      </c>
      <c r="AE1017" s="326">
        <f t="shared" si="312"/>
        <v>54.109084208586694</v>
      </c>
      <c r="AF1017" s="296" t="str">
        <f t="shared" si="313"/>
        <v/>
      </c>
      <c r="AG1017" s="296"/>
      <c r="AH1017" s="332">
        <v>44785</v>
      </c>
      <c r="AI1017" s="2" t="s">
        <v>108</v>
      </c>
      <c r="AJ1017" s="2" t="s">
        <v>143</v>
      </c>
      <c r="AK1017" s="323">
        <v>46753</v>
      </c>
      <c r="AL1017" s="323">
        <v>47118</v>
      </c>
      <c r="AM1017" s="324">
        <v>8784</v>
      </c>
      <c r="AN1017" s="325">
        <v>139.86000000000001</v>
      </c>
      <c r="AO1017" s="274">
        <f t="shared" si="305"/>
        <v>0.96899000000000002</v>
      </c>
      <c r="AP1017" s="326">
        <f t="shared" si="314"/>
        <v>144.33585485918329</v>
      </c>
      <c r="AQ1017" s="296" t="str">
        <f t="shared" si="315"/>
        <v/>
      </c>
      <c r="AR1017" s="296"/>
      <c r="AS1017" s="332">
        <v>44798</v>
      </c>
      <c r="AT1017" s="2" t="s">
        <v>115</v>
      </c>
      <c r="AU1017" s="2" t="s">
        <v>111</v>
      </c>
      <c r="AV1017" s="323">
        <v>45292</v>
      </c>
      <c r="AW1017" s="323">
        <v>45382</v>
      </c>
      <c r="AX1017" s="324">
        <v>2183</v>
      </c>
      <c r="AY1017" s="325">
        <v>667</v>
      </c>
      <c r="AZ1017" s="274">
        <f t="shared" si="306"/>
        <v>0.96899000000000002</v>
      </c>
      <c r="BA1017" s="326">
        <f t="shared" si="316"/>
        <v>688.34559696178496</v>
      </c>
      <c r="BB1017" s="296" t="str">
        <f t="shared" si="317"/>
        <v/>
      </c>
      <c r="BC1017">
        <f t="shared" si="307"/>
        <v>1</v>
      </c>
      <c r="BD1017" s="296"/>
      <c r="BE1017" s="296"/>
      <c r="BF1017" s="332">
        <v>45161</v>
      </c>
      <c r="BG1017" s="2" t="s">
        <v>115</v>
      </c>
      <c r="BH1017" s="2" t="s">
        <v>135</v>
      </c>
      <c r="BI1017" s="323">
        <v>45658</v>
      </c>
      <c r="BJ1017" s="323">
        <v>45747</v>
      </c>
      <c r="BK1017" s="324">
        <v>2159</v>
      </c>
      <c r="BL1017" s="325">
        <v>150.06</v>
      </c>
      <c r="BM1017" s="274">
        <f t="shared" si="308"/>
        <v>0.95835000000000004</v>
      </c>
      <c r="BN1017" s="326">
        <f t="shared" si="318"/>
        <v>156.58162466739708</v>
      </c>
      <c r="BO1017" s="296" t="str">
        <f t="shared" si="319"/>
        <v/>
      </c>
      <c r="BP1017" t="str">
        <f t="shared" si="309"/>
        <v/>
      </c>
      <c r="BQ1017" s="296"/>
      <c r="BR1017" s="332">
        <v>45148</v>
      </c>
      <c r="BS1017" s="2" t="s">
        <v>108</v>
      </c>
      <c r="BT1017" s="2" t="s">
        <v>146</v>
      </c>
      <c r="BU1017" s="323">
        <v>47119</v>
      </c>
      <c r="BV1017" s="323">
        <v>47483</v>
      </c>
      <c r="BW1017" s="324">
        <v>8760</v>
      </c>
      <c r="BX1017" s="325">
        <v>83.38</v>
      </c>
      <c r="BY1017" s="274">
        <f t="shared" si="310"/>
        <v>0.95835000000000004</v>
      </c>
      <c r="BZ1017" s="326">
        <f t="shared" si="320"/>
        <v>87.003704283403763</v>
      </c>
      <c r="CA1017" s="296" t="str">
        <f t="shared" si="321"/>
        <v/>
      </c>
    </row>
    <row r="1018" spans="12:79" x14ac:dyDescent="0.25">
      <c r="L1018" s="332">
        <v>43959</v>
      </c>
      <c r="M1018" s="2" t="s">
        <v>108</v>
      </c>
      <c r="N1018" s="2" t="s">
        <v>151</v>
      </c>
      <c r="O1018" s="323">
        <v>44197</v>
      </c>
      <c r="P1018" s="323">
        <v>44561</v>
      </c>
      <c r="Q1018" s="324">
        <v>8760</v>
      </c>
      <c r="R1018" s="325">
        <v>37</v>
      </c>
      <c r="S1018" s="274">
        <f t="shared" si="302"/>
        <v>1.0567500000000001</v>
      </c>
      <c r="T1018" s="326">
        <f t="shared" si="311"/>
        <v>35.01301159214573</v>
      </c>
      <c r="U1018" s="296" t="str">
        <f t="shared" si="303"/>
        <v/>
      </c>
      <c r="V1018" s="296"/>
      <c r="W1018" s="332">
        <v>44391</v>
      </c>
      <c r="X1018" s="2" t="s">
        <v>108</v>
      </c>
      <c r="Y1018" s="2" t="s">
        <v>138</v>
      </c>
      <c r="Z1018" s="323">
        <v>46023</v>
      </c>
      <c r="AA1018" s="323">
        <v>46387</v>
      </c>
      <c r="AB1018" s="324">
        <v>8760</v>
      </c>
      <c r="AC1018" s="325">
        <v>58.9</v>
      </c>
      <c r="AD1018" s="274">
        <f t="shared" si="304"/>
        <v>1.0853999999999999</v>
      </c>
      <c r="AE1018" s="326">
        <f t="shared" si="312"/>
        <v>54.265708494564215</v>
      </c>
      <c r="AF1018" s="296" t="str">
        <f t="shared" si="313"/>
        <v/>
      </c>
      <c r="AG1018" s="296"/>
      <c r="AH1018" s="332">
        <v>44785</v>
      </c>
      <c r="AI1018" s="2" t="s">
        <v>108</v>
      </c>
      <c r="AJ1018" s="2" t="s">
        <v>146</v>
      </c>
      <c r="AK1018" s="323">
        <v>47119</v>
      </c>
      <c r="AL1018" s="323">
        <v>47483</v>
      </c>
      <c r="AM1018" s="324">
        <v>8760</v>
      </c>
      <c r="AN1018" s="325">
        <v>132.87</v>
      </c>
      <c r="AO1018" s="274">
        <f t="shared" si="305"/>
        <v>0.96899000000000002</v>
      </c>
      <c r="AP1018" s="326">
        <f t="shared" si="314"/>
        <v>137.12215812340685</v>
      </c>
      <c r="AQ1018" s="296" t="str">
        <f t="shared" si="315"/>
        <v/>
      </c>
      <c r="AR1018" s="296"/>
      <c r="AS1018" s="332">
        <v>44798</v>
      </c>
      <c r="AT1018" s="2" t="s">
        <v>115</v>
      </c>
      <c r="AU1018" s="2" t="s">
        <v>117</v>
      </c>
      <c r="AV1018" s="323">
        <v>45383</v>
      </c>
      <c r="AW1018" s="323">
        <v>45473</v>
      </c>
      <c r="AX1018" s="324">
        <v>2184</v>
      </c>
      <c r="AY1018" s="325">
        <v>250</v>
      </c>
      <c r="AZ1018" s="274">
        <f t="shared" si="306"/>
        <v>0.96899000000000002</v>
      </c>
      <c r="BA1018" s="326">
        <f t="shared" si="316"/>
        <v>258.00059856138864</v>
      </c>
      <c r="BB1018" s="296" t="str">
        <f t="shared" si="317"/>
        <v/>
      </c>
      <c r="BC1018">
        <f t="shared" si="307"/>
        <v>1</v>
      </c>
      <c r="BD1018" s="296"/>
      <c r="BE1018" s="296"/>
      <c r="BF1018" s="332">
        <v>45161</v>
      </c>
      <c r="BG1018" s="2" t="s">
        <v>115</v>
      </c>
      <c r="BH1018" s="2" t="s">
        <v>145</v>
      </c>
      <c r="BI1018" s="323">
        <v>45748</v>
      </c>
      <c r="BJ1018" s="323">
        <v>45838</v>
      </c>
      <c r="BK1018" s="324">
        <v>2184</v>
      </c>
      <c r="BL1018" s="325">
        <v>106.98</v>
      </c>
      <c r="BM1018" s="274">
        <f t="shared" si="308"/>
        <v>0.95835000000000004</v>
      </c>
      <c r="BN1018" s="326">
        <f t="shared" si="318"/>
        <v>111.62936296760056</v>
      </c>
      <c r="BO1018" s="296" t="str">
        <f t="shared" si="319"/>
        <v/>
      </c>
      <c r="BP1018" t="str">
        <f t="shared" si="309"/>
        <v/>
      </c>
      <c r="BQ1018" s="296"/>
      <c r="BR1018" s="332">
        <v>45148</v>
      </c>
      <c r="BS1018" s="2" t="s">
        <v>108</v>
      </c>
      <c r="BT1018" s="2" t="s">
        <v>149</v>
      </c>
      <c r="BU1018" s="323">
        <v>47484</v>
      </c>
      <c r="BV1018" s="323">
        <v>47848</v>
      </c>
      <c r="BW1018" s="324">
        <v>8760</v>
      </c>
      <c r="BX1018" s="325">
        <v>83.84</v>
      </c>
      <c r="BY1018" s="274">
        <f t="shared" si="310"/>
        <v>0.95835000000000004</v>
      </c>
      <c r="BZ1018" s="326">
        <f t="shared" si="320"/>
        <v>87.483695935722864</v>
      </c>
      <c r="CA1018" s="296" t="str">
        <f t="shared" si="321"/>
        <v/>
      </c>
    </row>
    <row r="1019" spans="12:79" x14ac:dyDescent="0.25">
      <c r="L1019" s="332">
        <v>43959</v>
      </c>
      <c r="M1019" s="2" t="s">
        <v>108</v>
      </c>
      <c r="N1019" s="2" t="s">
        <v>133</v>
      </c>
      <c r="O1019" s="323">
        <v>44562</v>
      </c>
      <c r="P1019" s="323">
        <v>44926</v>
      </c>
      <c r="Q1019" s="324">
        <v>8760</v>
      </c>
      <c r="R1019" s="325">
        <v>40.630000000000003</v>
      </c>
      <c r="S1019" s="274">
        <f t="shared" si="302"/>
        <v>1.0567500000000001</v>
      </c>
      <c r="T1019" s="326">
        <f t="shared" si="311"/>
        <v>38.448071918618403</v>
      </c>
      <c r="U1019" s="296" t="str">
        <f t="shared" si="303"/>
        <v/>
      </c>
      <c r="V1019" s="296"/>
      <c r="W1019" s="332">
        <v>44391</v>
      </c>
      <c r="X1019" s="2" t="s">
        <v>108</v>
      </c>
      <c r="Y1019" s="2" t="s">
        <v>141</v>
      </c>
      <c r="Z1019" s="323">
        <v>46388</v>
      </c>
      <c r="AA1019" s="323">
        <v>46752</v>
      </c>
      <c r="AB1019" s="324">
        <v>8760</v>
      </c>
      <c r="AC1019" s="325">
        <v>59.23</v>
      </c>
      <c r="AD1019" s="274">
        <f t="shared" si="304"/>
        <v>1.0853999999999999</v>
      </c>
      <c r="AE1019" s="326">
        <f t="shared" si="312"/>
        <v>54.569743873226464</v>
      </c>
      <c r="AF1019" s="296" t="str">
        <f t="shared" si="313"/>
        <v/>
      </c>
      <c r="AG1019" s="296"/>
      <c r="AH1019" s="332">
        <v>44785</v>
      </c>
      <c r="AI1019" s="2" t="s">
        <v>108</v>
      </c>
      <c r="AJ1019" s="2" t="s">
        <v>149</v>
      </c>
      <c r="AK1019" s="323">
        <v>47484</v>
      </c>
      <c r="AL1019" s="323">
        <v>47848</v>
      </c>
      <c r="AM1019" s="324">
        <v>8760</v>
      </c>
      <c r="AN1019" s="325">
        <v>133.38</v>
      </c>
      <c r="AO1019" s="274">
        <f t="shared" si="305"/>
        <v>0.96899000000000002</v>
      </c>
      <c r="AP1019" s="326">
        <f t="shared" si="314"/>
        <v>137.64847934447207</v>
      </c>
      <c r="AQ1019" s="296" t="str">
        <f t="shared" si="315"/>
        <v/>
      </c>
      <c r="AR1019" s="296"/>
      <c r="AS1019" s="332">
        <v>44798</v>
      </c>
      <c r="AT1019" s="2" t="s">
        <v>115</v>
      </c>
      <c r="AU1019" s="2" t="s">
        <v>118</v>
      </c>
      <c r="AV1019" s="323">
        <v>45474</v>
      </c>
      <c r="AW1019" s="323">
        <v>45565</v>
      </c>
      <c r="AX1019" s="324">
        <v>2208</v>
      </c>
      <c r="AY1019" s="325">
        <v>250.03</v>
      </c>
      <c r="AZ1019" s="274">
        <f t="shared" si="306"/>
        <v>0.96899000000000002</v>
      </c>
      <c r="BA1019" s="326">
        <f t="shared" si="316"/>
        <v>258.03155863321604</v>
      </c>
      <c r="BB1019" s="296" t="str">
        <f t="shared" si="317"/>
        <v/>
      </c>
      <c r="BC1019">
        <f t="shared" si="307"/>
        <v>1</v>
      </c>
      <c r="BD1019" s="296"/>
      <c r="BE1019" s="296"/>
      <c r="BF1019" s="332">
        <v>45161</v>
      </c>
      <c r="BG1019" s="2" t="s">
        <v>115</v>
      </c>
      <c r="BH1019" s="2" t="s">
        <v>148</v>
      </c>
      <c r="BI1019" s="323">
        <v>45839</v>
      </c>
      <c r="BJ1019" s="323">
        <v>45930</v>
      </c>
      <c r="BK1019" s="324">
        <v>2208</v>
      </c>
      <c r="BL1019" s="325">
        <v>107.64</v>
      </c>
      <c r="BM1019" s="274">
        <f t="shared" si="308"/>
        <v>0.95835000000000004</v>
      </c>
      <c r="BN1019" s="326">
        <f t="shared" si="318"/>
        <v>112.31804664266708</v>
      </c>
      <c r="BO1019" s="296" t="str">
        <f t="shared" si="319"/>
        <v/>
      </c>
      <c r="BP1019" t="str">
        <f t="shared" si="309"/>
        <v/>
      </c>
      <c r="BQ1019" s="296"/>
      <c r="BR1019" s="332">
        <v>45148</v>
      </c>
      <c r="BS1019" s="2" t="s">
        <v>108</v>
      </c>
      <c r="BT1019" s="2" t="s">
        <v>153</v>
      </c>
      <c r="BU1019" s="323">
        <v>47849</v>
      </c>
      <c r="BV1019" s="323">
        <v>48213</v>
      </c>
      <c r="BW1019" s="324">
        <v>8760</v>
      </c>
      <c r="BX1019" s="325">
        <v>83.66</v>
      </c>
      <c r="BY1019" s="274">
        <f t="shared" si="310"/>
        <v>0.95835000000000004</v>
      </c>
      <c r="BZ1019" s="326">
        <f t="shared" si="320"/>
        <v>87.29587311525016</v>
      </c>
      <c r="CA1019" s="296" t="str">
        <f t="shared" si="321"/>
        <v/>
      </c>
    </row>
    <row r="1020" spans="12:79" x14ac:dyDescent="0.25">
      <c r="L1020" s="332">
        <v>43959</v>
      </c>
      <c r="M1020" s="2" t="s">
        <v>108</v>
      </c>
      <c r="N1020" s="2" t="s">
        <v>110</v>
      </c>
      <c r="O1020" s="323">
        <v>44927</v>
      </c>
      <c r="P1020" s="323">
        <v>45291</v>
      </c>
      <c r="Q1020" s="324">
        <v>8760</v>
      </c>
      <c r="R1020" s="325">
        <v>42.71</v>
      </c>
      <c r="S1020" s="274">
        <f t="shared" si="302"/>
        <v>1.0567500000000001</v>
      </c>
      <c r="T1020" s="326">
        <f t="shared" si="311"/>
        <v>40.416370948663349</v>
      </c>
      <c r="U1020" s="296" t="str">
        <f t="shared" si="303"/>
        <v/>
      </c>
      <c r="V1020" s="296"/>
      <c r="W1020" s="332">
        <v>44390</v>
      </c>
      <c r="X1020" s="2" t="s">
        <v>108</v>
      </c>
      <c r="Y1020" s="2" t="s">
        <v>133</v>
      </c>
      <c r="Z1020" s="323">
        <v>44562</v>
      </c>
      <c r="AA1020" s="323">
        <v>44926</v>
      </c>
      <c r="AB1020" s="324">
        <v>8760</v>
      </c>
      <c r="AC1020" s="325">
        <v>71.510000000000005</v>
      </c>
      <c r="AD1020" s="274">
        <f t="shared" si="304"/>
        <v>1.0853999999999999</v>
      </c>
      <c r="AE1020" s="326">
        <f t="shared" si="312"/>
        <v>65.883545236779071</v>
      </c>
      <c r="AF1020" s="296" t="str">
        <f t="shared" si="313"/>
        <v/>
      </c>
      <c r="AG1020" s="296"/>
      <c r="AH1020" s="332">
        <v>44785</v>
      </c>
      <c r="AI1020" s="2" t="s">
        <v>108</v>
      </c>
      <c r="AJ1020" s="2" t="s">
        <v>153</v>
      </c>
      <c r="AK1020" s="323">
        <v>47849</v>
      </c>
      <c r="AL1020" s="323">
        <v>48213</v>
      </c>
      <c r="AM1020" s="324">
        <v>8760</v>
      </c>
      <c r="AN1020" s="325">
        <v>133.38</v>
      </c>
      <c r="AO1020" s="274">
        <f t="shared" si="305"/>
        <v>0.96899000000000002</v>
      </c>
      <c r="AP1020" s="326">
        <f t="shared" si="314"/>
        <v>137.64847934447207</v>
      </c>
      <c r="AQ1020" s="296" t="str">
        <f t="shared" si="315"/>
        <v/>
      </c>
      <c r="AR1020" s="296"/>
      <c r="AS1020" s="332">
        <v>44798</v>
      </c>
      <c r="AT1020" s="2" t="s">
        <v>115</v>
      </c>
      <c r="AU1020" s="2" t="s">
        <v>140</v>
      </c>
      <c r="AV1020" s="323">
        <v>45566</v>
      </c>
      <c r="AW1020" s="323">
        <v>45657</v>
      </c>
      <c r="AX1020" s="324">
        <v>2209</v>
      </c>
      <c r="AY1020" s="325">
        <v>403.73</v>
      </c>
      <c r="AZ1020" s="274">
        <f t="shared" si="306"/>
        <v>0.96899000000000002</v>
      </c>
      <c r="BA1020" s="326">
        <f t="shared" si="316"/>
        <v>416.6503266287578</v>
      </c>
      <c r="BB1020" s="296" t="str">
        <f t="shared" si="317"/>
        <v/>
      </c>
      <c r="BC1020" t="str">
        <f t="shared" si="307"/>
        <v/>
      </c>
      <c r="BD1020" s="296"/>
      <c r="BE1020" s="296"/>
      <c r="BF1020" s="332">
        <v>45161</v>
      </c>
      <c r="BG1020" s="2" t="s">
        <v>115</v>
      </c>
      <c r="BH1020" s="2" t="s">
        <v>152</v>
      </c>
      <c r="BI1020" s="323">
        <v>45931</v>
      </c>
      <c r="BJ1020" s="323">
        <v>46022</v>
      </c>
      <c r="BK1020" s="324">
        <v>2209</v>
      </c>
      <c r="BL1020" s="325">
        <v>134.63999999999999</v>
      </c>
      <c r="BM1020" s="274">
        <f t="shared" si="308"/>
        <v>0.95835000000000004</v>
      </c>
      <c r="BN1020" s="326">
        <f t="shared" si="318"/>
        <v>140.49146971357018</v>
      </c>
      <c r="BO1020" s="296" t="str">
        <f t="shared" si="319"/>
        <v/>
      </c>
      <c r="BP1020" t="str">
        <f t="shared" si="309"/>
        <v/>
      </c>
      <c r="BQ1020" s="296"/>
      <c r="BR1020" s="332">
        <v>45148</v>
      </c>
      <c r="BS1020" s="2" t="s">
        <v>108</v>
      </c>
      <c r="BT1020" s="2" t="s">
        <v>155</v>
      </c>
      <c r="BU1020" s="323">
        <v>48214</v>
      </c>
      <c r="BV1020" s="323">
        <v>48579</v>
      </c>
      <c r="BW1020" s="324">
        <v>8784</v>
      </c>
      <c r="BX1020" s="325">
        <v>83.51</v>
      </c>
      <c r="BY1020" s="274">
        <f t="shared" si="310"/>
        <v>0.95835000000000004</v>
      </c>
      <c r="BZ1020" s="326">
        <f t="shared" si="320"/>
        <v>87.1393540981896</v>
      </c>
      <c r="CA1020" s="296" t="str">
        <f t="shared" si="321"/>
        <v/>
      </c>
    </row>
    <row r="1021" spans="12:79" x14ac:dyDescent="0.25">
      <c r="L1021" s="332">
        <v>43959</v>
      </c>
      <c r="M1021" s="2" t="s">
        <v>108</v>
      </c>
      <c r="N1021" s="2" t="s">
        <v>111</v>
      </c>
      <c r="O1021" s="323">
        <v>45292</v>
      </c>
      <c r="P1021" s="323">
        <v>45657</v>
      </c>
      <c r="Q1021" s="324">
        <v>8784</v>
      </c>
      <c r="R1021" s="325">
        <v>44</v>
      </c>
      <c r="S1021" s="274">
        <f t="shared" si="302"/>
        <v>1.0567500000000001</v>
      </c>
      <c r="T1021" s="326">
        <f t="shared" si="311"/>
        <v>41.63709486633546</v>
      </c>
      <c r="U1021" s="296" t="str">
        <f t="shared" si="303"/>
        <v/>
      </c>
      <c r="V1021" s="296"/>
      <c r="W1021" s="332">
        <v>44390</v>
      </c>
      <c r="X1021" s="2" t="s">
        <v>108</v>
      </c>
      <c r="Y1021" s="2" t="s">
        <v>110</v>
      </c>
      <c r="Z1021" s="323">
        <v>44927</v>
      </c>
      <c r="AA1021" s="323">
        <v>45291</v>
      </c>
      <c r="AB1021" s="324">
        <v>8760</v>
      </c>
      <c r="AC1021" s="325">
        <v>63.16</v>
      </c>
      <c r="AD1021" s="274">
        <f t="shared" si="304"/>
        <v>1.0853999999999999</v>
      </c>
      <c r="AE1021" s="326">
        <f t="shared" si="312"/>
        <v>58.190528837295005</v>
      </c>
      <c r="AF1021" s="296" t="str">
        <f t="shared" si="313"/>
        <v/>
      </c>
      <c r="AG1021" s="296"/>
      <c r="AH1021" s="332">
        <v>44785</v>
      </c>
      <c r="AI1021" s="2" t="s">
        <v>108</v>
      </c>
      <c r="AJ1021" s="2" t="s">
        <v>155</v>
      </c>
      <c r="AK1021" s="323">
        <v>48214</v>
      </c>
      <c r="AL1021" s="323">
        <v>48579</v>
      </c>
      <c r="AM1021" s="324">
        <v>8784</v>
      </c>
      <c r="AN1021" s="325">
        <v>133.38</v>
      </c>
      <c r="AO1021" s="274">
        <f t="shared" si="305"/>
        <v>0.96899000000000002</v>
      </c>
      <c r="AP1021" s="326">
        <f t="shared" si="314"/>
        <v>137.64847934447207</v>
      </c>
      <c r="AQ1021" s="296" t="str">
        <f t="shared" si="315"/>
        <v/>
      </c>
      <c r="AR1021" s="296"/>
      <c r="AS1021" s="332">
        <v>44798</v>
      </c>
      <c r="AT1021" s="2" t="s">
        <v>115</v>
      </c>
      <c r="AU1021" s="2" t="s">
        <v>135</v>
      </c>
      <c r="AV1021" s="323">
        <v>45658</v>
      </c>
      <c r="AW1021" s="323">
        <v>45747</v>
      </c>
      <c r="AX1021" s="324">
        <v>2159</v>
      </c>
      <c r="AY1021" s="325">
        <v>296.02</v>
      </c>
      <c r="AZ1021" s="274">
        <f t="shared" si="306"/>
        <v>0.96899000000000002</v>
      </c>
      <c r="BA1021" s="326">
        <f t="shared" si="316"/>
        <v>305.49334874456906</v>
      </c>
      <c r="BB1021" s="296" t="str">
        <f t="shared" si="317"/>
        <v/>
      </c>
      <c r="BC1021" t="str">
        <f t="shared" si="307"/>
        <v/>
      </c>
      <c r="BD1021" s="296"/>
      <c r="BE1021" s="296"/>
      <c r="BF1021" s="332">
        <v>45161</v>
      </c>
      <c r="BG1021" s="2" t="s">
        <v>115</v>
      </c>
      <c r="BH1021" s="2" t="s">
        <v>138</v>
      </c>
      <c r="BI1021" s="323">
        <v>46023</v>
      </c>
      <c r="BJ1021" s="323">
        <v>46112</v>
      </c>
      <c r="BK1021" s="324">
        <v>2159</v>
      </c>
      <c r="BL1021" s="325">
        <v>134.25</v>
      </c>
      <c r="BM1021" s="274">
        <f t="shared" si="308"/>
        <v>0.95835000000000004</v>
      </c>
      <c r="BN1021" s="326">
        <f t="shared" si="318"/>
        <v>140.0845202692127</v>
      </c>
      <c r="BO1021" s="296" t="str">
        <f t="shared" si="319"/>
        <v/>
      </c>
      <c r="BP1021" t="str">
        <f t="shared" si="309"/>
        <v/>
      </c>
      <c r="BQ1021" s="296"/>
      <c r="BR1021" s="332">
        <v>45148</v>
      </c>
      <c r="BS1021" s="2" t="s">
        <v>108</v>
      </c>
      <c r="BT1021" s="2" t="s">
        <v>158</v>
      </c>
      <c r="BU1021" s="323">
        <v>48580</v>
      </c>
      <c r="BV1021" s="323">
        <v>48944</v>
      </c>
      <c r="BW1021" s="324">
        <v>8760</v>
      </c>
      <c r="BX1021" s="325">
        <v>82.66</v>
      </c>
      <c r="BY1021" s="274">
        <f t="shared" si="310"/>
        <v>0.95835000000000004</v>
      </c>
      <c r="BZ1021" s="326">
        <f t="shared" si="320"/>
        <v>86.252413001513005</v>
      </c>
      <c r="CA1021" s="296" t="str">
        <f t="shared" si="321"/>
        <v/>
      </c>
    </row>
    <row r="1022" spans="12:79" x14ac:dyDescent="0.25">
      <c r="L1022" s="332">
        <v>43959</v>
      </c>
      <c r="M1022" s="2" t="s">
        <v>108</v>
      </c>
      <c r="N1022" s="2" t="s">
        <v>135</v>
      </c>
      <c r="O1022" s="323">
        <v>45658</v>
      </c>
      <c r="P1022" s="323">
        <v>46022</v>
      </c>
      <c r="Q1022" s="324">
        <v>8760</v>
      </c>
      <c r="R1022" s="325">
        <v>44.55</v>
      </c>
      <c r="S1022" s="274">
        <f t="shared" si="302"/>
        <v>1.0567500000000001</v>
      </c>
      <c r="T1022" s="326">
        <f t="shared" si="311"/>
        <v>42.157558552164652</v>
      </c>
      <c r="U1022" s="296" t="str">
        <f t="shared" si="303"/>
        <v/>
      </c>
      <c r="V1022" s="296"/>
      <c r="W1022" s="332">
        <v>44390</v>
      </c>
      <c r="X1022" s="2" t="s">
        <v>108</v>
      </c>
      <c r="Y1022" s="2" t="s">
        <v>111</v>
      </c>
      <c r="Z1022" s="323">
        <v>45292</v>
      </c>
      <c r="AA1022" s="323">
        <v>45657</v>
      </c>
      <c r="AB1022" s="324">
        <v>8784</v>
      </c>
      <c r="AC1022" s="325">
        <v>59.98</v>
      </c>
      <c r="AD1022" s="274">
        <f t="shared" si="304"/>
        <v>1.0853999999999999</v>
      </c>
      <c r="AE1022" s="326">
        <f t="shared" si="312"/>
        <v>55.260733370186109</v>
      </c>
      <c r="AF1022" s="296" t="str">
        <f t="shared" si="313"/>
        <v/>
      </c>
      <c r="AG1022" s="296"/>
      <c r="AH1022" s="332">
        <v>44784</v>
      </c>
      <c r="AI1022" s="2" t="s">
        <v>108</v>
      </c>
      <c r="AJ1022" s="2" t="s">
        <v>110</v>
      </c>
      <c r="AK1022" s="323">
        <v>44927</v>
      </c>
      <c r="AL1022" s="323">
        <v>45291</v>
      </c>
      <c r="AM1022" s="324">
        <v>8760</v>
      </c>
      <c r="AN1022" s="325">
        <v>454.63</v>
      </c>
      <c r="AO1022" s="274">
        <f t="shared" si="305"/>
        <v>0.96899000000000002</v>
      </c>
      <c r="AP1022" s="326">
        <f t="shared" si="314"/>
        <v>469.17924849585648</v>
      </c>
      <c r="AQ1022" s="296" t="str">
        <f t="shared" si="315"/>
        <v/>
      </c>
      <c r="AR1022" s="296"/>
      <c r="AS1022" s="332">
        <v>44798</v>
      </c>
      <c r="AT1022" s="2" t="s">
        <v>115</v>
      </c>
      <c r="AU1022" s="2" t="s">
        <v>145</v>
      </c>
      <c r="AV1022" s="323">
        <v>45748</v>
      </c>
      <c r="AW1022" s="323">
        <v>45838</v>
      </c>
      <c r="AX1022" s="324">
        <v>2184</v>
      </c>
      <c r="AY1022" s="325"/>
      <c r="AZ1022" s="274">
        <f t="shared" si="306"/>
        <v>0.96899000000000002</v>
      </c>
      <c r="BA1022" s="326" t="str">
        <f t="shared" si="316"/>
        <v/>
      </c>
      <c r="BB1022" s="296" t="str">
        <f t="shared" si="317"/>
        <v/>
      </c>
      <c r="BC1022" t="str">
        <f t="shared" si="307"/>
        <v/>
      </c>
      <c r="BD1022" s="296"/>
      <c r="BE1022" s="296"/>
      <c r="BF1022" s="332">
        <v>45161</v>
      </c>
      <c r="BG1022" s="2" t="s">
        <v>115</v>
      </c>
      <c r="BH1022" s="2" t="s">
        <v>157</v>
      </c>
      <c r="BI1022" s="323">
        <v>46113</v>
      </c>
      <c r="BJ1022" s="323">
        <v>46203</v>
      </c>
      <c r="BK1022" s="324">
        <v>2184</v>
      </c>
      <c r="BL1022" s="325"/>
      <c r="BM1022" s="274">
        <f t="shared" si="308"/>
        <v>0.95835000000000004</v>
      </c>
      <c r="BN1022" s="326" t="str">
        <f t="shared" si="318"/>
        <v/>
      </c>
      <c r="BO1022" s="296" t="str">
        <f t="shared" si="319"/>
        <v/>
      </c>
      <c r="BP1022" t="str">
        <f t="shared" si="309"/>
        <v/>
      </c>
      <c r="BQ1022" s="296"/>
      <c r="BR1022" s="332">
        <v>45147</v>
      </c>
      <c r="BS1022" s="2" t="s">
        <v>108</v>
      </c>
      <c r="BT1022" s="2" t="s">
        <v>111</v>
      </c>
      <c r="BU1022" s="323">
        <v>45292</v>
      </c>
      <c r="BV1022" s="323">
        <v>45657</v>
      </c>
      <c r="BW1022" s="324">
        <v>8784</v>
      </c>
      <c r="BX1022" s="325">
        <v>138.02000000000001</v>
      </c>
      <c r="BY1022" s="274">
        <f t="shared" si="310"/>
        <v>0.95835000000000004</v>
      </c>
      <c r="BZ1022" s="326">
        <f t="shared" si="320"/>
        <v>144.01836489800178</v>
      </c>
      <c r="CA1022" s="296">
        <f t="shared" si="321"/>
        <v>144.01836489800178</v>
      </c>
    </row>
    <row r="1023" spans="12:79" x14ac:dyDescent="0.25">
      <c r="L1023" s="332">
        <v>43959</v>
      </c>
      <c r="M1023" s="2" t="s">
        <v>108</v>
      </c>
      <c r="N1023" s="2" t="s">
        <v>138</v>
      </c>
      <c r="O1023" s="323">
        <v>46023</v>
      </c>
      <c r="P1023" s="323">
        <v>46387</v>
      </c>
      <c r="Q1023" s="324">
        <v>8760</v>
      </c>
      <c r="R1023" s="325">
        <v>45.1</v>
      </c>
      <c r="S1023" s="274">
        <f t="shared" si="302"/>
        <v>1.0567500000000001</v>
      </c>
      <c r="T1023" s="326">
        <f t="shared" si="311"/>
        <v>42.678022237993851</v>
      </c>
      <c r="U1023" s="296" t="str">
        <f t="shared" si="303"/>
        <v/>
      </c>
      <c r="V1023" s="296"/>
      <c r="W1023" s="332">
        <v>44390</v>
      </c>
      <c r="X1023" s="2" t="s">
        <v>108</v>
      </c>
      <c r="Y1023" s="2" t="s">
        <v>135</v>
      </c>
      <c r="Z1023" s="323">
        <v>45658</v>
      </c>
      <c r="AA1023" s="323">
        <v>46022</v>
      </c>
      <c r="AB1023" s="324">
        <v>8760</v>
      </c>
      <c r="AC1023" s="325">
        <v>58.62</v>
      </c>
      <c r="AD1023" s="274">
        <f t="shared" si="304"/>
        <v>1.0853999999999999</v>
      </c>
      <c r="AE1023" s="326">
        <f t="shared" si="312"/>
        <v>54.007739082365951</v>
      </c>
      <c r="AF1023" s="296" t="str">
        <f t="shared" si="313"/>
        <v/>
      </c>
      <c r="AG1023" s="296"/>
      <c r="AH1023" s="332">
        <v>44784</v>
      </c>
      <c r="AI1023" s="2" t="s">
        <v>108</v>
      </c>
      <c r="AJ1023" s="2" t="s">
        <v>111</v>
      </c>
      <c r="AK1023" s="323">
        <v>45292</v>
      </c>
      <c r="AL1023" s="323">
        <v>45657</v>
      </c>
      <c r="AM1023" s="324">
        <v>8784</v>
      </c>
      <c r="AN1023" s="325">
        <v>284.77</v>
      </c>
      <c r="AO1023" s="274">
        <f t="shared" si="305"/>
        <v>0.96899000000000002</v>
      </c>
      <c r="AP1023" s="326">
        <f t="shared" si="314"/>
        <v>293.88332180930655</v>
      </c>
      <c r="AQ1023" s="296">
        <f t="shared" si="315"/>
        <v>293.88332180930655</v>
      </c>
      <c r="AR1023" s="296"/>
      <c r="AS1023" s="332">
        <v>44797</v>
      </c>
      <c r="AT1023" s="2" t="s">
        <v>115</v>
      </c>
      <c r="AU1023" s="2" t="s">
        <v>186</v>
      </c>
      <c r="AV1023" s="323">
        <v>44835</v>
      </c>
      <c r="AW1023" s="323">
        <v>44926</v>
      </c>
      <c r="AX1023" s="324">
        <v>2209</v>
      </c>
      <c r="AY1023" s="325">
        <v>751.91</v>
      </c>
      <c r="AZ1023" s="274">
        <f t="shared" si="306"/>
        <v>0.96899000000000002</v>
      </c>
      <c r="BA1023" s="326">
        <f t="shared" si="316"/>
        <v>775.97292025717491</v>
      </c>
      <c r="BB1023" s="296" t="str">
        <f t="shared" si="317"/>
        <v/>
      </c>
      <c r="BC1023" t="str">
        <f t="shared" si="307"/>
        <v/>
      </c>
      <c r="BD1023" s="296"/>
      <c r="BE1023" s="296"/>
      <c r="BF1023" s="332">
        <v>45160</v>
      </c>
      <c r="BG1023" s="2" t="s">
        <v>115</v>
      </c>
      <c r="BH1023" s="2" t="s">
        <v>116</v>
      </c>
      <c r="BI1023" s="323">
        <v>45200</v>
      </c>
      <c r="BJ1023" s="323">
        <v>45291</v>
      </c>
      <c r="BK1023" s="324">
        <v>2209</v>
      </c>
      <c r="BL1023" s="325">
        <v>136.97999999999999</v>
      </c>
      <c r="BM1023" s="274">
        <f t="shared" si="308"/>
        <v>0.95835000000000004</v>
      </c>
      <c r="BN1023" s="326">
        <f t="shared" si="318"/>
        <v>142.93316637971512</v>
      </c>
      <c r="BO1023" s="296">
        <f t="shared" si="319"/>
        <v>142.93316637971512</v>
      </c>
      <c r="BP1023">
        <f t="shared" si="309"/>
        <v>1</v>
      </c>
      <c r="BQ1023" s="296"/>
      <c r="BR1023" s="332">
        <v>45147</v>
      </c>
      <c r="BS1023" s="2" t="s">
        <v>108</v>
      </c>
      <c r="BT1023" s="2" t="s">
        <v>135</v>
      </c>
      <c r="BU1023" s="323">
        <v>45658</v>
      </c>
      <c r="BV1023" s="323">
        <v>46022</v>
      </c>
      <c r="BW1023" s="324">
        <v>8760</v>
      </c>
      <c r="BX1023" s="325">
        <v>125.59</v>
      </c>
      <c r="BY1023" s="274">
        <f t="shared" si="310"/>
        <v>0.95835000000000004</v>
      </c>
      <c r="BZ1023" s="326">
        <f t="shared" si="320"/>
        <v>131.04815568424897</v>
      </c>
      <c r="CA1023" s="296" t="str">
        <f t="shared" si="321"/>
        <v/>
      </c>
    </row>
    <row r="1024" spans="12:79" x14ac:dyDescent="0.25">
      <c r="L1024" s="332">
        <v>43958</v>
      </c>
      <c r="M1024" s="2" t="s">
        <v>108</v>
      </c>
      <c r="N1024" s="2" t="s">
        <v>151</v>
      </c>
      <c r="O1024" s="323">
        <v>44197</v>
      </c>
      <c r="P1024" s="323">
        <v>44561</v>
      </c>
      <c r="Q1024" s="324">
        <v>8760</v>
      </c>
      <c r="R1024" s="325">
        <v>36.340000000000003</v>
      </c>
      <c r="S1024" s="274">
        <f t="shared" si="302"/>
        <v>1.0567500000000001</v>
      </c>
      <c r="T1024" s="326">
        <f t="shared" si="311"/>
        <v>34.388455169150696</v>
      </c>
      <c r="U1024" s="296" t="str">
        <f t="shared" si="303"/>
        <v/>
      </c>
      <c r="V1024" s="296"/>
      <c r="W1024" s="332">
        <v>44390</v>
      </c>
      <c r="X1024" s="2" t="s">
        <v>108</v>
      </c>
      <c r="Y1024" s="2" t="s">
        <v>138</v>
      </c>
      <c r="Z1024" s="323">
        <v>46023</v>
      </c>
      <c r="AA1024" s="323">
        <v>46387</v>
      </c>
      <c r="AB1024" s="324">
        <v>8760</v>
      </c>
      <c r="AC1024" s="325">
        <v>58.7</v>
      </c>
      <c r="AD1024" s="274">
        <f t="shared" si="304"/>
        <v>1.0853999999999999</v>
      </c>
      <c r="AE1024" s="326">
        <f t="shared" si="312"/>
        <v>54.081444628708319</v>
      </c>
      <c r="AF1024" s="296" t="str">
        <f t="shared" si="313"/>
        <v/>
      </c>
      <c r="AG1024" s="296"/>
      <c r="AH1024" s="332">
        <v>44784</v>
      </c>
      <c r="AI1024" s="2" t="s">
        <v>108</v>
      </c>
      <c r="AJ1024" s="2" t="s">
        <v>135</v>
      </c>
      <c r="AK1024" s="323">
        <v>45658</v>
      </c>
      <c r="AL1024" s="323">
        <v>46022</v>
      </c>
      <c r="AM1024" s="324">
        <v>8760</v>
      </c>
      <c r="AN1024" s="325">
        <v>188</v>
      </c>
      <c r="AO1024" s="274">
        <f t="shared" si="305"/>
        <v>0.96899000000000002</v>
      </c>
      <c r="AP1024" s="326">
        <f t="shared" si="314"/>
        <v>194.01645011816427</v>
      </c>
      <c r="AQ1024" s="296" t="str">
        <f t="shared" si="315"/>
        <v/>
      </c>
      <c r="AR1024" s="296"/>
      <c r="AS1024" s="332">
        <v>44797</v>
      </c>
      <c r="AT1024" s="2" t="s">
        <v>115</v>
      </c>
      <c r="AU1024" s="2" t="s">
        <v>110</v>
      </c>
      <c r="AV1024" s="323">
        <v>44927</v>
      </c>
      <c r="AW1024" s="323">
        <v>45016</v>
      </c>
      <c r="AX1024" s="324">
        <v>2159</v>
      </c>
      <c r="AY1024" s="325">
        <v>790</v>
      </c>
      <c r="AZ1024" s="274">
        <f t="shared" si="306"/>
        <v>0.96899000000000002</v>
      </c>
      <c r="BA1024" s="326">
        <f t="shared" si="316"/>
        <v>815.28189145398812</v>
      </c>
      <c r="BB1024" s="296" t="str">
        <f t="shared" si="317"/>
        <v/>
      </c>
      <c r="BC1024" t="str">
        <f t="shared" si="307"/>
        <v/>
      </c>
      <c r="BD1024" s="296"/>
      <c r="BE1024" s="296"/>
      <c r="BF1024" s="332">
        <v>45160</v>
      </c>
      <c r="BG1024" s="2" t="s">
        <v>115</v>
      </c>
      <c r="BH1024" s="2" t="s">
        <v>111</v>
      </c>
      <c r="BI1024" s="323">
        <v>45292</v>
      </c>
      <c r="BJ1024" s="323">
        <v>45382</v>
      </c>
      <c r="BK1024" s="324">
        <v>2183</v>
      </c>
      <c r="BL1024" s="325">
        <v>152.80000000000001</v>
      </c>
      <c r="BM1024" s="274">
        <f t="shared" si="308"/>
        <v>0.95835000000000004</v>
      </c>
      <c r="BN1024" s="326">
        <f t="shared" si="318"/>
        <v>159.4407053790369</v>
      </c>
      <c r="BO1024" s="296">
        <f t="shared" si="319"/>
        <v>159.4407053790369</v>
      </c>
      <c r="BP1024">
        <f t="shared" si="309"/>
        <v>1</v>
      </c>
      <c r="BQ1024" s="296"/>
      <c r="BR1024" s="332">
        <v>45147</v>
      </c>
      <c r="BS1024" s="2" t="s">
        <v>108</v>
      </c>
      <c r="BT1024" s="2" t="s">
        <v>138</v>
      </c>
      <c r="BU1024" s="323">
        <v>46023</v>
      </c>
      <c r="BV1024" s="323">
        <v>46387</v>
      </c>
      <c r="BW1024" s="324">
        <v>8760</v>
      </c>
      <c r="BX1024" s="325">
        <v>106.47</v>
      </c>
      <c r="BY1024" s="274">
        <f t="shared" si="310"/>
        <v>0.95835000000000004</v>
      </c>
      <c r="BZ1024" s="326">
        <f t="shared" si="320"/>
        <v>111.09719830959462</v>
      </c>
      <c r="CA1024" s="296" t="str">
        <f t="shared" si="321"/>
        <v/>
      </c>
    </row>
    <row r="1025" spans="12:79" x14ac:dyDescent="0.25">
      <c r="L1025" s="332">
        <v>43958</v>
      </c>
      <c r="M1025" s="2" t="s">
        <v>108</v>
      </c>
      <c r="N1025" s="2" t="s">
        <v>133</v>
      </c>
      <c r="O1025" s="323">
        <v>44562</v>
      </c>
      <c r="P1025" s="323">
        <v>44926</v>
      </c>
      <c r="Q1025" s="324">
        <v>8760</v>
      </c>
      <c r="R1025" s="325">
        <v>40.229999999999997</v>
      </c>
      <c r="S1025" s="274">
        <f t="shared" si="302"/>
        <v>1.0567500000000001</v>
      </c>
      <c r="T1025" s="326">
        <f t="shared" si="311"/>
        <v>38.069552874378985</v>
      </c>
      <c r="U1025" s="296" t="str">
        <f t="shared" si="303"/>
        <v/>
      </c>
      <c r="V1025" s="296"/>
      <c r="W1025" s="332">
        <v>44390</v>
      </c>
      <c r="X1025" s="2" t="s">
        <v>108</v>
      </c>
      <c r="Y1025" s="2" t="s">
        <v>141</v>
      </c>
      <c r="Z1025" s="323">
        <v>46388</v>
      </c>
      <c r="AA1025" s="323">
        <v>46752</v>
      </c>
      <c r="AB1025" s="324">
        <v>8760</v>
      </c>
      <c r="AC1025" s="325">
        <v>59.03</v>
      </c>
      <c r="AD1025" s="274">
        <f t="shared" si="304"/>
        <v>1.0853999999999999</v>
      </c>
      <c r="AE1025" s="326">
        <f t="shared" si="312"/>
        <v>54.38548000737056</v>
      </c>
      <c r="AF1025" s="296" t="str">
        <f t="shared" si="313"/>
        <v/>
      </c>
      <c r="AG1025" s="296"/>
      <c r="AH1025" s="332">
        <v>44784</v>
      </c>
      <c r="AI1025" s="2" t="s">
        <v>108</v>
      </c>
      <c r="AJ1025" s="2" t="s">
        <v>138</v>
      </c>
      <c r="AK1025" s="323">
        <v>46023</v>
      </c>
      <c r="AL1025" s="323">
        <v>46387</v>
      </c>
      <c r="AM1025" s="324">
        <v>8760</v>
      </c>
      <c r="AN1025" s="325">
        <v>160.5</v>
      </c>
      <c r="AO1025" s="274">
        <f t="shared" si="305"/>
        <v>0.96899000000000002</v>
      </c>
      <c r="AP1025" s="326">
        <f t="shared" si="314"/>
        <v>165.63638427641152</v>
      </c>
      <c r="AQ1025" s="296" t="str">
        <f t="shared" si="315"/>
        <v/>
      </c>
      <c r="AR1025" s="296"/>
      <c r="AS1025" s="332">
        <v>44797</v>
      </c>
      <c r="AT1025" s="2" t="s">
        <v>115</v>
      </c>
      <c r="AU1025" s="2" t="s">
        <v>134</v>
      </c>
      <c r="AV1025" s="323">
        <v>45017</v>
      </c>
      <c r="AW1025" s="323">
        <v>45107</v>
      </c>
      <c r="AX1025" s="324">
        <v>2184</v>
      </c>
      <c r="AY1025" s="325">
        <v>564.64</v>
      </c>
      <c r="AZ1025" s="274">
        <f t="shared" si="306"/>
        <v>0.96899000000000002</v>
      </c>
      <c r="BA1025" s="326">
        <f t="shared" si="316"/>
        <v>582.70983188680998</v>
      </c>
      <c r="BB1025" s="296" t="str">
        <f t="shared" si="317"/>
        <v/>
      </c>
      <c r="BC1025" t="str">
        <f t="shared" si="307"/>
        <v/>
      </c>
      <c r="BD1025" s="296"/>
      <c r="BE1025" s="296"/>
      <c r="BF1025" s="332">
        <v>45160</v>
      </c>
      <c r="BG1025" s="2" t="s">
        <v>115</v>
      </c>
      <c r="BH1025" s="2" t="s">
        <v>117</v>
      </c>
      <c r="BI1025" s="323">
        <v>45383</v>
      </c>
      <c r="BJ1025" s="323">
        <v>45473</v>
      </c>
      <c r="BK1025" s="324">
        <v>2184</v>
      </c>
      <c r="BL1025" s="325">
        <v>132.91</v>
      </c>
      <c r="BM1025" s="274">
        <f t="shared" si="308"/>
        <v>0.95835000000000004</v>
      </c>
      <c r="BN1025" s="326">
        <f t="shared" si="318"/>
        <v>138.68628371680492</v>
      </c>
      <c r="BO1025" s="296">
        <f t="shared" si="319"/>
        <v>138.68628371680492</v>
      </c>
      <c r="BP1025">
        <f t="shared" si="309"/>
        <v>1</v>
      </c>
      <c r="BQ1025" s="296"/>
      <c r="BR1025" s="332">
        <v>45147</v>
      </c>
      <c r="BS1025" s="2" t="s">
        <v>108</v>
      </c>
      <c r="BT1025" s="2" t="s">
        <v>141</v>
      </c>
      <c r="BU1025" s="323">
        <v>46388</v>
      </c>
      <c r="BV1025" s="323">
        <v>46752</v>
      </c>
      <c r="BW1025" s="324">
        <v>8760</v>
      </c>
      <c r="BX1025" s="325">
        <v>93.08</v>
      </c>
      <c r="BY1025" s="274">
        <f t="shared" si="310"/>
        <v>0.95835000000000004</v>
      </c>
      <c r="BZ1025" s="326">
        <f t="shared" si="320"/>
        <v>97.125267386654144</v>
      </c>
      <c r="CA1025" s="296" t="str">
        <f t="shared" si="321"/>
        <v/>
      </c>
    </row>
    <row r="1026" spans="12:79" x14ac:dyDescent="0.25">
      <c r="L1026" s="332">
        <v>43958</v>
      </c>
      <c r="M1026" s="2" t="s">
        <v>108</v>
      </c>
      <c r="N1026" s="2" t="s">
        <v>110</v>
      </c>
      <c r="O1026" s="323">
        <v>44927</v>
      </c>
      <c r="P1026" s="323">
        <v>45291</v>
      </c>
      <c r="Q1026" s="324">
        <v>8760</v>
      </c>
      <c r="R1026" s="325">
        <v>42.39</v>
      </c>
      <c r="S1026" s="274">
        <f t="shared" si="302"/>
        <v>1.0567500000000001</v>
      </c>
      <c r="T1026" s="326">
        <f t="shared" si="311"/>
        <v>40.113555713271822</v>
      </c>
      <c r="U1026" s="296" t="str">
        <f t="shared" si="303"/>
        <v/>
      </c>
      <c r="V1026" s="296"/>
      <c r="W1026" s="332">
        <v>44389</v>
      </c>
      <c r="X1026" s="2" t="s">
        <v>108</v>
      </c>
      <c r="Y1026" s="2" t="s">
        <v>133</v>
      </c>
      <c r="Z1026" s="323">
        <v>44562</v>
      </c>
      <c r="AA1026" s="323">
        <v>44926</v>
      </c>
      <c r="AB1026" s="324">
        <v>8760</v>
      </c>
      <c r="AC1026" s="325">
        <v>71.400000000000006</v>
      </c>
      <c r="AD1026" s="274">
        <f t="shared" si="304"/>
        <v>1.0853999999999999</v>
      </c>
      <c r="AE1026" s="326">
        <f t="shared" si="312"/>
        <v>65.782200110558335</v>
      </c>
      <c r="AF1026" s="296" t="str">
        <f t="shared" si="313"/>
        <v/>
      </c>
      <c r="AG1026" s="296"/>
      <c r="AH1026" s="332">
        <v>44784</v>
      </c>
      <c r="AI1026" s="2" t="s">
        <v>108</v>
      </c>
      <c r="AJ1026" s="2" t="s">
        <v>141</v>
      </c>
      <c r="AK1026" s="323">
        <v>46388</v>
      </c>
      <c r="AL1026" s="323">
        <v>46752</v>
      </c>
      <c r="AM1026" s="324">
        <v>8760</v>
      </c>
      <c r="AN1026" s="325">
        <v>139</v>
      </c>
      <c r="AO1026" s="274">
        <f t="shared" si="305"/>
        <v>0.96899000000000002</v>
      </c>
      <c r="AP1026" s="326">
        <f t="shared" si="314"/>
        <v>143.44833280013211</v>
      </c>
      <c r="AQ1026" s="296" t="str">
        <f t="shared" si="315"/>
        <v/>
      </c>
      <c r="AR1026" s="296"/>
      <c r="AS1026" s="332">
        <v>44797</v>
      </c>
      <c r="AT1026" s="2" t="s">
        <v>115</v>
      </c>
      <c r="AU1026" s="2" t="s">
        <v>137</v>
      </c>
      <c r="AV1026" s="323">
        <v>45108</v>
      </c>
      <c r="AW1026" s="323">
        <v>45199</v>
      </c>
      <c r="AX1026" s="324">
        <v>2208</v>
      </c>
      <c r="AY1026" s="325">
        <v>555</v>
      </c>
      <c r="AZ1026" s="274">
        <f t="shared" si="306"/>
        <v>0.96899000000000002</v>
      </c>
      <c r="BA1026" s="326">
        <f t="shared" si="316"/>
        <v>572.76132880628279</v>
      </c>
      <c r="BB1026" s="296" t="str">
        <f t="shared" si="317"/>
        <v/>
      </c>
      <c r="BC1026" t="str">
        <f t="shared" si="307"/>
        <v/>
      </c>
      <c r="BD1026" s="296"/>
      <c r="BE1026" s="296"/>
      <c r="BF1026" s="332">
        <v>45160</v>
      </c>
      <c r="BG1026" s="2" t="s">
        <v>115</v>
      </c>
      <c r="BH1026" s="2" t="s">
        <v>118</v>
      </c>
      <c r="BI1026" s="323">
        <v>45474</v>
      </c>
      <c r="BJ1026" s="323">
        <v>45565</v>
      </c>
      <c r="BK1026" s="324">
        <v>2208</v>
      </c>
      <c r="BL1026" s="325">
        <v>140.91</v>
      </c>
      <c r="BM1026" s="274">
        <f t="shared" si="308"/>
        <v>0.95835000000000004</v>
      </c>
      <c r="BN1026" s="326">
        <f t="shared" si="318"/>
        <v>147.03396462670213</v>
      </c>
      <c r="BO1026" s="296">
        <f t="shared" si="319"/>
        <v>147.03396462670213</v>
      </c>
      <c r="BP1026">
        <f t="shared" si="309"/>
        <v>1</v>
      </c>
      <c r="BQ1026" s="296"/>
      <c r="BR1026" s="332">
        <v>45147</v>
      </c>
      <c r="BS1026" s="2" t="s">
        <v>108</v>
      </c>
      <c r="BT1026" s="2" t="s">
        <v>143</v>
      </c>
      <c r="BU1026" s="323">
        <v>46753</v>
      </c>
      <c r="BV1026" s="323">
        <v>47118</v>
      </c>
      <c r="BW1026" s="324">
        <v>8784</v>
      </c>
      <c r="BX1026" s="325">
        <v>83.5</v>
      </c>
      <c r="BY1026" s="274">
        <f t="shared" si="310"/>
        <v>0.95835000000000004</v>
      </c>
      <c r="BZ1026" s="326">
        <f t="shared" si="320"/>
        <v>87.128919497052223</v>
      </c>
      <c r="CA1026" s="296" t="str">
        <f t="shared" si="321"/>
        <v/>
      </c>
    </row>
    <row r="1027" spans="12:79" x14ac:dyDescent="0.25">
      <c r="L1027" s="332">
        <v>43958</v>
      </c>
      <c r="M1027" s="2" t="s">
        <v>108</v>
      </c>
      <c r="N1027" s="2" t="s">
        <v>111</v>
      </c>
      <c r="O1027" s="323">
        <v>45292</v>
      </c>
      <c r="P1027" s="323">
        <v>45657</v>
      </c>
      <c r="Q1027" s="324">
        <v>8784</v>
      </c>
      <c r="R1027" s="325">
        <v>43.7</v>
      </c>
      <c r="S1027" s="274">
        <f t="shared" si="302"/>
        <v>1.0567500000000001</v>
      </c>
      <c r="T1027" s="326">
        <f t="shared" si="311"/>
        <v>41.353205583155905</v>
      </c>
      <c r="U1027" s="296" t="str">
        <f t="shared" si="303"/>
        <v/>
      </c>
      <c r="V1027" s="296"/>
      <c r="W1027" s="332">
        <v>44389</v>
      </c>
      <c r="X1027" s="2" t="s">
        <v>108</v>
      </c>
      <c r="Y1027" s="2" t="s">
        <v>110</v>
      </c>
      <c r="Z1027" s="323">
        <v>44927</v>
      </c>
      <c r="AA1027" s="323">
        <v>45291</v>
      </c>
      <c r="AB1027" s="324">
        <v>8760</v>
      </c>
      <c r="AC1027" s="325">
        <v>63.13</v>
      </c>
      <c r="AD1027" s="274">
        <f t="shared" si="304"/>
        <v>1.0853999999999999</v>
      </c>
      <c r="AE1027" s="326">
        <f t="shared" si="312"/>
        <v>58.16288925741663</v>
      </c>
      <c r="AF1027" s="296" t="str">
        <f t="shared" si="313"/>
        <v/>
      </c>
      <c r="AG1027" s="296"/>
      <c r="AH1027" s="332">
        <v>44784</v>
      </c>
      <c r="AI1027" s="2" t="s">
        <v>108</v>
      </c>
      <c r="AJ1027" s="2" t="s">
        <v>143</v>
      </c>
      <c r="AK1027" s="323">
        <v>46753</v>
      </c>
      <c r="AL1027" s="323">
        <v>47118</v>
      </c>
      <c r="AM1027" s="324">
        <v>8784</v>
      </c>
      <c r="AN1027" s="325">
        <v>140.96</v>
      </c>
      <c r="AO1027" s="274">
        <f t="shared" si="305"/>
        <v>0.96899000000000002</v>
      </c>
      <c r="AP1027" s="326">
        <f t="shared" si="314"/>
        <v>145.47105749285339</v>
      </c>
      <c r="AQ1027" s="296" t="str">
        <f t="shared" si="315"/>
        <v/>
      </c>
      <c r="AR1027" s="296"/>
      <c r="AS1027" s="332">
        <v>44797</v>
      </c>
      <c r="AT1027" s="2" t="s">
        <v>115</v>
      </c>
      <c r="AU1027" s="2" t="s">
        <v>116</v>
      </c>
      <c r="AV1027" s="323">
        <v>45200</v>
      </c>
      <c r="AW1027" s="323">
        <v>45291</v>
      </c>
      <c r="AX1027" s="324">
        <v>2209</v>
      </c>
      <c r="AY1027" s="325">
        <v>664.75</v>
      </c>
      <c r="AZ1027" s="274">
        <f t="shared" si="306"/>
        <v>0.96899000000000002</v>
      </c>
      <c r="BA1027" s="326">
        <f t="shared" si="316"/>
        <v>686.02359157473245</v>
      </c>
      <c r="BB1027" s="296" t="str">
        <f t="shared" si="317"/>
        <v/>
      </c>
      <c r="BC1027">
        <f t="shared" si="307"/>
        <v>1</v>
      </c>
      <c r="BD1027" s="296"/>
      <c r="BE1027" s="296"/>
      <c r="BF1027" s="332">
        <v>45160</v>
      </c>
      <c r="BG1027" s="2" t="s">
        <v>115</v>
      </c>
      <c r="BH1027" s="2" t="s">
        <v>140</v>
      </c>
      <c r="BI1027" s="323">
        <v>45566</v>
      </c>
      <c r="BJ1027" s="323">
        <v>45657</v>
      </c>
      <c r="BK1027" s="324">
        <v>2209</v>
      </c>
      <c r="BL1027" s="325">
        <v>154.69</v>
      </c>
      <c r="BM1027" s="274">
        <f t="shared" si="308"/>
        <v>0.95835000000000004</v>
      </c>
      <c r="BN1027" s="326">
        <f t="shared" si="318"/>
        <v>161.4128449940001</v>
      </c>
      <c r="BO1027" s="296" t="str">
        <f t="shared" si="319"/>
        <v/>
      </c>
      <c r="BP1027" t="str">
        <f t="shared" si="309"/>
        <v/>
      </c>
      <c r="BQ1027" s="296"/>
      <c r="BR1027" s="332">
        <v>45147</v>
      </c>
      <c r="BS1027" s="2" t="s">
        <v>108</v>
      </c>
      <c r="BT1027" s="2" t="s">
        <v>146</v>
      </c>
      <c r="BU1027" s="323">
        <v>47119</v>
      </c>
      <c r="BV1027" s="323">
        <v>47483</v>
      </c>
      <c r="BW1027" s="324">
        <v>8760</v>
      </c>
      <c r="BX1027" s="325">
        <v>85.5</v>
      </c>
      <c r="BY1027" s="274">
        <f t="shared" si="310"/>
        <v>0.95835000000000004</v>
      </c>
      <c r="BZ1027" s="326">
        <f t="shared" si="320"/>
        <v>89.215839724526532</v>
      </c>
      <c r="CA1027" s="296" t="str">
        <f t="shared" si="321"/>
        <v/>
      </c>
    </row>
    <row r="1028" spans="12:79" x14ac:dyDescent="0.25">
      <c r="L1028" s="332">
        <v>43958</v>
      </c>
      <c r="M1028" s="2" t="s">
        <v>108</v>
      </c>
      <c r="N1028" s="2" t="s">
        <v>135</v>
      </c>
      <c r="O1028" s="323">
        <v>45658</v>
      </c>
      <c r="P1028" s="323">
        <v>46022</v>
      </c>
      <c r="Q1028" s="324">
        <v>8760</v>
      </c>
      <c r="R1028" s="325">
        <v>44.2</v>
      </c>
      <c r="S1028" s="274">
        <f t="shared" si="302"/>
        <v>1.0567500000000001</v>
      </c>
      <c r="T1028" s="326">
        <f t="shared" si="311"/>
        <v>41.826354388455172</v>
      </c>
      <c r="U1028" s="296" t="str">
        <f t="shared" si="303"/>
        <v/>
      </c>
      <c r="V1028" s="296"/>
      <c r="W1028" s="332">
        <v>44389</v>
      </c>
      <c r="X1028" s="2" t="s">
        <v>108</v>
      </c>
      <c r="Y1028" s="2" t="s">
        <v>111</v>
      </c>
      <c r="Z1028" s="323">
        <v>45292</v>
      </c>
      <c r="AA1028" s="323">
        <v>45657</v>
      </c>
      <c r="AB1028" s="324">
        <v>8784</v>
      </c>
      <c r="AC1028" s="325">
        <v>60</v>
      </c>
      <c r="AD1028" s="274">
        <f t="shared" si="304"/>
        <v>1.0853999999999999</v>
      </c>
      <c r="AE1028" s="326">
        <f t="shared" si="312"/>
        <v>55.279159756771698</v>
      </c>
      <c r="AF1028" s="296" t="str">
        <f t="shared" si="313"/>
        <v/>
      </c>
      <c r="AG1028" s="296"/>
      <c r="AH1028" s="332">
        <v>44784</v>
      </c>
      <c r="AI1028" s="2" t="s">
        <v>108</v>
      </c>
      <c r="AJ1028" s="2" t="s">
        <v>146</v>
      </c>
      <c r="AK1028" s="323">
        <v>47119</v>
      </c>
      <c r="AL1028" s="323">
        <v>47483</v>
      </c>
      <c r="AM1028" s="324">
        <v>8760</v>
      </c>
      <c r="AN1028" s="325">
        <v>133.97</v>
      </c>
      <c r="AO1028" s="274">
        <f t="shared" si="305"/>
        <v>0.96899000000000002</v>
      </c>
      <c r="AP1028" s="326">
        <f t="shared" si="314"/>
        <v>138.25736075707695</v>
      </c>
      <c r="AQ1028" s="296" t="str">
        <f t="shared" si="315"/>
        <v/>
      </c>
      <c r="AR1028" s="296"/>
      <c r="AS1028" s="332">
        <v>44797</v>
      </c>
      <c r="AT1028" s="2" t="s">
        <v>115</v>
      </c>
      <c r="AU1028" s="2" t="s">
        <v>111</v>
      </c>
      <c r="AV1028" s="323">
        <v>45292</v>
      </c>
      <c r="AW1028" s="323">
        <v>45382</v>
      </c>
      <c r="AX1028" s="324">
        <v>2183</v>
      </c>
      <c r="AY1028" s="325">
        <v>545.52</v>
      </c>
      <c r="AZ1028" s="274">
        <f t="shared" si="306"/>
        <v>0.96899000000000002</v>
      </c>
      <c r="BA1028" s="326">
        <f t="shared" si="316"/>
        <v>562.977946108835</v>
      </c>
      <c r="BB1028" s="296" t="str">
        <f t="shared" si="317"/>
        <v/>
      </c>
      <c r="BC1028">
        <f t="shared" si="307"/>
        <v>1</v>
      </c>
      <c r="BD1028" s="296"/>
      <c r="BE1028" s="296"/>
      <c r="BF1028" s="332">
        <v>45160</v>
      </c>
      <c r="BG1028" s="2" t="s">
        <v>115</v>
      </c>
      <c r="BH1028" s="2" t="s">
        <v>135</v>
      </c>
      <c r="BI1028" s="323">
        <v>45658</v>
      </c>
      <c r="BJ1028" s="323">
        <v>45747</v>
      </c>
      <c r="BK1028" s="324">
        <v>2159</v>
      </c>
      <c r="BL1028" s="325">
        <v>155.13</v>
      </c>
      <c r="BM1028" s="274">
        <f t="shared" si="308"/>
        <v>0.95835000000000004</v>
      </c>
      <c r="BN1028" s="326">
        <f t="shared" si="318"/>
        <v>161.87196744404443</v>
      </c>
      <c r="BO1028" s="296" t="str">
        <f t="shared" si="319"/>
        <v/>
      </c>
      <c r="BP1028" t="str">
        <f t="shared" si="309"/>
        <v/>
      </c>
      <c r="BQ1028" s="296"/>
      <c r="BR1028" s="332">
        <v>45147</v>
      </c>
      <c r="BS1028" s="2" t="s">
        <v>108</v>
      </c>
      <c r="BT1028" s="2" t="s">
        <v>149</v>
      </c>
      <c r="BU1028" s="323">
        <v>47484</v>
      </c>
      <c r="BV1028" s="323">
        <v>47848</v>
      </c>
      <c r="BW1028" s="324">
        <v>8760</v>
      </c>
      <c r="BX1028" s="325">
        <v>85.96</v>
      </c>
      <c r="BY1028" s="274">
        <f t="shared" si="310"/>
        <v>0.95835000000000004</v>
      </c>
      <c r="BZ1028" s="326">
        <f t="shared" si="320"/>
        <v>89.695831376845604</v>
      </c>
      <c r="CA1028" s="296" t="str">
        <f t="shared" si="321"/>
        <v/>
      </c>
    </row>
    <row r="1029" spans="12:79" x14ac:dyDescent="0.25">
      <c r="L1029" s="332">
        <v>43958</v>
      </c>
      <c r="M1029" s="2" t="s">
        <v>108</v>
      </c>
      <c r="N1029" s="2" t="s">
        <v>138</v>
      </c>
      <c r="O1029" s="323">
        <v>46023</v>
      </c>
      <c r="P1029" s="323">
        <v>46387</v>
      </c>
      <c r="Q1029" s="324">
        <v>8760</v>
      </c>
      <c r="R1029" s="325">
        <v>44.75</v>
      </c>
      <c r="S1029" s="274">
        <f t="shared" si="302"/>
        <v>1.0567500000000001</v>
      </c>
      <c r="T1029" s="326">
        <f t="shared" si="311"/>
        <v>42.346818074284357</v>
      </c>
      <c r="U1029" s="296" t="str">
        <f t="shared" si="303"/>
        <v/>
      </c>
      <c r="V1029" s="296"/>
      <c r="W1029" s="332">
        <v>44389</v>
      </c>
      <c r="X1029" s="2" t="s">
        <v>108</v>
      </c>
      <c r="Y1029" s="2" t="s">
        <v>135</v>
      </c>
      <c r="Z1029" s="323">
        <v>45658</v>
      </c>
      <c r="AA1029" s="323">
        <v>46022</v>
      </c>
      <c r="AB1029" s="324">
        <v>8760</v>
      </c>
      <c r="AC1029" s="325">
        <v>58.53</v>
      </c>
      <c r="AD1029" s="274">
        <f t="shared" si="304"/>
        <v>1.0853999999999999</v>
      </c>
      <c r="AE1029" s="326">
        <f t="shared" si="312"/>
        <v>53.924820342730797</v>
      </c>
      <c r="AF1029" s="296" t="str">
        <f t="shared" si="313"/>
        <v/>
      </c>
      <c r="AG1029" s="296"/>
      <c r="AH1029" s="332">
        <v>44784</v>
      </c>
      <c r="AI1029" s="2" t="s">
        <v>108</v>
      </c>
      <c r="AJ1029" s="2" t="s">
        <v>149</v>
      </c>
      <c r="AK1029" s="323">
        <v>47484</v>
      </c>
      <c r="AL1029" s="323">
        <v>47848</v>
      </c>
      <c r="AM1029" s="324">
        <v>8760</v>
      </c>
      <c r="AN1029" s="325">
        <v>134.47999999999999</v>
      </c>
      <c r="AO1029" s="274">
        <f t="shared" si="305"/>
        <v>0.96899000000000002</v>
      </c>
      <c r="AP1029" s="326">
        <f t="shared" si="314"/>
        <v>138.78368197814217</v>
      </c>
      <c r="AQ1029" s="296" t="str">
        <f t="shared" si="315"/>
        <v/>
      </c>
      <c r="AR1029" s="296"/>
      <c r="AS1029" s="332">
        <v>44797</v>
      </c>
      <c r="AT1029" s="2" t="s">
        <v>115</v>
      </c>
      <c r="AU1029" s="2" t="s">
        <v>117</v>
      </c>
      <c r="AV1029" s="323">
        <v>45383</v>
      </c>
      <c r="AW1029" s="323">
        <v>45473</v>
      </c>
      <c r="AX1029" s="324">
        <v>2184</v>
      </c>
      <c r="AY1029" s="325">
        <v>263</v>
      </c>
      <c r="AZ1029" s="274">
        <f t="shared" si="306"/>
        <v>0.96899000000000002</v>
      </c>
      <c r="BA1029" s="326">
        <f t="shared" si="316"/>
        <v>271.41662968658085</v>
      </c>
      <c r="BB1029" s="296" t="str">
        <f t="shared" si="317"/>
        <v/>
      </c>
      <c r="BC1029">
        <f t="shared" si="307"/>
        <v>1</v>
      </c>
      <c r="BD1029" s="296"/>
      <c r="BE1029" s="296"/>
      <c r="BF1029" s="332">
        <v>45160</v>
      </c>
      <c r="BG1029" s="2" t="s">
        <v>115</v>
      </c>
      <c r="BH1029" s="2" t="s">
        <v>145</v>
      </c>
      <c r="BI1029" s="323">
        <v>45748</v>
      </c>
      <c r="BJ1029" s="323">
        <v>45838</v>
      </c>
      <c r="BK1029" s="324">
        <v>2184</v>
      </c>
      <c r="BL1029" s="325">
        <v>109.11</v>
      </c>
      <c r="BM1029" s="274">
        <f t="shared" si="308"/>
        <v>0.95835000000000004</v>
      </c>
      <c r="BN1029" s="326">
        <f t="shared" si="318"/>
        <v>113.85193300986069</v>
      </c>
      <c r="BO1029" s="296" t="str">
        <f t="shared" si="319"/>
        <v/>
      </c>
      <c r="BP1029" t="str">
        <f t="shared" si="309"/>
        <v/>
      </c>
      <c r="BQ1029" s="296"/>
      <c r="BR1029" s="332">
        <v>45147</v>
      </c>
      <c r="BS1029" s="2" t="s">
        <v>108</v>
      </c>
      <c r="BT1029" s="2" t="s">
        <v>153</v>
      </c>
      <c r="BU1029" s="323">
        <v>47849</v>
      </c>
      <c r="BV1029" s="323">
        <v>48213</v>
      </c>
      <c r="BW1029" s="324">
        <v>8760</v>
      </c>
      <c r="BX1029" s="325">
        <v>85.78</v>
      </c>
      <c r="BY1029" s="274">
        <f t="shared" si="310"/>
        <v>0.95835000000000004</v>
      </c>
      <c r="BZ1029" s="326">
        <f t="shared" si="320"/>
        <v>89.508008556372928</v>
      </c>
      <c r="CA1029" s="296" t="str">
        <f t="shared" si="321"/>
        <v/>
      </c>
    </row>
    <row r="1030" spans="12:79" x14ac:dyDescent="0.25">
      <c r="L1030" s="332">
        <v>43957</v>
      </c>
      <c r="M1030" s="2" t="s">
        <v>108</v>
      </c>
      <c r="N1030" s="2" t="s">
        <v>151</v>
      </c>
      <c r="O1030" s="323">
        <v>44197</v>
      </c>
      <c r="P1030" s="323">
        <v>44561</v>
      </c>
      <c r="Q1030" s="324">
        <v>8760</v>
      </c>
      <c r="R1030" s="325">
        <v>35.86</v>
      </c>
      <c r="S1030" s="274">
        <f t="shared" si="302"/>
        <v>1.0567500000000001</v>
      </c>
      <c r="T1030" s="326">
        <f t="shared" si="311"/>
        <v>33.934232316063401</v>
      </c>
      <c r="U1030" s="296" t="str">
        <f t="shared" si="303"/>
        <v/>
      </c>
      <c r="V1030" s="296"/>
      <c r="W1030" s="332">
        <v>44389</v>
      </c>
      <c r="X1030" s="2" t="s">
        <v>108</v>
      </c>
      <c r="Y1030" s="2" t="s">
        <v>138</v>
      </c>
      <c r="Z1030" s="323">
        <v>46023</v>
      </c>
      <c r="AA1030" s="323">
        <v>46387</v>
      </c>
      <c r="AB1030" s="324">
        <v>8760</v>
      </c>
      <c r="AC1030" s="325">
        <v>58.65</v>
      </c>
      <c r="AD1030" s="274">
        <f t="shared" si="304"/>
        <v>1.0853999999999999</v>
      </c>
      <c r="AE1030" s="326">
        <f t="shared" si="312"/>
        <v>54.035378662244334</v>
      </c>
      <c r="AF1030" s="296" t="str">
        <f t="shared" si="313"/>
        <v/>
      </c>
      <c r="AG1030" s="296"/>
      <c r="AH1030" s="332">
        <v>44784</v>
      </c>
      <c r="AI1030" s="2" t="s">
        <v>108</v>
      </c>
      <c r="AJ1030" s="2" t="s">
        <v>153</v>
      </c>
      <c r="AK1030" s="323">
        <v>47849</v>
      </c>
      <c r="AL1030" s="323">
        <v>48213</v>
      </c>
      <c r="AM1030" s="324">
        <v>8760</v>
      </c>
      <c r="AN1030" s="325">
        <v>134.47999999999999</v>
      </c>
      <c r="AO1030" s="274">
        <f t="shared" si="305"/>
        <v>0.96899000000000002</v>
      </c>
      <c r="AP1030" s="326">
        <f t="shared" si="314"/>
        <v>138.78368197814217</v>
      </c>
      <c r="AQ1030" s="296" t="str">
        <f t="shared" si="315"/>
        <v/>
      </c>
      <c r="AR1030" s="296"/>
      <c r="AS1030" s="332">
        <v>44797</v>
      </c>
      <c r="AT1030" s="2" t="s">
        <v>115</v>
      </c>
      <c r="AU1030" s="2" t="s">
        <v>118</v>
      </c>
      <c r="AV1030" s="323">
        <v>45474</v>
      </c>
      <c r="AW1030" s="323">
        <v>45565</v>
      </c>
      <c r="AX1030" s="324">
        <v>2208</v>
      </c>
      <c r="AY1030" s="325">
        <v>243.09</v>
      </c>
      <c r="AZ1030" s="274">
        <f t="shared" si="306"/>
        <v>0.96899000000000002</v>
      </c>
      <c r="BA1030" s="326">
        <f t="shared" si="316"/>
        <v>250.86946201715187</v>
      </c>
      <c r="BB1030" s="296" t="str">
        <f t="shared" si="317"/>
        <v/>
      </c>
      <c r="BC1030">
        <f t="shared" si="307"/>
        <v>1</v>
      </c>
      <c r="BD1030" s="296"/>
      <c r="BE1030" s="296"/>
      <c r="BF1030" s="332">
        <v>45160</v>
      </c>
      <c r="BG1030" s="2" t="s">
        <v>115</v>
      </c>
      <c r="BH1030" s="2" t="s">
        <v>148</v>
      </c>
      <c r="BI1030" s="323">
        <v>45839</v>
      </c>
      <c r="BJ1030" s="323">
        <v>45930</v>
      </c>
      <c r="BK1030" s="324">
        <v>2208</v>
      </c>
      <c r="BL1030" s="325">
        <v>109.59</v>
      </c>
      <c r="BM1030" s="274">
        <f t="shared" si="308"/>
        <v>0.95835000000000004</v>
      </c>
      <c r="BN1030" s="326">
        <f t="shared" si="318"/>
        <v>114.35279386445453</v>
      </c>
      <c r="BO1030" s="296" t="str">
        <f t="shared" si="319"/>
        <v/>
      </c>
      <c r="BP1030" t="str">
        <f t="shared" si="309"/>
        <v/>
      </c>
      <c r="BQ1030" s="296"/>
      <c r="BR1030" s="332">
        <v>45147</v>
      </c>
      <c r="BS1030" s="2" t="s">
        <v>108</v>
      </c>
      <c r="BT1030" s="2" t="s">
        <v>155</v>
      </c>
      <c r="BU1030" s="323">
        <v>48214</v>
      </c>
      <c r="BV1030" s="323">
        <v>48579</v>
      </c>
      <c r="BW1030" s="324">
        <v>8784</v>
      </c>
      <c r="BX1030" s="325">
        <v>85.63</v>
      </c>
      <c r="BY1030" s="274">
        <f t="shared" si="310"/>
        <v>0.95835000000000004</v>
      </c>
      <c r="BZ1030" s="326">
        <f t="shared" si="320"/>
        <v>89.351489539312354</v>
      </c>
      <c r="CA1030" s="296" t="str">
        <f t="shared" si="321"/>
        <v/>
      </c>
    </row>
    <row r="1031" spans="12:79" x14ac:dyDescent="0.25">
      <c r="L1031" s="332">
        <v>43957</v>
      </c>
      <c r="M1031" s="2" t="s">
        <v>108</v>
      </c>
      <c r="N1031" s="2" t="s">
        <v>133</v>
      </c>
      <c r="O1031" s="323">
        <v>44562</v>
      </c>
      <c r="P1031" s="323">
        <v>44926</v>
      </c>
      <c r="Q1031" s="324">
        <v>8760</v>
      </c>
      <c r="R1031" s="325">
        <v>39.89</v>
      </c>
      <c r="S1031" s="274">
        <f t="shared" si="302"/>
        <v>1.0567500000000001</v>
      </c>
      <c r="T1031" s="326">
        <f t="shared" si="311"/>
        <v>37.747811686775492</v>
      </c>
      <c r="U1031" s="296" t="str">
        <f t="shared" si="303"/>
        <v/>
      </c>
      <c r="V1031" s="296"/>
      <c r="W1031" s="332">
        <v>44389</v>
      </c>
      <c r="X1031" s="2" t="s">
        <v>108</v>
      </c>
      <c r="Y1031" s="2" t="s">
        <v>141</v>
      </c>
      <c r="Z1031" s="323">
        <v>46388</v>
      </c>
      <c r="AA1031" s="323">
        <v>46752</v>
      </c>
      <c r="AB1031" s="324">
        <v>8760</v>
      </c>
      <c r="AC1031" s="325">
        <v>58.98</v>
      </c>
      <c r="AD1031" s="274">
        <f t="shared" si="304"/>
        <v>1.0853999999999999</v>
      </c>
      <c r="AE1031" s="326">
        <f t="shared" si="312"/>
        <v>54.339414040906583</v>
      </c>
      <c r="AF1031" s="296" t="str">
        <f t="shared" si="313"/>
        <v/>
      </c>
      <c r="AG1031" s="296"/>
      <c r="AH1031" s="332">
        <v>44784</v>
      </c>
      <c r="AI1031" s="2" t="s">
        <v>108</v>
      </c>
      <c r="AJ1031" s="2" t="s">
        <v>155</v>
      </c>
      <c r="AK1031" s="323">
        <v>48214</v>
      </c>
      <c r="AL1031" s="323">
        <v>48579</v>
      </c>
      <c r="AM1031" s="324">
        <v>8784</v>
      </c>
      <c r="AN1031" s="325">
        <v>134.47999999999999</v>
      </c>
      <c r="AO1031" s="274">
        <f t="shared" si="305"/>
        <v>0.96899000000000002</v>
      </c>
      <c r="AP1031" s="326">
        <f t="shared" si="314"/>
        <v>138.78368197814217</v>
      </c>
      <c r="AQ1031" s="296" t="str">
        <f t="shared" si="315"/>
        <v/>
      </c>
      <c r="AR1031" s="296"/>
      <c r="AS1031" s="332">
        <v>44797</v>
      </c>
      <c r="AT1031" s="2" t="s">
        <v>115</v>
      </c>
      <c r="AU1031" s="2" t="s">
        <v>140</v>
      </c>
      <c r="AV1031" s="323">
        <v>45566</v>
      </c>
      <c r="AW1031" s="323">
        <v>45657</v>
      </c>
      <c r="AX1031" s="324">
        <v>2209</v>
      </c>
      <c r="AY1031" s="325">
        <v>396.38</v>
      </c>
      <c r="AZ1031" s="274">
        <f t="shared" si="306"/>
        <v>0.96899000000000002</v>
      </c>
      <c r="BA1031" s="326">
        <f t="shared" si="316"/>
        <v>409.06510903105294</v>
      </c>
      <c r="BB1031" s="296" t="str">
        <f t="shared" si="317"/>
        <v/>
      </c>
      <c r="BC1031" t="str">
        <f t="shared" si="307"/>
        <v/>
      </c>
      <c r="BD1031" s="296"/>
      <c r="BE1031" s="296"/>
      <c r="BF1031" s="332">
        <v>45160</v>
      </c>
      <c r="BG1031" s="2" t="s">
        <v>115</v>
      </c>
      <c r="BH1031" s="2" t="s">
        <v>152</v>
      </c>
      <c r="BI1031" s="323">
        <v>45931</v>
      </c>
      <c r="BJ1031" s="323">
        <v>46022</v>
      </c>
      <c r="BK1031" s="324">
        <v>2209</v>
      </c>
      <c r="BL1031" s="325">
        <v>136.88999999999999</v>
      </c>
      <c r="BM1031" s="274">
        <f t="shared" si="308"/>
        <v>0.95835000000000004</v>
      </c>
      <c r="BN1031" s="326">
        <f t="shared" si="318"/>
        <v>142.83925496947876</v>
      </c>
      <c r="BO1031" s="296" t="str">
        <f t="shared" si="319"/>
        <v/>
      </c>
      <c r="BP1031" t="str">
        <f t="shared" si="309"/>
        <v/>
      </c>
      <c r="BQ1031" s="296"/>
      <c r="BR1031" s="332">
        <v>45147</v>
      </c>
      <c r="BS1031" s="2" t="s">
        <v>108</v>
      </c>
      <c r="BT1031" s="2" t="s">
        <v>158</v>
      </c>
      <c r="BU1031" s="323">
        <v>48580</v>
      </c>
      <c r="BV1031" s="323">
        <v>48944</v>
      </c>
      <c r="BW1031" s="324">
        <v>8760</v>
      </c>
      <c r="BX1031" s="325">
        <v>84.78</v>
      </c>
      <c r="BY1031" s="274">
        <f t="shared" si="310"/>
        <v>0.95835000000000004</v>
      </c>
      <c r="BZ1031" s="326">
        <f t="shared" si="320"/>
        <v>88.464548442635774</v>
      </c>
      <c r="CA1031" s="296" t="str">
        <f t="shared" si="321"/>
        <v/>
      </c>
    </row>
    <row r="1032" spans="12:79" x14ac:dyDescent="0.25">
      <c r="L1032" s="332">
        <v>43957</v>
      </c>
      <c r="M1032" s="2" t="s">
        <v>108</v>
      </c>
      <c r="N1032" s="2" t="s">
        <v>110</v>
      </c>
      <c r="O1032" s="323">
        <v>44927</v>
      </c>
      <c r="P1032" s="323">
        <v>45291</v>
      </c>
      <c r="Q1032" s="324">
        <v>8760</v>
      </c>
      <c r="R1032" s="325">
        <v>42.05</v>
      </c>
      <c r="S1032" s="274">
        <f t="shared" si="302"/>
        <v>1.0567500000000001</v>
      </c>
      <c r="T1032" s="326">
        <f t="shared" si="311"/>
        <v>39.791814525668315</v>
      </c>
      <c r="U1032" s="296" t="str">
        <f t="shared" si="303"/>
        <v/>
      </c>
      <c r="V1032" s="296"/>
      <c r="W1032" s="332">
        <v>44386</v>
      </c>
      <c r="X1032" s="2" t="s">
        <v>108</v>
      </c>
      <c r="Y1032" s="2" t="s">
        <v>133</v>
      </c>
      <c r="Z1032" s="323">
        <v>44562</v>
      </c>
      <c r="AA1032" s="323">
        <v>44926</v>
      </c>
      <c r="AB1032" s="324">
        <v>8760</v>
      </c>
      <c r="AC1032" s="325">
        <v>72.5</v>
      </c>
      <c r="AD1032" s="274">
        <f t="shared" si="304"/>
        <v>1.0853999999999999</v>
      </c>
      <c r="AE1032" s="326">
        <f t="shared" si="312"/>
        <v>66.795651372765803</v>
      </c>
      <c r="AF1032" s="296" t="str">
        <f t="shared" si="313"/>
        <v/>
      </c>
      <c r="AG1032" s="296"/>
      <c r="AH1032" s="332">
        <v>44783</v>
      </c>
      <c r="AI1032" s="2" t="s">
        <v>108</v>
      </c>
      <c r="AJ1032" s="2" t="s">
        <v>110</v>
      </c>
      <c r="AK1032" s="323">
        <v>44927</v>
      </c>
      <c r="AL1032" s="323">
        <v>45291</v>
      </c>
      <c r="AM1032" s="324">
        <v>8760</v>
      </c>
      <c r="AN1032" s="325">
        <v>426.66</v>
      </c>
      <c r="AO1032" s="274">
        <f t="shared" si="305"/>
        <v>0.96899000000000002</v>
      </c>
      <c r="AP1032" s="326">
        <f t="shared" si="314"/>
        <v>440.31414152880836</v>
      </c>
      <c r="AQ1032" s="296" t="str">
        <f t="shared" si="315"/>
        <v/>
      </c>
      <c r="AR1032" s="296"/>
      <c r="AS1032" s="332">
        <v>44797</v>
      </c>
      <c r="AT1032" s="2" t="s">
        <v>115</v>
      </c>
      <c r="AU1032" s="2" t="s">
        <v>135</v>
      </c>
      <c r="AV1032" s="323">
        <v>45658</v>
      </c>
      <c r="AW1032" s="323">
        <v>45747</v>
      </c>
      <c r="AX1032" s="324">
        <v>2159</v>
      </c>
      <c r="AY1032" s="325">
        <v>292.55</v>
      </c>
      <c r="AZ1032" s="274">
        <f t="shared" si="306"/>
        <v>0.96899000000000002</v>
      </c>
      <c r="BA1032" s="326">
        <f t="shared" si="316"/>
        <v>301.91230043653701</v>
      </c>
      <c r="BB1032" s="296" t="str">
        <f t="shared" si="317"/>
        <v/>
      </c>
      <c r="BC1032" t="str">
        <f t="shared" si="307"/>
        <v/>
      </c>
      <c r="BD1032" s="296"/>
      <c r="BE1032" s="296"/>
      <c r="BF1032" s="332">
        <v>45160</v>
      </c>
      <c r="BG1032" s="2" t="s">
        <v>115</v>
      </c>
      <c r="BH1032" s="2" t="s">
        <v>138</v>
      </c>
      <c r="BI1032" s="323">
        <v>46023</v>
      </c>
      <c r="BJ1032" s="323">
        <v>46112</v>
      </c>
      <c r="BK1032" s="324">
        <v>2159</v>
      </c>
      <c r="BL1032" s="325">
        <v>132.97</v>
      </c>
      <c r="BM1032" s="274">
        <f t="shared" si="308"/>
        <v>0.95835000000000004</v>
      </c>
      <c r="BN1032" s="326">
        <f t="shared" si="318"/>
        <v>138.74889132362915</v>
      </c>
      <c r="BO1032" s="296" t="str">
        <f t="shared" si="319"/>
        <v/>
      </c>
      <c r="BP1032" t="str">
        <f t="shared" si="309"/>
        <v/>
      </c>
      <c r="BQ1032" s="296"/>
      <c r="BR1032" s="332">
        <v>45146</v>
      </c>
      <c r="BS1032" s="2" t="s">
        <v>108</v>
      </c>
      <c r="BT1032" s="2" t="s">
        <v>111</v>
      </c>
      <c r="BU1032" s="323">
        <v>45292</v>
      </c>
      <c r="BV1032" s="323">
        <v>45657</v>
      </c>
      <c r="BW1032" s="324">
        <v>8784</v>
      </c>
      <c r="BX1032" s="325">
        <v>133.78</v>
      </c>
      <c r="BY1032" s="274">
        <f t="shared" si="310"/>
        <v>0.95835000000000004</v>
      </c>
      <c r="BZ1032" s="326">
        <f t="shared" si="320"/>
        <v>139.59409401575624</v>
      </c>
      <c r="CA1032" s="296">
        <f t="shared" si="321"/>
        <v>139.59409401575624</v>
      </c>
    </row>
    <row r="1033" spans="12:79" x14ac:dyDescent="0.25">
      <c r="L1033" s="332">
        <v>43957</v>
      </c>
      <c r="M1033" s="2" t="s">
        <v>108</v>
      </c>
      <c r="N1033" s="2" t="s">
        <v>111</v>
      </c>
      <c r="O1033" s="323">
        <v>45292</v>
      </c>
      <c r="P1033" s="323">
        <v>45657</v>
      </c>
      <c r="Q1033" s="324">
        <v>8784</v>
      </c>
      <c r="R1033" s="325">
        <v>43.35</v>
      </c>
      <c r="S1033" s="274">
        <f t="shared" si="302"/>
        <v>1.0567500000000001</v>
      </c>
      <c r="T1033" s="326">
        <f t="shared" si="311"/>
        <v>41.022001419446411</v>
      </c>
      <c r="U1033" s="296" t="str">
        <f t="shared" si="303"/>
        <v/>
      </c>
      <c r="V1033" s="296"/>
      <c r="W1033" s="332">
        <v>44386</v>
      </c>
      <c r="X1033" s="2" t="s">
        <v>108</v>
      </c>
      <c r="Y1033" s="2" t="s">
        <v>110</v>
      </c>
      <c r="Z1033" s="323">
        <v>44927</v>
      </c>
      <c r="AA1033" s="323">
        <v>45291</v>
      </c>
      <c r="AB1033" s="324">
        <v>8760</v>
      </c>
      <c r="AC1033" s="325">
        <v>63.73</v>
      </c>
      <c r="AD1033" s="274">
        <f t="shared" si="304"/>
        <v>1.0853999999999999</v>
      </c>
      <c r="AE1033" s="326">
        <f t="shared" si="312"/>
        <v>58.715680854984342</v>
      </c>
      <c r="AF1033" s="296" t="str">
        <f t="shared" si="313"/>
        <v/>
      </c>
      <c r="AG1033" s="296"/>
      <c r="AH1033" s="332">
        <v>44783</v>
      </c>
      <c r="AI1033" s="2" t="s">
        <v>108</v>
      </c>
      <c r="AJ1033" s="2" t="s">
        <v>111</v>
      </c>
      <c r="AK1033" s="323">
        <v>45292</v>
      </c>
      <c r="AL1033" s="323">
        <v>45657</v>
      </c>
      <c r="AM1033" s="324">
        <v>8784</v>
      </c>
      <c r="AN1033" s="325">
        <v>257.52</v>
      </c>
      <c r="AO1033" s="274">
        <f t="shared" si="305"/>
        <v>0.96899000000000002</v>
      </c>
      <c r="AP1033" s="326">
        <f t="shared" si="314"/>
        <v>265.76125656611521</v>
      </c>
      <c r="AQ1033" s="296">
        <f t="shared" si="315"/>
        <v>265.76125656611521</v>
      </c>
      <c r="AR1033" s="296"/>
      <c r="AS1033" s="332">
        <v>44797</v>
      </c>
      <c r="AT1033" s="2" t="s">
        <v>115</v>
      </c>
      <c r="AU1033" s="2" t="s">
        <v>145</v>
      </c>
      <c r="AV1033" s="323">
        <v>45748</v>
      </c>
      <c r="AW1033" s="323">
        <v>45838</v>
      </c>
      <c r="AX1033" s="324">
        <v>2184</v>
      </c>
      <c r="AY1033" s="325"/>
      <c r="AZ1033" s="274">
        <f t="shared" si="306"/>
        <v>0.96899000000000002</v>
      </c>
      <c r="BA1033" s="326" t="str">
        <f t="shared" si="316"/>
        <v/>
      </c>
      <c r="BB1033" s="296" t="str">
        <f t="shared" si="317"/>
        <v/>
      </c>
      <c r="BC1033" t="str">
        <f t="shared" si="307"/>
        <v/>
      </c>
      <c r="BD1033" s="296"/>
      <c r="BE1033" s="296"/>
      <c r="BF1033" s="332">
        <v>45160</v>
      </c>
      <c r="BG1033" s="2" t="s">
        <v>115</v>
      </c>
      <c r="BH1033" s="2" t="s">
        <v>157</v>
      </c>
      <c r="BI1033" s="323">
        <v>46113</v>
      </c>
      <c r="BJ1033" s="323">
        <v>46203</v>
      </c>
      <c r="BK1033" s="324">
        <v>2184</v>
      </c>
      <c r="BL1033" s="325"/>
      <c r="BM1033" s="274">
        <f t="shared" si="308"/>
        <v>0.95835000000000004</v>
      </c>
      <c r="BN1033" s="326" t="str">
        <f t="shared" si="318"/>
        <v/>
      </c>
      <c r="BO1033" s="296" t="str">
        <f t="shared" si="319"/>
        <v/>
      </c>
      <c r="BP1033" t="str">
        <f t="shared" si="309"/>
        <v/>
      </c>
      <c r="BQ1033" s="296"/>
      <c r="BR1033" s="332">
        <v>45146</v>
      </c>
      <c r="BS1033" s="2" t="s">
        <v>108</v>
      </c>
      <c r="BT1033" s="2" t="s">
        <v>135</v>
      </c>
      <c r="BU1033" s="323">
        <v>45658</v>
      </c>
      <c r="BV1033" s="323">
        <v>46022</v>
      </c>
      <c r="BW1033" s="324">
        <v>8760</v>
      </c>
      <c r="BX1033" s="325">
        <v>124.7</v>
      </c>
      <c r="BY1033" s="274">
        <f t="shared" si="310"/>
        <v>0.95835000000000004</v>
      </c>
      <c r="BZ1033" s="326">
        <f t="shared" si="320"/>
        <v>130.1194761830229</v>
      </c>
      <c r="CA1033" s="296" t="str">
        <f t="shared" si="321"/>
        <v/>
      </c>
    </row>
    <row r="1034" spans="12:79" x14ac:dyDescent="0.25">
      <c r="L1034" s="332">
        <v>43957</v>
      </c>
      <c r="M1034" s="2" t="s">
        <v>108</v>
      </c>
      <c r="N1034" s="2" t="s">
        <v>135</v>
      </c>
      <c r="O1034" s="323">
        <v>45658</v>
      </c>
      <c r="P1034" s="323">
        <v>46022</v>
      </c>
      <c r="Q1034" s="324">
        <v>8760</v>
      </c>
      <c r="R1034" s="325">
        <v>43.93</v>
      </c>
      <c r="S1034" s="274">
        <f t="shared" si="302"/>
        <v>1.0567500000000001</v>
      </c>
      <c r="T1034" s="326">
        <f t="shared" si="311"/>
        <v>41.570854033593562</v>
      </c>
      <c r="U1034" s="296" t="str">
        <f t="shared" si="303"/>
        <v/>
      </c>
      <c r="V1034" s="296"/>
      <c r="W1034" s="332">
        <v>44386</v>
      </c>
      <c r="X1034" s="2" t="s">
        <v>108</v>
      </c>
      <c r="Y1034" s="2" t="s">
        <v>111</v>
      </c>
      <c r="Z1034" s="323">
        <v>45292</v>
      </c>
      <c r="AA1034" s="323">
        <v>45657</v>
      </c>
      <c r="AB1034" s="324">
        <v>8784</v>
      </c>
      <c r="AC1034" s="325">
        <v>60.46</v>
      </c>
      <c r="AD1034" s="274">
        <f t="shared" si="304"/>
        <v>1.0853999999999999</v>
      </c>
      <c r="AE1034" s="326">
        <f t="shared" si="312"/>
        <v>55.702966648240285</v>
      </c>
      <c r="AF1034" s="296" t="str">
        <f t="shared" si="313"/>
        <v/>
      </c>
      <c r="AG1034" s="296"/>
      <c r="AH1034" s="332">
        <v>44783</v>
      </c>
      <c r="AI1034" s="2" t="s">
        <v>108</v>
      </c>
      <c r="AJ1034" s="2" t="s">
        <v>135</v>
      </c>
      <c r="AK1034" s="323">
        <v>45658</v>
      </c>
      <c r="AL1034" s="323">
        <v>46022</v>
      </c>
      <c r="AM1034" s="324">
        <v>8760</v>
      </c>
      <c r="AN1034" s="325">
        <v>167</v>
      </c>
      <c r="AO1034" s="274">
        <f t="shared" si="305"/>
        <v>0.96899000000000002</v>
      </c>
      <c r="AP1034" s="326">
        <f t="shared" si="314"/>
        <v>172.34439983900762</v>
      </c>
      <c r="AQ1034" s="296" t="str">
        <f t="shared" si="315"/>
        <v/>
      </c>
      <c r="AR1034" s="296"/>
      <c r="AS1034" s="332">
        <v>44796</v>
      </c>
      <c r="AT1034" s="2" t="s">
        <v>115</v>
      </c>
      <c r="AU1034" s="2" t="s">
        <v>186</v>
      </c>
      <c r="AV1034" s="323">
        <v>44835</v>
      </c>
      <c r="AW1034" s="323">
        <v>44926</v>
      </c>
      <c r="AX1034" s="324">
        <v>2209</v>
      </c>
      <c r="AY1034" s="325">
        <v>743</v>
      </c>
      <c r="AZ1034" s="274">
        <f t="shared" si="306"/>
        <v>0.96899000000000002</v>
      </c>
      <c r="BA1034" s="326">
        <f t="shared" si="316"/>
        <v>766.77777892444703</v>
      </c>
      <c r="BB1034" s="296" t="str">
        <f t="shared" si="317"/>
        <v/>
      </c>
      <c r="BC1034" t="str">
        <f t="shared" si="307"/>
        <v/>
      </c>
      <c r="BD1034" s="296"/>
      <c r="BE1034" s="296"/>
      <c r="BF1034" s="332">
        <v>45159</v>
      </c>
      <c r="BG1034" s="2" t="s">
        <v>115</v>
      </c>
      <c r="BH1034" s="2" t="s">
        <v>116</v>
      </c>
      <c r="BI1034" s="323">
        <v>45200</v>
      </c>
      <c r="BJ1034" s="323">
        <v>45291</v>
      </c>
      <c r="BK1034" s="324">
        <v>2209</v>
      </c>
      <c r="BL1034" s="325">
        <v>131.47</v>
      </c>
      <c r="BM1034" s="274">
        <f t="shared" si="308"/>
        <v>0.95835000000000004</v>
      </c>
      <c r="BN1034" s="326">
        <f t="shared" si="318"/>
        <v>137.18370115302341</v>
      </c>
      <c r="BO1034" s="296">
        <f t="shared" si="319"/>
        <v>137.18370115302341</v>
      </c>
      <c r="BP1034">
        <f t="shared" si="309"/>
        <v>1</v>
      </c>
      <c r="BQ1034" s="296"/>
      <c r="BR1034" s="332">
        <v>45146</v>
      </c>
      <c r="BS1034" s="2" t="s">
        <v>108</v>
      </c>
      <c r="BT1034" s="2" t="s">
        <v>138</v>
      </c>
      <c r="BU1034" s="323">
        <v>46023</v>
      </c>
      <c r="BV1034" s="323">
        <v>46387</v>
      </c>
      <c r="BW1034" s="324">
        <v>8760</v>
      </c>
      <c r="BX1034" s="325">
        <v>106.03</v>
      </c>
      <c r="BY1034" s="274">
        <f t="shared" si="310"/>
        <v>0.95835000000000004</v>
      </c>
      <c r="BZ1034" s="326">
        <f t="shared" si="320"/>
        <v>110.63807585955027</v>
      </c>
      <c r="CA1034" s="296" t="str">
        <f t="shared" si="321"/>
        <v/>
      </c>
    </row>
    <row r="1035" spans="12:79" x14ac:dyDescent="0.25">
      <c r="L1035" s="332">
        <v>43957</v>
      </c>
      <c r="M1035" s="2" t="s">
        <v>108</v>
      </c>
      <c r="N1035" s="2" t="s">
        <v>138</v>
      </c>
      <c r="O1035" s="323">
        <v>46023</v>
      </c>
      <c r="P1035" s="323">
        <v>46387</v>
      </c>
      <c r="Q1035" s="324">
        <v>8760</v>
      </c>
      <c r="R1035" s="325">
        <v>44.48</v>
      </c>
      <c r="S1035" s="274">
        <f t="shared" si="302"/>
        <v>1.0567500000000001</v>
      </c>
      <c r="T1035" s="326">
        <f t="shared" si="311"/>
        <v>42.091317719422754</v>
      </c>
      <c r="U1035" s="296" t="str">
        <f t="shared" si="303"/>
        <v/>
      </c>
      <c r="V1035" s="296"/>
      <c r="W1035" s="332">
        <v>44386</v>
      </c>
      <c r="X1035" s="2" t="s">
        <v>108</v>
      </c>
      <c r="Y1035" s="2" t="s">
        <v>135</v>
      </c>
      <c r="Z1035" s="323">
        <v>45658</v>
      </c>
      <c r="AA1035" s="323">
        <v>46022</v>
      </c>
      <c r="AB1035" s="324">
        <v>8760</v>
      </c>
      <c r="AC1035" s="325">
        <v>58.57</v>
      </c>
      <c r="AD1035" s="274">
        <f t="shared" si="304"/>
        <v>1.0853999999999999</v>
      </c>
      <c r="AE1035" s="326">
        <f t="shared" si="312"/>
        <v>53.961673115901974</v>
      </c>
      <c r="AF1035" s="296" t="str">
        <f t="shared" si="313"/>
        <v/>
      </c>
      <c r="AG1035" s="296"/>
      <c r="AH1035" s="332">
        <v>44783</v>
      </c>
      <c r="AI1035" s="2" t="s">
        <v>108</v>
      </c>
      <c r="AJ1035" s="2" t="s">
        <v>138</v>
      </c>
      <c r="AK1035" s="323">
        <v>46023</v>
      </c>
      <c r="AL1035" s="323">
        <v>46387</v>
      </c>
      <c r="AM1035" s="324">
        <v>8760</v>
      </c>
      <c r="AN1035" s="325">
        <v>150.75</v>
      </c>
      <c r="AO1035" s="274">
        <f t="shared" si="305"/>
        <v>0.96899000000000002</v>
      </c>
      <c r="AP1035" s="326">
        <f t="shared" si="314"/>
        <v>155.57436093251735</v>
      </c>
      <c r="AQ1035" s="296" t="str">
        <f t="shared" si="315"/>
        <v/>
      </c>
      <c r="AR1035" s="296"/>
      <c r="AS1035" s="332">
        <v>44796</v>
      </c>
      <c r="AT1035" s="2" t="s">
        <v>115</v>
      </c>
      <c r="AU1035" s="2" t="s">
        <v>110</v>
      </c>
      <c r="AV1035" s="323">
        <v>44927</v>
      </c>
      <c r="AW1035" s="323">
        <v>45016</v>
      </c>
      <c r="AX1035" s="324">
        <v>2159</v>
      </c>
      <c r="AY1035" s="325">
        <v>780</v>
      </c>
      <c r="AZ1035" s="274">
        <f t="shared" si="306"/>
        <v>0.96899000000000002</v>
      </c>
      <c r="BA1035" s="326">
        <f t="shared" si="316"/>
        <v>804.96186751153266</v>
      </c>
      <c r="BB1035" s="296" t="str">
        <f t="shared" si="317"/>
        <v/>
      </c>
      <c r="BC1035" t="str">
        <f t="shared" si="307"/>
        <v/>
      </c>
      <c r="BD1035" s="296"/>
      <c r="BE1035" s="296"/>
      <c r="BF1035" s="332">
        <v>45159</v>
      </c>
      <c r="BG1035" s="2" t="s">
        <v>115</v>
      </c>
      <c r="BH1035" s="2" t="s">
        <v>111</v>
      </c>
      <c r="BI1035" s="323">
        <v>45292</v>
      </c>
      <c r="BJ1035" s="323">
        <v>45382</v>
      </c>
      <c r="BK1035" s="324">
        <v>2183</v>
      </c>
      <c r="BL1035" s="325">
        <v>150.84</v>
      </c>
      <c r="BM1035" s="274">
        <f t="shared" si="308"/>
        <v>0.95835000000000004</v>
      </c>
      <c r="BN1035" s="326">
        <f t="shared" si="318"/>
        <v>157.39552355611207</v>
      </c>
      <c r="BO1035" s="296">
        <f t="shared" si="319"/>
        <v>157.39552355611207</v>
      </c>
      <c r="BP1035">
        <f t="shared" si="309"/>
        <v>1</v>
      </c>
      <c r="BQ1035" s="296"/>
      <c r="BR1035" s="332">
        <v>45146</v>
      </c>
      <c r="BS1035" s="2" t="s">
        <v>108</v>
      </c>
      <c r="BT1035" s="2" t="s">
        <v>141</v>
      </c>
      <c r="BU1035" s="323">
        <v>46388</v>
      </c>
      <c r="BV1035" s="323">
        <v>46752</v>
      </c>
      <c r="BW1035" s="324">
        <v>8760</v>
      </c>
      <c r="BX1035" s="325">
        <v>91</v>
      </c>
      <c r="BY1035" s="274">
        <f t="shared" si="310"/>
        <v>0.95835000000000004</v>
      </c>
      <c r="BZ1035" s="326">
        <f t="shared" si="320"/>
        <v>94.954870350080867</v>
      </c>
      <c r="CA1035" s="296" t="str">
        <f t="shared" si="321"/>
        <v/>
      </c>
    </row>
    <row r="1036" spans="12:79" x14ac:dyDescent="0.25">
      <c r="L1036" s="332">
        <v>43956</v>
      </c>
      <c r="M1036" s="2" t="s">
        <v>108</v>
      </c>
      <c r="N1036" s="2" t="s">
        <v>151</v>
      </c>
      <c r="O1036" s="323">
        <v>44197</v>
      </c>
      <c r="P1036" s="323">
        <v>44561</v>
      </c>
      <c r="Q1036" s="324">
        <v>8760</v>
      </c>
      <c r="R1036" s="325">
        <v>36.04</v>
      </c>
      <c r="S1036" s="274">
        <f t="shared" si="302"/>
        <v>1.0567500000000001</v>
      </c>
      <c r="T1036" s="326">
        <f t="shared" si="311"/>
        <v>34.104565885971134</v>
      </c>
      <c r="U1036" s="296" t="str">
        <f t="shared" si="303"/>
        <v/>
      </c>
      <c r="V1036" s="296"/>
      <c r="W1036" s="332">
        <v>44386</v>
      </c>
      <c r="X1036" s="2" t="s">
        <v>108</v>
      </c>
      <c r="Y1036" s="2" t="s">
        <v>138</v>
      </c>
      <c r="Z1036" s="323">
        <v>46023</v>
      </c>
      <c r="AA1036" s="323">
        <v>46387</v>
      </c>
      <c r="AB1036" s="324">
        <v>8760</v>
      </c>
      <c r="AC1036" s="325">
        <v>58.73</v>
      </c>
      <c r="AD1036" s="274">
        <f t="shared" si="304"/>
        <v>1.0853999999999999</v>
      </c>
      <c r="AE1036" s="326">
        <f t="shared" si="312"/>
        <v>54.109084208586694</v>
      </c>
      <c r="AF1036" s="296" t="str">
        <f t="shared" si="313"/>
        <v/>
      </c>
      <c r="AG1036" s="296"/>
      <c r="AH1036" s="332">
        <v>44783</v>
      </c>
      <c r="AI1036" s="2" t="s">
        <v>108</v>
      </c>
      <c r="AJ1036" s="2" t="s">
        <v>141</v>
      </c>
      <c r="AK1036" s="323">
        <v>46388</v>
      </c>
      <c r="AL1036" s="323">
        <v>46752</v>
      </c>
      <c r="AM1036" s="324">
        <v>8760</v>
      </c>
      <c r="AN1036" s="325">
        <v>131.91</v>
      </c>
      <c r="AO1036" s="274">
        <f t="shared" si="305"/>
        <v>0.96899000000000002</v>
      </c>
      <c r="AP1036" s="326">
        <f t="shared" si="314"/>
        <v>136.13143582493112</v>
      </c>
      <c r="AQ1036" s="296" t="str">
        <f t="shared" si="315"/>
        <v/>
      </c>
      <c r="AR1036" s="296"/>
      <c r="AS1036" s="332">
        <v>44796</v>
      </c>
      <c r="AT1036" s="2" t="s">
        <v>115</v>
      </c>
      <c r="AU1036" s="2" t="s">
        <v>134</v>
      </c>
      <c r="AV1036" s="323">
        <v>45017</v>
      </c>
      <c r="AW1036" s="323">
        <v>45107</v>
      </c>
      <c r="AX1036" s="324">
        <v>2184</v>
      </c>
      <c r="AY1036" s="325">
        <v>541.58000000000004</v>
      </c>
      <c r="AZ1036" s="274">
        <f t="shared" si="306"/>
        <v>0.96899000000000002</v>
      </c>
      <c r="BA1036" s="326">
        <f t="shared" si="316"/>
        <v>558.91185667550747</v>
      </c>
      <c r="BB1036" s="296" t="str">
        <f t="shared" si="317"/>
        <v/>
      </c>
      <c r="BC1036" t="str">
        <f t="shared" si="307"/>
        <v/>
      </c>
      <c r="BD1036" s="296"/>
      <c r="BE1036" s="296"/>
      <c r="BF1036" s="332">
        <v>45159</v>
      </c>
      <c r="BG1036" s="2" t="s">
        <v>115</v>
      </c>
      <c r="BH1036" s="2" t="s">
        <v>117</v>
      </c>
      <c r="BI1036" s="323">
        <v>45383</v>
      </c>
      <c r="BJ1036" s="323">
        <v>45473</v>
      </c>
      <c r="BK1036" s="324">
        <v>2184</v>
      </c>
      <c r="BL1036" s="325">
        <v>131.94999999999999</v>
      </c>
      <c r="BM1036" s="274">
        <f t="shared" si="308"/>
        <v>0.95835000000000004</v>
      </c>
      <c r="BN1036" s="326">
        <f t="shared" si="318"/>
        <v>137.68456200761725</v>
      </c>
      <c r="BO1036" s="296">
        <f t="shared" si="319"/>
        <v>137.68456200761725</v>
      </c>
      <c r="BP1036">
        <f t="shared" si="309"/>
        <v>1</v>
      </c>
      <c r="BQ1036" s="296"/>
      <c r="BR1036" s="332">
        <v>45146</v>
      </c>
      <c r="BS1036" s="2" t="s">
        <v>108</v>
      </c>
      <c r="BT1036" s="2" t="s">
        <v>143</v>
      </c>
      <c r="BU1036" s="323">
        <v>46753</v>
      </c>
      <c r="BV1036" s="323">
        <v>47118</v>
      </c>
      <c r="BW1036" s="324">
        <v>8784</v>
      </c>
      <c r="BX1036" s="325">
        <v>83.5</v>
      </c>
      <c r="BY1036" s="274">
        <f t="shared" si="310"/>
        <v>0.95835000000000004</v>
      </c>
      <c r="BZ1036" s="326">
        <f t="shared" si="320"/>
        <v>87.128919497052223</v>
      </c>
      <c r="CA1036" s="296" t="str">
        <f t="shared" si="321"/>
        <v/>
      </c>
    </row>
    <row r="1037" spans="12:79" x14ac:dyDescent="0.25">
      <c r="L1037" s="332">
        <v>43956</v>
      </c>
      <c r="M1037" s="2" t="s">
        <v>108</v>
      </c>
      <c r="N1037" s="2" t="s">
        <v>133</v>
      </c>
      <c r="O1037" s="323">
        <v>44562</v>
      </c>
      <c r="P1037" s="323">
        <v>44926</v>
      </c>
      <c r="Q1037" s="324">
        <v>8760</v>
      </c>
      <c r="R1037" s="325">
        <v>40.01</v>
      </c>
      <c r="S1037" s="274">
        <f t="shared" si="302"/>
        <v>1.0567500000000001</v>
      </c>
      <c r="T1037" s="326">
        <f t="shared" si="311"/>
        <v>37.861367400047307</v>
      </c>
      <c r="U1037" s="296" t="str">
        <f t="shared" si="303"/>
        <v/>
      </c>
      <c r="V1037" s="296"/>
      <c r="W1037" s="332">
        <v>44386</v>
      </c>
      <c r="X1037" s="2" t="s">
        <v>108</v>
      </c>
      <c r="Y1037" s="2" t="s">
        <v>141</v>
      </c>
      <c r="Z1037" s="323">
        <v>46388</v>
      </c>
      <c r="AA1037" s="323">
        <v>46752</v>
      </c>
      <c r="AB1037" s="324">
        <v>8760</v>
      </c>
      <c r="AC1037" s="325">
        <v>59.05</v>
      </c>
      <c r="AD1037" s="274">
        <f t="shared" si="304"/>
        <v>1.0853999999999999</v>
      </c>
      <c r="AE1037" s="326">
        <f t="shared" si="312"/>
        <v>54.403906393956149</v>
      </c>
      <c r="AF1037" s="296" t="str">
        <f t="shared" si="313"/>
        <v/>
      </c>
      <c r="AG1037" s="296"/>
      <c r="AH1037" s="332">
        <v>44783</v>
      </c>
      <c r="AI1037" s="2" t="s">
        <v>108</v>
      </c>
      <c r="AJ1037" s="2" t="s">
        <v>143</v>
      </c>
      <c r="AK1037" s="323">
        <v>46753</v>
      </c>
      <c r="AL1037" s="323">
        <v>47118</v>
      </c>
      <c r="AM1037" s="324">
        <v>8784</v>
      </c>
      <c r="AN1037" s="325">
        <v>127.41</v>
      </c>
      <c r="AO1037" s="274">
        <f t="shared" si="305"/>
        <v>0.96899000000000002</v>
      </c>
      <c r="AP1037" s="326">
        <f t="shared" si="314"/>
        <v>131.48742505082612</v>
      </c>
      <c r="AQ1037" s="296" t="str">
        <f t="shared" si="315"/>
        <v/>
      </c>
      <c r="AR1037" s="296"/>
      <c r="AS1037" s="332">
        <v>44796</v>
      </c>
      <c r="AT1037" s="2" t="s">
        <v>115</v>
      </c>
      <c r="AU1037" s="2" t="s">
        <v>137</v>
      </c>
      <c r="AV1037" s="323">
        <v>45108</v>
      </c>
      <c r="AW1037" s="323">
        <v>45199</v>
      </c>
      <c r="AX1037" s="324">
        <v>2208</v>
      </c>
      <c r="AY1037" s="325">
        <v>537.15</v>
      </c>
      <c r="AZ1037" s="274">
        <f t="shared" si="306"/>
        <v>0.96899000000000002</v>
      </c>
      <c r="BA1037" s="326">
        <f t="shared" si="316"/>
        <v>554.34008606899965</v>
      </c>
      <c r="BB1037" s="296" t="str">
        <f t="shared" si="317"/>
        <v/>
      </c>
      <c r="BC1037" t="str">
        <f t="shared" si="307"/>
        <v/>
      </c>
      <c r="BD1037" s="296"/>
      <c r="BE1037" s="296"/>
      <c r="BF1037" s="332">
        <v>45159</v>
      </c>
      <c r="BG1037" s="2" t="s">
        <v>115</v>
      </c>
      <c r="BH1037" s="2" t="s">
        <v>118</v>
      </c>
      <c r="BI1037" s="323">
        <v>45474</v>
      </c>
      <c r="BJ1037" s="323">
        <v>45565</v>
      </c>
      <c r="BK1037" s="324">
        <v>2208</v>
      </c>
      <c r="BL1037" s="325">
        <v>140.4</v>
      </c>
      <c r="BM1037" s="274">
        <f t="shared" si="308"/>
        <v>0.95835000000000004</v>
      </c>
      <c r="BN1037" s="326">
        <f t="shared" si="318"/>
        <v>146.50179996869619</v>
      </c>
      <c r="BO1037" s="296">
        <f t="shared" si="319"/>
        <v>146.50179996869619</v>
      </c>
      <c r="BP1037">
        <f t="shared" si="309"/>
        <v>1</v>
      </c>
      <c r="BQ1037" s="296"/>
      <c r="BR1037" s="332">
        <v>45146</v>
      </c>
      <c r="BS1037" s="2" t="s">
        <v>108</v>
      </c>
      <c r="BT1037" s="2" t="s">
        <v>146</v>
      </c>
      <c r="BU1037" s="323">
        <v>47119</v>
      </c>
      <c r="BV1037" s="323">
        <v>47483</v>
      </c>
      <c r="BW1037" s="324">
        <v>8760</v>
      </c>
      <c r="BX1037" s="325">
        <v>83.42</v>
      </c>
      <c r="BY1037" s="274">
        <f t="shared" si="310"/>
        <v>0.95835000000000004</v>
      </c>
      <c r="BZ1037" s="326">
        <f t="shared" si="320"/>
        <v>87.045442687953255</v>
      </c>
      <c r="CA1037" s="296" t="str">
        <f t="shared" si="321"/>
        <v/>
      </c>
    </row>
    <row r="1038" spans="12:79" x14ac:dyDescent="0.25">
      <c r="L1038" s="332">
        <v>43956</v>
      </c>
      <c r="M1038" s="2" t="s">
        <v>108</v>
      </c>
      <c r="N1038" s="2" t="s">
        <v>110</v>
      </c>
      <c r="O1038" s="323">
        <v>44927</v>
      </c>
      <c r="P1038" s="323">
        <v>45291</v>
      </c>
      <c r="Q1038" s="324">
        <v>8760</v>
      </c>
      <c r="R1038" s="325">
        <v>42.04</v>
      </c>
      <c r="S1038" s="274">
        <f t="shared" si="302"/>
        <v>1.0567500000000001</v>
      </c>
      <c r="T1038" s="326">
        <f t="shared" si="311"/>
        <v>39.782351549562335</v>
      </c>
      <c r="U1038" s="296" t="str">
        <f t="shared" si="303"/>
        <v/>
      </c>
      <c r="V1038" s="296"/>
      <c r="W1038" s="332">
        <v>44385</v>
      </c>
      <c r="X1038" s="2" t="s">
        <v>108</v>
      </c>
      <c r="Y1038" s="2" t="s">
        <v>133</v>
      </c>
      <c r="Z1038" s="323">
        <v>44562</v>
      </c>
      <c r="AA1038" s="323">
        <v>44926</v>
      </c>
      <c r="AB1038" s="324">
        <v>8760</v>
      </c>
      <c r="AC1038" s="325">
        <v>70.55</v>
      </c>
      <c r="AD1038" s="274">
        <f t="shared" si="304"/>
        <v>1.0853999999999999</v>
      </c>
      <c r="AE1038" s="326">
        <f t="shared" si="312"/>
        <v>64.999078680670721</v>
      </c>
      <c r="AF1038" s="296" t="str">
        <f t="shared" si="313"/>
        <v/>
      </c>
      <c r="AG1038" s="296"/>
      <c r="AH1038" s="332">
        <v>44783</v>
      </c>
      <c r="AI1038" s="2" t="s">
        <v>108</v>
      </c>
      <c r="AJ1038" s="2" t="s">
        <v>146</v>
      </c>
      <c r="AK1038" s="323">
        <v>47119</v>
      </c>
      <c r="AL1038" s="323">
        <v>47483</v>
      </c>
      <c r="AM1038" s="324">
        <v>8760</v>
      </c>
      <c r="AN1038" s="325">
        <v>120.42</v>
      </c>
      <c r="AO1038" s="274">
        <f t="shared" si="305"/>
        <v>0.96899000000000002</v>
      </c>
      <c r="AP1038" s="326">
        <f t="shared" si="314"/>
        <v>124.27372831504969</v>
      </c>
      <c r="AQ1038" s="296" t="str">
        <f t="shared" si="315"/>
        <v/>
      </c>
      <c r="AR1038" s="296"/>
      <c r="AS1038" s="332">
        <v>44796</v>
      </c>
      <c r="AT1038" s="2" t="s">
        <v>115</v>
      </c>
      <c r="AU1038" s="2" t="s">
        <v>116</v>
      </c>
      <c r="AV1038" s="323">
        <v>45200</v>
      </c>
      <c r="AW1038" s="323">
        <v>45291</v>
      </c>
      <c r="AX1038" s="324">
        <v>2209</v>
      </c>
      <c r="AY1038" s="325">
        <v>645.79</v>
      </c>
      <c r="AZ1038" s="274">
        <f t="shared" si="306"/>
        <v>0.96899000000000002</v>
      </c>
      <c r="BA1038" s="326">
        <f t="shared" si="316"/>
        <v>666.45682617983664</v>
      </c>
      <c r="BB1038" s="296" t="str">
        <f t="shared" si="317"/>
        <v/>
      </c>
      <c r="BC1038">
        <f t="shared" si="307"/>
        <v>1</v>
      </c>
      <c r="BD1038" s="296"/>
      <c r="BE1038" s="296"/>
      <c r="BF1038" s="332">
        <v>45159</v>
      </c>
      <c r="BG1038" s="2" t="s">
        <v>115</v>
      </c>
      <c r="BH1038" s="2" t="s">
        <v>140</v>
      </c>
      <c r="BI1038" s="323">
        <v>45566</v>
      </c>
      <c r="BJ1038" s="323">
        <v>45657</v>
      </c>
      <c r="BK1038" s="324">
        <v>2209</v>
      </c>
      <c r="BL1038" s="325">
        <v>155.19</v>
      </c>
      <c r="BM1038" s="274">
        <f t="shared" si="308"/>
        <v>0.95835000000000004</v>
      </c>
      <c r="BN1038" s="326">
        <f t="shared" si="318"/>
        <v>161.93457505086866</v>
      </c>
      <c r="BO1038" s="296" t="str">
        <f t="shared" si="319"/>
        <v/>
      </c>
      <c r="BP1038" t="str">
        <f t="shared" si="309"/>
        <v/>
      </c>
      <c r="BQ1038" s="296"/>
      <c r="BR1038" s="332">
        <v>45146</v>
      </c>
      <c r="BS1038" s="2" t="s">
        <v>108</v>
      </c>
      <c r="BT1038" s="2" t="s">
        <v>149</v>
      </c>
      <c r="BU1038" s="323">
        <v>47484</v>
      </c>
      <c r="BV1038" s="323">
        <v>47848</v>
      </c>
      <c r="BW1038" s="324">
        <v>8760</v>
      </c>
      <c r="BX1038" s="325">
        <v>83.88</v>
      </c>
      <c r="BY1038" s="274">
        <f t="shared" si="310"/>
        <v>0.95835000000000004</v>
      </c>
      <c r="BZ1038" s="326">
        <f t="shared" si="320"/>
        <v>87.525434340272341</v>
      </c>
      <c r="CA1038" s="296" t="str">
        <f t="shared" si="321"/>
        <v/>
      </c>
    </row>
    <row r="1039" spans="12:79" x14ac:dyDescent="0.25">
      <c r="L1039" s="332">
        <v>43956</v>
      </c>
      <c r="M1039" s="2" t="s">
        <v>108</v>
      </c>
      <c r="N1039" s="2" t="s">
        <v>111</v>
      </c>
      <c r="O1039" s="323">
        <v>45292</v>
      </c>
      <c r="P1039" s="323">
        <v>45657</v>
      </c>
      <c r="Q1039" s="324">
        <v>8784</v>
      </c>
      <c r="R1039" s="325">
        <v>43.77</v>
      </c>
      <c r="S1039" s="274">
        <f t="shared" si="302"/>
        <v>1.0567500000000001</v>
      </c>
      <c r="T1039" s="326">
        <f t="shared" si="311"/>
        <v>41.419446415897802</v>
      </c>
      <c r="U1039" s="296" t="str">
        <f t="shared" si="303"/>
        <v/>
      </c>
      <c r="V1039" s="296"/>
      <c r="W1039" s="332">
        <v>44385</v>
      </c>
      <c r="X1039" s="2" t="s">
        <v>108</v>
      </c>
      <c r="Y1039" s="2" t="s">
        <v>110</v>
      </c>
      <c r="Z1039" s="323">
        <v>44927</v>
      </c>
      <c r="AA1039" s="323">
        <v>45291</v>
      </c>
      <c r="AB1039" s="324">
        <v>8760</v>
      </c>
      <c r="AC1039" s="325">
        <v>62.88</v>
      </c>
      <c r="AD1039" s="274">
        <f t="shared" si="304"/>
        <v>1.0853999999999999</v>
      </c>
      <c r="AE1039" s="326">
        <f t="shared" si="312"/>
        <v>57.932559425096748</v>
      </c>
      <c r="AF1039" s="296" t="str">
        <f t="shared" si="313"/>
        <v/>
      </c>
      <c r="AG1039" s="296"/>
      <c r="AH1039" s="332">
        <v>44783</v>
      </c>
      <c r="AI1039" s="2" t="s">
        <v>108</v>
      </c>
      <c r="AJ1039" s="2" t="s">
        <v>149</v>
      </c>
      <c r="AK1039" s="323">
        <v>47484</v>
      </c>
      <c r="AL1039" s="323">
        <v>47848</v>
      </c>
      <c r="AM1039" s="324">
        <v>8760</v>
      </c>
      <c r="AN1039" s="325">
        <v>120.93</v>
      </c>
      <c r="AO1039" s="274">
        <f t="shared" si="305"/>
        <v>0.96899000000000002</v>
      </c>
      <c r="AP1039" s="326">
        <f t="shared" si="314"/>
        <v>124.80004953611493</v>
      </c>
      <c r="AQ1039" s="296" t="str">
        <f t="shared" si="315"/>
        <v/>
      </c>
      <c r="AR1039" s="296"/>
      <c r="AS1039" s="332">
        <v>44796</v>
      </c>
      <c r="AT1039" s="2" t="s">
        <v>115</v>
      </c>
      <c r="AU1039" s="2" t="s">
        <v>111</v>
      </c>
      <c r="AV1039" s="323">
        <v>45292</v>
      </c>
      <c r="AW1039" s="323">
        <v>45382</v>
      </c>
      <c r="AX1039" s="324">
        <v>2183</v>
      </c>
      <c r="AY1039" s="325">
        <v>530</v>
      </c>
      <c r="AZ1039" s="274">
        <f t="shared" si="306"/>
        <v>0.96899000000000002</v>
      </c>
      <c r="BA1039" s="326">
        <f t="shared" si="316"/>
        <v>546.9612689501439</v>
      </c>
      <c r="BB1039" s="296" t="str">
        <f t="shared" si="317"/>
        <v/>
      </c>
      <c r="BC1039">
        <f t="shared" si="307"/>
        <v>1</v>
      </c>
      <c r="BD1039" s="296"/>
      <c r="BE1039" s="296"/>
      <c r="BF1039" s="332">
        <v>45159</v>
      </c>
      <c r="BG1039" s="2" t="s">
        <v>115</v>
      </c>
      <c r="BH1039" s="2" t="s">
        <v>135</v>
      </c>
      <c r="BI1039" s="323">
        <v>45658</v>
      </c>
      <c r="BJ1039" s="323">
        <v>45747</v>
      </c>
      <c r="BK1039" s="324">
        <v>2159</v>
      </c>
      <c r="BL1039" s="325">
        <v>154.83000000000001</v>
      </c>
      <c r="BM1039" s="274">
        <f t="shared" si="308"/>
        <v>0.95835000000000004</v>
      </c>
      <c r="BN1039" s="326">
        <f t="shared" si="318"/>
        <v>161.55892940992331</v>
      </c>
      <c r="BO1039" s="296" t="str">
        <f t="shared" si="319"/>
        <v/>
      </c>
      <c r="BP1039" t="str">
        <f t="shared" si="309"/>
        <v/>
      </c>
      <c r="BQ1039" s="296"/>
      <c r="BR1039" s="332">
        <v>45146</v>
      </c>
      <c r="BS1039" s="2" t="s">
        <v>108</v>
      </c>
      <c r="BT1039" s="2" t="s">
        <v>153</v>
      </c>
      <c r="BU1039" s="323">
        <v>47849</v>
      </c>
      <c r="BV1039" s="323">
        <v>48213</v>
      </c>
      <c r="BW1039" s="324">
        <v>8760</v>
      </c>
      <c r="BX1039" s="325">
        <v>83.7</v>
      </c>
      <c r="BY1039" s="274">
        <f t="shared" si="310"/>
        <v>0.95835000000000004</v>
      </c>
      <c r="BZ1039" s="326">
        <f t="shared" si="320"/>
        <v>87.337611519799651</v>
      </c>
      <c r="CA1039" s="296" t="str">
        <f t="shared" si="321"/>
        <v/>
      </c>
    </row>
    <row r="1040" spans="12:79" x14ac:dyDescent="0.25">
      <c r="L1040" s="332">
        <v>43956</v>
      </c>
      <c r="M1040" s="2" t="s">
        <v>108</v>
      </c>
      <c r="N1040" s="2" t="s">
        <v>135</v>
      </c>
      <c r="O1040" s="323">
        <v>45658</v>
      </c>
      <c r="P1040" s="323">
        <v>46022</v>
      </c>
      <c r="Q1040" s="324">
        <v>8760</v>
      </c>
      <c r="R1040" s="325">
        <v>43.95</v>
      </c>
      <c r="S1040" s="274">
        <f t="shared" si="302"/>
        <v>1.0567500000000001</v>
      </c>
      <c r="T1040" s="326">
        <f t="shared" si="311"/>
        <v>41.589779985805535</v>
      </c>
      <c r="U1040" s="296" t="str">
        <f t="shared" si="303"/>
        <v/>
      </c>
      <c r="V1040" s="296"/>
      <c r="W1040" s="332">
        <v>44385</v>
      </c>
      <c r="X1040" s="2" t="s">
        <v>108</v>
      </c>
      <c r="Y1040" s="2" t="s">
        <v>111</v>
      </c>
      <c r="Z1040" s="323">
        <v>45292</v>
      </c>
      <c r="AA1040" s="323">
        <v>45657</v>
      </c>
      <c r="AB1040" s="324">
        <v>8784</v>
      </c>
      <c r="AC1040" s="325">
        <v>59.5</v>
      </c>
      <c r="AD1040" s="274">
        <f t="shared" si="304"/>
        <v>1.0853999999999999</v>
      </c>
      <c r="AE1040" s="326">
        <f t="shared" si="312"/>
        <v>54.818500092131934</v>
      </c>
      <c r="AF1040" s="296" t="str">
        <f t="shared" si="313"/>
        <v/>
      </c>
      <c r="AG1040" s="296"/>
      <c r="AH1040" s="332">
        <v>44783</v>
      </c>
      <c r="AI1040" s="2" t="s">
        <v>108</v>
      </c>
      <c r="AJ1040" s="2" t="s">
        <v>153</v>
      </c>
      <c r="AK1040" s="323">
        <v>47849</v>
      </c>
      <c r="AL1040" s="323">
        <v>48213</v>
      </c>
      <c r="AM1040" s="324">
        <v>8760</v>
      </c>
      <c r="AN1040" s="325">
        <v>120.93</v>
      </c>
      <c r="AO1040" s="274">
        <f t="shared" si="305"/>
        <v>0.96899000000000002</v>
      </c>
      <c r="AP1040" s="326">
        <f t="shared" si="314"/>
        <v>124.80004953611493</v>
      </c>
      <c r="AQ1040" s="296" t="str">
        <f t="shared" si="315"/>
        <v/>
      </c>
      <c r="AR1040" s="296"/>
      <c r="AS1040" s="332">
        <v>44796</v>
      </c>
      <c r="AT1040" s="2" t="s">
        <v>115</v>
      </c>
      <c r="AU1040" s="2" t="s">
        <v>117</v>
      </c>
      <c r="AV1040" s="323">
        <v>45383</v>
      </c>
      <c r="AW1040" s="323">
        <v>45473</v>
      </c>
      <c r="AX1040" s="324">
        <v>2184</v>
      </c>
      <c r="AY1040" s="325">
        <v>290.95999999999998</v>
      </c>
      <c r="AZ1040" s="274">
        <f t="shared" si="306"/>
        <v>0.96899000000000002</v>
      </c>
      <c r="BA1040" s="326">
        <f t="shared" si="316"/>
        <v>300.27141662968654</v>
      </c>
      <c r="BB1040" s="296" t="str">
        <f t="shared" si="317"/>
        <v/>
      </c>
      <c r="BC1040">
        <f t="shared" si="307"/>
        <v>1</v>
      </c>
      <c r="BD1040" s="296"/>
      <c r="BE1040" s="296"/>
      <c r="BF1040" s="332">
        <v>45159</v>
      </c>
      <c r="BG1040" s="2" t="s">
        <v>115</v>
      </c>
      <c r="BH1040" s="2" t="s">
        <v>145</v>
      </c>
      <c r="BI1040" s="323">
        <v>45748</v>
      </c>
      <c r="BJ1040" s="323">
        <v>45838</v>
      </c>
      <c r="BK1040" s="324">
        <v>2184</v>
      </c>
      <c r="BL1040" s="325">
        <v>107.58</v>
      </c>
      <c r="BM1040" s="274">
        <f t="shared" si="308"/>
        <v>0.95835000000000004</v>
      </c>
      <c r="BN1040" s="326">
        <f t="shared" si="318"/>
        <v>112.25543903584285</v>
      </c>
      <c r="BO1040" s="296" t="str">
        <f t="shared" si="319"/>
        <v/>
      </c>
      <c r="BP1040" t="str">
        <f t="shared" si="309"/>
        <v/>
      </c>
      <c r="BQ1040" s="296"/>
      <c r="BR1040" s="332">
        <v>45146</v>
      </c>
      <c r="BS1040" s="2" t="s">
        <v>108</v>
      </c>
      <c r="BT1040" s="2" t="s">
        <v>155</v>
      </c>
      <c r="BU1040" s="323">
        <v>48214</v>
      </c>
      <c r="BV1040" s="323">
        <v>48579</v>
      </c>
      <c r="BW1040" s="324">
        <v>8784</v>
      </c>
      <c r="BX1040" s="325">
        <v>83.55</v>
      </c>
      <c r="BY1040" s="274">
        <f t="shared" si="310"/>
        <v>0.95835000000000004</v>
      </c>
      <c r="BZ1040" s="326">
        <f t="shared" si="320"/>
        <v>87.181092502739077</v>
      </c>
      <c r="CA1040" s="296" t="str">
        <f t="shared" si="321"/>
        <v/>
      </c>
    </row>
    <row r="1041" spans="12:79" x14ac:dyDescent="0.25">
      <c r="L1041" s="332">
        <v>43956</v>
      </c>
      <c r="M1041" s="2" t="s">
        <v>108</v>
      </c>
      <c r="N1041" s="2" t="s">
        <v>138</v>
      </c>
      <c r="O1041" s="323">
        <v>46023</v>
      </c>
      <c r="P1041" s="323">
        <v>46387</v>
      </c>
      <c r="Q1041" s="324">
        <v>8760</v>
      </c>
      <c r="R1041" s="325">
        <v>44.5</v>
      </c>
      <c r="S1041" s="274">
        <f t="shared" si="302"/>
        <v>1.0567500000000001</v>
      </c>
      <c r="T1041" s="326">
        <f t="shared" si="311"/>
        <v>42.110243671634727</v>
      </c>
      <c r="U1041" s="296" t="str">
        <f t="shared" si="303"/>
        <v/>
      </c>
      <c r="V1041" s="296"/>
      <c r="W1041" s="332">
        <v>44385</v>
      </c>
      <c r="X1041" s="2" t="s">
        <v>108</v>
      </c>
      <c r="Y1041" s="2" t="s">
        <v>135</v>
      </c>
      <c r="Z1041" s="323">
        <v>45658</v>
      </c>
      <c r="AA1041" s="323">
        <v>46022</v>
      </c>
      <c r="AB1041" s="324">
        <v>8760</v>
      </c>
      <c r="AC1041" s="325">
        <v>58.25</v>
      </c>
      <c r="AD1041" s="274">
        <f t="shared" si="304"/>
        <v>1.0853999999999999</v>
      </c>
      <c r="AE1041" s="326">
        <f t="shared" si="312"/>
        <v>53.666850930532526</v>
      </c>
      <c r="AF1041" s="296" t="str">
        <f t="shared" si="313"/>
        <v/>
      </c>
      <c r="AG1041" s="296"/>
      <c r="AH1041" s="332">
        <v>44783</v>
      </c>
      <c r="AI1041" s="2" t="s">
        <v>108</v>
      </c>
      <c r="AJ1041" s="2" t="s">
        <v>155</v>
      </c>
      <c r="AK1041" s="323">
        <v>48214</v>
      </c>
      <c r="AL1041" s="323">
        <v>48579</v>
      </c>
      <c r="AM1041" s="324">
        <v>8784</v>
      </c>
      <c r="AN1041" s="325">
        <v>120.93</v>
      </c>
      <c r="AO1041" s="274">
        <f t="shared" si="305"/>
        <v>0.96899000000000002</v>
      </c>
      <c r="AP1041" s="326">
        <f t="shared" si="314"/>
        <v>124.80004953611493</v>
      </c>
      <c r="AQ1041" s="296" t="str">
        <f t="shared" si="315"/>
        <v/>
      </c>
      <c r="AR1041" s="296"/>
      <c r="AS1041" s="332">
        <v>44796</v>
      </c>
      <c r="AT1041" s="2" t="s">
        <v>115</v>
      </c>
      <c r="AU1041" s="2" t="s">
        <v>118</v>
      </c>
      <c r="AV1041" s="323">
        <v>45474</v>
      </c>
      <c r="AW1041" s="323">
        <v>45565</v>
      </c>
      <c r="AX1041" s="324">
        <v>2208</v>
      </c>
      <c r="AY1041" s="325">
        <v>274.73</v>
      </c>
      <c r="AZ1041" s="274">
        <f t="shared" si="306"/>
        <v>0.96899000000000002</v>
      </c>
      <c r="BA1041" s="326">
        <f t="shared" si="316"/>
        <v>283.52201777108127</v>
      </c>
      <c r="BB1041" s="296" t="str">
        <f t="shared" si="317"/>
        <v/>
      </c>
      <c r="BC1041">
        <f t="shared" si="307"/>
        <v>1</v>
      </c>
      <c r="BD1041" s="296"/>
      <c r="BE1041" s="296"/>
      <c r="BF1041" s="332">
        <v>45159</v>
      </c>
      <c r="BG1041" s="2" t="s">
        <v>115</v>
      </c>
      <c r="BH1041" s="2" t="s">
        <v>148</v>
      </c>
      <c r="BI1041" s="323">
        <v>45839</v>
      </c>
      <c r="BJ1041" s="323">
        <v>45930</v>
      </c>
      <c r="BK1041" s="324">
        <v>2208</v>
      </c>
      <c r="BL1041" s="325">
        <v>108.84</v>
      </c>
      <c r="BM1041" s="274">
        <f t="shared" si="308"/>
        <v>0.95835000000000004</v>
      </c>
      <c r="BN1041" s="326">
        <f t="shared" si="318"/>
        <v>113.57019877915167</v>
      </c>
      <c r="BO1041" s="296" t="str">
        <f t="shared" si="319"/>
        <v/>
      </c>
      <c r="BP1041" t="str">
        <f t="shared" si="309"/>
        <v/>
      </c>
      <c r="BQ1041" s="296"/>
      <c r="BR1041" s="332">
        <v>45146</v>
      </c>
      <c r="BS1041" s="2" t="s">
        <v>108</v>
      </c>
      <c r="BT1041" s="2" t="s">
        <v>158</v>
      </c>
      <c r="BU1041" s="323">
        <v>48580</v>
      </c>
      <c r="BV1041" s="323">
        <v>48944</v>
      </c>
      <c r="BW1041" s="324">
        <v>8760</v>
      </c>
      <c r="BX1041" s="325">
        <v>82.7</v>
      </c>
      <c r="BY1041" s="274">
        <f t="shared" si="310"/>
        <v>0.95835000000000004</v>
      </c>
      <c r="BZ1041" s="326">
        <f t="shared" si="320"/>
        <v>86.294151406062497</v>
      </c>
      <c r="CA1041" s="296" t="str">
        <f t="shared" si="321"/>
        <v/>
      </c>
    </row>
    <row r="1042" spans="12:79" x14ac:dyDescent="0.25">
      <c r="L1042" s="332">
        <v>43955</v>
      </c>
      <c r="M1042" s="2" t="s">
        <v>108</v>
      </c>
      <c r="N1042" s="2" t="s">
        <v>151</v>
      </c>
      <c r="O1042" s="323">
        <v>44197</v>
      </c>
      <c r="P1042" s="323">
        <v>44561</v>
      </c>
      <c r="Q1042" s="324">
        <v>8760</v>
      </c>
      <c r="R1042" s="325">
        <v>35.729999999999997</v>
      </c>
      <c r="S1042" s="274">
        <f t="shared" si="302"/>
        <v>1.0567500000000001</v>
      </c>
      <c r="T1042" s="326">
        <f t="shared" si="311"/>
        <v>33.811213626685586</v>
      </c>
      <c r="U1042" s="296" t="str">
        <f t="shared" si="303"/>
        <v/>
      </c>
      <c r="V1042" s="296"/>
      <c r="W1042" s="332">
        <v>44385</v>
      </c>
      <c r="X1042" s="2" t="s">
        <v>108</v>
      </c>
      <c r="Y1042" s="2" t="s">
        <v>138</v>
      </c>
      <c r="Z1042" s="323">
        <v>46023</v>
      </c>
      <c r="AA1042" s="323">
        <v>46387</v>
      </c>
      <c r="AB1042" s="324">
        <v>8760</v>
      </c>
      <c r="AC1042" s="325">
        <v>58.18</v>
      </c>
      <c r="AD1042" s="274">
        <f t="shared" si="304"/>
        <v>1.0853999999999999</v>
      </c>
      <c r="AE1042" s="326">
        <f t="shared" si="312"/>
        <v>53.60235857748296</v>
      </c>
      <c r="AF1042" s="296" t="str">
        <f t="shared" si="313"/>
        <v/>
      </c>
      <c r="AG1042" s="296"/>
      <c r="AH1042" s="332">
        <v>44782</v>
      </c>
      <c r="AI1042" s="2" t="s">
        <v>108</v>
      </c>
      <c r="AJ1042" s="2" t="s">
        <v>110</v>
      </c>
      <c r="AK1042" s="323">
        <v>44927</v>
      </c>
      <c r="AL1042" s="323">
        <v>45291</v>
      </c>
      <c r="AM1042" s="324">
        <v>8760</v>
      </c>
      <c r="AN1042" s="325">
        <v>406.96</v>
      </c>
      <c r="AO1042" s="274">
        <f t="shared" si="305"/>
        <v>0.96899000000000002</v>
      </c>
      <c r="AP1042" s="326">
        <f t="shared" si="314"/>
        <v>419.98369436217087</v>
      </c>
      <c r="AQ1042" s="296" t="str">
        <f t="shared" si="315"/>
        <v/>
      </c>
      <c r="AR1042" s="296"/>
      <c r="AS1042" s="332">
        <v>44796</v>
      </c>
      <c r="AT1042" s="2" t="s">
        <v>115</v>
      </c>
      <c r="AU1042" s="2" t="s">
        <v>140</v>
      </c>
      <c r="AV1042" s="323">
        <v>45566</v>
      </c>
      <c r="AW1042" s="323">
        <v>45657</v>
      </c>
      <c r="AX1042" s="324">
        <v>2209</v>
      </c>
      <c r="AY1042" s="325">
        <v>368</v>
      </c>
      <c r="AZ1042" s="274">
        <f t="shared" si="306"/>
        <v>0.96899000000000002</v>
      </c>
      <c r="BA1042" s="326">
        <f t="shared" si="316"/>
        <v>379.77688108236413</v>
      </c>
      <c r="BB1042" s="296" t="str">
        <f t="shared" si="317"/>
        <v/>
      </c>
      <c r="BC1042" t="str">
        <f t="shared" si="307"/>
        <v/>
      </c>
      <c r="BD1042" s="296"/>
      <c r="BE1042" s="296"/>
      <c r="BF1042" s="332">
        <v>45159</v>
      </c>
      <c r="BG1042" s="2" t="s">
        <v>115</v>
      </c>
      <c r="BH1042" s="2" t="s">
        <v>152</v>
      </c>
      <c r="BI1042" s="323">
        <v>45931</v>
      </c>
      <c r="BJ1042" s="323">
        <v>46022</v>
      </c>
      <c r="BK1042" s="324">
        <v>2209</v>
      </c>
      <c r="BL1042" s="325">
        <v>136</v>
      </c>
      <c r="BM1042" s="274">
        <f t="shared" si="308"/>
        <v>0.95835000000000004</v>
      </c>
      <c r="BN1042" s="326">
        <f t="shared" si="318"/>
        <v>141.91057546825272</v>
      </c>
      <c r="BO1042" s="296" t="str">
        <f t="shared" si="319"/>
        <v/>
      </c>
      <c r="BP1042" t="str">
        <f t="shared" si="309"/>
        <v/>
      </c>
      <c r="BQ1042" s="296"/>
      <c r="BR1042" s="332">
        <v>45145</v>
      </c>
      <c r="BS1042" s="2" t="s">
        <v>108</v>
      </c>
      <c r="BT1042" s="2" t="s">
        <v>111</v>
      </c>
      <c r="BU1042" s="323">
        <v>45292</v>
      </c>
      <c r="BV1042" s="323">
        <v>45657</v>
      </c>
      <c r="BW1042" s="324">
        <v>8784</v>
      </c>
      <c r="BX1042" s="325">
        <v>133.34</v>
      </c>
      <c r="BY1042" s="274">
        <f t="shared" si="310"/>
        <v>0.95835000000000004</v>
      </c>
      <c r="BZ1042" s="326">
        <f t="shared" si="320"/>
        <v>139.13497156571191</v>
      </c>
      <c r="CA1042" s="296">
        <f t="shared" si="321"/>
        <v>139.13497156571191</v>
      </c>
    </row>
    <row r="1043" spans="12:79" x14ac:dyDescent="0.25">
      <c r="L1043" s="332">
        <v>43955</v>
      </c>
      <c r="M1043" s="2" t="s">
        <v>108</v>
      </c>
      <c r="N1043" s="2" t="s">
        <v>133</v>
      </c>
      <c r="O1043" s="323">
        <v>44562</v>
      </c>
      <c r="P1043" s="323">
        <v>44926</v>
      </c>
      <c r="Q1043" s="324">
        <v>8760</v>
      </c>
      <c r="R1043" s="325">
        <v>39.5</v>
      </c>
      <c r="S1043" s="274">
        <f t="shared" si="302"/>
        <v>1.0567500000000001</v>
      </c>
      <c r="T1043" s="326">
        <f t="shared" si="311"/>
        <v>37.37875561864206</v>
      </c>
      <c r="U1043" s="296" t="str">
        <f t="shared" si="303"/>
        <v/>
      </c>
      <c r="V1043" s="296"/>
      <c r="W1043" s="332">
        <v>44385</v>
      </c>
      <c r="X1043" s="2" t="s">
        <v>108</v>
      </c>
      <c r="Y1043" s="2" t="s">
        <v>141</v>
      </c>
      <c r="Z1043" s="323">
        <v>46388</v>
      </c>
      <c r="AA1043" s="323">
        <v>46752</v>
      </c>
      <c r="AB1043" s="324">
        <v>8760</v>
      </c>
      <c r="AC1043" s="325">
        <v>58.5</v>
      </c>
      <c r="AD1043" s="274">
        <f t="shared" si="304"/>
        <v>1.0853999999999999</v>
      </c>
      <c r="AE1043" s="326">
        <f t="shared" si="312"/>
        <v>53.897180762852408</v>
      </c>
      <c r="AF1043" s="296" t="str">
        <f t="shared" si="313"/>
        <v/>
      </c>
      <c r="AG1043" s="296"/>
      <c r="AH1043" s="332">
        <v>44782</v>
      </c>
      <c r="AI1043" s="2" t="s">
        <v>108</v>
      </c>
      <c r="AJ1043" s="2" t="s">
        <v>111</v>
      </c>
      <c r="AK1043" s="323">
        <v>45292</v>
      </c>
      <c r="AL1043" s="323">
        <v>45657</v>
      </c>
      <c r="AM1043" s="324">
        <v>8784</v>
      </c>
      <c r="AN1043" s="325">
        <v>236</v>
      </c>
      <c r="AO1043" s="274">
        <f t="shared" si="305"/>
        <v>0.96899000000000002</v>
      </c>
      <c r="AP1043" s="326">
        <f t="shared" si="314"/>
        <v>243.55256504195088</v>
      </c>
      <c r="AQ1043" s="296">
        <f t="shared" si="315"/>
        <v>243.55256504195088</v>
      </c>
      <c r="AR1043" s="296"/>
      <c r="AS1043" s="332">
        <v>44796</v>
      </c>
      <c r="AT1043" s="2" t="s">
        <v>115</v>
      </c>
      <c r="AU1043" s="2" t="s">
        <v>135</v>
      </c>
      <c r="AV1043" s="323">
        <v>45658</v>
      </c>
      <c r="AW1043" s="323">
        <v>45747</v>
      </c>
      <c r="AX1043" s="324">
        <v>2159</v>
      </c>
      <c r="AY1043" s="325">
        <v>307.73</v>
      </c>
      <c r="AZ1043" s="274">
        <f t="shared" si="306"/>
        <v>0.96899000000000002</v>
      </c>
      <c r="BA1043" s="326">
        <f t="shared" si="316"/>
        <v>317.57809678118457</v>
      </c>
      <c r="BB1043" s="296" t="str">
        <f t="shared" si="317"/>
        <v/>
      </c>
      <c r="BC1043" t="str">
        <f t="shared" si="307"/>
        <v/>
      </c>
      <c r="BD1043" s="296"/>
      <c r="BE1043" s="296"/>
      <c r="BF1043" s="332">
        <v>45159</v>
      </c>
      <c r="BG1043" s="2" t="s">
        <v>115</v>
      </c>
      <c r="BH1043" s="2" t="s">
        <v>138</v>
      </c>
      <c r="BI1043" s="323">
        <v>46023</v>
      </c>
      <c r="BJ1043" s="323">
        <v>46112</v>
      </c>
      <c r="BK1043" s="324">
        <v>2159</v>
      </c>
      <c r="BL1043" s="325">
        <v>132.83000000000001</v>
      </c>
      <c r="BM1043" s="274">
        <f t="shared" si="308"/>
        <v>0.95835000000000004</v>
      </c>
      <c r="BN1043" s="326">
        <f t="shared" si="318"/>
        <v>138.60280690770597</v>
      </c>
      <c r="BO1043" s="296" t="str">
        <f t="shared" si="319"/>
        <v/>
      </c>
      <c r="BP1043" t="str">
        <f t="shared" si="309"/>
        <v/>
      </c>
      <c r="BQ1043" s="296"/>
      <c r="BR1043" s="332">
        <v>45145</v>
      </c>
      <c r="BS1043" s="2" t="s">
        <v>108</v>
      </c>
      <c r="BT1043" s="2" t="s">
        <v>135</v>
      </c>
      <c r="BU1043" s="323">
        <v>45658</v>
      </c>
      <c r="BV1043" s="323">
        <v>46022</v>
      </c>
      <c r="BW1043" s="324">
        <v>8760</v>
      </c>
      <c r="BX1043" s="325">
        <v>124.46</v>
      </c>
      <c r="BY1043" s="274">
        <f t="shared" si="310"/>
        <v>0.95835000000000004</v>
      </c>
      <c r="BZ1043" s="326">
        <f t="shared" si="320"/>
        <v>129.86904575572598</v>
      </c>
      <c r="CA1043" s="296" t="str">
        <f t="shared" si="321"/>
        <v/>
      </c>
    </row>
    <row r="1044" spans="12:79" x14ac:dyDescent="0.25">
      <c r="L1044" s="332">
        <v>43955</v>
      </c>
      <c r="M1044" s="2" t="s">
        <v>108</v>
      </c>
      <c r="N1044" s="2" t="s">
        <v>110</v>
      </c>
      <c r="O1044" s="323">
        <v>44927</v>
      </c>
      <c r="P1044" s="323">
        <v>45291</v>
      </c>
      <c r="Q1044" s="324">
        <v>8760</v>
      </c>
      <c r="R1044" s="325">
        <v>42.1</v>
      </c>
      <c r="S1044" s="274">
        <f t="shared" si="302"/>
        <v>1.0567500000000001</v>
      </c>
      <c r="T1044" s="326">
        <f t="shared" si="311"/>
        <v>39.839129406198246</v>
      </c>
      <c r="U1044" s="296" t="str">
        <f t="shared" si="303"/>
        <v/>
      </c>
      <c r="V1044" s="296"/>
      <c r="W1044" s="332">
        <v>44384</v>
      </c>
      <c r="X1044" s="2" t="s">
        <v>108</v>
      </c>
      <c r="Y1044" s="2" t="s">
        <v>133</v>
      </c>
      <c r="Z1044" s="323">
        <v>44562</v>
      </c>
      <c r="AA1044" s="323">
        <v>44926</v>
      </c>
      <c r="AB1044" s="324">
        <v>8760</v>
      </c>
      <c r="AC1044" s="325">
        <v>71.3</v>
      </c>
      <c r="AD1044" s="274">
        <f t="shared" si="304"/>
        <v>1.0853999999999999</v>
      </c>
      <c r="AE1044" s="326">
        <f t="shared" si="312"/>
        <v>65.690068177630366</v>
      </c>
      <c r="AF1044" s="296" t="str">
        <f t="shared" si="313"/>
        <v/>
      </c>
      <c r="AG1044" s="296"/>
      <c r="AH1044" s="332">
        <v>44782</v>
      </c>
      <c r="AI1044" s="2" t="s">
        <v>108</v>
      </c>
      <c r="AJ1044" s="2" t="s">
        <v>135</v>
      </c>
      <c r="AK1044" s="323">
        <v>45658</v>
      </c>
      <c r="AL1044" s="323">
        <v>46022</v>
      </c>
      <c r="AM1044" s="324">
        <v>8760</v>
      </c>
      <c r="AN1044" s="325">
        <v>158.74</v>
      </c>
      <c r="AO1044" s="274">
        <f t="shared" si="305"/>
        <v>0.96899000000000002</v>
      </c>
      <c r="AP1044" s="326">
        <f t="shared" si="314"/>
        <v>163.82006006253934</v>
      </c>
      <c r="AQ1044" s="296" t="str">
        <f t="shared" si="315"/>
        <v/>
      </c>
      <c r="AR1044" s="296"/>
      <c r="AS1044" s="332">
        <v>44796</v>
      </c>
      <c r="AT1044" s="2" t="s">
        <v>115</v>
      </c>
      <c r="AU1044" s="2" t="s">
        <v>145</v>
      </c>
      <c r="AV1044" s="323">
        <v>45748</v>
      </c>
      <c r="AW1044" s="323">
        <v>45838</v>
      </c>
      <c r="AX1044" s="324">
        <v>2184</v>
      </c>
      <c r="AY1044" s="325"/>
      <c r="AZ1044" s="274">
        <f t="shared" si="306"/>
        <v>0.96899000000000002</v>
      </c>
      <c r="BA1044" s="326" t="str">
        <f t="shared" si="316"/>
        <v/>
      </c>
      <c r="BB1044" s="296" t="str">
        <f t="shared" si="317"/>
        <v/>
      </c>
      <c r="BC1044" t="str">
        <f t="shared" si="307"/>
        <v/>
      </c>
      <c r="BD1044" s="296"/>
      <c r="BE1044" s="296"/>
      <c r="BF1044" s="332">
        <v>45159</v>
      </c>
      <c r="BG1044" s="2" t="s">
        <v>115</v>
      </c>
      <c r="BH1044" s="2" t="s">
        <v>157</v>
      </c>
      <c r="BI1044" s="323">
        <v>46113</v>
      </c>
      <c r="BJ1044" s="323">
        <v>46203</v>
      </c>
      <c r="BK1044" s="324">
        <v>2184</v>
      </c>
      <c r="BL1044" s="325"/>
      <c r="BM1044" s="274">
        <f t="shared" si="308"/>
        <v>0.95835000000000004</v>
      </c>
      <c r="BN1044" s="326" t="str">
        <f t="shared" si="318"/>
        <v/>
      </c>
      <c r="BO1044" s="296" t="str">
        <f t="shared" si="319"/>
        <v/>
      </c>
      <c r="BP1044" t="str">
        <f t="shared" si="309"/>
        <v/>
      </c>
      <c r="BQ1044" s="296"/>
      <c r="BR1044" s="332">
        <v>45145</v>
      </c>
      <c r="BS1044" s="2" t="s">
        <v>108</v>
      </c>
      <c r="BT1044" s="2" t="s">
        <v>138</v>
      </c>
      <c r="BU1044" s="323">
        <v>46023</v>
      </c>
      <c r="BV1044" s="323">
        <v>46387</v>
      </c>
      <c r="BW1044" s="324">
        <v>8760</v>
      </c>
      <c r="BX1044" s="325">
        <v>106.04</v>
      </c>
      <c r="BY1044" s="274">
        <f t="shared" si="310"/>
        <v>0.95835000000000004</v>
      </c>
      <c r="BZ1044" s="326">
        <f t="shared" si="320"/>
        <v>110.64851046068765</v>
      </c>
      <c r="CA1044" s="296" t="str">
        <f t="shared" si="321"/>
        <v/>
      </c>
    </row>
    <row r="1045" spans="12:79" x14ac:dyDescent="0.25">
      <c r="L1045" s="332">
        <v>43955</v>
      </c>
      <c r="M1045" s="2" t="s">
        <v>108</v>
      </c>
      <c r="N1045" s="2" t="s">
        <v>111</v>
      </c>
      <c r="O1045" s="323">
        <v>45292</v>
      </c>
      <c r="P1045" s="323">
        <v>45657</v>
      </c>
      <c r="Q1045" s="324">
        <v>8784</v>
      </c>
      <c r="R1045" s="325">
        <v>43.68</v>
      </c>
      <c r="S1045" s="274">
        <f t="shared" si="302"/>
        <v>1.0567500000000001</v>
      </c>
      <c r="T1045" s="326">
        <f t="shared" si="311"/>
        <v>41.334279630943925</v>
      </c>
      <c r="U1045" s="296" t="str">
        <f t="shared" si="303"/>
        <v/>
      </c>
      <c r="V1045" s="296"/>
      <c r="W1045" s="332">
        <v>44384</v>
      </c>
      <c r="X1045" s="2" t="s">
        <v>108</v>
      </c>
      <c r="Y1045" s="2" t="s">
        <v>110</v>
      </c>
      <c r="Z1045" s="323">
        <v>44927</v>
      </c>
      <c r="AA1045" s="323">
        <v>45291</v>
      </c>
      <c r="AB1045" s="324">
        <v>8760</v>
      </c>
      <c r="AC1045" s="325">
        <v>63.43</v>
      </c>
      <c r="AD1045" s="274">
        <f t="shared" si="304"/>
        <v>1.0853999999999999</v>
      </c>
      <c r="AE1045" s="326">
        <f t="shared" si="312"/>
        <v>58.439285056200482</v>
      </c>
      <c r="AF1045" s="296" t="str">
        <f t="shared" si="313"/>
        <v/>
      </c>
      <c r="AG1045" s="296"/>
      <c r="AH1045" s="332">
        <v>44782</v>
      </c>
      <c r="AI1045" s="2" t="s">
        <v>108</v>
      </c>
      <c r="AJ1045" s="2" t="s">
        <v>138</v>
      </c>
      <c r="AK1045" s="323">
        <v>46023</v>
      </c>
      <c r="AL1045" s="323">
        <v>46387</v>
      </c>
      <c r="AM1045" s="324">
        <v>8760</v>
      </c>
      <c r="AN1045" s="325">
        <v>146.25</v>
      </c>
      <c r="AO1045" s="274">
        <f t="shared" si="305"/>
        <v>0.96899000000000002</v>
      </c>
      <c r="AP1045" s="326">
        <f t="shared" si="314"/>
        <v>150.93035015841235</v>
      </c>
      <c r="AQ1045" s="296" t="str">
        <f t="shared" si="315"/>
        <v/>
      </c>
      <c r="AR1045" s="296"/>
      <c r="AS1045" s="332">
        <v>44795</v>
      </c>
      <c r="AT1045" s="2" t="s">
        <v>115</v>
      </c>
      <c r="AU1045" s="2" t="s">
        <v>186</v>
      </c>
      <c r="AV1045" s="323">
        <v>44835</v>
      </c>
      <c r="AW1045" s="323">
        <v>44926</v>
      </c>
      <c r="AX1045" s="324">
        <v>2209</v>
      </c>
      <c r="AY1045" s="325">
        <v>734.13</v>
      </c>
      <c r="AZ1045" s="274">
        <f t="shared" si="306"/>
        <v>0.96899000000000002</v>
      </c>
      <c r="BA1045" s="326">
        <f t="shared" si="316"/>
        <v>757.62391768748898</v>
      </c>
      <c r="BB1045" s="296" t="str">
        <f t="shared" si="317"/>
        <v/>
      </c>
      <c r="BC1045" t="str">
        <f t="shared" si="307"/>
        <v/>
      </c>
      <c r="BD1045" s="296"/>
      <c r="BE1045" s="296"/>
      <c r="BF1045" s="332">
        <v>45156</v>
      </c>
      <c r="BG1045" s="2" t="s">
        <v>115</v>
      </c>
      <c r="BH1045" s="2" t="s">
        <v>116</v>
      </c>
      <c r="BI1045" s="323">
        <v>45200</v>
      </c>
      <c r="BJ1045" s="323">
        <v>45291</v>
      </c>
      <c r="BK1045" s="324">
        <v>2209</v>
      </c>
      <c r="BL1045" s="325">
        <v>125.44</v>
      </c>
      <c r="BM1045" s="274">
        <f t="shared" si="308"/>
        <v>0.95835000000000004</v>
      </c>
      <c r="BN1045" s="326">
        <f t="shared" si="318"/>
        <v>130.89163666718838</v>
      </c>
      <c r="BO1045" s="296">
        <f t="shared" si="319"/>
        <v>130.89163666718838</v>
      </c>
      <c r="BP1045">
        <f t="shared" si="309"/>
        <v>1</v>
      </c>
      <c r="BQ1045" s="296"/>
      <c r="BR1045" s="332">
        <v>45145</v>
      </c>
      <c r="BS1045" s="2" t="s">
        <v>108</v>
      </c>
      <c r="BT1045" s="2" t="s">
        <v>141</v>
      </c>
      <c r="BU1045" s="323">
        <v>46388</v>
      </c>
      <c r="BV1045" s="323">
        <v>46752</v>
      </c>
      <c r="BW1045" s="324">
        <v>8760</v>
      </c>
      <c r="BX1045" s="325">
        <v>90.69</v>
      </c>
      <c r="BY1045" s="274">
        <f t="shared" si="310"/>
        <v>0.95835000000000004</v>
      </c>
      <c r="BZ1045" s="326">
        <f t="shared" si="320"/>
        <v>94.631397714822342</v>
      </c>
      <c r="CA1045" s="296" t="str">
        <f t="shared" si="321"/>
        <v/>
      </c>
    </row>
    <row r="1046" spans="12:79" x14ac:dyDescent="0.25">
      <c r="L1046" s="332">
        <v>43955</v>
      </c>
      <c r="M1046" s="2" t="s">
        <v>108</v>
      </c>
      <c r="N1046" s="2" t="s">
        <v>135</v>
      </c>
      <c r="O1046" s="323">
        <v>45658</v>
      </c>
      <c r="P1046" s="323">
        <v>46022</v>
      </c>
      <c r="Q1046" s="324">
        <v>8760</v>
      </c>
      <c r="R1046" s="325">
        <v>44.4</v>
      </c>
      <c r="S1046" s="274">
        <f t="shared" ref="S1046:S1109" si="322">VLOOKUP(CONCATENATE(YEAR(L1046),"-",MONTH(L1046)),$A$22:$B$69,2,0)</f>
        <v>1.0567500000000001</v>
      </c>
      <c r="T1046" s="326">
        <f t="shared" si="311"/>
        <v>42.015613910574871</v>
      </c>
      <c r="U1046" s="296" t="str">
        <f t="shared" ref="U1046:U1109" si="323">IF(AND($L1046&gt;=N$19,$L1046&lt;=O$19,$N1046=U$16),T1046,"")</f>
        <v/>
      </c>
      <c r="V1046" s="296"/>
      <c r="W1046" s="332">
        <v>44384</v>
      </c>
      <c r="X1046" s="2" t="s">
        <v>108</v>
      </c>
      <c r="Y1046" s="2" t="s">
        <v>111</v>
      </c>
      <c r="Z1046" s="323">
        <v>45292</v>
      </c>
      <c r="AA1046" s="323">
        <v>45657</v>
      </c>
      <c r="AB1046" s="324">
        <v>8784</v>
      </c>
      <c r="AC1046" s="325">
        <v>59.33</v>
      </c>
      <c r="AD1046" s="274">
        <f t="shared" ref="AD1046:AD1109" si="324">VLOOKUP(CONCATENATE(YEAR(W1046),"-",MONTH(W1046)),$A$22:$B$69,2,0)</f>
        <v>1.0853999999999999</v>
      </c>
      <c r="AE1046" s="326">
        <f t="shared" si="312"/>
        <v>54.661875806154413</v>
      </c>
      <c r="AF1046" s="296" t="str">
        <f t="shared" si="313"/>
        <v/>
      </c>
      <c r="AG1046" s="296"/>
      <c r="AH1046" s="332">
        <v>44782</v>
      </c>
      <c r="AI1046" s="2" t="s">
        <v>108</v>
      </c>
      <c r="AJ1046" s="2" t="s">
        <v>141</v>
      </c>
      <c r="AK1046" s="323">
        <v>46388</v>
      </c>
      <c r="AL1046" s="323">
        <v>46752</v>
      </c>
      <c r="AM1046" s="324">
        <v>8760</v>
      </c>
      <c r="AN1046" s="325">
        <v>126.06</v>
      </c>
      <c r="AO1046" s="274">
        <f t="shared" ref="AO1046:AO1109" si="325">VLOOKUP(CONCATENATE(YEAR(AH1046),"-",MONTH(AH1046)),$A$22:$B$69,2,0)</f>
        <v>0.96899000000000002</v>
      </c>
      <c r="AP1046" s="326">
        <f t="shared" si="314"/>
        <v>130.09422181859463</v>
      </c>
      <c r="AQ1046" s="296" t="str">
        <f t="shared" si="315"/>
        <v/>
      </c>
      <c r="AR1046" s="296"/>
      <c r="AS1046" s="332">
        <v>44795</v>
      </c>
      <c r="AT1046" s="2" t="s">
        <v>115</v>
      </c>
      <c r="AU1046" s="2" t="s">
        <v>110</v>
      </c>
      <c r="AV1046" s="323">
        <v>44927</v>
      </c>
      <c r="AW1046" s="323">
        <v>45016</v>
      </c>
      <c r="AX1046" s="324">
        <v>2159</v>
      </c>
      <c r="AY1046" s="325">
        <v>765</v>
      </c>
      <c r="AZ1046" s="274">
        <f t="shared" ref="AZ1046:AZ1109" si="326">VLOOKUP(CONCATENATE(YEAR(AS1046),"-",MONTH(AS1046)),$A$22:$B$69,2,0)</f>
        <v>0.96899000000000002</v>
      </c>
      <c r="BA1046" s="326">
        <f t="shared" si="316"/>
        <v>789.48183159784924</v>
      </c>
      <c r="BB1046" s="296" t="str">
        <f t="shared" si="317"/>
        <v/>
      </c>
      <c r="BC1046" t="str">
        <f t="shared" ref="BC1046:BC1109" si="327">IF(OR(AU1046=AU$16,AU1046=AV$16,AU1046=AW$16,AU1046=AX$16),1,"")</f>
        <v/>
      </c>
      <c r="BD1046" s="296"/>
      <c r="BE1046" s="296"/>
      <c r="BF1046" s="332">
        <v>45156</v>
      </c>
      <c r="BG1046" s="2" t="s">
        <v>115</v>
      </c>
      <c r="BH1046" s="2" t="s">
        <v>111</v>
      </c>
      <c r="BI1046" s="323">
        <v>45292</v>
      </c>
      <c r="BJ1046" s="323">
        <v>45382</v>
      </c>
      <c r="BK1046" s="324">
        <v>2183</v>
      </c>
      <c r="BL1046" s="325">
        <v>147.55000000000001</v>
      </c>
      <c r="BM1046" s="274">
        <f t="shared" ref="BM1046:BM1109" si="328">VLOOKUP(CONCATENATE(YEAR(BF1046),"-",MONTH(BF1046)),$A$22:$B$69,2,0)</f>
        <v>0.95835000000000004</v>
      </c>
      <c r="BN1046" s="326">
        <f t="shared" si="318"/>
        <v>153.96253978191683</v>
      </c>
      <c r="BO1046" s="296">
        <f t="shared" si="319"/>
        <v>153.96253978191683</v>
      </c>
      <c r="BP1046">
        <f t="shared" ref="BP1046:BP1109" si="329">IF(OR(BH1046=BH$16,BH1046=BI$16,BH1046=BJ$16,BH1046=BK$16),1,"")</f>
        <v>1</v>
      </c>
      <c r="BQ1046" s="296"/>
      <c r="BR1046" s="332">
        <v>45145</v>
      </c>
      <c r="BS1046" s="2" t="s">
        <v>108</v>
      </c>
      <c r="BT1046" s="2" t="s">
        <v>143</v>
      </c>
      <c r="BU1046" s="323">
        <v>46753</v>
      </c>
      <c r="BV1046" s="323">
        <v>47118</v>
      </c>
      <c r="BW1046" s="324">
        <v>8784</v>
      </c>
      <c r="BX1046" s="325">
        <v>84.64</v>
      </c>
      <c r="BY1046" s="274">
        <f t="shared" ref="BY1046:BY1109" si="330">VLOOKUP(CONCATENATE(YEAR(BR1046),"-",MONTH(BR1046)),$A$22:$B$69,2,0)</f>
        <v>0.95835000000000004</v>
      </c>
      <c r="BZ1046" s="326">
        <f t="shared" si="320"/>
        <v>88.318464026712576</v>
      </c>
      <c r="CA1046" s="296" t="str">
        <f t="shared" si="321"/>
        <v/>
      </c>
    </row>
    <row r="1047" spans="12:79" x14ac:dyDescent="0.25">
      <c r="L1047" s="332">
        <v>43955</v>
      </c>
      <c r="M1047" s="2" t="s">
        <v>108</v>
      </c>
      <c r="N1047" s="2" t="s">
        <v>138</v>
      </c>
      <c r="O1047" s="323">
        <v>46023</v>
      </c>
      <c r="P1047" s="323">
        <v>46387</v>
      </c>
      <c r="Q1047" s="324">
        <v>8760</v>
      </c>
      <c r="R1047" s="325">
        <v>44.9</v>
      </c>
      <c r="S1047" s="274">
        <f t="shared" si="322"/>
        <v>1.0567500000000001</v>
      </c>
      <c r="T1047" s="326">
        <f t="shared" ref="T1047:T1110" si="331">IF(R1047="","",R1047/S1047)</f>
        <v>42.488762715874138</v>
      </c>
      <c r="U1047" s="296" t="str">
        <f t="shared" si="323"/>
        <v/>
      </c>
      <c r="V1047" s="296"/>
      <c r="W1047" s="332">
        <v>44384</v>
      </c>
      <c r="X1047" s="2" t="s">
        <v>108</v>
      </c>
      <c r="Y1047" s="2" t="s">
        <v>135</v>
      </c>
      <c r="Z1047" s="323">
        <v>45658</v>
      </c>
      <c r="AA1047" s="323">
        <v>46022</v>
      </c>
      <c r="AB1047" s="324">
        <v>8760</v>
      </c>
      <c r="AC1047" s="325">
        <v>58.05</v>
      </c>
      <c r="AD1047" s="274">
        <f t="shared" si="324"/>
        <v>1.0853999999999999</v>
      </c>
      <c r="AE1047" s="326">
        <f t="shared" ref="AE1047:AE1110" si="332">IF(AC1047="","",AC1047/AD1047)</f>
        <v>53.482587064676615</v>
      </c>
      <c r="AF1047" s="296" t="str">
        <f t="shared" ref="AF1047:AF1110" si="333">IF(AND($W1047&gt;=Y$13,$W1047&lt;=Z$13,$Y1047=AF$16),AE1047,"")</f>
        <v/>
      </c>
      <c r="AG1047" s="296"/>
      <c r="AH1047" s="332">
        <v>44782</v>
      </c>
      <c r="AI1047" s="2" t="s">
        <v>108</v>
      </c>
      <c r="AJ1047" s="2" t="s">
        <v>143</v>
      </c>
      <c r="AK1047" s="323">
        <v>46753</v>
      </c>
      <c r="AL1047" s="323">
        <v>47118</v>
      </c>
      <c r="AM1047" s="324">
        <v>8784</v>
      </c>
      <c r="AN1047" s="325">
        <v>121.56</v>
      </c>
      <c r="AO1047" s="274">
        <f t="shared" si="325"/>
        <v>0.96899000000000002</v>
      </c>
      <c r="AP1047" s="326">
        <f t="shared" ref="AP1047:AP1110" si="334">IF(AN1047="","",AN1047/AO1047)</f>
        <v>125.45021104448962</v>
      </c>
      <c r="AQ1047" s="296" t="str">
        <f t="shared" ref="AQ1047:AQ1110" si="335">IF(AND(AH1047&gt;=AJ$19,AH1047&lt;=AK$19,$AJ1047=AQ$16),AP1047,"")</f>
        <v/>
      </c>
      <c r="AR1047" s="296"/>
      <c r="AS1047" s="332">
        <v>44795</v>
      </c>
      <c r="AT1047" s="2" t="s">
        <v>115</v>
      </c>
      <c r="AU1047" s="2" t="s">
        <v>134</v>
      </c>
      <c r="AV1047" s="323">
        <v>45017</v>
      </c>
      <c r="AW1047" s="323">
        <v>45107</v>
      </c>
      <c r="AX1047" s="324">
        <v>2184</v>
      </c>
      <c r="AY1047" s="325">
        <v>570.75</v>
      </c>
      <c r="AZ1047" s="274">
        <f t="shared" si="326"/>
        <v>0.96899000000000002</v>
      </c>
      <c r="BA1047" s="326">
        <f t="shared" ref="BA1047:BA1110" si="336">IF(AY1047="","",AY1047/AZ1047)</f>
        <v>589.01536651565027</v>
      </c>
      <c r="BB1047" s="296" t="str">
        <f t="shared" ref="BB1047:BB1110" si="337">IF(AND(AS1047&gt;=BA$16,AS1047&lt;=BB$16,BC1047=1),BA1047,"")</f>
        <v/>
      </c>
      <c r="BC1047" t="str">
        <f t="shared" si="327"/>
        <v/>
      </c>
      <c r="BD1047" s="296"/>
      <c r="BE1047" s="296"/>
      <c r="BF1047" s="332">
        <v>45156</v>
      </c>
      <c r="BG1047" s="2" t="s">
        <v>115</v>
      </c>
      <c r="BH1047" s="2" t="s">
        <v>117</v>
      </c>
      <c r="BI1047" s="323">
        <v>45383</v>
      </c>
      <c r="BJ1047" s="323">
        <v>45473</v>
      </c>
      <c r="BK1047" s="324">
        <v>2184</v>
      </c>
      <c r="BL1047" s="325">
        <v>127.53</v>
      </c>
      <c r="BM1047" s="274">
        <f t="shared" si="328"/>
        <v>0.95835000000000004</v>
      </c>
      <c r="BN1047" s="326">
        <f t="shared" ref="BN1047:BN1110" si="338">IF(BL1047="","",BL1047/BM1047)</f>
        <v>133.07246830489905</v>
      </c>
      <c r="BO1047" s="296">
        <f t="shared" ref="BO1047:BO1110" si="339">IF(AND(BF1047&gt;=BH$19,BF1047&lt;=BI$19,BP1047=1),BN1047,"")</f>
        <v>133.07246830489905</v>
      </c>
      <c r="BP1047">
        <f t="shared" si="329"/>
        <v>1</v>
      </c>
      <c r="BQ1047" s="296"/>
      <c r="BR1047" s="332">
        <v>45145</v>
      </c>
      <c r="BS1047" s="2" t="s">
        <v>108</v>
      </c>
      <c r="BT1047" s="2" t="s">
        <v>146</v>
      </c>
      <c r="BU1047" s="323">
        <v>47119</v>
      </c>
      <c r="BV1047" s="323">
        <v>47483</v>
      </c>
      <c r="BW1047" s="324">
        <v>8760</v>
      </c>
      <c r="BX1047" s="325">
        <v>83.11</v>
      </c>
      <c r="BY1047" s="274">
        <f t="shared" si="330"/>
        <v>0.95835000000000004</v>
      </c>
      <c r="BZ1047" s="326">
        <f t="shared" ref="BZ1047:BZ1110" si="340">IF(BX1047="","",BX1047/BY1047)</f>
        <v>86.721970052694729</v>
      </c>
      <c r="CA1047" s="296" t="str">
        <f t="shared" ref="CA1047:CA1110" si="341">IF(AND(BR1047&gt;=BZ$16,BR1047&lt;=CA$16,BT1047=BT$16),BZ1047,"")</f>
        <v/>
      </c>
    </row>
    <row r="1048" spans="12:79" x14ac:dyDescent="0.25">
      <c r="L1048" s="332">
        <v>43951</v>
      </c>
      <c r="M1048" s="2" t="s">
        <v>108</v>
      </c>
      <c r="N1048" s="2" t="s">
        <v>151</v>
      </c>
      <c r="O1048" s="323">
        <v>44197</v>
      </c>
      <c r="P1048" s="323">
        <v>44561</v>
      </c>
      <c r="Q1048" s="324">
        <v>8760</v>
      </c>
      <c r="R1048" s="325">
        <v>36.29</v>
      </c>
      <c r="S1048" s="274">
        <f t="shared" si="322"/>
        <v>1.0544199999999999</v>
      </c>
      <c r="T1048" s="326">
        <f t="shared" si="331"/>
        <v>34.417025473720152</v>
      </c>
      <c r="U1048" s="296" t="str">
        <f t="shared" si="323"/>
        <v/>
      </c>
      <c r="V1048" s="296"/>
      <c r="W1048" s="332">
        <v>44384</v>
      </c>
      <c r="X1048" s="2" t="s">
        <v>108</v>
      </c>
      <c r="Y1048" s="2" t="s">
        <v>138</v>
      </c>
      <c r="Z1048" s="323">
        <v>46023</v>
      </c>
      <c r="AA1048" s="323">
        <v>46387</v>
      </c>
      <c r="AB1048" s="324">
        <v>8760</v>
      </c>
      <c r="AC1048" s="325">
        <v>58.18</v>
      </c>
      <c r="AD1048" s="274">
        <f t="shared" si="324"/>
        <v>1.0853999999999999</v>
      </c>
      <c r="AE1048" s="326">
        <f t="shared" si="332"/>
        <v>53.60235857748296</v>
      </c>
      <c r="AF1048" s="296" t="str">
        <f t="shared" si="333"/>
        <v/>
      </c>
      <c r="AG1048" s="296"/>
      <c r="AH1048" s="332">
        <v>44782</v>
      </c>
      <c r="AI1048" s="2" t="s">
        <v>108</v>
      </c>
      <c r="AJ1048" s="2" t="s">
        <v>146</v>
      </c>
      <c r="AK1048" s="323">
        <v>47119</v>
      </c>
      <c r="AL1048" s="323">
        <v>47483</v>
      </c>
      <c r="AM1048" s="324">
        <v>8760</v>
      </c>
      <c r="AN1048" s="325">
        <v>114.57</v>
      </c>
      <c r="AO1048" s="274">
        <f t="shared" si="325"/>
        <v>0.96899000000000002</v>
      </c>
      <c r="AP1048" s="326">
        <f t="shared" si="334"/>
        <v>118.23651430871318</v>
      </c>
      <c r="AQ1048" s="296" t="str">
        <f t="shared" si="335"/>
        <v/>
      </c>
      <c r="AR1048" s="296"/>
      <c r="AS1048" s="332">
        <v>44795</v>
      </c>
      <c r="AT1048" s="2" t="s">
        <v>115</v>
      </c>
      <c r="AU1048" s="2" t="s">
        <v>137</v>
      </c>
      <c r="AV1048" s="323">
        <v>45108</v>
      </c>
      <c r="AW1048" s="323">
        <v>45199</v>
      </c>
      <c r="AX1048" s="324">
        <v>2208</v>
      </c>
      <c r="AY1048" s="325">
        <v>568.66999999999996</v>
      </c>
      <c r="AZ1048" s="274">
        <f t="shared" si="326"/>
        <v>0.96899000000000002</v>
      </c>
      <c r="BA1048" s="326">
        <f t="shared" si="336"/>
        <v>586.86880153561947</v>
      </c>
      <c r="BB1048" s="296" t="str">
        <f t="shared" si="337"/>
        <v/>
      </c>
      <c r="BC1048" t="str">
        <f t="shared" si="327"/>
        <v/>
      </c>
      <c r="BD1048" s="296"/>
      <c r="BE1048" s="296"/>
      <c r="BF1048" s="332">
        <v>45156</v>
      </c>
      <c r="BG1048" s="2" t="s">
        <v>115</v>
      </c>
      <c r="BH1048" s="2" t="s">
        <v>118</v>
      </c>
      <c r="BI1048" s="323">
        <v>45474</v>
      </c>
      <c r="BJ1048" s="323">
        <v>45565</v>
      </c>
      <c r="BK1048" s="324">
        <v>2208</v>
      </c>
      <c r="BL1048" s="325">
        <v>137.02000000000001</v>
      </c>
      <c r="BM1048" s="274">
        <f t="shared" si="328"/>
        <v>0.95835000000000004</v>
      </c>
      <c r="BN1048" s="326">
        <f t="shared" si="338"/>
        <v>142.97490478426462</v>
      </c>
      <c r="BO1048" s="296">
        <f t="shared" si="339"/>
        <v>142.97490478426462</v>
      </c>
      <c r="BP1048">
        <f t="shared" si="329"/>
        <v>1</v>
      </c>
      <c r="BQ1048" s="296"/>
      <c r="BR1048" s="332">
        <v>45145</v>
      </c>
      <c r="BS1048" s="2" t="s">
        <v>108</v>
      </c>
      <c r="BT1048" s="2" t="s">
        <v>149</v>
      </c>
      <c r="BU1048" s="323">
        <v>47484</v>
      </c>
      <c r="BV1048" s="323">
        <v>47848</v>
      </c>
      <c r="BW1048" s="324">
        <v>8760</v>
      </c>
      <c r="BX1048" s="325">
        <v>83.57</v>
      </c>
      <c r="BY1048" s="274">
        <f t="shared" si="330"/>
        <v>0.95835000000000004</v>
      </c>
      <c r="BZ1048" s="326">
        <f t="shared" si="340"/>
        <v>87.201961705013815</v>
      </c>
      <c r="CA1048" s="296" t="str">
        <f t="shared" si="341"/>
        <v/>
      </c>
    </row>
    <row r="1049" spans="12:79" x14ac:dyDescent="0.25">
      <c r="L1049" s="332">
        <v>43951</v>
      </c>
      <c r="M1049" s="2" t="s">
        <v>108</v>
      </c>
      <c r="N1049" s="2" t="s">
        <v>133</v>
      </c>
      <c r="O1049" s="323">
        <v>44562</v>
      </c>
      <c r="P1049" s="323">
        <v>44926</v>
      </c>
      <c r="Q1049" s="324">
        <v>8760</v>
      </c>
      <c r="R1049" s="325">
        <v>40.01</v>
      </c>
      <c r="S1049" s="274">
        <f t="shared" si="322"/>
        <v>1.0544199999999999</v>
      </c>
      <c r="T1049" s="326">
        <f t="shared" si="331"/>
        <v>37.945031391665559</v>
      </c>
      <c r="U1049" s="296" t="str">
        <f t="shared" si="323"/>
        <v/>
      </c>
      <c r="V1049" s="296"/>
      <c r="W1049" s="332">
        <v>44384</v>
      </c>
      <c r="X1049" s="2" t="s">
        <v>108</v>
      </c>
      <c r="Y1049" s="2" t="s">
        <v>141</v>
      </c>
      <c r="Z1049" s="323">
        <v>46388</v>
      </c>
      <c r="AA1049" s="323">
        <v>46752</v>
      </c>
      <c r="AB1049" s="324">
        <v>8760</v>
      </c>
      <c r="AC1049" s="325">
        <v>58.5</v>
      </c>
      <c r="AD1049" s="274">
        <f t="shared" si="324"/>
        <v>1.0853999999999999</v>
      </c>
      <c r="AE1049" s="326">
        <f t="shared" si="332"/>
        <v>53.897180762852408</v>
      </c>
      <c r="AF1049" s="296" t="str">
        <f t="shared" si="333"/>
        <v/>
      </c>
      <c r="AG1049" s="296"/>
      <c r="AH1049" s="332">
        <v>44782</v>
      </c>
      <c r="AI1049" s="2" t="s">
        <v>108</v>
      </c>
      <c r="AJ1049" s="2" t="s">
        <v>149</v>
      </c>
      <c r="AK1049" s="323">
        <v>47484</v>
      </c>
      <c r="AL1049" s="323">
        <v>47848</v>
      </c>
      <c r="AM1049" s="324">
        <v>8760</v>
      </c>
      <c r="AN1049" s="325">
        <v>115.08</v>
      </c>
      <c r="AO1049" s="274">
        <f t="shared" si="325"/>
        <v>0.96899000000000002</v>
      </c>
      <c r="AP1049" s="326">
        <f t="shared" si="334"/>
        <v>118.76283552977843</v>
      </c>
      <c r="AQ1049" s="296" t="str">
        <f t="shared" si="335"/>
        <v/>
      </c>
      <c r="AR1049" s="296"/>
      <c r="AS1049" s="332">
        <v>44795</v>
      </c>
      <c r="AT1049" s="2" t="s">
        <v>115</v>
      </c>
      <c r="AU1049" s="2" t="s">
        <v>116</v>
      </c>
      <c r="AV1049" s="323">
        <v>45200</v>
      </c>
      <c r="AW1049" s="323">
        <v>45291</v>
      </c>
      <c r="AX1049" s="324">
        <v>2209</v>
      </c>
      <c r="AY1049" s="325">
        <v>648.66999999999996</v>
      </c>
      <c r="AZ1049" s="274">
        <f t="shared" si="326"/>
        <v>0.96899000000000002</v>
      </c>
      <c r="BA1049" s="326">
        <f t="shared" si="336"/>
        <v>669.42899307526386</v>
      </c>
      <c r="BB1049" s="296" t="str">
        <f t="shared" si="337"/>
        <v/>
      </c>
      <c r="BC1049">
        <f t="shared" si="327"/>
        <v>1</v>
      </c>
      <c r="BD1049" s="296"/>
      <c r="BE1049" s="296"/>
      <c r="BF1049" s="332">
        <v>45156</v>
      </c>
      <c r="BG1049" s="2" t="s">
        <v>115</v>
      </c>
      <c r="BH1049" s="2" t="s">
        <v>140</v>
      </c>
      <c r="BI1049" s="323">
        <v>45566</v>
      </c>
      <c r="BJ1049" s="323">
        <v>45657</v>
      </c>
      <c r="BK1049" s="324">
        <v>2209</v>
      </c>
      <c r="BL1049" s="325">
        <v>152.13999999999999</v>
      </c>
      <c r="BM1049" s="274">
        <f t="shared" si="328"/>
        <v>0.95835000000000004</v>
      </c>
      <c r="BN1049" s="326">
        <f t="shared" si="338"/>
        <v>158.75202170397034</v>
      </c>
      <c r="BO1049" s="296" t="str">
        <f t="shared" si="339"/>
        <v/>
      </c>
      <c r="BP1049" t="str">
        <f t="shared" si="329"/>
        <v/>
      </c>
      <c r="BQ1049" s="296"/>
      <c r="BR1049" s="332">
        <v>45145</v>
      </c>
      <c r="BS1049" s="2" t="s">
        <v>108</v>
      </c>
      <c r="BT1049" s="2" t="s">
        <v>153</v>
      </c>
      <c r="BU1049" s="323">
        <v>47849</v>
      </c>
      <c r="BV1049" s="323">
        <v>48213</v>
      </c>
      <c r="BW1049" s="324">
        <v>8760</v>
      </c>
      <c r="BX1049" s="325">
        <v>83.39</v>
      </c>
      <c r="BY1049" s="274">
        <f t="shared" si="330"/>
        <v>0.95835000000000004</v>
      </c>
      <c r="BZ1049" s="326">
        <f t="shared" si="340"/>
        <v>87.01413888454114</v>
      </c>
      <c r="CA1049" s="296" t="str">
        <f t="shared" si="341"/>
        <v/>
      </c>
    </row>
    <row r="1050" spans="12:79" x14ac:dyDescent="0.25">
      <c r="L1050" s="332">
        <v>43951</v>
      </c>
      <c r="M1050" s="2" t="s">
        <v>108</v>
      </c>
      <c r="N1050" s="2" t="s">
        <v>110</v>
      </c>
      <c r="O1050" s="323">
        <v>44927</v>
      </c>
      <c r="P1050" s="323">
        <v>45291</v>
      </c>
      <c r="Q1050" s="324">
        <v>8760</v>
      </c>
      <c r="R1050" s="325">
        <v>42.45</v>
      </c>
      <c r="S1050" s="274">
        <f t="shared" si="322"/>
        <v>1.0544199999999999</v>
      </c>
      <c r="T1050" s="326">
        <f t="shared" si="331"/>
        <v>40.259099789457714</v>
      </c>
      <c r="U1050" s="296" t="str">
        <f t="shared" si="323"/>
        <v/>
      </c>
      <c r="V1050" s="296"/>
      <c r="W1050" s="332">
        <v>44383</v>
      </c>
      <c r="X1050" s="2" t="s">
        <v>108</v>
      </c>
      <c r="Y1050" s="2" t="s">
        <v>133</v>
      </c>
      <c r="Z1050" s="323">
        <v>44562</v>
      </c>
      <c r="AA1050" s="323">
        <v>44926</v>
      </c>
      <c r="AB1050" s="324">
        <v>8760</v>
      </c>
      <c r="AC1050" s="325">
        <v>72.62</v>
      </c>
      <c r="AD1050" s="274">
        <f t="shared" si="324"/>
        <v>1.0853999999999999</v>
      </c>
      <c r="AE1050" s="326">
        <f t="shared" si="332"/>
        <v>66.906209692279347</v>
      </c>
      <c r="AF1050" s="296" t="str">
        <f t="shared" si="333"/>
        <v/>
      </c>
      <c r="AG1050" s="296"/>
      <c r="AH1050" s="332">
        <v>44782</v>
      </c>
      <c r="AI1050" s="2" t="s">
        <v>108</v>
      </c>
      <c r="AJ1050" s="2" t="s">
        <v>153</v>
      </c>
      <c r="AK1050" s="323">
        <v>47849</v>
      </c>
      <c r="AL1050" s="323">
        <v>48213</v>
      </c>
      <c r="AM1050" s="324">
        <v>8760</v>
      </c>
      <c r="AN1050" s="325">
        <v>115.08</v>
      </c>
      <c r="AO1050" s="274">
        <f t="shared" si="325"/>
        <v>0.96899000000000002</v>
      </c>
      <c r="AP1050" s="326">
        <f t="shared" si="334"/>
        <v>118.76283552977843</v>
      </c>
      <c r="AQ1050" s="296" t="str">
        <f t="shared" si="335"/>
        <v/>
      </c>
      <c r="AR1050" s="296"/>
      <c r="AS1050" s="332">
        <v>44795</v>
      </c>
      <c r="AT1050" s="2" t="s">
        <v>115</v>
      </c>
      <c r="AU1050" s="2" t="s">
        <v>111</v>
      </c>
      <c r="AV1050" s="323">
        <v>45292</v>
      </c>
      <c r="AW1050" s="323">
        <v>45382</v>
      </c>
      <c r="AX1050" s="324">
        <v>2183</v>
      </c>
      <c r="AY1050" s="325">
        <v>548.96</v>
      </c>
      <c r="AZ1050" s="274">
        <f t="shared" si="326"/>
        <v>0.96899000000000002</v>
      </c>
      <c r="BA1050" s="326">
        <f t="shared" si="336"/>
        <v>566.52803434503971</v>
      </c>
      <c r="BB1050" s="296" t="str">
        <f t="shared" si="337"/>
        <v/>
      </c>
      <c r="BC1050">
        <f t="shared" si="327"/>
        <v>1</v>
      </c>
      <c r="BD1050" s="296"/>
      <c r="BE1050" s="296"/>
      <c r="BF1050" s="332">
        <v>45156</v>
      </c>
      <c r="BG1050" s="2" t="s">
        <v>115</v>
      </c>
      <c r="BH1050" s="2" t="s">
        <v>135</v>
      </c>
      <c r="BI1050" s="323">
        <v>45658</v>
      </c>
      <c r="BJ1050" s="323">
        <v>45747</v>
      </c>
      <c r="BK1050" s="324">
        <v>2159</v>
      </c>
      <c r="BL1050" s="325">
        <v>152.99</v>
      </c>
      <c r="BM1050" s="274">
        <f t="shared" si="328"/>
        <v>0.95835000000000004</v>
      </c>
      <c r="BN1050" s="326">
        <f t="shared" si="338"/>
        <v>159.63896280064694</v>
      </c>
      <c r="BO1050" s="296" t="str">
        <f t="shared" si="339"/>
        <v/>
      </c>
      <c r="BP1050" t="str">
        <f t="shared" si="329"/>
        <v/>
      </c>
      <c r="BQ1050" s="296"/>
      <c r="BR1050" s="332">
        <v>45145</v>
      </c>
      <c r="BS1050" s="2" t="s">
        <v>108</v>
      </c>
      <c r="BT1050" s="2" t="s">
        <v>155</v>
      </c>
      <c r="BU1050" s="323">
        <v>48214</v>
      </c>
      <c r="BV1050" s="323">
        <v>48579</v>
      </c>
      <c r="BW1050" s="324">
        <v>8784</v>
      </c>
      <c r="BX1050" s="325">
        <v>83.24</v>
      </c>
      <c r="BY1050" s="274">
        <f t="shared" si="330"/>
        <v>0.95835000000000004</v>
      </c>
      <c r="BZ1050" s="326">
        <f t="shared" si="340"/>
        <v>86.857619867480551</v>
      </c>
      <c r="CA1050" s="296" t="str">
        <f t="shared" si="341"/>
        <v/>
      </c>
    </row>
    <row r="1051" spans="12:79" x14ac:dyDescent="0.25">
      <c r="L1051" s="332">
        <v>43951</v>
      </c>
      <c r="M1051" s="2" t="s">
        <v>108</v>
      </c>
      <c r="N1051" s="2" t="s">
        <v>111</v>
      </c>
      <c r="O1051" s="323">
        <v>45292</v>
      </c>
      <c r="P1051" s="323">
        <v>45657</v>
      </c>
      <c r="Q1051" s="324">
        <v>8784</v>
      </c>
      <c r="R1051" s="325">
        <v>43.63</v>
      </c>
      <c r="S1051" s="274">
        <f t="shared" si="322"/>
        <v>1.0544199999999999</v>
      </c>
      <c r="T1051" s="326">
        <f t="shared" si="331"/>
        <v>41.378198440849005</v>
      </c>
      <c r="U1051" s="296" t="str">
        <f t="shared" si="323"/>
        <v/>
      </c>
      <c r="V1051" s="296"/>
      <c r="W1051" s="332">
        <v>44383</v>
      </c>
      <c r="X1051" s="2" t="s">
        <v>108</v>
      </c>
      <c r="Y1051" s="2" t="s">
        <v>110</v>
      </c>
      <c r="Z1051" s="323">
        <v>44927</v>
      </c>
      <c r="AA1051" s="323">
        <v>45291</v>
      </c>
      <c r="AB1051" s="324">
        <v>8760</v>
      </c>
      <c r="AC1051" s="325">
        <v>64.400000000000006</v>
      </c>
      <c r="AD1051" s="274">
        <f t="shared" si="324"/>
        <v>1.0853999999999999</v>
      </c>
      <c r="AE1051" s="326">
        <f t="shared" si="332"/>
        <v>59.332964805601634</v>
      </c>
      <c r="AF1051" s="296" t="str">
        <f t="shared" si="333"/>
        <v/>
      </c>
      <c r="AG1051" s="296"/>
      <c r="AH1051" s="332">
        <v>44782</v>
      </c>
      <c r="AI1051" s="2" t="s">
        <v>108</v>
      </c>
      <c r="AJ1051" s="2" t="s">
        <v>155</v>
      </c>
      <c r="AK1051" s="323">
        <v>48214</v>
      </c>
      <c r="AL1051" s="323">
        <v>48579</v>
      </c>
      <c r="AM1051" s="324">
        <v>8784</v>
      </c>
      <c r="AN1051" s="325">
        <v>115.08</v>
      </c>
      <c r="AO1051" s="274">
        <f t="shared" si="325"/>
        <v>0.96899000000000002</v>
      </c>
      <c r="AP1051" s="326">
        <f t="shared" si="334"/>
        <v>118.76283552977843</v>
      </c>
      <c r="AQ1051" s="296" t="str">
        <f t="shared" si="335"/>
        <v/>
      </c>
      <c r="AR1051" s="296"/>
      <c r="AS1051" s="332">
        <v>44795</v>
      </c>
      <c r="AT1051" s="2" t="s">
        <v>115</v>
      </c>
      <c r="AU1051" s="2" t="s">
        <v>117</v>
      </c>
      <c r="AV1051" s="323">
        <v>45383</v>
      </c>
      <c r="AW1051" s="323">
        <v>45473</v>
      </c>
      <c r="AX1051" s="324">
        <v>2184</v>
      </c>
      <c r="AY1051" s="325">
        <v>320.01</v>
      </c>
      <c r="AZ1051" s="274">
        <f t="shared" si="326"/>
        <v>0.96899000000000002</v>
      </c>
      <c r="BA1051" s="326">
        <f t="shared" si="336"/>
        <v>330.25108618251994</v>
      </c>
      <c r="BB1051" s="296" t="str">
        <f t="shared" si="337"/>
        <v/>
      </c>
      <c r="BC1051">
        <f t="shared" si="327"/>
        <v>1</v>
      </c>
      <c r="BD1051" s="296"/>
      <c r="BE1051" s="296"/>
      <c r="BF1051" s="332">
        <v>45156</v>
      </c>
      <c r="BG1051" s="2" t="s">
        <v>115</v>
      </c>
      <c r="BH1051" s="2" t="s">
        <v>145</v>
      </c>
      <c r="BI1051" s="323">
        <v>45748</v>
      </c>
      <c r="BJ1051" s="323">
        <v>45838</v>
      </c>
      <c r="BK1051" s="324">
        <v>2184</v>
      </c>
      <c r="BL1051" s="325">
        <v>107.4</v>
      </c>
      <c r="BM1051" s="274">
        <f t="shared" si="328"/>
        <v>0.95835000000000004</v>
      </c>
      <c r="BN1051" s="326">
        <f t="shared" si="338"/>
        <v>112.06761621537017</v>
      </c>
      <c r="BO1051" s="296" t="str">
        <f t="shared" si="339"/>
        <v/>
      </c>
      <c r="BP1051" t="str">
        <f t="shared" si="329"/>
        <v/>
      </c>
      <c r="BQ1051" s="296"/>
      <c r="BR1051" s="332">
        <v>45145</v>
      </c>
      <c r="BS1051" s="2" t="s">
        <v>108</v>
      </c>
      <c r="BT1051" s="2" t="s">
        <v>158</v>
      </c>
      <c r="BU1051" s="323">
        <v>48580</v>
      </c>
      <c r="BV1051" s="323">
        <v>48944</v>
      </c>
      <c r="BW1051" s="324">
        <v>8760</v>
      </c>
      <c r="BX1051" s="325">
        <v>82.39</v>
      </c>
      <c r="BY1051" s="274">
        <f t="shared" si="330"/>
        <v>0.95835000000000004</v>
      </c>
      <c r="BZ1051" s="326">
        <f t="shared" si="340"/>
        <v>85.970678770803985</v>
      </c>
      <c r="CA1051" s="296" t="str">
        <f t="shared" si="341"/>
        <v/>
      </c>
    </row>
    <row r="1052" spans="12:79" x14ac:dyDescent="0.25">
      <c r="L1052" s="332">
        <v>43951</v>
      </c>
      <c r="M1052" s="2" t="s">
        <v>108</v>
      </c>
      <c r="N1052" s="2" t="s">
        <v>135</v>
      </c>
      <c r="O1052" s="323">
        <v>45658</v>
      </c>
      <c r="P1052" s="323">
        <v>46022</v>
      </c>
      <c r="Q1052" s="324">
        <v>8760</v>
      </c>
      <c r="R1052" s="325">
        <v>44.2</v>
      </c>
      <c r="S1052" s="274">
        <f t="shared" si="322"/>
        <v>1.0544199999999999</v>
      </c>
      <c r="T1052" s="326">
        <f t="shared" si="331"/>
        <v>41.918779992792253</v>
      </c>
      <c r="U1052" s="296" t="str">
        <f t="shared" si="323"/>
        <v/>
      </c>
      <c r="V1052" s="296"/>
      <c r="W1052" s="332">
        <v>44383</v>
      </c>
      <c r="X1052" s="2" t="s">
        <v>108</v>
      </c>
      <c r="Y1052" s="2" t="s">
        <v>111</v>
      </c>
      <c r="Z1052" s="323">
        <v>45292</v>
      </c>
      <c r="AA1052" s="323">
        <v>45657</v>
      </c>
      <c r="AB1052" s="324">
        <v>8784</v>
      </c>
      <c r="AC1052" s="325">
        <v>59.8</v>
      </c>
      <c r="AD1052" s="274">
        <f t="shared" si="324"/>
        <v>1.0853999999999999</v>
      </c>
      <c r="AE1052" s="326">
        <f t="shared" si="332"/>
        <v>55.094895890915794</v>
      </c>
      <c r="AF1052" s="296" t="str">
        <f t="shared" si="333"/>
        <v/>
      </c>
      <c r="AG1052" s="296"/>
      <c r="AH1052" s="332">
        <v>44781</v>
      </c>
      <c r="AI1052" s="2" t="s">
        <v>108</v>
      </c>
      <c r="AJ1052" s="2" t="s">
        <v>110</v>
      </c>
      <c r="AK1052" s="323">
        <v>44927</v>
      </c>
      <c r="AL1052" s="323">
        <v>45291</v>
      </c>
      <c r="AM1052" s="324">
        <v>8760</v>
      </c>
      <c r="AN1052" s="325">
        <v>406.54</v>
      </c>
      <c r="AO1052" s="274">
        <f t="shared" si="325"/>
        <v>0.96899000000000002</v>
      </c>
      <c r="AP1052" s="326">
        <f t="shared" si="334"/>
        <v>419.5502533565878</v>
      </c>
      <c r="AQ1052" s="296" t="str">
        <f t="shared" si="335"/>
        <v/>
      </c>
      <c r="AR1052" s="296"/>
      <c r="AS1052" s="332">
        <v>44795</v>
      </c>
      <c r="AT1052" s="2" t="s">
        <v>115</v>
      </c>
      <c r="AU1052" s="2" t="s">
        <v>118</v>
      </c>
      <c r="AV1052" s="323">
        <v>45474</v>
      </c>
      <c r="AW1052" s="323">
        <v>45565</v>
      </c>
      <c r="AX1052" s="324">
        <v>2208</v>
      </c>
      <c r="AY1052" s="325">
        <v>309.51</v>
      </c>
      <c r="AZ1052" s="274">
        <f t="shared" si="326"/>
        <v>0.96899000000000002</v>
      </c>
      <c r="BA1052" s="326">
        <f t="shared" si="336"/>
        <v>319.4150610429416</v>
      </c>
      <c r="BB1052" s="296" t="str">
        <f t="shared" si="337"/>
        <v/>
      </c>
      <c r="BC1052">
        <f t="shared" si="327"/>
        <v>1</v>
      </c>
      <c r="BD1052" s="296"/>
      <c r="BE1052" s="296"/>
      <c r="BF1052" s="332">
        <v>45156</v>
      </c>
      <c r="BG1052" s="2" t="s">
        <v>115</v>
      </c>
      <c r="BH1052" s="2" t="s">
        <v>148</v>
      </c>
      <c r="BI1052" s="323">
        <v>45839</v>
      </c>
      <c r="BJ1052" s="323">
        <v>45930</v>
      </c>
      <c r="BK1052" s="324">
        <v>2208</v>
      </c>
      <c r="BL1052" s="325">
        <v>108.69</v>
      </c>
      <c r="BM1052" s="274">
        <f t="shared" si="328"/>
        <v>0.95835000000000004</v>
      </c>
      <c r="BN1052" s="326">
        <f t="shared" si="338"/>
        <v>113.41367976209109</v>
      </c>
      <c r="BO1052" s="296" t="str">
        <f t="shared" si="339"/>
        <v/>
      </c>
      <c r="BP1052" t="str">
        <f t="shared" si="329"/>
        <v/>
      </c>
      <c r="BQ1052" s="296"/>
      <c r="BR1052" s="332">
        <v>45142</v>
      </c>
      <c r="BS1052" s="2" t="s">
        <v>108</v>
      </c>
      <c r="BT1052" s="2" t="s">
        <v>111</v>
      </c>
      <c r="BU1052" s="323">
        <v>45292</v>
      </c>
      <c r="BV1052" s="323">
        <v>45657</v>
      </c>
      <c r="BW1052" s="324">
        <v>8784</v>
      </c>
      <c r="BX1052" s="325">
        <v>133.25</v>
      </c>
      <c r="BY1052" s="274">
        <f t="shared" si="330"/>
        <v>0.95835000000000004</v>
      </c>
      <c r="BZ1052" s="326">
        <f t="shared" si="340"/>
        <v>139.04106015547555</v>
      </c>
      <c r="CA1052" s="296">
        <f t="shared" si="341"/>
        <v>139.04106015547555</v>
      </c>
    </row>
    <row r="1053" spans="12:79" x14ac:dyDescent="0.25">
      <c r="L1053" s="332">
        <v>43951</v>
      </c>
      <c r="M1053" s="2" t="s">
        <v>108</v>
      </c>
      <c r="N1053" s="2" t="s">
        <v>138</v>
      </c>
      <c r="O1053" s="323">
        <v>46023</v>
      </c>
      <c r="P1053" s="323">
        <v>46387</v>
      </c>
      <c r="Q1053" s="324">
        <v>8760</v>
      </c>
      <c r="R1053" s="325">
        <v>44.75</v>
      </c>
      <c r="S1053" s="274">
        <f t="shared" si="322"/>
        <v>1.0544199999999999</v>
      </c>
      <c r="T1053" s="326">
        <f t="shared" si="331"/>
        <v>42.4403937709831</v>
      </c>
      <c r="U1053" s="296" t="str">
        <f t="shared" si="323"/>
        <v/>
      </c>
      <c r="V1053" s="296"/>
      <c r="W1053" s="332">
        <v>44383</v>
      </c>
      <c r="X1053" s="2" t="s">
        <v>108</v>
      </c>
      <c r="Y1053" s="2" t="s">
        <v>135</v>
      </c>
      <c r="Z1053" s="323">
        <v>45658</v>
      </c>
      <c r="AA1053" s="323">
        <v>46022</v>
      </c>
      <c r="AB1053" s="324">
        <v>8760</v>
      </c>
      <c r="AC1053" s="325">
        <v>58.4</v>
      </c>
      <c r="AD1053" s="274">
        <f t="shared" si="324"/>
        <v>1.0853999999999999</v>
      </c>
      <c r="AE1053" s="326">
        <f t="shared" si="332"/>
        <v>53.805048829924452</v>
      </c>
      <c r="AF1053" s="296" t="str">
        <f t="shared" si="333"/>
        <v/>
      </c>
      <c r="AG1053" s="296"/>
      <c r="AH1053" s="332">
        <v>44781</v>
      </c>
      <c r="AI1053" s="2" t="s">
        <v>108</v>
      </c>
      <c r="AJ1053" s="2" t="s">
        <v>111</v>
      </c>
      <c r="AK1053" s="323">
        <v>45292</v>
      </c>
      <c r="AL1053" s="323">
        <v>45657</v>
      </c>
      <c r="AM1053" s="324">
        <v>8784</v>
      </c>
      <c r="AN1053" s="325">
        <v>234.5</v>
      </c>
      <c r="AO1053" s="274">
        <f t="shared" si="325"/>
        <v>0.96899000000000002</v>
      </c>
      <c r="AP1053" s="326">
        <f t="shared" si="334"/>
        <v>242.00456145058257</v>
      </c>
      <c r="AQ1053" s="296">
        <f t="shared" si="335"/>
        <v>242.00456145058257</v>
      </c>
      <c r="AR1053" s="296"/>
      <c r="AS1053" s="332">
        <v>44795</v>
      </c>
      <c r="AT1053" s="2" t="s">
        <v>115</v>
      </c>
      <c r="AU1053" s="2" t="s">
        <v>140</v>
      </c>
      <c r="AV1053" s="323">
        <v>45566</v>
      </c>
      <c r="AW1053" s="323">
        <v>45657</v>
      </c>
      <c r="AX1053" s="324">
        <v>2209</v>
      </c>
      <c r="AY1053" s="325">
        <v>377.56</v>
      </c>
      <c r="AZ1053" s="274">
        <f t="shared" si="326"/>
        <v>0.96899000000000002</v>
      </c>
      <c r="BA1053" s="326">
        <f t="shared" si="336"/>
        <v>389.64282397135162</v>
      </c>
      <c r="BB1053" s="296" t="str">
        <f t="shared" si="337"/>
        <v/>
      </c>
      <c r="BC1053" t="str">
        <f t="shared" si="327"/>
        <v/>
      </c>
      <c r="BD1053" s="296"/>
      <c r="BE1053" s="296"/>
      <c r="BF1053" s="332">
        <v>45156</v>
      </c>
      <c r="BG1053" s="2" t="s">
        <v>115</v>
      </c>
      <c r="BH1053" s="2" t="s">
        <v>152</v>
      </c>
      <c r="BI1053" s="323">
        <v>45931</v>
      </c>
      <c r="BJ1053" s="323">
        <v>46022</v>
      </c>
      <c r="BK1053" s="324">
        <v>2209</v>
      </c>
      <c r="BL1053" s="325">
        <v>133.36000000000001</v>
      </c>
      <c r="BM1053" s="274">
        <f t="shared" si="328"/>
        <v>0.95835000000000004</v>
      </c>
      <c r="BN1053" s="326">
        <f t="shared" si="338"/>
        <v>139.15584076798666</v>
      </c>
      <c r="BO1053" s="296" t="str">
        <f t="shared" si="339"/>
        <v/>
      </c>
      <c r="BP1053" t="str">
        <f t="shared" si="329"/>
        <v/>
      </c>
      <c r="BQ1053" s="296"/>
      <c r="BR1053" s="332">
        <v>45142</v>
      </c>
      <c r="BS1053" s="2" t="s">
        <v>108</v>
      </c>
      <c r="BT1053" s="2" t="s">
        <v>135</v>
      </c>
      <c r="BU1053" s="323">
        <v>45658</v>
      </c>
      <c r="BV1053" s="323">
        <v>46022</v>
      </c>
      <c r="BW1053" s="324">
        <v>8760</v>
      </c>
      <c r="BX1053" s="325">
        <v>124.42</v>
      </c>
      <c r="BY1053" s="274">
        <f t="shared" si="330"/>
        <v>0.95835000000000004</v>
      </c>
      <c r="BZ1053" s="326">
        <f t="shared" si="340"/>
        <v>129.8273073511765</v>
      </c>
      <c r="CA1053" s="296" t="str">
        <f t="shared" si="341"/>
        <v/>
      </c>
    </row>
    <row r="1054" spans="12:79" x14ac:dyDescent="0.25">
      <c r="L1054" s="332">
        <v>43950</v>
      </c>
      <c r="M1054" s="2" t="s">
        <v>108</v>
      </c>
      <c r="N1054" s="2" t="s">
        <v>151</v>
      </c>
      <c r="O1054" s="323">
        <v>44197</v>
      </c>
      <c r="P1054" s="323">
        <v>44561</v>
      </c>
      <c r="Q1054" s="324">
        <v>8760</v>
      </c>
      <c r="R1054" s="325">
        <v>36.85</v>
      </c>
      <c r="S1054" s="274">
        <f t="shared" si="322"/>
        <v>1.0544199999999999</v>
      </c>
      <c r="T1054" s="326">
        <f t="shared" si="331"/>
        <v>34.948123138787203</v>
      </c>
      <c r="U1054" s="296" t="str">
        <f t="shared" si="323"/>
        <v/>
      </c>
      <c r="V1054" s="296"/>
      <c r="W1054" s="332">
        <v>44383</v>
      </c>
      <c r="X1054" s="2" t="s">
        <v>108</v>
      </c>
      <c r="Y1054" s="2" t="s">
        <v>138</v>
      </c>
      <c r="Z1054" s="323">
        <v>46023</v>
      </c>
      <c r="AA1054" s="323">
        <v>46387</v>
      </c>
      <c r="AB1054" s="324">
        <v>8760</v>
      </c>
      <c r="AC1054" s="325">
        <v>58.5</v>
      </c>
      <c r="AD1054" s="274">
        <f t="shared" si="324"/>
        <v>1.0853999999999999</v>
      </c>
      <c r="AE1054" s="326">
        <f t="shared" si="332"/>
        <v>53.897180762852408</v>
      </c>
      <c r="AF1054" s="296" t="str">
        <f t="shared" si="333"/>
        <v/>
      </c>
      <c r="AG1054" s="296"/>
      <c r="AH1054" s="332">
        <v>44781</v>
      </c>
      <c r="AI1054" s="2" t="s">
        <v>108</v>
      </c>
      <c r="AJ1054" s="2" t="s">
        <v>135</v>
      </c>
      <c r="AK1054" s="323">
        <v>45658</v>
      </c>
      <c r="AL1054" s="323">
        <v>46022</v>
      </c>
      <c r="AM1054" s="324">
        <v>8760</v>
      </c>
      <c r="AN1054" s="325">
        <v>155</v>
      </c>
      <c r="AO1054" s="274">
        <f t="shared" si="325"/>
        <v>0.96899000000000002</v>
      </c>
      <c r="AP1054" s="326">
        <f t="shared" si="334"/>
        <v>159.96037110806097</v>
      </c>
      <c r="AQ1054" s="296" t="str">
        <f t="shared" si="335"/>
        <v/>
      </c>
      <c r="AR1054" s="296"/>
      <c r="AS1054" s="332">
        <v>44795</v>
      </c>
      <c r="AT1054" s="2" t="s">
        <v>115</v>
      </c>
      <c r="AU1054" s="2" t="s">
        <v>135</v>
      </c>
      <c r="AV1054" s="323">
        <v>45658</v>
      </c>
      <c r="AW1054" s="323">
        <v>45747</v>
      </c>
      <c r="AX1054" s="324">
        <v>2159</v>
      </c>
      <c r="AY1054" s="325">
        <v>320.77999999999997</v>
      </c>
      <c r="AZ1054" s="274">
        <f t="shared" si="326"/>
        <v>0.96899000000000002</v>
      </c>
      <c r="BA1054" s="326">
        <f t="shared" si="336"/>
        <v>331.04572802608897</v>
      </c>
      <c r="BB1054" s="296" t="str">
        <f t="shared" si="337"/>
        <v/>
      </c>
      <c r="BC1054" t="str">
        <f t="shared" si="327"/>
        <v/>
      </c>
      <c r="BD1054" s="296"/>
      <c r="BE1054" s="296"/>
      <c r="BF1054" s="332">
        <v>45156</v>
      </c>
      <c r="BG1054" s="2" t="s">
        <v>115</v>
      </c>
      <c r="BH1054" s="2" t="s">
        <v>138</v>
      </c>
      <c r="BI1054" s="323">
        <v>46023</v>
      </c>
      <c r="BJ1054" s="323">
        <v>46112</v>
      </c>
      <c r="BK1054" s="324">
        <v>2159</v>
      </c>
      <c r="BL1054" s="325">
        <v>132.69999999999999</v>
      </c>
      <c r="BM1054" s="274">
        <f t="shared" si="328"/>
        <v>0.95835000000000004</v>
      </c>
      <c r="BN1054" s="326">
        <f t="shared" si="338"/>
        <v>138.4671570929201</v>
      </c>
      <c r="BO1054" s="296" t="str">
        <f t="shared" si="339"/>
        <v/>
      </c>
      <c r="BP1054" t="str">
        <f t="shared" si="329"/>
        <v/>
      </c>
      <c r="BQ1054" s="296"/>
      <c r="BR1054" s="332">
        <v>45142</v>
      </c>
      <c r="BS1054" s="2" t="s">
        <v>108</v>
      </c>
      <c r="BT1054" s="2" t="s">
        <v>138</v>
      </c>
      <c r="BU1054" s="323">
        <v>46023</v>
      </c>
      <c r="BV1054" s="323">
        <v>46387</v>
      </c>
      <c r="BW1054" s="324">
        <v>8760</v>
      </c>
      <c r="BX1054" s="325">
        <v>105.5</v>
      </c>
      <c r="BY1054" s="274">
        <f t="shared" si="330"/>
        <v>0.95835000000000004</v>
      </c>
      <c r="BZ1054" s="326">
        <f t="shared" si="340"/>
        <v>110.08504199926958</v>
      </c>
      <c r="CA1054" s="296" t="str">
        <f t="shared" si="341"/>
        <v/>
      </c>
    </row>
    <row r="1055" spans="12:79" x14ac:dyDescent="0.25">
      <c r="L1055" s="332">
        <v>43950</v>
      </c>
      <c r="M1055" s="2" t="s">
        <v>108</v>
      </c>
      <c r="N1055" s="2" t="s">
        <v>133</v>
      </c>
      <c r="O1055" s="323">
        <v>44562</v>
      </c>
      <c r="P1055" s="323">
        <v>44926</v>
      </c>
      <c r="Q1055" s="324">
        <v>8760</v>
      </c>
      <c r="R1055" s="325">
        <v>40.590000000000003</v>
      </c>
      <c r="S1055" s="274">
        <f t="shared" si="322"/>
        <v>1.0544199999999999</v>
      </c>
      <c r="T1055" s="326">
        <f t="shared" si="331"/>
        <v>38.495096830485011</v>
      </c>
      <c r="U1055" s="296" t="str">
        <f t="shared" si="323"/>
        <v/>
      </c>
      <c r="V1055" s="296"/>
      <c r="W1055" s="332">
        <v>44383</v>
      </c>
      <c r="X1055" s="2" t="s">
        <v>108</v>
      </c>
      <c r="Y1055" s="2" t="s">
        <v>141</v>
      </c>
      <c r="Z1055" s="323">
        <v>46388</v>
      </c>
      <c r="AA1055" s="323">
        <v>46752</v>
      </c>
      <c r="AB1055" s="324">
        <v>8760</v>
      </c>
      <c r="AC1055" s="325">
        <v>58.83</v>
      </c>
      <c r="AD1055" s="274">
        <f t="shared" si="324"/>
        <v>1.0853999999999999</v>
      </c>
      <c r="AE1055" s="326">
        <f t="shared" si="332"/>
        <v>54.201216141514649</v>
      </c>
      <c r="AF1055" s="296" t="str">
        <f t="shared" si="333"/>
        <v/>
      </c>
      <c r="AG1055" s="296"/>
      <c r="AH1055" s="332">
        <v>44781</v>
      </c>
      <c r="AI1055" s="2" t="s">
        <v>108</v>
      </c>
      <c r="AJ1055" s="2" t="s">
        <v>138</v>
      </c>
      <c r="AK1055" s="323">
        <v>46023</v>
      </c>
      <c r="AL1055" s="323">
        <v>46387</v>
      </c>
      <c r="AM1055" s="324">
        <v>8760</v>
      </c>
      <c r="AN1055" s="325">
        <v>145.38</v>
      </c>
      <c r="AO1055" s="274">
        <f t="shared" si="325"/>
        <v>0.96899000000000002</v>
      </c>
      <c r="AP1055" s="326">
        <f t="shared" si="334"/>
        <v>150.03250807541872</v>
      </c>
      <c r="AQ1055" s="296" t="str">
        <f t="shared" si="335"/>
        <v/>
      </c>
      <c r="AR1055" s="296"/>
      <c r="AS1055" s="332">
        <v>44795</v>
      </c>
      <c r="AT1055" s="2" t="s">
        <v>115</v>
      </c>
      <c r="AU1055" s="2" t="s">
        <v>145</v>
      </c>
      <c r="AV1055" s="323">
        <v>45748</v>
      </c>
      <c r="AW1055" s="323">
        <v>45838</v>
      </c>
      <c r="AX1055" s="324">
        <v>2184</v>
      </c>
      <c r="AY1055" s="325"/>
      <c r="AZ1055" s="274">
        <f t="shared" si="326"/>
        <v>0.96899000000000002</v>
      </c>
      <c r="BA1055" s="326" t="str">
        <f t="shared" si="336"/>
        <v/>
      </c>
      <c r="BB1055" s="296" t="str">
        <f t="shared" si="337"/>
        <v/>
      </c>
      <c r="BC1055" t="str">
        <f t="shared" si="327"/>
        <v/>
      </c>
      <c r="BD1055" s="296"/>
      <c r="BE1055" s="296"/>
      <c r="BF1055" s="332">
        <v>45156</v>
      </c>
      <c r="BG1055" s="2" t="s">
        <v>115</v>
      </c>
      <c r="BH1055" s="2" t="s">
        <v>157</v>
      </c>
      <c r="BI1055" s="323">
        <v>46113</v>
      </c>
      <c r="BJ1055" s="323">
        <v>46203</v>
      </c>
      <c r="BK1055" s="324">
        <v>2184</v>
      </c>
      <c r="BL1055" s="325"/>
      <c r="BM1055" s="274">
        <f t="shared" si="328"/>
        <v>0.95835000000000004</v>
      </c>
      <c r="BN1055" s="326" t="str">
        <f t="shared" si="338"/>
        <v/>
      </c>
      <c r="BO1055" s="296" t="str">
        <f t="shared" si="339"/>
        <v/>
      </c>
      <c r="BP1055" t="str">
        <f t="shared" si="329"/>
        <v/>
      </c>
      <c r="BQ1055" s="296"/>
      <c r="BR1055" s="332">
        <v>45142</v>
      </c>
      <c r="BS1055" s="2" t="s">
        <v>108</v>
      </c>
      <c r="BT1055" s="2" t="s">
        <v>141</v>
      </c>
      <c r="BU1055" s="323">
        <v>46388</v>
      </c>
      <c r="BV1055" s="323">
        <v>46752</v>
      </c>
      <c r="BW1055" s="324">
        <v>8760</v>
      </c>
      <c r="BX1055" s="325">
        <v>89.88</v>
      </c>
      <c r="BY1055" s="274">
        <f t="shared" si="330"/>
        <v>0.95835000000000004</v>
      </c>
      <c r="BZ1055" s="326">
        <f t="shared" si="340"/>
        <v>93.786195022695253</v>
      </c>
      <c r="CA1055" s="296" t="str">
        <f t="shared" si="341"/>
        <v/>
      </c>
    </row>
    <row r="1056" spans="12:79" x14ac:dyDescent="0.25">
      <c r="L1056" s="332">
        <v>43950</v>
      </c>
      <c r="M1056" s="2" t="s">
        <v>108</v>
      </c>
      <c r="N1056" s="2" t="s">
        <v>110</v>
      </c>
      <c r="O1056" s="323">
        <v>44927</v>
      </c>
      <c r="P1056" s="323">
        <v>45291</v>
      </c>
      <c r="Q1056" s="324">
        <v>8760</v>
      </c>
      <c r="R1056" s="325">
        <v>42.8</v>
      </c>
      <c r="S1056" s="274">
        <f t="shared" si="322"/>
        <v>1.0544199999999999</v>
      </c>
      <c r="T1056" s="326">
        <f t="shared" si="331"/>
        <v>40.591035830124618</v>
      </c>
      <c r="U1056" s="296" t="str">
        <f t="shared" si="323"/>
        <v/>
      </c>
      <c r="V1056" s="296"/>
      <c r="W1056" s="332">
        <v>44382</v>
      </c>
      <c r="X1056" s="2" t="s">
        <v>108</v>
      </c>
      <c r="Y1056" s="2" t="s">
        <v>133</v>
      </c>
      <c r="Z1056" s="323">
        <v>44562</v>
      </c>
      <c r="AA1056" s="323">
        <v>44926</v>
      </c>
      <c r="AB1056" s="324">
        <v>8760</v>
      </c>
      <c r="AC1056" s="325">
        <v>74.94</v>
      </c>
      <c r="AD1056" s="274">
        <f t="shared" si="324"/>
        <v>1.0853999999999999</v>
      </c>
      <c r="AE1056" s="326">
        <f t="shared" si="332"/>
        <v>69.043670536207856</v>
      </c>
      <c r="AF1056" s="296" t="str">
        <f t="shared" si="333"/>
        <v/>
      </c>
      <c r="AG1056" s="296"/>
      <c r="AH1056" s="332">
        <v>44781</v>
      </c>
      <c r="AI1056" s="2" t="s">
        <v>108</v>
      </c>
      <c r="AJ1056" s="2" t="s">
        <v>141</v>
      </c>
      <c r="AK1056" s="323">
        <v>46388</v>
      </c>
      <c r="AL1056" s="323">
        <v>46752</v>
      </c>
      <c r="AM1056" s="324">
        <v>8760</v>
      </c>
      <c r="AN1056" s="325">
        <v>123.87</v>
      </c>
      <c r="AO1056" s="274">
        <f t="shared" si="325"/>
        <v>0.96899000000000002</v>
      </c>
      <c r="AP1056" s="326">
        <f t="shared" si="334"/>
        <v>127.83413657519685</v>
      </c>
      <c r="AQ1056" s="296" t="str">
        <f t="shared" si="335"/>
        <v/>
      </c>
      <c r="AR1056" s="296"/>
      <c r="AS1056" s="332">
        <v>44792</v>
      </c>
      <c r="AT1056" s="2" t="s">
        <v>115</v>
      </c>
      <c r="AU1056" s="2" t="s">
        <v>186</v>
      </c>
      <c r="AV1056" s="323">
        <v>44835</v>
      </c>
      <c r="AW1056" s="323">
        <v>44926</v>
      </c>
      <c r="AX1056" s="324">
        <v>2209</v>
      </c>
      <c r="AY1056" s="325">
        <v>618.66999999999996</v>
      </c>
      <c r="AZ1056" s="274">
        <f t="shared" si="326"/>
        <v>0.96899000000000002</v>
      </c>
      <c r="BA1056" s="326">
        <f t="shared" si="336"/>
        <v>638.46892124789724</v>
      </c>
      <c r="BB1056" s="296" t="str">
        <f t="shared" si="337"/>
        <v/>
      </c>
      <c r="BC1056" t="str">
        <f t="shared" si="327"/>
        <v/>
      </c>
      <c r="BD1056" s="296"/>
      <c r="BE1056" s="296"/>
      <c r="BF1056" s="332">
        <v>45155</v>
      </c>
      <c r="BG1056" s="2" t="s">
        <v>115</v>
      </c>
      <c r="BH1056" s="2" t="s">
        <v>116</v>
      </c>
      <c r="BI1056" s="323">
        <v>45200</v>
      </c>
      <c r="BJ1056" s="323">
        <v>45291</v>
      </c>
      <c r="BK1056" s="324">
        <v>2209</v>
      </c>
      <c r="BL1056" s="325">
        <v>125.6</v>
      </c>
      <c r="BM1056" s="274">
        <f t="shared" si="328"/>
        <v>0.95835000000000004</v>
      </c>
      <c r="BN1056" s="326">
        <f t="shared" si="338"/>
        <v>131.05859028538634</v>
      </c>
      <c r="BO1056" s="296">
        <f t="shared" si="339"/>
        <v>131.05859028538634</v>
      </c>
      <c r="BP1056">
        <f t="shared" si="329"/>
        <v>1</v>
      </c>
      <c r="BQ1056" s="296"/>
      <c r="BR1056" s="332">
        <v>45142</v>
      </c>
      <c r="BS1056" s="2" t="s">
        <v>108</v>
      </c>
      <c r="BT1056" s="2" t="s">
        <v>143</v>
      </c>
      <c r="BU1056" s="323">
        <v>46753</v>
      </c>
      <c r="BV1056" s="323">
        <v>47118</v>
      </c>
      <c r="BW1056" s="324">
        <v>8784</v>
      </c>
      <c r="BX1056" s="325">
        <v>83.83</v>
      </c>
      <c r="BY1056" s="274">
        <f t="shared" si="330"/>
        <v>0.95835000000000004</v>
      </c>
      <c r="BZ1056" s="326">
        <f t="shared" si="340"/>
        <v>87.473261334585487</v>
      </c>
      <c r="CA1056" s="296" t="str">
        <f t="shared" si="341"/>
        <v/>
      </c>
    </row>
    <row r="1057" spans="12:79" x14ac:dyDescent="0.25">
      <c r="L1057" s="332">
        <v>43950</v>
      </c>
      <c r="M1057" s="2" t="s">
        <v>108</v>
      </c>
      <c r="N1057" s="2" t="s">
        <v>111</v>
      </c>
      <c r="O1057" s="323">
        <v>45292</v>
      </c>
      <c r="P1057" s="323">
        <v>45657</v>
      </c>
      <c r="Q1057" s="324">
        <v>8784</v>
      </c>
      <c r="R1057" s="325">
        <v>43.88</v>
      </c>
      <c r="S1057" s="274">
        <f t="shared" si="322"/>
        <v>1.0544199999999999</v>
      </c>
      <c r="T1057" s="326">
        <f t="shared" si="331"/>
        <v>41.61529561275394</v>
      </c>
      <c r="U1057" s="296" t="str">
        <f t="shared" si="323"/>
        <v/>
      </c>
      <c r="V1057" s="296"/>
      <c r="W1057" s="332">
        <v>44382</v>
      </c>
      <c r="X1057" s="2" t="s">
        <v>108</v>
      </c>
      <c r="Y1057" s="2" t="s">
        <v>110</v>
      </c>
      <c r="Z1057" s="323">
        <v>44927</v>
      </c>
      <c r="AA1057" s="323">
        <v>45291</v>
      </c>
      <c r="AB1057" s="324">
        <v>8760</v>
      </c>
      <c r="AC1057" s="325">
        <v>65.27</v>
      </c>
      <c r="AD1057" s="274">
        <f t="shared" si="324"/>
        <v>1.0853999999999999</v>
      </c>
      <c r="AE1057" s="326">
        <f t="shared" si="332"/>
        <v>60.134512622074809</v>
      </c>
      <c r="AF1057" s="296" t="str">
        <f t="shared" si="333"/>
        <v/>
      </c>
      <c r="AG1057" s="296"/>
      <c r="AH1057" s="332">
        <v>44781</v>
      </c>
      <c r="AI1057" s="2" t="s">
        <v>108</v>
      </c>
      <c r="AJ1057" s="2" t="s">
        <v>143</v>
      </c>
      <c r="AK1057" s="323">
        <v>46753</v>
      </c>
      <c r="AL1057" s="323">
        <v>47118</v>
      </c>
      <c r="AM1057" s="324">
        <v>8784</v>
      </c>
      <c r="AN1057" s="325">
        <v>119.37</v>
      </c>
      <c r="AO1057" s="274">
        <f t="shared" si="325"/>
        <v>0.96899000000000002</v>
      </c>
      <c r="AP1057" s="326">
        <f t="shared" si="334"/>
        <v>123.19012580109187</v>
      </c>
      <c r="AQ1057" s="296" t="str">
        <f t="shared" si="335"/>
        <v/>
      </c>
      <c r="AR1057" s="296"/>
      <c r="AS1057" s="332">
        <v>44792</v>
      </c>
      <c r="AT1057" s="2" t="s">
        <v>115</v>
      </c>
      <c r="AU1057" s="2" t="s">
        <v>110</v>
      </c>
      <c r="AV1057" s="323">
        <v>44927</v>
      </c>
      <c r="AW1057" s="323">
        <v>45016</v>
      </c>
      <c r="AX1057" s="324">
        <v>2159</v>
      </c>
      <c r="AY1057" s="325">
        <v>641.16999999999996</v>
      </c>
      <c r="AZ1057" s="274">
        <f t="shared" si="326"/>
        <v>0.96899000000000002</v>
      </c>
      <c r="BA1057" s="326">
        <f t="shared" si="336"/>
        <v>661.68897511842226</v>
      </c>
      <c r="BB1057" s="296" t="str">
        <f t="shared" si="337"/>
        <v/>
      </c>
      <c r="BC1057" t="str">
        <f t="shared" si="327"/>
        <v/>
      </c>
      <c r="BD1057" s="296"/>
      <c r="BE1057" s="296"/>
      <c r="BF1057" s="332">
        <v>45155</v>
      </c>
      <c r="BG1057" s="2" t="s">
        <v>115</v>
      </c>
      <c r="BH1057" s="2" t="s">
        <v>111</v>
      </c>
      <c r="BI1057" s="323">
        <v>45292</v>
      </c>
      <c r="BJ1057" s="323">
        <v>45382</v>
      </c>
      <c r="BK1057" s="324">
        <v>2183</v>
      </c>
      <c r="BL1057" s="325">
        <v>145.78</v>
      </c>
      <c r="BM1057" s="274">
        <f t="shared" si="328"/>
        <v>0.95835000000000004</v>
      </c>
      <c r="BN1057" s="326">
        <f t="shared" si="338"/>
        <v>152.11561538060207</v>
      </c>
      <c r="BO1057" s="296">
        <f t="shared" si="339"/>
        <v>152.11561538060207</v>
      </c>
      <c r="BP1057">
        <f t="shared" si="329"/>
        <v>1</v>
      </c>
      <c r="BQ1057" s="296"/>
      <c r="BR1057" s="332">
        <v>45142</v>
      </c>
      <c r="BS1057" s="2" t="s">
        <v>108</v>
      </c>
      <c r="BT1057" s="2" t="s">
        <v>146</v>
      </c>
      <c r="BU1057" s="323">
        <v>47119</v>
      </c>
      <c r="BV1057" s="323">
        <v>47483</v>
      </c>
      <c r="BW1057" s="324">
        <v>8760</v>
      </c>
      <c r="BX1057" s="325">
        <v>82.3</v>
      </c>
      <c r="BY1057" s="274">
        <f t="shared" si="330"/>
        <v>0.95835000000000004</v>
      </c>
      <c r="BZ1057" s="326">
        <f t="shared" si="340"/>
        <v>85.876767360567641</v>
      </c>
      <c r="CA1057" s="296" t="str">
        <f t="shared" si="341"/>
        <v/>
      </c>
    </row>
    <row r="1058" spans="12:79" x14ac:dyDescent="0.25">
      <c r="L1058" s="332">
        <v>43950</v>
      </c>
      <c r="M1058" s="2" t="s">
        <v>108</v>
      </c>
      <c r="N1058" s="2" t="s">
        <v>135</v>
      </c>
      <c r="O1058" s="323">
        <v>45658</v>
      </c>
      <c r="P1058" s="323">
        <v>46022</v>
      </c>
      <c r="Q1058" s="324">
        <v>8760</v>
      </c>
      <c r="R1058" s="325">
        <v>44.45</v>
      </c>
      <c r="S1058" s="274">
        <f t="shared" si="322"/>
        <v>1.0544199999999999</v>
      </c>
      <c r="T1058" s="326">
        <f t="shared" si="331"/>
        <v>42.155877164697188</v>
      </c>
      <c r="U1058" s="296" t="str">
        <f t="shared" si="323"/>
        <v/>
      </c>
      <c r="V1058" s="296"/>
      <c r="W1058" s="332">
        <v>44382</v>
      </c>
      <c r="X1058" s="2" t="s">
        <v>108</v>
      </c>
      <c r="Y1058" s="2" t="s">
        <v>111</v>
      </c>
      <c r="Z1058" s="323">
        <v>45292</v>
      </c>
      <c r="AA1058" s="323">
        <v>45657</v>
      </c>
      <c r="AB1058" s="324">
        <v>8784</v>
      </c>
      <c r="AC1058" s="325">
        <v>60.48</v>
      </c>
      <c r="AD1058" s="274">
        <f t="shared" si="324"/>
        <v>1.0853999999999999</v>
      </c>
      <c r="AE1058" s="326">
        <f t="shared" si="332"/>
        <v>55.721393034825873</v>
      </c>
      <c r="AF1058" s="296" t="str">
        <f t="shared" si="333"/>
        <v/>
      </c>
      <c r="AG1058" s="296"/>
      <c r="AH1058" s="332">
        <v>44781</v>
      </c>
      <c r="AI1058" s="2" t="s">
        <v>108</v>
      </c>
      <c r="AJ1058" s="2" t="s">
        <v>146</v>
      </c>
      <c r="AK1058" s="323">
        <v>47119</v>
      </c>
      <c r="AL1058" s="323">
        <v>47483</v>
      </c>
      <c r="AM1058" s="324">
        <v>8760</v>
      </c>
      <c r="AN1058" s="325">
        <v>112.38</v>
      </c>
      <c r="AO1058" s="274">
        <f t="shared" si="325"/>
        <v>0.96899000000000002</v>
      </c>
      <c r="AP1058" s="326">
        <f t="shared" si="334"/>
        <v>115.97642906531543</v>
      </c>
      <c r="AQ1058" s="296" t="str">
        <f t="shared" si="335"/>
        <v/>
      </c>
      <c r="AR1058" s="296"/>
      <c r="AS1058" s="332">
        <v>44792</v>
      </c>
      <c r="AT1058" s="2" t="s">
        <v>115</v>
      </c>
      <c r="AU1058" s="2" t="s">
        <v>134</v>
      </c>
      <c r="AV1058" s="323">
        <v>45017</v>
      </c>
      <c r="AW1058" s="323">
        <v>45107</v>
      </c>
      <c r="AX1058" s="324">
        <v>2184</v>
      </c>
      <c r="AY1058" s="325">
        <v>506.03</v>
      </c>
      <c r="AZ1058" s="274">
        <f t="shared" si="326"/>
        <v>0.96899000000000002</v>
      </c>
      <c r="BA1058" s="326">
        <f t="shared" si="336"/>
        <v>522.22417156007793</v>
      </c>
      <c r="BB1058" s="296" t="str">
        <f t="shared" si="337"/>
        <v/>
      </c>
      <c r="BC1058" t="str">
        <f t="shared" si="327"/>
        <v/>
      </c>
      <c r="BD1058" s="296"/>
      <c r="BE1058" s="296"/>
      <c r="BF1058" s="332">
        <v>45155</v>
      </c>
      <c r="BG1058" s="2" t="s">
        <v>115</v>
      </c>
      <c r="BH1058" s="2" t="s">
        <v>117</v>
      </c>
      <c r="BI1058" s="323">
        <v>45383</v>
      </c>
      <c r="BJ1058" s="323">
        <v>45473</v>
      </c>
      <c r="BK1058" s="324">
        <v>2184</v>
      </c>
      <c r="BL1058" s="325">
        <v>126.74</v>
      </c>
      <c r="BM1058" s="274">
        <f t="shared" si="328"/>
        <v>0.95835000000000004</v>
      </c>
      <c r="BN1058" s="326">
        <f t="shared" si="338"/>
        <v>132.24813481504668</v>
      </c>
      <c r="BO1058" s="296">
        <f t="shared" si="339"/>
        <v>132.24813481504668</v>
      </c>
      <c r="BP1058">
        <f t="shared" si="329"/>
        <v>1</v>
      </c>
      <c r="BQ1058" s="296"/>
      <c r="BR1058" s="332">
        <v>45142</v>
      </c>
      <c r="BS1058" s="2" t="s">
        <v>108</v>
      </c>
      <c r="BT1058" s="2" t="s">
        <v>149</v>
      </c>
      <c r="BU1058" s="323">
        <v>47484</v>
      </c>
      <c r="BV1058" s="323">
        <v>47848</v>
      </c>
      <c r="BW1058" s="324">
        <v>8760</v>
      </c>
      <c r="BX1058" s="325">
        <v>82.76</v>
      </c>
      <c r="BY1058" s="274">
        <f t="shared" si="330"/>
        <v>0.95835000000000004</v>
      </c>
      <c r="BZ1058" s="326">
        <f t="shared" si="340"/>
        <v>86.356759012886741</v>
      </c>
      <c r="CA1058" s="296" t="str">
        <f t="shared" si="341"/>
        <v/>
      </c>
    </row>
    <row r="1059" spans="12:79" x14ac:dyDescent="0.25">
      <c r="L1059" s="332">
        <v>43950</v>
      </c>
      <c r="M1059" s="2" t="s">
        <v>108</v>
      </c>
      <c r="N1059" s="2" t="s">
        <v>138</v>
      </c>
      <c r="O1059" s="323">
        <v>46023</v>
      </c>
      <c r="P1059" s="323">
        <v>46387</v>
      </c>
      <c r="Q1059" s="324">
        <v>8760</v>
      </c>
      <c r="R1059" s="325">
        <v>45</v>
      </c>
      <c r="S1059" s="274">
        <f t="shared" si="322"/>
        <v>1.0544199999999999</v>
      </c>
      <c r="T1059" s="326">
        <f t="shared" si="331"/>
        <v>42.677490942888035</v>
      </c>
      <c r="U1059" s="296" t="str">
        <f t="shared" si="323"/>
        <v/>
      </c>
      <c r="V1059" s="296"/>
      <c r="W1059" s="332">
        <v>44382</v>
      </c>
      <c r="X1059" s="2" t="s">
        <v>108</v>
      </c>
      <c r="Y1059" s="2" t="s">
        <v>135</v>
      </c>
      <c r="Z1059" s="323">
        <v>45658</v>
      </c>
      <c r="AA1059" s="323">
        <v>46022</v>
      </c>
      <c r="AB1059" s="324">
        <v>8760</v>
      </c>
      <c r="AC1059" s="325">
        <v>58.83</v>
      </c>
      <c r="AD1059" s="274">
        <f t="shared" si="324"/>
        <v>1.0853999999999999</v>
      </c>
      <c r="AE1059" s="326">
        <f t="shared" si="332"/>
        <v>54.201216141514649</v>
      </c>
      <c r="AF1059" s="296" t="str">
        <f t="shared" si="333"/>
        <v/>
      </c>
      <c r="AG1059" s="296"/>
      <c r="AH1059" s="332">
        <v>44781</v>
      </c>
      <c r="AI1059" s="2" t="s">
        <v>108</v>
      </c>
      <c r="AJ1059" s="2" t="s">
        <v>149</v>
      </c>
      <c r="AK1059" s="323">
        <v>47484</v>
      </c>
      <c r="AL1059" s="323">
        <v>47848</v>
      </c>
      <c r="AM1059" s="324">
        <v>8760</v>
      </c>
      <c r="AN1059" s="325">
        <v>112.89</v>
      </c>
      <c r="AO1059" s="274">
        <f t="shared" si="325"/>
        <v>0.96899000000000002</v>
      </c>
      <c r="AP1059" s="326">
        <f t="shared" si="334"/>
        <v>116.50275028638066</v>
      </c>
      <c r="AQ1059" s="296" t="str">
        <f t="shared" si="335"/>
        <v/>
      </c>
      <c r="AR1059" s="296"/>
      <c r="AS1059" s="332">
        <v>44792</v>
      </c>
      <c r="AT1059" s="2" t="s">
        <v>115</v>
      </c>
      <c r="AU1059" s="2" t="s">
        <v>137</v>
      </c>
      <c r="AV1059" s="323">
        <v>45108</v>
      </c>
      <c r="AW1059" s="323">
        <v>45199</v>
      </c>
      <c r="AX1059" s="324">
        <v>2208</v>
      </c>
      <c r="AY1059" s="325">
        <v>500</v>
      </c>
      <c r="AZ1059" s="274">
        <f t="shared" si="326"/>
        <v>0.96899000000000002</v>
      </c>
      <c r="BA1059" s="326">
        <f t="shared" si="336"/>
        <v>516.00119712277728</v>
      </c>
      <c r="BB1059" s="296" t="str">
        <f t="shared" si="337"/>
        <v/>
      </c>
      <c r="BC1059" t="str">
        <f t="shared" si="327"/>
        <v/>
      </c>
      <c r="BD1059" s="296"/>
      <c r="BE1059" s="296"/>
      <c r="BF1059" s="332">
        <v>45155</v>
      </c>
      <c r="BG1059" s="2" t="s">
        <v>115</v>
      </c>
      <c r="BH1059" s="2" t="s">
        <v>118</v>
      </c>
      <c r="BI1059" s="323">
        <v>45474</v>
      </c>
      <c r="BJ1059" s="323">
        <v>45565</v>
      </c>
      <c r="BK1059" s="324">
        <v>2208</v>
      </c>
      <c r="BL1059" s="325">
        <v>137.36000000000001</v>
      </c>
      <c r="BM1059" s="274">
        <f t="shared" si="328"/>
        <v>0.95835000000000004</v>
      </c>
      <c r="BN1059" s="326">
        <f t="shared" si="338"/>
        <v>143.32968122293525</v>
      </c>
      <c r="BO1059" s="296">
        <f t="shared" si="339"/>
        <v>143.32968122293525</v>
      </c>
      <c r="BP1059">
        <f t="shared" si="329"/>
        <v>1</v>
      </c>
      <c r="BQ1059" s="296"/>
      <c r="BR1059" s="332">
        <v>45142</v>
      </c>
      <c r="BS1059" s="2" t="s">
        <v>108</v>
      </c>
      <c r="BT1059" s="2" t="s">
        <v>153</v>
      </c>
      <c r="BU1059" s="323">
        <v>47849</v>
      </c>
      <c r="BV1059" s="323">
        <v>48213</v>
      </c>
      <c r="BW1059" s="324">
        <v>8760</v>
      </c>
      <c r="BX1059" s="325">
        <v>82.58</v>
      </c>
      <c r="BY1059" s="274">
        <f t="shared" si="330"/>
        <v>0.95835000000000004</v>
      </c>
      <c r="BZ1059" s="326">
        <f t="shared" si="340"/>
        <v>86.168936192414037</v>
      </c>
      <c r="CA1059" s="296" t="str">
        <f t="shared" si="341"/>
        <v/>
      </c>
    </row>
    <row r="1060" spans="12:79" x14ac:dyDescent="0.25">
      <c r="L1060" s="332">
        <v>43949</v>
      </c>
      <c r="M1060" s="2" t="s">
        <v>108</v>
      </c>
      <c r="N1060" s="2" t="s">
        <v>151</v>
      </c>
      <c r="O1060" s="323">
        <v>44197</v>
      </c>
      <c r="P1060" s="323">
        <v>44561</v>
      </c>
      <c r="Q1060" s="324">
        <v>8760</v>
      </c>
      <c r="R1060" s="325">
        <v>37.090000000000003</v>
      </c>
      <c r="S1060" s="274">
        <f t="shared" si="322"/>
        <v>1.0544199999999999</v>
      </c>
      <c r="T1060" s="326">
        <f t="shared" si="331"/>
        <v>35.175736423815941</v>
      </c>
      <c r="U1060" s="296" t="str">
        <f t="shared" si="323"/>
        <v/>
      </c>
      <c r="V1060" s="296"/>
      <c r="W1060" s="332">
        <v>44382</v>
      </c>
      <c r="X1060" s="2" t="s">
        <v>108</v>
      </c>
      <c r="Y1060" s="2" t="s">
        <v>138</v>
      </c>
      <c r="Z1060" s="323">
        <v>46023</v>
      </c>
      <c r="AA1060" s="323">
        <v>46387</v>
      </c>
      <c r="AB1060" s="324">
        <v>8760</v>
      </c>
      <c r="AC1060" s="325">
        <v>58.93</v>
      </c>
      <c r="AD1060" s="274">
        <f t="shared" si="324"/>
        <v>1.0853999999999999</v>
      </c>
      <c r="AE1060" s="326">
        <f t="shared" si="332"/>
        <v>54.293348074442605</v>
      </c>
      <c r="AF1060" s="296" t="str">
        <f t="shared" si="333"/>
        <v/>
      </c>
      <c r="AG1060" s="296"/>
      <c r="AH1060" s="332">
        <v>44781</v>
      </c>
      <c r="AI1060" s="2" t="s">
        <v>108</v>
      </c>
      <c r="AJ1060" s="2" t="s">
        <v>153</v>
      </c>
      <c r="AK1060" s="323">
        <v>47849</v>
      </c>
      <c r="AL1060" s="323">
        <v>48213</v>
      </c>
      <c r="AM1060" s="324">
        <v>8760</v>
      </c>
      <c r="AN1060" s="325">
        <v>112.89</v>
      </c>
      <c r="AO1060" s="274">
        <f t="shared" si="325"/>
        <v>0.96899000000000002</v>
      </c>
      <c r="AP1060" s="326">
        <f t="shared" si="334"/>
        <v>116.50275028638066</v>
      </c>
      <c r="AQ1060" s="296" t="str">
        <f t="shared" si="335"/>
        <v/>
      </c>
      <c r="AR1060" s="296"/>
      <c r="AS1060" s="332">
        <v>44792</v>
      </c>
      <c r="AT1060" s="2" t="s">
        <v>115</v>
      </c>
      <c r="AU1060" s="2" t="s">
        <v>116</v>
      </c>
      <c r="AV1060" s="323">
        <v>45200</v>
      </c>
      <c r="AW1060" s="323">
        <v>45291</v>
      </c>
      <c r="AX1060" s="324">
        <v>2209</v>
      </c>
      <c r="AY1060" s="325">
        <v>590.03</v>
      </c>
      <c r="AZ1060" s="274">
        <f t="shared" si="326"/>
        <v>0.96899000000000002</v>
      </c>
      <c r="BA1060" s="326">
        <f t="shared" si="336"/>
        <v>608.91237267670454</v>
      </c>
      <c r="BB1060" s="296" t="str">
        <f t="shared" si="337"/>
        <v/>
      </c>
      <c r="BC1060">
        <f t="shared" si="327"/>
        <v>1</v>
      </c>
      <c r="BD1060" s="296"/>
      <c r="BE1060" s="296"/>
      <c r="BF1060" s="332">
        <v>45155</v>
      </c>
      <c r="BG1060" s="2" t="s">
        <v>115</v>
      </c>
      <c r="BH1060" s="2" t="s">
        <v>140</v>
      </c>
      <c r="BI1060" s="323">
        <v>45566</v>
      </c>
      <c r="BJ1060" s="323">
        <v>45657</v>
      </c>
      <c r="BK1060" s="324">
        <v>2209</v>
      </c>
      <c r="BL1060" s="325">
        <v>152.91</v>
      </c>
      <c r="BM1060" s="274">
        <f t="shared" si="328"/>
        <v>0.95835000000000004</v>
      </c>
      <c r="BN1060" s="326">
        <f t="shared" si="338"/>
        <v>159.55548599154795</v>
      </c>
      <c r="BO1060" s="296" t="str">
        <f t="shared" si="339"/>
        <v/>
      </c>
      <c r="BP1060" t="str">
        <f t="shared" si="329"/>
        <v/>
      </c>
      <c r="BQ1060" s="296"/>
      <c r="BR1060" s="332">
        <v>45142</v>
      </c>
      <c r="BS1060" s="2" t="s">
        <v>108</v>
      </c>
      <c r="BT1060" s="2" t="s">
        <v>155</v>
      </c>
      <c r="BU1060" s="323">
        <v>48214</v>
      </c>
      <c r="BV1060" s="323">
        <v>48579</v>
      </c>
      <c r="BW1060" s="324">
        <v>8784</v>
      </c>
      <c r="BX1060" s="325">
        <v>82.43</v>
      </c>
      <c r="BY1060" s="274">
        <f t="shared" si="330"/>
        <v>0.95835000000000004</v>
      </c>
      <c r="BZ1060" s="326">
        <f t="shared" si="340"/>
        <v>86.012417175353477</v>
      </c>
      <c r="CA1060" s="296" t="str">
        <f t="shared" si="341"/>
        <v/>
      </c>
    </row>
    <row r="1061" spans="12:79" x14ac:dyDescent="0.25">
      <c r="L1061" s="332">
        <v>43949</v>
      </c>
      <c r="M1061" s="2" t="s">
        <v>108</v>
      </c>
      <c r="N1061" s="2" t="s">
        <v>133</v>
      </c>
      <c r="O1061" s="323">
        <v>44562</v>
      </c>
      <c r="P1061" s="323">
        <v>44926</v>
      </c>
      <c r="Q1061" s="324">
        <v>8760</v>
      </c>
      <c r="R1061" s="325">
        <v>40.75</v>
      </c>
      <c r="S1061" s="274">
        <f t="shared" si="322"/>
        <v>1.0544199999999999</v>
      </c>
      <c r="T1061" s="326">
        <f t="shared" si="331"/>
        <v>38.646839020504167</v>
      </c>
      <c r="U1061" s="296" t="str">
        <f t="shared" si="323"/>
        <v/>
      </c>
      <c r="V1061" s="296"/>
      <c r="W1061" s="332">
        <v>44382</v>
      </c>
      <c r="X1061" s="2" t="s">
        <v>108</v>
      </c>
      <c r="Y1061" s="2" t="s">
        <v>141</v>
      </c>
      <c r="Z1061" s="323">
        <v>46388</v>
      </c>
      <c r="AA1061" s="323">
        <v>46752</v>
      </c>
      <c r="AB1061" s="324">
        <v>8760</v>
      </c>
      <c r="AC1061" s="325">
        <v>59.25</v>
      </c>
      <c r="AD1061" s="274">
        <f t="shared" si="324"/>
        <v>1.0853999999999999</v>
      </c>
      <c r="AE1061" s="326">
        <f t="shared" si="332"/>
        <v>54.588170259812053</v>
      </c>
      <c r="AF1061" s="296" t="str">
        <f t="shared" si="333"/>
        <v/>
      </c>
      <c r="AG1061" s="296"/>
      <c r="AH1061" s="332">
        <v>44781</v>
      </c>
      <c r="AI1061" s="2" t="s">
        <v>108</v>
      </c>
      <c r="AJ1061" s="2" t="s">
        <v>155</v>
      </c>
      <c r="AK1061" s="323">
        <v>48214</v>
      </c>
      <c r="AL1061" s="323">
        <v>48579</v>
      </c>
      <c r="AM1061" s="324">
        <v>8784</v>
      </c>
      <c r="AN1061" s="325">
        <v>112.89</v>
      </c>
      <c r="AO1061" s="274">
        <f t="shared" si="325"/>
        <v>0.96899000000000002</v>
      </c>
      <c r="AP1061" s="326">
        <f t="shared" si="334"/>
        <v>116.50275028638066</v>
      </c>
      <c r="AQ1061" s="296" t="str">
        <f t="shared" si="335"/>
        <v/>
      </c>
      <c r="AR1061" s="296"/>
      <c r="AS1061" s="332">
        <v>44792</v>
      </c>
      <c r="AT1061" s="2" t="s">
        <v>115</v>
      </c>
      <c r="AU1061" s="2" t="s">
        <v>111</v>
      </c>
      <c r="AV1061" s="323">
        <v>45292</v>
      </c>
      <c r="AW1061" s="323">
        <v>45382</v>
      </c>
      <c r="AX1061" s="324">
        <v>2183</v>
      </c>
      <c r="AY1061" s="325">
        <v>510.6</v>
      </c>
      <c r="AZ1061" s="274">
        <f t="shared" si="326"/>
        <v>0.96899000000000002</v>
      </c>
      <c r="BA1061" s="326">
        <f t="shared" si="336"/>
        <v>526.94042250178018</v>
      </c>
      <c r="BB1061" s="296" t="str">
        <f t="shared" si="337"/>
        <v/>
      </c>
      <c r="BC1061">
        <f t="shared" si="327"/>
        <v>1</v>
      </c>
      <c r="BD1061" s="296"/>
      <c r="BE1061" s="296"/>
      <c r="BF1061" s="332">
        <v>45155</v>
      </c>
      <c r="BG1061" s="2" t="s">
        <v>115</v>
      </c>
      <c r="BH1061" s="2" t="s">
        <v>135</v>
      </c>
      <c r="BI1061" s="323">
        <v>45658</v>
      </c>
      <c r="BJ1061" s="323">
        <v>45747</v>
      </c>
      <c r="BK1061" s="324">
        <v>2159</v>
      </c>
      <c r="BL1061" s="325">
        <v>153.88999999999999</v>
      </c>
      <c r="BM1061" s="274">
        <f t="shared" si="328"/>
        <v>0.95835000000000004</v>
      </c>
      <c r="BN1061" s="326">
        <f t="shared" si="338"/>
        <v>160.57807690301036</v>
      </c>
      <c r="BO1061" s="296" t="str">
        <f t="shared" si="339"/>
        <v/>
      </c>
      <c r="BP1061" t="str">
        <f t="shared" si="329"/>
        <v/>
      </c>
      <c r="BQ1061" s="296"/>
      <c r="BR1061" s="332">
        <v>45142</v>
      </c>
      <c r="BS1061" s="2" t="s">
        <v>108</v>
      </c>
      <c r="BT1061" s="2" t="s">
        <v>158</v>
      </c>
      <c r="BU1061" s="323">
        <v>48580</v>
      </c>
      <c r="BV1061" s="323">
        <v>48944</v>
      </c>
      <c r="BW1061" s="324">
        <v>8760</v>
      </c>
      <c r="BX1061" s="325">
        <v>81.58</v>
      </c>
      <c r="BY1061" s="274">
        <f t="shared" si="330"/>
        <v>0.95835000000000004</v>
      </c>
      <c r="BZ1061" s="326">
        <f t="shared" si="340"/>
        <v>85.125476078676883</v>
      </c>
      <c r="CA1061" s="296" t="str">
        <f t="shared" si="341"/>
        <v/>
      </c>
    </row>
    <row r="1062" spans="12:79" x14ac:dyDescent="0.25">
      <c r="L1062" s="332">
        <v>43949</v>
      </c>
      <c r="M1062" s="2" t="s">
        <v>108</v>
      </c>
      <c r="N1062" s="2" t="s">
        <v>110</v>
      </c>
      <c r="O1062" s="323">
        <v>44927</v>
      </c>
      <c r="P1062" s="323">
        <v>45291</v>
      </c>
      <c r="Q1062" s="324">
        <v>8760</v>
      </c>
      <c r="R1062" s="325">
        <v>43.01</v>
      </c>
      <c r="S1062" s="274">
        <f t="shared" si="322"/>
        <v>1.0544199999999999</v>
      </c>
      <c r="T1062" s="326">
        <f t="shared" si="331"/>
        <v>40.790197454524765</v>
      </c>
      <c r="U1062" s="296" t="str">
        <f t="shared" si="323"/>
        <v/>
      </c>
      <c r="V1062" s="296"/>
      <c r="W1062" s="332">
        <v>44379</v>
      </c>
      <c r="X1062" s="2" t="s">
        <v>108</v>
      </c>
      <c r="Y1062" s="2" t="s">
        <v>133</v>
      </c>
      <c r="Z1062" s="323">
        <v>44562</v>
      </c>
      <c r="AA1062" s="323">
        <v>44926</v>
      </c>
      <c r="AB1062" s="324">
        <v>8760</v>
      </c>
      <c r="AC1062" s="325">
        <v>73.8</v>
      </c>
      <c r="AD1062" s="274">
        <f t="shared" si="324"/>
        <v>1.0853999999999999</v>
      </c>
      <c r="AE1062" s="326">
        <f t="shared" si="332"/>
        <v>67.993366500829197</v>
      </c>
      <c r="AF1062" s="296" t="str">
        <f t="shared" si="333"/>
        <v/>
      </c>
      <c r="AG1062" s="296"/>
      <c r="AH1062" s="332">
        <v>44778</v>
      </c>
      <c r="AI1062" s="2" t="s">
        <v>108</v>
      </c>
      <c r="AJ1062" s="2" t="s">
        <v>110</v>
      </c>
      <c r="AK1062" s="323">
        <v>44927</v>
      </c>
      <c r="AL1062" s="323">
        <v>45291</v>
      </c>
      <c r="AM1062" s="324">
        <v>8760</v>
      </c>
      <c r="AN1062" s="325">
        <v>406.83</v>
      </c>
      <c r="AO1062" s="274">
        <f t="shared" si="325"/>
        <v>0.96899000000000002</v>
      </c>
      <c r="AP1062" s="326">
        <f t="shared" si="334"/>
        <v>419.84953405091898</v>
      </c>
      <c r="AQ1062" s="296" t="str">
        <f t="shared" si="335"/>
        <v/>
      </c>
      <c r="AR1062" s="296"/>
      <c r="AS1062" s="332">
        <v>44792</v>
      </c>
      <c r="AT1062" s="2" t="s">
        <v>115</v>
      </c>
      <c r="AU1062" s="2" t="s">
        <v>117</v>
      </c>
      <c r="AV1062" s="323">
        <v>45383</v>
      </c>
      <c r="AW1062" s="323">
        <v>45473</v>
      </c>
      <c r="AX1062" s="324">
        <v>2184</v>
      </c>
      <c r="AY1062" s="325">
        <v>296.58999999999997</v>
      </c>
      <c r="AZ1062" s="274">
        <f t="shared" si="326"/>
        <v>0.96899000000000002</v>
      </c>
      <c r="BA1062" s="326">
        <f t="shared" si="336"/>
        <v>306.08159010928904</v>
      </c>
      <c r="BB1062" s="296" t="str">
        <f t="shared" si="337"/>
        <v/>
      </c>
      <c r="BC1062">
        <f t="shared" si="327"/>
        <v>1</v>
      </c>
      <c r="BD1062" s="296"/>
      <c r="BE1062" s="296"/>
      <c r="BF1062" s="332">
        <v>45155</v>
      </c>
      <c r="BG1062" s="2" t="s">
        <v>115</v>
      </c>
      <c r="BH1062" s="2" t="s">
        <v>145</v>
      </c>
      <c r="BI1062" s="323">
        <v>45748</v>
      </c>
      <c r="BJ1062" s="323">
        <v>45838</v>
      </c>
      <c r="BK1062" s="324">
        <v>2184</v>
      </c>
      <c r="BL1062" s="325">
        <v>108.94</v>
      </c>
      <c r="BM1062" s="274">
        <f t="shared" si="328"/>
        <v>0.95835000000000004</v>
      </c>
      <c r="BN1062" s="326">
        <f t="shared" si="338"/>
        <v>113.67454479052537</v>
      </c>
      <c r="BO1062" s="296" t="str">
        <f t="shared" si="339"/>
        <v/>
      </c>
      <c r="BP1062" t="str">
        <f t="shared" si="329"/>
        <v/>
      </c>
      <c r="BQ1062" s="296"/>
      <c r="BR1062" s="332">
        <v>45141</v>
      </c>
      <c r="BS1062" s="2" t="s">
        <v>108</v>
      </c>
      <c r="BT1062" s="2" t="s">
        <v>111</v>
      </c>
      <c r="BU1062" s="323">
        <v>45292</v>
      </c>
      <c r="BV1062" s="323">
        <v>45657</v>
      </c>
      <c r="BW1062" s="324">
        <v>8784</v>
      </c>
      <c r="BX1062" s="325">
        <v>135.87</v>
      </c>
      <c r="BY1062" s="274">
        <f t="shared" si="330"/>
        <v>0.95835000000000004</v>
      </c>
      <c r="BZ1062" s="326">
        <f t="shared" si="340"/>
        <v>141.77492565346691</v>
      </c>
      <c r="CA1062" s="296">
        <f t="shared" si="341"/>
        <v>141.77492565346691</v>
      </c>
    </row>
    <row r="1063" spans="12:79" x14ac:dyDescent="0.25">
      <c r="L1063" s="332">
        <v>43949</v>
      </c>
      <c r="M1063" s="2" t="s">
        <v>108</v>
      </c>
      <c r="N1063" s="2" t="s">
        <v>111</v>
      </c>
      <c r="O1063" s="323">
        <v>45292</v>
      </c>
      <c r="P1063" s="323">
        <v>45657</v>
      </c>
      <c r="Q1063" s="324">
        <v>8784</v>
      </c>
      <c r="R1063" s="325">
        <v>44.08</v>
      </c>
      <c r="S1063" s="274">
        <f t="shared" si="322"/>
        <v>1.0544199999999999</v>
      </c>
      <c r="T1063" s="326">
        <f t="shared" si="331"/>
        <v>41.804973350277876</v>
      </c>
      <c r="U1063" s="296" t="str">
        <f t="shared" si="323"/>
        <v/>
      </c>
      <c r="V1063" s="296"/>
      <c r="W1063" s="332">
        <v>44379</v>
      </c>
      <c r="X1063" s="2" t="s">
        <v>108</v>
      </c>
      <c r="Y1063" s="2" t="s">
        <v>110</v>
      </c>
      <c r="Z1063" s="323">
        <v>44927</v>
      </c>
      <c r="AA1063" s="323">
        <v>45291</v>
      </c>
      <c r="AB1063" s="324">
        <v>8760</v>
      </c>
      <c r="AC1063" s="325">
        <v>64.92</v>
      </c>
      <c r="AD1063" s="274">
        <f t="shared" si="324"/>
        <v>1.0853999999999999</v>
      </c>
      <c r="AE1063" s="326">
        <f t="shared" si="332"/>
        <v>59.812050856826986</v>
      </c>
      <c r="AF1063" s="296" t="str">
        <f t="shared" si="333"/>
        <v/>
      </c>
      <c r="AG1063" s="296"/>
      <c r="AH1063" s="332">
        <v>44778</v>
      </c>
      <c r="AI1063" s="2" t="s">
        <v>108</v>
      </c>
      <c r="AJ1063" s="2" t="s">
        <v>111</v>
      </c>
      <c r="AK1063" s="323">
        <v>45292</v>
      </c>
      <c r="AL1063" s="323">
        <v>45657</v>
      </c>
      <c r="AM1063" s="324">
        <v>8784</v>
      </c>
      <c r="AN1063" s="325">
        <v>234.21</v>
      </c>
      <c r="AO1063" s="274">
        <f t="shared" si="325"/>
        <v>0.96899000000000002</v>
      </c>
      <c r="AP1063" s="326">
        <f t="shared" si="334"/>
        <v>241.70528075625137</v>
      </c>
      <c r="AQ1063" s="296">
        <f t="shared" si="335"/>
        <v>241.70528075625137</v>
      </c>
      <c r="AR1063" s="296"/>
      <c r="AS1063" s="332">
        <v>44792</v>
      </c>
      <c r="AT1063" s="2" t="s">
        <v>115</v>
      </c>
      <c r="AU1063" s="2" t="s">
        <v>118</v>
      </c>
      <c r="AV1063" s="323">
        <v>45474</v>
      </c>
      <c r="AW1063" s="323">
        <v>45565</v>
      </c>
      <c r="AX1063" s="324">
        <v>2208</v>
      </c>
      <c r="AY1063" s="325">
        <v>281.5</v>
      </c>
      <c r="AZ1063" s="274">
        <f t="shared" si="326"/>
        <v>0.96899000000000002</v>
      </c>
      <c r="BA1063" s="326">
        <f t="shared" si="336"/>
        <v>290.5086739801236</v>
      </c>
      <c r="BB1063" s="296" t="str">
        <f t="shared" si="337"/>
        <v/>
      </c>
      <c r="BC1063">
        <f t="shared" si="327"/>
        <v>1</v>
      </c>
      <c r="BD1063" s="296"/>
      <c r="BE1063" s="296"/>
      <c r="BF1063" s="332">
        <v>45155</v>
      </c>
      <c r="BG1063" s="2" t="s">
        <v>115</v>
      </c>
      <c r="BH1063" s="2" t="s">
        <v>148</v>
      </c>
      <c r="BI1063" s="323">
        <v>45839</v>
      </c>
      <c r="BJ1063" s="323">
        <v>45930</v>
      </c>
      <c r="BK1063" s="324">
        <v>2208</v>
      </c>
      <c r="BL1063" s="325">
        <v>109.57</v>
      </c>
      <c r="BM1063" s="274">
        <f t="shared" si="328"/>
        <v>0.95835000000000004</v>
      </c>
      <c r="BN1063" s="326">
        <f t="shared" si="338"/>
        <v>114.33192466217977</v>
      </c>
      <c r="BO1063" s="296" t="str">
        <f t="shared" si="339"/>
        <v/>
      </c>
      <c r="BP1063" t="str">
        <f t="shared" si="329"/>
        <v/>
      </c>
      <c r="BQ1063" s="296"/>
      <c r="BR1063" s="332">
        <v>45141</v>
      </c>
      <c r="BS1063" s="2" t="s">
        <v>108</v>
      </c>
      <c r="BT1063" s="2" t="s">
        <v>135</v>
      </c>
      <c r="BU1063" s="323">
        <v>45658</v>
      </c>
      <c r="BV1063" s="323">
        <v>46022</v>
      </c>
      <c r="BW1063" s="324">
        <v>8760</v>
      </c>
      <c r="BX1063" s="325">
        <v>126.24</v>
      </c>
      <c r="BY1063" s="274">
        <f t="shared" si="330"/>
        <v>0.95835000000000004</v>
      </c>
      <c r="BZ1063" s="326">
        <f t="shared" si="340"/>
        <v>131.72640475817812</v>
      </c>
      <c r="CA1063" s="296" t="str">
        <f t="shared" si="341"/>
        <v/>
      </c>
    </row>
    <row r="1064" spans="12:79" x14ac:dyDescent="0.25">
      <c r="L1064" s="332">
        <v>43949</v>
      </c>
      <c r="M1064" s="2" t="s">
        <v>108</v>
      </c>
      <c r="N1064" s="2" t="s">
        <v>135</v>
      </c>
      <c r="O1064" s="323">
        <v>45658</v>
      </c>
      <c r="P1064" s="323">
        <v>46022</v>
      </c>
      <c r="Q1064" s="324">
        <v>8760</v>
      </c>
      <c r="R1064" s="325">
        <v>44.8</v>
      </c>
      <c r="S1064" s="274">
        <f t="shared" si="322"/>
        <v>1.0544199999999999</v>
      </c>
      <c r="T1064" s="326">
        <f t="shared" si="331"/>
        <v>42.487813205364084</v>
      </c>
      <c r="U1064" s="296" t="str">
        <f t="shared" si="323"/>
        <v/>
      </c>
      <c r="V1064" s="296"/>
      <c r="W1064" s="332">
        <v>44379</v>
      </c>
      <c r="X1064" s="2" t="s">
        <v>108</v>
      </c>
      <c r="Y1064" s="2" t="s">
        <v>111</v>
      </c>
      <c r="Z1064" s="323">
        <v>45292</v>
      </c>
      <c r="AA1064" s="323">
        <v>45657</v>
      </c>
      <c r="AB1064" s="324">
        <v>8784</v>
      </c>
      <c r="AC1064" s="325">
        <v>60</v>
      </c>
      <c r="AD1064" s="274">
        <f t="shared" si="324"/>
        <v>1.0853999999999999</v>
      </c>
      <c r="AE1064" s="326">
        <f t="shared" si="332"/>
        <v>55.279159756771698</v>
      </c>
      <c r="AF1064" s="296" t="str">
        <f t="shared" si="333"/>
        <v/>
      </c>
      <c r="AG1064" s="296"/>
      <c r="AH1064" s="332">
        <v>44778</v>
      </c>
      <c r="AI1064" s="2" t="s">
        <v>108</v>
      </c>
      <c r="AJ1064" s="2" t="s">
        <v>135</v>
      </c>
      <c r="AK1064" s="323">
        <v>45658</v>
      </c>
      <c r="AL1064" s="323">
        <v>46022</v>
      </c>
      <c r="AM1064" s="324">
        <v>8760</v>
      </c>
      <c r="AN1064" s="325">
        <v>156</v>
      </c>
      <c r="AO1064" s="274">
        <f t="shared" si="325"/>
        <v>0.96899000000000002</v>
      </c>
      <c r="AP1064" s="326">
        <f t="shared" si="334"/>
        <v>160.99237350230652</v>
      </c>
      <c r="AQ1064" s="296" t="str">
        <f t="shared" si="335"/>
        <v/>
      </c>
      <c r="AR1064" s="296"/>
      <c r="AS1064" s="332">
        <v>44792</v>
      </c>
      <c r="AT1064" s="2" t="s">
        <v>115</v>
      </c>
      <c r="AU1064" s="2" t="s">
        <v>140</v>
      </c>
      <c r="AV1064" s="323">
        <v>45566</v>
      </c>
      <c r="AW1064" s="323">
        <v>45657</v>
      </c>
      <c r="AX1064" s="324">
        <v>2209</v>
      </c>
      <c r="AY1064" s="325">
        <v>346.36</v>
      </c>
      <c r="AZ1064" s="274">
        <f t="shared" si="326"/>
        <v>0.96899000000000002</v>
      </c>
      <c r="BA1064" s="326">
        <f t="shared" si="336"/>
        <v>357.44434927089031</v>
      </c>
      <c r="BB1064" s="296" t="str">
        <f t="shared" si="337"/>
        <v/>
      </c>
      <c r="BC1064" t="str">
        <f t="shared" si="327"/>
        <v/>
      </c>
      <c r="BD1064" s="296"/>
      <c r="BE1064" s="296"/>
      <c r="BF1064" s="332">
        <v>45155</v>
      </c>
      <c r="BG1064" s="2" t="s">
        <v>115</v>
      </c>
      <c r="BH1064" s="2" t="s">
        <v>152</v>
      </c>
      <c r="BI1064" s="323">
        <v>45931</v>
      </c>
      <c r="BJ1064" s="323">
        <v>46022</v>
      </c>
      <c r="BK1064" s="324">
        <v>2209</v>
      </c>
      <c r="BL1064" s="325">
        <v>134.69999999999999</v>
      </c>
      <c r="BM1064" s="274">
        <f t="shared" si="328"/>
        <v>0.95835000000000004</v>
      </c>
      <c r="BN1064" s="326">
        <f t="shared" si="338"/>
        <v>140.55407732039441</v>
      </c>
      <c r="BO1064" s="296" t="str">
        <f t="shared" si="339"/>
        <v/>
      </c>
      <c r="BP1064" t="str">
        <f t="shared" si="329"/>
        <v/>
      </c>
      <c r="BQ1064" s="296"/>
      <c r="BR1064" s="332">
        <v>45141</v>
      </c>
      <c r="BS1064" s="2" t="s">
        <v>108</v>
      </c>
      <c r="BT1064" s="2" t="s">
        <v>138</v>
      </c>
      <c r="BU1064" s="323">
        <v>46023</v>
      </c>
      <c r="BV1064" s="323">
        <v>46387</v>
      </c>
      <c r="BW1064" s="324">
        <v>8760</v>
      </c>
      <c r="BX1064" s="325">
        <v>105.93</v>
      </c>
      <c r="BY1064" s="274">
        <f t="shared" si="330"/>
        <v>0.95835000000000004</v>
      </c>
      <c r="BZ1064" s="326">
        <f t="shared" si="340"/>
        <v>110.53372984817656</v>
      </c>
      <c r="CA1064" s="296" t="str">
        <f t="shared" si="341"/>
        <v/>
      </c>
    </row>
    <row r="1065" spans="12:79" x14ac:dyDescent="0.25">
      <c r="L1065" s="332">
        <v>43949</v>
      </c>
      <c r="M1065" s="2" t="s">
        <v>108</v>
      </c>
      <c r="N1065" s="2" t="s">
        <v>138</v>
      </c>
      <c r="O1065" s="323">
        <v>46023</v>
      </c>
      <c r="P1065" s="323">
        <v>46387</v>
      </c>
      <c r="Q1065" s="324">
        <v>8760</v>
      </c>
      <c r="R1065" s="325">
        <v>45.35</v>
      </c>
      <c r="S1065" s="274">
        <f t="shared" si="322"/>
        <v>1.0544199999999999</v>
      </c>
      <c r="T1065" s="326">
        <f t="shared" si="331"/>
        <v>43.009426983554945</v>
      </c>
      <c r="U1065" s="296" t="str">
        <f t="shared" si="323"/>
        <v/>
      </c>
      <c r="V1065" s="296"/>
      <c r="W1065" s="332">
        <v>44379</v>
      </c>
      <c r="X1065" s="2" t="s">
        <v>108</v>
      </c>
      <c r="Y1065" s="2" t="s">
        <v>135</v>
      </c>
      <c r="Z1065" s="323">
        <v>45658</v>
      </c>
      <c r="AA1065" s="323">
        <v>46022</v>
      </c>
      <c r="AB1065" s="324">
        <v>8760</v>
      </c>
      <c r="AC1065" s="325">
        <v>58.58</v>
      </c>
      <c r="AD1065" s="274">
        <f t="shared" si="324"/>
        <v>1.0853999999999999</v>
      </c>
      <c r="AE1065" s="326">
        <f t="shared" si="332"/>
        <v>53.970886309194768</v>
      </c>
      <c r="AF1065" s="296" t="str">
        <f t="shared" si="333"/>
        <v/>
      </c>
      <c r="AG1065" s="296"/>
      <c r="AH1065" s="332">
        <v>44778</v>
      </c>
      <c r="AI1065" s="2" t="s">
        <v>108</v>
      </c>
      <c r="AJ1065" s="2" t="s">
        <v>138</v>
      </c>
      <c r="AK1065" s="323">
        <v>46023</v>
      </c>
      <c r="AL1065" s="323">
        <v>46387</v>
      </c>
      <c r="AM1065" s="324">
        <v>8760</v>
      </c>
      <c r="AN1065" s="325">
        <v>146.25</v>
      </c>
      <c r="AO1065" s="274">
        <f t="shared" si="325"/>
        <v>0.96899000000000002</v>
      </c>
      <c r="AP1065" s="326">
        <f t="shared" si="334"/>
        <v>150.93035015841235</v>
      </c>
      <c r="AQ1065" s="296" t="str">
        <f t="shared" si="335"/>
        <v/>
      </c>
      <c r="AR1065" s="296"/>
      <c r="AS1065" s="332">
        <v>44792</v>
      </c>
      <c r="AT1065" s="2" t="s">
        <v>115</v>
      </c>
      <c r="AU1065" s="2" t="s">
        <v>135</v>
      </c>
      <c r="AV1065" s="323">
        <v>45658</v>
      </c>
      <c r="AW1065" s="323">
        <v>45747</v>
      </c>
      <c r="AX1065" s="324">
        <v>2159</v>
      </c>
      <c r="AY1065" s="325">
        <v>293.72000000000003</v>
      </c>
      <c r="AZ1065" s="274">
        <f t="shared" si="326"/>
        <v>0.96899000000000002</v>
      </c>
      <c r="BA1065" s="326">
        <f t="shared" si="336"/>
        <v>303.11974323780436</v>
      </c>
      <c r="BB1065" s="296" t="str">
        <f t="shared" si="337"/>
        <v/>
      </c>
      <c r="BC1065" t="str">
        <f t="shared" si="327"/>
        <v/>
      </c>
      <c r="BD1065" s="296"/>
      <c r="BE1065" s="296"/>
      <c r="BF1065" s="332">
        <v>45155</v>
      </c>
      <c r="BG1065" s="2" t="s">
        <v>115</v>
      </c>
      <c r="BH1065" s="2" t="s">
        <v>138</v>
      </c>
      <c r="BI1065" s="323">
        <v>46023</v>
      </c>
      <c r="BJ1065" s="323">
        <v>46112</v>
      </c>
      <c r="BK1065" s="324">
        <v>2159</v>
      </c>
      <c r="BL1065" s="325">
        <v>133.5</v>
      </c>
      <c r="BM1065" s="274">
        <f t="shared" si="328"/>
        <v>0.95835000000000004</v>
      </c>
      <c r="BN1065" s="326">
        <f t="shared" si="338"/>
        <v>139.30192518390984</v>
      </c>
      <c r="BO1065" s="296" t="str">
        <f t="shared" si="339"/>
        <v/>
      </c>
      <c r="BP1065" t="str">
        <f t="shared" si="329"/>
        <v/>
      </c>
      <c r="BQ1065" s="296"/>
      <c r="BR1065" s="332">
        <v>45141</v>
      </c>
      <c r="BS1065" s="2" t="s">
        <v>108</v>
      </c>
      <c r="BT1065" s="2" t="s">
        <v>141</v>
      </c>
      <c r="BU1065" s="323">
        <v>46388</v>
      </c>
      <c r="BV1065" s="323">
        <v>46752</v>
      </c>
      <c r="BW1065" s="324">
        <v>8760</v>
      </c>
      <c r="BX1065" s="325">
        <v>91.31</v>
      </c>
      <c r="BY1065" s="274">
        <f t="shared" si="330"/>
        <v>0.95835000000000004</v>
      </c>
      <c r="BZ1065" s="326">
        <f t="shared" si="340"/>
        <v>95.278342985339378</v>
      </c>
      <c r="CA1065" s="296" t="str">
        <f t="shared" si="341"/>
        <v/>
      </c>
    </row>
    <row r="1066" spans="12:79" x14ac:dyDescent="0.25">
      <c r="L1066" s="332">
        <v>43948</v>
      </c>
      <c r="M1066" s="2" t="s">
        <v>108</v>
      </c>
      <c r="N1066" s="2" t="s">
        <v>151</v>
      </c>
      <c r="O1066" s="323">
        <v>44197</v>
      </c>
      <c r="P1066" s="323">
        <v>44561</v>
      </c>
      <c r="Q1066" s="324">
        <v>8760</v>
      </c>
      <c r="R1066" s="325">
        <v>36.6</v>
      </c>
      <c r="S1066" s="274">
        <f t="shared" si="322"/>
        <v>1.0544199999999999</v>
      </c>
      <c r="T1066" s="326">
        <f t="shared" si="331"/>
        <v>34.711025966882268</v>
      </c>
      <c r="U1066" s="296" t="str">
        <f t="shared" si="323"/>
        <v/>
      </c>
      <c r="V1066" s="296"/>
      <c r="W1066" s="332">
        <v>44379</v>
      </c>
      <c r="X1066" s="2" t="s">
        <v>108</v>
      </c>
      <c r="Y1066" s="2" t="s">
        <v>138</v>
      </c>
      <c r="Z1066" s="323">
        <v>46023</v>
      </c>
      <c r="AA1066" s="323">
        <v>46387</v>
      </c>
      <c r="AB1066" s="324">
        <v>8760</v>
      </c>
      <c r="AC1066" s="325">
        <v>58.6</v>
      </c>
      <c r="AD1066" s="274">
        <f t="shared" si="324"/>
        <v>1.0853999999999999</v>
      </c>
      <c r="AE1066" s="326">
        <f t="shared" si="332"/>
        <v>53.989312695780363</v>
      </c>
      <c r="AF1066" s="296" t="str">
        <f t="shared" si="333"/>
        <v/>
      </c>
      <c r="AG1066" s="296"/>
      <c r="AH1066" s="332">
        <v>44778</v>
      </c>
      <c r="AI1066" s="2" t="s">
        <v>108</v>
      </c>
      <c r="AJ1066" s="2" t="s">
        <v>141</v>
      </c>
      <c r="AK1066" s="323">
        <v>46388</v>
      </c>
      <c r="AL1066" s="323">
        <v>46752</v>
      </c>
      <c r="AM1066" s="324">
        <v>8760</v>
      </c>
      <c r="AN1066" s="325">
        <v>125.23</v>
      </c>
      <c r="AO1066" s="274">
        <f t="shared" si="325"/>
        <v>0.96899000000000002</v>
      </c>
      <c r="AP1066" s="326">
        <f t="shared" si="334"/>
        <v>129.23765983137082</v>
      </c>
      <c r="AQ1066" s="296" t="str">
        <f t="shared" si="335"/>
        <v/>
      </c>
      <c r="AR1066" s="296"/>
      <c r="AS1066" s="332">
        <v>44792</v>
      </c>
      <c r="AT1066" s="2" t="s">
        <v>115</v>
      </c>
      <c r="AU1066" s="2" t="s">
        <v>145</v>
      </c>
      <c r="AV1066" s="323">
        <v>45748</v>
      </c>
      <c r="AW1066" s="323">
        <v>45838</v>
      </c>
      <c r="AX1066" s="324">
        <v>2184</v>
      </c>
      <c r="AY1066" s="325"/>
      <c r="AZ1066" s="274">
        <f t="shared" si="326"/>
        <v>0.96899000000000002</v>
      </c>
      <c r="BA1066" s="326" t="str">
        <f t="shared" si="336"/>
        <v/>
      </c>
      <c r="BB1066" s="296" t="str">
        <f t="shared" si="337"/>
        <v/>
      </c>
      <c r="BC1066" t="str">
        <f t="shared" si="327"/>
        <v/>
      </c>
      <c r="BD1066" s="296"/>
      <c r="BE1066" s="296"/>
      <c r="BF1066" s="332">
        <v>45155</v>
      </c>
      <c r="BG1066" s="2" t="s">
        <v>115</v>
      </c>
      <c r="BH1066" s="2" t="s">
        <v>157</v>
      </c>
      <c r="BI1066" s="323">
        <v>46113</v>
      </c>
      <c r="BJ1066" s="323">
        <v>46203</v>
      </c>
      <c r="BK1066" s="324">
        <v>2184</v>
      </c>
      <c r="BL1066" s="325"/>
      <c r="BM1066" s="274">
        <f t="shared" si="328"/>
        <v>0.95835000000000004</v>
      </c>
      <c r="BN1066" s="326" t="str">
        <f t="shared" si="338"/>
        <v/>
      </c>
      <c r="BO1066" s="296" t="str">
        <f t="shared" si="339"/>
        <v/>
      </c>
      <c r="BP1066" t="str">
        <f t="shared" si="329"/>
        <v/>
      </c>
      <c r="BQ1066" s="296"/>
      <c r="BR1066" s="332">
        <v>45141</v>
      </c>
      <c r="BS1066" s="2" t="s">
        <v>108</v>
      </c>
      <c r="BT1066" s="2" t="s">
        <v>143</v>
      </c>
      <c r="BU1066" s="323">
        <v>46753</v>
      </c>
      <c r="BV1066" s="323">
        <v>47118</v>
      </c>
      <c r="BW1066" s="324">
        <v>8784</v>
      </c>
      <c r="BX1066" s="325">
        <v>85.26</v>
      </c>
      <c r="BY1066" s="274">
        <f t="shared" si="330"/>
        <v>0.95835000000000004</v>
      </c>
      <c r="BZ1066" s="326">
        <f t="shared" si="340"/>
        <v>88.965409297229613</v>
      </c>
      <c r="CA1066" s="296" t="str">
        <f t="shared" si="341"/>
        <v/>
      </c>
    </row>
    <row r="1067" spans="12:79" x14ac:dyDescent="0.25">
      <c r="L1067" s="332">
        <v>43948</v>
      </c>
      <c r="M1067" s="2" t="s">
        <v>108</v>
      </c>
      <c r="N1067" s="2" t="s">
        <v>133</v>
      </c>
      <c r="O1067" s="323">
        <v>44562</v>
      </c>
      <c r="P1067" s="323">
        <v>44926</v>
      </c>
      <c r="Q1067" s="324">
        <v>8760</v>
      </c>
      <c r="R1067" s="325">
        <v>40.1</v>
      </c>
      <c r="S1067" s="274">
        <f t="shared" si="322"/>
        <v>1.0544199999999999</v>
      </c>
      <c r="T1067" s="326">
        <f t="shared" si="331"/>
        <v>38.030386373551337</v>
      </c>
      <c r="U1067" s="296" t="str">
        <f t="shared" si="323"/>
        <v/>
      </c>
      <c r="V1067" s="296"/>
      <c r="W1067" s="332">
        <v>44379</v>
      </c>
      <c r="X1067" s="2" t="s">
        <v>108</v>
      </c>
      <c r="Y1067" s="2" t="s">
        <v>141</v>
      </c>
      <c r="Z1067" s="323">
        <v>46388</v>
      </c>
      <c r="AA1067" s="323">
        <v>46752</v>
      </c>
      <c r="AB1067" s="324">
        <v>8760</v>
      </c>
      <c r="AC1067" s="325">
        <v>58.93</v>
      </c>
      <c r="AD1067" s="274">
        <f t="shared" si="324"/>
        <v>1.0853999999999999</v>
      </c>
      <c r="AE1067" s="326">
        <f t="shared" si="332"/>
        <v>54.293348074442605</v>
      </c>
      <c r="AF1067" s="296" t="str">
        <f t="shared" si="333"/>
        <v/>
      </c>
      <c r="AG1067" s="296"/>
      <c r="AH1067" s="332">
        <v>44778</v>
      </c>
      <c r="AI1067" s="2" t="s">
        <v>108</v>
      </c>
      <c r="AJ1067" s="2" t="s">
        <v>143</v>
      </c>
      <c r="AK1067" s="323">
        <v>46753</v>
      </c>
      <c r="AL1067" s="323">
        <v>47118</v>
      </c>
      <c r="AM1067" s="324">
        <v>8784</v>
      </c>
      <c r="AN1067" s="325">
        <v>120.74</v>
      </c>
      <c r="AO1067" s="274">
        <f t="shared" si="325"/>
        <v>0.96899000000000002</v>
      </c>
      <c r="AP1067" s="326">
        <f t="shared" si="334"/>
        <v>124.60396908120826</v>
      </c>
      <c r="AQ1067" s="296" t="str">
        <f t="shared" si="335"/>
        <v/>
      </c>
      <c r="AR1067" s="296"/>
      <c r="AS1067" s="332">
        <v>44791</v>
      </c>
      <c r="AT1067" s="2" t="s">
        <v>115</v>
      </c>
      <c r="AU1067" s="2" t="s">
        <v>186</v>
      </c>
      <c r="AV1067" s="323">
        <v>44835</v>
      </c>
      <c r="AW1067" s="323">
        <v>44926</v>
      </c>
      <c r="AX1067" s="324">
        <v>2209</v>
      </c>
      <c r="AY1067" s="325">
        <v>594.86</v>
      </c>
      <c r="AZ1067" s="274">
        <f t="shared" si="326"/>
        <v>0.96899000000000002</v>
      </c>
      <c r="BA1067" s="326">
        <f t="shared" si="336"/>
        <v>613.89694424091067</v>
      </c>
      <c r="BB1067" s="296" t="str">
        <f t="shared" si="337"/>
        <v/>
      </c>
      <c r="BC1067" t="str">
        <f t="shared" si="327"/>
        <v/>
      </c>
      <c r="BD1067" s="296"/>
      <c r="BE1067" s="296"/>
      <c r="BF1067" s="332">
        <v>45154</v>
      </c>
      <c r="BG1067" s="2" t="s">
        <v>115</v>
      </c>
      <c r="BH1067" s="2" t="s">
        <v>116</v>
      </c>
      <c r="BI1067" s="323">
        <v>45200</v>
      </c>
      <c r="BJ1067" s="323">
        <v>45291</v>
      </c>
      <c r="BK1067" s="324">
        <v>2209</v>
      </c>
      <c r="BL1067" s="325">
        <v>126.21</v>
      </c>
      <c r="BM1067" s="274">
        <f t="shared" si="328"/>
        <v>0.95835000000000004</v>
      </c>
      <c r="BN1067" s="326">
        <f t="shared" si="338"/>
        <v>131.69510095476599</v>
      </c>
      <c r="BO1067" s="296">
        <f t="shared" si="339"/>
        <v>131.69510095476599</v>
      </c>
      <c r="BP1067">
        <f t="shared" si="329"/>
        <v>1</v>
      </c>
      <c r="BQ1067" s="296"/>
      <c r="BR1067" s="332">
        <v>45141</v>
      </c>
      <c r="BS1067" s="2" t="s">
        <v>108</v>
      </c>
      <c r="BT1067" s="2" t="s">
        <v>146</v>
      </c>
      <c r="BU1067" s="323">
        <v>47119</v>
      </c>
      <c r="BV1067" s="323">
        <v>47483</v>
      </c>
      <c r="BW1067" s="324">
        <v>8760</v>
      </c>
      <c r="BX1067" s="325">
        <v>83.73</v>
      </c>
      <c r="BY1067" s="274">
        <f t="shared" si="330"/>
        <v>0.95835000000000004</v>
      </c>
      <c r="BZ1067" s="326">
        <f t="shared" si="340"/>
        <v>87.368915323211766</v>
      </c>
      <c r="CA1067" s="296" t="str">
        <f t="shared" si="341"/>
        <v/>
      </c>
    </row>
    <row r="1068" spans="12:79" x14ac:dyDescent="0.25">
      <c r="L1068" s="332">
        <v>43948</v>
      </c>
      <c r="M1068" s="2" t="s">
        <v>108</v>
      </c>
      <c r="N1068" s="2" t="s">
        <v>110</v>
      </c>
      <c r="O1068" s="323">
        <v>44927</v>
      </c>
      <c r="P1068" s="323">
        <v>45291</v>
      </c>
      <c r="Q1068" s="324">
        <v>8760</v>
      </c>
      <c r="R1068" s="325">
        <v>42.7</v>
      </c>
      <c r="S1068" s="274">
        <f t="shared" si="322"/>
        <v>1.0544199999999999</v>
      </c>
      <c r="T1068" s="326">
        <f t="shared" si="331"/>
        <v>40.496196961362649</v>
      </c>
      <c r="U1068" s="296" t="str">
        <f t="shared" si="323"/>
        <v/>
      </c>
      <c r="V1068" s="296"/>
      <c r="W1068" s="332">
        <v>44378</v>
      </c>
      <c r="X1068" s="2" t="s">
        <v>108</v>
      </c>
      <c r="Y1068" s="2" t="s">
        <v>133</v>
      </c>
      <c r="Z1068" s="323">
        <v>44562</v>
      </c>
      <c r="AA1068" s="323">
        <v>44926</v>
      </c>
      <c r="AB1068" s="324">
        <v>8760</v>
      </c>
      <c r="AC1068" s="325">
        <v>73.89</v>
      </c>
      <c r="AD1068" s="274">
        <f t="shared" si="324"/>
        <v>1.0853999999999999</v>
      </c>
      <c r="AE1068" s="326">
        <f t="shared" si="332"/>
        <v>68.076285240464344</v>
      </c>
      <c r="AF1068" s="296" t="str">
        <f t="shared" si="333"/>
        <v/>
      </c>
      <c r="AG1068" s="296"/>
      <c r="AH1068" s="332">
        <v>44778</v>
      </c>
      <c r="AI1068" s="2" t="s">
        <v>108</v>
      </c>
      <c r="AJ1068" s="2" t="s">
        <v>146</v>
      </c>
      <c r="AK1068" s="323">
        <v>47119</v>
      </c>
      <c r="AL1068" s="323">
        <v>47483</v>
      </c>
      <c r="AM1068" s="324">
        <v>8760</v>
      </c>
      <c r="AN1068" s="325">
        <v>113.75</v>
      </c>
      <c r="AO1068" s="274">
        <f t="shared" si="325"/>
        <v>0.96899000000000002</v>
      </c>
      <c r="AP1068" s="326">
        <f t="shared" si="334"/>
        <v>117.39027234543184</v>
      </c>
      <c r="AQ1068" s="296" t="str">
        <f t="shared" si="335"/>
        <v/>
      </c>
      <c r="AR1068" s="296"/>
      <c r="AS1068" s="332">
        <v>44791</v>
      </c>
      <c r="AT1068" s="2" t="s">
        <v>115</v>
      </c>
      <c r="AU1068" s="2" t="s">
        <v>110</v>
      </c>
      <c r="AV1068" s="323">
        <v>44927</v>
      </c>
      <c r="AW1068" s="323">
        <v>45016</v>
      </c>
      <c r="AX1068" s="324">
        <v>2159</v>
      </c>
      <c r="AY1068" s="325">
        <v>614.52</v>
      </c>
      <c r="AZ1068" s="274">
        <f t="shared" si="326"/>
        <v>0.96899000000000002</v>
      </c>
      <c r="BA1068" s="326">
        <f t="shared" si="336"/>
        <v>634.18611131177818</v>
      </c>
      <c r="BB1068" s="296" t="str">
        <f t="shared" si="337"/>
        <v/>
      </c>
      <c r="BC1068" t="str">
        <f t="shared" si="327"/>
        <v/>
      </c>
      <c r="BD1068" s="296"/>
      <c r="BE1068" s="296"/>
      <c r="BF1068" s="332">
        <v>45154</v>
      </c>
      <c r="BG1068" s="2" t="s">
        <v>115</v>
      </c>
      <c r="BH1068" s="2" t="s">
        <v>111</v>
      </c>
      <c r="BI1068" s="323">
        <v>45292</v>
      </c>
      <c r="BJ1068" s="323">
        <v>45382</v>
      </c>
      <c r="BK1068" s="324">
        <v>2183</v>
      </c>
      <c r="BL1068" s="325">
        <v>146.49</v>
      </c>
      <c r="BM1068" s="274">
        <f t="shared" si="328"/>
        <v>0.95835000000000004</v>
      </c>
      <c r="BN1068" s="326">
        <f t="shared" si="338"/>
        <v>152.85647206135545</v>
      </c>
      <c r="BO1068" s="296">
        <f t="shared" si="339"/>
        <v>152.85647206135545</v>
      </c>
      <c r="BP1068">
        <f t="shared" si="329"/>
        <v>1</v>
      </c>
      <c r="BQ1068" s="296"/>
      <c r="BR1068" s="332">
        <v>45141</v>
      </c>
      <c r="BS1068" s="2" t="s">
        <v>108</v>
      </c>
      <c r="BT1068" s="2" t="s">
        <v>149</v>
      </c>
      <c r="BU1068" s="323">
        <v>47484</v>
      </c>
      <c r="BV1068" s="323">
        <v>47848</v>
      </c>
      <c r="BW1068" s="324">
        <v>8760</v>
      </c>
      <c r="BX1068" s="325">
        <v>84.19</v>
      </c>
      <c r="BY1068" s="274">
        <f t="shared" si="330"/>
        <v>0.95835000000000004</v>
      </c>
      <c r="BZ1068" s="326">
        <f t="shared" si="340"/>
        <v>87.848906975530852</v>
      </c>
      <c r="CA1068" s="296" t="str">
        <f t="shared" si="341"/>
        <v/>
      </c>
    </row>
    <row r="1069" spans="12:79" x14ac:dyDescent="0.25">
      <c r="L1069" s="332">
        <v>43948</v>
      </c>
      <c r="M1069" s="2" t="s">
        <v>108</v>
      </c>
      <c r="N1069" s="2" t="s">
        <v>111</v>
      </c>
      <c r="O1069" s="323">
        <v>45292</v>
      </c>
      <c r="P1069" s="323">
        <v>45657</v>
      </c>
      <c r="Q1069" s="324">
        <v>8784</v>
      </c>
      <c r="R1069" s="325">
        <v>43.78</v>
      </c>
      <c r="S1069" s="274">
        <f t="shared" si="322"/>
        <v>1.0544199999999999</v>
      </c>
      <c r="T1069" s="326">
        <f t="shared" si="331"/>
        <v>41.520456743991964</v>
      </c>
      <c r="U1069" s="296" t="str">
        <f t="shared" si="323"/>
        <v/>
      </c>
      <c r="V1069" s="296"/>
      <c r="W1069" s="332">
        <v>44378</v>
      </c>
      <c r="X1069" s="2" t="s">
        <v>108</v>
      </c>
      <c r="Y1069" s="2" t="s">
        <v>110</v>
      </c>
      <c r="Z1069" s="323">
        <v>44927</v>
      </c>
      <c r="AA1069" s="323">
        <v>45291</v>
      </c>
      <c r="AB1069" s="324">
        <v>8760</v>
      </c>
      <c r="AC1069" s="325">
        <v>65.180000000000007</v>
      </c>
      <c r="AD1069" s="274">
        <f t="shared" si="324"/>
        <v>1.0853999999999999</v>
      </c>
      <c r="AE1069" s="326">
        <f t="shared" si="332"/>
        <v>60.051593882439661</v>
      </c>
      <c r="AF1069" s="296" t="str">
        <f t="shared" si="333"/>
        <v/>
      </c>
      <c r="AG1069" s="296"/>
      <c r="AH1069" s="332">
        <v>44778</v>
      </c>
      <c r="AI1069" s="2" t="s">
        <v>108</v>
      </c>
      <c r="AJ1069" s="2" t="s">
        <v>149</v>
      </c>
      <c r="AK1069" s="323">
        <v>47484</v>
      </c>
      <c r="AL1069" s="323">
        <v>47848</v>
      </c>
      <c r="AM1069" s="324">
        <v>8760</v>
      </c>
      <c r="AN1069" s="325">
        <v>114.26</v>
      </c>
      <c r="AO1069" s="274">
        <f t="shared" si="325"/>
        <v>0.96899000000000002</v>
      </c>
      <c r="AP1069" s="326">
        <f t="shared" si="334"/>
        <v>117.91659356649707</v>
      </c>
      <c r="AQ1069" s="296" t="str">
        <f t="shared" si="335"/>
        <v/>
      </c>
      <c r="AR1069" s="296"/>
      <c r="AS1069" s="332">
        <v>44791</v>
      </c>
      <c r="AT1069" s="2" t="s">
        <v>115</v>
      </c>
      <c r="AU1069" s="2" t="s">
        <v>134</v>
      </c>
      <c r="AV1069" s="323">
        <v>45017</v>
      </c>
      <c r="AW1069" s="323">
        <v>45107</v>
      </c>
      <c r="AX1069" s="324">
        <v>2184</v>
      </c>
      <c r="AY1069" s="325">
        <v>485.04</v>
      </c>
      <c r="AZ1069" s="274">
        <f t="shared" si="326"/>
        <v>0.96899000000000002</v>
      </c>
      <c r="BA1069" s="326">
        <f t="shared" si="336"/>
        <v>500.56244130486385</v>
      </c>
      <c r="BB1069" s="296" t="str">
        <f t="shared" si="337"/>
        <v/>
      </c>
      <c r="BC1069" t="str">
        <f t="shared" si="327"/>
        <v/>
      </c>
      <c r="BD1069" s="296"/>
      <c r="BE1069" s="296"/>
      <c r="BF1069" s="332">
        <v>45154</v>
      </c>
      <c r="BG1069" s="2" t="s">
        <v>115</v>
      </c>
      <c r="BH1069" s="2" t="s">
        <v>117</v>
      </c>
      <c r="BI1069" s="323">
        <v>45383</v>
      </c>
      <c r="BJ1069" s="323">
        <v>45473</v>
      </c>
      <c r="BK1069" s="324">
        <v>2184</v>
      </c>
      <c r="BL1069" s="325">
        <v>126.45</v>
      </c>
      <c r="BM1069" s="274">
        <f t="shared" si="328"/>
        <v>0.95835000000000004</v>
      </c>
      <c r="BN1069" s="326">
        <f t="shared" si="338"/>
        <v>131.94553138206291</v>
      </c>
      <c r="BO1069" s="296">
        <f t="shared" si="339"/>
        <v>131.94553138206291</v>
      </c>
      <c r="BP1069">
        <f t="shared" si="329"/>
        <v>1</v>
      </c>
      <c r="BQ1069" s="296"/>
      <c r="BR1069" s="332">
        <v>45141</v>
      </c>
      <c r="BS1069" s="2" t="s">
        <v>108</v>
      </c>
      <c r="BT1069" s="2" t="s">
        <v>153</v>
      </c>
      <c r="BU1069" s="323">
        <v>47849</v>
      </c>
      <c r="BV1069" s="323">
        <v>48213</v>
      </c>
      <c r="BW1069" s="324">
        <v>8760</v>
      </c>
      <c r="BX1069" s="325">
        <v>84.01</v>
      </c>
      <c r="BY1069" s="274">
        <f t="shared" si="330"/>
        <v>0.95835000000000004</v>
      </c>
      <c r="BZ1069" s="326">
        <f t="shared" si="340"/>
        <v>87.661084155058177</v>
      </c>
      <c r="CA1069" s="296" t="str">
        <f t="shared" si="341"/>
        <v/>
      </c>
    </row>
    <row r="1070" spans="12:79" x14ac:dyDescent="0.25">
      <c r="L1070" s="332">
        <v>43948</v>
      </c>
      <c r="M1070" s="2" t="s">
        <v>108</v>
      </c>
      <c r="N1070" s="2" t="s">
        <v>135</v>
      </c>
      <c r="O1070" s="323">
        <v>45658</v>
      </c>
      <c r="P1070" s="323">
        <v>46022</v>
      </c>
      <c r="Q1070" s="324">
        <v>8760</v>
      </c>
      <c r="R1070" s="325">
        <v>44.35</v>
      </c>
      <c r="S1070" s="274">
        <f t="shared" si="322"/>
        <v>1.0544199999999999</v>
      </c>
      <c r="T1070" s="326">
        <f t="shared" si="331"/>
        <v>42.061038295935212</v>
      </c>
      <c r="U1070" s="296" t="str">
        <f t="shared" si="323"/>
        <v/>
      </c>
      <c r="V1070" s="296"/>
      <c r="W1070" s="332">
        <v>44378</v>
      </c>
      <c r="X1070" s="2" t="s">
        <v>108</v>
      </c>
      <c r="Y1070" s="2" t="s">
        <v>111</v>
      </c>
      <c r="Z1070" s="323">
        <v>45292</v>
      </c>
      <c r="AA1070" s="323">
        <v>45657</v>
      </c>
      <c r="AB1070" s="324">
        <v>8784</v>
      </c>
      <c r="AC1070" s="325">
        <v>60.3</v>
      </c>
      <c r="AD1070" s="274">
        <f t="shared" si="324"/>
        <v>1.0853999999999999</v>
      </c>
      <c r="AE1070" s="326">
        <f t="shared" si="332"/>
        <v>55.555555555555557</v>
      </c>
      <c r="AF1070" s="296" t="str">
        <f t="shared" si="333"/>
        <v/>
      </c>
      <c r="AG1070" s="296"/>
      <c r="AH1070" s="332">
        <v>44778</v>
      </c>
      <c r="AI1070" s="2" t="s">
        <v>108</v>
      </c>
      <c r="AJ1070" s="2" t="s">
        <v>153</v>
      </c>
      <c r="AK1070" s="323">
        <v>47849</v>
      </c>
      <c r="AL1070" s="323">
        <v>48213</v>
      </c>
      <c r="AM1070" s="324">
        <v>8760</v>
      </c>
      <c r="AN1070" s="325">
        <v>114.26</v>
      </c>
      <c r="AO1070" s="274">
        <f t="shared" si="325"/>
        <v>0.96899000000000002</v>
      </c>
      <c r="AP1070" s="326">
        <f t="shared" si="334"/>
        <v>117.91659356649707</v>
      </c>
      <c r="AQ1070" s="296" t="str">
        <f t="shared" si="335"/>
        <v/>
      </c>
      <c r="AR1070" s="296"/>
      <c r="AS1070" s="332">
        <v>44791</v>
      </c>
      <c r="AT1070" s="2" t="s">
        <v>115</v>
      </c>
      <c r="AU1070" s="2" t="s">
        <v>137</v>
      </c>
      <c r="AV1070" s="323">
        <v>45108</v>
      </c>
      <c r="AW1070" s="323">
        <v>45199</v>
      </c>
      <c r="AX1070" s="324">
        <v>2208</v>
      </c>
      <c r="AY1070" s="325">
        <v>479.32</v>
      </c>
      <c r="AZ1070" s="274">
        <f t="shared" si="326"/>
        <v>0.96899000000000002</v>
      </c>
      <c r="BA1070" s="326">
        <f t="shared" si="336"/>
        <v>494.65938760977923</v>
      </c>
      <c r="BB1070" s="296" t="str">
        <f t="shared" si="337"/>
        <v/>
      </c>
      <c r="BC1070" t="str">
        <f t="shared" si="327"/>
        <v/>
      </c>
      <c r="BD1070" s="296"/>
      <c r="BE1070" s="296"/>
      <c r="BF1070" s="332">
        <v>45154</v>
      </c>
      <c r="BG1070" s="2" t="s">
        <v>115</v>
      </c>
      <c r="BH1070" s="2" t="s">
        <v>118</v>
      </c>
      <c r="BI1070" s="323">
        <v>45474</v>
      </c>
      <c r="BJ1070" s="323">
        <v>45565</v>
      </c>
      <c r="BK1070" s="324">
        <v>2208</v>
      </c>
      <c r="BL1070" s="325">
        <v>138.72</v>
      </c>
      <c r="BM1070" s="274">
        <f t="shared" si="328"/>
        <v>0.95835000000000004</v>
      </c>
      <c r="BN1070" s="326">
        <f t="shared" si="338"/>
        <v>144.74878697761778</v>
      </c>
      <c r="BO1070" s="296">
        <f t="shared" si="339"/>
        <v>144.74878697761778</v>
      </c>
      <c r="BP1070">
        <f t="shared" si="329"/>
        <v>1</v>
      </c>
      <c r="BQ1070" s="296"/>
      <c r="BR1070" s="332">
        <v>45141</v>
      </c>
      <c r="BS1070" s="2" t="s">
        <v>108</v>
      </c>
      <c r="BT1070" s="2" t="s">
        <v>155</v>
      </c>
      <c r="BU1070" s="323">
        <v>48214</v>
      </c>
      <c r="BV1070" s="323">
        <v>48579</v>
      </c>
      <c r="BW1070" s="324">
        <v>8784</v>
      </c>
      <c r="BX1070" s="325">
        <v>83.86</v>
      </c>
      <c r="BY1070" s="274">
        <f t="shared" si="330"/>
        <v>0.95835000000000004</v>
      </c>
      <c r="BZ1070" s="326">
        <f t="shared" si="340"/>
        <v>87.504565137997602</v>
      </c>
      <c r="CA1070" s="296" t="str">
        <f t="shared" si="341"/>
        <v/>
      </c>
    </row>
    <row r="1071" spans="12:79" x14ac:dyDescent="0.25">
      <c r="L1071" s="332">
        <v>43948</v>
      </c>
      <c r="M1071" s="2" t="s">
        <v>108</v>
      </c>
      <c r="N1071" s="2" t="s">
        <v>138</v>
      </c>
      <c r="O1071" s="323">
        <v>46023</v>
      </c>
      <c r="P1071" s="323">
        <v>46387</v>
      </c>
      <c r="Q1071" s="324">
        <v>8760</v>
      </c>
      <c r="R1071" s="325">
        <v>44.9</v>
      </c>
      <c r="S1071" s="274">
        <f t="shared" si="322"/>
        <v>1.0544199999999999</v>
      </c>
      <c r="T1071" s="326">
        <f t="shared" si="331"/>
        <v>42.582652074126059</v>
      </c>
      <c r="U1071" s="296" t="str">
        <f t="shared" si="323"/>
        <v/>
      </c>
      <c r="V1071" s="296"/>
      <c r="W1071" s="332">
        <v>44378</v>
      </c>
      <c r="X1071" s="2" t="s">
        <v>108</v>
      </c>
      <c r="Y1071" s="2" t="s">
        <v>135</v>
      </c>
      <c r="Z1071" s="323">
        <v>45658</v>
      </c>
      <c r="AA1071" s="323">
        <v>46022</v>
      </c>
      <c r="AB1071" s="324">
        <v>8760</v>
      </c>
      <c r="AC1071" s="325">
        <v>58.74</v>
      </c>
      <c r="AD1071" s="274">
        <f t="shared" si="324"/>
        <v>1.0853999999999999</v>
      </c>
      <c r="AE1071" s="326">
        <f t="shared" si="332"/>
        <v>54.118297401879495</v>
      </c>
      <c r="AF1071" s="296" t="str">
        <f t="shared" si="333"/>
        <v/>
      </c>
      <c r="AG1071" s="296"/>
      <c r="AH1071" s="332">
        <v>44778</v>
      </c>
      <c r="AI1071" s="2" t="s">
        <v>108</v>
      </c>
      <c r="AJ1071" s="2" t="s">
        <v>155</v>
      </c>
      <c r="AK1071" s="323">
        <v>48214</v>
      </c>
      <c r="AL1071" s="323">
        <v>48579</v>
      </c>
      <c r="AM1071" s="324">
        <v>8784</v>
      </c>
      <c r="AN1071" s="325">
        <v>114.26</v>
      </c>
      <c r="AO1071" s="274">
        <f t="shared" si="325"/>
        <v>0.96899000000000002</v>
      </c>
      <c r="AP1071" s="326">
        <f t="shared" si="334"/>
        <v>117.91659356649707</v>
      </c>
      <c r="AQ1071" s="296" t="str">
        <f t="shared" si="335"/>
        <v/>
      </c>
      <c r="AR1071" s="296"/>
      <c r="AS1071" s="332">
        <v>44791</v>
      </c>
      <c r="AT1071" s="2" t="s">
        <v>115</v>
      </c>
      <c r="AU1071" s="2" t="s">
        <v>116</v>
      </c>
      <c r="AV1071" s="323">
        <v>45200</v>
      </c>
      <c r="AW1071" s="323">
        <v>45291</v>
      </c>
      <c r="AX1071" s="324">
        <v>2209</v>
      </c>
      <c r="AY1071" s="325">
        <v>571.77</v>
      </c>
      <c r="AZ1071" s="274">
        <f t="shared" si="326"/>
        <v>0.96899000000000002</v>
      </c>
      <c r="BA1071" s="326">
        <f t="shared" si="336"/>
        <v>590.06800895778076</v>
      </c>
      <c r="BB1071" s="296" t="str">
        <f t="shared" si="337"/>
        <v/>
      </c>
      <c r="BC1071">
        <f t="shared" si="327"/>
        <v>1</v>
      </c>
      <c r="BD1071" s="296"/>
      <c r="BE1071" s="296"/>
      <c r="BF1071" s="332">
        <v>45154</v>
      </c>
      <c r="BG1071" s="2" t="s">
        <v>115</v>
      </c>
      <c r="BH1071" s="2" t="s">
        <v>140</v>
      </c>
      <c r="BI1071" s="323">
        <v>45566</v>
      </c>
      <c r="BJ1071" s="323">
        <v>45657</v>
      </c>
      <c r="BK1071" s="324">
        <v>2209</v>
      </c>
      <c r="BL1071" s="325">
        <v>154.9</v>
      </c>
      <c r="BM1071" s="274">
        <f t="shared" si="328"/>
        <v>0.95835000000000004</v>
      </c>
      <c r="BN1071" s="326">
        <f t="shared" si="338"/>
        <v>161.63197161788491</v>
      </c>
      <c r="BO1071" s="296" t="str">
        <f t="shared" si="339"/>
        <v/>
      </c>
      <c r="BP1071" t="str">
        <f t="shared" si="329"/>
        <v/>
      </c>
      <c r="BQ1071" s="296"/>
      <c r="BR1071" s="332">
        <v>45141</v>
      </c>
      <c r="BS1071" s="2" t="s">
        <v>108</v>
      </c>
      <c r="BT1071" s="2" t="s">
        <v>158</v>
      </c>
      <c r="BU1071" s="323">
        <v>48580</v>
      </c>
      <c r="BV1071" s="323">
        <v>48944</v>
      </c>
      <c r="BW1071" s="324">
        <v>8760</v>
      </c>
      <c r="BX1071" s="325">
        <v>83.01</v>
      </c>
      <c r="BY1071" s="274">
        <f t="shared" si="330"/>
        <v>0.95835000000000004</v>
      </c>
      <c r="BZ1071" s="326">
        <f t="shared" si="340"/>
        <v>86.617624041321022</v>
      </c>
      <c r="CA1071" s="296" t="str">
        <f t="shared" si="341"/>
        <v/>
      </c>
    </row>
    <row r="1072" spans="12:79" x14ac:dyDescent="0.25">
      <c r="L1072" s="332">
        <v>43945</v>
      </c>
      <c r="M1072" s="2" t="s">
        <v>108</v>
      </c>
      <c r="N1072" s="2" t="s">
        <v>151</v>
      </c>
      <c r="O1072" s="323">
        <v>44197</v>
      </c>
      <c r="P1072" s="323">
        <v>44561</v>
      </c>
      <c r="Q1072" s="324">
        <v>8760</v>
      </c>
      <c r="R1072" s="325">
        <v>37.450000000000003</v>
      </c>
      <c r="S1072" s="274">
        <f t="shared" si="322"/>
        <v>1.0544199999999999</v>
      </c>
      <c r="T1072" s="326">
        <f t="shared" si="331"/>
        <v>35.517156351359048</v>
      </c>
      <c r="U1072" s="296" t="str">
        <f t="shared" si="323"/>
        <v/>
      </c>
      <c r="V1072" s="296"/>
      <c r="W1072" s="332">
        <v>44378</v>
      </c>
      <c r="X1072" s="2" t="s">
        <v>108</v>
      </c>
      <c r="Y1072" s="2" t="s">
        <v>138</v>
      </c>
      <c r="Z1072" s="323">
        <v>46023</v>
      </c>
      <c r="AA1072" s="323">
        <v>46387</v>
      </c>
      <c r="AB1072" s="324">
        <v>8760</v>
      </c>
      <c r="AC1072" s="325">
        <v>58.8</v>
      </c>
      <c r="AD1072" s="274">
        <f t="shared" si="324"/>
        <v>1.0853999999999999</v>
      </c>
      <c r="AE1072" s="326">
        <f t="shared" si="332"/>
        <v>54.173576561636267</v>
      </c>
      <c r="AF1072" s="296" t="str">
        <f t="shared" si="333"/>
        <v/>
      </c>
      <c r="AG1072" s="296"/>
      <c r="AH1072" s="332">
        <v>44777</v>
      </c>
      <c r="AI1072" s="2" t="s">
        <v>108</v>
      </c>
      <c r="AJ1072" s="2" t="s">
        <v>110</v>
      </c>
      <c r="AK1072" s="323">
        <v>44927</v>
      </c>
      <c r="AL1072" s="323">
        <v>45291</v>
      </c>
      <c r="AM1072" s="324">
        <v>8760</v>
      </c>
      <c r="AN1072" s="325">
        <v>405</v>
      </c>
      <c r="AO1072" s="274">
        <f t="shared" si="325"/>
        <v>0.96899000000000002</v>
      </c>
      <c r="AP1072" s="326">
        <f t="shared" si="334"/>
        <v>417.96096966944964</v>
      </c>
      <c r="AQ1072" s="296" t="str">
        <f t="shared" si="335"/>
        <v/>
      </c>
      <c r="AR1072" s="296"/>
      <c r="AS1072" s="332">
        <v>44791</v>
      </c>
      <c r="AT1072" s="2" t="s">
        <v>115</v>
      </c>
      <c r="AU1072" s="2" t="s">
        <v>111</v>
      </c>
      <c r="AV1072" s="323">
        <v>45292</v>
      </c>
      <c r="AW1072" s="323">
        <v>45382</v>
      </c>
      <c r="AX1072" s="324">
        <v>2183</v>
      </c>
      <c r="AY1072" s="325">
        <v>485.78</v>
      </c>
      <c r="AZ1072" s="274">
        <f t="shared" si="326"/>
        <v>0.96899000000000002</v>
      </c>
      <c r="BA1072" s="326">
        <f t="shared" si="336"/>
        <v>501.32612307660548</v>
      </c>
      <c r="BB1072" s="296" t="str">
        <f t="shared" si="337"/>
        <v/>
      </c>
      <c r="BC1072">
        <f t="shared" si="327"/>
        <v>1</v>
      </c>
      <c r="BD1072" s="296"/>
      <c r="BE1072" s="296"/>
      <c r="BF1072" s="332">
        <v>45154</v>
      </c>
      <c r="BG1072" s="2" t="s">
        <v>115</v>
      </c>
      <c r="BH1072" s="2" t="s">
        <v>135</v>
      </c>
      <c r="BI1072" s="323">
        <v>45658</v>
      </c>
      <c r="BJ1072" s="323">
        <v>45747</v>
      </c>
      <c r="BK1072" s="324">
        <v>2159</v>
      </c>
      <c r="BL1072" s="325">
        <v>154.93</v>
      </c>
      <c r="BM1072" s="274">
        <f t="shared" si="328"/>
        <v>0.95835000000000004</v>
      </c>
      <c r="BN1072" s="326">
        <f t="shared" si="338"/>
        <v>161.66327542129702</v>
      </c>
      <c r="BO1072" s="296" t="str">
        <f t="shared" si="339"/>
        <v/>
      </c>
      <c r="BP1072" t="str">
        <f t="shared" si="329"/>
        <v/>
      </c>
      <c r="BQ1072" s="296"/>
      <c r="BR1072" s="332">
        <v>45140</v>
      </c>
      <c r="BS1072" s="2" t="s">
        <v>108</v>
      </c>
      <c r="BT1072" s="2" t="s">
        <v>111</v>
      </c>
      <c r="BU1072" s="323">
        <v>45292</v>
      </c>
      <c r="BV1072" s="323">
        <v>45657</v>
      </c>
      <c r="BW1072" s="324">
        <v>8784</v>
      </c>
      <c r="BX1072" s="325">
        <v>134.52000000000001</v>
      </c>
      <c r="BY1072" s="274">
        <f t="shared" si="330"/>
        <v>0.95835000000000004</v>
      </c>
      <c r="BZ1072" s="326">
        <f t="shared" si="340"/>
        <v>140.36625449992175</v>
      </c>
      <c r="CA1072" s="296">
        <f t="shared" si="341"/>
        <v>140.36625449992175</v>
      </c>
    </row>
    <row r="1073" spans="12:79" x14ac:dyDescent="0.25">
      <c r="L1073" s="332">
        <v>43945</v>
      </c>
      <c r="M1073" s="2" t="s">
        <v>108</v>
      </c>
      <c r="N1073" s="2" t="s">
        <v>133</v>
      </c>
      <c r="O1073" s="323">
        <v>44562</v>
      </c>
      <c r="P1073" s="323">
        <v>44926</v>
      </c>
      <c r="Q1073" s="324">
        <v>8760</v>
      </c>
      <c r="R1073" s="325">
        <v>41</v>
      </c>
      <c r="S1073" s="274">
        <f t="shared" si="322"/>
        <v>1.0544199999999999</v>
      </c>
      <c r="T1073" s="326">
        <f t="shared" si="331"/>
        <v>38.883936192409102</v>
      </c>
      <c r="U1073" s="296" t="str">
        <f t="shared" si="323"/>
        <v/>
      </c>
      <c r="V1073" s="296"/>
      <c r="W1073" s="332">
        <v>44378</v>
      </c>
      <c r="X1073" s="2" t="s">
        <v>108</v>
      </c>
      <c r="Y1073" s="2" t="s">
        <v>141</v>
      </c>
      <c r="Z1073" s="323">
        <v>46388</v>
      </c>
      <c r="AA1073" s="323">
        <v>46752</v>
      </c>
      <c r="AB1073" s="324">
        <v>8760</v>
      </c>
      <c r="AC1073" s="325">
        <v>59.13</v>
      </c>
      <c r="AD1073" s="274">
        <f t="shared" si="324"/>
        <v>1.0853999999999999</v>
      </c>
      <c r="AE1073" s="326">
        <f t="shared" si="332"/>
        <v>54.477611940298516</v>
      </c>
      <c r="AF1073" s="296" t="str">
        <f t="shared" si="333"/>
        <v/>
      </c>
      <c r="AG1073" s="296"/>
      <c r="AH1073" s="332">
        <v>44777</v>
      </c>
      <c r="AI1073" s="2" t="s">
        <v>108</v>
      </c>
      <c r="AJ1073" s="2" t="s">
        <v>111</v>
      </c>
      <c r="AK1073" s="323">
        <v>45292</v>
      </c>
      <c r="AL1073" s="323">
        <v>45657</v>
      </c>
      <c r="AM1073" s="324">
        <v>8784</v>
      </c>
      <c r="AN1073" s="325">
        <v>234.85</v>
      </c>
      <c r="AO1073" s="274">
        <f t="shared" si="325"/>
        <v>0.96899000000000002</v>
      </c>
      <c r="AP1073" s="326">
        <f t="shared" si="334"/>
        <v>242.3657622885685</v>
      </c>
      <c r="AQ1073" s="296">
        <f t="shared" si="335"/>
        <v>242.3657622885685</v>
      </c>
      <c r="AR1073" s="296"/>
      <c r="AS1073" s="332">
        <v>44791</v>
      </c>
      <c r="AT1073" s="2" t="s">
        <v>115</v>
      </c>
      <c r="AU1073" s="2" t="s">
        <v>117</v>
      </c>
      <c r="AV1073" s="323">
        <v>45383</v>
      </c>
      <c r="AW1073" s="323">
        <v>45473</v>
      </c>
      <c r="AX1073" s="324">
        <v>2184</v>
      </c>
      <c r="AY1073" s="325">
        <v>277.98</v>
      </c>
      <c r="AZ1073" s="274">
        <f t="shared" si="326"/>
        <v>0.96899000000000002</v>
      </c>
      <c r="BA1073" s="326">
        <f t="shared" si="336"/>
        <v>286.8760255523793</v>
      </c>
      <c r="BB1073" s="296" t="str">
        <f t="shared" si="337"/>
        <v/>
      </c>
      <c r="BC1073">
        <f t="shared" si="327"/>
        <v>1</v>
      </c>
      <c r="BD1073" s="296"/>
      <c r="BE1073" s="296"/>
      <c r="BF1073" s="332">
        <v>45154</v>
      </c>
      <c r="BG1073" s="2" t="s">
        <v>115</v>
      </c>
      <c r="BH1073" s="2" t="s">
        <v>145</v>
      </c>
      <c r="BI1073" s="323">
        <v>45748</v>
      </c>
      <c r="BJ1073" s="323">
        <v>45838</v>
      </c>
      <c r="BK1073" s="324">
        <v>2184</v>
      </c>
      <c r="BL1073" s="325">
        <v>109.33</v>
      </c>
      <c r="BM1073" s="274">
        <f t="shared" si="328"/>
        <v>0.95835000000000004</v>
      </c>
      <c r="BN1073" s="326">
        <f t="shared" si="338"/>
        <v>114.08149423488287</v>
      </c>
      <c r="BO1073" s="296" t="str">
        <f t="shared" si="339"/>
        <v/>
      </c>
      <c r="BP1073" t="str">
        <f t="shared" si="329"/>
        <v/>
      </c>
      <c r="BQ1073" s="296"/>
      <c r="BR1073" s="332">
        <v>45140</v>
      </c>
      <c r="BS1073" s="2" t="s">
        <v>108</v>
      </c>
      <c r="BT1073" s="2" t="s">
        <v>135</v>
      </c>
      <c r="BU1073" s="323">
        <v>45658</v>
      </c>
      <c r="BV1073" s="323">
        <v>46022</v>
      </c>
      <c r="BW1073" s="324">
        <v>8760</v>
      </c>
      <c r="BX1073" s="325">
        <v>124.67</v>
      </c>
      <c r="BY1073" s="274">
        <f t="shared" si="330"/>
        <v>0.95835000000000004</v>
      </c>
      <c r="BZ1073" s="326">
        <f t="shared" si="340"/>
        <v>130.0881723796108</v>
      </c>
      <c r="CA1073" s="296" t="str">
        <f t="shared" si="341"/>
        <v/>
      </c>
    </row>
    <row r="1074" spans="12:79" x14ac:dyDescent="0.25">
      <c r="L1074" s="332">
        <v>43945</v>
      </c>
      <c r="M1074" s="2" t="s">
        <v>108</v>
      </c>
      <c r="N1074" s="2" t="s">
        <v>110</v>
      </c>
      <c r="O1074" s="323">
        <v>44927</v>
      </c>
      <c r="P1074" s="323">
        <v>45291</v>
      </c>
      <c r="Q1074" s="324">
        <v>8760</v>
      </c>
      <c r="R1074" s="325">
        <v>43.16</v>
      </c>
      <c r="S1074" s="274">
        <f t="shared" si="322"/>
        <v>1.0544199999999999</v>
      </c>
      <c r="T1074" s="326">
        <f t="shared" si="331"/>
        <v>40.932455757667725</v>
      </c>
      <c r="U1074" s="296" t="str">
        <f t="shared" si="323"/>
        <v/>
      </c>
      <c r="V1074" s="296"/>
      <c r="W1074" s="332">
        <v>44377</v>
      </c>
      <c r="X1074" s="2" t="s">
        <v>108</v>
      </c>
      <c r="Y1074" s="2" t="s">
        <v>133</v>
      </c>
      <c r="Z1074" s="323">
        <v>44562</v>
      </c>
      <c r="AA1074" s="323">
        <v>44926</v>
      </c>
      <c r="AB1074" s="324">
        <v>8760</v>
      </c>
      <c r="AC1074" s="325">
        <v>72.2</v>
      </c>
      <c r="AD1074" s="274">
        <f t="shared" si="324"/>
        <v>1.09398</v>
      </c>
      <c r="AE1074" s="326">
        <f t="shared" si="332"/>
        <v>65.997550229437479</v>
      </c>
      <c r="AF1074" s="296" t="str">
        <f t="shared" si="333"/>
        <v/>
      </c>
      <c r="AG1074" s="296"/>
      <c r="AH1074" s="332">
        <v>44777</v>
      </c>
      <c r="AI1074" s="2" t="s">
        <v>108</v>
      </c>
      <c r="AJ1074" s="2" t="s">
        <v>135</v>
      </c>
      <c r="AK1074" s="323">
        <v>45658</v>
      </c>
      <c r="AL1074" s="323">
        <v>46022</v>
      </c>
      <c r="AM1074" s="324">
        <v>8760</v>
      </c>
      <c r="AN1074" s="325">
        <v>155.58000000000001</v>
      </c>
      <c r="AO1074" s="274">
        <f t="shared" si="325"/>
        <v>0.96899000000000002</v>
      </c>
      <c r="AP1074" s="326">
        <f t="shared" si="334"/>
        <v>160.5589324967234</v>
      </c>
      <c r="AQ1074" s="296" t="str">
        <f t="shared" si="335"/>
        <v/>
      </c>
      <c r="AR1074" s="296"/>
      <c r="AS1074" s="332">
        <v>44791</v>
      </c>
      <c r="AT1074" s="2" t="s">
        <v>115</v>
      </c>
      <c r="AU1074" s="2" t="s">
        <v>118</v>
      </c>
      <c r="AV1074" s="323">
        <v>45474</v>
      </c>
      <c r="AW1074" s="323">
        <v>45565</v>
      </c>
      <c r="AX1074" s="324">
        <v>2208</v>
      </c>
      <c r="AY1074" s="325">
        <v>258</v>
      </c>
      <c r="AZ1074" s="274">
        <f t="shared" si="326"/>
        <v>0.96899000000000002</v>
      </c>
      <c r="BA1074" s="326">
        <f t="shared" si="336"/>
        <v>266.25661771535312</v>
      </c>
      <c r="BB1074" s="296" t="str">
        <f t="shared" si="337"/>
        <v/>
      </c>
      <c r="BC1074">
        <f t="shared" si="327"/>
        <v>1</v>
      </c>
      <c r="BD1074" s="296"/>
      <c r="BE1074" s="296"/>
      <c r="BF1074" s="332">
        <v>45154</v>
      </c>
      <c r="BG1074" s="2" t="s">
        <v>115</v>
      </c>
      <c r="BH1074" s="2" t="s">
        <v>148</v>
      </c>
      <c r="BI1074" s="323">
        <v>45839</v>
      </c>
      <c r="BJ1074" s="323">
        <v>45930</v>
      </c>
      <c r="BK1074" s="324">
        <v>2208</v>
      </c>
      <c r="BL1074" s="325">
        <v>110</v>
      </c>
      <c r="BM1074" s="274">
        <f t="shared" si="328"/>
        <v>0.95835000000000004</v>
      </c>
      <c r="BN1074" s="326">
        <f t="shared" si="338"/>
        <v>114.78061251108676</v>
      </c>
      <c r="BO1074" s="296" t="str">
        <f t="shared" si="339"/>
        <v/>
      </c>
      <c r="BP1074" t="str">
        <f t="shared" si="329"/>
        <v/>
      </c>
      <c r="BQ1074" s="296"/>
      <c r="BR1074" s="332">
        <v>45140</v>
      </c>
      <c r="BS1074" s="2" t="s">
        <v>108</v>
      </c>
      <c r="BT1074" s="2" t="s">
        <v>138</v>
      </c>
      <c r="BU1074" s="323">
        <v>46023</v>
      </c>
      <c r="BV1074" s="323">
        <v>46387</v>
      </c>
      <c r="BW1074" s="324">
        <v>8760</v>
      </c>
      <c r="BX1074" s="325">
        <v>105.59</v>
      </c>
      <c r="BY1074" s="274">
        <f t="shared" si="330"/>
        <v>0.95835000000000004</v>
      </c>
      <c r="BZ1074" s="326">
        <f t="shared" si="340"/>
        <v>110.17895340950592</v>
      </c>
      <c r="CA1074" s="296" t="str">
        <f t="shared" si="341"/>
        <v/>
      </c>
    </row>
    <row r="1075" spans="12:79" x14ac:dyDescent="0.25">
      <c r="L1075" s="332">
        <v>43945</v>
      </c>
      <c r="M1075" s="2" t="s">
        <v>108</v>
      </c>
      <c r="N1075" s="2" t="s">
        <v>111</v>
      </c>
      <c r="O1075" s="323">
        <v>45292</v>
      </c>
      <c r="P1075" s="323">
        <v>45657</v>
      </c>
      <c r="Q1075" s="324">
        <v>8784</v>
      </c>
      <c r="R1075" s="325">
        <v>44.32</v>
      </c>
      <c r="S1075" s="274">
        <f t="shared" si="322"/>
        <v>1.0544199999999999</v>
      </c>
      <c r="T1075" s="326">
        <f t="shared" si="331"/>
        <v>42.032586635306615</v>
      </c>
      <c r="U1075" s="296" t="str">
        <f t="shared" si="323"/>
        <v/>
      </c>
      <c r="V1075" s="296"/>
      <c r="W1075" s="332">
        <v>44377</v>
      </c>
      <c r="X1075" s="2" t="s">
        <v>108</v>
      </c>
      <c r="Y1075" s="2" t="s">
        <v>110</v>
      </c>
      <c r="Z1075" s="323">
        <v>44927</v>
      </c>
      <c r="AA1075" s="323">
        <v>45291</v>
      </c>
      <c r="AB1075" s="324">
        <v>8760</v>
      </c>
      <c r="AC1075" s="325">
        <v>64.22</v>
      </c>
      <c r="AD1075" s="274">
        <f t="shared" si="324"/>
        <v>1.09398</v>
      </c>
      <c r="AE1075" s="326">
        <f t="shared" si="332"/>
        <v>58.703084151447008</v>
      </c>
      <c r="AF1075" s="296" t="str">
        <f t="shared" si="333"/>
        <v/>
      </c>
      <c r="AG1075" s="296"/>
      <c r="AH1075" s="332">
        <v>44777</v>
      </c>
      <c r="AI1075" s="2" t="s">
        <v>108</v>
      </c>
      <c r="AJ1075" s="2" t="s">
        <v>138</v>
      </c>
      <c r="AK1075" s="323">
        <v>46023</v>
      </c>
      <c r="AL1075" s="323">
        <v>46387</v>
      </c>
      <c r="AM1075" s="324">
        <v>8760</v>
      </c>
      <c r="AN1075" s="325">
        <v>147.22999999999999</v>
      </c>
      <c r="AO1075" s="274">
        <f t="shared" si="325"/>
        <v>0.96899000000000002</v>
      </c>
      <c r="AP1075" s="326">
        <f t="shared" si="334"/>
        <v>151.94171250477299</v>
      </c>
      <c r="AQ1075" s="296" t="str">
        <f t="shared" si="335"/>
        <v/>
      </c>
      <c r="AR1075" s="296"/>
      <c r="AS1075" s="332">
        <v>44791</v>
      </c>
      <c r="AT1075" s="2" t="s">
        <v>115</v>
      </c>
      <c r="AU1075" s="2" t="s">
        <v>140</v>
      </c>
      <c r="AV1075" s="323">
        <v>45566</v>
      </c>
      <c r="AW1075" s="323">
        <v>45657</v>
      </c>
      <c r="AX1075" s="324">
        <v>2209</v>
      </c>
      <c r="AY1075" s="325">
        <v>335.24</v>
      </c>
      <c r="AZ1075" s="274">
        <f t="shared" si="326"/>
        <v>0.96899000000000002</v>
      </c>
      <c r="BA1075" s="326">
        <f t="shared" si="336"/>
        <v>345.96848264687975</v>
      </c>
      <c r="BB1075" s="296" t="str">
        <f t="shared" si="337"/>
        <v/>
      </c>
      <c r="BC1075" t="str">
        <f t="shared" si="327"/>
        <v/>
      </c>
      <c r="BD1075" s="296"/>
      <c r="BE1075" s="296"/>
      <c r="BF1075" s="332">
        <v>45154</v>
      </c>
      <c r="BG1075" s="2" t="s">
        <v>115</v>
      </c>
      <c r="BH1075" s="2" t="s">
        <v>152</v>
      </c>
      <c r="BI1075" s="323">
        <v>45931</v>
      </c>
      <c r="BJ1075" s="323">
        <v>46022</v>
      </c>
      <c r="BK1075" s="324">
        <v>2209</v>
      </c>
      <c r="BL1075" s="325">
        <v>135.51</v>
      </c>
      <c r="BM1075" s="274">
        <f t="shared" si="328"/>
        <v>0.95835000000000004</v>
      </c>
      <c r="BN1075" s="326">
        <f t="shared" si="338"/>
        <v>141.3992800125215</v>
      </c>
      <c r="BO1075" s="296" t="str">
        <f t="shared" si="339"/>
        <v/>
      </c>
      <c r="BP1075" t="str">
        <f t="shared" si="329"/>
        <v/>
      </c>
      <c r="BQ1075" s="296"/>
      <c r="BR1075" s="332">
        <v>45140</v>
      </c>
      <c r="BS1075" s="2" t="s">
        <v>108</v>
      </c>
      <c r="BT1075" s="2" t="s">
        <v>141</v>
      </c>
      <c r="BU1075" s="323">
        <v>46388</v>
      </c>
      <c r="BV1075" s="323">
        <v>46752</v>
      </c>
      <c r="BW1075" s="324">
        <v>8760</v>
      </c>
      <c r="BX1075" s="325">
        <v>90.23</v>
      </c>
      <c r="BY1075" s="274">
        <f t="shared" si="330"/>
        <v>0.95835000000000004</v>
      </c>
      <c r="BZ1075" s="326">
        <f t="shared" si="340"/>
        <v>94.151406062503256</v>
      </c>
      <c r="CA1075" s="296" t="str">
        <f t="shared" si="341"/>
        <v/>
      </c>
    </row>
    <row r="1076" spans="12:79" x14ac:dyDescent="0.25">
      <c r="L1076" s="332">
        <v>43945</v>
      </c>
      <c r="M1076" s="2" t="s">
        <v>108</v>
      </c>
      <c r="N1076" s="2" t="s">
        <v>135</v>
      </c>
      <c r="O1076" s="323">
        <v>45658</v>
      </c>
      <c r="P1076" s="323">
        <v>46022</v>
      </c>
      <c r="Q1076" s="324">
        <v>8760</v>
      </c>
      <c r="R1076" s="325">
        <v>44.8</v>
      </c>
      <c r="S1076" s="274">
        <f t="shared" si="322"/>
        <v>1.0544199999999999</v>
      </c>
      <c r="T1076" s="326">
        <f t="shared" si="331"/>
        <v>42.487813205364084</v>
      </c>
      <c r="U1076" s="296" t="str">
        <f t="shared" si="323"/>
        <v/>
      </c>
      <c r="V1076" s="296"/>
      <c r="W1076" s="332">
        <v>44377</v>
      </c>
      <c r="X1076" s="2" t="s">
        <v>108</v>
      </c>
      <c r="Y1076" s="2" t="s">
        <v>111</v>
      </c>
      <c r="Z1076" s="323">
        <v>45292</v>
      </c>
      <c r="AA1076" s="323">
        <v>45657</v>
      </c>
      <c r="AB1076" s="324">
        <v>8784</v>
      </c>
      <c r="AC1076" s="325">
        <v>59.84</v>
      </c>
      <c r="AD1076" s="274">
        <f t="shared" si="324"/>
        <v>1.09398</v>
      </c>
      <c r="AE1076" s="326">
        <f t="shared" si="332"/>
        <v>54.699354649993609</v>
      </c>
      <c r="AF1076" s="296" t="str">
        <f t="shared" si="333"/>
        <v/>
      </c>
      <c r="AG1076" s="296"/>
      <c r="AH1076" s="332">
        <v>44777</v>
      </c>
      <c r="AI1076" s="2" t="s">
        <v>108</v>
      </c>
      <c r="AJ1076" s="2" t="s">
        <v>141</v>
      </c>
      <c r="AK1076" s="323">
        <v>46388</v>
      </c>
      <c r="AL1076" s="323">
        <v>46752</v>
      </c>
      <c r="AM1076" s="324">
        <v>8760</v>
      </c>
      <c r="AN1076" s="325">
        <v>125.04</v>
      </c>
      <c r="AO1076" s="274">
        <f t="shared" si="325"/>
        <v>0.96899000000000002</v>
      </c>
      <c r="AP1076" s="326">
        <f t="shared" si="334"/>
        <v>129.04157937646417</v>
      </c>
      <c r="AQ1076" s="296" t="str">
        <f t="shared" si="335"/>
        <v/>
      </c>
      <c r="AR1076" s="296"/>
      <c r="AS1076" s="332">
        <v>44791</v>
      </c>
      <c r="AT1076" s="2" t="s">
        <v>115</v>
      </c>
      <c r="AU1076" s="2" t="s">
        <v>135</v>
      </c>
      <c r="AV1076" s="323">
        <v>45658</v>
      </c>
      <c r="AW1076" s="323">
        <v>45747</v>
      </c>
      <c r="AX1076" s="324">
        <v>2159</v>
      </c>
      <c r="AY1076" s="325">
        <v>279</v>
      </c>
      <c r="AZ1076" s="274">
        <f t="shared" si="326"/>
        <v>0.96899000000000002</v>
      </c>
      <c r="BA1076" s="326">
        <f t="shared" si="336"/>
        <v>287.92866799450974</v>
      </c>
      <c r="BB1076" s="296" t="str">
        <f t="shared" si="337"/>
        <v/>
      </c>
      <c r="BC1076" t="str">
        <f t="shared" si="327"/>
        <v/>
      </c>
      <c r="BD1076" s="296"/>
      <c r="BE1076" s="296"/>
      <c r="BF1076" s="332">
        <v>45154</v>
      </c>
      <c r="BG1076" s="2" t="s">
        <v>115</v>
      </c>
      <c r="BH1076" s="2" t="s">
        <v>138</v>
      </c>
      <c r="BI1076" s="323">
        <v>46023</v>
      </c>
      <c r="BJ1076" s="323">
        <v>46112</v>
      </c>
      <c r="BK1076" s="324">
        <v>2159</v>
      </c>
      <c r="BL1076" s="325">
        <v>132</v>
      </c>
      <c r="BM1076" s="274">
        <f t="shared" si="328"/>
        <v>0.95835000000000004</v>
      </c>
      <c r="BN1076" s="326">
        <f t="shared" si="338"/>
        <v>137.7367350133041</v>
      </c>
      <c r="BO1076" s="296" t="str">
        <f t="shared" si="339"/>
        <v/>
      </c>
      <c r="BP1076" t="str">
        <f t="shared" si="329"/>
        <v/>
      </c>
      <c r="BQ1076" s="296"/>
      <c r="BR1076" s="332">
        <v>45140</v>
      </c>
      <c r="BS1076" s="2" t="s">
        <v>108</v>
      </c>
      <c r="BT1076" s="2" t="s">
        <v>143</v>
      </c>
      <c r="BU1076" s="323">
        <v>46753</v>
      </c>
      <c r="BV1076" s="323">
        <v>47118</v>
      </c>
      <c r="BW1076" s="324">
        <v>8784</v>
      </c>
      <c r="BX1076" s="325">
        <v>84.18</v>
      </c>
      <c r="BY1076" s="274">
        <f t="shared" si="330"/>
        <v>0.95835000000000004</v>
      </c>
      <c r="BZ1076" s="326">
        <f t="shared" si="340"/>
        <v>87.83847237439349</v>
      </c>
      <c r="CA1076" s="296" t="str">
        <f t="shared" si="341"/>
        <v/>
      </c>
    </row>
    <row r="1077" spans="12:79" x14ac:dyDescent="0.25">
      <c r="L1077" s="332">
        <v>43945</v>
      </c>
      <c r="M1077" s="2" t="s">
        <v>108</v>
      </c>
      <c r="N1077" s="2" t="s">
        <v>138</v>
      </c>
      <c r="O1077" s="323">
        <v>46023</v>
      </c>
      <c r="P1077" s="323">
        <v>46387</v>
      </c>
      <c r="Q1077" s="324">
        <v>8760</v>
      </c>
      <c r="R1077" s="325">
        <v>45.35</v>
      </c>
      <c r="S1077" s="274">
        <f t="shared" si="322"/>
        <v>1.0544199999999999</v>
      </c>
      <c r="T1077" s="326">
        <f t="shared" si="331"/>
        <v>43.009426983554945</v>
      </c>
      <c r="U1077" s="296" t="str">
        <f t="shared" si="323"/>
        <v/>
      </c>
      <c r="V1077" s="296"/>
      <c r="W1077" s="332">
        <v>44377</v>
      </c>
      <c r="X1077" s="2" t="s">
        <v>108</v>
      </c>
      <c r="Y1077" s="2" t="s">
        <v>135</v>
      </c>
      <c r="Z1077" s="323">
        <v>45658</v>
      </c>
      <c r="AA1077" s="323">
        <v>46022</v>
      </c>
      <c r="AB1077" s="324">
        <v>8760</v>
      </c>
      <c r="AC1077" s="325">
        <v>58.53</v>
      </c>
      <c r="AD1077" s="274">
        <f t="shared" si="324"/>
        <v>1.09398</v>
      </c>
      <c r="AE1077" s="326">
        <f t="shared" si="332"/>
        <v>53.501892173531509</v>
      </c>
      <c r="AF1077" s="296" t="str">
        <f t="shared" si="333"/>
        <v/>
      </c>
      <c r="AG1077" s="296"/>
      <c r="AH1077" s="332">
        <v>44777</v>
      </c>
      <c r="AI1077" s="2" t="s">
        <v>108</v>
      </c>
      <c r="AJ1077" s="2" t="s">
        <v>143</v>
      </c>
      <c r="AK1077" s="323">
        <v>46753</v>
      </c>
      <c r="AL1077" s="323">
        <v>47118</v>
      </c>
      <c r="AM1077" s="324">
        <v>8784</v>
      </c>
      <c r="AN1077" s="325">
        <v>120.55</v>
      </c>
      <c r="AO1077" s="274">
        <f t="shared" si="325"/>
        <v>0.96899000000000002</v>
      </c>
      <c r="AP1077" s="326">
        <f t="shared" si="334"/>
        <v>124.40788862630161</v>
      </c>
      <c r="AQ1077" s="296" t="str">
        <f t="shared" si="335"/>
        <v/>
      </c>
      <c r="AR1077" s="296"/>
      <c r="AS1077" s="332">
        <v>44791</v>
      </c>
      <c r="AT1077" s="2" t="s">
        <v>115</v>
      </c>
      <c r="AU1077" s="2" t="s">
        <v>145</v>
      </c>
      <c r="AV1077" s="323">
        <v>45748</v>
      </c>
      <c r="AW1077" s="323">
        <v>45838</v>
      </c>
      <c r="AX1077" s="324">
        <v>2184</v>
      </c>
      <c r="AY1077" s="325"/>
      <c r="AZ1077" s="274">
        <f t="shared" si="326"/>
        <v>0.96899000000000002</v>
      </c>
      <c r="BA1077" s="326" t="str">
        <f t="shared" si="336"/>
        <v/>
      </c>
      <c r="BB1077" s="296" t="str">
        <f t="shared" si="337"/>
        <v/>
      </c>
      <c r="BC1077" t="str">
        <f t="shared" si="327"/>
        <v/>
      </c>
      <c r="BD1077" s="296"/>
      <c r="BE1077" s="296"/>
      <c r="BF1077" s="332">
        <v>45154</v>
      </c>
      <c r="BG1077" s="2" t="s">
        <v>115</v>
      </c>
      <c r="BH1077" s="2" t="s">
        <v>157</v>
      </c>
      <c r="BI1077" s="323">
        <v>46113</v>
      </c>
      <c r="BJ1077" s="323">
        <v>46203</v>
      </c>
      <c r="BK1077" s="324">
        <v>2184</v>
      </c>
      <c r="BL1077" s="325"/>
      <c r="BM1077" s="274">
        <f t="shared" si="328"/>
        <v>0.95835000000000004</v>
      </c>
      <c r="BN1077" s="326" t="str">
        <f t="shared" si="338"/>
        <v/>
      </c>
      <c r="BO1077" s="296" t="str">
        <f t="shared" si="339"/>
        <v/>
      </c>
      <c r="BP1077" t="str">
        <f t="shared" si="329"/>
        <v/>
      </c>
      <c r="BQ1077" s="296"/>
      <c r="BR1077" s="332">
        <v>45140</v>
      </c>
      <c r="BS1077" s="2" t="s">
        <v>108</v>
      </c>
      <c r="BT1077" s="2" t="s">
        <v>146</v>
      </c>
      <c r="BU1077" s="323">
        <v>47119</v>
      </c>
      <c r="BV1077" s="323">
        <v>47483</v>
      </c>
      <c r="BW1077" s="324">
        <v>8760</v>
      </c>
      <c r="BX1077" s="325">
        <v>82.65</v>
      </c>
      <c r="BY1077" s="274">
        <f t="shared" si="330"/>
        <v>0.95835000000000004</v>
      </c>
      <c r="BZ1077" s="326">
        <f t="shared" si="340"/>
        <v>86.241978400375643</v>
      </c>
      <c r="CA1077" s="296" t="str">
        <f t="shared" si="341"/>
        <v/>
      </c>
    </row>
    <row r="1078" spans="12:79" x14ac:dyDescent="0.25">
      <c r="L1078" s="332">
        <v>43944</v>
      </c>
      <c r="M1078" s="2" t="s">
        <v>108</v>
      </c>
      <c r="N1078" s="2" t="s">
        <v>151</v>
      </c>
      <c r="O1078" s="323">
        <v>44197</v>
      </c>
      <c r="P1078" s="323">
        <v>44561</v>
      </c>
      <c r="Q1078" s="324">
        <v>8760</v>
      </c>
      <c r="R1078" s="325">
        <v>37.76</v>
      </c>
      <c r="S1078" s="274">
        <f t="shared" si="322"/>
        <v>1.0544199999999999</v>
      </c>
      <c r="T1078" s="326">
        <f t="shared" si="331"/>
        <v>35.811156844521157</v>
      </c>
      <c r="U1078" s="296" t="str">
        <f t="shared" si="323"/>
        <v/>
      </c>
      <c r="V1078" s="296"/>
      <c r="W1078" s="332">
        <v>44377</v>
      </c>
      <c r="X1078" s="2" t="s">
        <v>108</v>
      </c>
      <c r="Y1078" s="2" t="s">
        <v>138</v>
      </c>
      <c r="Z1078" s="323">
        <v>46023</v>
      </c>
      <c r="AA1078" s="323">
        <v>46387</v>
      </c>
      <c r="AB1078" s="324">
        <v>8760</v>
      </c>
      <c r="AC1078" s="325">
        <v>58.68</v>
      </c>
      <c r="AD1078" s="274">
        <f t="shared" si="324"/>
        <v>1.09398</v>
      </c>
      <c r="AE1078" s="326">
        <f t="shared" si="332"/>
        <v>53.63900619755389</v>
      </c>
      <c r="AF1078" s="296" t="str">
        <f t="shared" si="333"/>
        <v/>
      </c>
      <c r="AG1078" s="296"/>
      <c r="AH1078" s="332">
        <v>44777</v>
      </c>
      <c r="AI1078" s="2" t="s">
        <v>108</v>
      </c>
      <c r="AJ1078" s="2" t="s">
        <v>146</v>
      </c>
      <c r="AK1078" s="323">
        <v>47119</v>
      </c>
      <c r="AL1078" s="323">
        <v>47483</v>
      </c>
      <c r="AM1078" s="324">
        <v>8760</v>
      </c>
      <c r="AN1078" s="325">
        <v>113.56</v>
      </c>
      <c r="AO1078" s="274">
        <f t="shared" si="325"/>
        <v>0.96899000000000002</v>
      </c>
      <c r="AP1078" s="326">
        <f t="shared" si="334"/>
        <v>117.19419189052519</v>
      </c>
      <c r="AQ1078" s="296" t="str">
        <f t="shared" si="335"/>
        <v/>
      </c>
      <c r="AR1078" s="296"/>
      <c r="AS1078" s="332">
        <v>44790</v>
      </c>
      <c r="AT1078" s="2" t="s">
        <v>115</v>
      </c>
      <c r="AU1078" s="2" t="s">
        <v>186</v>
      </c>
      <c r="AV1078" s="323">
        <v>44835</v>
      </c>
      <c r="AW1078" s="323">
        <v>44926</v>
      </c>
      <c r="AX1078" s="324">
        <v>2209</v>
      </c>
      <c r="AY1078" s="325">
        <v>563.74</v>
      </c>
      <c r="AZ1078" s="274">
        <f t="shared" si="326"/>
        <v>0.96899000000000002</v>
      </c>
      <c r="BA1078" s="326">
        <f t="shared" si="336"/>
        <v>581.78102973198895</v>
      </c>
      <c r="BB1078" s="296" t="str">
        <f t="shared" si="337"/>
        <v/>
      </c>
      <c r="BC1078" t="str">
        <f t="shared" si="327"/>
        <v/>
      </c>
      <c r="BD1078" s="296"/>
      <c r="BE1078" s="296"/>
      <c r="BF1078" s="332">
        <v>45153</v>
      </c>
      <c r="BG1078" s="2" t="s">
        <v>115</v>
      </c>
      <c r="BH1078" s="2" t="s">
        <v>116</v>
      </c>
      <c r="BI1078" s="323">
        <v>45200</v>
      </c>
      <c r="BJ1078" s="323">
        <v>45291</v>
      </c>
      <c r="BK1078" s="324">
        <v>2209</v>
      </c>
      <c r="BL1078" s="325">
        <v>126.84</v>
      </c>
      <c r="BM1078" s="274">
        <f t="shared" si="328"/>
        <v>0.95835000000000004</v>
      </c>
      <c r="BN1078" s="326">
        <f t="shared" si="338"/>
        <v>132.35248082642042</v>
      </c>
      <c r="BO1078" s="296">
        <f t="shared" si="339"/>
        <v>132.35248082642042</v>
      </c>
      <c r="BP1078">
        <f t="shared" si="329"/>
        <v>1</v>
      </c>
      <c r="BQ1078" s="296"/>
      <c r="BR1078" s="332">
        <v>45140</v>
      </c>
      <c r="BS1078" s="2" t="s">
        <v>108</v>
      </c>
      <c r="BT1078" s="2" t="s">
        <v>149</v>
      </c>
      <c r="BU1078" s="323">
        <v>47484</v>
      </c>
      <c r="BV1078" s="323">
        <v>47848</v>
      </c>
      <c r="BW1078" s="324">
        <v>8760</v>
      </c>
      <c r="BX1078" s="325">
        <v>83.11</v>
      </c>
      <c r="BY1078" s="274">
        <f t="shared" si="330"/>
        <v>0.95835000000000004</v>
      </c>
      <c r="BZ1078" s="326">
        <f t="shared" si="340"/>
        <v>86.721970052694729</v>
      </c>
      <c r="CA1078" s="296" t="str">
        <f t="shared" si="341"/>
        <v/>
      </c>
    </row>
    <row r="1079" spans="12:79" x14ac:dyDescent="0.25">
      <c r="L1079" s="332">
        <v>43944</v>
      </c>
      <c r="M1079" s="2" t="s">
        <v>108</v>
      </c>
      <c r="N1079" s="2" t="s">
        <v>133</v>
      </c>
      <c r="O1079" s="323">
        <v>44562</v>
      </c>
      <c r="P1079" s="323">
        <v>44926</v>
      </c>
      <c r="Q1079" s="324">
        <v>8760</v>
      </c>
      <c r="R1079" s="325">
        <v>40.909999999999997</v>
      </c>
      <c r="S1079" s="274">
        <f t="shared" si="322"/>
        <v>1.0544199999999999</v>
      </c>
      <c r="T1079" s="326">
        <f t="shared" si="331"/>
        <v>38.798581210523324</v>
      </c>
      <c r="U1079" s="296" t="str">
        <f t="shared" si="323"/>
        <v/>
      </c>
      <c r="V1079" s="296"/>
      <c r="W1079" s="332">
        <v>44377</v>
      </c>
      <c r="X1079" s="2" t="s">
        <v>108</v>
      </c>
      <c r="Y1079" s="2" t="s">
        <v>141</v>
      </c>
      <c r="Z1079" s="323">
        <v>46388</v>
      </c>
      <c r="AA1079" s="323">
        <v>46752</v>
      </c>
      <c r="AB1079" s="324">
        <v>8760</v>
      </c>
      <c r="AC1079" s="325">
        <v>59</v>
      </c>
      <c r="AD1079" s="274">
        <f t="shared" si="324"/>
        <v>1.09398</v>
      </c>
      <c r="AE1079" s="326">
        <f t="shared" si="332"/>
        <v>53.931516115468291</v>
      </c>
      <c r="AF1079" s="296" t="str">
        <f t="shared" si="333"/>
        <v/>
      </c>
      <c r="AG1079" s="296"/>
      <c r="AH1079" s="332">
        <v>44777</v>
      </c>
      <c r="AI1079" s="2" t="s">
        <v>108</v>
      </c>
      <c r="AJ1079" s="2" t="s">
        <v>149</v>
      </c>
      <c r="AK1079" s="323">
        <v>47484</v>
      </c>
      <c r="AL1079" s="323">
        <v>47848</v>
      </c>
      <c r="AM1079" s="324">
        <v>8760</v>
      </c>
      <c r="AN1079" s="325">
        <v>114.07</v>
      </c>
      <c r="AO1079" s="274">
        <f t="shared" si="325"/>
        <v>0.96899000000000002</v>
      </c>
      <c r="AP1079" s="326">
        <f t="shared" si="334"/>
        <v>117.72051311159041</v>
      </c>
      <c r="AQ1079" s="296" t="str">
        <f t="shared" si="335"/>
        <v/>
      </c>
      <c r="AR1079" s="296"/>
      <c r="AS1079" s="332">
        <v>44790</v>
      </c>
      <c r="AT1079" s="2" t="s">
        <v>115</v>
      </c>
      <c r="AU1079" s="2" t="s">
        <v>110</v>
      </c>
      <c r="AV1079" s="323">
        <v>44927</v>
      </c>
      <c r="AW1079" s="323">
        <v>45016</v>
      </c>
      <c r="AX1079" s="324">
        <v>2159</v>
      </c>
      <c r="AY1079" s="325">
        <v>583.96</v>
      </c>
      <c r="AZ1079" s="274">
        <f t="shared" si="326"/>
        <v>0.96899000000000002</v>
      </c>
      <c r="BA1079" s="326">
        <f t="shared" si="336"/>
        <v>602.64811814363406</v>
      </c>
      <c r="BB1079" s="296" t="str">
        <f t="shared" si="337"/>
        <v/>
      </c>
      <c r="BC1079" t="str">
        <f t="shared" si="327"/>
        <v/>
      </c>
      <c r="BD1079" s="296"/>
      <c r="BE1079" s="296"/>
      <c r="BF1079" s="332">
        <v>45153</v>
      </c>
      <c r="BG1079" s="2" t="s">
        <v>115</v>
      </c>
      <c r="BH1079" s="2" t="s">
        <v>111</v>
      </c>
      <c r="BI1079" s="323">
        <v>45292</v>
      </c>
      <c r="BJ1079" s="323">
        <v>45382</v>
      </c>
      <c r="BK1079" s="324">
        <v>2183</v>
      </c>
      <c r="BL1079" s="325">
        <v>147.6</v>
      </c>
      <c r="BM1079" s="274">
        <f t="shared" si="328"/>
        <v>0.95835000000000004</v>
      </c>
      <c r="BN1079" s="326">
        <f t="shared" si="338"/>
        <v>154.01471278760368</v>
      </c>
      <c r="BO1079" s="296">
        <f t="shared" si="339"/>
        <v>154.01471278760368</v>
      </c>
      <c r="BP1079">
        <f t="shared" si="329"/>
        <v>1</v>
      </c>
      <c r="BQ1079" s="296"/>
      <c r="BR1079" s="332">
        <v>45140</v>
      </c>
      <c r="BS1079" s="2" t="s">
        <v>108</v>
      </c>
      <c r="BT1079" s="2" t="s">
        <v>153</v>
      </c>
      <c r="BU1079" s="323">
        <v>47849</v>
      </c>
      <c r="BV1079" s="323">
        <v>48213</v>
      </c>
      <c r="BW1079" s="324">
        <v>8760</v>
      </c>
      <c r="BX1079" s="325">
        <v>82.93</v>
      </c>
      <c r="BY1079" s="274">
        <f t="shared" si="330"/>
        <v>0.95835000000000004</v>
      </c>
      <c r="BZ1079" s="326">
        <f t="shared" si="340"/>
        <v>86.534147232222054</v>
      </c>
      <c r="CA1079" s="296" t="str">
        <f t="shared" si="341"/>
        <v/>
      </c>
    </row>
    <row r="1080" spans="12:79" x14ac:dyDescent="0.25">
      <c r="L1080" s="332">
        <v>43944</v>
      </c>
      <c r="M1080" s="2" t="s">
        <v>108</v>
      </c>
      <c r="N1080" s="2" t="s">
        <v>110</v>
      </c>
      <c r="O1080" s="323">
        <v>44927</v>
      </c>
      <c r="P1080" s="323">
        <v>45291</v>
      </c>
      <c r="Q1080" s="324">
        <v>8760</v>
      </c>
      <c r="R1080" s="325">
        <v>43.1</v>
      </c>
      <c r="S1080" s="274">
        <f t="shared" si="322"/>
        <v>1.0544199999999999</v>
      </c>
      <c r="T1080" s="326">
        <f t="shared" si="331"/>
        <v>40.875552436410544</v>
      </c>
      <c r="U1080" s="296" t="str">
        <f t="shared" si="323"/>
        <v/>
      </c>
      <c r="V1080" s="296"/>
      <c r="W1080" s="332">
        <v>44376</v>
      </c>
      <c r="X1080" s="2" t="s">
        <v>108</v>
      </c>
      <c r="Y1080" s="2" t="s">
        <v>133</v>
      </c>
      <c r="Z1080" s="323">
        <v>44562</v>
      </c>
      <c r="AA1080" s="323">
        <v>44926</v>
      </c>
      <c r="AB1080" s="324">
        <v>8760</v>
      </c>
      <c r="AC1080" s="325">
        <v>71.180000000000007</v>
      </c>
      <c r="AD1080" s="274">
        <f t="shared" si="324"/>
        <v>1.09398</v>
      </c>
      <c r="AE1080" s="326">
        <f t="shared" si="332"/>
        <v>65.065174866085314</v>
      </c>
      <c r="AF1080" s="296" t="str">
        <f t="shared" si="333"/>
        <v/>
      </c>
      <c r="AG1080" s="296"/>
      <c r="AH1080" s="332">
        <v>44777</v>
      </c>
      <c r="AI1080" s="2" t="s">
        <v>108</v>
      </c>
      <c r="AJ1080" s="2" t="s">
        <v>153</v>
      </c>
      <c r="AK1080" s="323">
        <v>47849</v>
      </c>
      <c r="AL1080" s="323">
        <v>48213</v>
      </c>
      <c r="AM1080" s="324">
        <v>8760</v>
      </c>
      <c r="AN1080" s="325">
        <v>114.07</v>
      </c>
      <c r="AO1080" s="274">
        <f t="shared" si="325"/>
        <v>0.96899000000000002</v>
      </c>
      <c r="AP1080" s="326">
        <f t="shared" si="334"/>
        <v>117.72051311159041</v>
      </c>
      <c r="AQ1080" s="296" t="str">
        <f t="shared" si="335"/>
        <v/>
      </c>
      <c r="AR1080" s="296"/>
      <c r="AS1080" s="332">
        <v>44790</v>
      </c>
      <c r="AT1080" s="2" t="s">
        <v>115</v>
      </c>
      <c r="AU1080" s="2" t="s">
        <v>134</v>
      </c>
      <c r="AV1080" s="323">
        <v>45017</v>
      </c>
      <c r="AW1080" s="323">
        <v>45107</v>
      </c>
      <c r="AX1080" s="324">
        <v>2184</v>
      </c>
      <c r="AY1080" s="325">
        <v>462.55</v>
      </c>
      <c r="AZ1080" s="274">
        <f t="shared" si="326"/>
        <v>0.96899000000000002</v>
      </c>
      <c r="BA1080" s="326">
        <f t="shared" si="336"/>
        <v>477.35270745828132</v>
      </c>
      <c r="BB1080" s="296" t="str">
        <f t="shared" si="337"/>
        <v/>
      </c>
      <c r="BC1080" t="str">
        <f t="shared" si="327"/>
        <v/>
      </c>
      <c r="BD1080" s="296"/>
      <c r="BE1080" s="296"/>
      <c r="BF1080" s="332">
        <v>45153</v>
      </c>
      <c r="BG1080" s="2" t="s">
        <v>115</v>
      </c>
      <c r="BH1080" s="2" t="s">
        <v>117</v>
      </c>
      <c r="BI1080" s="323">
        <v>45383</v>
      </c>
      <c r="BJ1080" s="323">
        <v>45473</v>
      </c>
      <c r="BK1080" s="324">
        <v>2184</v>
      </c>
      <c r="BL1080" s="325">
        <v>127.84</v>
      </c>
      <c r="BM1080" s="274">
        <f t="shared" si="328"/>
        <v>0.95835000000000004</v>
      </c>
      <c r="BN1080" s="326">
        <f t="shared" si="338"/>
        <v>133.39594094015757</v>
      </c>
      <c r="BO1080" s="296">
        <f t="shared" si="339"/>
        <v>133.39594094015757</v>
      </c>
      <c r="BP1080">
        <f t="shared" si="329"/>
        <v>1</v>
      </c>
      <c r="BQ1080" s="296"/>
      <c r="BR1080" s="332">
        <v>45140</v>
      </c>
      <c r="BS1080" s="2" t="s">
        <v>108</v>
      </c>
      <c r="BT1080" s="2" t="s">
        <v>155</v>
      </c>
      <c r="BU1080" s="323">
        <v>48214</v>
      </c>
      <c r="BV1080" s="323">
        <v>48579</v>
      </c>
      <c r="BW1080" s="324">
        <v>8784</v>
      </c>
      <c r="BX1080" s="325">
        <v>82.78</v>
      </c>
      <c r="BY1080" s="274">
        <f t="shared" si="330"/>
        <v>0.95835000000000004</v>
      </c>
      <c r="BZ1080" s="326">
        <f t="shared" si="340"/>
        <v>86.377628215161479</v>
      </c>
      <c r="CA1080" s="296" t="str">
        <f t="shared" si="341"/>
        <v/>
      </c>
    </row>
    <row r="1081" spans="12:79" x14ac:dyDescent="0.25">
      <c r="L1081" s="332">
        <v>43944</v>
      </c>
      <c r="M1081" s="2" t="s">
        <v>108</v>
      </c>
      <c r="N1081" s="2" t="s">
        <v>111</v>
      </c>
      <c r="O1081" s="323">
        <v>45292</v>
      </c>
      <c r="P1081" s="323">
        <v>45657</v>
      </c>
      <c r="Q1081" s="324">
        <v>8784</v>
      </c>
      <c r="R1081" s="325">
        <v>44.37</v>
      </c>
      <c r="S1081" s="274">
        <f t="shared" si="322"/>
        <v>1.0544199999999999</v>
      </c>
      <c r="T1081" s="326">
        <f t="shared" si="331"/>
        <v>42.080006069687599</v>
      </c>
      <c r="U1081" s="296" t="str">
        <f t="shared" si="323"/>
        <v/>
      </c>
      <c r="V1081" s="296"/>
      <c r="W1081" s="332">
        <v>44376</v>
      </c>
      <c r="X1081" s="2" t="s">
        <v>108</v>
      </c>
      <c r="Y1081" s="2" t="s">
        <v>110</v>
      </c>
      <c r="Z1081" s="323">
        <v>44927</v>
      </c>
      <c r="AA1081" s="323">
        <v>45291</v>
      </c>
      <c r="AB1081" s="324">
        <v>8760</v>
      </c>
      <c r="AC1081" s="325">
        <v>63.75</v>
      </c>
      <c r="AD1081" s="274">
        <f t="shared" si="324"/>
        <v>1.09398</v>
      </c>
      <c r="AE1081" s="326">
        <f t="shared" si="332"/>
        <v>58.273460209510233</v>
      </c>
      <c r="AF1081" s="296" t="str">
        <f t="shared" si="333"/>
        <v/>
      </c>
      <c r="AG1081" s="296"/>
      <c r="AH1081" s="332">
        <v>44777</v>
      </c>
      <c r="AI1081" s="2" t="s">
        <v>108</v>
      </c>
      <c r="AJ1081" s="2" t="s">
        <v>155</v>
      </c>
      <c r="AK1081" s="323">
        <v>48214</v>
      </c>
      <c r="AL1081" s="323">
        <v>48579</v>
      </c>
      <c r="AM1081" s="324">
        <v>8784</v>
      </c>
      <c r="AN1081" s="325">
        <v>114.07</v>
      </c>
      <c r="AO1081" s="274">
        <f t="shared" si="325"/>
        <v>0.96899000000000002</v>
      </c>
      <c r="AP1081" s="326">
        <f t="shared" si="334"/>
        <v>117.72051311159041</v>
      </c>
      <c r="AQ1081" s="296" t="str">
        <f t="shared" si="335"/>
        <v/>
      </c>
      <c r="AR1081" s="296"/>
      <c r="AS1081" s="332">
        <v>44790</v>
      </c>
      <c r="AT1081" s="2" t="s">
        <v>115</v>
      </c>
      <c r="AU1081" s="2" t="s">
        <v>137</v>
      </c>
      <c r="AV1081" s="323">
        <v>45108</v>
      </c>
      <c r="AW1081" s="323">
        <v>45199</v>
      </c>
      <c r="AX1081" s="324">
        <v>2208</v>
      </c>
      <c r="AY1081" s="325">
        <v>457.19</v>
      </c>
      <c r="AZ1081" s="274">
        <f t="shared" si="326"/>
        <v>0.96899000000000002</v>
      </c>
      <c r="BA1081" s="326">
        <f t="shared" si="336"/>
        <v>471.82117462512514</v>
      </c>
      <c r="BB1081" s="296" t="str">
        <f t="shared" si="337"/>
        <v/>
      </c>
      <c r="BC1081" t="str">
        <f t="shared" si="327"/>
        <v/>
      </c>
      <c r="BD1081" s="296"/>
      <c r="BE1081" s="296"/>
      <c r="BF1081" s="332">
        <v>45153</v>
      </c>
      <c r="BG1081" s="2" t="s">
        <v>115</v>
      </c>
      <c r="BH1081" s="2" t="s">
        <v>118</v>
      </c>
      <c r="BI1081" s="323">
        <v>45474</v>
      </c>
      <c r="BJ1081" s="323">
        <v>45565</v>
      </c>
      <c r="BK1081" s="324">
        <v>2208</v>
      </c>
      <c r="BL1081" s="325">
        <v>137.78</v>
      </c>
      <c r="BM1081" s="274">
        <f t="shared" si="328"/>
        <v>0.95835000000000004</v>
      </c>
      <c r="BN1081" s="326">
        <f t="shared" si="338"/>
        <v>143.76793447070486</v>
      </c>
      <c r="BO1081" s="296">
        <f t="shared" si="339"/>
        <v>143.76793447070486</v>
      </c>
      <c r="BP1081">
        <f t="shared" si="329"/>
        <v>1</v>
      </c>
      <c r="BQ1081" s="296"/>
      <c r="BR1081" s="332">
        <v>45140</v>
      </c>
      <c r="BS1081" s="2" t="s">
        <v>108</v>
      </c>
      <c r="BT1081" s="2" t="s">
        <v>158</v>
      </c>
      <c r="BU1081" s="323">
        <v>48580</v>
      </c>
      <c r="BV1081" s="323">
        <v>48944</v>
      </c>
      <c r="BW1081" s="324">
        <v>8760</v>
      </c>
      <c r="BX1081" s="325">
        <v>81.93</v>
      </c>
      <c r="BY1081" s="274">
        <f t="shared" si="330"/>
        <v>0.95835000000000004</v>
      </c>
      <c r="BZ1081" s="326">
        <f t="shared" si="340"/>
        <v>85.4906871184849</v>
      </c>
      <c r="CA1081" s="296" t="str">
        <f t="shared" si="341"/>
        <v/>
      </c>
    </row>
    <row r="1082" spans="12:79" x14ac:dyDescent="0.25">
      <c r="L1082" s="332">
        <v>43944</v>
      </c>
      <c r="M1082" s="2" t="s">
        <v>108</v>
      </c>
      <c r="N1082" s="2" t="s">
        <v>135</v>
      </c>
      <c r="O1082" s="323">
        <v>45658</v>
      </c>
      <c r="P1082" s="323">
        <v>46022</v>
      </c>
      <c r="Q1082" s="324">
        <v>8760</v>
      </c>
      <c r="R1082" s="325">
        <v>44.83</v>
      </c>
      <c r="S1082" s="274">
        <f t="shared" si="322"/>
        <v>1.0544199999999999</v>
      </c>
      <c r="T1082" s="326">
        <f t="shared" si="331"/>
        <v>42.516264865992682</v>
      </c>
      <c r="U1082" s="296" t="str">
        <f t="shared" si="323"/>
        <v/>
      </c>
      <c r="V1082" s="296"/>
      <c r="W1082" s="332">
        <v>44376</v>
      </c>
      <c r="X1082" s="2" t="s">
        <v>108</v>
      </c>
      <c r="Y1082" s="2" t="s">
        <v>111</v>
      </c>
      <c r="Z1082" s="323">
        <v>45292</v>
      </c>
      <c r="AA1082" s="323">
        <v>45657</v>
      </c>
      <c r="AB1082" s="324">
        <v>8784</v>
      </c>
      <c r="AC1082" s="325">
        <v>59.51</v>
      </c>
      <c r="AD1082" s="274">
        <f t="shared" si="324"/>
        <v>1.09398</v>
      </c>
      <c r="AE1082" s="326">
        <f t="shared" si="332"/>
        <v>54.397703797144374</v>
      </c>
      <c r="AF1082" s="296" t="str">
        <f t="shared" si="333"/>
        <v/>
      </c>
      <c r="AG1082" s="296"/>
      <c r="AH1082" s="332">
        <v>44776</v>
      </c>
      <c r="AI1082" s="2" t="s">
        <v>108</v>
      </c>
      <c r="AJ1082" s="2" t="s">
        <v>110</v>
      </c>
      <c r="AK1082" s="323">
        <v>44927</v>
      </c>
      <c r="AL1082" s="323">
        <v>45291</v>
      </c>
      <c r="AM1082" s="324">
        <v>8760</v>
      </c>
      <c r="AN1082" s="325">
        <v>398.49</v>
      </c>
      <c r="AO1082" s="274">
        <f t="shared" si="325"/>
        <v>0.96899000000000002</v>
      </c>
      <c r="AP1082" s="326">
        <f t="shared" si="334"/>
        <v>411.24263408291108</v>
      </c>
      <c r="AQ1082" s="296" t="str">
        <f t="shared" si="335"/>
        <v/>
      </c>
      <c r="AR1082" s="296"/>
      <c r="AS1082" s="332">
        <v>44790</v>
      </c>
      <c r="AT1082" s="2" t="s">
        <v>115</v>
      </c>
      <c r="AU1082" s="2" t="s">
        <v>116</v>
      </c>
      <c r="AV1082" s="323">
        <v>45200</v>
      </c>
      <c r="AW1082" s="323">
        <v>45291</v>
      </c>
      <c r="AX1082" s="324">
        <v>2209</v>
      </c>
      <c r="AY1082" s="325">
        <v>543.76</v>
      </c>
      <c r="AZ1082" s="274">
        <f t="shared" si="326"/>
        <v>0.96899000000000002</v>
      </c>
      <c r="BA1082" s="326">
        <f t="shared" si="336"/>
        <v>561.16162189496276</v>
      </c>
      <c r="BB1082" s="296" t="str">
        <f t="shared" si="337"/>
        <v/>
      </c>
      <c r="BC1082">
        <f t="shared" si="327"/>
        <v>1</v>
      </c>
      <c r="BD1082" s="296"/>
      <c r="BE1082" s="296"/>
      <c r="BF1082" s="332">
        <v>45153</v>
      </c>
      <c r="BG1082" s="2" t="s">
        <v>115</v>
      </c>
      <c r="BH1082" s="2" t="s">
        <v>140</v>
      </c>
      <c r="BI1082" s="323">
        <v>45566</v>
      </c>
      <c r="BJ1082" s="323">
        <v>45657</v>
      </c>
      <c r="BK1082" s="324">
        <v>2209</v>
      </c>
      <c r="BL1082" s="325">
        <v>156.49</v>
      </c>
      <c r="BM1082" s="274">
        <f t="shared" si="328"/>
        <v>0.95835000000000004</v>
      </c>
      <c r="BN1082" s="326">
        <f t="shared" si="338"/>
        <v>163.29107319872699</v>
      </c>
      <c r="BO1082" s="296" t="str">
        <f t="shared" si="339"/>
        <v/>
      </c>
      <c r="BP1082" t="str">
        <f t="shared" si="329"/>
        <v/>
      </c>
      <c r="BQ1082" s="296"/>
      <c r="BR1082" s="332">
        <v>45139</v>
      </c>
      <c r="BS1082" s="2" t="s">
        <v>108</v>
      </c>
      <c r="BT1082" s="2" t="s">
        <v>111</v>
      </c>
      <c r="BU1082" s="323">
        <v>45292</v>
      </c>
      <c r="BV1082" s="323">
        <v>45657</v>
      </c>
      <c r="BW1082" s="324">
        <v>8784</v>
      </c>
      <c r="BX1082" s="325">
        <v>135.25</v>
      </c>
      <c r="BY1082" s="274">
        <f t="shared" si="330"/>
        <v>0.95835000000000004</v>
      </c>
      <c r="BZ1082" s="326">
        <f t="shared" si="340"/>
        <v>141.12798038294986</v>
      </c>
      <c r="CA1082" s="296">
        <f t="shared" si="341"/>
        <v>141.12798038294986</v>
      </c>
    </row>
    <row r="1083" spans="12:79" x14ac:dyDescent="0.25">
      <c r="L1083" s="332">
        <v>43944</v>
      </c>
      <c r="M1083" s="2" t="s">
        <v>108</v>
      </c>
      <c r="N1083" s="2" t="s">
        <v>138</v>
      </c>
      <c r="O1083" s="323">
        <v>46023</v>
      </c>
      <c r="P1083" s="323">
        <v>46387</v>
      </c>
      <c r="Q1083" s="324">
        <v>8760</v>
      </c>
      <c r="R1083" s="325">
        <v>45.38</v>
      </c>
      <c r="S1083" s="274">
        <f t="shared" si="322"/>
        <v>1.0544199999999999</v>
      </c>
      <c r="T1083" s="326">
        <f t="shared" si="331"/>
        <v>43.037878644183536</v>
      </c>
      <c r="U1083" s="296" t="str">
        <f t="shared" si="323"/>
        <v/>
      </c>
      <c r="V1083" s="296"/>
      <c r="W1083" s="332">
        <v>44376</v>
      </c>
      <c r="X1083" s="2" t="s">
        <v>108</v>
      </c>
      <c r="Y1083" s="2" t="s">
        <v>135</v>
      </c>
      <c r="Z1083" s="323">
        <v>45658</v>
      </c>
      <c r="AA1083" s="323">
        <v>46022</v>
      </c>
      <c r="AB1083" s="324">
        <v>8760</v>
      </c>
      <c r="AC1083" s="325">
        <v>58.33</v>
      </c>
      <c r="AD1083" s="274">
        <f t="shared" si="324"/>
        <v>1.09398</v>
      </c>
      <c r="AE1083" s="326">
        <f t="shared" si="332"/>
        <v>53.319073474835008</v>
      </c>
      <c r="AF1083" s="296" t="str">
        <f t="shared" si="333"/>
        <v/>
      </c>
      <c r="AG1083" s="296"/>
      <c r="AH1083" s="332">
        <v>44776</v>
      </c>
      <c r="AI1083" s="2" t="s">
        <v>108</v>
      </c>
      <c r="AJ1083" s="2" t="s">
        <v>111</v>
      </c>
      <c r="AK1083" s="323">
        <v>45292</v>
      </c>
      <c r="AL1083" s="323">
        <v>45657</v>
      </c>
      <c r="AM1083" s="324">
        <v>8784</v>
      </c>
      <c r="AN1083" s="325">
        <v>228.82</v>
      </c>
      <c r="AO1083" s="274">
        <f t="shared" si="325"/>
        <v>0.96899000000000002</v>
      </c>
      <c r="AP1083" s="326">
        <f t="shared" si="334"/>
        <v>236.1427878512678</v>
      </c>
      <c r="AQ1083" s="296">
        <f t="shared" si="335"/>
        <v>236.1427878512678</v>
      </c>
      <c r="AR1083" s="296"/>
      <c r="AS1083" s="332">
        <v>44790</v>
      </c>
      <c r="AT1083" s="2" t="s">
        <v>115</v>
      </c>
      <c r="AU1083" s="2" t="s">
        <v>111</v>
      </c>
      <c r="AV1083" s="323">
        <v>45292</v>
      </c>
      <c r="AW1083" s="323">
        <v>45382</v>
      </c>
      <c r="AX1083" s="324">
        <v>2183</v>
      </c>
      <c r="AY1083" s="325">
        <v>475</v>
      </c>
      <c r="AZ1083" s="274">
        <f t="shared" si="326"/>
        <v>0.96899000000000002</v>
      </c>
      <c r="BA1083" s="326">
        <f t="shared" si="336"/>
        <v>490.20113726663845</v>
      </c>
      <c r="BB1083" s="296" t="str">
        <f t="shared" si="337"/>
        <v/>
      </c>
      <c r="BC1083">
        <f t="shared" si="327"/>
        <v>1</v>
      </c>
      <c r="BD1083" s="296"/>
      <c r="BE1083" s="296"/>
      <c r="BF1083" s="332">
        <v>45153</v>
      </c>
      <c r="BG1083" s="2" t="s">
        <v>115</v>
      </c>
      <c r="BH1083" s="2" t="s">
        <v>135</v>
      </c>
      <c r="BI1083" s="323">
        <v>45658</v>
      </c>
      <c r="BJ1083" s="323">
        <v>45747</v>
      </c>
      <c r="BK1083" s="324">
        <v>2159</v>
      </c>
      <c r="BL1083" s="325">
        <v>157.32</v>
      </c>
      <c r="BM1083" s="274">
        <f t="shared" si="328"/>
        <v>0.95835000000000004</v>
      </c>
      <c r="BN1083" s="326">
        <f t="shared" si="338"/>
        <v>164.1571450931288</v>
      </c>
      <c r="BO1083" s="296" t="str">
        <f t="shared" si="339"/>
        <v/>
      </c>
      <c r="BP1083" t="str">
        <f t="shared" si="329"/>
        <v/>
      </c>
      <c r="BQ1083" s="296"/>
      <c r="BR1083" s="332">
        <v>45139</v>
      </c>
      <c r="BS1083" s="2" t="s">
        <v>108</v>
      </c>
      <c r="BT1083" s="2" t="s">
        <v>135</v>
      </c>
      <c r="BU1083" s="323">
        <v>45658</v>
      </c>
      <c r="BV1083" s="323">
        <v>46022</v>
      </c>
      <c r="BW1083" s="324">
        <v>8760</v>
      </c>
      <c r="BX1083" s="325">
        <v>124.37</v>
      </c>
      <c r="BY1083" s="274">
        <f t="shared" si="330"/>
        <v>0.95835000000000004</v>
      </c>
      <c r="BZ1083" s="326">
        <f t="shared" si="340"/>
        <v>129.77513434548965</v>
      </c>
      <c r="CA1083" s="296" t="str">
        <f t="shared" si="341"/>
        <v/>
      </c>
    </row>
    <row r="1084" spans="12:79" x14ac:dyDescent="0.25">
      <c r="L1084" s="332">
        <v>43943</v>
      </c>
      <c r="M1084" s="2" t="s">
        <v>108</v>
      </c>
      <c r="N1084" s="2" t="s">
        <v>151</v>
      </c>
      <c r="O1084" s="323">
        <v>44197</v>
      </c>
      <c r="P1084" s="323">
        <v>44561</v>
      </c>
      <c r="Q1084" s="324">
        <v>8760</v>
      </c>
      <c r="R1084" s="325">
        <v>38.39</v>
      </c>
      <c r="S1084" s="274">
        <f t="shared" si="322"/>
        <v>1.0544199999999999</v>
      </c>
      <c r="T1084" s="326">
        <f t="shared" si="331"/>
        <v>36.408641717721594</v>
      </c>
      <c r="U1084" s="296" t="str">
        <f t="shared" si="323"/>
        <v/>
      </c>
      <c r="V1084" s="296"/>
      <c r="W1084" s="332">
        <v>44376</v>
      </c>
      <c r="X1084" s="2" t="s">
        <v>108</v>
      </c>
      <c r="Y1084" s="2" t="s">
        <v>138</v>
      </c>
      <c r="Z1084" s="323">
        <v>46023</v>
      </c>
      <c r="AA1084" s="323">
        <v>46387</v>
      </c>
      <c r="AB1084" s="324">
        <v>8760</v>
      </c>
      <c r="AC1084" s="325">
        <v>58.38</v>
      </c>
      <c r="AD1084" s="274">
        <f t="shared" si="324"/>
        <v>1.09398</v>
      </c>
      <c r="AE1084" s="326">
        <f t="shared" si="332"/>
        <v>53.364778149509135</v>
      </c>
      <c r="AF1084" s="296" t="str">
        <f t="shared" si="333"/>
        <v/>
      </c>
      <c r="AG1084" s="296"/>
      <c r="AH1084" s="332">
        <v>44776</v>
      </c>
      <c r="AI1084" s="2" t="s">
        <v>108</v>
      </c>
      <c r="AJ1084" s="2" t="s">
        <v>135</v>
      </c>
      <c r="AK1084" s="323">
        <v>45658</v>
      </c>
      <c r="AL1084" s="323">
        <v>46022</v>
      </c>
      <c r="AM1084" s="324">
        <v>8760</v>
      </c>
      <c r="AN1084" s="325">
        <v>156.41999999999999</v>
      </c>
      <c r="AO1084" s="274">
        <f t="shared" si="325"/>
        <v>0.96899000000000002</v>
      </c>
      <c r="AP1084" s="326">
        <f t="shared" si="334"/>
        <v>161.42581450788964</v>
      </c>
      <c r="AQ1084" s="296" t="str">
        <f t="shared" si="335"/>
        <v/>
      </c>
      <c r="AR1084" s="296"/>
      <c r="AS1084" s="332">
        <v>44790</v>
      </c>
      <c r="AT1084" s="2" t="s">
        <v>115</v>
      </c>
      <c r="AU1084" s="2" t="s">
        <v>117</v>
      </c>
      <c r="AV1084" s="323">
        <v>45383</v>
      </c>
      <c r="AW1084" s="323">
        <v>45473</v>
      </c>
      <c r="AX1084" s="324">
        <v>2184</v>
      </c>
      <c r="AY1084" s="325">
        <v>253.5</v>
      </c>
      <c r="AZ1084" s="274">
        <f t="shared" si="326"/>
        <v>0.96899000000000002</v>
      </c>
      <c r="BA1084" s="326">
        <f t="shared" si="336"/>
        <v>261.61260694124809</v>
      </c>
      <c r="BB1084" s="296" t="str">
        <f t="shared" si="337"/>
        <v/>
      </c>
      <c r="BC1084">
        <f t="shared" si="327"/>
        <v>1</v>
      </c>
      <c r="BD1084" s="296"/>
      <c r="BE1084" s="296"/>
      <c r="BF1084" s="332">
        <v>45153</v>
      </c>
      <c r="BG1084" s="2" t="s">
        <v>115</v>
      </c>
      <c r="BH1084" s="2" t="s">
        <v>145</v>
      </c>
      <c r="BI1084" s="323">
        <v>45748</v>
      </c>
      <c r="BJ1084" s="323">
        <v>45838</v>
      </c>
      <c r="BK1084" s="324">
        <v>2184</v>
      </c>
      <c r="BL1084" s="325">
        <v>109.74</v>
      </c>
      <c r="BM1084" s="274">
        <f t="shared" si="328"/>
        <v>0.95835000000000004</v>
      </c>
      <c r="BN1084" s="326">
        <f t="shared" si="338"/>
        <v>114.5093128815151</v>
      </c>
      <c r="BO1084" s="296" t="str">
        <f t="shared" si="339"/>
        <v/>
      </c>
      <c r="BP1084" t="str">
        <f t="shared" si="329"/>
        <v/>
      </c>
      <c r="BQ1084" s="296"/>
      <c r="BR1084" s="332">
        <v>45139</v>
      </c>
      <c r="BS1084" s="2" t="s">
        <v>108</v>
      </c>
      <c r="BT1084" s="2" t="s">
        <v>138</v>
      </c>
      <c r="BU1084" s="323">
        <v>46023</v>
      </c>
      <c r="BV1084" s="323">
        <v>46387</v>
      </c>
      <c r="BW1084" s="324">
        <v>8760</v>
      </c>
      <c r="BX1084" s="325">
        <v>106.21</v>
      </c>
      <c r="BY1084" s="274">
        <f t="shared" si="330"/>
        <v>0.95835000000000004</v>
      </c>
      <c r="BZ1084" s="326">
        <f t="shared" si="340"/>
        <v>110.82589868002295</v>
      </c>
      <c r="CA1084" s="296" t="str">
        <f t="shared" si="341"/>
        <v/>
      </c>
    </row>
    <row r="1085" spans="12:79" x14ac:dyDescent="0.25">
      <c r="L1085" s="332">
        <v>43943</v>
      </c>
      <c r="M1085" s="2" t="s">
        <v>108</v>
      </c>
      <c r="N1085" s="2" t="s">
        <v>133</v>
      </c>
      <c r="O1085" s="323">
        <v>44562</v>
      </c>
      <c r="P1085" s="323">
        <v>44926</v>
      </c>
      <c r="Q1085" s="324">
        <v>8760</v>
      </c>
      <c r="R1085" s="325">
        <v>41.55</v>
      </c>
      <c r="S1085" s="274">
        <f t="shared" si="322"/>
        <v>1.0544199999999999</v>
      </c>
      <c r="T1085" s="326">
        <f t="shared" si="331"/>
        <v>39.405549970599949</v>
      </c>
      <c r="U1085" s="296" t="str">
        <f t="shared" si="323"/>
        <v/>
      </c>
      <c r="V1085" s="296"/>
      <c r="W1085" s="332">
        <v>44376</v>
      </c>
      <c r="X1085" s="2" t="s">
        <v>108</v>
      </c>
      <c r="Y1085" s="2" t="s">
        <v>141</v>
      </c>
      <c r="Z1085" s="323">
        <v>46388</v>
      </c>
      <c r="AA1085" s="323">
        <v>46752</v>
      </c>
      <c r="AB1085" s="324">
        <v>8760</v>
      </c>
      <c r="AC1085" s="325">
        <v>58.7</v>
      </c>
      <c r="AD1085" s="274">
        <f t="shared" si="324"/>
        <v>1.09398</v>
      </c>
      <c r="AE1085" s="326">
        <f t="shared" si="332"/>
        <v>53.657288067423544</v>
      </c>
      <c r="AF1085" s="296" t="str">
        <f t="shared" si="333"/>
        <v/>
      </c>
      <c r="AG1085" s="296"/>
      <c r="AH1085" s="332">
        <v>44776</v>
      </c>
      <c r="AI1085" s="2" t="s">
        <v>108</v>
      </c>
      <c r="AJ1085" s="2" t="s">
        <v>138</v>
      </c>
      <c r="AK1085" s="323">
        <v>46023</v>
      </c>
      <c r="AL1085" s="323">
        <v>46387</v>
      </c>
      <c r="AM1085" s="324">
        <v>8760</v>
      </c>
      <c r="AN1085" s="325">
        <v>147.63</v>
      </c>
      <c r="AO1085" s="274">
        <f t="shared" si="325"/>
        <v>0.96899000000000002</v>
      </c>
      <c r="AP1085" s="326">
        <f t="shared" si="334"/>
        <v>152.35451346247123</v>
      </c>
      <c r="AQ1085" s="296" t="str">
        <f t="shared" si="335"/>
        <v/>
      </c>
      <c r="AR1085" s="296"/>
      <c r="AS1085" s="332">
        <v>44790</v>
      </c>
      <c r="AT1085" s="2" t="s">
        <v>115</v>
      </c>
      <c r="AU1085" s="2" t="s">
        <v>118</v>
      </c>
      <c r="AV1085" s="323">
        <v>45474</v>
      </c>
      <c r="AW1085" s="323">
        <v>45565</v>
      </c>
      <c r="AX1085" s="324">
        <v>2208</v>
      </c>
      <c r="AY1085" s="325">
        <v>245.17</v>
      </c>
      <c r="AZ1085" s="274">
        <f t="shared" si="326"/>
        <v>0.96899000000000002</v>
      </c>
      <c r="BA1085" s="326">
        <f t="shared" si="336"/>
        <v>253.01602699718262</v>
      </c>
      <c r="BB1085" s="296" t="str">
        <f t="shared" si="337"/>
        <v/>
      </c>
      <c r="BC1085">
        <f t="shared" si="327"/>
        <v>1</v>
      </c>
      <c r="BD1085" s="296"/>
      <c r="BE1085" s="296"/>
      <c r="BF1085" s="332">
        <v>45153</v>
      </c>
      <c r="BG1085" s="2" t="s">
        <v>115</v>
      </c>
      <c r="BH1085" s="2" t="s">
        <v>148</v>
      </c>
      <c r="BI1085" s="323">
        <v>45839</v>
      </c>
      <c r="BJ1085" s="323">
        <v>45930</v>
      </c>
      <c r="BK1085" s="324">
        <v>2208</v>
      </c>
      <c r="BL1085" s="325">
        <v>110.89</v>
      </c>
      <c r="BM1085" s="274">
        <f t="shared" si="328"/>
        <v>0.95835000000000004</v>
      </c>
      <c r="BN1085" s="326">
        <f t="shared" si="338"/>
        <v>115.70929201231283</v>
      </c>
      <c r="BO1085" s="296" t="str">
        <f t="shared" si="339"/>
        <v/>
      </c>
      <c r="BP1085" t="str">
        <f t="shared" si="329"/>
        <v/>
      </c>
      <c r="BQ1085" s="296"/>
      <c r="BR1085" s="332">
        <v>45139</v>
      </c>
      <c r="BS1085" s="2" t="s">
        <v>108</v>
      </c>
      <c r="BT1085" s="2" t="s">
        <v>141</v>
      </c>
      <c r="BU1085" s="323">
        <v>46388</v>
      </c>
      <c r="BV1085" s="323">
        <v>46752</v>
      </c>
      <c r="BW1085" s="324">
        <v>8760</v>
      </c>
      <c r="BX1085" s="325">
        <v>90.1</v>
      </c>
      <c r="BY1085" s="274">
        <f t="shared" si="330"/>
        <v>0.95835000000000004</v>
      </c>
      <c r="BZ1085" s="326">
        <f t="shared" si="340"/>
        <v>94.01575624771742</v>
      </c>
      <c r="CA1085" s="296" t="str">
        <f t="shared" si="341"/>
        <v/>
      </c>
    </row>
    <row r="1086" spans="12:79" x14ac:dyDescent="0.25">
      <c r="L1086" s="332">
        <v>43943</v>
      </c>
      <c r="M1086" s="2" t="s">
        <v>108</v>
      </c>
      <c r="N1086" s="2" t="s">
        <v>110</v>
      </c>
      <c r="O1086" s="323">
        <v>44927</v>
      </c>
      <c r="P1086" s="323">
        <v>45291</v>
      </c>
      <c r="Q1086" s="324">
        <v>8760</v>
      </c>
      <c r="R1086" s="325">
        <v>43.63</v>
      </c>
      <c r="S1086" s="274">
        <f t="shared" si="322"/>
        <v>1.0544199999999999</v>
      </c>
      <c r="T1086" s="326">
        <f t="shared" si="331"/>
        <v>41.378198440849005</v>
      </c>
      <c r="U1086" s="296" t="str">
        <f t="shared" si="323"/>
        <v/>
      </c>
      <c r="V1086" s="296"/>
      <c r="W1086" s="332">
        <v>44375</v>
      </c>
      <c r="X1086" s="2" t="s">
        <v>108</v>
      </c>
      <c r="Y1086" s="2" t="s">
        <v>133</v>
      </c>
      <c r="Z1086" s="323">
        <v>44562</v>
      </c>
      <c r="AA1086" s="323">
        <v>44926</v>
      </c>
      <c r="AB1086" s="324">
        <v>8760</v>
      </c>
      <c r="AC1086" s="325">
        <v>69.89</v>
      </c>
      <c r="AD1086" s="274">
        <f t="shared" si="324"/>
        <v>1.09398</v>
      </c>
      <c r="AE1086" s="326">
        <f t="shared" si="332"/>
        <v>63.885994259492861</v>
      </c>
      <c r="AF1086" s="296" t="str">
        <f t="shared" si="333"/>
        <v/>
      </c>
      <c r="AG1086" s="296"/>
      <c r="AH1086" s="332">
        <v>44776</v>
      </c>
      <c r="AI1086" s="2" t="s">
        <v>108</v>
      </c>
      <c r="AJ1086" s="2" t="s">
        <v>141</v>
      </c>
      <c r="AK1086" s="323">
        <v>46388</v>
      </c>
      <c r="AL1086" s="323">
        <v>46752</v>
      </c>
      <c r="AM1086" s="324">
        <v>8760</v>
      </c>
      <c r="AN1086" s="325">
        <v>125.25</v>
      </c>
      <c r="AO1086" s="274">
        <f t="shared" si="325"/>
        <v>0.96899000000000002</v>
      </c>
      <c r="AP1086" s="326">
        <f t="shared" si="334"/>
        <v>129.25829987925573</v>
      </c>
      <c r="AQ1086" s="296" t="str">
        <f t="shared" si="335"/>
        <v/>
      </c>
      <c r="AR1086" s="296"/>
      <c r="AS1086" s="332">
        <v>44790</v>
      </c>
      <c r="AT1086" s="2" t="s">
        <v>115</v>
      </c>
      <c r="AU1086" s="2" t="s">
        <v>140</v>
      </c>
      <c r="AV1086" s="323">
        <v>45566</v>
      </c>
      <c r="AW1086" s="323">
        <v>45657</v>
      </c>
      <c r="AX1086" s="324">
        <v>2209</v>
      </c>
      <c r="AY1086" s="325">
        <v>312.64999999999998</v>
      </c>
      <c r="AZ1086" s="274">
        <f t="shared" si="326"/>
        <v>0.96899000000000002</v>
      </c>
      <c r="BA1086" s="326">
        <f t="shared" si="336"/>
        <v>322.65554856087266</v>
      </c>
      <c r="BB1086" s="296" t="str">
        <f t="shared" si="337"/>
        <v/>
      </c>
      <c r="BC1086" t="str">
        <f t="shared" si="327"/>
        <v/>
      </c>
      <c r="BD1086" s="296"/>
      <c r="BE1086" s="296"/>
      <c r="BF1086" s="332">
        <v>45153</v>
      </c>
      <c r="BG1086" s="2" t="s">
        <v>115</v>
      </c>
      <c r="BH1086" s="2" t="s">
        <v>152</v>
      </c>
      <c r="BI1086" s="323">
        <v>45931</v>
      </c>
      <c r="BJ1086" s="323">
        <v>46022</v>
      </c>
      <c r="BK1086" s="324">
        <v>2209</v>
      </c>
      <c r="BL1086" s="325">
        <v>136.36000000000001</v>
      </c>
      <c r="BM1086" s="274">
        <f t="shared" si="328"/>
        <v>0.95835000000000004</v>
      </c>
      <c r="BN1086" s="326">
        <f t="shared" si="338"/>
        <v>142.28622110919812</v>
      </c>
      <c r="BO1086" s="296" t="str">
        <f t="shared" si="339"/>
        <v/>
      </c>
      <c r="BP1086" t="str">
        <f t="shared" si="329"/>
        <v/>
      </c>
      <c r="BQ1086" s="296"/>
      <c r="BR1086" s="332">
        <v>45139</v>
      </c>
      <c r="BS1086" s="2" t="s">
        <v>108</v>
      </c>
      <c r="BT1086" s="2" t="s">
        <v>143</v>
      </c>
      <c r="BU1086" s="323">
        <v>46753</v>
      </c>
      <c r="BV1086" s="323">
        <v>47118</v>
      </c>
      <c r="BW1086" s="324">
        <v>8784</v>
      </c>
      <c r="BX1086" s="325">
        <v>84.05</v>
      </c>
      <c r="BY1086" s="274">
        <f t="shared" si="330"/>
        <v>0.95835000000000004</v>
      </c>
      <c r="BZ1086" s="326">
        <f t="shared" si="340"/>
        <v>87.702822559607654</v>
      </c>
      <c r="CA1086" s="296" t="str">
        <f t="shared" si="341"/>
        <v/>
      </c>
    </row>
    <row r="1087" spans="12:79" x14ac:dyDescent="0.25">
      <c r="L1087" s="332">
        <v>43943</v>
      </c>
      <c r="M1087" s="2" t="s">
        <v>108</v>
      </c>
      <c r="N1087" s="2" t="s">
        <v>111</v>
      </c>
      <c r="O1087" s="323">
        <v>45292</v>
      </c>
      <c r="P1087" s="323">
        <v>45657</v>
      </c>
      <c r="Q1087" s="324">
        <v>8784</v>
      </c>
      <c r="R1087" s="325">
        <v>44.78</v>
      </c>
      <c r="S1087" s="274">
        <f t="shared" si="322"/>
        <v>1.0544199999999999</v>
      </c>
      <c r="T1087" s="326">
        <f t="shared" si="331"/>
        <v>42.468845431611697</v>
      </c>
      <c r="U1087" s="296" t="str">
        <f t="shared" si="323"/>
        <v/>
      </c>
      <c r="V1087" s="296"/>
      <c r="W1087" s="332">
        <v>44375</v>
      </c>
      <c r="X1087" s="2" t="s">
        <v>108</v>
      </c>
      <c r="Y1087" s="2" t="s">
        <v>110</v>
      </c>
      <c r="Z1087" s="323">
        <v>44927</v>
      </c>
      <c r="AA1087" s="323">
        <v>45291</v>
      </c>
      <c r="AB1087" s="324">
        <v>8760</v>
      </c>
      <c r="AC1087" s="325">
        <v>62.96</v>
      </c>
      <c r="AD1087" s="274">
        <f t="shared" si="324"/>
        <v>1.09398</v>
      </c>
      <c r="AE1087" s="326">
        <f t="shared" si="332"/>
        <v>57.55132634965905</v>
      </c>
      <c r="AF1087" s="296" t="str">
        <f t="shared" si="333"/>
        <v/>
      </c>
      <c r="AG1087" s="296"/>
      <c r="AH1087" s="332">
        <v>44776</v>
      </c>
      <c r="AI1087" s="2" t="s">
        <v>108</v>
      </c>
      <c r="AJ1087" s="2" t="s">
        <v>143</v>
      </c>
      <c r="AK1087" s="323">
        <v>46753</v>
      </c>
      <c r="AL1087" s="323">
        <v>47118</v>
      </c>
      <c r="AM1087" s="324">
        <v>8784</v>
      </c>
      <c r="AN1087" s="325">
        <v>120.76</v>
      </c>
      <c r="AO1087" s="274">
        <f t="shared" si="325"/>
        <v>0.96899000000000002</v>
      </c>
      <c r="AP1087" s="326">
        <f t="shared" si="334"/>
        <v>124.62460912909319</v>
      </c>
      <c r="AQ1087" s="296" t="str">
        <f t="shared" si="335"/>
        <v/>
      </c>
      <c r="AR1087" s="296"/>
      <c r="AS1087" s="332">
        <v>44790</v>
      </c>
      <c r="AT1087" s="2" t="s">
        <v>115</v>
      </c>
      <c r="AU1087" s="2" t="s">
        <v>135</v>
      </c>
      <c r="AV1087" s="323">
        <v>45658</v>
      </c>
      <c r="AW1087" s="323">
        <v>45747</v>
      </c>
      <c r="AX1087" s="324">
        <v>2159</v>
      </c>
      <c r="AY1087" s="325">
        <v>254.98</v>
      </c>
      <c r="AZ1087" s="274">
        <f t="shared" si="326"/>
        <v>0.96899000000000002</v>
      </c>
      <c r="BA1087" s="326">
        <f t="shared" si="336"/>
        <v>263.13997048473152</v>
      </c>
      <c r="BB1087" s="296" t="str">
        <f t="shared" si="337"/>
        <v/>
      </c>
      <c r="BC1087" t="str">
        <f t="shared" si="327"/>
        <v/>
      </c>
      <c r="BD1087" s="296"/>
      <c r="BE1087" s="296"/>
      <c r="BF1087" s="332">
        <v>45153</v>
      </c>
      <c r="BG1087" s="2" t="s">
        <v>115</v>
      </c>
      <c r="BH1087" s="2" t="s">
        <v>138</v>
      </c>
      <c r="BI1087" s="323">
        <v>46023</v>
      </c>
      <c r="BJ1087" s="323">
        <v>46112</v>
      </c>
      <c r="BK1087" s="324">
        <v>2159</v>
      </c>
      <c r="BL1087" s="325">
        <v>131.25</v>
      </c>
      <c r="BM1087" s="274">
        <f t="shared" si="328"/>
        <v>0.95835000000000004</v>
      </c>
      <c r="BN1087" s="326">
        <f t="shared" si="338"/>
        <v>136.95413992800124</v>
      </c>
      <c r="BO1087" s="296" t="str">
        <f t="shared" si="339"/>
        <v/>
      </c>
      <c r="BP1087" t="str">
        <f t="shared" si="329"/>
        <v/>
      </c>
      <c r="BQ1087" s="296"/>
      <c r="BR1087" s="332">
        <v>45139</v>
      </c>
      <c r="BS1087" s="2" t="s">
        <v>108</v>
      </c>
      <c r="BT1087" s="2" t="s">
        <v>146</v>
      </c>
      <c r="BU1087" s="323">
        <v>47119</v>
      </c>
      <c r="BV1087" s="323">
        <v>47483</v>
      </c>
      <c r="BW1087" s="324">
        <v>8760</v>
      </c>
      <c r="BX1087" s="325">
        <v>82.52</v>
      </c>
      <c r="BY1087" s="274">
        <f t="shared" si="330"/>
        <v>0.95835000000000004</v>
      </c>
      <c r="BZ1087" s="326">
        <f t="shared" si="340"/>
        <v>86.106328585589807</v>
      </c>
      <c r="CA1087" s="296" t="str">
        <f t="shared" si="341"/>
        <v/>
      </c>
    </row>
    <row r="1088" spans="12:79" x14ac:dyDescent="0.25">
      <c r="L1088" s="332">
        <v>43943</v>
      </c>
      <c r="M1088" s="2" t="s">
        <v>108</v>
      </c>
      <c r="N1088" s="2" t="s">
        <v>135</v>
      </c>
      <c r="O1088" s="323">
        <v>45658</v>
      </c>
      <c r="P1088" s="323">
        <v>46022</v>
      </c>
      <c r="Q1088" s="324">
        <v>8760</v>
      </c>
      <c r="R1088" s="325">
        <v>45.4</v>
      </c>
      <c r="S1088" s="274">
        <f t="shared" si="322"/>
        <v>1.0544199999999999</v>
      </c>
      <c r="T1088" s="326">
        <f t="shared" si="331"/>
        <v>43.05684641793593</v>
      </c>
      <c r="U1088" s="296" t="str">
        <f t="shared" si="323"/>
        <v/>
      </c>
      <c r="V1088" s="296"/>
      <c r="W1088" s="332">
        <v>44375</v>
      </c>
      <c r="X1088" s="2" t="s">
        <v>108</v>
      </c>
      <c r="Y1088" s="2" t="s">
        <v>111</v>
      </c>
      <c r="Z1088" s="323">
        <v>45292</v>
      </c>
      <c r="AA1088" s="323">
        <v>45657</v>
      </c>
      <c r="AB1088" s="324">
        <v>8784</v>
      </c>
      <c r="AC1088" s="325">
        <v>58.86</v>
      </c>
      <c r="AD1088" s="274">
        <f t="shared" si="324"/>
        <v>1.09398</v>
      </c>
      <c r="AE1088" s="326">
        <f t="shared" si="332"/>
        <v>53.803543026380737</v>
      </c>
      <c r="AF1088" s="296" t="str">
        <f t="shared" si="333"/>
        <v/>
      </c>
      <c r="AG1088" s="296"/>
      <c r="AH1088" s="332">
        <v>44776</v>
      </c>
      <c r="AI1088" s="2" t="s">
        <v>108</v>
      </c>
      <c r="AJ1088" s="2" t="s">
        <v>146</v>
      </c>
      <c r="AK1088" s="323">
        <v>47119</v>
      </c>
      <c r="AL1088" s="323">
        <v>47483</v>
      </c>
      <c r="AM1088" s="324">
        <v>8760</v>
      </c>
      <c r="AN1088" s="325">
        <v>113.77</v>
      </c>
      <c r="AO1088" s="274">
        <f t="shared" si="325"/>
        <v>0.96899000000000002</v>
      </c>
      <c r="AP1088" s="326">
        <f t="shared" si="334"/>
        <v>117.41091239331675</v>
      </c>
      <c r="AQ1088" s="296" t="str">
        <f t="shared" si="335"/>
        <v/>
      </c>
      <c r="AR1088" s="296"/>
      <c r="AS1088" s="332">
        <v>44790</v>
      </c>
      <c r="AT1088" s="2" t="s">
        <v>115</v>
      </c>
      <c r="AU1088" s="2" t="s">
        <v>145</v>
      </c>
      <c r="AV1088" s="323">
        <v>45748</v>
      </c>
      <c r="AW1088" s="323">
        <v>45838</v>
      </c>
      <c r="AX1088" s="324">
        <v>2184</v>
      </c>
      <c r="AY1088" s="325"/>
      <c r="AZ1088" s="274">
        <f t="shared" si="326"/>
        <v>0.96899000000000002</v>
      </c>
      <c r="BA1088" s="326" t="str">
        <f t="shared" si="336"/>
        <v/>
      </c>
      <c r="BB1088" s="296" t="str">
        <f t="shared" si="337"/>
        <v/>
      </c>
      <c r="BC1088" t="str">
        <f t="shared" si="327"/>
        <v/>
      </c>
      <c r="BD1088" s="296"/>
      <c r="BE1088" s="296"/>
      <c r="BF1088" s="332">
        <v>45153</v>
      </c>
      <c r="BG1088" s="2" t="s">
        <v>115</v>
      </c>
      <c r="BH1088" s="2" t="s">
        <v>157</v>
      </c>
      <c r="BI1088" s="323">
        <v>46113</v>
      </c>
      <c r="BJ1088" s="323">
        <v>46203</v>
      </c>
      <c r="BK1088" s="324">
        <v>2184</v>
      </c>
      <c r="BL1088" s="325"/>
      <c r="BM1088" s="274">
        <f t="shared" si="328"/>
        <v>0.95835000000000004</v>
      </c>
      <c r="BN1088" s="326" t="str">
        <f t="shared" si="338"/>
        <v/>
      </c>
      <c r="BO1088" s="296" t="str">
        <f t="shared" si="339"/>
        <v/>
      </c>
      <c r="BP1088" t="str">
        <f t="shared" si="329"/>
        <v/>
      </c>
      <c r="BQ1088" s="296"/>
      <c r="BR1088" s="332">
        <v>45139</v>
      </c>
      <c r="BS1088" s="2" t="s">
        <v>108</v>
      </c>
      <c r="BT1088" s="2" t="s">
        <v>149</v>
      </c>
      <c r="BU1088" s="323">
        <v>47484</v>
      </c>
      <c r="BV1088" s="323">
        <v>47848</v>
      </c>
      <c r="BW1088" s="324">
        <v>8760</v>
      </c>
      <c r="BX1088" s="325">
        <v>82.98</v>
      </c>
      <c r="BY1088" s="274">
        <f t="shared" si="330"/>
        <v>0.95835000000000004</v>
      </c>
      <c r="BZ1088" s="326">
        <f t="shared" si="340"/>
        <v>86.586320237908907</v>
      </c>
      <c r="CA1088" s="296" t="str">
        <f t="shared" si="341"/>
        <v/>
      </c>
    </row>
    <row r="1089" spans="12:79" x14ac:dyDescent="0.25">
      <c r="L1089" s="332">
        <v>43943</v>
      </c>
      <c r="M1089" s="2" t="s">
        <v>108</v>
      </c>
      <c r="N1089" s="2" t="s">
        <v>138</v>
      </c>
      <c r="O1089" s="323">
        <v>46023</v>
      </c>
      <c r="P1089" s="323">
        <v>46387</v>
      </c>
      <c r="Q1089" s="324">
        <v>8760</v>
      </c>
      <c r="R1089" s="325">
        <v>45.95</v>
      </c>
      <c r="S1089" s="274">
        <f t="shared" si="322"/>
        <v>1.0544199999999999</v>
      </c>
      <c r="T1089" s="326">
        <f t="shared" si="331"/>
        <v>43.578460196126784</v>
      </c>
      <c r="U1089" s="296" t="str">
        <f t="shared" si="323"/>
        <v/>
      </c>
      <c r="V1089" s="296"/>
      <c r="W1089" s="332">
        <v>44375</v>
      </c>
      <c r="X1089" s="2" t="s">
        <v>108</v>
      </c>
      <c r="Y1089" s="2" t="s">
        <v>135</v>
      </c>
      <c r="Z1089" s="323">
        <v>45658</v>
      </c>
      <c r="AA1089" s="323">
        <v>46022</v>
      </c>
      <c r="AB1089" s="324">
        <v>8760</v>
      </c>
      <c r="AC1089" s="325">
        <v>58.03</v>
      </c>
      <c r="AD1089" s="274">
        <f t="shared" si="324"/>
        <v>1.09398</v>
      </c>
      <c r="AE1089" s="326">
        <f t="shared" si="332"/>
        <v>53.044845426790253</v>
      </c>
      <c r="AF1089" s="296" t="str">
        <f t="shared" si="333"/>
        <v/>
      </c>
      <c r="AG1089" s="296"/>
      <c r="AH1089" s="332">
        <v>44776</v>
      </c>
      <c r="AI1089" s="2" t="s">
        <v>108</v>
      </c>
      <c r="AJ1089" s="2" t="s">
        <v>149</v>
      </c>
      <c r="AK1089" s="323">
        <v>47484</v>
      </c>
      <c r="AL1089" s="323">
        <v>47848</v>
      </c>
      <c r="AM1089" s="324">
        <v>8760</v>
      </c>
      <c r="AN1089" s="325">
        <v>114.28</v>
      </c>
      <c r="AO1089" s="274">
        <f t="shared" si="325"/>
        <v>0.96899000000000002</v>
      </c>
      <c r="AP1089" s="326">
        <f t="shared" si="334"/>
        <v>117.93723361438198</v>
      </c>
      <c r="AQ1089" s="296" t="str">
        <f t="shared" si="335"/>
        <v/>
      </c>
      <c r="AR1089" s="296"/>
      <c r="AS1089" s="332">
        <v>44789</v>
      </c>
      <c r="AT1089" s="2" t="s">
        <v>115</v>
      </c>
      <c r="AU1089" s="2" t="s">
        <v>186</v>
      </c>
      <c r="AV1089" s="323">
        <v>44835</v>
      </c>
      <c r="AW1089" s="323">
        <v>44926</v>
      </c>
      <c r="AX1089" s="324">
        <v>2209</v>
      </c>
      <c r="AY1089" s="325">
        <v>565.25</v>
      </c>
      <c r="AZ1089" s="274">
        <f t="shared" si="326"/>
        <v>0.96899000000000002</v>
      </c>
      <c r="BA1089" s="326">
        <f t="shared" si="336"/>
        <v>583.33935334729972</v>
      </c>
      <c r="BB1089" s="296" t="str">
        <f t="shared" si="337"/>
        <v/>
      </c>
      <c r="BC1089" t="str">
        <f t="shared" si="327"/>
        <v/>
      </c>
      <c r="BD1089" s="296"/>
      <c r="BE1089" s="296"/>
      <c r="BF1089" s="332">
        <v>45152</v>
      </c>
      <c r="BG1089" s="2" t="s">
        <v>115</v>
      </c>
      <c r="BH1089" s="2" t="s">
        <v>116</v>
      </c>
      <c r="BI1089" s="323">
        <v>45200</v>
      </c>
      <c r="BJ1089" s="323">
        <v>45291</v>
      </c>
      <c r="BK1089" s="324">
        <v>2209</v>
      </c>
      <c r="BL1089" s="325">
        <v>119.4</v>
      </c>
      <c r="BM1089" s="274">
        <f t="shared" si="328"/>
        <v>0.95835000000000004</v>
      </c>
      <c r="BN1089" s="326">
        <f t="shared" si="338"/>
        <v>124.589137580216</v>
      </c>
      <c r="BO1089" s="296">
        <f t="shared" si="339"/>
        <v>124.589137580216</v>
      </c>
      <c r="BP1089">
        <f t="shared" si="329"/>
        <v>1</v>
      </c>
      <c r="BQ1089" s="296"/>
      <c r="BR1089" s="332">
        <v>45139</v>
      </c>
      <c r="BS1089" s="2" t="s">
        <v>108</v>
      </c>
      <c r="BT1089" s="2" t="s">
        <v>153</v>
      </c>
      <c r="BU1089" s="323">
        <v>47849</v>
      </c>
      <c r="BV1089" s="323">
        <v>48213</v>
      </c>
      <c r="BW1089" s="324">
        <v>8760</v>
      </c>
      <c r="BX1089" s="325">
        <v>82.8</v>
      </c>
      <c r="BY1089" s="274">
        <f t="shared" si="330"/>
        <v>0.95835000000000004</v>
      </c>
      <c r="BZ1089" s="326">
        <f t="shared" si="340"/>
        <v>86.398497417436218</v>
      </c>
      <c r="CA1089" s="296" t="str">
        <f t="shared" si="341"/>
        <v/>
      </c>
    </row>
    <row r="1090" spans="12:79" x14ac:dyDescent="0.25">
      <c r="L1090" s="332">
        <v>43942</v>
      </c>
      <c r="M1090" s="2" t="s">
        <v>108</v>
      </c>
      <c r="N1090" s="2" t="s">
        <v>151</v>
      </c>
      <c r="O1090" s="323">
        <v>44197</v>
      </c>
      <c r="P1090" s="323">
        <v>44561</v>
      </c>
      <c r="Q1090" s="324">
        <v>8760</v>
      </c>
      <c r="R1090" s="325">
        <v>37.479999999999997</v>
      </c>
      <c r="S1090" s="274">
        <f t="shared" si="322"/>
        <v>1.0544199999999999</v>
      </c>
      <c r="T1090" s="326">
        <f t="shared" si="331"/>
        <v>35.545608011987632</v>
      </c>
      <c r="U1090" s="296" t="str">
        <f t="shared" si="323"/>
        <v/>
      </c>
      <c r="V1090" s="296"/>
      <c r="W1090" s="332">
        <v>44375</v>
      </c>
      <c r="X1090" s="2" t="s">
        <v>108</v>
      </c>
      <c r="Y1090" s="2" t="s">
        <v>138</v>
      </c>
      <c r="Z1090" s="323">
        <v>46023</v>
      </c>
      <c r="AA1090" s="323">
        <v>46387</v>
      </c>
      <c r="AB1090" s="324">
        <v>8760</v>
      </c>
      <c r="AC1090" s="325">
        <v>58.15</v>
      </c>
      <c r="AD1090" s="274">
        <f t="shared" si="324"/>
        <v>1.09398</v>
      </c>
      <c r="AE1090" s="326">
        <f t="shared" si="332"/>
        <v>53.154536646008154</v>
      </c>
      <c r="AF1090" s="296" t="str">
        <f t="shared" si="333"/>
        <v/>
      </c>
      <c r="AG1090" s="296"/>
      <c r="AH1090" s="332">
        <v>44776</v>
      </c>
      <c r="AI1090" s="2" t="s">
        <v>108</v>
      </c>
      <c r="AJ1090" s="2" t="s">
        <v>153</v>
      </c>
      <c r="AK1090" s="323">
        <v>47849</v>
      </c>
      <c r="AL1090" s="323">
        <v>48213</v>
      </c>
      <c r="AM1090" s="324">
        <v>8760</v>
      </c>
      <c r="AN1090" s="325">
        <v>114.28</v>
      </c>
      <c r="AO1090" s="274">
        <f t="shared" si="325"/>
        <v>0.96899000000000002</v>
      </c>
      <c r="AP1090" s="326">
        <f t="shared" si="334"/>
        <v>117.93723361438198</v>
      </c>
      <c r="AQ1090" s="296" t="str">
        <f t="shared" si="335"/>
        <v/>
      </c>
      <c r="AR1090" s="296"/>
      <c r="AS1090" s="332">
        <v>44789</v>
      </c>
      <c r="AT1090" s="2" t="s">
        <v>115</v>
      </c>
      <c r="AU1090" s="2" t="s">
        <v>110</v>
      </c>
      <c r="AV1090" s="323">
        <v>44927</v>
      </c>
      <c r="AW1090" s="323">
        <v>45016</v>
      </c>
      <c r="AX1090" s="324">
        <v>2159</v>
      </c>
      <c r="AY1090" s="325">
        <v>580.42999999999995</v>
      </c>
      <c r="AZ1090" s="274">
        <f t="shared" si="326"/>
        <v>0.96899000000000002</v>
      </c>
      <c r="BA1090" s="326">
        <f t="shared" si="336"/>
        <v>599.00514969194717</v>
      </c>
      <c r="BB1090" s="296" t="str">
        <f t="shared" si="337"/>
        <v/>
      </c>
      <c r="BC1090" t="str">
        <f t="shared" si="327"/>
        <v/>
      </c>
      <c r="BD1090" s="296"/>
      <c r="BE1090" s="296"/>
      <c r="BF1090" s="332">
        <v>45152</v>
      </c>
      <c r="BG1090" s="2" t="s">
        <v>115</v>
      </c>
      <c r="BH1090" s="2" t="s">
        <v>111</v>
      </c>
      <c r="BI1090" s="323">
        <v>45292</v>
      </c>
      <c r="BJ1090" s="323">
        <v>45382</v>
      </c>
      <c r="BK1090" s="324">
        <v>2183</v>
      </c>
      <c r="BL1090" s="325">
        <v>139.83000000000001</v>
      </c>
      <c r="BM1090" s="274">
        <f t="shared" si="328"/>
        <v>0.95835000000000004</v>
      </c>
      <c r="BN1090" s="326">
        <f t="shared" si="338"/>
        <v>145.90702770386602</v>
      </c>
      <c r="BO1090" s="296">
        <f t="shared" si="339"/>
        <v>145.90702770386602</v>
      </c>
      <c r="BP1090">
        <f t="shared" si="329"/>
        <v>1</v>
      </c>
      <c r="BQ1090" s="296"/>
      <c r="BR1090" s="332">
        <v>45139</v>
      </c>
      <c r="BS1090" s="2" t="s">
        <v>108</v>
      </c>
      <c r="BT1090" s="2" t="s">
        <v>155</v>
      </c>
      <c r="BU1090" s="323">
        <v>48214</v>
      </c>
      <c r="BV1090" s="323">
        <v>48579</v>
      </c>
      <c r="BW1090" s="324">
        <v>8784</v>
      </c>
      <c r="BX1090" s="325">
        <v>82.65</v>
      </c>
      <c r="BY1090" s="274">
        <f t="shared" si="330"/>
        <v>0.95835000000000004</v>
      </c>
      <c r="BZ1090" s="326">
        <f t="shared" si="340"/>
        <v>86.241978400375643</v>
      </c>
      <c r="CA1090" s="296" t="str">
        <f t="shared" si="341"/>
        <v/>
      </c>
    </row>
    <row r="1091" spans="12:79" x14ac:dyDescent="0.25">
      <c r="L1091" s="332">
        <v>43942</v>
      </c>
      <c r="M1091" s="2" t="s">
        <v>108</v>
      </c>
      <c r="N1091" s="2" t="s">
        <v>133</v>
      </c>
      <c r="O1091" s="323">
        <v>44562</v>
      </c>
      <c r="P1091" s="323">
        <v>44926</v>
      </c>
      <c r="Q1091" s="324">
        <v>8760</v>
      </c>
      <c r="R1091" s="325">
        <v>40.75</v>
      </c>
      <c r="S1091" s="274">
        <f t="shared" si="322"/>
        <v>1.0544199999999999</v>
      </c>
      <c r="T1091" s="326">
        <f t="shared" si="331"/>
        <v>38.646839020504167</v>
      </c>
      <c r="U1091" s="296" t="str">
        <f t="shared" si="323"/>
        <v/>
      </c>
      <c r="V1091" s="296"/>
      <c r="W1091" s="332">
        <v>44375</v>
      </c>
      <c r="X1091" s="2" t="s">
        <v>108</v>
      </c>
      <c r="Y1091" s="2" t="s">
        <v>141</v>
      </c>
      <c r="Z1091" s="323">
        <v>46388</v>
      </c>
      <c r="AA1091" s="323">
        <v>46752</v>
      </c>
      <c r="AB1091" s="324">
        <v>8760</v>
      </c>
      <c r="AC1091" s="325">
        <v>58.48</v>
      </c>
      <c r="AD1091" s="274">
        <f t="shared" si="324"/>
        <v>1.09398</v>
      </c>
      <c r="AE1091" s="326">
        <f t="shared" si="332"/>
        <v>53.456187498857382</v>
      </c>
      <c r="AF1091" s="296" t="str">
        <f t="shared" si="333"/>
        <v/>
      </c>
      <c r="AG1091" s="296"/>
      <c r="AH1091" s="332">
        <v>44776</v>
      </c>
      <c r="AI1091" s="2" t="s">
        <v>108</v>
      </c>
      <c r="AJ1091" s="2" t="s">
        <v>155</v>
      </c>
      <c r="AK1091" s="323">
        <v>48214</v>
      </c>
      <c r="AL1091" s="323">
        <v>48579</v>
      </c>
      <c r="AM1091" s="324">
        <v>8784</v>
      </c>
      <c r="AN1091" s="325">
        <v>114.28</v>
      </c>
      <c r="AO1091" s="274">
        <f t="shared" si="325"/>
        <v>0.96899000000000002</v>
      </c>
      <c r="AP1091" s="326">
        <f t="shared" si="334"/>
        <v>117.93723361438198</v>
      </c>
      <c r="AQ1091" s="296" t="str">
        <f t="shared" si="335"/>
        <v/>
      </c>
      <c r="AR1091" s="296"/>
      <c r="AS1091" s="332">
        <v>44789</v>
      </c>
      <c r="AT1091" s="2" t="s">
        <v>115</v>
      </c>
      <c r="AU1091" s="2" t="s">
        <v>134</v>
      </c>
      <c r="AV1091" s="323">
        <v>45017</v>
      </c>
      <c r="AW1091" s="323">
        <v>45107</v>
      </c>
      <c r="AX1091" s="324">
        <v>2184</v>
      </c>
      <c r="AY1091" s="325">
        <v>457.9</v>
      </c>
      <c r="AZ1091" s="274">
        <f t="shared" si="326"/>
        <v>0.96899000000000002</v>
      </c>
      <c r="BA1091" s="326">
        <f t="shared" si="336"/>
        <v>472.55389632503943</v>
      </c>
      <c r="BB1091" s="296" t="str">
        <f t="shared" si="337"/>
        <v/>
      </c>
      <c r="BC1091" t="str">
        <f t="shared" si="327"/>
        <v/>
      </c>
      <c r="BD1091" s="296"/>
      <c r="BE1091" s="296"/>
      <c r="BF1091" s="332">
        <v>45152</v>
      </c>
      <c r="BG1091" s="2" t="s">
        <v>115</v>
      </c>
      <c r="BH1091" s="2" t="s">
        <v>117</v>
      </c>
      <c r="BI1091" s="323">
        <v>45383</v>
      </c>
      <c r="BJ1091" s="323">
        <v>45473</v>
      </c>
      <c r="BK1091" s="324">
        <v>2184</v>
      </c>
      <c r="BL1091" s="325">
        <v>121.82</v>
      </c>
      <c r="BM1091" s="274">
        <f t="shared" si="328"/>
        <v>0.95835000000000004</v>
      </c>
      <c r="BN1091" s="326">
        <f t="shared" si="338"/>
        <v>127.11431105545989</v>
      </c>
      <c r="BO1091" s="296">
        <f t="shared" si="339"/>
        <v>127.11431105545989</v>
      </c>
      <c r="BP1091">
        <f t="shared" si="329"/>
        <v>1</v>
      </c>
      <c r="BQ1091" s="296"/>
      <c r="BR1091" s="332">
        <v>45139</v>
      </c>
      <c r="BS1091" s="2" t="s">
        <v>108</v>
      </c>
      <c r="BT1091" s="2" t="s">
        <v>158</v>
      </c>
      <c r="BU1091" s="323">
        <v>48580</v>
      </c>
      <c r="BV1091" s="323">
        <v>48944</v>
      </c>
      <c r="BW1091" s="324">
        <v>8760</v>
      </c>
      <c r="BX1091" s="325">
        <v>81.8</v>
      </c>
      <c r="BY1091" s="274">
        <f t="shared" si="330"/>
        <v>0.95835000000000004</v>
      </c>
      <c r="BZ1091" s="326">
        <f t="shared" si="340"/>
        <v>85.355037303699064</v>
      </c>
      <c r="CA1091" s="296" t="str">
        <f t="shared" si="341"/>
        <v/>
      </c>
    </row>
    <row r="1092" spans="12:79" x14ac:dyDescent="0.25">
      <c r="L1092" s="332">
        <v>43942</v>
      </c>
      <c r="M1092" s="2" t="s">
        <v>108</v>
      </c>
      <c r="N1092" s="2" t="s">
        <v>110</v>
      </c>
      <c r="O1092" s="323">
        <v>44927</v>
      </c>
      <c r="P1092" s="323">
        <v>45291</v>
      </c>
      <c r="Q1092" s="324">
        <v>8760</v>
      </c>
      <c r="R1092" s="325">
        <v>43.29</v>
      </c>
      <c r="S1092" s="274">
        <f t="shared" si="322"/>
        <v>1.0544199999999999</v>
      </c>
      <c r="T1092" s="326">
        <f t="shared" si="331"/>
        <v>41.055746287058291</v>
      </c>
      <c r="U1092" s="296" t="str">
        <f t="shared" si="323"/>
        <v/>
      </c>
      <c r="V1092" s="296"/>
      <c r="W1092" s="332">
        <v>44372</v>
      </c>
      <c r="X1092" s="2" t="s">
        <v>108</v>
      </c>
      <c r="Y1092" s="2" t="s">
        <v>133</v>
      </c>
      <c r="Z1092" s="323">
        <v>44562</v>
      </c>
      <c r="AA1092" s="323">
        <v>44926</v>
      </c>
      <c r="AB1092" s="324">
        <v>8760</v>
      </c>
      <c r="AC1092" s="325">
        <v>69.7</v>
      </c>
      <c r="AD1092" s="274">
        <f t="shared" si="324"/>
        <v>1.09398</v>
      </c>
      <c r="AE1092" s="326">
        <f t="shared" si="332"/>
        <v>63.712316495731187</v>
      </c>
      <c r="AF1092" s="296" t="str">
        <f t="shared" si="333"/>
        <v/>
      </c>
      <c r="AG1092" s="296"/>
      <c r="AH1092" s="332">
        <v>44775</v>
      </c>
      <c r="AI1092" s="2" t="s">
        <v>108</v>
      </c>
      <c r="AJ1092" s="2" t="s">
        <v>110</v>
      </c>
      <c r="AK1092" s="323">
        <v>44927</v>
      </c>
      <c r="AL1092" s="323">
        <v>45291</v>
      </c>
      <c r="AM1092" s="324">
        <v>8760</v>
      </c>
      <c r="AN1092" s="325">
        <v>398.5</v>
      </c>
      <c r="AO1092" s="274">
        <f t="shared" si="325"/>
        <v>0.96899000000000002</v>
      </c>
      <c r="AP1092" s="326">
        <f t="shared" si="334"/>
        <v>411.25295410685351</v>
      </c>
      <c r="AQ1092" s="296" t="str">
        <f t="shared" si="335"/>
        <v/>
      </c>
      <c r="AR1092" s="296"/>
      <c r="AS1092" s="332">
        <v>44789</v>
      </c>
      <c r="AT1092" s="2" t="s">
        <v>115</v>
      </c>
      <c r="AU1092" s="2" t="s">
        <v>137</v>
      </c>
      <c r="AV1092" s="323">
        <v>45108</v>
      </c>
      <c r="AW1092" s="323">
        <v>45199</v>
      </c>
      <c r="AX1092" s="324">
        <v>2208</v>
      </c>
      <c r="AY1092" s="325">
        <v>451.64</v>
      </c>
      <c r="AZ1092" s="274">
        <f t="shared" si="326"/>
        <v>0.96899000000000002</v>
      </c>
      <c r="BA1092" s="326">
        <f t="shared" si="336"/>
        <v>466.09356133706228</v>
      </c>
      <c r="BB1092" s="296" t="str">
        <f t="shared" si="337"/>
        <v/>
      </c>
      <c r="BC1092" t="str">
        <f t="shared" si="327"/>
        <v/>
      </c>
      <c r="BD1092" s="296"/>
      <c r="BE1092" s="296"/>
      <c r="BF1092" s="332">
        <v>45152</v>
      </c>
      <c r="BG1092" s="2" t="s">
        <v>115</v>
      </c>
      <c r="BH1092" s="2" t="s">
        <v>118</v>
      </c>
      <c r="BI1092" s="323">
        <v>45474</v>
      </c>
      <c r="BJ1092" s="323">
        <v>45565</v>
      </c>
      <c r="BK1092" s="324">
        <v>2208</v>
      </c>
      <c r="BL1092" s="325">
        <v>132.69</v>
      </c>
      <c r="BM1092" s="274">
        <f t="shared" si="328"/>
        <v>0.95835000000000004</v>
      </c>
      <c r="BN1092" s="326">
        <f t="shared" si="338"/>
        <v>138.45672249178276</v>
      </c>
      <c r="BO1092" s="296">
        <f t="shared" si="339"/>
        <v>138.45672249178276</v>
      </c>
      <c r="BP1092">
        <f t="shared" si="329"/>
        <v>1</v>
      </c>
      <c r="BQ1092" s="296"/>
      <c r="BR1092" s="332">
        <v>45138</v>
      </c>
      <c r="BS1092" s="2" t="s">
        <v>108</v>
      </c>
      <c r="BT1092" s="2" t="s">
        <v>111</v>
      </c>
      <c r="BU1092" s="323">
        <v>45292</v>
      </c>
      <c r="BV1092" s="323">
        <v>45657</v>
      </c>
      <c r="BW1092" s="324">
        <v>8784</v>
      </c>
      <c r="BX1092" s="325">
        <v>138.13999999999999</v>
      </c>
      <c r="BY1092" s="274">
        <f t="shared" si="330"/>
        <v>0.96609999999999996</v>
      </c>
      <c r="BZ1092" s="326">
        <f t="shared" si="340"/>
        <v>142.98726839871648</v>
      </c>
      <c r="CA1092" s="296">
        <f t="shared" si="341"/>
        <v>142.98726839871648</v>
      </c>
    </row>
    <row r="1093" spans="12:79" x14ac:dyDescent="0.25">
      <c r="L1093" s="332">
        <v>43942</v>
      </c>
      <c r="M1093" s="2" t="s">
        <v>108</v>
      </c>
      <c r="N1093" s="2" t="s">
        <v>111</v>
      </c>
      <c r="O1093" s="323">
        <v>45292</v>
      </c>
      <c r="P1093" s="323">
        <v>45657</v>
      </c>
      <c r="Q1093" s="324">
        <v>8784</v>
      </c>
      <c r="R1093" s="325">
        <v>44.55</v>
      </c>
      <c r="S1093" s="274">
        <f t="shared" si="322"/>
        <v>1.0544199999999999</v>
      </c>
      <c r="T1093" s="326">
        <f t="shared" si="331"/>
        <v>42.250716033459156</v>
      </c>
      <c r="U1093" s="296" t="str">
        <f t="shared" si="323"/>
        <v/>
      </c>
      <c r="V1093" s="296"/>
      <c r="W1093" s="332">
        <v>44372</v>
      </c>
      <c r="X1093" s="2" t="s">
        <v>108</v>
      </c>
      <c r="Y1093" s="2" t="s">
        <v>110</v>
      </c>
      <c r="Z1093" s="323">
        <v>44927</v>
      </c>
      <c r="AA1093" s="323">
        <v>45291</v>
      </c>
      <c r="AB1093" s="324">
        <v>8760</v>
      </c>
      <c r="AC1093" s="325">
        <v>62.78</v>
      </c>
      <c r="AD1093" s="274">
        <f t="shared" si="324"/>
        <v>1.09398</v>
      </c>
      <c r="AE1093" s="326">
        <f t="shared" si="332"/>
        <v>57.386789520832195</v>
      </c>
      <c r="AF1093" s="296" t="str">
        <f t="shared" si="333"/>
        <v/>
      </c>
      <c r="AG1093" s="296"/>
      <c r="AH1093" s="332">
        <v>44775</v>
      </c>
      <c r="AI1093" s="2" t="s">
        <v>108</v>
      </c>
      <c r="AJ1093" s="2" t="s">
        <v>111</v>
      </c>
      <c r="AK1093" s="323">
        <v>45292</v>
      </c>
      <c r="AL1093" s="323">
        <v>45657</v>
      </c>
      <c r="AM1093" s="324">
        <v>8784</v>
      </c>
      <c r="AN1093" s="325">
        <v>226.62</v>
      </c>
      <c r="AO1093" s="274">
        <f t="shared" si="325"/>
        <v>0.96899000000000002</v>
      </c>
      <c r="AP1093" s="326">
        <f t="shared" si="334"/>
        <v>233.87238258392759</v>
      </c>
      <c r="AQ1093" s="296">
        <f t="shared" si="335"/>
        <v>233.87238258392759</v>
      </c>
      <c r="AR1093" s="296"/>
      <c r="AS1093" s="332">
        <v>44789</v>
      </c>
      <c r="AT1093" s="2" t="s">
        <v>115</v>
      </c>
      <c r="AU1093" s="2" t="s">
        <v>116</v>
      </c>
      <c r="AV1093" s="323">
        <v>45200</v>
      </c>
      <c r="AW1093" s="323">
        <v>45291</v>
      </c>
      <c r="AX1093" s="324">
        <v>2209</v>
      </c>
      <c r="AY1093" s="325">
        <v>540.5</v>
      </c>
      <c r="AZ1093" s="274">
        <f t="shared" si="326"/>
        <v>0.96899000000000002</v>
      </c>
      <c r="BA1093" s="326">
        <f t="shared" si="336"/>
        <v>557.7972940897223</v>
      </c>
      <c r="BB1093" s="296" t="str">
        <f t="shared" si="337"/>
        <v/>
      </c>
      <c r="BC1093">
        <f t="shared" si="327"/>
        <v>1</v>
      </c>
      <c r="BD1093" s="296"/>
      <c r="BE1093" s="296"/>
      <c r="BF1093" s="332">
        <v>45152</v>
      </c>
      <c r="BG1093" s="2" t="s">
        <v>115</v>
      </c>
      <c r="BH1093" s="2" t="s">
        <v>140</v>
      </c>
      <c r="BI1093" s="323">
        <v>45566</v>
      </c>
      <c r="BJ1093" s="323">
        <v>45657</v>
      </c>
      <c r="BK1093" s="324">
        <v>2209</v>
      </c>
      <c r="BL1093" s="325">
        <v>152.74</v>
      </c>
      <c r="BM1093" s="274">
        <f t="shared" si="328"/>
        <v>0.95835000000000004</v>
      </c>
      <c r="BN1093" s="326">
        <f t="shared" si="338"/>
        <v>159.37809777221267</v>
      </c>
      <c r="BO1093" s="296" t="str">
        <f t="shared" si="339"/>
        <v/>
      </c>
      <c r="BP1093" t="str">
        <f t="shared" si="329"/>
        <v/>
      </c>
      <c r="BQ1093" s="296"/>
      <c r="BR1093" s="332">
        <v>45138</v>
      </c>
      <c r="BS1093" s="2" t="s">
        <v>108</v>
      </c>
      <c r="BT1093" s="2" t="s">
        <v>135</v>
      </c>
      <c r="BU1093" s="323">
        <v>45658</v>
      </c>
      <c r="BV1093" s="323">
        <v>46022</v>
      </c>
      <c r="BW1093" s="324">
        <v>8760</v>
      </c>
      <c r="BX1093" s="325">
        <v>126.23</v>
      </c>
      <c r="BY1093" s="274">
        <f t="shared" si="330"/>
        <v>0.96609999999999996</v>
      </c>
      <c r="BZ1093" s="326">
        <f t="shared" si="340"/>
        <v>130.65935203395094</v>
      </c>
      <c r="CA1093" s="296" t="str">
        <f t="shared" si="341"/>
        <v/>
      </c>
    </row>
    <row r="1094" spans="12:79" x14ac:dyDescent="0.25">
      <c r="L1094" s="332">
        <v>43942</v>
      </c>
      <c r="M1094" s="2" t="s">
        <v>108</v>
      </c>
      <c r="N1094" s="2" t="s">
        <v>135</v>
      </c>
      <c r="O1094" s="323">
        <v>45658</v>
      </c>
      <c r="P1094" s="323">
        <v>46022</v>
      </c>
      <c r="Q1094" s="324">
        <v>8760</v>
      </c>
      <c r="R1094" s="325">
        <v>44.98</v>
      </c>
      <c r="S1094" s="274">
        <f t="shared" si="322"/>
        <v>1.0544199999999999</v>
      </c>
      <c r="T1094" s="326">
        <f t="shared" si="331"/>
        <v>42.658523169135641</v>
      </c>
      <c r="U1094" s="296" t="str">
        <f t="shared" si="323"/>
        <v/>
      </c>
      <c r="V1094" s="296"/>
      <c r="W1094" s="332">
        <v>44372</v>
      </c>
      <c r="X1094" s="2" t="s">
        <v>108</v>
      </c>
      <c r="Y1094" s="2" t="s">
        <v>111</v>
      </c>
      <c r="Z1094" s="323">
        <v>45292</v>
      </c>
      <c r="AA1094" s="323">
        <v>45657</v>
      </c>
      <c r="AB1094" s="324">
        <v>8784</v>
      </c>
      <c r="AC1094" s="325">
        <v>58.67</v>
      </c>
      <c r="AD1094" s="274">
        <f t="shared" si="324"/>
        <v>1.09398</v>
      </c>
      <c r="AE1094" s="326">
        <f t="shared" si="332"/>
        <v>53.629865262619063</v>
      </c>
      <c r="AF1094" s="296" t="str">
        <f t="shared" si="333"/>
        <v/>
      </c>
      <c r="AG1094" s="296"/>
      <c r="AH1094" s="332">
        <v>44775</v>
      </c>
      <c r="AI1094" s="2" t="s">
        <v>108</v>
      </c>
      <c r="AJ1094" s="2" t="s">
        <v>135</v>
      </c>
      <c r="AK1094" s="323">
        <v>45658</v>
      </c>
      <c r="AL1094" s="323">
        <v>46022</v>
      </c>
      <c r="AM1094" s="324">
        <v>8760</v>
      </c>
      <c r="AN1094" s="325">
        <v>157.16999999999999</v>
      </c>
      <c r="AO1094" s="274">
        <f t="shared" si="325"/>
        <v>0.96899000000000002</v>
      </c>
      <c r="AP1094" s="326">
        <f t="shared" si="334"/>
        <v>162.19981630357381</v>
      </c>
      <c r="AQ1094" s="296" t="str">
        <f t="shared" si="335"/>
        <v/>
      </c>
      <c r="AR1094" s="296"/>
      <c r="AS1094" s="332">
        <v>44789</v>
      </c>
      <c r="AT1094" s="2" t="s">
        <v>115</v>
      </c>
      <c r="AU1094" s="2" t="s">
        <v>111</v>
      </c>
      <c r="AV1094" s="323">
        <v>45292</v>
      </c>
      <c r="AW1094" s="323">
        <v>45382</v>
      </c>
      <c r="AX1094" s="324">
        <v>2183</v>
      </c>
      <c r="AY1094" s="325">
        <v>466.24</v>
      </c>
      <c r="AZ1094" s="274">
        <f t="shared" si="326"/>
        <v>0.96899000000000002</v>
      </c>
      <c r="BA1094" s="326">
        <f t="shared" si="336"/>
        <v>481.16079629304738</v>
      </c>
      <c r="BB1094" s="296" t="str">
        <f t="shared" si="337"/>
        <v/>
      </c>
      <c r="BC1094">
        <f t="shared" si="327"/>
        <v>1</v>
      </c>
      <c r="BD1094" s="296"/>
      <c r="BE1094" s="296"/>
      <c r="BF1094" s="332">
        <v>45152</v>
      </c>
      <c r="BG1094" s="2" t="s">
        <v>115</v>
      </c>
      <c r="BH1094" s="2" t="s">
        <v>135</v>
      </c>
      <c r="BI1094" s="323">
        <v>45658</v>
      </c>
      <c r="BJ1094" s="323">
        <v>45747</v>
      </c>
      <c r="BK1094" s="324">
        <v>2159</v>
      </c>
      <c r="BL1094" s="325">
        <v>152.97</v>
      </c>
      <c r="BM1094" s="274">
        <f t="shared" si="328"/>
        <v>0.95835000000000004</v>
      </c>
      <c r="BN1094" s="326">
        <f t="shared" si="338"/>
        <v>159.61809359837218</v>
      </c>
      <c r="BO1094" s="296" t="str">
        <f t="shared" si="339"/>
        <v/>
      </c>
      <c r="BP1094" t="str">
        <f t="shared" si="329"/>
        <v/>
      </c>
      <c r="BQ1094" s="296"/>
      <c r="BR1094" s="332">
        <v>45138</v>
      </c>
      <c r="BS1094" s="2" t="s">
        <v>108</v>
      </c>
      <c r="BT1094" s="2" t="s">
        <v>138</v>
      </c>
      <c r="BU1094" s="323">
        <v>46023</v>
      </c>
      <c r="BV1094" s="323">
        <v>46387</v>
      </c>
      <c r="BW1094" s="324">
        <v>8760</v>
      </c>
      <c r="BX1094" s="325">
        <v>107.33</v>
      </c>
      <c r="BY1094" s="274">
        <f t="shared" si="330"/>
        <v>0.96609999999999996</v>
      </c>
      <c r="BZ1094" s="326">
        <f t="shared" si="340"/>
        <v>111.09615981782424</v>
      </c>
      <c r="CA1094" s="296" t="str">
        <f t="shared" si="341"/>
        <v/>
      </c>
    </row>
    <row r="1095" spans="12:79" x14ac:dyDescent="0.25">
      <c r="L1095" s="332">
        <v>43942</v>
      </c>
      <c r="M1095" s="2" t="s">
        <v>108</v>
      </c>
      <c r="N1095" s="2" t="s">
        <v>138</v>
      </c>
      <c r="O1095" s="323">
        <v>46023</v>
      </c>
      <c r="P1095" s="323">
        <v>46387</v>
      </c>
      <c r="Q1095" s="324">
        <v>8760</v>
      </c>
      <c r="R1095" s="325">
        <v>45.53</v>
      </c>
      <c r="S1095" s="274">
        <f t="shared" si="322"/>
        <v>1.0544199999999999</v>
      </c>
      <c r="T1095" s="326">
        <f t="shared" si="331"/>
        <v>43.180136947326496</v>
      </c>
      <c r="U1095" s="296" t="str">
        <f t="shared" si="323"/>
        <v/>
      </c>
      <c r="V1095" s="296"/>
      <c r="W1095" s="332">
        <v>44372</v>
      </c>
      <c r="X1095" s="2" t="s">
        <v>108</v>
      </c>
      <c r="Y1095" s="2" t="s">
        <v>135</v>
      </c>
      <c r="Z1095" s="323">
        <v>45658</v>
      </c>
      <c r="AA1095" s="323">
        <v>46022</v>
      </c>
      <c r="AB1095" s="324">
        <v>8760</v>
      </c>
      <c r="AC1095" s="325">
        <v>57.97</v>
      </c>
      <c r="AD1095" s="274">
        <f t="shared" si="324"/>
        <v>1.09398</v>
      </c>
      <c r="AE1095" s="326">
        <f t="shared" si="332"/>
        <v>52.9899998171813</v>
      </c>
      <c r="AF1095" s="296" t="str">
        <f t="shared" si="333"/>
        <v/>
      </c>
      <c r="AG1095" s="296"/>
      <c r="AH1095" s="332">
        <v>44775</v>
      </c>
      <c r="AI1095" s="2" t="s">
        <v>108</v>
      </c>
      <c r="AJ1095" s="2" t="s">
        <v>138</v>
      </c>
      <c r="AK1095" s="323">
        <v>46023</v>
      </c>
      <c r="AL1095" s="323">
        <v>46387</v>
      </c>
      <c r="AM1095" s="324">
        <v>8760</v>
      </c>
      <c r="AN1095" s="325">
        <v>148</v>
      </c>
      <c r="AO1095" s="274">
        <f t="shared" si="325"/>
        <v>0.96899000000000002</v>
      </c>
      <c r="AP1095" s="326">
        <f t="shared" si="334"/>
        <v>152.73635434834208</v>
      </c>
      <c r="AQ1095" s="296" t="str">
        <f t="shared" si="335"/>
        <v/>
      </c>
      <c r="AR1095" s="296"/>
      <c r="AS1095" s="332">
        <v>44789</v>
      </c>
      <c r="AT1095" s="2" t="s">
        <v>115</v>
      </c>
      <c r="AU1095" s="2" t="s">
        <v>117</v>
      </c>
      <c r="AV1095" s="323">
        <v>45383</v>
      </c>
      <c r="AW1095" s="323">
        <v>45473</v>
      </c>
      <c r="AX1095" s="324">
        <v>2184</v>
      </c>
      <c r="AY1095" s="325">
        <v>257.31</v>
      </c>
      <c r="AZ1095" s="274">
        <f t="shared" si="326"/>
        <v>0.96899000000000002</v>
      </c>
      <c r="BA1095" s="326">
        <f t="shared" si="336"/>
        <v>265.54453606332368</v>
      </c>
      <c r="BB1095" s="296" t="str">
        <f t="shared" si="337"/>
        <v/>
      </c>
      <c r="BC1095">
        <f t="shared" si="327"/>
        <v>1</v>
      </c>
      <c r="BD1095" s="296"/>
      <c r="BE1095" s="296"/>
      <c r="BF1095" s="332">
        <v>45152</v>
      </c>
      <c r="BG1095" s="2" t="s">
        <v>115</v>
      </c>
      <c r="BH1095" s="2" t="s">
        <v>145</v>
      </c>
      <c r="BI1095" s="323">
        <v>45748</v>
      </c>
      <c r="BJ1095" s="323">
        <v>45838</v>
      </c>
      <c r="BK1095" s="324">
        <v>2184</v>
      </c>
      <c r="BL1095" s="325">
        <v>106.42</v>
      </c>
      <c r="BM1095" s="274">
        <f t="shared" si="328"/>
        <v>0.95835000000000004</v>
      </c>
      <c r="BN1095" s="326">
        <f t="shared" si="338"/>
        <v>111.04502530390775</v>
      </c>
      <c r="BO1095" s="296" t="str">
        <f t="shared" si="339"/>
        <v/>
      </c>
      <c r="BP1095" t="str">
        <f t="shared" si="329"/>
        <v/>
      </c>
      <c r="BQ1095" s="296"/>
      <c r="BR1095" s="332">
        <v>45138</v>
      </c>
      <c r="BS1095" s="2" t="s">
        <v>108</v>
      </c>
      <c r="BT1095" s="2" t="s">
        <v>141</v>
      </c>
      <c r="BU1095" s="323">
        <v>46388</v>
      </c>
      <c r="BV1095" s="323">
        <v>46752</v>
      </c>
      <c r="BW1095" s="324">
        <v>8760</v>
      </c>
      <c r="BX1095" s="325">
        <v>90.44</v>
      </c>
      <c r="BY1095" s="274">
        <f t="shared" si="330"/>
        <v>0.96609999999999996</v>
      </c>
      <c r="BZ1095" s="326">
        <f t="shared" si="340"/>
        <v>93.613497567539596</v>
      </c>
      <c r="CA1095" s="296" t="str">
        <f t="shared" si="341"/>
        <v/>
      </c>
    </row>
    <row r="1096" spans="12:79" x14ac:dyDescent="0.25">
      <c r="L1096" s="332">
        <v>43941</v>
      </c>
      <c r="M1096" s="2" t="s">
        <v>108</v>
      </c>
      <c r="N1096" s="2" t="s">
        <v>151</v>
      </c>
      <c r="O1096" s="323">
        <v>44197</v>
      </c>
      <c r="P1096" s="323">
        <v>44561</v>
      </c>
      <c r="Q1096" s="324">
        <v>8760</v>
      </c>
      <c r="R1096" s="325">
        <v>38.78</v>
      </c>
      <c r="S1096" s="274">
        <f t="shared" si="322"/>
        <v>1.0544199999999999</v>
      </c>
      <c r="T1096" s="326">
        <f t="shared" si="331"/>
        <v>36.778513305893291</v>
      </c>
      <c r="U1096" s="296" t="str">
        <f t="shared" si="323"/>
        <v/>
      </c>
      <c r="V1096" s="296"/>
      <c r="W1096" s="332">
        <v>44372</v>
      </c>
      <c r="X1096" s="2" t="s">
        <v>108</v>
      </c>
      <c r="Y1096" s="2" t="s">
        <v>138</v>
      </c>
      <c r="Z1096" s="323">
        <v>46023</v>
      </c>
      <c r="AA1096" s="323">
        <v>46387</v>
      </c>
      <c r="AB1096" s="324">
        <v>8760</v>
      </c>
      <c r="AC1096" s="325">
        <v>58.05</v>
      </c>
      <c r="AD1096" s="274">
        <f t="shared" si="324"/>
        <v>1.09398</v>
      </c>
      <c r="AE1096" s="326">
        <f t="shared" si="332"/>
        <v>53.0631272966599</v>
      </c>
      <c r="AF1096" s="296" t="str">
        <f t="shared" si="333"/>
        <v/>
      </c>
      <c r="AG1096" s="296"/>
      <c r="AH1096" s="332">
        <v>44775</v>
      </c>
      <c r="AI1096" s="2" t="s">
        <v>108</v>
      </c>
      <c r="AJ1096" s="2" t="s">
        <v>141</v>
      </c>
      <c r="AK1096" s="323">
        <v>46388</v>
      </c>
      <c r="AL1096" s="323">
        <v>46752</v>
      </c>
      <c r="AM1096" s="324">
        <v>8760</v>
      </c>
      <c r="AN1096" s="325">
        <v>125.41</v>
      </c>
      <c r="AO1096" s="274">
        <f t="shared" si="325"/>
        <v>0.96899000000000002</v>
      </c>
      <c r="AP1096" s="326">
        <f t="shared" si="334"/>
        <v>129.42342026233501</v>
      </c>
      <c r="AQ1096" s="296" t="str">
        <f t="shared" si="335"/>
        <v/>
      </c>
      <c r="AR1096" s="296"/>
      <c r="AS1096" s="332">
        <v>44789</v>
      </c>
      <c r="AT1096" s="2" t="s">
        <v>115</v>
      </c>
      <c r="AU1096" s="2" t="s">
        <v>118</v>
      </c>
      <c r="AV1096" s="323">
        <v>45474</v>
      </c>
      <c r="AW1096" s="323">
        <v>45565</v>
      </c>
      <c r="AX1096" s="324">
        <v>2208</v>
      </c>
      <c r="AY1096" s="325">
        <v>246.32</v>
      </c>
      <c r="AZ1096" s="274">
        <f t="shared" si="326"/>
        <v>0.96899000000000002</v>
      </c>
      <c r="BA1096" s="326">
        <f t="shared" si="336"/>
        <v>254.202829750565</v>
      </c>
      <c r="BB1096" s="296" t="str">
        <f t="shared" si="337"/>
        <v/>
      </c>
      <c r="BC1096">
        <f t="shared" si="327"/>
        <v>1</v>
      </c>
      <c r="BD1096" s="296"/>
      <c r="BE1096" s="296"/>
      <c r="BF1096" s="332">
        <v>45152</v>
      </c>
      <c r="BG1096" s="2" t="s">
        <v>115</v>
      </c>
      <c r="BH1096" s="2" t="s">
        <v>148</v>
      </c>
      <c r="BI1096" s="323">
        <v>45839</v>
      </c>
      <c r="BJ1096" s="323">
        <v>45930</v>
      </c>
      <c r="BK1096" s="324">
        <v>2208</v>
      </c>
      <c r="BL1096" s="325">
        <v>108.19</v>
      </c>
      <c r="BM1096" s="274">
        <f t="shared" si="328"/>
        <v>0.95835000000000004</v>
      </c>
      <c r="BN1096" s="326">
        <f t="shared" si="338"/>
        <v>112.89194970522252</v>
      </c>
      <c r="BO1096" s="296" t="str">
        <f t="shared" si="339"/>
        <v/>
      </c>
      <c r="BP1096" t="str">
        <f t="shared" si="329"/>
        <v/>
      </c>
      <c r="BQ1096" s="296"/>
      <c r="BR1096" s="332">
        <v>45138</v>
      </c>
      <c r="BS1096" s="2" t="s">
        <v>108</v>
      </c>
      <c r="BT1096" s="2" t="s">
        <v>143</v>
      </c>
      <c r="BU1096" s="323">
        <v>46753</v>
      </c>
      <c r="BV1096" s="323">
        <v>47118</v>
      </c>
      <c r="BW1096" s="324">
        <v>8784</v>
      </c>
      <c r="BX1096" s="325">
        <v>84</v>
      </c>
      <c r="BY1096" s="274">
        <f t="shared" si="330"/>
        <v>0.96609999999999996</v>
      </c>
      <c r="BZ1096" s="326">
        <f t="shared" si="340"/>
        <v>86.947520960563097</v>
      </c>
      <c r="CA1096" s="296" t="str">
        <f t="shared" si="341"/>
        <v/>
      </c>
    </row>
    <row r="1097" spans="12:79" x14ac:dyDescent="0.25">
      <c r="L1097" s="332">
        <v>43941</v>
      </c>
      <c r="M1097" s="2" t="s">
        <v>108</v>
      </c>
      <c r="N1097" s="2" t="s">
        <v>133</v>
      </c>
      <c r="O1097" s="323">
        <v>44562</v>
      </c>
      <c r="P1097" s="323">
        <v>44926</v>
      </c>
      <c r="Q1097" s="324">
        <v>8760</v>
      </c>
      <c r="R1097" s="325">
        <v>42.27</v>
      </c>
      <c r="S1097" s="274">
        <f t="shared" si="322"/>
        <v>1.0544199999999999</v>
      </c>
      <c r="T1097" s="326">
        <f t="shared" si="331"/>
        <v>40.088389825686164</v>
      </c>
      <c r="U1097" s="296" t="str">
        <f t="shared" si="323"/>
        <v/>
      </c>
      <c r="V1097" s="296"/>
      <c r="W1097" s="332">
        <v>44372</v>
      </c>
      <c r="X1097" s="2" t="s">
        <v>108</v>
      </c>
      <c r="Y1097" s="2" t="s">
        <v>141</v>
      </c>
      <c r="Z1097" s="323">
        <v>46388</v>
      </c>
      <c r="AA1097" s="323">
        <v>46752</v>
      </c>
      <c r="AB1097" s="324">
        <v>8760</v>
      </c>
      <c r="AC1097" s="325">
        <v>58.38</v>
      </c>
      <c r="AD1097" s="274">
        <f t="shared" si="324"/>
        <v>1.09398</v>
      </c>
      <c r="AE1097" s="326">
        <f t="shared" si="332"/>
        <v>53.364778149509135</v>
      </c>
      <c r="AF1097" s="296" t="str">
        <f t="shared" si="333"/>
        <v/>
      </c>
      <c r="AG1097" s="296"/>
      <c r="AH1097" s="332">
        <v>44775</v>
      </c>
      <c r="AI1097" s="2" t="s">
        <v>108</v>
      </c>
      <c r="AJ1097" s="2" t="s">
        <v>143</v>
      </c>
      <c r="AK1097" s="323">
        <v>46753</v>
      </c>
      <c r="AL1097" s="323">
        <v>47118</v>
      </c>
      <c r="AM1097" s="324">
        <v>8784</v>
      </c>
      <c r="AN1097" s="325">
        <v>120.93</v>
      </c>
      <c r="AO1097" s="274">
        <f t="shared" si="325"/>
        <v>0.96899000000000002</v>
      </c>
      <c r="AP1097" s="326">
        <f t="shared" si="334"/>
        <v>124.80004953611493</v>
      </c>
      <c r="AQ1097" s="296" t="str">
        <f t="shared" si="335"/>
        <v/>
      </c>
      <c r="AR1097" s="296"/>
      <c r="AS1097" s="332">
        <v>44789</v>
      </c>
      <c r="AT1097" s="2" t="s">
        <v>115</v>
      </c>
      <c r="AU1097" s="2" t="s">
        <v>140</v>
      </c>
      <c r="AV1097" s="323">
        <v>45566</v>
      </c>
      <c r="AW1097" s="323">
        <v>45657</v>
      </c>
      <c r="AX1097" s="324">
        <v>2209</v>
      </c>
      <c r="AY1097" s="325">
        <v>315.08999999999997</v>
      </c>
      <c r="AZ1097" s="274">
        <f t="shared" si="326"/>
        <v>0.96899000000000002</v>
      </c>
      <c r="BA1097" s="326">
        <f t="shared" si="336"/>
        <v>325.17363440283179</v>
      </c>
      <c r="BB1097" s="296" t="str">
        <f t="shared" si="337"/>
        <v/>
      </c>
      <c r="BC1097" t="str">
        <f t="shared" si="327"/>
        <v/>
      </c>
      <c r="BD1097" s="296"/>
      <c r="BE1097" s="296"/>
      <c r="BF1097" s="332">
        <v>45152</v>
      </c>
      <c r="BG1097" s="2" t="s">
        <v>115</v>
      </c>
      <c r="BH1097" s="2" t="s">
        <v>152</v>
      </c>
      <c r="BI1097" s="323">
        <v>45931</v>
      </c>
      <c r="BJ1097" s="323">
        <v>46022</v>
      </c>
      <c r="BK1097" s="324">
        <v>2209</v>
      </c>
      <c r="BL1097" s="325">
        <v>133.05000000000001</v>
      </c>
      <c r="BM1097" s="274">
        <f t="shared" si="328"/>
        <v>0.95835000000000004</v>
      </c>
      <c r="BN1097" s="326">
        <f t="shared" si="338"/>
        <v>138.83236813272813</v>
      </c>
      <c r="BO1097" s="296" t="str">
        <f t="shared" si="339"/>
        <v/>
      </c>
      <c r="BP1097" t="str">
        <f t="shared" si="329"/>
        <v/>
      </c>
      <c r="BQ1097" s="296"/>
      <c r="BR1097" s="332">
        <v>45138</v>
      </c>
      <c r="BS1097" s="2" t="s">
        <v>108</v>
      </c>
      <c r="BT1097" s="2" t="s">
        <v>146</v>
      </c>
      <c r="BU1097" s="323">
        <v>47119</v>
      </c>
      <c r="BV1097" s="323">
        <v>47483</v>
      </c>
      <c r="BW1097" s="324">
        <v>8760</v>
      </c>
      <c r="BX1097" s="325">
        <v>82.04</v>
      </c>
      <c r="BY1097" s="274">
        <f t="shared" si="330"/>
        <v>0.96609999999999996</v>
      </c>
      <c r="BZ1097" s="326">
        <f t="shared" si="340"/>
        <v>84.918745471483291</v>
      </c>
      <c r="CA1097" s="296" t="str">
        <f t="shared" si="341"/>
        <v/>
      </c>
    </row>
    <row r="1098" spans="12:79" x14ac:dyDescent="0.25">
      <c r="L1098" s="332">
        <v>43941</v>
      </c>
      <c r="M1098" s="2" t="s">
        <v>108</v>
      </c>
      <c r="N1098" s="2" t="s">
        <v>110</v>
      </c>
      <c r="O1098" s="323">
        <v>44927</v>
      </c>
      <c r="P1098" s="323">
        <v>45291</v>
      </c>
      <c r="Q1098" s="324">
        <v>8760</v>
      </c>
      <c r="R1098" s="325">
        <v>44.51</v>
      </c>
      <c r="S1098" s="274">
        <f t="shared" si="322"/>
        <v>1.0544199999999999</v>
      </c>
      <c r="T1098" s="326">
        <f t="shared" si="331"/>
        <v>42.212780485954362</v>
      </c>
      <c r="U1098" s="296" t="str">
        <f t="shared" si="323"/>
        <v/>
      </c>
      <c r="V1098" s="296"/>
      <c r="W1098" s="332">
        <v>44371</v>
      </c>
      <c r="X1098" s="2" t="s">
        <v>108</v>
      </c>
      <c r="Y1098" s="2" t="s">
        <v>133</v>
      </c>
      <c r="Z1098" s="323">
        <v>44562</v>
      </c>
      <c r="AA1098" s="323">
        <v>44926</v>
      </c>
      <c r="AB1098" s="324">
        <v>8760</v>
      </c>
      <c r="AC1098" s="325">
        <v>69.69</v>
      </c>
      <c r="AD1098" s="274">
        <f t="shared" si="324"/>
        <v>1.09398</v>
      </c>
      <c r="AE1098" s="326">
        <f t="shared" si="332"/>
        <v>63.70317556079636</v>
      </c>
      <c r="AF1098" s="296" t="str">
        <f t="shared" si="333"/>
        <v/>
      </c>
      <c r="AG1098" s="296"/>
      <c r="AH1098" s="332">
        <v>44775</v>
      </c>
      <c r="AI1098" s="2" t="s">
        <v>108</v>
      </c>
      <c r="AJ1098" s="2" t="s">
        <v>146</v>
      </c>
      <c r="AK1098" s="323">
        <v>47119</v>
      </c>
      <c r="AL1098" s="323">
        <v>47483</v>
      </c>
      <c r="AM1098" s="324">
        <v>8760</v>
      </c>
      <c r="AN1098" s="325">
        <v>113.94</v>
      </c>
      <c r="AO1098" s="274">
        <f t="shared" si="325"/>
        <v>0.96899000000000002</v>
      </c>
      <c r="AP1098" s="326">
        <f t="shared" si="334"/>
        <v>117.58635280033849</v>
      </c>
      <c r="AQ1098" s="296" t="str">
        <f t="shared" si="335"/>
        <v/>
      </c>
      <c r="AR1098" s="296"/>
      <c r="AS1098" s="332">
        <v>44789</v>
      </c>
      <c r="AT1098" s="2" t="s">
        <v>115</v>
      </c>
      <c r="AU1098" s="2" t="s">
        <v>135</v>
      </c>
      <c r="AV1098" s="323">
        <v>45658</v>
      </c>
      <c r="AW1098" s="323">
        <v>45747</v>
      </c>
      <c r="AX1098" s="324">
        <v>2159</v>
      </c>
      <c r="AY1098" s="325">
        <v>247.41</v>
      </c>
      <c r="AZ1098" s="274">
        <f t="shared" si="326"/>
        <v>0.96899000000000002</v>
      </c>
      <c r="BA1098" s="326">
        <f t="shared" si="336"/>
        <v>255.32771236029268</v>
      </c>
      <c r="BB1098" s="296" t="str">
        <f t="shared" si="337"/>
        <v/>
      </c>
      <c r="BC1098" t="str">
        <f t="shared" si="327"/>
        <v/>
      </c>
      <c r="BD1098" s="296"/>
      <c r="BE1098" s="296"/>
      <c r="BF1098" s="332">
        <v>45152</v>
      </c>
      <c r="BG1098" s="2" t="s">
        <v>115</v>
      </c>
      <c r="BH1098" s="2" t="s">
        <v>138</v>
      </c>
      <c r="BI1098" s="323">
        <v>46023</v>
      </c>
      <c r="BJ1098" s="323">
        <v>46112</v>
      </c>
      <c r="BK1098" s="324">
        <v>2159</v>
      </c>
      <c r="BL1098" s="325">
        <v>130.19</v>
      </c>
      <c r="BM1098" s="274">
        <f t="shared" si="328"/>
        <v>0.95835000000000004</v>
      </c>
      <c r="BN1098" s="326">
        <f t="shared" si="338"/>
        <v>135.84807220743986</v>
      </c>
      <c r="BO1098" s="296" t="str">
        <f t="shared" si="339"/>
        <v/>
      </c>
      <c r="BP1098" t="str">
        <f t="shared" si="329"/>
        <v/>
      </c>
      <c r="BQ1098" s="296"/>
      <c r="BR1098" s="332">
        <v>45138</v>
      </c>
      <c r="BS1098" s="2" t="s">
        <v>108</v>
      </c>
      <c r="BT1098" s="2" t="s">
        <v>149</v>
      </c>
      <c r="BU1098" s="323">
        <v>47484</v>
      </c>
      <c r="BV1098" s="323">
        <v>47848</v>
      </c>
      <c r="BW1098" s="324">
        <v>8760</v>
      </c>
      <c r="BX1098" s="325">
        <v>81.260000000000005</v>
      </c>
      <c r="BY1098" s="274">
        <f t="shared" si="330"/>
        <v>0.96609999999999996</v>
      </c>
      <c r="BZ1098" s="326">
        <f t="shared" si="340"/>
        <v>84.111375633992353</v>
      </c>
      <c r="CA1098" s="296" t="str">
        <f t="shared" si="341"/>
        <v/>
      </c>
    </row>
    <row r="1099" spans="12:79" x14ac:dyDescent="0.25">
      <c r="L1099" s="332">
        <v>43941</v>
      </c>
      <c r="M1099" s="2" t="s">
        <v>108</v>
      </c>
      <c r="N1099" s="2" t="s">
        <v>111</v>
      </c>
      <c r="O1099" s="323">
        <v>45292</v>
      </c>
      <c r="P1099" s="323">
        <v>45657</v>
      </c>
      <c r="Q1099" s="324">
        <v>8784</v>
      </c>
      <c r="R1099" s="325">
        <v>45.71</v>
      </c>
      <c r="S1099" s="274">
        <f t="shared" si="322"/>
        <v>1.0544199999999999</v>
      </c>
      <c r="T1099" s="326">
        <f t="shared" si="331"/>
        <v>43.350846911098046</v>
      </c>
      <c r="U1099" s="296" t="str">
        <f t="shared" si="323"/>
        <v/>
      </c>
      <c r="V1099" s="296"/>
      <c r="W1099" s="332">
        <v>44371</v>
      </c>
      <c r="X1099" s="2" t="s">
        <v>108</v>
      </c>
      <c r="Y1099" s="2" t="s">
        <v>110</v>
      </c>
      <c r="Z1099" s="323">
        <v>44927</v>
      </c>
      <c r="AA1099" s="323">
        <v>45291</v>
      </c>
      <c r="AB1099" s="324">
        <v>8760</v>
      </c>
      <c r="AC1099" s="325">
        <v>63</v>
      </c>
      <c r="AD1099" s="274">
        <f t="shared" si="324"/>
        <v>1.09398</v>
      </c>
      <c r="AE1099" s="326">
        <f t="shared" si="332"/>
        <v>57.587890089398343</v>
      </c>
      <c r="AF1099" s="296" t="str">
        <f t="shared" si="333"/>
        <v/>
      </c>
      <c r="AG1099" s="296"/>
      <c r="AH1099" s="332">
        <v>44775</v>
      </c>
      <c r="AI1099" s="2" t="s">
        <v>108</v>
      </c>
      <c r="AJ1099" s="2" t="s">
        <v>149</v>
      </c>
      <c r="AK1099" s="323">
        <v>47484</v>
      </c>
      <c r="AL1099" s="323">
        <v>47848</v>
      </c>
      <c r="AM1099" s="324">
        <v>8760</v>
      </c>
      <c r="AN1099" s="325">
        <v>114.45</v>
      </c>
      <c r="AO1099" s="274">
        <f t="shared" si="325"/>
        <v>0.96899000000000002</v>
      </c>
      <c r="AP1099" s="326">
        <f t="shared" si="334"/>
        <v>118.11267402140373</v>
      </c>
      <c r="AQ1099" s="296" t="str">
        <f t="shared" si="335"/>
        <v/>
      </c>
      <c r="AR1099" s="296"/>
      <c r="AS1099" s="332">
        <v>44789</v>
      </c>
      <c r="AT1099" s="2" t="s">
        <v>115</v>
      </c>
      <c r="AU1099" s="2" t="s">
        <v>145</v>
      </c>
      <c r="AV1099" s="323">
        <v>45748</v>
      </c>
      <c r="AW1099" s="323">
        <v>45838</v>
      </c>
      <c r="AX1099" s="324">
        <v>2184</v>
      </c>
      <c r="AY1099" s="325"/>
      <c r="AZ1099" s="274">
        <f t="shared" si="326"/>
        <v>0.96899000000000002</v>
      </c>
      <c r="BA1099" s="326" t="str">
        <f t="shared" si="336"/>
        <v/>
      </c>
      <c r="BB1099" s="296" t="str">
        <f t="shared" si="337"/>
        <v/>
      </c>
      <c r="BC1099" t="str">
        <f t="shared" si="327"/>
        <v/>
      </c>
      <c r="BD1099" s="296"/>
      <c r="BE1099" s="296"/>
      <c r="BF1099" s="332">
        <v>45152</v>
      </c>
      <c r="BG1099" s="2" t="s">
        <v>115</v>
      </c>
      <c r="BH1099" s="2" t="s">
        <v>157</v>
      </c>
      <c r="BI1099" s="323">
        <v>46113</v>
      </c>
      <c r="BJ1099" s="323">
        <v>46203</v>
      </c>
      <c r="BK1099" s="324">
        <v>2184</v>
      </c>
      <c r="BL1099" s="325"/>
      <c r="BM1099" s="274">
        <f t="shared" si="328"/>
        <v>0.95835000000000004</v>
      </c>
      <c r="BN1099" s="326" t="str">
        <f t="shared" si="338"/>
        <v/>
      </c>
      <c r="BO1099" s="296" t="str">
        <f t="shared" si="339"/>
        <v/>
      </c>
      <c r="BP1099" t="str">
        <f t="shared" si="329"/>
        <v/>
      </c>
      <c r="BQ1099" s="296"/>
      <c r="BR1099" s="332">
        <v>45138</v>
      </c>
      <c r="BS1099" s="2" t="s">
        <v>108</v>
      </c>
      <c r="BT1099" s="2" t="s">
        <v>153</v>
      </c>
      <c r="BU1099" s="323">
        <v>47849</v>
      </c>
      <c r="BV1099" s="323">
        <v>48213</v>
      </c>
      <c r="BW1099" s="324">
        <v>8760</v>
      </c>
      <c r="BX1099" s="325">
        <v>80.97</v>
      </c>
      <c r="BY1099" s="274">
        <f t="shared" si="330"/>
        <v>0.96609999999999996</v>
      </c>
      <c r="BZ1099" s="326">
        <f t="shared" si="340"/>
        <v>83.811199668771351</v>
      </c>
      <c r="CA1099" s="296" t="str">
        <f t="shared" si="341"/>
        <v/>
      </c>
    </row>
    <row r="1100" spans="12:79" x14ac:dyDescent="0.25">
      <c r="L1100" s="332">
        <v>43941</v>
      </c>
      <c r="M1100" s="2" t="s">
        <v>108</v>
      </c>
      <c r="N1100" s="2" t="s">
        <v>135</v>
      </c>
      <c r="O1100" s="323">
        <v>45658</v>
      </c>
      <c r="P1100" s="323">
        <v>46022</v>
      </c>
      <c r="Q1100" s="324">
        <v>8760</v>
      </c>
      <c r="R1100" s="325">
        <v>46.15</v>
      </c>
      <c r="S1100" s="274">
        <f t="shared" si="322"/>
        <v>1.0544199999999999</v>
      </c>
      <c r="T1100" s="326">
        <f t="shared" si="331"/>
        <v>43.768137933650728</v>
      </c>
      <c r="U1100" s="296" t="str">
        <f t="shared" si="323"/>
        <v/>
      </c>
      <c r="V1100" s="296"/>
      <c r="W1100" s="332">
        <v>44371</v>
      </c>
      <c r="X1100" s="2" t="s">
        <v>108</v>
      </c>
      <c r="Y1100" s="2" t="s">
        <v>111</v>
      </c>
      <c r="Z1100" s="323">
        <v>45292</v>
      </c>
      <c r="AA1100" s="323">
        <v>45657</v>
      </c>
      <c r="AB1100" s="324">
        <v>8784</v>
      </c>
      <c r="AC1100" s="325">
        <v>58.94</v>
      </c>
      <c r="AD1100" s="274">
        <f t="shared" si="324"/>
        <v>1.09398</v>
      </c>
      <c r="AE1100" s="326">
        <f t="shared" si="332"/>
        <v>53.876670505859337</v>
      </c>
      <c r="AF1100" s="296" t="str">
        <f t="shared" si="333"/>
        <v/>
      </c>
      <c r="AG1100" s="296"/>
      <c r="AH1100" s="332">
        <v>44775</v>
      </c>
      <c r="AI1100" s="2" t="s">
        <v>108</v>
      </c>
      <c r="AJ1100" s="2" t="s">
        <v>153</v>
      </c>
      <c r="AK1100" s="323">
        <v>47849</v>
      </c>
      <c r="AL1100" s="323">
        <v>48213</v>
      </c>
      <c r="AM1100" s="324">
        <v>8760</v>
      </c>
      <c r="AN1100" s="325">
        <v>114.45</v>
      </c>
      <c r="AO1100" s="274">
        <f t="shared" si="325"/>
        <v>0.96899000000000002</v>
      </c>
      <c r="AP1100" s="326">
        <f t="shared" si="334"/>
        <v>118.11267402140373</v>
      </c>
      <c r="AQ1100" s="296" t="str">
        <f t="shared" si="335"/>
        <v/>
      </c>
      <c r="AR1100" s="296"/>
      <c r="AS1100" s="332">
        <v>44788</v>
      </c>
      <c r="AT1100" s="2" t="s">
        <v>115</v>
      </c>
      <c r="AU1100" s="2" t="s">
        <v>186</v>
      </c>
      <c r="AV1100" s="323">
        <v>44835</v>
      </c>
      <c r="AW1100" s="323">
        <v>44926</v>
      </c>
      <c r="AX1100" s="324">
        <v>2209</v>
      </c>
      <c r="AY1100" s="325">
        <v>518.94000000000005</v>
      </c>
      <c r="AZ1100" s="274">
        <f t="shared" si="326"/>
        <v>0.96899000000000002</v>
      </c>
      <c r="BA1100" s="326">
        <f t="shared" si="336"/>
        <v>535.54732246978813</v>
      </c>
      <c r="BB1100" s="296" t="str">
        <f t="shared" si="337"/>
        <v/>
      </c>
      <c r="BC1100" t="str">
        <f t="shared" si="327"/>
        <v/>
      </c>
      <c r="BD1100" s="296"/>
      <c r="BE1100" s="296"/>
      <c r="BF1100" s="332">
        <v>45149</v>
      </c>
      <c r="BG1100" s="2" t="s">
        <v>115</v>
      </c>
      <c r="BH1100" s="2" t="s">
        <v>116</v>
      </c>
      <c r="BI1100" s="323">
        <v>45200</v>
      </c>
      <c r="BJ1100" s="323">
        <v>45291</v>
      </c>
      <c r="BK1100" s="324">
        <v>2209</v>
      </c>
      <c r="BL1100" s="325">
        <v>118.59</v>
      </c>
      <c r="BM1100" s="274">
        <f t="shared" si="328"/>
        <v>0.95835000000000004</v>
      </c>
      <c r="BN1100" s="326">
        <f t="shared" si="338"/>
        <v>123.7439348880889</v>
      </c>
      <c r="BO1100" s="296">
        <f t="shared" si="339"/>
        <v>123.7439348880889</v>
      </c>
      <c r="BP1100">
        <f t="shared" si="329"/>
        <v>1</v>
      </c>
      <c r="BQ1100" s="296"/>
      <c r="BR1100" s="332">
        <v>45138</v>
      </c>
      <c r="BS1100" s="2" t="s">
        <v>108</v>
      </c>
      <c r="BT1100" s="2" t="s">
        <v>155</v>
      </c>
      <c r="BU1100" s="323">
        <v>48214</v>
      </c>
      <c r="BV1100" s="323">
        <v>48579</v>
      </c>
      <c r="BW1100" s="324">
        <v>8784</v>
      </c>
      <c r="BX1100" s="325">
        <v>80.709999999999994</v>
      </c>
      <c r="BY1100" s="274">
        <f t="shared" si="330"/>
        <v>0.96609999999999996</v>
      </c>
      <c r="BZ1100" s="326">
        <f t="shared" si="340"/>
        <v>83.542076389607701</v>
      </c>
      <c r="CA1100" s="296" t="str">
        <f t="shared" si="341"/>
        <v/>
      </c>
    </row>
    <row r="1101" spans="12:79" x14ac:dyDescent="0.25">
      <c r="L1101" s="332">
        <v>43941</v>
      </c>
      <c r="M1101" s="2" t="s">
        <v>108</v>
      </c>
      <c r="N1101" s="2" t="s">
        <v>138</v>
      </c>
      <c r="O1101" s="323">
        <v>46023</v>
      </c>
      <c r="P1101" s="323">
        <v>46387</v>
      </c>
      <c r="Q1101" s="324">
        <v>8760</v>
      </c>
      <c r="R1101" s="325">
        <v>46.7</v>
      </c>
      <c r="S1101" s="274">
        <f t="shared" si="322"/>
        <v>1.0544199999999999</v>
      </c>
      <c r="T1101" s="326">
        <f t="shared" si="331"/>
        <v>44.289751711841589</v>
      </c>
      <c r="U1101" s="296" t="str">
        <f t="shared" si="323"/>
        <v/>
      </c>
      <c r="V1101" s="296"/>
      <c r="W1101" s="332">
        <v>44371</v>
      </c>
      <c r="X1101" s="2" t="s">
        <v>108</v>
      </c>
      <c r="Y1101" s="2" t="s">
        <v>135</v>
      </c>
      <c r="Z1101" s="323">
        <v>45658</v>
      </c>
      <c r="AA1101" s="323">
        <v>46022</v>
      </c>
      <c r="AB1101" s="324">
        <v>8760</v>
      </c>
      <c r="AC1101" s="325">
        <v>58.08</v>
      </c>
      <c r="AD1101" s="274">
        <f t="shared" si="324"/>
        <v>1.09398</v>
      </c>
      <c r="AE1101" s="326">
        <f t="shared" si="332"/>
        <v>53.09055010146438</v>
      </c>
      <c r="AF1101" s="296" t="str">
        <f t="shared" si="333"/>
        <v/>
      </c>
      <c r="AG1101" s="296"/>
      <c r="AH1101" s="332">
        <v>44775</v>
      </c>
      <c r="AI1101" s="2" t="s">
        <v>108</v>
      </c>
      <c r="AJ1101" s="2" t="s">
        <v>155</v>
      </c>
      <c r="AK1101" s="323">
        <v>48214</v>
      </c>
      <c r="AL1101" s="323">
        <v>48579</v>
      </c>
      <c r="AM1101" s="324">
        <v>8784</v>
      </c>
      <c r="AN1101" s="325">
        <v>114.45</v>
      </c>
      <c r="AO1101" s="274">
        <f t="shared" si="325"/>
        <v>0.96899000000000002</v>
      </c>
      <c r="AP1101" s="326">
        <f t="shared" si="334"/>
        <v>118.11267402140373</v>
      </c>
      <c r="AQ1101" s="296" t="str">
        <f t="shared" si="335"/>
        <v/>
      </c>
      <c r="AR1101" s="296"/>
      <c r="AS1101" s="332">
        <v>44788</v>
      </c>
      <c r="AT1101" s="2" t="s">
        <v>115</v>
      </c>
      <c r="AU1101" s="2" t="s">
        <v>110</v>
      </c>
      <c r="AV1101" s="323">
        <v>44927</v>
      </c>
      <c r="AW1101" s="323">
        <v>45016</v>
      </c>
      <c r="AX1101" s="324">
        <v>2159</v>
      </c>
      <c r="AY1101" s="325">
        <v>536.80999999999995</v>
      </c>
      <c r="AZ1101" s="274">
        <f t="shared" si="326"/>
        <v>0.96899000000000002</v>
      </c>
      <c r="BA1101" s="326">
        <f t="shared" si="336"/>
        <v>553.98920525495612</v>
      </c>
      <c r="BB1101" s="296" t="str">
        <f t="shared" si="337"/>
        <v/>
      </c>
      <c r="BC1101" t="str">
        <f t="shared" si="327"/>
        <v/>
      </c>
      <c r="BD1101" s="296"/>
      <c r="BE1101" s="296"/>
      <c r="BF1101" s="332">
        <v>45149</v>
      </c>
      <c r="BG1101" s="2" t="s">
        <v>115</v>
      </c>
      <c r="BH1101" s="2" t="s">
        <v>111</v>
      </c>
      <c r="BI1101" s="323">
        <v>45292</v>
      </c>
      <c r="BJ1101" s="323">
        <v>45382</v>
      </c>
      <c r="BK1101" s="324">
        <v>2183</v>
      </c>
      <c r="BL1101" s="325">
        <v>138.29</v>
      </c>
      <c r="BM1101" s="274">
        <f t="shared" si="328"/>
        <v>0.95835000000000004</v>
      </c>
      <c r="BN1101" s="326">
        <f t="shared" si="338"/>
        <v>144.3000991287108</v>
      </c>
      <c r="BO1101" s="296">
        <f t="shared" si="339"/>
        <v>144.3000991287108</v>
      </c>
      <c r="BP1101">
        <f t="shared" si="329"/>
        <v>1</v>
      </c>
      <c r="BQ1101" s="296"/>
      <c r="BR1101" s="332">
        <v>45138</v>
      </c>
      <c r="BS1101" s="2" t="s">
        <v>108</v>
      </c>
      <c r="BT1101" s="2" t="s">
        <v>158</v>
      </c>
      <c r="BU1101" s="323">
        <v>48580</v>
      </c>
      <c r="BV1101" s="323">
        <v>48944</v>
      </c>
      <c r="BW1101" s="324">
        <v>8760</v>
      </c>
      <c r="BX1101" s="325">
        <v>80.16</v>
      </c>
      <c r="BY1101" s="274">
        <f t="shared" si="330"/>
        <v>0.96609999999999996</v>
      </c>
      <c r="BZ1101" s="326">
        <f t="shared" si="340"/>
        <v>82.972777145223063</v>
      </c>
      <c r="CA1101" s="296" t="str">
        <f t="shared" si="341"/>
        <v/>
      </c>
    </row>
    <row r="1102" spans="12:79" x14ac:dyDescent="0.25">
      <c r="L1102" s="332">
        <v>43938</v>
      </c>
      <c r="M1102" s="2" t="s">
        <v>108</v>
      </c>
      <c r="N1102" s="2" t="s">
        <v>151</v>
      </c>
      <c r="O1102" s="323">
        <v>44197</v>
      </c>
      <c r="P1102" s="323">
        <v>44561</v>
      </c>
      <c r="Q1102" s="324">
        <v>8760</v>
      </c>
      <c r="R1102" s="325">
        <v>39.6</v>
      </c>
      <c r="S1102" s="274">
        <f t="shared" si="322"/>
        <v>1.0544199999999999</v>
      </c>
      <c r="T1102" s="326">
        <f t="shared" si="331"/>
        <v>37.556192029741474</v>
      </c>
      <c r="U1102" s="296" t="str">
        <f t="shared" si="323"/>
        <v/>
      </c>
      <c r="V1102" s="296"/>
      <c r="W1102" s="332">
        <v>44371</v>
      </c>
      <c r="X1102" s="2" t="s">
        <v>108</v>
      </c>
      <c r="Y1102" s="2" t="s">
        <v>138</v>
      </c>
      <c r="Z1102" s="323">
        <v>46023</v>
      </c>
      <c r="AA1102" s="323">
        <v>46387</v>
      </c>
      <c r="AB1102" s="324">
        <v>8760</v>
      </c>
      <c r="AC1102" s="325">
        <v>58.2</v>
      </c>
      <c r="AD1102" s="274">
        <f t="shared" si="324"/>
        <v>1.09398</v>
      </c>
      <c r="AE1102" s="326">
        <f t="shared" si="332"/>
        <v>53.200241320682281</v>
      </c>
      <c r="AF1102" s="296" t="str">
        <f t="shared" si="333"/>
        <v/>
      </c>
      <c r="AG1102" s="296"/>
      <c r="AH1102" s="332">
        <v>44774</v>
      </c>
      <c r="AI1102" s="2" t="s">
        <v>108</v>
      </c>
      <c r="AJ1102" s="2" t="s">
        <v>110</v>
      </c>
      <c r="AK1102" s="323">
        <v>44927</v>
      </c>
      <c r="AL1102" s="323">
        <v>45291</v>
      </c>
      <c r="AM1102" s="324">
        <v>8760</v>
      </c>
      <c r="AN1102" s="325">
        <v>384.41</v>
      </c>
      <c r="AO1102" s="274">
        <f t="shared" si="325"/>
        <v>0.96899000000000002</v>
      </c>
      <c r="AP1102" s="326">
        <f t="shared" si="334"/>
        <v>396.71204037193365</v>
      </c>
      <c r="AQ1102" s="296" t="str">
        <f t="shared" si="335"/>
        <v/>
      </c>
      <c r="AR1102" s="296"/>
      <c r="AS1102" s="332">
        <v>44788</v>
      </c>
      <c r="AT1102" s="2" t="s">
        <v>115</v>
      </c>
      <c r="AU1102" s="2" t="s">
        <v>134</v>
      </c>
      <c r="AV1102" s="323">
        <v>45017</v>
      </c>
      <c r="AW1102" s="323">
        <v>45107</v>
      </c>
      <c r="AX1102" s="324">
        <v>2184</v>
      </c>
      <c r="AY1102" s="325">
        <v>433.15</v>
      </c>
      <c r="AZ1102" s="274">
        <f t="shared" si="326"/>
        <v>0.96899000000000002</v>
      </c>
      <c r="BA1102" s="326">
        <f t="shared" si="336"/>
        <v>447.01183706746195</v>
      </c>
      <c r="BB1102" s="296" t="str">
        <f t="shared" si="337"/>
        <v/>
      </c>
      <c r="BC1102" t="str">
        <f t="shared" si="327"/>
        <v/>
      </c>
      <c r="BD1102" s="296"/>
      <c r="BE1102" s="296"/>
      <c r="BF1102" s="332">
        <v>45149</v>
      </c>
      <c r="BG1102" s="2" t="s">
        <v>115</v>
      </c>
      <c r="BH1102" s="2" t="s">
        <v>117</v>
      </c>
      <c r="BI1102" s="323">
        <v>45383</v>
      </c>
      <c r="BJ1102" s="323">
        <v>45473</v>
      </c>
      <c r="BK1102" s="324">
        <v>2184</v>
      </c>
      <c r="BL1102" s="325">
        <v>122.2</v>
      </c>
      <c r="BM1102" s="274">
        <f t="shared" si="328"/>
        <v>0.95835000000000004</v>
      </c>
      <c r="BN1102" s="326">
        <f t="shared" si="338"/>
        <v>127.51082589868003</v>
      </c>
      <c r="BO1102" s="296">
        <f t="shared" si="339"/>
        <v>127.51082589868003</v>
      </c>
      <c r="BP1102">
        <f t="shared" si="329"/>
        <v>1</v>
      </c>
      <c r="BQ1102" s="296"/>
      <c r="BR1102" s="332">
        <v>45135</v>
      </c>
      <c r="BS1102" s="2" t="s">
        <v>108</v>
      </c>
      <c r="BT1102" s="2" t="s">
        <v>111</v>
      </c>
      <c r="BU1102" s="323">
        <v>45292</v>
      </c>
      <c r="BV1102" s="323">
        <v>45657</v>
      </c>
      <c r="BW1102" s="324">
        <v>8784</v>
      </c>
      <c r="BX1102" s="325">
        <v>137.55000000000001</v>
      </c>
      <c r="BY1102" s="274">
        <f t="shared" si="330"/>
        <v>0.96609999999999996</v>
      </c>
      <c r="BZ1102" s="326">
        <f t="shared" si="340"/>
        <v>142.37656557292209</v>
      </c>
      <c r="CA1102" s="296">
        <f t="shared" si="341"/>
        <v>142.37656557292209</v>
      </c>
    </row>
    <row r="1103" spans="12:79" x14ac:dyDescent="0.25">
      <c r="L1103" s="332">
        <v>43938</v>
      </c>
      <c r="M1103" s="2" t="s">
        <v>108</v>
      </c>
      <c r="N1103" s="2" t="s">
        <v>133</v>
      </c>
      <c r="O1103" s="323">
        <v>44562</v>
      </c>
      <c r="P1103" s="323">
        <v>44926</v>
      </c>
      <c r="Q1103" s="324">
        <v>8760</v>
      </c>
      <c r="R1103" s="325">
        <v>42.89</v>
      </c>
      <c r="S1103" s="274">
        <f t="shared" si="322"/>
        <v>1.0544199999999999</v>
      </c>
      <c r="T1103" s="326">
        <f t="shared" si="331"/>
        <v>40.676390812010396</v>
      </c>
      <c r="U1103" s="296" t="str">
        <f t="shared" si="323"/>
        <v/>
      </c>
      <c r="V1103" s="296"/>
      <c r="W1103" s="332">
        <v>44371</v>
      </c>
      <c r="X1103" s="2" t="s">
        <v>108</v>
      </c>
      <c r="Y1103" s="2" t="s">
        <v>141</v>
      </c>
      <c r="Z1103" s="323">
        <v>46388</v>
      </c>
      <c r="AA1103" s="323">
        <v>46752</v>
      </c>
      <c r="AB1103" s="324">
        <v>8760</v>
      </c>
      <c r="AC1103" s="325">
        <v>58.53</v>
      </c>
      <c r="AD1103" s="274">
        <f t="shared" si="324"/>
        <v>1.09398</v>
      </c>
      <c r="AE1103" s="326">
        <f t="shared" si="332"/>
        <v>53.501892173531509</v>
      </c>
      <c r="AF1103" s="296" t="str">
        <f t="shared" si="333"/>
        <v/>
      </c>
      <c r="AG1103" s="296"/>
      <c r="AH1103" s="332">
        <v>44774</v>
      </c>
      <c r="AI1103" s="2" t="s">
        <v>108</v>
      </c>
      <c r="AJ1103" s="2" t="s">
        <v>111</v>
      </c>
      <c r="AK1103" s="323">
        <v>45292</v>
      </c>
      <c r="AL1103" s="323">
        <v>45657</v>
      </c>
      <c r="AM1103" s="324">
        <v>8784</v>
      </c>
      <c r="AN1103" s="325">
        <v>216.88</v>
      </c>
      <c r="AO1103" s="274">
        <f t="shared" si="325"/>
        <v>0.96899000000000002</v>
      </c>
      <c r="AP1103" s="326">
        <f t="shared" si="334"/>
        <v>223.82067926397588</v>
      </c>
      <c r="AQ1103" s="296">
        <f t="shared" si="335"/>
        <v>223.82067926397588</v>
      </c>
      <c r="AR1103" s="296"/>
      <c r="AS1103" s="332">
        <v>44788</v>
      </c>
      <c r="AT1103" s="2" t="s">
        <v>115</v>
      </c>
      <c r="AU1103" s="2" t="s">
        <v>137</v>
      </c>
      <c r="AV1103" s="323">
        <v>45108</v>
      </c>
      <c r="AW1103" s="323">
        <v>45199</v>
      </c>
      <c r="AX1103" s="324">
        <v>2208</v>
      </c>
      <c r="AY1103" s="325">
        <v>430.02</v>
      </c>
      <c r="AZ1103" s="274">
        <f t="shared" si="326"/>
        <v>0.96899000000000002</v>
      </c>
      <c r="BA1103" s="326">
        <f t="shared" si="336"/>
        <v>443.78166957347338</v>
      </c>
      <c r="BB1103" s="296" t="str">
        <f t="shared" si="337"/>
        <v/>
      </c>
      <c r="BC1103" t="str">
        <f t="shared" si="327"/>
        <v/>
      </c>
      <c r="BD1103" s="296"/>
      <c r="BE1103" s="296"/>
      <c r="BF1103" s="332">
        <v>45149</v>
      </c>
      <c r="BG1103" s="2" t="s">
        <v>115</v>
      </c>
      <c r="BH1103" s="2" t="s">
        <v>118</v>
      </c>
      <c r="BI1103" s="323">
        <v>45474</v>
      </c>
      <c r="BJ1103" s="323">
        <v>45565</v>
      </c>
      <c r="BK1103" s="324">
        <v>2208</v>
      </c>
      <c r="BL1103" s="325">
        <v>132.26</v>
      </c>
      <c r="BM1103" s="274">
        <f t="shared" si="328"/>
        <v>0.95835000000000004</v>
      </c>
      <c r="BN1103" s="326">
        <f t="shared" si="338"/>
        <v>138.00803464287577</v>
      </c>
      <c r="BO1103" s="296">
        <f t="shared" si="339"/>
        <v>138.00803464287577</v>
      </c>
      <c r="BP1103">
        <f t="shared" si="329"/>
        <v>1</v>
      </c>
      <c r="BQ1103" s="296"/>
      <c r="BR1103" s="332">
        <v>45135</v>
      </c>
      <c r="BS1103" s="2" t="s">
        <v>108</v>
      </c>
      <c r="BT1103" s="2" t="s">
        <v>135</v>
      </c>
      <c r="BU1103" s="323">
        <v>45658</v>
      </c>
      <c r="BV1103" s="323">
        <v>46022</v>
      </c>
      <c r="BW1103" s="324">
        <v>8760</v>
      </c>
      <c r="BX1103" s="325">
        <v>126.18</v>
      </c>
      <c r="BY1103" s="274">
        <f t="shared" si="330"/>
        <v>0.96609999999999996</v>
      </c>
      <c r="BZ1103" s="326">
        <f t="shared" si="340"/>
        <v>130.60759755718871</v>
      </c>
      <c r="CA1103" s="296" t="str">
        <f t="shared" si="341"/>
        <v/>
      </c>
    </row>
    <row r="1104" spans="12:79" x14ac:dyDescent="0.25">
      <c r="L1104" s="332">
        <v>43938</v>
      </c>
      <c r="M1104" s="2" t="s">
        <v>108</v>
      </c>
      <c r="N1104" s="2" t="s">
        <v>110</v>
      </c>
      <c r="O1104" s="323">
        <v>44927</v>
      </c>
      <c r="P1104" s="323">
        <v>45291</v>
      </c>
      <c r="Q1104" s="324">
        <v>8760</v>
      </c>
      <c r="R1104" s="325">
        <v>45.16</v>
      </c>
      <c r="S1104" s="274">
        <f t="shared" si="322"/>
        <v>1.0544199999999999</v>
      </c>
      <c r="T1104" s="326">
        <f t="shared" si="331"/>
        <v>42.829233132907191</v>
      </c>
      <c r="U1104" s="296" t="str">
        <f t="shared" si="323"/>
        <v/>
      </c>
      <c r="V1104" s="296"/>
      <c r="W1104" s="332">
        <v>44370</v>
      </c>
      <c r="X1104" s="2" t="s">
        <v>108</v>
      </c>
      <c r="Y1104" s="2" t="s">
        <v>133</v>
      </c>
      <c r="Z1104" s="323">
        <v>44562</v>
      </c>
      <c r="AA1104" s="323">
        <v>44926</v>
      </c>
      <c r="AB1104" s="324">
        <v>8760</v>
      </c>
      <c r="AC1104" s="325">
        <v>69.180000000000007</v>
      </c>
      <c r="AD1104" s="274">
        <f t="shared" si="324"/>
        <v>1.09398</v>
      </c>
      <c r="AE1104" s="326">
        <f t="shared" si="332"/>
        <v>63.236987879120285</v>
      </c>
      <c r="AF1104" s="296" t="str">
        <f t="shared" si="333"/>
        <v/>
      </c>
      <c r="AG1104" s="296"/>
      <c r="AH1104" s="332">
        <v>44774</v>
      </c>
      <c r="AI1104" s="2" t="s">
        <v>108</v>
      </c>
      <c r="AJ1104" s="2" t="s">
        <v>135</v>
      </c>
      <c r="AK1104" s="323">
        <v>45658</v>
      </c>
      <c r="AL1104" s="323">
        <v>46022</v>
      </c>
      <c r="AM1104" s="324">
        <v>8760</v>
      </c>
      <c r="AN1104" s="325">
        <v>156.33000000000001</v>
      </c>
      <c r="AO1104" s="274">
        <f t="shared" si="325"/>
        <v>0.96899000000000002</v>
      </c>
      <c r="AP1104" s="326">
        <f t="shared" si="334"/>
        <v>161.33293429240757</v>
      </c>
      <c r="AQ1104" s="296" t="str">
        <f t="shared" si="335"/>
        <v/>
      </c>
      <c r="AR1104" s="296"/>
      <c r="AS1104" s="332">
        <v>44788</v>
      </c>
      <c r="AT1104" s="2" t="s">
        <v>115</v>
      </c>
      <c r="AU1104" s="2" t="s">
        <v>116</v>
      </c>
      <c r="AV1104" s="323">
        <v>45200</v>
      </c>
      <c r="AW1104" s="323">
        <v>45291</v>
      </c>
      <c r="AX1104" s="324">
        <v>2209</v>
      </c>
      <c r="AY1104" s="325">
        <v>509.92</v>
      </c>
      <c r="AZ1104" s="274">
        <f t="shared" si="326"/>
        <v>0.96899000000000002</v>
      </c>
      <c r="BA1104" s="326">
        <f t="shared" si="336"/>
        <v>526.23866087369322</v>
      </c>
      <c r="BB1104" s="296" t="str">
        <f t="shared" si="337"/>
        <v/>
      </c>
      <c r="BC1104">
        <f t="shared" si="327"/>
        <v>1</v>
      </c>
      <c r="BD1104" s="296"/>
      <c r="BE1104" s="296"/>
      <c r="BF1104" s="332">
        <v>45149</v>
      </c>
      <c r="BG1104" s="2" t="s">
        <v>115</v>
      </c>
      <c r="BH1104" s="2" t="s">
        <v>140</v>
      </c>
      <c r="BI1104" s="323">
        <v>45566</v>
      </c>
      <c r="BJ1104" s="323">
        <v>45657</v>
      </c>
      <c r="BK1104" s="324">
        <v>2209</v>
      </c>
      <c r="BL1104" s="325">
        <v>152.11000000000001</v>
      </c>
      <c r="BM1104" s="274">
        <f t="shared" si="328"/>
        <v>0.95835000000000004</v>
      </c>
      <c r="BN1104" s="326">
        <f t="shared" si="338"/>
        <v>158.72071790055827</v>
      </c>
      <c r="BO1104" s="296" t="str">
        <f t="shared" si="339"/>
        <v/>
      </c>
      <c r="BP1104" t="str">
        <f t="shared" si="329"/>
        <v/>
      </c>
      <c r="BQ1104" s="296"/>
      <c r="BR1104" s="332">
        <v>45135</v>
      </c>
      <c r="BS1104" s="2" t="s">
        <v>108</v>
      </c>
      <c r="BT1104" s="2" t="s">
        <v>138</v>
      </c>
      <c r="BU1104" s="323">
        <v>46023</v>
      </c>
      <c r="BV1104" s="323">
        <v>46387</v>
      </c>
      <c r="BW1104" s="324">
        <v>8760</v>
      </c>
      <c r="BX1104" s="325">
        <v>106.44</v>
      </c>
      <c r="BY1104" s="274">
        <f t="shared" si="330"/>
        <v>0.96609999999999996</v>
      </c>
      <c r="BZ1104" s="326">
        <f t="shared" si="340"/>
        <v>110.17493013145638</v>
      </c>
      <c r="CA1104" s="296" t="str">
        <f t="shared" si="341"/>
        <v/>
      </c>
    </row>
    <row r="1105" spans="12:79" x14ac:dyDescent="0.25">
      <c r="L1105" s="332">
        <v>43938</v>
      </c>
      <c r="M1105" s="2" t="s">
        <v>108</v>
      </c>
      <c r="N1105" s="2" t="s">
        <v>111</v>
      </c>
      <c r="O1105" s="323">
        <v>45292</v>
      </c>
      <c r="P1105" s="323">
        <v>45657</v>
      </c>
      <c r="Q1105" s="324">
        <v>8784</v>
      </c>
      <c r="R1105" s="325">
        <v>45.88</v>
      </c>
      <c r="S1105" s="274">
        <f t="shared" si="322"/>
        <v>1.0544199999999999</v>
      </c>
      <c r="T1105" s="326">
        <f t="shared" si="331"/>
        <v>43.512072987993406</v>
      </c>
      <c r="U1105" s="296" t="str">
        <f t="shared" si="323"/>
        <v/>
      </c>
      <c r="V1105" s="296"/>
      <c r="W1105" s="332">
        <v>44370</v>
      </c>
      <c r="X1105" s="2" t="s">
        <v>108</v>
      </c>
      <c r="Y1105" s="2" t="s">
        <v>110</v>
      </c>
      <c r="Z1105" s="323">
        <v>44927</v>
      </c>
      <c r="AA1105" s="323">
        <v>45291</v>
      </c>
      <c r="AB1105" s="324">
        <v>8760</v>
      </c>
      <c r="AC1105" s="325">
        <v>62.76</v>
      </c>
      <c r="AD1105" s="274">
        <f t="shared" si="324"/>
        <v>1.09398</v>
      </c>
      <c r="AE1105" s="326">
        <f t="shared" si="332"/>
        <v>57.368507650962542</v>
      </c>
      <c r="AF1105" s="296" t="str">
        <f t="shared" si="333"/>
        <v/>
      </c>
      <c r="AG1105" s="296"/>
      <c r="AH1105" s="332">
        <v>44774</v>
      </c>
      <c r="AI1105" s="2" t="s">
        <v>108</v>
      </c>
      <c r="AJ1105" s="2" t="s">
        <v>138</v>
      </c>
      <c r="AK1105" s="323">
        <v>46023</v>
      </c>
      <c r="AL1105" s="323">
        <v>46387</v>
      </c>
      <c r="AM1105" s="324">
        <v>8760</v>
      </c>
      <c r="AN1105" s="325">
        <v>147.5</v>
      </c>
      <c r="AO1105" s="274">
        <f t="shared" si="325"/>
        <v>0.96899000000000002</v>
      </c>
      <c r="AP1105" s="326">
        <f t="shared" si="334"/>
        <v>152.22035315121931</v>
      </c>
      <c r="AQ1105" s="296" t="str">
        <f t="shared" si="335"/>
        <v/>
      </c>
      <c r="AR1105" s="296"/>
      <c r="AS1105" s="332">
        <v>44788</v>
      </c>
      <c r="AT1105" s="2" t="s">
        <v>115</v>
      </c>
      <c r="AU1105" s="2" t="s">
        <v>111</v>
      </c>
      <c r="AV1105" s="323">
        <v>45292</v>
      </c>
      <c r="AW1105" s="323">
        <v>45382</v>
      </c>
      <c r="AX1105" s="324">
        <v>2183</v>
      </c>
      <c r="AY1105" s="325">
        <v>435.87</v>
      </c>
      <c r="AZ1105" s="274">
        <f t="shared" si="326"/>
        <v>0.96899000000000002</v>
      </c>
      <c r="BA1105" s="326">
        <f t="shared" si="336"/>
        <v>449.81888357980989</v>
      </c>
      <c r="BB1105" s="296" t="str">
        <f t="shared" si="337"/>
        <v/>
      </c>
      <c r="BC1105">
        <f t="shared" si="327"/>
        <v>1</v>
      </c>
      <c r="BD1105" s="296"/>
      <c r="BE1105" s="296"/>
      <c r="BF1105" s="332">
        <v>45149</v>
      </c>
      <c r="BG1105" s="2" t="s">
        <v>115</v>
      </c>
      <c r="BH1105" s="2" t="s">
        <v>135</v>
      </c>
      <c r="BI1105" s="323">
        <v>45658</v>
      </c>
      <c r="BJ1105" s="323">
        <v>45747</v>
      </c>
      <c r="BK1105" s="324">
        <v>2159</v>
      </c>
      <c r="BL1105" s="325">
        <v>152.93</v>
      </c>
      <c r="BM1105" s="274">
        <f t="shared" si="328"/>
        <v>0.95835000000000004</v>
      </c>
      <c r="BN1105" s="326">
        <f t="shared" si="338"/>
        <v>159.57635519382271</v>
      </c>
      <c r="BO1105" s="296" t="str">
        <f t="shared" si="339"/>
        <v/>
      </c>
      <c r="BP1105" t="str">
        <f t="shared" si="329"/>
        <v/>
      </c>
      <c r="BQ1105" s="296"/>
      <c r="BR1105" s="332">
        <v>45135</v>
      </c>
      <c r="BS1105" s="2" t="s">
        <v>108</v>
      </c>
      <c r="BT1105" s="2" t="s">
        <v>141</v>
      </c>
      <c r="BU1105" s="323">
        <v>46388</v>
      </c>
      <c r="BV1105" s="323">
        <v>46752</v>
      </c>
      <c r="BW1105" s="324">
        <v>8760</v>
      </c>
      <c r="BX1105" s="325">
        <v>90.75</v>
      </c>
      <c r="BY1105" s="274">
        <f t="shared" si="330"/>
        <v>0.96609999999999996</v>
      </c>
      <c r="BZ1105" s="326">
        <f t="shared" si="340"/>
        <v>93.934375323465488</v>
      </c>
      <c r="CA1105" s="296" t="str">
        <f t="shared" si="341"/>
        <v/>
      </c>
    </row>
    <row r="1106" spans="12:79" x14ac:dyDescent="0.25">
      <c r="L1106" s="332">
        <v>43938</v>
      </c>
      <c r="M1106" s="2" t="s">
        <v>108</v>
      </c>
      <c r="N1106" s="2" t="s">
        <v>135</v>
      </c>
      <c r="O1106" s="323">
        <v>45658</v>
      </c>
      <c r="P1106" s="323">
        <v>46022</v>
      </c>
      <c r="Q1106" s="324">
        <v>8760</v>
      </c>
      <c r="R1106" s="325">
        <v>46.65</v>
      </c>
      <c r="S1106" s="274">
        <f t="shared" si="322"/>
        <v>1.0544199999999999</v>
      </c>
      <c r="T1106" s="326">
        <f t="shared" si="331"/>
        <v>44.242332277460598</v>
      </c>
      <c r="U1106" s="296" t="str">
        <f t="shared" si="323"/>
        <v/>
      </c>
      <c r="V1106" s="296"/>
      <c r="W1106" s="332">
        <v>44370</v>
      </c>
      <c r="X1106" s="2" t="s">
        <v>108</v>
      </c>
      <c r="Y1106" s="2" t="s">
        <v>111</v>
      </c>
      <c r="Z1106" s="323">
        <v>45292</v>
      </c>
      <c r="AA1106" s="323">
        <v>45657</v>
      </c>
      <c r="AB1106" s="324">
        <v>8784</v>
      </c>
      <c r="AC1106" s="325">
        <v>58.72</v>
      </c>
      <c r="AD1106" s="274">
        <f t="shared" si="324"/>
        <v>1.09398</v>
      </c>
      <c r="AE1106" s="326">
        <f t="shared" si="332"/>
        <v>53.67556993729319</v>
      </c>
      <c r="AF1106" s="296" t="str">
        <f t="shared" si="333"/>
        <v/>
      </c>
      <c r="AG1106" s="296"/>
      <c r="AH1106" s="332">
        <v>44774</v>
      </c>
      <c r="AI1106" s="2" t="s">
        <v>108</v>
      </c>
      <c r="AJ1106" s="2" t="s">
        <v>141</v>
      </c>
      <c r="AK1106" s="323">
        <v>46388</v>
      </c>
      <c r="AL1106" s="323">
        <v>46752</v>
      </c>
      <c r="AM1106" s="324">
        <v>8760</v>
      </c>
      <c r="AN1106" s="325">
        <v>123.65</v>
      </c>
      <c r="AO1106" s="274">
        <f t="shared" si="325"/>
        <v>0.96899000000000002</v>
      </c>
      <c r="AP1106" s="326">
        <f t="shared" si="334"/>
        <v>127.60709604846284</v>
      </c>
      <c r="AQ1106" s="296" t="str">
        <f t="shared" si="335"/>
        <v/>
      </c>
      <c r="AR1106" s="296"/>
      <c r="AS1106" s="332">
        <v>44788</v>
      </c>
      <c r="AT1106" s="2" t="s">
        <v>115</v>
      </c>
      <c r="AU1106" s="2" t="s">
        <v>117</v>
      </c>
      <c r="AV1106" s="323">
        <v>45383</v>
      </c>
      <c r="AW1106" s="323">
        <v>45473</v>
      </c>
      <c r="AX1106" s="324">
        <v>2184</v>
      </c>
      <c r="AY1106" s="325">
        <v>227.63</v>
      </c>
      <c r="AZ1106" s="274">
        <f t="shared" si="326"/>
        <v>0.96899000000000002</v>
      </c>
      <c r="BA1106" s="326">
        <f t="shared" si="336"/>
        <v>234.9147050021156</v>
      </c>
      <c r="BB1106" s="296" t="str">
        <f t="shared" si="337"/>
        <v/>
      </c>
      <c r="BC1106">
        <f t="shared" si="327"/>
        <v>1</v>
      </c>
      <c r="BD1106" s="296"/>
      <c r="BE1106" s="296"/>
      <c r="BF1106" s="332">
        <v>45149</v>
      </c>
      <c r="BG1106" s="2" t="s">
        <v>115</v>
      </c>
      <c r="BH1106" s="2" t="s">
        <v>145</v>
      </c>
      <c r="BI1106" s="323">
        <v>45748</v>
      </c>
      <c r="BJ1106" s="323">
        <v>45838</v>
      </c>
      <c r="BK1106" s="324">
        <v>2184</v>
      </c>
      <c r="BL1106" s="325">
        <v>106.71</v>
      </c>
      <c r="BM1106" s="274">
        <f t="shared" si="328"/>
        <v>0.95835000000000004</v>
      </c>
      <c r="BN1106" s="326">
        <f t="shared" si="338"/>
        <v>111.34762873689152</v>
      </c>
      <c r="BO1106" s="296" t="str">
        <f t="shared" si="339"/>
        <v/>
      </c>
      <c r="BP1106" t="str">
        <f t="shared" si="329"/>
        <v/>
      </c>
      <c r="BQ1106" s="296"/>
      <c r="BR1106" s="332">
        <v>45135</v>
      </c>
      <c r="BS1106" s="2" t="s">
        <v>108</v>
      </c>
      <c r="BT1106" s="2" t="s">
        <v>143</v>
      </c>
      <c r="BU1106" s="323">
        <v>46753</v>
      </c>
      <c r="BV1106" s="323">
        <v>47118</v>
      </c>
      <c r="BW1106" s="324">
        <v>8784</v>
      </c>
      <c r="BX1106" s="325">
        <v>84.35</v>
      </c>
      <c r="BY1106" s="274">
        <f t="shared" si="330"/>
        <v>0.96609999999999996</v>
      </c>
      <c r="BZ1106" s="326">
        <f t="shared" si="340"/>
        <v>87.30980229789877</v>
      </c>
      <c r="CA1106" s="296" t="str">
        <f t="shared" si="341"/>
        <v/>
      </c>
    </row>
    <row r="1107" spans="12:79" x14ac:dyDescent="0.25">
      <c r="L1107" s="332">
        <v>43938</v>
      </c>
      <c r="M1107" s="2" t="s">
        <v>108</v>
      </c>
      <c r="N1107" s="2" t="s">
        <v>138</v>
      </c>
      <c r="O1107" s="323">
        <v>46023</v>
      </c>
      <c r="P1107" s="323">
        <v>46387</v>
      </c>
      <c r="Q1107" s="324">
        <v>8760</v>
      </c>
      <c r="R1107" s="325">
        <v>47.25</v>
      </c>
      <c r="S1107" s="274">
        <f t="shared" si="322"/>
        <v>1.0544199999999999</v>
      </c>
      <c r="T1107" s="326">
        <f t="shared" si="331"/>
        <v>44.811365490032436</v>
      </c>
      <c r="U1107" s="296" t="str">
        <f t="shared" si="323"/>
        <v/>
      </c>
      <c r="V1107" s="296"/>
      <c r="W1107" s="332">
        <v>44370</v>
      </c>
      <c r="X1107" s="2" t="s">
        <v>108</v>
      </c>
      <c r="Y1107" s="2" t="s">
        <v>135</v>
      </c>
      <c r="Z1107" s="323">
        <v>45658</v>
      </c>
      <c r="AA1107" s="323">
        <v>46022</v>
      </c>
      <c r="AB1107" s="324">
        <v>8760</v>
      </c>
      <c r="AC1107" s="325">
        <v>58.15</v>
      </c>
      <c r="AD1107" s="274">
        <f t="shared" si="324"/>
        <v>1.09398</v>
      </c>
      <c r="AE1107" s="326">
        <f t="shared" si="332"/>
        <v>53.154536646008154</v>
      </c>
      <c r="AF1107" s="296" t="str">
        <f t="shared" si="333"/>
        <v/>
      </c>
      <c r="AG1107" s="296"/>
      <c r="AH1107" s="332">
        <v>44774</v>
      </c>
      <c r="AI1107" s="2" t="s">
        <v>108</v>
      </c>
      <c r="AJ1107" s="2" t="s">
        <v>143</v>
      </c>
      <c r="AK1107" s="323">
        <v>46753</v>
      </c>
      <c r="AL1107" s="323">
        <v>47118</v>
      </c>
      <c r="AM1107" s="324">
        <v>8784</v>
      </c>
      <c r="AN1107" s="325">
        <v>119.19</v>
      </c>
      <c r="AO1107" s="274">
        <f t="shared" si="325"/>
        <v>0.96899000000000002</v>
      </c>
      <c r="AP1107" s="326">
        <f t="shared" si="334"/>
        <v>123.00436537012766</v>
      </c>
      <c r="AQ1107" s="296" t="str">
        <f t="shared" si="335"/>
        <v/>
      </c>
      <c r="AR1107" s="296"/>
      <c r="AS1107" s="332">
        <v>44788</v>
      </c>
      <c r="AT1107" s="2" t="s">
        <v>115</v>
      </c>
      <c r="AU1107" s="2" t="s">
        <v>118</v>
      </c>
      <c r="AV1107" s="323">
        <v>45474</v>
      </c>
      <c r="AW1107" s="323">
        <v>45565</v>
      </c>
      <c r="AX1107" s="324">
        <v>2208</v>
      </c>
      <c r="AY1107" s="325">
        <v>223.13</v>
      </c>
      <c r="AZ1107" s="274">
        <f t="shared" si="326"/>
        <v>0.96899000000000002</v>
      </c>
      <c r="BA1107" s="326">
        <f t="shared" si="336"/>
        <v>230.2706942280106</v>
      </c>
      <c r="BB1107" s="296" t="str">
        <f t="shared" si="337"/>
        <v/>
      </c>
      <c r="BC1107">
        <f t="shared" si="327"/>
        <v>1</v>
      </c>
      <c r="BD1107" s="296"/>
      <c r="BE1107" s="296"/>
      <c r="BF1107" s="332">
        <v>45149</v>
      </c>
      <c r="BG1107" s="2" t="s">
        <v>115</v>
      </c>
      <c r="BH1107" s="2" t="s">
        <v>148</v>
      </c>
      <c r="BI1107" s="323">
        <v>45839</v>
      </c>
      <c r="BJ1107" s="323">
        <v>45930</v>
      </c>
      <c r="BK1107" s="324">
        <v>2208</v>
      </c>
      <c r="BL1107" s="325">
        <v>107.41</v>
      </c>
      <c r="BM1107" s="274">
        <f t="shared" si="328"/>
        <v>0.95835000000000004</v>
      </c>
      <c r="BN1107" s="326">
        <f t="shared" si="338"/>
        <v>112.07805081650753</v>
      </c>
      <c r="BO1107" s="296" t="str">
        <f t="shared" si="339"/>
        <v/>
      </c>
      <c r="BP1107" t="str">
        <f t="shared" si="329"/>
        <v/>
      </c>
      <c r="BQ1107" s="296"/>
      <c r="BR1107" s="332">
        <v>45135</v>
      </c>
      <c r="BS1107" s="2" t="s">
        <v>108</v>
      </c>
      <c r="BT1107" s="2" t="s">
        <v>146</v>
      </c>
      <c r="BU1107" s="323">
        <v>47119</v>
      </c>
      <c r="BV1107" s="323">
        <v>47483</v>
      </c>
      <c r="BW1107" s="324">
        <v>8760</v>
      </c>
      <c r="BX1107" s="325">
        <v>82.35</v>
      </c>
      <c r="BY1107" s="274">
        <f t="shared" si="330"/>
        <v>0.96609999999999996</v>
      </c>
      <c r="BZ1107" s="326">
        <f t="shared" si="340"/>
        <v>85.239623227409169</v>
      </c>
      <c r="CA1107" s="296" t="str">
        <f t="shared" si="341"/>
        <v/>
      </c>
    </row>
    <row r="1108" spans="12:79" x14ac:dyDescent="0.25">
      <c r="L1108" s="332">
        <v>43937</v>
      </c>
      <c r="M1108" s="2" t="s">
        <v>108</v>
      </c>
      <c r="N1108" s="2" t="s">
        <v>151</v>
      </c>
      <c r="O1108" s="323">
        <v>44197</v>
      </c>
      <c r="P1108" s="323">
        <v>44561</v>
      </c>
      <c r="Q1108" s="324">
        <v>8760</v>
      </c>
      <c r="R1108" s="325">
        <v>38.49</v>
      </c>
      <c r="S1108" s="274">
        <f t="shared" si="322"/>
        <v>1.0544199999999999</v>
      </c>
      <c r="T1108" s="326">
        <f t="shared" si="331"/>
        <v>36.503480586483569</v>
      </c>
      <c r="U1108" s="296" t="str">
        <f t="shared" si="323"/>
        <v/>
      </c>
      <c r="V1108" s="296"/>
      <c r="W1108" s="332">
        <v>44370</v>
      </c>
      <c r="X1108" s="2" t="s">
        <v>108</v>
      </c>
      <c r="Y1108" s="2" t="s">
        <v>138</v>
      </c>
      <c r="Z1108" s="323">
        <v>46023</v>
      </c>
      <c r="AA1108" s="323">
        <v>46387</v>
      </c>
      <c r="AB1108" s="324">
        <v>8760</v>
      </c>
      <c r="AC1108" s="325">
        <v>58.28</v>
      </c>
      <c r="AD1108" s="274">
        <f t="shared" si="324"/>
        <v>1.09398</v>
      </c>
      <c r="AE1108" s="326">
        <f t="shared" si="332"/>
        <v>53.273368800160881</v>
      </c>
      <c r="AF1108" s="296" t="str">
        <f t="shared" si="333"/>
        <v/>
      </c>
      <c r="AG1108" s="296"/>
      <c r="AH1108" s="332">
        <v>44774</v>
      </c>
      <c r="AI1108" s="2" t="s">
        <v>108</v>
      </c>
      <c r="AJ1108" s="2" t="s">
        <v>146</v>
      </c>
      <c r="AK1108" s="323">
        <v>47119</v>
      </c>
      <c r="AL1108" s="323">
        <v>47483</v>
      </c>
      <c r="AM1108" s="324">
        <v>8760</v>
      </c>
      <c r="AN1108" s="325">
        <v>112.2</v>
      </c>
      <c r="AO1108" s="274">
        <f t="shared" si="325"/>
        <v>0.96899000000000002</v>
      </c>
      <c r="AP1108" s="326">
        <f t="shared" si="334"/>
        <v>115.79066863435123</v>
      </c>
      <c r="AQ1108" s="296" t="str">
        <f t="shared" si="335"/>
        <v/>
      </c>
      <c r="AR1108" s="296"/>
      <c r="AS1108" s="332">
        <v>44788</v>
      </c>
      <c r="AT1108" s="2" t="s">
        <v>115</v>
      </c>
      <c r="AU1108" s="2" t="s">
        <v>140</v>
      </c>
      <c r="AV1108" s="323">
        <v>45566</v>
      </c>
      <c r="AW1108" s="323">
        <v>45657</v>
      </c>
      <c r="AX1108" s="324">
        <v>2209</v>
      </c>
      <c r="AY1108" s="325">
        <v>282.32</v>
      </c>
      <c r="AZ1108" s="274">
        <f t="shared" si="326"/>
        <v>0.96899000000000002</v>
      </c>
      <c r="BA1108" s="326">
        <f t="shared" si="336"/>
        <v>291.35491594340499</v>
      </c>
      <c r="BB1108" s="296" t="str">
        <f t="shared" si="337"/>
        <v/>
      </c>
      <c r="BC1108" t="str">
        <f t="shared" si="327"/>
        <v/>
      </c>
      <c r="BD1108" s="296"/>
      <c r="BE1108" s="296"/>
      <c r="BF1108" s="332">
        <v>45149</v>
      </c>
      <c r="BG1108" s="2" t="s">
        <v>115</v>
      </c>
      <c r="BH1108" s="2" t="s">
        <v>152</v>
      </c>
      <c r="BI1108" s="323">
        <v>45931</v>
      </c>
      <c r="BJ1108" s="323">
        <v>46022</v>
      </c>
      <c r="BK1108" s="324">
        <v>2209</v>
      </c>
      <c r="BL1108" s="325">
        <v>131.43</v>
      </c>
      <c r="BM1108" s="274">
        <f t="shared" si="328"/>
        <v>0.95835000000000004</v>
      </c>
      <c r="BN1108" s="326">
        <f t="shared" si="338"/>
        <v>137.14196274847393</v>
      </c>
      <c r="BO1108" s="296" t="str">
        <f t="shared" si="339"/>
        <v/>
      </c>
      <c r="BP1108" t="str">
        <f t="shared" si="329"/>
        <v/>
      </c>
      <c r="BQ1108" s="296"/>
      <c r="BR1108" s="332">
        <v>45135</v>
      </c>
      <c r="BS1108" s="2" t="s">
        <v>108</v>
      </c>
      <c r="BT1108" s="2" t="s">
        <v>149</v>
      </c>
      <c r="BU1108" s="323">
        <v>47484</v>
      </c>
      <c r="BV1108" s="323">
        <v>47848</v>
      </c>
      <c r="BW1108" s="324">
        <v>8760</v>
      </c>
      <c r="BX1108" s="325">
        <v>81.569999999999993</v>
      </c>
      <c r="BY1108" s="274">
        <f t="shared" si="330"/>
        <v>0.96609999999999996</v>
      </c>
      <c r="BZ1108" s="326">
        <f t="shared" si="340"/>
        <v>84.43225338991823</v>
      </c>
      <c r="CA1108" s="296" t="str">
        <f t="shared" si="341"/>
        <v/>
      </c>
    </row>
    <row r="1109" spans="12:79" x14ac:dyDescent="0.25">
      <c r="L1109" s="332">
        <v>43937</v>
      </c>
      <c r="M1109" s="2" t="s">
        <v>108</v>
      </c>
      <c r="N1109" s="2" t="s">
        <v>133</v>
      </c>
      <c r="O1109" s="323">
        <v>44562</v>
      </c>
      <c r="P1109" s="323">
        <v>44926</v>
      </c>
      <c r="Q1109" s="324">
        <v>8760</v>
      </c>
      <c r="R1109" s="325">
        <v>42.11</v>
      </c>
      <c r="S1109" s="274">
        <f t="shared" si="322"/>
        <v>1.0544199999999999</v>
      </c>
      <c r="T1109" s="326">
        <f t="shared" si="331"/>
        <v>39.936647635667008</v>
      </c>
      <c r="U1109" s="296" t="str">
        <f t="shared" si="323"/>
        <v/>
      </c>
      <c r="V1109" s="296"/>
      <c r="W1109" s="332">
        <v>44370</v>
      </c>
      <c r="X1109" s="2" t="s">
        <v>108</v>
      </c>
      <c r="Y1109" s="2" t="s">
        <v>141</v>
      </c>
      <c r="Z1109" s="323">
        <v>46388</v>
      </c>
      <c r="AA1109" s="323">
        <v>46752</v>
      </c>
      <c r="AB1109" s="324">
        <v>8760</v>
      </c>
      <c r="AC1109" s="325">
        <v>58.6</v>
      </c>
      <c r="AD1109" s="274">
        <f t="shared" si="324"/>
        <v>1.09398</v>
      </c>
      <c r="AE1109" s="326">
        <f t="shared" si="332"/>
        <v>53.56587871807529</v>
      </c>
      <c r="AF1109" s="296" t="str">
        <f t="shared" si="333"/>
        <v/>
      </c>
      <c r="AG1109" s="296"/>
      <c r="AH1109" s="332">
        <v>44774</v>
      </c>
      <c r="AI1109" s="2" t="s">
        <v>108</v>
      </c>
      <c r="AJ1109" s="2" t="s">
        <v>149</v>
      </c>
      <c r="AK1109" s="323">
        <v>47484</v>
      </c>
      <c r="AL1109" s="323">
        <v>47848</v>
      </c>
      <c r="AM1109" s="324">
        <v>8760</v>
      </c>
      <c r="AN1109" s="325">
        <v>112.71</v>
      </c>
      <c r="AO1109" s="274">
        <f t="shared" si="325"/>
        <v>0.96899000000000002</v>
      </c>
      <c r="AP1109" s="326">
        <f t="shared" si="334"/>
        <v>116.31698985541645</v>
      </c>
      <c r="AQ1109" s="296" t="str">
        <f t="shared" si="335"/>
        <v/>
      </c>
      <c r="AR1109" s="296"/>
      <c r="AS1109" s="332">
        <v>44788</v>
      </c>
      <c r="AT1109" s="2" t="s">
        <v>115</v>
      </c>
      <c r="AU1109" s="2" t="s">
        <v>135</v>
      </c>
      <c r="AV1109" s="323">
        <v>45658</v>
      </c>
      <c r="AW1109" s="323">
        <v>45747</v>
      </c>
      <c r="AX1109" s="324">
        <v>2159</v>
      </c>
      <c r="AY1109" s="325">
        <v>227.85</v>
      </c>
      <c r="AZ1109" s="274">
        <f t="shared" si="326"/>
        <v>0.96899000000000002</v>
      </c>
      <c r="BA1109" s="326">
        <f t="shared" si="336"/>
        <v>235.14174552884961</v>
      </c>
      <c r="BB1109" s="296" t="str">
        <f t="shared" si="337"/>
        <v/>
      </c>
      <c r="BC1109" t="str">
        <f t="shared" si="327"/>
        <v/>
      </c>
      <c r="BD1109" s="296"/>
      <c r="BE1109" s="296"/>
      <c r="BF1109" s="332">
        <v>45149</v>
      </c>
      <c r="BG1109" s="2" t="s">
        <v>115</v>
      </c>
      <c r="BH1109" s="2" t="s">
        <v>138</v>
      </c>
      <c r="BI1109" s="323">
        <v>46023</v>
      </c>
      <c r="BJ1109" s="323">
        <v>46112</v>
      </c>
      <c r="BK1109" s="324">
        <v>2159</v>
      </c>
      <c r="BL1109" s="325">
        <v>130.01</v>
      </c>
      <c r="BM1109" s="274">
        <f t="shared" si="328"/>
        <v>0.95835000000000004</v>
      </c>
      <c r="BN1109" s="326">
        <f t="shared" si="338"/>
        <v>135.66024938696717</v>
      </c>
      <c r="BO1109" s="296" t="str">
        <f t="shared" si="339"/>
        <v/>
      </c>
      <c r="BP1109" t="str">
        <f t="shared" si="329"/>
        <v/>
      </c>
      <c r="BQ1109" s="296"/>
      <c r="BR1109" s="332">
        <v>45135</v>
      </c>
      <c r="BS1109" s="2" t="s">
        <v>108</v>
      </c>
      <c r="BT1109" s="2" t="s">
        <v>153</v>
      </c>
      <c r="BU1109" s="323">
        <v>47849</v>
      </c>
      <c r="BV1109" s="323">
        <v>48213</v>
      </c>
      <c r="BW1109" s="324">
        <v>8760</v>
      </c>
      <c r="BX1109" s="325">
        <v>81.28</v>
      </c>
      <c r="BY1109" s="274">
        <f t="shared" si="330"/>
        <v>0.96609999999999996</v>
      </c>
      <c r="BZ1109" s="326">
        <f t="shared" si="340"/>
        <v>84.132077424697243</v>
      </c>
      <c r="CA1109" s="296" t="str">
        <f t="shared" si="341"/>
        <v/>
      </c>
    </row>
    <row r="1110" spans="12:79" x14ac:dyDescent="0.25">
      <c r="L1110" s="332">
        <v>43937</v>
      </c>
      <c r="M1110" s="2" t="s">
        <v>108</v>
      </c>
      <c r="N1110" s="2" t="s">
        <v>110</v>
      </c>
      <c r="O1110" s="323">
        <v>44927</v>
      </c>
      <c r="P1110" s="323">
        <v>45291</v>
      </c>
      <c r="Q1110" s="324">
        <v>8760</v>
      </c>
      <c r="R1110" s="325">
        <v>44.28</v>
      </c>
      <c r="S1110" s="274">
        <f t="shared" ref="S1110:S1173" si="342">VLOOKUP(CONCATENATE(YEAR(L1110),"-",MONTH(L1110)),$A$22:$B$69,2,0)</f>
        <v>1.0544199999999999</v>
      </c>
      <c r="T1110" s="326">
        <f t="shared" si="331"/>
        <v>41.994651087801827</v>
      </c>
      <c r="U1110" s="296" t="str">
        <f t="shared" ref="U1110:U1173" si="343">IF(AND($L1110&gt;=N$19,$L1110&lt;=O$19,$N1110=U$16),T1110,"")</f>
        <v/>
      </c>
      <c r="V1110" s="296"/>
      <c r="W1110" s="332">
        <v>44369</v>
      </c>
      <c r="X1110" s="2" t="s">
        <v>108</v>
      </c>
      <c r="Y1110" s="2" t="s">
        <v>133</v>
      </c>
      <c r="Z1110" s="323">
        <v>44562</v>
      </c>
      <c r="AA1110" s="323">
        <v>44926</v>
      </c>
      <c r="AB1110" s="324">
        <v>8760</v>
      </c>
      <c r="AC1110" s="325">
        <v>67.63</v>
      </c>
      <c r="AD1110" s="274">
        <f t="shared" ref="AD1110:AD1173" si="344">VLOOKUP(CONCATENATE(YEAR(W1110),"-",MONTH(W1110)),$A$22:$B$69,2,0)</f>
        <v>1.09398</v>
      </c>
      <c r="AE1110" s="326">
        <f t="shared" si="332"/>
        <v>61.820142964222377</v>
      </c>
      <c r="AF1110" s="296" t="str">
        <f t="shared" si="333"/>
        <v/>
      </c>
      <c r="AG1110" s="296"/>
      <c r="AH1110" s="332">
        <v>44774</v>
      </c>
      <c r="AI1110" s="2" t="s">
        <v>108</v>
      </c>
      <c r="AJ1110" s="2" t="s">
        <v>153</v>
      </c>
      <c r="AK1110" s="323">
        <v>47849</v>
      </c>
      <c r="AL1110" s="323">
        <v>48213</v>
      </c>
      <c r="AM1110" s="324">
        <v>8760</v>
      </c>
      <c r="AN1110" s="325">
        <v>112.71</v>
      </c>
      <c r="AO1110" s="274">
        <f t="shared" ref="AO1110:AO1173" si="345">VLOOKUP(CONCATENATE(YEAR(AH1110),"-",MONTH(AH1110)),$A$22:$B$69,2,0)</f>
        <v>0.96899000000000002</v>
      </c>
      <c r="AP1110" s="326">
        <f t="shared" si="334"/>
        <v>116.31698985541645</v>
      </c>
      <c r="AQ1110" s="296" t="str">
        <f t="shared" si="335"/>
        <v/>
      </c>
      <c r="AR1110" s="296"/>
      <c r="AS1110" s="332">
        <v>44788</v>
      </c>
      <c r="AT1110" s="2" t="s">
        <v>115</v>
      </c>
      <c r="AU1110" s="2" t="s">
        <v>145</v>
      </c>
      <c r="AV1110" s="323">
        <v>45748</v>
      </c>
      <c r="AW1110" s="323">
        <v>45838</v>
      </c>
      <c r="AX1110" s="324">
        <v>2184</v>
      </c>
      <c r="AY1110" s="325"/>
      <c r="AZ1110" s="274">
        <f t="shared" ref="AZ1110:AZ1173" si="346">VLOOKUP(CONCATENATE(YEAR(AS1110),"-",MONTH(AS1110)),$A$22:$B$69,2,0)</f>
        <v>0.96899000000000002</v>
      </c>
      <c r="BA1110" s="326" t="str">
        <f t="shared" si="336"/>
        <v/>
      </c>
      <c r="BB1110" s="296" t="str">
        <f t="shared" si="337"/>
        <v/>
      </c>
      <c r="BC1110" t="str">
        <f t="shared" ref="BC1110:BC1173" si="347">IF(OR(AU1110=AU$16,AU1110=AV$16,AU1110=AW$16,AU1110=AX$16),1,"")</f>
        <v/>
      </c>
      <c r="BD1110" s="296"/>
      <c r="BE1110" s="296"/>
      <c r="BF1110" s="332">
        <v>45149</v>
      </c>
      <c r="BG1110" s="2" t="s">
        <v>115</v>
      </c>
      <c r="BH1110" s="2" t="s">
        <v>157</v>
      </c>
      <c r="BI1110" s="323">
        <v>46113</v>
      </c>
      <c r="BJ1110" s="323">
        <v>46203</v>
      </c>
      <c r="BK1110" s="324">
        <v>2184</v>
      </c>
      <c r="BL1110" s="325"/>
      <c r="BM1110" s="274">
        <f t="shared" ref="BM1110:BM1173" si="348">VLOOKUP(CONCATENATE(YEAR(BF1110),"-",MONTH(BF1110)),$A$22:$B$69,2,0)</f>
        <v>0.95835000000000004</v>
      </c>
      <c r="BN1110" s="326" t="str">
        <f t="shared" si="338"/>
        <v/>
      </c>
      <c r="BO1110" s="296" t="str">
        <f t="shared" si="339"/>
        <v/>
      </c>
      <c r="BP1110" t="str">
        <f t="shared" ref="BP1110:BP1173" si="349">IF(OR(BH1110=BH$16,BH1110=BI$16,BH1110=BJ$16,BH1110=BK$16),1,"")</f>
        <v/>
      </c>
      <c r="BQ1110" s="296"/>
      <c r="BR1110" s="332">
        <v>45135</v>
      </c>
      <c r="BS1110" s="2" t="s">
        <v>108</v>
      </c>
      <c r="BT1110" s="2" t="s">
        <v>155</v>
      </c>
      <c r="BU1110" s="323">
        <v>48214</v>
      </c>
      <c r="BV1110" s="323">
        <v>48579</v>
      </c>
      <c r="BW1110" s="324">
        <v>8784</v>
      </c>
      <c r="BX1110" s="325">
        <v>81.02</v>
      </c>
      <c r="BY1110" s="274">
        <f t="shared" ref="BY1110:BY1173" si="350">VLOOKUP(CONCATENATE(YEAR(BR1110),"-",MONTH(BR1110)),$A$22:$B$69,2,0)</f>
        <v>0.96609999999999996</v>
      </c>
      <c r="BZ1110" s="326">
        <f t="shared" si="340"/>
        <v>83.862954145533593</v>
      </c>
      <c r="CA1110" s="296" t="str">
        <f t="shared" si="341"/>
        <v/>
      </c>
    </row>
    <row r="1111" spans="12:79" x14ac:dyDescent="0.25">
      <c r="L1111" s="332">
        <v>43937</v>
      </c>
      <c r="M1111" s="2" t="s">
        <v>108</v>
      </c>
      <c r="N1111" s="2" t="s">
        <v>111</v>
      </c>
      <c r="O1111" s="323">
        <v>45292</v>
      </c>
      <c r="P1111" s="323">
        <v>45657</v>
      </c>
      <c r="Q1111" s="324">
        <v>8784</v>
      </c>
      <c r="R1111" s="325">
        <v>45.36</v>
      </c>
      <c r="S1111" s="274">
        <f t="shared" si="342"/>
        <v>1.0544199999999999</v>
      </c>
      <c r="T1111" s="326">
        <f t="shared" ref="T1111:T1174" si="351">IF(R1111="","",R1111/S1111)</f>
        <v>43.018910870431142</v>
      </c>
      <c r="U1111" s="296" t="str">
        <f t="shared" si="343"/>
        <v/>
      </c>
      <c r="V1111" s="296"/>
      <c r="W1111" s="332">
        <v>44369</v>
      </c>
      <c r="X1111" s="2" t="s">
        <v>108</v>
      </c>
      <c r="Y1111" s="2" t="s">
        <v>110</v>
      </c>
      <c r="Z1111" s="323">
        <v>44927</v>
      </c>
      <c r="AA1111" s="323">
        <v>45291</v>
      </c>
      <c r="AB1111" s="324">
        <v>8760</v>
      </c>
      <c r="AC1111" s="325">
        <v>61.75</v>
      </c>
      <c r="AD1111" s="274">
        <f t="shared" si="344"/>
        <v>1.09398</v>
      </c>
      <c r="AE1111" s="326">
        <f t="shared" ref="AE1111:AE1174" si="352">IF(AC1111="","",AC1111/AD1111)</f>
        <v>56.445273222545204</v>
      </c>
      <c r="AF1111" s="296" t="str">
        <f t="shared" ref="AF1111:AF1174" si="353">IF(AND($W1111&gt;=Y$13,$W1111&lt;=Z$13,$Y1111=AF$16),AE1111,"")</f>
        <v/>
      </c>
      <c r="AG1111" s="296"/>
      <c r="AH1111" s="332">
        <v>44774</v>
      </c>
      <c r="AI1111" s="2" t="s">
        <v>108</v>
      </c>
      <c r="AJ1111" s="2" t="s">
        <v>155</v>
      </c>
      <c r="AK1111" s="323">
        <v>48214</v>
      </c>
      <c r="AL1111" s="323">
        <v>48579</v>
      </c>
      <c r="AM1111" s="324">
        <v>8784</v>
      </c>
      <c r="AN1111" s="325">
        <v>112.71</v>
      </c>
      <c r="AO1111" s="274">
        <f t="shared" si="345"/>
        <v>0.96899000000000002</v>
      </c>
      <c r="AP1111" s="326">
        <f t="shared" ref="AP1111:AP1174" si="354">IF(AN1111="","",AN1111/AO1111)</f>
        <v>116.31698985541645</v>
      </c>
      <c r="AQ1111" s="296" t="str">
        <f t="shared" ref="AQ1111:AQ1174" si="355">IF(AND(AH1111&gt;=AJ$19,AH1111&lt;=AK$19,$AJ1111=AQ$16),AP1111,"")</f>
        <v/>
      </c>
      <c r="AR1111" s="296"/>
      <c r="AS1111" s="332">
        <v>44785</v>
      </c>
      <c r="AT1111" s="2" t="s">
        <v>115</v>
      </c>
      <c r="AU1111" s="2" t="s">
        <v>186</v>
      </c>
      <c r="AV1111" s="323">
        <v>44835</v>
      </c>
      <c r="AW1111" s="323">
        <v>44926</v>
      </c>
      <c r="AX1111" s="324">
        <v>2209</v>
      </c>
      <c r="AY1111" s="325">
        <v>504.49</v>
      </c>
      <c r="AZ1111" s="274">
        <f t="shared" si="346"/>
        <v>0.96899000000000002</v>
      </c>
      <c r="BA1111" s="326">
        <f t="shared" ref="BA1111:BA1174" si="356">IF(AY1111="","",AY1111/AZ1111)</f>
        <v>520.63488787293988</v>
      </c>
      <c r="BB1111" s="296" t="str">
        <f t="shared" ref="BB1111:BB1174" si="357">IF(AND(AS1111&gt;=BA$16,AS1111&lt;=BB$16,BC1111=1),BA1111,"")</f>
        <v/>
      </c>
      <c r="BC1111" t="str">
        <f t="shared" si="347"/>
        <v/>
      </c>
      <c r="BD1111" s="296"/>
      <c r="BE1111" s="296"/>
      <c r="BF1111" s="332">
        <v>45148</v>
      </c>
      <c r="BG1111" s="2" t="s">
        <v>115</v>
      </c>
      <c r="BH1111" s="2" t="s">
        <v>116</v>
      </c>
      <c r="BI1111" s="323">
        <v>45200</v>
      </c>
      <c r="BJ1111" s="323">
        <v>45291</v>
      </c>
      <c r="BK1111" s="324">
        <v>2209</v>
      </c>
      <c r="BL1111" s="325">
        <v>119.47</v>
      </c>
      <c r="BM1111" s="274">
        <f t="shared" si="348"/>
        <v>0.95835000000000004</v>
      </c>
      <c r="BN1111" s="326">
        <f t="shared" ref="BN1111:BN1174" si="358">IF(BL1111="","",BL1111/BM1111)</f>
        <v>124.6621797881776</v>
      </c>
      <c r="BO1111" s="296">
        <f t="shared" ref="BO1111:BO1174" si="359">IF(AND(BF1111&gt;=BH$19,BF1111&lt;=BI$19,BP1111=1),BN1111,"")</f>
        <v>124.6621797881776</v>
      </c>
      <c r="BP1111">
        <f t="shared" si="349"/>
        <v>1</v>
      </c>
      <c r="BQ1111" s="296"/>
      <c r="BR1111" s="332">
        <v>45135</v>
      </c>
      <c r="BS1111" s="2" t="s">
        <v>108</v>
      </c>
      <c r="BT1111" s="2" t="s">
        <v>158</v>
      </c>
      <c r="BU1111" s="323">
        <v>48580</v>
      </c>
      <c r="BV1111" s="323">
        <v>48944</v>
      </c>
      <c r="BW1111" s="324">
        <v>8760</v>
      </c>
      <c r="BX1111" s="325">
        <v>80.47</v>
      </c>
      <c r="BY1111" s="274">
        <f t="shared" si="350"/>
        <v>0.96609999999999996</v>
      </c>
      <c r="BZ1111" s="326">
        <f t="shared" ref="BZ1111:BZ1174" si="360">IF(BX1111="","",BX1111/BY1111)</f>
        <v>83.293654901148955</v>
      </c>
      <c r="CA1111" s="296" t="str">
        <f t="shared" ref="CA1111:CA1174" si="361">IF(AND(BR1111&gt;=BZ$16,BR1111&lt;=CA$16,BT1111=BT$16),BZ1111,"")</f>
        <v/>
      </c>
    </row>
    <row r="1112" spans="12:79" x14ac:dyDescent="0.25">
      <c r="L1112" s="332">
        <v>43937</v>
      </c>
      <c r="M1112" s="2" t="s">
        <v>108</v>
      </c>
      <c r="N1112" s="2" t="s">
        <v>135</v>
      </c>
      <c r="O1112" s="323">
        <v>45658</v>
      </c>
      <c r="P1112" s="323">
        <v>46022</v>
      </c>
      <c r="Q1112" s="324">
        <v>8760</v>
      </c>
      <c r="R1112" s="325">
        <v>46.05</v>
      </c>
      <c r="S1112" s="274">
        <f t="shared" si="342"/>
        <v>1.0544199999999999</v>
      </c>
      <c r="T1112" s="326">
        <f t="shared" si="351"/>
        <v>43.673299064888752</v>
      </c>
      <c r="U1112" s="296" t="str">
        <f t="shared" si="343"/>
        <v/>
      </c>
      <c r="V1112" s="296"/>
      <c r="W1112" s="332">
        <v>44369</v>
      </c>
      <c r="X1112" s="2" t="s">
        <v>108</v>
      </c>
      <c r="Y1112" s="2" t="s">
        <v>111</v>
      </c>
      <c r="Z1112" s="323">
        <v>45292</v>
      </c>
      <c r="AA1112" s="323">
        <v>45657</v>
      </c>
      <c r="AB1112" s="324">
        <v>8784</v>
      </c>
      <c r="AC1112" s="325">
        <v>58.26</v>
      </c>
      <c r="AD1112" s="274">
        <f t="shared" si="344"/>
        <v>1.09398</v>
      </c>
      <c r="AE1112" s="326">
        <f t="shared" si="352"/>
        <v>53.255086930291228</v>
      </c>
      <c r="AF1112" s="296" t="str">
        <f t="shared" si="353"/>
        <v/>
      </c>
      <c r="AG1112" s="296"/>
      <c r="AH1112" s="332">
        <v>44771</v>
      </c>
      <c r="AI1112" s="2" t="s">
        <v>108</v>
      </c>
      <c r="AJ1112" s="2" t="s">
        <v>110</v>
      </c>
      <c r="AK1112" s="323">
        <v>44927</v>
      </c>
      <c r="AL1112" s="323">
        <v>45291</v>
      </c>
      <c r="AM1112" s="324">
        <v>8760</v>
      </c>
      <c r="AN1112" s="325">
        <v>361.34</v>
      </c>
      <c r="AO1112" s="274">
        <f t="shared" si="345"/>
        <v>0.98765000000000003</v>
      </c>
      <c r="AP1112" s="326">
        <f t="shared" si="354"/>
        <v>365.85835063028395</v>
      </c>
      <c r="AQ1112" s="296" t="str">
        <f t="shared" si="355"/>
        <v/>
      </c>
      <c r="AR1112" s="296"/>
      <c r="AS1112" s="332">
        <v>44785</v>
      </c>
      <c r="AT1112" s="2" t="s">
        <v>115</v>
      </c>
      <c r="AU1112" s="2" t="s">
        <v>110</v>
      </c>
      <c r="AV1112" s="323">
        <v>44927</v>
      </c>
      <c r="AW1112" s="323">
        <v>45016</v>
      </c>
      <c r="AX1112" s="324">
        <v>2159</v>
      </c>
      <c r="AY1112" s="325">
        <v>517.20000000000005</v>
      </c>
      <c r="AZ1112" s="274">
        <f t="shared" si="346"/>
        <v>0.96899000000000002</v>
      </c>
      <c r="BA1112" s="326">
        <f t="shared" si="356"/>
        <v>533.75163830380086</v>
      </c>
      <c r="BB1112" s="296" t="str">
        <f t="shared" si="357"/>
        <v/>
      </c>
      <c r="BC1112" t="str">
        <f t="shared" si="347"/>
        <v/>
      </c>
      <c r="BD1112" s="296"/>
      <c r="BE1112" s="296"/>
      <c r="BF1112" s="332">
        <v>45148</v>
      </c>
      <c r="BG1112" s="2" t="s">
        <v>115</v>
      </c>
      <c r="BH1112" s="2" t="s">
        <v>111</v>
      </c>
      <c r="BI1112" s="323">
        <v>45292</v>
      </c>
      <c r="BJ1112" s="323">
        <v>45382</v>
      </c>
      <c r="BK1112" s="324">
        <v>2183</v>
      </c>
      <c r="BL1112" s="325">
        <v>138.44</v>
      </c>
      <c r="BM1112" s="274">
        <f t="shared" si="348"/>
        <v>0.95835000000000004</v>
      </c>
      <c r="BN1112" s="326">
        <f t="shared" si="358"/>
        <v>144.45661814577136</v>
      </c>
      <c r="BO1112" s="296">
        <f t="shared" si="359"/>
        <v>144.45661814577136</v>
      </c>
      <c r="BP1112">
        <f t="shared" si="349"/>
        <v>1</v>
      </c>
      <c r="BQ1112" s="296"/>
      <c r="BR1112" s="332">
        <v>45134</v>
      </c>
      <c r="BS1112" s="2" t="s">
        <v>108</v>
      </c>
      <c r="BT1112" s="2" t="s">
        <v>111</v>
      </c>
      <c r="BU1112" s="323">
        <v>45292</v>
      </c>
      <c r="BV1112" s="323">
        <v>45657</v>
      </c>
      <c r="BW1112" s="324">
        <v>8784</v>
      </c>
      <c r="BX1112" s="325">
        <v>143.13</v>
      </c>
      <c r="BY1112" s="274">
        <f t="shared" si="350"/>
        <v>0.96609999999999996</v>
      </c>
      <c r="BZ1112" s="326">
        <f t="shared" si="360"/>
        <v>148.15236517958803</v>
      </c>
      <c r="CA1112" s="296">
        <f t="shared" si="361"/>
        <v>148.15236517958803</v>
      </c>
    </row>
    <row r="1113" spans="12:79" x14ac:dyDescent="0.25">
      <c r="L1113" s="332">
        <v>43937</v>
      </c>
      <c r="M1113" s="2" t="s">
        <v>108</v>
      </c>
      <c r="N1113" s="2" t="s">
        <v>138</v>
      </c>
      <c r="O1113" s="323">
        <v>46023</v>
      </c>
      <c r="P1113" s="323">
        <v>46387</v>
      </c>
      <c r="Q1113" s="324">
        <v>8760</v>
      </c>
      <c r="R1113" s="325">
        <v>46.6</v>
      </c>
      <c r="S1113" s="274">
        <f t="shared" si="342"/>
        <v>1.0544199999999999</v>
      </c>
      <c r="T1113" s="326">
        <f t="shared" si="351"/>
        <v>44.194912843079614</v>
      </c>
      <c r="U1113" s="296" t="str">
        <f t="shared" si="343"/>
        <v/>
      </c>
      <c r="V1113" s="296"/>
      <c r="W1113" s="332">
        <v>44369</v>
      </c>
      <c r="X1113" s="2" t="s">
        <v>108</v>
      </c>
      <c r="Y1113" s="2" t="s">
        <v>135</v>
      </c>
      <c r="Z1113" s="323">
        <v>45658</v>
      </c>
      <c r="AA1113" s="323">
        <v>46022</v>
      </c>
      <c r="AB1113" s="324">
        <v>8760</v>
      </c>
      <c r="AC1113" s="325">
        <v>57.88</v>
      </c>
      <c r="AD1113" s="274">
        <f t="shared" si="344"/>
        <v>1.09398</v>
      </c>
      <c r="AE1113" s="326">
        <f t="shared" si="352"/>
        <v>52.90773140276788</v>
      </c>
      <c r="AF1113" s="296" t="str">
        <f t="shared" si="353"/>
        <v/>
      </c>
      <c r="AG1113" s="296"/>
      <c r="AH1113" s="332">
        <v>44771</v>
      </c>
      <c r="AI1113" s="2" t="s">
        <v>108</v>
      </c>
      <c r="AJ1113" s="2" t="s">
        <v>111</v>
      </c>
      <c r="AK1113" s="323">
        <v>45292</v>
      </c>
      <c r="AL1113" s="323">
        <v>45657</v>
      </c>
      <c r="AM1113" s="324">
        <v>8784</v>
      </c>
      <c r="AN1113" s="325">
        <v>207.5</v>
      </c>
      <c r="AO1113" s="274">
        <f t="shared" si="345"/>
        <v>0.98765000000000003</v>
      </c>
      <c r="AP1113" s="326">
        <f t="shared" si="354"/>
        <v>210.09466916417759</v>
      </c>
      <c r="AQ1113" s="296">
        <f t="shared" si="355"/>
        <v>210.09466916417759</v>
      </c>
      <c r="AR1113" s="296"/>
      <c r="AS1113" s="332">
        <v>44785</v>
      </c>
      <c r="AT1113" s="2" t="s">
        <v>115</v>
      </c>
      <c r="AU1113" s="2" t="s">
        <v>134</v>
      </c>
      <c r="AV1113" s="323">
        <v>45017</v>
      </c>
      <c r="AW1113" s="323">
        <v>45107</v>
      </c>
      <c r="AX1113" s="324">
        <v>2184</v>
      </c>
      <c r="AY1113" s="325">
        <v>418</v>
      </c>
      <c r="AZ1113" s="274">
        <f t="shared" si="346"/>
        <v>0.96899000000000002</v>
      </c>
      <c r="BA1113" s="326">
        <f t="shared" si="356"/>
        <v>431.37700079464184</v>
      </c>
      <c r="BB1113" s="296" t="str">
        <f t="shared" si="357"/>
        <v/>
      </c>
      <c r="BC1113" t="str">
        <f t="shared" si="347"/>
        <v/>
      </c>
      <c r="BD1113" s="296"/>
      <c r="BE1113" s="296"/>
      <c r="BF1113" s="332">
        <v>45148</v>
      </c>
      <c r="BG1113" s="2" t="s">
        <v>115</v>
      </c>
      <c r="BH1113" s="2" t="s">
        <v>117</v>
      </c>
      <c r="BI1113" s="323">
        <v>45383</v>
      </c>
      <c r="BJ1113" s="323">
        <v>45473</v>
      </c>
      <c r="BK1113" s="324">
        <v>2184</v>
      </c>
      <c r="BL1113" s="325">
        <v>121.26</v>
      </c>
      <c r="BM1113" s="274">
        <f t="shared" si="348"/>
        <v>0.95835000000000004</v>
      </c>
      <c r="BN1113" s="326">
        <f t="shared" si="358"/>
        <v>126.5299733917671</v>
      </c>
      <c r="BO1113" s="296">
        <f t="shared" si="359"/>
        <v>126.5299733917671</v>
      </c>
      <c r="BP1113">
        <f t="shared" si="349"/>
        <v>1</v>
      </c>
      <c r="BQ1113" s="296"/>
      <c r="BR1113" s="332">
        <v>45134</v>
      </c>
      <c r="BS1113" s="2" t="s">
        <v>108</v>
      </c>
      <c r="BT1113" s="2" t="s">
        <v>135</v>
      </c>
      <c r="BU1113" s="323">
        <v>45658</v>
      </c>
      <c r="BV1113" s="323">
        <v>46022</v>
      </c>
      <c r="BW1113" s="324">
        <v>8760</v>
      </c>
      <c r="BX1113" s="325">
        <v>129.03</v>
      </c>
      <c r="BY1113" s="274">
        <f t="shared" si="350"/>
        <v>0.96609999999999996</v>
      </c>
      <c r="BZ1113" s="326">
        <f t="shared" si="360"/>
        <v>133.55760273263638</v>
      </c>
      <c r="CA1113" s="296" t="str">
        <f t="shared" si="361"/>
        <v/>
      </c>
    </row>
    <row r="1114" spans="12:79" x14ac:dyDescent="0.25">
      <c r="L1114" s="332">
        <v>43936</v>
      </c>
      <c r="M1114" s="2" t="s">
        <v>108</v>
      </c>
      <c r="N1114" s="2" t="s">
        <v>151</v>
      </c>
      <c r="O1114" s="323">
        <v>44197</v>
      </c>
      <c r="P1114" s="323">
        <v>44561</v>
      </c>
      <c r="Q1114" s="324">
        <v>8760</v>
      </c>
      <c r="R1114" s="325">
        <v>36.69</v>
      </c>
      <c r="S1114" s="274">
        <f t="shared" si="342"/>
        <v>1.0544199999999999</v>
      </c>
      <c r="T1114" s="326">
        <f t="shared" si="351"/>
        <v>34.796380948768046</v>
      </c>
      <c r="U1114" s="296" t="str">
        <f t="shared" si="343"/>
        <v/>
      </c>
      <c r="V1114" s="296"/>
      <c r="W1114" s="332">
        <v>44369</v>
      </c>
      <c r="X1114" s="2" t="s">
        <v>108</v>
      </c>
      <c r="Y1114" s="2" t="s">
        <v>138</v>
      </c>
      <c r="Z1114" s="323">
        <v>46023</v>
      </c>
      <c r="AA1114" s="323">
        <v>46387</v>
      </c>
      <c r="AB1114" s="324">
        <v>8760</v>
      </c>
      <c r="AC1114" s="325">
        <v>58</v>
      </c>
      <c r="AD1114" s="274">
        <f t="shared" si="344"/>
        <v>1.09398</v>
      </c>
      <c r="AE1114" s="326">
        <f t="shared" si="352"/>
        <v>53.01742262198578</v>
      </c>
      <c r="AF1114" s="296" t="str">
        <f t="shared" si="353"/>
        <v/>
      </c>
      <c r="AG1114" s="296"/>
      <c r="AH1114" s="332">
        <v>44771</v>
      </c>
      <c r="AI1114" s="2" t="s">
        <v>108</v>
      </c>
      <c r="AJ1114" s="2" t="s">
        <v>135</v>
      </c>
      <c r="AK1114" s="323">
        <v>45658</v>
      </c>
      <c r="AL1114" s="323">
        <v>46022</v>
      </c>
      <c r="AM1114" s="324">
        <v>8760</v>
      </c>
      <c r="AN1114" s="325">
        <v>152.88999999999999</v>
      </c>
      <c r="AO1114" s="274">
        <f t="shared" si="345"/>
        <v>0.98765000000000003</v>
      </c>
      <c r="AP1114" s="326">
        <f t="shared" si="354"/>
        <v>154.80180225788487</v>
      </c>
      <c r="AQ1114" s="296" t="str">
        <f t="shared" si="355"/>
        <v/>
      </c>
      <c r="AR1114" s="296"/>
      <c r="AS1114" s="332">
        <v>44785</v>
      </c>
      <c r="AT1114" s="2" t="s">
        <v>115</v>
      </c>
      <c r="AU1114" s="2" t="s">
        <v>137</v>
      </c>
      <c r="AV1114" s="323">
        <v>45108</v>
      </c>
      <c r="AW1114" s="323">
        <v>45199</v>
      </c>
      <c r="AX1114" s="324">
        <v>2208</v>
      </c>
      <c r="AY1114" s="325">
        <v>414.8</v>
      </c>
      <c r="AZ1114" s="274">
        <f t="shared" si="346"/>
        <v>0.96899000000000002</v>
      </c>
      <c r="BA1114" s="326">
        <f t="shared" si="356"/>
        <v>428.07459313305606</v>
      </c>
      <c r="BB1114" s="296" t="str">
        <f t="shared" si="357"/>
        <v/>
      </c>
      <c r="BC1114" t="str">
        <f t="shared" si="347"/>
        <v/>
      </c>
      <c r="BD1114" s="296"/>
      <c r="BE1114" s="296"/>
      <c r="BF1114" s="332">
        <v>45148</v>
      </c>
      <c r="BG1114" s="2" t="s">
        <v>115</v>
      </c>
      <c r="BH1114" s="2" t="s">
        <v>118</v>
      </c>
      <c r="BI1114" s="323">
        <v>45474</v>
      </c>
      <c r="BJ1114" s="323">
        <v>45565</v>
      </c>
      <c r="BK1114" s="324">
        <v>2208</v>
      </c>
      <c r="BL1114" s="325">
        <v>132.44</v>
      </c>
      <c r="BM1114" s="274">
        <f t="shared" si="348"/>
        <v>0.95835000000000004</v>
      </c>
      <c r="BN1114" s="326">
        <f t="shared" si="358"/>
        <v>138.19585746334846</v>
      </c>
      <c r="BO1114" s="296">
        <f t="shared" si="359"/>
        <v>138.19585746334846</v>
      </c>
      <c r="BP1114">
        <f t="shared" si="349"/>
        <v>1</v>
      </c>
      <c r="BQ1114" s="296"/>
      <c r="BR1114" s="332">
        <v>45134</v>
      </c>
      <c r="BS1114" s="2" t="s">
        <v>108</v>
      </c>
      <c r="BT1114" s="2" t="s">
        <v>138</v>
      </c>
      <c r="BU1114" s="323">
        <v>46023</v>
      </c>
      <c r="BV1114" s="323">
        <v>46387</v>
      </c>
      <c r="BW1114" s="324">
        <v>8760</v>
      </c>
      <c r="BX1114" s="325">
        <v>106.65</v>
      </c>
      <c r="BY1114" s="274">
        <f t="shared" si="350"/>
        <v>0.96609999999999996</v>
      </c>
      <c r="BZ1114" s="326">
        <f t="shared" si="360"/>
        <v>110.39229893385779</v>
      </c>
      <c r="CA1114" s="296" t="str">
        <f t="shared" si="361"/>
        <v/>
      </c>
    </row>
    <row r="1115" spans="12:79" x14ac:dyDescent="0.25">
      <c r="L1115" s="332">
        <v>43936</v>
      </c>
      <c r="M1115" s="2" t="s">
        <v>108</v>
      </c>
      <c r="N1115" s="2" t="s">
        <v>133</v>
      </c>
      <c r="O1115" s="323">
        <v>44562</v>
      </c>
      <c r="P1115" s="323">
        <v>44926</v>
      </c>
      <c r="Q1115" s="324">
        <v>8760</v>
      </c>
      <c r="R1115" s="325">
        <v>40.64</v>
      </c>
      <c r="S1115" s="274">
        <f t="shared" si="342"/>
        <v>1.0544199999999999</v>
      </c>
      <c r="T1115" s="326">
        <f t="shared" si="351"/>
        <v>38.542516264865995</v>
      </c>
      <c r="U1115" s="296" t="str">
        <f t="shared" si="343"/>
        <v/>
      </c>
      <c r="V1115" s="296"/>
      <c r="W1115" s="332">
        <v>44369</v>
      </c>
      <c r="X1115" s="2" t="s">
        <v>108</v>
      </c>
      <c r="Y1115" s="2" t="s">
        <v>141</v>
      </c>
      <c r="Z1115" s="323">
        <v>46388</v>
      </c>
      <c r="AA1115" s="323">
        <v>46752</v>
      </c>
      <c r="AB1115" s="324">
        <v>8760</v>
      </c>
      <c r="AC1115" s="325">
        <v>58.33</v>
      </c>
      <c r="AD1115" s="274">
        <f t="shared" si="344"/>
        <v>1.09398</v>
      </c>
      <c r="AE1115" s="326">
        <f t="shared" si="352"/>
        <v>53.319073474835008</v>
      </c>
      <c r="AF1115" s="296" t="str">
        <f t="shared" si="353"/>
        <v/>
      </c>
      <c r="AG1115" s="296"/>
      <c r="AH1115" s="332">
        <v>44771</v>
      </c>
      <c r="AI1115" s="2" t="s">
        <v>108</v>
      </c>
      <c r="AJ1115" s="2" t="s">
        <v>138</v>
      </c>
      <c r="AK1115" s="323">
        <v>46023</v>
      </c>
      <c r="AL1115" s="323">
        <v>46387</v>
      </c>
      <c r="AM1115" s="324">
        <v>8760</v>
      </c>
      <c r="AN1115" s="325">
        <v>145.75</v>
      </c>
      <c r="AO1115" s="274">
        <f t="shared" si="345"/>
        <v>0.98765000000000003</v>
      </c>
      <c r="AP1115" s="326">
        <f t="shared" si="354"/>
        <v>147.57252062977776</v>
      </c>
      <c r="AQ1115" s="296" t="str">
        <f t="shared" si="355"/>
        <v/>
      </c>
      <c r="AR1115" s="296"/>
      <c r="AS1115" s="332">
        <v>44785</v>
      </c>
      <c r="AT1115" s="2" t="s">
        <v>115</v>
      </c>
      <c r="AU1115" s="2" t="s">
        <v>116</v>
      </c>
      <c r="AV1115" s="323">
        <v>45200</v>
      </c>
      <c r="AW1115" s="323">
        <v>45291</v>
      </c>
      <c r="AX1115" s="324">
        <v>2209</v>
      </c>
      <c r="AY1115" s="325">
        <v>492.32</v>
      </c>
      <c r="AZ1115" s="274">
        <f t="shared" si="346"/>
        <v>0.96899000000000002</v>
      </c>
      <c r="BA1115" s="326">
        <f t="shared" si="356"/>
        <v>508.07541873497144</v>
      </c>
      <c r="BB1115" s="296" t="str">
        <f t="shared" si="357"/>
        <v/>
      </c>
      <c r="BC1115">
        <f t="shared" si="347"/>
        <v>1</v>
      </c>
      <c r="BD1115" s="296"/>
      <c r="BE1115" s="296"/>
      <c r="BF1115" s="332">
        <v>45148</v>
      </c>
      <c r="BG1115" s="2" t="s">
        <v>115</v>
      </c>
      <c r="BH1115" s="2" t="s">
        <v>140</v>
      </c>
      <c r="BI1115" s="323">
        <v>45566</v>
      </c>
      <c r="BJ1115" s="323">
        <v>45657</v>
      </c>
      <c r="BK1115" s="324">
        <v>2209</v>
      </c>
      <c r="BL1115" s="325">
        <v>151.28</v>
      </c>
      <c r="BM1115" s="274">
        <f t="shared" si="348"/>
        <v>0.95835000000000004</v>
      </c>
      <c r="BN1115" s="326">
        <f t="shared" si="358"/>
        <v>157.8546460061564</v>
      </c>
      <c r="BO1115" s="296" t="str">
        <f t="shared" si="359"/>
        <v/>
      </c>
      <c r="BP1115" t="str">
        <f t="shared" si="349"/>
        <v/>
      </c>
      <c r="BQ1115" s="296"/>
      <c r="BR1115" s="332">
        <v>45134</v>
      </c>
      <c r="BS1115" s="2" t="s">
        <v>108</v>
      </c>
      <c r="BT1115" s="2" t="s">
        <v>141</v>
      </c>
      <c r="BU1115" s="323">
        <v>46388</v>
      </c>
      <c r="BV1115" s="323">
        <v>46752</v>
      </c>
      <c r="BW1115" s="324">
        <v>8760</v>
      </c>
      <c r="BX1115" s="325">
        <v>89.99</v>
      </c>
      <c r="BY1115" s="274">
        <f t="shared" si="350"/>
        <v>0.96609999999999996</v>
      </c>
      <c r="BZ1115" s="326">
        <f t="shared" si="360"/>
        <v>93.147707276679427</v>
      </c>
      <c r="CA1115" s="296" t="str">
        <f t="shared" si="361"/>
        <v/>
      </c>
    </row>
    <row r="1116" spans="12:79" x14ac:dyDescent="0.25">
      <c r="L1116" s="332">
        <v>43936</v>
      </c>
      <c r="M1116" s="2" t="s">
        <v>108</v>
      </c>
      <c r="N1116" s="2" t="s">
        <v>110</v>
      </c>
      <c r="O1116" s="323">
        <v>44927</v>
      </c>
      <c r="P1116" s="323">
        <v>45291</v>
      </c>
      <c r="Q1116" s="324">
        <v>8760</v>
      </c>
      <c r="R1116" s="325">
        <v>43.24</v>
      </c>
      <c r="S1116" s="274">
        <f t="shared" si="342"/>
        <v>1.0544199999999999</v>
      </c>
      <c r="T1116" s="326">
        <f t="shared" si="351"/>
        <v>41.008326852677307</v>
      </c>
      <c r="U1116" s="296" t="str">
        <f t="shared" si="343"/>
        <v/>
      </c>
      <c r="V1116" s="296"/>
      <c r="W1116" s="332">
        <v>44368</v>
      </c>
      <c r="X1116" s="2" t="s">
        <v>108</v>
      </c>
      <c r="Y1116" s="2" t="s">
        <v>133</v>
      </c>
      <c r="Z1116" s="323">
        <v>44562</v>
      </c>
      <c r="AA1116" s="323">
        <v>44926</v>
      </c>
      <c r="AB1116" s="324">
        <v>8760</v>
      </c>
      <c r="AC1116" s="325">
        <v>67.010000000000005</v>
      </c>
      <c r="AD1116" s="274">
        <f t="shared" si="344"/>
        <v>1.09398</v>
      </c>
      <c r="AE1116" s="326">
        <f t="shared" si="352"/>
        <v>61.253404998263228</v>
      </c>
      <c r="AF1116" s="296" t="str">
        <f t="shared" si="353"/>
        <v/>
      </c>
      <c r="AG1116" s="296"/>
      <c r="AH1116" s="332">
        <v>44771</v>
      </c>
      <c r="AI1116" s="2" t="s">
        <v>108</v>
      </c>
      <c r="AJ1116" s="2" t="s">
        <v>141</v>
      </c>
      <c r="AK1116" s="323">
        <v>46388</v>
      </c>
      <c r="AL1116" s="323">
        <v>46752</v>
      </c>
      <c r="AM1116" s="324">
        <v>8760</v>
      </c>
      <c r="AN1116" s="325">
        <v>120.18</v>
      </c>
      <c r="AO1116" s="274">
        <f t="shared" si="345"/>
        <v>0.98765000000000003</v>
      </c>
      <c r="AP1116" s="326">
        <f t="shared" si="354"/>
        <v>121.68278236217284</v>
      </c>
      <c r="AQ1116" s="296" t="str">
        <f t="shared" si="355"/>
        <v/>
      </c>
      <c r="AR1116" s="296"/>
      <c r="AS1116" s="332">
        <v>44785</v>
      </c>
      <c r="AT1116" s="2" t="s">
        <v>115</v>
      </c>
      <c r="AU1116" s="2" t="s">
        <v>111</v>
      </c>
      <c r="AV1116" s="323">
        <v>45292</v>
      </c>
      <c r="AW1116" s="323">
        <v>45382</v>
      </c>
      <c r="AX1116" s="324">
        <v>2183</v>
      </c>
      <c r="AY1116" s="325">
        <v>429.86</v>
      </c>
      <c r="AZ1116" s="274">
        <f t="shared" si="346"/>
        <v>0.96899000000000002</v>
      </c>
      <c r="BA1116" s="326">
        <f t="shared" si="356"/>
        <v>443.61654919039415</v>
      </c>
      <c r="BB1116" s="296" t="str">
        <f t="shared" si="357"/>
        <v/>
      </c>
      <c r="BC1116">
        <f t="shared" si="347"/>
        <v>1</v>
      </c>
      <c r="BD1116" s="296"/>
      <c r="BE1116" s="296"/>
      <c r="BF1116" s="332">
        <v>45148</v>
      </c>
      <c r="BG1116" s="2" t="s">
        <v>115</v>
      </c>
      <c r="BH1116" s="2" t="s">
        <v>135</v>
      </c>
      <c r="BI1116" s="323">
        <v>45658</v>
      </c>
      <c r="BJ1116" s="323">
        <v>45747</v>
      </c>
      <c r="BK1116" s="324">
        <v>2159</v>
      </c>
      <c r="BL1116" s="325">
        <v>152.04</v>
      </c>
      <c r="BM1116" s="274">
        <f t="shared" si="348"/>
        <v>0.95835000000000004</v>
      </c>
      <c r="BN1116" s="326">
        <f t="shared" si="358"/>
        <v>158.64767569259664</v>
      </c>
      <c r="BO1116" s="296" t="str">
        <f t="shared" si="359"/>
        <v/>
      </c>
      <c r="BP1116" t="str">
        <f t="shared" si="349"/>
        <v/>
      </c>
      <c r="BQ1116" s="296"/>
      <c r="BR1116" s="332">
        <v>45134</v>
      </c>
      <c r="BS1116" s="2" t="s">
        <v>108</v>
      </c>
      <c r="BT1116" s="2" t="s">
        <v>143</v>
      </c>
      <c r="BU1116" s="323">
        <v>46753</v>
      </c>
      <c r="BV1116" s="323">
        <v>47118</v>
      </c>
      <c r="BW1116" s="324">
        <v>8784</v>
      </c>
      <c r="BX1116" s="325">
        <v>83.59</v>
      </c>
      <c r="BY1116" s="274">
        <f t="shared" si="350"/>
        <v>0.96609999999999996</v>
      </c>
      <c r="BZ1116" s="326">
        <f t="shared" si="360"/>
        <v>86.523134251112722</v>
      </c>
      <c r="CA1116" s="296" t="str">
        <f t="shared" si="361"/>
        <v/>
      </c>
    </row>
    <row r="1117" spans="12:79" x14ac:dyDescent="0.25">
      <c r="L1117" s="332">
        <v>43936</v>
      </c>
      <c r="M1117" s="2" t="s">
        <v>108</v>
      </c>
      <c r="N1117" s="2" t="s">
        <v>111</v>
      </c>
      <c r="O1117" s="323">
        <v>45292</v>
      </c>
      <c r="P1117" s="323">
        <v>45657</v>
      </c>
      <c r="Q1117" s="324">
        <v>8784</v>
      </c>
      <c r="R1117" s="325">
        <v>44.48</v>
      </c>
      <c r="S1117" s="274">
        <f t="shared" si="342"/>
        <v>1.0544199999999999</v>
      </c>
      <c r="T1117" s="326">
        <f t="shared" si="351"/>
        <v>42.184328825325771</v>
      </c>
      <c r="U1117" s="296" t="str">
        <f t="shared" si="343"/>
        <v/>
      </c>
      <c r="V1117" s="296"/>
      <c r="W1117" s="332">
        <v>44368</v>
      </c>
      <c r="X1117" s="2" t="s">
        <v>108</v>
      </c>
      <c r="Y1117" s="2" t="s">
        <v>110</v>
      </c>
      <c r="Z1117" s="323">
        <v>44927</v>
      </c>
      <c r="AA1117" s="323">
        <v>45291</v>
      </c>
      <c r="AB1117" s="324">
        <v>8760</v>
      </c>
      <c r="AC1117" s="325">
        <v>61.37</v>
      </c>
      <c r="AD1117" s="274">
        <f t="shared" si="344"/>
        <v>1.09398</v>
      </c>
      <c r="AE1117" s="326">
        <f t="shared" si="352"/>
        <v>56.097917695021849</v>
      </c>
      <c r="AF1117" s="296" t="str">
        <f t="shared" si="353"/>
        <v/>
      </c>
      <c r="AG1117" s="296"/>
      <c r="AH1117" s="332">
        <v>44771</v>
      </c>
      <c r="AI1117" s="2" t="s">
        <v>108</v>
      </c>
      <c r="AJ1117" s="2" t="s">
        <v>143</v>
      </c>
      <c r="AK1117" s="323">
        <v>46753</v>
      </c>
      <c r="AL1117" s="323">
        <v>47118</v>
      </c>
      <c r="AM1117" s="324">
        <v>8784</v>
      </c>
      <c r="AN1117" s="325">
        <v>115.77</v>
      </c>
      <c r="AO1117" s="274">
        <f t="shared" si="345"/>
        <v>0.98765000000000003</v>
      </c>
      <c r="AP1117" s="326">
        <f t="shared" si="354"/>
        <v>117.21763782716549</v>
      </c>
      <c r="AQ1117" s="296" t="str">
        <f t="shared" si="355"/>
        <v/>
      </c>
      <c r="AR1117" s="296"/>
      <c r="AS1117" s="332">
        <v>44785</v>
      </c>
      <c r="AT1117" s="2" t="s">
        <v>115</v>
      </c>
      <c r="AU1117" s="2" t="s">
        <v>117</v>
      </c>
      <c r="AV1117" s="323">
        <v>45383</v>
      </c>
      <c r="AW1117" s="323">
        <v>45473</v>
      </c>
      <c r="AX1117" s="324">
        <v>2184</v>
      </c>
      <c r="AY1117" s="325">
        <v>225.75</v>
      </c>
      <c r="AZ1117" s="274">
        <f t="shared" si="346"/>
        <v>0.96899000000000002</v>
      </c>
      <c r="BA1117" s="326">
        <f t="shared" si="356"/>
        <v>232.97454050093395</v>
      </c>
      <c r="BB1117" s="296" t="str">
        <f t="shared" si="357"/>
        <v/>
      </c>
      <c r="BC1117">
        <f t="shared" si="347"/>
        <v>1</v>
      </c>
      <c r="BD1117" s="296"/>
      <c r="BE1117" s="296"/>
      <c r="BF1117" s="332">
        <v>45148</v>
      </c>
      <c r="BG1117" s="2" t="s">
        <v>115</v>
      </c>
      <c r="BH1117" s="2" t="s">
        <v>145</v>
      </c>
      <c r="BI1117" s="323">
        <v>45748</v>
      </c>
      <c r="BJ1117" s="323">
        <v>45838</v>
      </c>
      <c r="BK1117" s="324">
        <v>2184</v>
      </c>
      <c r="BL1117" s="325">
        <v>105.11</v>
      </c>
      <c r="BM1117" s="274">
        <f t="shared" si="348"/>
        <v>0.95835000000000004</v>
      </c>
      <c r="BN1117" s="326">
        <f t="shared" si="358"/>
        <v>109.67809255491208</v>
      </c>
      <c r="BO1117" s="296" t="str">
        <f t="shared" si="359"/>
        <v/>
      </c>
      <c r="BP1117" t="str">
        <f t="shared" si="349"/>
        <v/>
      </c>
      <c r="BQ1117" s="296"/>
      <c r="BR1117" s="332">
        <v>45134</v>
      </c>
      <c r="BS1117" s="2" t="s">
        <v>108</v>
      </c>
      <c r="BT1117" s="2" t="s">
        <v>146</v>
      </c>
      <c r="BU1117" s="323">
        <v>47119</v>
      </c>
      <c r="BV1117" s="323">
        <v>47483</v>
      </c>
      <c r="BW1117" s="324">
        <v>8760</v>
      </c>
      <c r="BX1117" s="325">
        <v>81.59</v>
      </c>
      <c r="BY1117" s="274">
        <f t="shared" si="350"/>
        <v>0.96609999999999996</v>
      </c>
      <c r="BZ1117" s="326">
        <f t="shared" si="360"/>
        <v>84.452955180623135</v>
      </c>
      <c r="CA1117" s="296" t="str">
        <f t="shared" si="361"/>
        <v/>
      </c>
    </row>
    <row r="1118" spans="12:79" x14ac:dyDescent="0.25">
      <c r="L1118" s="332">
        <v>43936</v>
      </c>
      <c r="M1118" s="2" t="s">
        <v>108</v>
      </c>
      <c r="N1118" s="2" t="s">
        <v>135</v>
      </c>
      <c r="O1118" s="323">
        <v>45658</v>
      </c>
      <c r="P1118" s="323">
        <v>46022</v>
      </c>
      <c r="Q1118" s="324">
        <v>8760</v>
      </c>
      <c r="R1118" s="325">
        <v>44.95</v>
      </c>
      <c r="S1118" s="274">
        <f t="shared" si="342"/>
        <v>1.0544199999999999</v>
      </c>
      <c r="T1118" s="326">
        <f t="shared" si="351"/>
        <v>42.630071508507051</v>
      </c>
      <c r="U1118" s="296" t="str">
        <f t="shared" si="343"/>
        <v/>
      </c>
      <c r="V1118" s="296"/>
      <c r="W1118" s="332">
        <v>44368</v>
      </c>
      <c r="X1118" s="2" t="s">
        <v>108</v>
      </c>
      <c r="Y1118" s="2" t="s">
        <v>111</v>
      </c>
      <c r="Z1118" s="323">
        <v>45292</v>
      </c>
      <c r="AA1118" s="323">
        <v>45657</v>
      </c>
      <c r="AB1118" s="324">
        <v>8784</v>
      </c>
      <c r="AC1118" s="325">
        <v>58.09</v>
      </c>
      <c r="AD1118" s="274">
        <f t="shared" si="344"/>
        <v>1.09398</v>
      </c>
      <c r="AE1118" s="326">
        <f t="shared" si="352"/>
        <v>53.099691036399207</v>
      </c>
      <c r="AF1118" s="296" t="str">
        <f t="shared" si="353"/>
        <v/>
      </c>
      <c r="AG1118" s="296"/>
      <c r="AH1118" s="332">
        <v>44771</v>
      </c>
      <c r="AI1118" s="2" t="s">
        <v>108</v>
      </c>
      <c r="AJ1118" s="2" t="s">
        <v>146</v>
      </c>
      <c r="AK1118" s="323">
        <v>47119</v>
      </c>
      <c r="AL1118" s="323">
        <v>47483</v>
      </c>
      <c r="AM1118" s="324">
        <v>8760</v>
      </c>
      <c r="AN1118" s="325">
        <v>108.78</v>
      </c>
      <c r="AO1118" s="274">
        <f t="shared" si="345"/>
        <v>0.98765000000000003</v>
      </c>
      <c r="AP1118" s="326">
        <f t="shared" si="354"/>
        <v>110.1402318635144</v>
      </c>
      <c r="AQ1118" s="296" t="str">
        <f t="shared" si="355"/>
        <v/>
      </c>
      <c r="AR1118" s="296"/>
      <c r="AS1118" s="332">
        <v>44785</v>
      </c>
      <c r="AT1118" s="2" t="s">
        <v>115</v>
      </c>
      <c r="AU1118" s="2" t="s">
        <v>118</v>
      </c>
      <c r="AV1118" s="323">
        <v>45474</v>
      </c>
      <c r="AW1118" s="323">
        <v>45565</v>
      </c>
      <c r="AX1118" s="324">
        <v>2208</v>
      </c>
      <c r="AY1118" s="325">
        <v>215.83</v>
      </c>
      <c r="AZ1118" s="274">
        <f t="shared" si="346"/>
        <v>0.96899000000000002</v>
      </c>
      <c r="BA1118" s="326">
        <f t="shared" si="356"/>
        <v>222.73707675001808</v>
      </c>
      <c r="BB1118" s="296" t="str">
        <f t="shared" si="357"/>
        <v/>
      </c>
      <c r="BC1118">
        <f t="shared" si="347"/>
        <v>1</v>
      </c>
      <c r="BD1118" s="296"/>
      <c r="BE1118" s="296"/>
      <c r="BF1118" s="332">
        <v>45148</v>
      </c>
      <c r="BG1118" s="2" t="s">
        <v>115</v>
      </c>
      <c r="BH1118" s="2" t="s">
        <v>148</v>
      </c>
      <c r="BI1118" s="323">
        <v>45839</v>
      </c>
      <c r="BJ1118" s="323">
        <v>45930</v>
      </c>
      <c r="BK1118" s="324">
        <v>2208</v>
      </c>
      <c r="BL1118" s="325">
        <v>105.03</v>
      </c>
      <c r="BM1118" s="274">
        <f t="shared" si="348"/>
        <v>0.95835000000000004</v>
      </c>
      <c r="BN1118" s="326">
        <f t="shared" si="358"/>
        <v>109.59461574581312</v>
      </c>
      <c r="BO1118" s="296" t="str">
        <f t="shared" si="359"/>
        <v/>
      </c>
      <c r="BP1118" t="str">
        <f t="shared" si="349"/>
        <v/>
      </c>
      <c r="BQ1118" s="296"/>
      <c r="BR1118" s="332">
        <v>45134</v>
      </c>
      <c r="BS1118" s="2" t="s">
        <v>108</v>
      </c>
      <c r="BT1118" s="2" t="s">
        <v>149</v>
      </c>
      <c r="BU1118" s="323">
        <v>47484</v>
      </c>
      <c r="BV1118" s="323">
        <v>47848</v>
      </c>
      <c r="BW1118" s="324">
        <v>8760</v>
      </c>
      <c r="BX1118" s="325">
        <v>80.81</v>
      </c>
      <c r="BY1118" s="274">
        <f t="shared" si="350"/>
        <v>0.96609999999999996</v>
      </c>
      <c r="BZ1118" s="326">
        <f t="shared" si="360"/>
        <v>83.645585343132183</v>
      </c>
      <c r="CA1118" s="296" t="str">
        <f t="shared" si="361"/>
        <v/>
      </c>
    </row>
    <row r="1119" spans="12:79" x14ac:dyDescent="0.25">
      <c r="L1119" s="332">
        <v>43936</v>
      </c>
      <c r="M1119" s="2" t="s">
        <v>108</v>
      </c>
      <c r="N1119" s="2" t="s">
        <v>138</v>
      </c>
      <c r="O1119" s="323">
        <v>46023</v>
      </c>
      <c r="P1119" s="323">
        <v>46387</v>
      </c>
      <c r="Q1119" s="324">
        <v>8760</v>
      </c>
      <c r="R1119" s="325">
        <v>45.5</v>
      </c>
      <c r="S1119" s="274">
        <f t="shared" si="342"/>
        <v>1.0544199999999999</v>
      </c>
      <c r="T1119" s="326">
        <f t="shared" si="351"/>
        <v>43.151685286697905</v>
      </c>
      <c r="U1119" s="296" t="str">
        <f t="shared" si="343"/>
        <v/>
      </c>
      <c r="V1119" s="296"/>
      <c r="W1119" s="332">
        <v>44368</v>
      </c>
      <c r="X1119" s="2" t="s">
        <v>108</v>
      </c>
      <c r="Y1119" s="2" t="s">
        <v>135</v>
      </c>
      <c r="Z1119" s="323">
        <v>45658</v>
      </c>
      <c r="AA1119" s="323">
        <v>46022</v>
      </c>
      <c r="AB1119" s="324">
        <v>8760</v>
      </c>
      <c r="AC1119" s="325">
        <v>57.78</v>
      </c>
      <c r="AD1119" s="274">
        <f t="shared" si="344"/>
        <v>1.09398</v>
      </c>
      <c r="AE1119" s="326">
        <f t="shared" si="352"/>
        <v>52.816322053419626</v>
      </c>
      <c r="AF1119" s="296" t="str">
        <f t="shared" si="353"/>
        <v/>
      </c>
      <c r="AG1119" s="296"/>
      <c r="AH1119" s="332">
        <v>44771</v>
      </c>
      <c r="AI1119" s="2" t="s">
        <v>108</v>
      </c>
      <c r="AJ1119" s="2" t="s">
        <v>149</v>
      </c>
      <c r="AK1119" s="323">
        <v>47484</v>
      </c>
      <c r="AL1119" s="323">
        <v>47848</v>
      </c>
      <c r="AM1119" s="324">
        <v>8760</v>
      </c>
      <c r="AN1119" s="325">
        <v>109.29</v>
      </c>
      <c r="AO1119" s="274">
        <f t="shared" si="345"/>
        <v>0.98765000000000003</v>
      </c>
      <c r="AP1119" s="326">
        <f t="shared" si="354"/>
        <v>110.65660912266492</v>
      </c>
      <c r="AQ1119" s="296" t="str">
        <f t="shared" si="355"/>
        <v/>
      </c>
      <c r="AR1119" s="296"/>
      <c r="AS1119" s="332">
        <v>44785</v>
      </c>
      <c r="AT1119" s="2" t="s">
        <v>115</v>
      </c>
      <c r="AU1119" s="2" t="s">
        <v>140</v>
      </c>
      <c r="AV1119" s="323">
        <v>45566</v>
      </c>
      <c r="AW1119" s="323">
        <v>45657</v>
      </c>
      <c r="AX1119" s="324">
        <v>2209</v>
      </c>
      <c r="AY1119" s="325">
        <v>279.49</v>
      </c>
      <c r="AZ1119" s="274">
        <f t="shared" si="346"/>
        <v>0.96899000000000002</v>
      </c>
      <c r="BA1119" s="326">
        <f t="shared" si="356"/>
        <v>288.43434916769007</v>
      </c>
      <c r="BB1119" s="296" t="str">
        <f t="shared" si="357"/>
        <v/>
      </c>
      <c r="BC1119" t="str">
        <f t="shared" si="347"/>
        <v/>
      </c>
      <c r="BD1119" s="296"/>
      <c r="BE1119" s="296"/>
      <c r="BF1119" s="332">
        <v>45148</v>
      </c>
      <c r="BG1119" s="2" t="s">
        <v>115</v>
      </c>
      <c r="BH1119" s="2" t="s">
        <v>152</v>
      </c>
      <c r="BI1119" s="323">
        <v>45931</v>
      </c>
      <c r="BJ1119" s="323">
        <v>46022</v>
      </c>
      <c r="BK1119" s="324">
        <v>2209</v>
      </c>
      <c r="BL1119" s="325">
        <v>129.74</v>
      </c>
      <c r="BM1119" s="274">
        <f t="shared" si="348"/>
        <v>0.95835000000000004</v>
      </c>
      <c r="BN1119" s="326">
        <f t="shared" si="358"/>
        <v>135.37851515625815</v>
      </c>
      <c r="BO1119" s="296" t="str">
        <f t="shared" si="359"/>
        <v/>
      </c>
      <c r="BP1119" t="str">
        <f t="shared" si="349"/>
        <v/>
      </c>
      <c r="BQ1119" s="296"/>
      <c r="BR1119" s="332">
        <v>45134</v>
      </c>
      <c r="BS1119" s="2" t="s">
        <v>108</v>
      </c>
      <c r="BT1119" s="2" t="s">
        <v>153</v>
      </c>
      <c r="BU1119" s="323">
        <v>47849</v>
      </c>
      <c r="BV1119" s="323">
        <v>48213</v>
      </c>
      <c r="BW1119" s="324">
        <v>8760</v>
      </c>
      <c r="BX1119" s="325">
        <v>80.52</v>
      </c>
      <c r="BY1119" s="274">
        <f t="shared" si="350"/>
        <v>0.96609999999999996</v>
      </c>
      <c r="BZ1119" s="326">
        <f t="shared" si="360"/>
        <v>83.345409377911196</v>
      </c>
      <c r="CA1119" s="296" t="str">
        <f t="shared" si="361"/>
        <v/>
      </c>
    </row>
    <row r="1120" spans="12:79" x14ac:dyDescent="0.25">
      <c r="L1120" s="332">
        <v>43935</v>
      </c>
      <c r="M1120" s="2" t="s">
        <v>108</v>
      </c>
      <c r="N1120" s="2" t="s">
        <v>151</v>
      </c>
      <c r="O1120" s="323">
        <v>44197</v>
      </c>
      <c r="P1120" s="323">
        <v>44561</v>
      </c>
      <c r="Q1120" s="324">
        <v>8760</v>
      </c>
      <c r="R1120" s="325">
        <v>37.590000000000003</v>
      </c>
      <c r="S1120" s="274">
        <f t="shared" si="342"/>
        <v>1.0544199999999999</v>
      </c>
      <c r="T1120" s="326">
        <f t="shared" si="351"/>
        <v>35.649930767625811</v>
      </c>
      <c r="U1120" s="296" t="str">
        <f t="shared" si="343"/>
        <v/>
      </c>
      <c r="V1120" s="296"/>
      <c r="W1120" s="332">
        <v>44368</v>
      </c>
      <c r="X1120" s="2" t="s">
        <v>108</v>
      </c>
      <c r="Y1120" s="2" t="s">
        <v>138</v>
      </c>
      <c r="Z1120" s="323">
        <v>46023</v>
      </c>
      <c r="AA1120" s="323">
        <v>46387</v>
      </c>
      <c r="AB1120" s="324">
        <v>8760</v>
      </c>
      <c r="AC1120" s="325">
        <v>57.9</v>
      </c>
      <c r="AD1120" s="274">
        <f t="shared" si="344"/>
        <v>1.09398</v>
      </c>
      <c r="AE1120" s="326">
        <f t="shared" si="352"/>
        <v>52.926013272637526</v>
      </c>
      <c r="AF1120" s="296" t="str">
        <f t="shared" si="353"/>
        <v/>
      </c>
      <c r="AG1120" s="296"/>
      <c r="AH1120" s="332">
        <v>44771</v>
      </c>
      <c r="AI1120" s="2" t="s">
        <v>108</v>
      </c>
      <c r="AJ1120" s="2" t="s">
        <v>153</v>
      </c>
      <c r="AK1120" s="323">
        <v>47849</v>
      </c>
      <c r="AL1120" s="323">
        <v>48213</v>
      </c>
      <c r="AM1120" s="324">
        <v>8760</v>
      </c>
      <c r="AN1120" s="325">
        <v>109.29</v>
      </c>
      <c r="AO1120" s="274">
        <f t="shared" si="345"/>
        <v>0.98765000000000003</v>
      </c>
      <c r="AP1120" s="326">
        <f t="shared" si="354"/>
        <v>110.65660912266492</v>
      </c>
      <c r="AQ1120" s="296" t="str">
        <f t="shared" si="355"/>
        <v/>
      </c>
      <c r="AR1120" s="296"/>
      <c r="AS1120" s="332">
        <v>44785</v>
      </c>
      <c r="AT1120" s="2" t="s">
        <v>115</v>
      </c>
      <c r="AU1120" s="2" t="s">
        <v>135</v>
      </c>
      <c r="AV1120" s="323">
        <v>45658</v>
      </c>
      <c r="AW1120" s="323">
        <v>45747</v>
      </c>
      <c r="AX1120" s="324">
        <v>2159</v>
      </c>
      <c r="AY1120" s="325">
        <v>223.23</v>
      </c>
      <c r="AZ1120" s="274">
        <f t="shared" si="346"/>
        <v>0.96899000000000002</v>
      </c>
      <c r="BA1120" s="326">
        <f t="shared" si="356"/>
        <v>230.37389446743515</v>
      </c>
      <c r="BB1120" s="296" t="str">
        <f t="shared" si="357"/>
        <v/>
      </c>
      <c r="BC1120" t="str">
        <f t="shared" si="347"/>
        <v/>
      </c>
      <c r="BD1120" s="296"/>
      <c r="BE1120" s="296"/>
      <c r="BF1120" s="332">
        <v>45148</v>
      </c>
      <c r="BG1120" s="2" t="s">
        <v>115</v>
      </c>
      <c r="BH1120" s="2" t="s">
        <v>138</v>
      </c>
      <c r="BI1120" s="323">
        <v>46023</v>
      </c>
      <c r="BJ1120" s="323">
        <v>46112</v>
      </c>
      <c r="BK1120" s="324">
        <v>2159</v>
      </c>
      <c r="BL1120" s="325">
        <v>128.36000000000001</v>
      </c>
      <c r="BM1120" s="274">
        <f t="shared" si="348"/>
        <v>0.95835000000000004</v>
      </c>
      <c r="BN1120" s="326">
        <f t="shared" si="358"/>
        <v>133.93854019930089</v>
      </c>
      <c r="BO1120" s="296" t="str">
        <f t="shared" si="359"/>
        <v/>
      </c>
      <c r="BP1120" t="str">
        <f t="shared" si="349"/>
        <v/>
      </c>
      <c r="BQ1120" s="296"/>
      <c r="BR1120" s="332">
        <v>45134</v>
      </c>
      <c r="BS1120" s="2" t="s">
        <v>108</v>
      </c>
      <c r="BT1120" s="2" t="s">
        <v>155</v>
      </c>
      <c r="BU1120" s="323">
        <v>48214</v>
      </c>
      <c r="BV1120" s="323">
        <v>48579</v>
      </c>
      <c r="BW1120" s="324">
        <v>8784</v>
      </c>
      <c r="BX1120" s="325">
        <v>80.260000000000005</v>
      </c>
      <c r="BY1120" s="274">
        <f t="shared" si="350"/>
        <v>0.96609999999999996</v>
      </c>
      <c r="BZ1120" s="326">
        <f t="shared" si="360"/>
        <v>83.076286098747545</v>
      </c>
      <c r="CA1120" s="296" t="str">
        <f t="shared" si="361"/>
        <v/>
      </c>
    </row>
    <row r="1121" spans="12:79" x14ac:dyDescent="0.25">
      <c r="L1121" s="332">
        <v>43935</v>
      </c>
      <c r="M1121" s="2" t="s">
        <v>108</v>
      </c>
      <c r="N1121" s="2" t="s">
        <v>133</v>
      </c>
      <c r="O1121" s="323">
        <v>44562</v>
      </c>
      <c r="P1121" s="323">
        <v>44926</v>
      </c>
      <c r="Q1121" s="324">
        <v>8760</v>
      </c>
      <c r="R1121" s="325">
        <v>41.53</v>
      </c>
      <c r="S1121" s="274">
        <f t="shared" si="342"/>
        <v>1.0544199999999999</v>
      </c>
      <c r="T1121" s="326">
        <f t="shared" si="351"/>
        <v>39.386582196847563</v>
      </c>
      <c r="U1121" s="296" t="str">
        <f t="shared" si="343"/>
        <v/>
      </c>
      <c r="V1121" s="296"/>
      <c r="W1121" s="332">
        <v>44368</v>
      </c>
      <c r="X1121" s="2" t="s">
        <v>108</v>
      </c>
      <c r="Y1121" s="2" t="s">
        <v>141</v>
      </c>
      <c r="Z1121" s="323">
        <v>46388</v>
      </c>
      <c r="AA1121" s="323">
        <v>46752</v>
      </c>
      <c r="AB1121" s="324">
        <v>8760</v>
      </c>
      <c r="AC1121" s="325">
        <v>58.23</v>
      </c>
      <c r="AD1121" s="274">
        <f t="shared" si="344"/>
        <v>1.09398</v>
      </c>
      <c r="AE1121" s="326">
        <f t="shared" si="352"/>
        <v>53.227664125486754</v>
      </c>
      <c r="AF1121" s="296" t="str">
        <f t="shared" si="353"/>
        <v/>
      </c>
      <c r="AG1121" s="296"/>
      <c r="AH1121" s="332">
        <v>44771</v>
      </c>
      <c r="AI1121" s="2" t="s">
        <v>108</v>
      </c>
      <c r="AJ1121" s="2" t="s">
        <v>155</v>
      </c>
      <c r="AK1121" s="323">
        <v>48214</v>
      </c>
      <c r="AL1121" s="323">
        <v>48579</v>
      </c>
      <c r="AM1121" s="324">
        <v>8784</v>
      </c>
      <c r="AN1121" s="325">
        <v>109.29</v>
      </c>
      <c r="AO1121" s="274">
        <f t="shared" si="345"/>
        <v>0.98765000000000003</v>
      </c>
      <c r="AP1121" s="326">
        <f t="shared" si="354"/>
        <v>110.65660912266492</v>
      </c>
      <c r="AQ1121" s="296" t="str">
        <f t="shared" si="355"/>
        <v/>
      </c>
      <c r="AR1121" s="296"/>
      <c r="AS1121" s="332">
        <v>44785</v>
      </c>
      <c r="AT1121" s="2" t="s">
        <v>115</v>
      </c>
      <c r="AU1121" s="2" t="s">
        <v>145</v>
      </c>
      <c r="AV1121" s="323">
        <v>45748</v>
      </c>
      <c r="AW1121" s="323">
        <v>45838</v>
      </c>
      <c r="AX1121" s="324">
        <v>2184</v>
      </c>
      <c r="AY1121" s="325"/>
      <c r="AZ1121" s="274">
        <f t="shared" si="346"/>
        <v>0.96899000000000002</v>
      </c>
      <c r="BA1121" s="326" t="str">
        <f t="shared" si="356"/>
        <v/>
      </c>
      <c r="BB1121" s="296" t="str">
        <f t="shared" si="357"/>
        <v/>
      </c>
      <c r="BC1121" t="str">
        <f t="shared" si="347"/>
        <v/>
      </c>
      <c r="BD1121" s="296"/>
      <c r="BE1121" s="296"/>
      <c r="BF1121" s="332">
        <v>45148</v>
      </c>
      <c r="BG1121" s="2" t="s">
        <v>115</v>
      </c>
      <c r="BH1121" s="2" t="s">
        <v>157</v>
      </c>
      <c r="BI1121" s="323">
        <v>46113</v>
      </c>
      <c r="BJ1121" s="323">
        <v>46203</v>
      </c>
      <c r="BK1121" s="324">
        <v>2184</v>
      </c>
      <c r="BL1121" s="325"/>
      <c r="BM1121" s="274">
        <f t="shared" si="348"/>
        <v>0.95835000000000004</v>
      </c>
      <c r="BN1121" s="326" t="str">
        <f t="shared" si="358"/>
        <v/>
      </c>
      <c r="BO1121" s="296" t="str">
        <f t="shared" si="359"/>
        <v/>
      </c>
      <c r="BP1121" t="str">
        <f t="shared" si="349"/>
        <v/>
      </c>
      <c r="BQ1121" s="296"/>
      <c r="BR1121" s="332">
        <v>45134</v>
      </c>
      <c r="BS1121" s="2" t="s">
        <v>108</v>
      </c>
      <c r="BT1121" s="2" t="s">
        <v>158</v>
      </c>
      <c r="BU1121" s="323">
        <v>48580</v>
      </c>
      <c r="BV1121" s="323">
        <v>48944</v>
      </c>
      <c r="BW1121" s="324">
        <v>8760</v>
      </c>
      <c r="BX1121" s="325">
        <v>79.709999999999994</v>
      </c>
      <c r="BY1121" s="274">
        <f t="shared" si="350"/>
        <v>0.96609999999999996</v>
      </c>
      <c r="BZ1121" s="326">
        <f t="shared" si="360"/>
        <v>82.506986854362893</v>
      </c>
      <c r="CA1121" s="296" t="str">
        <f t="shared" si="361"/>
        <v/>
      </c>
    </row>
    <row r="1122" spans="12:79" x14ac:dyDescent="0.25">
      <c r="L1122" s="332">
        <v>43935</v>
      </c>
      <c r="M1122" s="2" t="s">
        <v>108</v>
      </c>
      <c r="N1122" s="2" t="s">
        <v>110</v>
      </c>
      <c r="O1122" s="323">
        <v>44927</v>
      </c>
      <c r="P1122" s="323">
        <v>45291</v>
      </c>
      <c r="Q1122" s="324">
        <v>8760</v>
      </c>
      <c r="R1122" s="325">
        <v>44.08</v>
      </c>
      <c r="S1122" s="274">
        <f t="shared" si="342"/>
        <v>1.0544199999999999</v>
      </c>
      <c r="T1122" s="326">
        <f t="shared" si="351"/>
        <v>41.804973350277876</v>
      </c>
      <c r="U1122" s="296" t="str">
        <f t="shared" si="343"/>
        <v/>
      </c>
      <c r="V1122" s="296"/>
      <c r="W1122" s="332">
        <v>44365</v>
      </c>
      <c r="X1122" s="2" t="s">
        <v>108</v>
      </c>
      <c r="Y1122" s="2" t="s">
        <v>133</v>
      </c>
      <c r="Z1122" s="323">
        <v>44562</v>
      </c>
      <c r="AA1122" s="323">
        <v>44926</v>
      </c>
      <c r="AB1122" s="324">
        <v>8760</v>
      </c>
      <c r="AC1122" s="325">
        <v>66.02</v>
      </c>
      <c r="AD1122" s="274">
        <f t="shared" si="344"/>
        <v>1.09398</v>
      </c>
      <c r="AE1122" s="326">
        <f t="shared" si="352"/>
        <v>60.34845243971553</v>
      </c>
      <c r="AF1122" s="296" t="str">
        <f t="shared" si="353"/>
        <v/>
      </c>
      <c r="AG1122" s="296"/>
      <c r="AH1122" s="332">
        <v>44770</v>
      </c>
      <c r="AI1122" s="2" t="s">
        <v>108</v>
      </c>
      <c r="AJ1122" s="2" t="s">
        <v>110</v>
      </c>
      <c r="AK1122" s="323">
        <v>44927</v>
      </c>
      <c r="AL1122" s="323">
        <v>45291</v>
      </c>
      <c r="AM1122" s="324">
        <v>8760</v>
      </c>
      <c r="AN1122" s="325">
        <v>367.71</v>
      </c>
      <c r="AO1122" s="274">
        <f t="shared" si="345"/>
        <v>0.98765000000000003</v>
      </c>
      <c r="AP1122" s="326">
        <f t="shared" si="354"/>
        <v>372.30800384751683</v>
      </c>
      <c r="AQ1122" s="296" t="str">
        <f t="shared" si="355"/>
        <v/>
      </c>
      <c r="AR1122" s="296"/>
      <c r="AS1122" s="332">
        <v>44784</v>
      </c>
      <c r="AT1122" s="2" t="s">
        <v>115</v>
      </c>
      <c r="AU1122" s="2" t="s">
        <v>186</v>
      </c>
      <c r="AV1122" s="323">
        <v>44835</v>
      </c>
      <c r="AW1122" s="323">
        <v>44926</v>
      </c>
      <c r="AX1122" s="324">
        <v>2209</v>
      </c>
      <c r="AY1122" s="325">
        <v>510.04</v>
      </c>
      <c r="AZ1122" s="274">
        <f t="shared" si="346"/>
        <v>0.96899000000000002</v>
      </c>
      <c r="BA1122" s="326">
        <f t="shared" si="356"/>
        <v>526.36250116100268</v>
      </c>
      <c r="BB1122" s="296" t="str">
        <f t="shared" si="357"/>
        <v/>
      </c>
      <c r="BC1122" t="str">
        <f t="shared" si="347"/>
        <v/>
      </c>
      <c r="BD1122" s="296"/>
      <c r="BE1122" s="296"/>
      <c r="BF1122" s="332">
        <v>45147</v>
      </c>
      <c r="BG1122" s="2" t="s">
        <v>115</v>
      </c>
      <c r="BH1122" s="2" t="s">
        <v>116</v>
      </c>
      <c r="BI1122" s="323">
        <v>45200</v>
      </c>
      <c r="BJ1122" s="323">
        <v>45291</v>
      </c>
      <c r="BK1122" s="324">
        <v>2209</v>
      </c>
      <c r="BL1122" s="325">
        <v>123.58</v>
      </c>
      <c r="BM1122" s="274">
        <f t="shared" si="348"/>
        <v>0.95835000000000004</v>
      </c>
      <c r="BN1122" s="326">
        <f t="shared" si="358"/>
        <v>128.95080085563728</v>
      </c>
      <c r="BO1122" s="296">
        <f t="shared" si="359"/>
        <v>128.95080085563728</v>
      </c>
      <c r="BP1122">
        <f t="shared" si="349"/>
        <v>1</v>
      </c>
      <c r="BQ1122" s="296"/>
      <c r="BR1122" s="332">
        <v>45133</v>
      </c>
      <c r="BS1122" s="2" t="s">
        <v>108</v>
      </c>
      <c r="BT1122" s="2" t="s">
        <v>111</v>
      </c>
      <c r="BU1122" s="323">
        <v>45292</v>
      </c>
      <c r="BV1122" s="323">
        <v>45657</v>
      </c>
      <c r="BW1122" s="324">
        <v>8784</v>
      </c>
      <c r="BX1122" s="325">
        <v>141.94</v>
      </c>
      <c r="BY1122" s="274">
        <f t="shared" si="350"/>
        <v>0.96609999999999996</v>
      </c>
      <c r="BZ1122" s="326">
        <f t="shared" si="360"/>
        <v>146.92060863264672</v>
      </c>
      <c r="CA1122" s="296">
        <f t="shared" si="361"/>
        <v>146.92060863264672</v>
      </c>
    </row>
    <row r="1123" spans="12:79" x14ac:dyDescent="0.25">
      <c r="L1123" s="332">
        <v>43935</v>
      </c>
      <c r="M1123" s="2" t="s">
        <v>108</v>
      </c>
      <c r="N1123" s="2" t="s">
        <v>111</v>
      </c>
      <c r="O1123" s="323">
        <v>45292</v>
      </c>
      <c r="P1123" s="323">
        <v>45657</v>
      </c>
      <c r="Q1123" s="324">
        <v>8784</v>
      </c>
      <c r="R1123" s="325">
        <v>45.15</v>
      </c>
      <c r="S1123" s="274">
        <f t="shared" si="342"/>
        <v>1.0544199999999999</v>
      </c>
      <c r="T1123" s="326">
        <f t="shared" si="351"/>
        <v>42.819749246030995</v>
      </c>
      <c r="U1123" s="296" t="str">
        <f t="shared" si="343"/>
        <v/>
      </c>
      <c r="V1123" s="296"/>
      <c r="W1123" s="332">
        <v>44365</v>
      </c>
      <c r="X1123" s="2" t="s">
        <v>108</v>
      </c>
      <c r="Y1123" s="2" t="s">
        <v>110</v>
      </c>
      <c r="Z1123" s="323">
        <v>44927</v>
      </c>
      <c r="AA1123" s="323">
        <v>45291</v>
      </c>
      <c r="AB1123" s="324">
        <v>8760</v>
      </c>
      <c r="AC1123" s="325">
        <v>60.86</v>
      </c>
      <c r="AD1123" s="274">
        <f t="shared" si="344"/>
        <v>1.09398</v>
      </c>
      <c r="AE1123" s="326">
        <f t="shared" si="352"/>
        <v>55.631730013345766</v>
      </c>
      <c r="AF1123" s="296" t="str">
        <f t="shared" si="353"/>
        <v/>
      </c>
      <c r="AG1123" s="296"/>
      <c r="AH1123" s="332">
        <v>44770</v>
      </c>
      <c r="AI1123" s="2" t="s">
        <v>108</v>
      </c>
      <c r="AJ1123" s="2" t="s">
        <v>111</v>
      </c>
      <c r="AK1123" s="323">
        <v>45292</v>
      </c>
      <c r="AL1123" s="323">
        <v>45657</v>
      </c>
      <c r="AM1123" s="324">
        <v>8784</v>
      </c>
      <c r="AN1123" s="325">
        <v>214</v>
      </c>
      <c r="AO1123" s="274">
        <f t="shared" si="345"/>
        <v>0.98765000000000003</v>
      </c>
      <c r="AP1123" s="326">
        <f t="shared" si="354"/>
        <v>216.67594795727231</v>
      </c>
      <c r="AQ1123" s="296">
        <f t="shared" si="355"/>
        <v>216.67594795727231</v>
      </c>
      <c r="AR1123" s="296"/>
      <c r="AS1123" s="332">
        <v>44784</v>
      </c>
      <c r="AT1123" s="2" t="s">
        <v>115</v>
      </c>
      <c r="AU1123" s="2" t="s">
        <v>110</v>
      </c>
      <c r="AV1123" s="323">
        <v>44927</v>
      </c>
      <c r="AW1123" s="323">
        <v>45016</v>
      </c>
      <c r="AX1123" s="324">
        <v>2159</v>
      </c>
      <c r="AY1123" s="325">
        <v>512.51</v>
      </c>
      <c r="AZ1123" s="274">
        <f t="shared" si="346"/>
        <v>0.96899000000000002</v>
      </c>
      <c r="BA1123" s="326">
        <f t="shared" si="356"/>
        <v>528.91154707478915</v>
      </c>
      <c r="BB1123" s="296" t="str">
        <f t="shared" si="357"/>
        <v/>
      </c>
      <c r="BC1123" t="str">
        <f t="shared" si="347"/>
        <v/>
      </c>
      <c r="BD1123" s="296"/>
      <c r="BE1123" s="296"/>
      <c r="BF1123" s="332">
        <v>45147</v>
      </c>
      <c r="BG1123" s="2" t="s">
        <v>115</v>
      </c>
      <c r="BH1123" s="2" t="s">
        <v>111</v>
      </c>
      <c r="BI1123" s="323">
        <v>45292</v>
      </c>
      <c r="BJ1123" s="323">
        <v>45382</v>
      </c>
      <c r="BK1123" s="324">
        <v>2183</v>
      </c>
      <c r="BL1123" s="325">
        <v>141.97999999999999</v>
      </c>
      <c r="BM1123" s="274">
        <f t="shared" si="348"/>
        <v>0.95835000000000004</v>
      </c>
      <c r="BN1123" s="326">
        <f t="shared" si="358"/>
        <v>148.15046694840089</v>
      </c>
      <c r="BO1123" s="296">
        <f t="shared" si="359"/>
        <v>148.15046694840089</v>
      </c>
      <c r="BP1123">
        <f t="shared" si="349"/>
        <v>1</v>
      </c>
      <c r="BQ1123" s="296"/>
      <c r="BR1123" s="332">
        <v>45133</v>
      </c>
      <c r="BS1123" s="2" t="s">
        <v>108</v>
      </c>
      <c r="BT1123" s="2" t="s">
        <v>135</v>
      </c>
      <c r="BU1123" s="323">
        <v>45658</v>
      </c>
      <c r="BV1123" s="323">
        <v>46022</v>
      </c>
      <c r="BW1123" s="324">
        <v>8760</v>
      </c>
      <c r="BX1123" s="325">
        <v>128.78</v>
      </c>
      <c r="BY1123" s="274">
        <f t="shared" si="350"/>
        <v>0.96609999999999996</v>
      </c>
      <c r="BZ1123" s="326">
        <f t="shared" si="360"/>
        <v>133.29883034882519</v>
      </c>
      <c r="CA1123" s="296" t="str">
        <f t="shared" si="361"/>
        <v/>
      </c>
    </row>
    <row r="1124" spans="12:79" x14ac:dyDescent="0.25">
      <c r="L1124" s="332">
        <v>43935</v>
      </c>
      <c r="M1124" s="2" t="s">
        <v>108</v>
      </c>
      <c r="N1124" s="2" t="s">
        <v>135</v>
      </c>
      <c r="O1124" s="323">
        <v>45658</v>
      </c>
      <c r="P1124" s="323">
        <v>46022</v>
      </c>
      <c r="Q1124" s="324">
        <v>8760</v>
      </c>
      <c r="R1124" s="325">
        <v>45.73</v>
      </c>
      <c r="S1124" s="274">
        <f t="shared" si="342"/>
        <v>1.0544199999999999</v>
      </c>
      <c r="T1124" s="326">
        <f t="shared" si="351"/>
        <v>43.369814684850439</v>
      </c>
      <c r="U1124" s="296" t="str">
        <f t="shared" si="343"/>
        <v/>
      </c>
      <c r="V1124" s="296"/>
      <c r="W1124" s="332">
        <v>44365</v>
      </c>
      <c r="X1124" s="2" t="s">
        <v>108</v>
      </c>
      <c r="Y1124" s="2" t="s">
        <v>111</v>
      </c>
      <c r="Z1124" s="323">
        <v>45292</v>
      </c>
      <c r="AA1124" s="323">
        <v>45657</v>
      </c>
      <c r="AB1124" s="324">
        <v>8784</v>
      </c>
      <c r="AC1124" s="325">
        <v>57.72</v>
      </c>
      <c r="AD1124" s="274">
        <f t="shared" si="344"/>
        <v>1.09398</v>
      </c>
      <c r="AE1124" s="326">
        <f t="shared" si="352"/>
        <v>52.761476443810672</v>
      </c>
      <c r="AF1124" s="296" t="str">
        <f t="shared" si="353"/>
        <v/>
      </c>
      <c r="AG1124" s="296"/>
      <c r="AH1124" s="332">
        <v>44770</v>
      </c>
      <c r="AI1124" s="2" t="s">
        <v>108</v>
      </c>
      <c r="AJ1124" s="2" t="s">
        <v>135</v>
      </c>
      <c r="AK1124" s="323">
        <v>45658</v>
      </c>
      <c r="AL1124" s="323">
        <v>46022</v>
      </c>
      <c r="AM1124" s="324">
        <v>8760</v>
      </c>
      <c r="AN1124" s="325">
        <v>157.43</v>
      </c>
      <c r="AO1124" s="274">
        <f t="shared" si="345"/>
        <v>0.98765000000000003</v>
      </c>
      <c r="AP1124" s="326">
        <f t="shared" si="354"/>
        <v>159.39857236875412</v>
      </c>
      <c r="AQ1124" s="296" t="str">
        <f t="shared" si="355"/>
        <v/>
      </c>
      <c r="AR1124" s="296"/>
      <c r="AS1124" s="332">
        <v>44784</v>
      </c>
      <c r="AT1124" s="2" t="s">
        <v>115</v>
      </c>
      <c r="AU1124" s="2" t="s">
        <v>134</v>
      </c>
      <c r="AV1124" s="323">
        <v>45017</v>
      </c>
      <c r="AW1124" s="323">
        <v>45107</v>
      </c>
      <c r="AX1124" s="324">
        <v>2184</v>
      </c>
      <c r="AY1124" s="325">
        <v>411.86</v>
      </c>
      <c r="AZ1124" s="274">
        <f t="shared" si="346"/>
        <v>0.96899000000000002</v>
      </c>
      <c r="BA1124" s="326">
        <f t="shared" si="356"/>
        <v>425.04050609397416</v>
      </c>
      <c r="BB1124" s="296" t="str">
        <f t="shared" si="357"/>
        <v/>
      </c>
      <c r="BC1124" t="str">
        <f t="shared" si="347"/>
        <v/>
      </c>
      <c r="BD1124" s="296"/>
      <c r="BE1124" s="296"/>
      <c r="BF1124" s="332">
        <v>45147</v>
      </c>
      <c r="BG1124" s="2" t="s">
        <v>115</v>
      </c>
      <c r="BH1124" s="2" t="s">
        <v>117</v>
      </c>
      <c r="BI1124" s="323">
        <v>45383</v>
      </c>
      <c r="BJ1124" s="323">
        <v>45473</v>
      </c>
      <c r="BK1124" s="324">
        <v>2184</v>
      </c>
      <c r="BL1124" s="325">
        <v>124.4</v>
      </c>
      <c r="BM1124" s="274">
        <f t="shared" si="348"/>
        <v>0.95835000000000004</v>
      </c>
      <c r="BN1124" s="326">
        <f t="shared" si="358"/>
        <v>129.80643814890175</v>
      </c>
      <c r="BO1124" s="296">
        <f t="shared" si="359"/>
        <v>129.80643814890175</v>
      </c>
      <c r="BP1124">
        <f t="shared" si="349"/>
        <v>1</v>
      </c>
      <c r="BQ1124" s="296"/>
      <c r="BR1124" s="332">
        <v>45133</v>
      </c>
      <c r="BS1124" s="2" t="s">
        <v>108</v>
      </c>
      <c r="BT1124" s="2" t="s">
        <v>138</v>
      </c>
      <c r="BU1124" s="323">
        <v>46023</v>
      </c>
      <c r="BV1124" s="323">
        <v>46387</v>
      </c>
      <c r="BW1124" s="324">
        <v>8760</v>
      </c>
      <c r="BX1124" s="325">
        <v>106.48</v>
      </c>
      <c r="BY1124" s="274">
        <f t="shared" si="350"/>
        <v>0.96609999999999996</v>
      </c>
      <c r="BZ1124" s="326">
        <f t="shared" si="360"/>
        <v>110.21633371286617</v>
      </c>
      <c r="CA1124" s="296" t="str">
        <f t="shared" si="361"/>
        <v/>
      </c>
    </row>
    <row r="1125" spans="12:79" x14ac:dyDescent="0.25">
      <c r="L1125" s="332">
        <v>43935</v>
      </c>
      <c r="M1125" s="2" t="s">
        <v>108</v>
      </c>
      <c r="N1125" s="2" t="s">
        <v>138</v>
      </c>
      <c r="O1125" s="323">
        <v>46023</v>
      </c>
      <c r="P1125" s="323">
        <v>46387</v>
      </c>
      <c r="Q1125" s="324">
        <v>8760</v>
      </c>
      <c r="R1125" s="325">
        <v>46.28</v>
      </c>
      <c r="S1125" s="274">
        <f t="shared" si="342"/>
        <v>1.0544199999999999</v>
      </c>
      <c r="T1125" s="326">
        <f t="shared" si="351"/>
        <v>43.891428463041301</v>
      </c>
      <c r="U1125" s="296" t="str">
        <f t="shared" si="343"/>
        <v/>
      </c>
      <c r="V1125" s="296"/>
      <c r="W1125" s="332">
        <v>44365</v>
      </c>
      <c r="X1125" s="2" t="s">
        <v>108</v>
      </c>
      <c r="Y1125" s="2" t="s">
        <v>135</v>
      </c>
      <c r="Z1125" s="323">
        <v>45658</v>
      </c>
      <c r="AA1125" s="323">
        <v>46022</v>
      </c>
      <c r="AB1125" s="324">
        <v>8760</v>
      </c>
      <c r="AC1125" s="325">
        <v>57.53</v>
      </c>
      <c r="AD1125" s="274">
        <f t="shared" si="344"/>
        <v>1.09398</v>
      </c>
      <c r="AE1125" s="326">
        <f t="shared" si="352"/>
        <v>52.587798680048998</v>
      </c>
      <c r="AF1125" s="296" t="str">
        <f t="shared" si="353"/>
        <v/>
      </c>
      <c r="AG1125" s="296"/>
      <c r="AH1125" s="332">
        <v>44770</v>
      </c>
      <c r="AI1125" s="2" t="s">
        <v>108</v>
      </c>
      <c r="AJ1125" s="2" t="s">
        <v>138</v>
      </c>
      <c r="AK1125" s="323">
        <v>46023</v>
      </c>
      <c r="AL1125" s="323">
        <v>46387</v>
      </c>
      <c r="AM1125" s="324">
        <v>8760</v>
      </c>
      <c r="AN1125" s="325">
        <v>146.22</v>
      </c>
      <c r="AO1125" s="274">
        <f t="shared" si="345"/>
        <v>0.98765000000000003</v>
      </c>
      <c r="AP1125" s="326">
        <f t="shared" si="354"/>
        <v>148.04839771173999</v>
      </c>
      <c r="AQ1125" s="296" t="str">
        <f t="shared" si="355"/>
        <v/>
      </c>
      <c r="AR1125" s="296"/>
      <c r="AS1125" s="332">
        <v>44784</v>
      </c>
      <c r="AT1125" s="2" t="s">
        <v>115</v>
      </c>
      <c r="AU1125" s="2" t="s">
        <v>137</v>
      </c>
      <c r="AV1125" s="323">
        <v>45108</v>
      </c>
      <c r="AW1125" s="323">
        <v>45199</v>
      </c>
      <c r="AX1125" s="324">
        <v>2208</v>
      </c>
      <c r="AY1125" s="325">
        <v>409.02</v>
      </c>
      <c r="AZ1125" s="274">
        <f t="shared" si="346"/>
        <v>0.96899000000000002</v>
      </c>
      <c r="BA1125" s="326">
        <f t="shared" si="356"/>
        <v>422.10961929431676</v>
      </c>
      <c r="BB1125" s="296" t="str">
        <f t="shared" si="357"/>
        <v/>
      </c>
      <c r="BC1125" t="str">
        <f t="shared" si="347"/>
        <v/>
      </c>
      <c r="BD1125" s="296"/>
      <c r="BE1125" s="296"/>
      <c r="BF1125" s="332">
        <v>45147</v>
      </c>
      <c r="BG1125" s="2" t="s">
        <v>115</v>
      </c>
      <c r="BH1125" s="2" t="s">
        <v>118</v>
      </c>
      <c r="BI1125" s="323">
        <v>45474</v>
      </c>
      <c r="BJ1125" s="323">
        <v>45565</v>
      </c>
      <c r="BK1125" s="324">
        <v>2208</v>
      </c>
      <c r="BL1125" s="325">
        <v>132.76</v>
      </c>
      <c r="BM1125" s="274">
        <f t="shared" si="348"/>
        <v>0.95835000000000004</v>
      </c>
      <c r="BN1125" s="326">
        <f t="shared" si="358"/>
        <v>138.52976469974433</v>
      </c>
      <c r="BO1125" s="296">
        <f t="shared" si="359"/>
        <v>138.52976469974433</v>
      </c>
      <c r="BP1125">
        <f t="shared" si="349"/>
        <v>1</v>
      </c>
      <c r="BQ1125" s="296"/>
      <c r="BR1125" s="332">
        <v>45133</v>
      </c>
      <c r="BS1125" s="2" t="s">
        <v>108</v>
      </c>
      <c r="BT1125" s="2" t="s">
        <v>141</v>
      </c>
      <c r="BU1125" s="323">
        <v>46388</v>
      </c>
      <c r="BV1125" s="323">
        <v>46752</v>
      </c>
      <c r="BW1125" s="324">
        <v>8760</v>
      </c>
      <c r="BX1125" s="325">
        <v>89.38</v>
      </c>
      <c r="BY1125" s="274">
        <f t="shared" si="350"/>
        <v>0.96609999999999996</v>
      </c>
      <c r="BZ1125" s="326">
        <f t="shared" si="360"/>
        <v>92.516302660180102</v>
      </c>
      <c r="CA1125" s="296" t="str">
        <f t="shared" si="361"/>
        <v/>
      </c>
    </row>
    <row r="1126" spans="12:79" x14ac:dyDescent="0.25">
      <c r="L1126" s="332">
        <v>43930</v>
      </c>
      <c r="M1126" s="2" t="s">
        <v>108</v>
      </c>
      <c r="N1126" s="2" t="s">
        <v>151</v>
      </c>
      <c r="O1126" s="323">
        <v>44197</v>
      </c>
      <c r="P1126" s="323">
        <v>44561</v>
      </c>
      <c r="Q1126" s="324">
        <v>8760</v>
      </c>
      <c r="R1126" s="325">
        <v>38.65</v>
      </c>
      <c r="S1126" s="274">
        <f t="shared" si="342"/>
        <v>1.0544199999999999</v>
      </c>
      <c r="T1126" s="326">
        <f t="shared" si="351"/>
        <v>36.655222776502725</v>
      </c>
      <c r="U1126" s="296" t="str">
        <f t="shared" si="343"/>
        <v/>
      </c>
      <c r="V1126" s="296"/>
      <c r="W1126" s="332">
        <v>44365</v>
      </c>
      <c r="X1126" s="2" t="s">
        <v>108</v>
      </c>
      <c r="Y1126" s="2" t="s">
        <v>138</v>
      </c>
      <c r="Z1126" s="323">
        <v>46023</v>
      </c>
      <c r="AA1126" s="323">
        <v>46387</v>
      </c>
      <c r="AB1126" s="324">
        <v>8760</v>
      </c>
      <c r="AC1126" s="325">
        <v>57.65</v>
      </c>
      <c r="AD1126" s="274">
        <f t="shared" si="344"/>
        <v>1.09398</v>
      </c>
      <c r="AE1126" s="326">
        <f t="shared" si="352"/>
        <v>52.697489899266898</v>
      </c>
      <c r="AF1126" s="296" t="str">
        <f t="shared" si="353"/>
        <v/>
      </c>
      <c r="AG1126" s="296"/>
      <c r="AH1126" s="332">
        <v>44770</v>
      </c>
      <c r="AI1126" s="2" t="s">
        <v>108</v>
      </c>
      <c r="AJ1126" s="2" t="s">
        <v>141</v>
      </c>
      <c r="AK1126" s="323">
        <v>46388</v>
      </c>
      <c r="AL1126" s="323">
        <v>46752</v>
      </c>
      <c r="AM1126" s="324">
        <v>8760</v>
      </c>
      <c r="AN1126" s="325">
        <v>123.04</v>
      </c>
      <c r="AO1126" s="274">
        <f t="shared" si="345"/>
        <v>0.98765000000000003</v>
      </c>
      <c r="AP1126" s="326">
        <f t="shared" si="354"/>
        <v>124.57854503113451</v>
      </c>
      <c r="AQ1126" s="296" t="str">
        <f t="shared" si="355"/>
        <v/>
      </c>
      <c r="AR1126" s="296"/>
      <c r="AS1126" s="332">
        <v>44784</v>
      </c>
      <c r="AT1126" s="2" t="s">
        <v>115</v>
      </c>
      <c r="AU1126" s="2" t="s">
        <v>116</v>
      </c>
      <c r="AV1126" s="323">
        <v>45200</v>
      </c>
      <c r="AW1126" s="323">
        <v>45291</v>
      </c>
      <c r="AX1126" s="324">
        <v>2209</v>
      </c>
      <c r="AY1126" s="325">
        <v>485.94</v>
      </c>
      <c r="AZ1126" s="274">
        <f t="shared" si="346"/>
        <v>0.96899000000000002</v>
      </c>
      <c r="BA1126" s="326">
        <f t="shared" si="356"/>
        <v>501.49124345968482</v>
      </c>
      <c r="BB1126" s="296" t="str">
        <f t="shared" si="357"/>
        <v/>
      </c>
      <c r="BC1126">
        <f t="shared" si="347"/>
        <v>1</v>
      </c>
      <c r="BD1126" s="296"/>
      <c r="BE1126" s="296"/>
      <c r="BF1126" s="332">
        <v>45147</v>
      </c>
      <c r="BG1126" s="2" t="s">
        <v>115</v>
      </c>
      <c r="BH1126" s="2" t="s">
        <v>140</v>
      </c>
      <c r="BI1126" s="323">
        <v>45566</v>
      </c>
      <c r="BJ1126" s="323">
        <v>45657</v>
      </c>
      <c r="BK1126" s="324">
        <v>2209</v>
      </c>
      <c r="BL1126" s="325">
        <v>152.83000000000001</v>
      </c>
      <c r="BM1126" s="274">
        <f t="shared" si="348"/>
        <v>0.95835000000000004</v>
      </c>
      <c r="BN1126" s="326">
        <f t="shared" si="358"/>
        <v>159.472009182449</v>
      </c>
      <c r="BO1126" s="296" t="str">
        <f t="shared" si="359"/>
        <v/>
      </c>
      <c r="BP1126" t="str">
        <f t="shared" si="349"/>
        <v/>
      </c>
      <c r="BQ1126" s="296"/>
      <c r="BR1126" s="332">
        <v>45133</v>
      </c>
      <c r="BS1126" s="2" t="s">
        <v>108</v>
      </c>
      <c r="BT1126" s="2" t="s">
        <v>143</v>
      </c>
      <c r="BU1126" s="323">
        <v>46753</v>
      </c>
      <c r="BV1126" s="323">
        <v>47118</v>
      </c>
      <c r="BW1126" s="324">
        <v>8784</v>
      </c>
      <c r="BX1126" s="325">
        <v>82.98</v>
      </c>
      <c r="BY1126" s="274">
        <f t="shared" si="350"/>
        <v>0.96609999999999996</v>
      </c>
      <c r="BZ1126" s="326">
        <f t="shared" si="360"/>
        <v>85.891729634613398</v>
      </c>
      <c r="CA1126" s="296" t="str">
        <f t="shared" si="361"/>
        <v/>
      </c>
    </row>
    <row r="1127" spans="12:79" x14ac:dyDescent="0.25">
      <c r="L1127" s="332">
        <v>43930</v>
      </c>
      <c r="M1127" s="2" t="s">
        <v>108</v>
      </c>
      <c r="N1127" s="2" t="s">
        <v>133</v>
      </c>
      <c r="O1127" s="323">
        <v>44562</v>
      </c>
      <c r="P1127" s="323">
        <v>44926</v>
      </c>
      <c r="Q1127" s="324">
        <v>8760</v>
      </c>
      <c r="R1127" s="325">
        <v>42.48</v>
      </c>
      <c r="S1127" s="274">
        <f t="shared" si="342"/>
        <v>1.0544199999999999</v>
      </c>
      <c r="T1127" s="326">
        <f t="shared" si="351"/>
        <v>40.287551450086305</v>
      </c>
      <c r="U1127" s="296" t="str">
        <f t="shared" si="343"/>
        <v/>
      </c>
      <c r="V1127" s="296"/>
      <c r="W1127" s="332">
        <v>44365</v>
      </c>
      <c r="X1127" s="2" t="s">
        <v>108</v>
      </c>
      <c r="Y1127" s="2" t="s">
        <v>141</v>
      </c>
      <c r="Z1127" s="323">
        <v>46388</v>
      </c>
      <c r="AA1127" s="323">
        <v>46752</v>
      </c>
      <c r="AB1127" s="324">
        <v>8760</v>
      </c>
      <c r="AC1127" s="325">
        <v>57.98</v>
      </c>
      <c r="AD1127" s="274">
        <f t="shared" si="344"/>
        <v>1.09398</v>
      </c>
      <c r="AE1127" s="326">
        <f t="shared" si="352"/>
        <v>52.999140752116126</v>
      </c>
      <c r="AF1127" s="296" t="str">
        <f t="shared" si="353"/>
        <v/>
      </c>
      <c r="AG1127" s="296"/>
      <c r="AH1127" s="332">
        <v>44770</v>
      </c>
      <c r="AI1127" s="2" t="s">
        <v>108</v>
      </c>
      <c r="AJ1127" s="2" t="s">
        <v>143</v>
      </c>
      <c r="AK1127" s="323">
        <v>46753</v>
      </c>
      <c r="AL1127" s="323">
        <v>47118</v>
      </c>
      <c r="AM1127" s="324">
        <v>8784</v>
      </c>
      <c r="AN1127" s="325">
        <v>118.72</v>
      </c>
      <c r="AO1127" s="274">
        <f t="shared" si="345"/>
        <v>0.98765000000000003</v>
      </c>
      <c r="AP1127" s="326">
        <f t="shared" si="354"/>
        <v>120.20452589480078</v>
      </c>
      <c r="AQ1127" s="296" t="str">
        <f t="shared" si="355"/>
        <v/>
      </c>
      <c r="AR1127" s="296"/>
      <c r="AS1127" s="332">
        <v>44784</v>
      </c>
      <c r="AT1127" s="2" t="s">
        <v>115</v>
      </c>
      <c r="AU1127" s="2" t="s">
        <v>111</v>
      </c>
      <c r="AV1127" s="323">
        <v>45292</v>
      </c>
      <c r="AW1127" s="323">
        <v>45382</v>
      </c>
      <c r="AX1127" s="324">
        <v>2183</v>
      </c>
      <c r="AY1127" s="325">
        <v>423.57</v>
      </c>
      <c r="AZ1127" s="274">
        <f t="shared" si="346"/>
        <v>0.96899000000000002</v>
      </c>
      <c r="BA1127" s="326">
        <f t="shared" si="356"/>
        <v>437.12525413058955</v>
      </c>
      <c r="BB1127" s="296" t="str">
        <f t="shared" si="357"/>
        <v/>
      </c>
      <c r="BC1127">
        <f t="shared" si="347"/>
        <v>1</v>
      </c>
      <c r="BD1127" s="296"/>
      <c r="BE1127" s="296"/>
      <c r="BF1127" s="332">
        <v>45147</v>
      </c>
      <c r="BG1127" s="2" t="s">
        <v>115</v>
      </c>
      <c r="BH1127" s="2" t="s">
        <v>135</v>
      </c>
      <c r="BI1127" s="323">
        <v>45658</v>
      </c>
      <c r="BJ1127" s="323">
        <v>45747</v>
      </c>
      <c r="BK1127" s="324">
        <v>2159</v>
      </c>
      <c r="BL1127" s="325">
        <v>153.41</v>
      </c>
      <c r="BM1127" s="274">
        <f t="shared" si="348"/>
        <v>0.95835000000000004</v>
      </c>
      <c r="BN1127" s="326">
        <f t="shared" si="358"/>
        <v>160.07721604841655</v>
      </c>
      <c r="BO1127" s="296" t="str">
        <f t="shared" si="359"/>
        <v/>
      </c>
      <c r="BP1127" t="str">
        <f t="shared" si="349"/>
        <v/>
      </c>
      <c r="BQ1127" s="296"/>
      <c r="BR1127" s="332">
        <v>45133</v>
      </c>
      <c r="BS1127" s="2" t="s">
        <v>108</v>
      </c>
      <c r="BT1127" s="2" t="s">
        <v>146</v>
      </c>
      <c r="BU1127" s="323">
        <v>47119</v>
      </c>
      <c r="BV1127" s="323">
        <v>47483</v>
      </c>
      <c r="BW1127" s="324">
        <v>8760</v>
      </c>
      <c r="BX1127" s="325">
        <v>80.98</v>
      </c>
      <c r="BY1127" s="274">
        <f t="shared" si="350"/>
        <v>0.96609999999999996</v>
      </c>
      <c r="BZ1127" s="326">
        <f t="shared" si="360"/>
        <v>83.821550564123811</v>
      </c>
      <c r="CA1127" s="296" t="str">
        <f t="shared" si="361"/>
        <v/>
      </c>
    </row>
    <row r="1128" spans="12:79" x14ac:dyDescent="0.25">
      <c r="L1128" s="332">
        <v>43930</v>
      </c>
      <c r="M1128" s="2" t="s">
        <v>108</v>
      </c>
      <c r="N1128" s="2" t="s">
        <v>110</v>
      </c>
      <c r="O1128" s="323">
        <v>44927</v>
      </c>
      <c r="P1128" s="323">
        <v>45291</v>
      </c>
      <c r="Q1128" s="324">
        <v>8760</v>
      </c>
      <c r="R1128" s="325">
        <v>44.86</v>
      </c>
      <c r="S1128" s="274">
        <f t="shared" si="342"/>
        <v>1.0544199999999999</v>
      </c>
      <c r="T1128" s="326">
        <f t="shared" si="351"/>
        <v>42.544716526621272</v>
      </c>
      <c r="U1128" s="296" t="str">
        <f t="shared" si="343"/>
        <v/>
      </c>
      <c r="V1128" s="296"/>
      <c r="W1128" s="332">
        <v>44364</v>
      </c>
      <c r="X1128" s="2" t="s">
        <v>108</v>
      </c>
      <c r="Y1128" s="2" t="s">
        <v>133</v>
      </c>
      <c r="Z1128" s="323">
        <v>44562</v>
      </c>
      <c r="AA1128" s="323">
        <v>44926</v>
      </c>
      <c r="AB1128" s="324">
        <v>8760</v>
      </c>
      <c r="AC1128" s="325">
        <v>64.900000000000006</v>
      </c>
      <c r="AD1128" s="274">
        <f t="shared" si="344"/>
        <v>1.09398</v>
      </c>
      <c r="AE1128" s="326">
        <f t="shared" si="352"/>
        <v>59.324667727015125</v>
      </c>
      <c r="AF1128" s="296" t="str">
        <f t="shared" si="353"/>
        <v/>
      </c>
      <c r="AG1128" s="296"/>
      <c r="AH1128" s="332">
        <v>44770</v>
      </c>
      <c r="AI1128" s="2" t="s">
        <v>108</v>
      </c>
      <c r="AJ1128" s="2" t="s">
        <v>146</v>
      </c>
      <c r="AK1128" s="323">
        <v>47119</v>
      </c>
      <c r="AL1128" s="323">
        <v>47483</v>
      </c>
      <c r="AM1128" s="324">
        <v>8760</v>
      </c>
      <c r="AN1128" s="325">
        <v>111.73</v>
      </c>
      <c r="AO1128" s="274">
        <f t="shared" si="345"/>
        <v>0.98765000000000003</v>
      </c>
      <c r="AP1128" s="326">
        <f t="shared" si="354"/>
        <v>113.12711993114969</v>
      </c>
      <c r="AQ1128" s="296" t="str">
        <f t="shared" si="355"/>
        <v/>
      </c>
      <c r="AR1128" s="296"/>
      <c r="AS1128" s="332">
        <v>44784</v>
      </c>
      <c r="AT1128" s="2" t="s">
        <v>115</v>
      </c>
      <c r="AU1128" s="2" t="s">
        <v>117</v>
      </c>
      <c r="AV1128" s="323">
        <v>45383</v>
      </c>
      <c r="AW1128" s="323">
        <v>45473</v>
      </c>
      <c r="AX1128" s="324">
        <v>2184</v>
      </c>
      <c r="AY1128" s="325">
        <v>228.81</v>
      </c>
      <c r="AZ1128" s="274">
        <f t="shared" si="346"/>
        <v>0.96899000000000002</v>
      </c>
      <c r="BA1128" s="326">
        <f t="shared" si="356"/>
        <v>236.13246782732537</v>
      </c>
      <c r="BB1128" s="296" t="str">
        <f t="shared" si="357"/>
        <v/>
      </c>
      <c r="BC1128">
        <f t="shared" si="347"/>
        <v>1</v>
      </c>
      <c r="BD1128" s="296"/>
      <c r="BE1128" s="296"/>
      <c r="BF1128" s="332">
        <v>45147</v>
      </c>
      <c r="BG1128" s="2" t="s">
        <v>115</v>
      </c>
      <c r="BH1128" s="2" t="s">
        <v>145</v>
      </c>
      <c r="BI1128" s="323">
        <v>45748</v>
      </c>
      <c r="BJ1128" s="323">
        <v>45838</v>
      </c>
      <c r="BK1128" s="324">
        <v>2184</v>
      </c>
      <c r="BL1128" s="325">
        <v>107.39</v>
      </c>
      <c r="BM1128" s="274">
        <f t="shared" si="348"/>
        <v>0.95835000000000004</v>
      </c>
      <c r="BN1128" s="326">
        <f t="shared" si="358"/>
        <v>112.05718161423279</v>
      </c>
      <c r="BO1128" s="296" t="str">
        <f t="shared" si="359"/>
        <v/>
      </c>
      <c r="BP1128" t="str">
        <f t="shared" si="349"/>
        <v/>
      </c>
      <c r="BQ1128" s="296"/>
      <c r="BR1128" s="332">
        <v>45133</v>
      </c>
      <c r="BS1128" s="2" t="s">
        <v>108</v>
      </c>
      <c r="BT1128" s="2" t="s">
        <v>149</v>
      </c>
      <c r="BU1128" s="323">
        <v>47484</v>
      </c>
      <c r="BV1128" s="323">
        <v>47848</v>
      </c>
      <c r="BW1128" s="324">
        <v>8760</v>
      </c>
      <c r="BX1128" s="325">
        <v>80.2</v>
      </c>
      <c r="BY1128" s="274">
        <f t="shared" si="350"/>
        <v>0.96609999999999996</v>
      </c>
      <c r="BZ1128" s="326">
        <f t="shared" si="360"/>
        <v>83.014180726632858</v>
      </c>
      <c r="CA1128" s="296" t="str">
        <f t="shared" si="361"/>
        <v/>
      </c>
    </row>
    <row r="1129" spans="12:79" x14ac:dyDescent="0.25">
      <c r="L1129" s="332">
        <v>43930</v>
      </c>
      <c r="M1129" s="2" t="s">
        <v>108</v>
      </c>
      <c r="N1129" s="2" t="s">
        <v>111</v>
      </c>
      <c r="O1129" s="323">
        <v>45292</v>
      </c>
      <c r="P1129" s="323">
        <v>45657</v>
      </c>
      <c r="Q1129" s="324">
        <v>8784</v>
      </c>
      <c r="R1129" s="325">
        <v>45.78</v>
      </c>
      <c r="S1129" s="274">
        <f t="shared" si="342"/>
        <v>1.0544199999999999</v>
      </c>
      <c r="T1129" s="326">
        <f t="shared" si="351"/>
        <v>43.417234119231431</v>
      </c>
      <c r="U1129" s="296" t="str">
        <f t="shared" si="343"/>
        <v/>
      </c>
      <c r="V1129" s="296"/>
      <c r="W1129" s="332">
        <v>44364</v>
      </c>
      <c r="X1129" s="2" t="s">
        <v>108</v>
      </c>
      <c r="Y1129" s="2" t="s">
        <v>110</v>
      </c>
      <c r="Z1129" s="323">
        <v>44927</v>
      </c>
      <c r="AA1129" s="323">
        <v>45291</v>
      </c>
      <c r="AB1129" s="324">
        <v>8760</v>
      </c>
      <c r="AC1129" s="325">
        <v>60.08</v>
      </c>
      <c r="AD1129" s="274">
        <f t="shared" si="344"/>
        <v>1.09398</v>
      </c>
      <c r="AE1129" s="326">
        <f t="shared" si="352"/>
        <v>54.918737088429403</v>
      </c>
      <c r="AF1129" s="296" t="str">
        <f t="shared" si="353"/>
        <v/>
      </c>
      <c r="AG1129" s="296"/>
      <c r="AH1129" s="332">
        <v>44770</v>
      </c>
      <c r="AI1129" s="2" t="s">
        <v>108</v>
      </c>
      <c r="AJ1129" s="2" t="s">
        <v>149</v>
      </c>
      <c r="AK1129" s="323">
        <v>47484</v>
      </c>
      <c r="AL1129" s="323">
        <v>47848</v>
      </c>
      <c r="AM1129" s="324">
        <v>8760</v>
      </c>
      <c r="AN1129" s="325">
        <v>112.24</v>
      </c>
      <c r="AO1129" s="274">
        <f t="shared" si="345"/>
        <v>0.98765000000000003</v>
      </c>
      <c r="AP1129" s="326">
        <f t="shared" si="354"/>
        <v>113.6434971903002</v>
      </c>
      <c r="AQ1129" s="296" t="str">
        <f t="shared" si="355"/>
        <v/>
      </c>
      <c r="AR1129" s="296"/>
      <c r="AS1129" s="332">
        <v>44784</v>
      </c>
      <c r="AT1129" s="2" t="s">
        <v>115</v>
      </c>
      <c r="AU1129" s="2" t="s">
        <v>118</v>
      </c>
      <c r="AV1129" s="323">
        <v>45474</v>
      </c>
      <c r="AW1129" s="323">
        <v>45565</v>
      </c>
      <c r="AX1129" s="324">
        <v>2208</v>
      </c>
      <c r="AY1129" s="325">
        <v>214.81</v>
      </c>
      <c r="AZ1129" s="274">
        <f t="shared" si="346"/>
        <v>0.96899000000000002</v>
      </c>
      <c r="BA1129" s="326">
        <f t="shared" si="356"/>
        <v>221.68443430788759</v>
      </c>
      <c r="BB1129" s="296" t="str">
        <f t="shared" si="357"/>
        <v/>
      </c>
      <c r="BC1129">
        <f t="shared" si="347"/>
        <v>1</v>
      </c>
      <c r="BD1129" s="296"/>
      <c r="BE1129" s="296"/>
      <c r="BF1129" s="332">
        <v>45147</v>
      </c>
      <c r="BG1129" s="2" t="s">
        <v>115</v>
      </c>
      <c r="BH1129" s="2" t="s">
        <v>148</v>
      </c>
      <c r="BI1129" s="323">
        <v>45839</v>
      </c>
      <c r="BJ1129" s="323">
        <v>45930</v>
      </c>
      <c r="BK1129" s="324">
        <v>2208</v>
      </c>
      <c r="BL1129" s="325">
        <v>108.16</v>
      </c>
      <c r="BM1129" s="274">
        <f t="shared" si="348"/>
        <v>0.95835000000000004</v>
      </c>
      <c r="BN1129" s="326">
        <f t="shared" si="358"/>
        <v>112.8606459018104</v>
      </c>
      <c r="BO1129" s="296" t="str">
        <f t="shared" si="359"/>
        <v/>
      </c>
      <c r="BP1129" t="str">
        <f t="shared" si="349"/>
        <v/>
      </c>
      <c r="BQ1129" s="296"/>
      <c r="BR1129" s="332">
        <v>45133</v>
      </c>
      <c r="BS1129" s="2" t="s">
        <v>108</v>
      </c>
      <c r="BT1129" s="2" t="s">
        <v>153</v>
      </c>
      <c r="BU1129" s="323">
        <v>47849</v>
      </c>
      <c r="BV1129" s="323">
        <v>48213</v>
      </c>
      <c r="BW1129" s="324">
        <v>8760</v>
      </c>
      <c r="BX1129" s="325">
        <v>79.91</v>
      </c>
      <c r="BY1129" s="274">
        <f t="shared" si="350"/>
        <v>0.96609999999999996</v>
      </c>
      <c r="BZ1129" s="326">
        <f t="shared" si="360"/>
        <v>82.714004761411857</v>
      </c>
      <c r="CA1129" s="296" t="str">
        <f t="shared" si="361"/>
        <v/>
      </c>
    </row>
    <row r="1130" spans="12:79" x14ac:dyDescent="0.25">
      <c r="L1130" s="332">
        <v>43930</v>
      </c>
      <c r="M1130" s="2" t="s">
        <v>108</v>
      </c>
      <c r="N1130" s="2" t="s">
        <v>135</v>
      </c>
      <c r="O1130" s="323">
        <v>45658</v>
      </c>
      <c r="P1130" s="323">
        <v>46022</v>
      </c>
      <c r="Q1130" s="324">
        <v>8760</v>
      </c>
      <c r="R1130" s="325">
        <v>46.4</v>
      </c>
      <c r="S1130" s="274">
        <f t="shared" si="342"/>
        <v>1.0544199999999999</v>
      </c>
      <c r="T1130" s="326">
        <f t="shared" si="351"/>
        <v>44.005235105555663</v>
      </c>
      <c r="U1130" s="296" t="str">
        <f t="shared" si="343"/>
        <v/>
      </c>
      <c r="V1130" s="296"/>
      <c r="W1130" s="332">
        <v>44364</v>
      </c>
      <c r="X1130" s="2" t="s">
        <v>108</v>
      </c>
      <c r="Y1130" s="2" t="s">
        <v>111</v>
      </c>
      <c r="Z1130" s="323">
        <v>45292</v>
      </c>
      <c r="AA1130" s="323">
        <v>45657</v>
      </c>
      <c r="AB1130" s="324">
        <v>8784</v>
      </c>
      <c r="AC1130" s="325">
        <v>57.23</v>
      </c>
      <c r="AD1130" s="274">
        <f t="shared" si="344"/>
        <v>1.09398</v>
      </c>
      <c r="AE1130" s="326">
        <f t="shared" si="352"/>
        <v>52.313570632004243</v>
      </c>
      <c r="AF1130" s="296" t="str">
        <f t="shared" si="353"/>
        <v/>
      </c>
      <c r="AG1130" s="296"/>
      <c r="AH1130" s="332">
        <v>44770</v>
      </c>
      <c r="AI1130" s="2" t="s">
        <v>108</v>
      </c>
      <c r="AJ1130" s="2" t="s">
        <v>153</v>
      </c>
      <c r="AK1130" s="323">
        <v>47849</v>
      </c>
      <c r="AL1130" s="323">
        <v>48213</v>
      </c>
      <c r="AM1130" s="324">
        <v>8760</v>
      </c>
      <c r="AN1130" s="325">
        <v>112.24</v>
      </c>
      <c r="AO1130" s="274">
        <f t="shared" si="345"/>
        <v>0.98765000000000003</v>
      </c>
      <c r="AP1130" s="326">
        <f t="shared" si="354"/>
        <v>113.6434971903002</v>
      </c>
      <c r="AQ1130" s="296" t="str">
        <f t="shared" si="355"/>
        <v/>
      </c>
      <c r="AR1130" s="296"/>
      <c r="AS1130" s="332">
        <v>44784</v>
      </c>
      <c r="AT1130" s="2" t="s">
        <v>115</v>
      </c>
      <c r="AU1130" s="2" t="s">
        <v>140</v>
      </c>
      <c r="AV1130" s="323">
        <v>45566</v>
      </c>
      <c r="AW1130" s="323">
        <v>45657</v>
      </c>
      <c r="AX1130" s="324">
        <v>2209</v>
      </c>
      <c r="AY1130" s="325">
        <v>272.86</v>
      </c>
      <c r="AZ1130" s="274">
        <f t="shared" si="346"/>
        <v>0.96899000000000002</v>
      </c>
      <c r="BA1130" s="326">
        <f t="shared" si="356"/>
        <v>281.59217329384205</v>
      </c>
      <c r="BB1130" s="296" t="str">
        <f t="shared" si="357"/>
        <v/>
      </c>
      <c r="BC1130" t="str">
        <f t="shared" si="347"/>
        <v/>
      </c>
      <c r="BD1130" s="296"/>
      <c r="BE1130" s="296"/>
      <c r="BF1130" s="332">
        <v>45147</v>
      </c>
      <c r="BG1130" s="2" t="s">
        <v>115</v>
      </c>
      <c r="BH1130" s="2" t="s">
        <v>152</v>
      </c>
      <c r="BI1130" s="323">
        <v>45931</v>
      </c>
      <c r="BJ1130" s="323">
        <v>46022</v>
      </c>
      <c r="BK1130" s="324">
        <v>2209</v>
      </c>
      <c r="BL1130" s="325">
        <v>133.83000000000001</v>
      </c>
      <c r="BM1130" s="274">
        <f t="shared" si="348"/>
        <v>0.95835000000000004</v>
      </c>
      <c r="BN1130" s="326">
        <f t="shared" si="358"/>
        <v>139.64626702144312</v>
      </c>
      <c r="BO1130" s="296" t="str">
        <f t="shared" si="359"/>
        <v/>
      </c>
      <c r="BP1130" t="str">
        <f t="shared" si="349"/>
        <v/>
      </c>
      <c r="BQ1130" s="296"/>
      <c r="BR1130" s="332">
        <v>45133</v>
      </c>
      <c r="BS1130" s="2" t="s">
        <v>108</v>
      </c>
      <c r="BT1130" s="2" t="s">
        <v>155</v>
      </c>
      <c r="BU1130" s="323">
        <v>48214</v>
      </c>
      <c r="BV1130" s="323">
        <v>48579</v>
      </c>
      <c r="BW1130" s="324">
        <v>8784</v>
      </c>
      <c r="BX1130" s="325">
        <v>79.650000000000006</v>
      </c>
      <c r="BY1130" s="274">
        <f t="shared" si="350"/>
        <v>0.96609999999999996</v>
      </c>
      <c r="BZ1130" s="326">
        <f t="shared" si="360"/>
        <v>82.444881482248221</v>
      </c>
      <c r="CA1130" s="296" t="str">
        <f t="shared" si="361"/>
        <v/>
      </c>
    </row>
    <row r="1131" spans="12:79" x14ac:dyDescent="0.25">
      <c r="L1131" s="332">
        <v>43930</v>
      </c>
      <c r="M1131" s="2" t="s">
        <v>108</v>
      </c>
      <c r="N1131" s="2" t="s">
        <v>138</v>
      </c>
      <c r="O1131" s="323">
        <v>46023</v>
      </c>
      <c r="P1131" s="323">
        <v>46387</v>
      </c>
      <c r="Q1131" s="324">
        <v>8760</v>
      </c>
      <c r="R1131" s="325">
        <v>46.95</v>
      </c>
      <c r="S1131" s="274">
        <f t="shared" si="342"/>
        <v>1.0544199999999999</v>
      </c>
      <c r="T1131" s="326">
        <f t="shared" si="351"/>
        <v>44.526848883746524</v>
      </c>
      <c r="U1131" s="296" t="str">
        <f t="shared" si="343"/>
        <v/>
      </c>
      <c r="V1131" s="296"/>
      <c r="W1131" s="332">
        <v>44364</v>
      </c>
      <c r="X1131" s="2" t="s">
        <v>108</v>
      </c>
      <c r="Y1131" s="2" t="s">
        <v>135</v>
      </c>
      <c r="Z1131" s="323">
        <v>45658</v>
      </c>
      <c r="AA1131" s="323">
        <v>46022</v>
      </c>
      <c r="AB1131" s="324">
        <v>8760</v>
      </c>
      <c r="AC1131" s="325">
        <v>57.07</v>
      </c>
      <c r="AD1131" s="274">
        <f t="shared" si="344"/>
        <v>1.09398</v>
      </c>
      <c r="AE1131" s="326">
        <f t="shared" si="352"/>
        <v>52.167315673047042</v>
      </c>
      <c r="AF1131" s="296" t="str">
        <f t="shared" si="353"/>
        <v/>
      </c>
      <c r="AG1131" s="296"/>
      <c r="AH1131" s="332">
        <v>44770</v>
      </c>
      <c r="AI1131" s="2" t="s">
        <v>108</v>
      </c>
      <c r="AJ1131" s="2" t="s">
        <v>155</v>
      </c>
      <c r="AK1131" s="323">
        <v>48214</v>
      </c>
      <c r="AL1131" s="323">
        <v>48579</v>
      </c>
      <c r="AM1131" s="324">
        <v>8784</v>
      </c>
      <c r="AN1131" s="325">
        <v>112.24</v>
      </c>
      <c r="AO1131" s="274">
        <f t="shared" si="345"/>
        <v>0.98765000000000003</v>
      </c>
      <c r="AP1131" s="326">
        <f t="shared" si="354"/>
        <v>113.6434971903002</v>
      </c>
      <c r="AQ1131" s="296" t="str">
        <f t="shared" si="355"/>
        <v/>
      </c>
      <c r="AR1131" s="296"/>
      <c r="AS1131" s="332">
        <v>44784</v>
      </c>
      <c r="AT1131" s="2" t="s">
        <v>115</v>
      </c>
      <c r="AU1131" s="2" t="s">
        <v>135</v>
      </c>
      <c r="AV1131" s="323">
        <v>45658</v>
      </c>
      <c r="AW1131" s="323">
        <v>45747</v>
      </c>
      <c r="AX1131" s="324">
        <v>2159</v>
      </c>
      <c r="AY1131" s="325">
        <v>220.36</v>
      </c>
      <c r="AZ1131" s="274">
        <f t="shared" si="346"/>
        <v>0.96899000000000002</v>
      </c>
      <c r="BA1131" s="326">
        <f t="shared" si="356"/>
        <v>227.41204759595044</v>
      </c>
      <c r="BB1131" s="296" t="str">
        <f t="shared" si="357"/>
        <v/>
      </c>
      <c r="BC1131" t="str">
        <f t="shared" si="347"/>
        <v/>
      </c>
      <c r="BD1131" s="296"/>
      <c r="BE1131" s="296"/>
      <c r="BF1131" s="332">
        <v>45147</v>
      </c>
      <c r="BG1131" s="2" t="s">
        <v>115</v>
      </c>
      <c r="BH1131" s="2" t="s">
        <v>138</v>
      </c>
      <c r="BI1131" s="323">
        <v>46023</v>
      </c>
      <c r="BJ1131" s="323">
        <v>46112</v>
      </c>
      <c r="BK1131" s="324">
        <v>2159</v>
      </c>
      <c r="BL1131" s="325">
        <v>128.81</v>
      </c>
      <c r="BM1131" s="274">
        <f t="shared" si="348"/>
        <v>0.95835000000000004</v>
      </c>
      <c r="BN1131" s="326">
        <f t="shared" si="358"/>
        <v>134.4080972504826</v>
      </c>
      <c r="BO1131" s="296" t="str">
        <f t="shared" si="359"/>
        <v/>
      </c>
      <c r="BP1131" t="str">
        <f t="shared" si="349"/>
        <v/>
      </c>
      <c r="BQ1131" s="296"/>
      <c r="BR1131" s="332">
        <v>45133</v>
      </c>
      <c r="BS1131" s="2" t="s">
        <v>108</v>
      </c>
      <c r="BT1131" s="2" t="s">
        <v>158</v>
      </c>
      <c r="BU1131" s="323">
        <v>48580</v>
      </c>
      <c r="BV1131" s="323">
        <v>48944</v>
      </c>
      <c r="BW1131" s="324">
        <v>8760</v>
      </c>
      <c r="BX1131" s="325">
        <v>79.099999999999994</v>
      </c>
      <c r="BY1131" s="274">
        <f t="shared" si="350"/>
        <v>0.96609999999999996</v>
      </c>
      <c r="BZ1131" s="326">
        <f t="shared" si="360"/>
        <v>81.875582237863568</v>
      </c>
      <c r="CA1131" s="296" t="str">
        <f t="shared" si="361"/>
        <v/>
      </c>
    </row>
    <row r="1132" spans="12:79" x14ac:dyDescent="0.25">
      <c r="L1132" s="332">
        <v>43929</v>
      </c>
      <c r="M1132" s="2" t="s">
        <v>108</v>
      </c>
      <c r="N1132" s="2" t="s">
        <v>151</v>
      </c>
      <c r="O1132" s="323">
        <v>44197</v>
      </c>
      <c r="P1132" s="323">
        <v>44561</v>
      </c>
      <c r="Q1132" s="324">
        <v>8760</v>
      </c>
      <c r="R1132" s="325">
        <v>38.520000000000003</v>
      </c>
      <c r="S1132" s="274">
        <f t="shared" si="342"/>
        <v>1.0544199999999999</v>
      </c>
      <c r="T1132" s="326">
        <f t="shared" si="351"/>
        <v>36.531932247112159</v>
      </c>
      <c r="U1132" s="296" t="str">
        <f t="shared" si="343"/>
        <v/>
      </c>
      <c r="V1132" s="296"/>
      <c r="W1132" s="332">
        <v>44364</v>
      </c>
      <c r="X1132" s="2" t="s">
        <v>108</v>
      </c>
      <c r="Y1132" s="2" t="s">
        <v>138</v>
      </c>
      <c r="Z1132" s="323">
        <v>46023</v>
      </c>
      <c r="AA1132" s="323">
        <v>46387</v>
      </c>
      <c r="AB1132" s="324">
        <v>8760</v>
      </c>
      <c r="AC1132" s="325">
        <v>57.13</v>
      </c>
      <c r="AD1132" s="274">
        <f t="shared" si="344"/>
        <v>1.09398</v>
      </c>
      <c r="AE1132" s="326">
        <f t="shared" si="352"/>
        <v>52.222161282655996</v>
      </c>
      <c r="AF1132" s="296" t="str">
        <f t="shared" si="353"/>
        <v/>
      </c>
      <c r="AG1132" s="296"/>
      <c r="AH1132" s="332">
        <v>44769</v>
      </c>
      <c r="AI1132" s="2" t="s">
        <v>108</v>
      </c>
      <c r="AJ1132" s="2" t="s">
        <v>110</v>
      </c>
      <c r="AK1132" s="323">
        <v>44927</v>
      </c>
      <c r="AL1132" s="323">
        <v>45291</v>
      </c>
      <c r="AM1132" s="324">
        <v>8760</v>
      </c>
      <c r="AN1132" s="325">
        <v>372.49</v>
      </c>
      <c r="AO1132" s="274">
        <f t="shared" si="345"/>
        <v>0.98765000000000003</v>
      </c>
      <c r="AP1132" s="326">
        <f t="shared" si="354"/>
        <v>377.14777502151571</v>
      </c>
      <c r="AQ1132" s="296" t="str">
        <f t="shared" si="355"/>
        <v/>
      </c>
      <c r="AR1132" s="296"/>
      <c r="AS1132" s="332">
        <v>44784</v>
      </c>
      <c r="AT1132" s="2" t="s">
        <v>115</v>
      </c>
      <c r="AU1132" s="2" t="s">
        <v>145</v>
      </c>
      <c r="AV1132" s="323">
        <v>45748</v>
      </c>
      <c r="AW1132" s="323">
        <v>45838</v>
      </c>
      <c r="AX1132" s="324">
        <v>2184</v>
      </c>
      <c r="AY1132" s="325"/>
      <c r="AZ1132" s="274">
        <f t="shared" si="346"/>
        <v>0.96899000000000002</v>
      </c>
      <c r="BA1132" s="326" t="str">
        <f t="shared" si="356"/>
        <v/>
      </c>
      <c r="BB1132" s="296" t="str">
        <f t="shared" si="357"/>
        <v/>
      </c>
      <c r="BC1132" t="str">
        <f t="shared" si="347"/>
        <v/>
      </c>
      <c r="BD1132" s="296"/>
      <c r="BE1132" s="296"/>
      <c r="BF1132" s="332">
        <v>45147</v>
      </c>
      <c r="BG1132" s="2" t="s">
        <v>115</v>
      </c>
      <c r="BH1132" s="2" t="s">
        <v>157</v>
      </c>
      <c r="BI1132" s="323">
        <v>46113</v>
      </c>
      <c r="BJ1132" s="323">
        <v>46203</v>
      </c>
      <c r="BK1132" s="324">
        <v>2184</v>
      </c>
      <c r="BL1132" s="325"/>
      <c r="BM1132" s="274">
        <f t="shared" si="348"/>
        <v>0.95835000000000004</v>
      </c>
      <c r="BN1132" s="326" t="str">
        <f t="shared" si="358"/>
        <v/>
      </c>
      <c r="BO1132" s="296" t="str">
        <f t="shared" si="359"/>
        <v/>
      </c>
      <c r="BP1132" t="str">
        <f t="shared" si="349"/>
        <v/>
      </c>
      <c r="BQ1132" s="296"/>
      <c r="BR1132" s="332">
        <v>45132</v>
      </c>
      <c r="BS1132" s="2" t="s">
        <v>108</v>
      </c>
      <c r="BT1132" s="2" t="s">
        <v>111</v>
      </c>
      <c r="BU1132" s="323">
        <v>45292</v>
      </c>
      <c r="BV1132" s="323">
        <v>45657</v>
      </c>
      <c r="BW1132" s="324">
        <v>8784</v>
      </c>
      <c r="BX1132" s="325">
        <v>147.58000000000001</v>
      </c>
      <c r="BY1132" s="274">
        <f t="shared" si="350"/>
        <v>0.96609999999999996</v>
      </c>
      <c r="BZ1132" s="326">
        <f t="shared" si="360"/>
        <v>152.75851361142742</v>
      </c>
      <c r="CA1132" s="296">
        <f t="shared" si="361"/>
        <v>152.75851361142742</v>
      </c>
    </row>
    <row r="1133" spans="12:79" x14ac:dyDescent="0.25">
      <c r="L1133" s="332">
        <v>43929</v>
      </c>
      <c r="M1133" s="2" t="s">
        <v>108</v>
      </c>
      <c r="N1133" s="2" t="s">
        <v>133</v>
      </c>
      <c r="O1133" s="323">
        <v>44562</v>
      </c>
      <c r="P1133" s="323">
        <v>44926</v>
      </c>
      <c r="Q1133" s="324">
        <v>8760</v>
      </c>
      <c r="R1133" s="325">
        <v>42.47</v>
      </c>
      <c r="S1133" s="274">
        <f t="shared" si="342"/>
        <v>1.0544199999999999</v>
      </c>
      <c r="T1133" s="326">
        <f t="shared" si="351"/>
        <v>40.278067563210108</v>
      </c>
      <c r="U1133" s="296" t="str">
        <f t="shared" si="343"/>
        <v/>
      </c>
      <c r="V1133" s="296"/>
      <c r="W1133" s="332">
        <v>44364</v>
      </c>
      <c r="X1133" s="2" t="s">
        <v>108</v>
      </c>
      <c r="Y1133" s="2" t="s">
        <v>141</v>
      </c>
      <c r="Z1133" s="323">
        <v>46388</v>
      </c>
      <c r="AA1133" s="323">
        <v>46752</v>
      </c>
      <c r="AB1133" s="324">
        <v>8760</v>
      </c>
      <c r="AC1133" s="325">
        <v>57.45</v>
      </c>
      <c r="AD1133" s="274">
        <f t="shared" si="344"/>
        <v>1.09398</v>
      </c>
      <c r="AE1133" s="326">
        <f t="shared" si="352"/>
        <v>52.514671200570398</v>
      </c>
      <c r="AF1133" s="296" t="str">
        <f t="shared" si="353"/>
        <v/>
      </c>
      <c r="AG1133" s="296"/>
      <c r="AH1133" s="332">
        <v>44769</v>
      </c>
      <c r="AI1133" s="2" t="s">
        <v>108</v>
      </c>
      <c r="AJ1133" s="2" t="s">
        <v>111</v>
      </c>
      <c r="AK1133" s="323">
        <v>45292</v>
      </c>
      <c r="AL1133" s="323">
        <v>45657</v>
      </c>
      <c r="AM1133" s="324">
        <v>8784</v>
      </c>
      <c r="AN1133" s="325">
        <v>218.2</v>
      </c>
      <c r="AO1133" s="274">
        <f t="shared" si="345"/>
        <v>0.98765000000000003</v>
      </c>
      <c r="AP1133" s="326">
        <f t="shared" si="354"/>
        <v>220.92846656204119</v>
      </c>
      <c r="AQ1133" s="296">
        <f t="shared" si="355"/>
        <v>220.92846656204119</v>
      </c>
      <c r="AR1133" s="296"/>
      <c r="AS1133" s="332">
        <v>44783</v>
      </c>
      <c r="AT1133" s="2" t="s">
        <v>115</v>
      </c>
      <c r="AU1133" s="2" t="s">
        <v>186</v>
      </c>
      <c r="AV1133" s="323">
        <v>44835</v>
      </c>
      <c r="AW1133" s="323">
        <v>44926</v>
      </c>
      <c r="AX1133" s="324">
        <v>2209</v>
      </c>
      <c r="AY1133" s="325">
        <v>490.99</v>
      </c>
      <c r="AZ1133" s="274">
        <f t="shared" si="346"/>
        <v>0.96899000000000002</v>
      </c>
      <c r="BA1133" s="326">
        <f t="shared" si="356"/>
        <v>506.70285555062486</v>
      </c>
      <c r="BB1133" s="296" t="str">
        <f t="shared" si="357"/>
        <v/>
      </c>
      <c r="BC1133" t="str">
        <f t="shared" si="347"/>
        <v/>
      </c>
      <c r="BD1133" s="296"/>
      <c r="BE1133" s="296"/>
      <c r="BF1133" s="332">
        <v>45146</v>
      </c>
      <c r="BG1133" s="2" t="s">
        <v>115</v>
      </c>
      <c r="BH1133" s="2" t="s">
        <v>116</v>
      </c>
      <c r="BI1133" s="323">
        <v>45200</v>
      </c>
      <c r="BJ1133" s="323">
        <v>45291</v>
      </c>
      <c r="BK1133" s="324">
        <v>2209</v>
      </c>
      <c r="BL1133" s="325">
        <v>112.56</v>
      </c>
      <c r="BM1133" s="274">
        <f t="shared" si="348"/>
        <v>0.95835000000000004</v>
      </c>
      <c r="BN1133" s="326">
        <f t="shared" si="358"/>
        <v>117.45187040225387</v>
      </c>
      <c r="BO1133" s="296">
        <f t="shared" si="359"/>
        <v>117.45187040225387</v>
      </c>
      <c r="BP1133">
        <f t="shared" si="349"/>
        <v>1</v>
      </c>
      <c r="BQ1133" s="296"/>
      <c r="BR1133" s="332">
        <v>45132</v>
      </c>
      <c r="BS1133" s="2" t="s">
        <v>108</v>
      </c>
      <c r="BT1133" s="2" t="s">
        <v>135</v>
      </c>
      <c r="BU1133" s="323">
        <v>45658</v>
      </c>
      <c r="BV1133" s="323">
        <v>46022</v>
      </c>
      <c r="BW1133" s="324">
        <v>8760</v>
      </c>
      <c r="BX1133" s="325">
        <v>132</v>
      </c>
      <c r="BY1133" s="274">
        <f t="shared" si="350"/>
        <v>0.96609999999999996</v>
      </c>
      <c r="BZ1133" s="326">
        <f t="shared" si="360"/>
        <v>136.63181865231343</v>
      </c>
      <c r="CA1133" s="296" t="str">
        <f t="shared" si="361"/>
        <v/>
      </c>
    </row>
    <row r="1134" spans="12:79" x14ac:dyDescent="0.25">
      <c r="L1134" s="332">
        <v>43929</v>
      </c>
      <c r="M1134" s="2" t="s">
        <v>108</v>
      </c>
      <c r="N1134" s="2" t="s">
        <v>110</v>
      </c>
      <c r="O1134" s="323">
        <v>44927</v>
      </c>
      <c r="P1134" s="323">
        <v>45291</v>
      </c>
      <c r="Q1134" s="324">
        <v>8760</v>
      </c>
      <c r="R1134" s="325">
        <v>44.58</v>
      </c>
      <c r="S1134" s="274">
        <f t="shared" si="342"/>
        <v>1.0544199999999999</v>
      </c>
      <c r="T1134" s="326">
        <f t="shared" si="351"/>
        <v>42.279167694087747</v>
      </c>
      <c r="U1134" s="296" t="str">
        <f t="shared" si="343"/>
        <v/>
      </c>
      <c r="V1134" s="296"/>
      <c r="W1134" s="332">
        <v>44363</v>
      </c>
      <c r="X1134" s="2" t="s">
        <v>108</v>
      </c>
      <c r="Y1134" s="2" t="s">
        <v>133</v>
      </c>
      <c r="Z1134" s="323">
        <v>44562</v>
      </c>
      <c r="AA1134" s="323">
        <v>44926</v>
      </c>
      <c r="AB1134" s="324">
        <v>8760</v>
      </c>
      <c r="AC1134" s="325">
        <v>65.84</v>
      </c>
      <c r="AD1134" s="274">
        <f t="shared" si="344"/>
        <v>1.09398</v>
      </c>
      <c r="AE1134" s="326">
        <f t="shared" si="352"/>
        <v>60.18391561088869</v>
      </c>
      <c r="AF1134" s="296" t="str">
        <f t="shared" si="353"/>
        <v/>
      </c>
      <c r="AG1134" s="296"/>
      <c r="AH1134" s="332">
        <v>44769</v>
      </c>
      <c r="AI1134" s="2" t="s">
        <v>108</v>
      </c>
      <c r="AJ1134" s="2" t="s">
        <v>135</v>
      </c>
      <c r="AK1134" s="323">
        <v>45658</v>
      </c>
      <c r="AL1134" s="323">
        <v>46022</v>
      </c>
      <c r="AM1134" s="324">
        <v>8760</v>
      </c>
      <c r="AN1134" s="325">
        <v>161.16999999999999</v>
      </c>
      <c r="AO1134" s="274">
        <f t="shared" si="345"/>
        <v>0.98765000000000003</v>
      </c>
      <c r="AP1134" s="326">
        <f t="shared" si="354"/>
        <v>163.18533893585783</v>
      </c>
      <c r="AQ1134" s="296" t="str">
        <f t="shared" si="355"/>
        <v/>
      </c>
      <c r="AR1134" s="296"/>
      <c r="AS1134" s="332">
        <v>44783</v>
      </c>
      <c r="AT1134" s="2" t="s">
        <v>115</v>
      </c>
      <c r="AU1134" s="2" t="s">
        <v>110</v>
      </c>
      <c r="AV1134" s="323">
        <v>44927</v>
      </c>
      <c r="AW1134" s="323">
        <v>45016</v>
      </c>
      <c r="AX1134" s="324">
        <v>2159</v>
      </c>
      <c r="AY1134" s="325">
        <v>487.26</v>
      </c>
      <c r="AZ1134" s="274">
        <f t="shared" si="346"/>
        <v>0.96899000000000002</v>
      </c>
      <c r="BA1134" s="326">
        <f t="shared" si="356"/>
        <v>502.85348662008892</v>
      </c>
      <c r="BB1134" s="296" t="str">
        <f t="shared" si="357"/>
        <v/>
      </c>
      <c r="BC1134" t="str">
        <f t="shared" si="347"/>
        <v/>
      </c>
      <c r="BD1134" s="296"/>
      <c r="BE1134" s="296"/>
      <c r="BF1134" s="332">
        <v>45146</v>
      </c>
      <c r="BG1134" s="2" t="s">
        <v>115</v>
      </c>
      <c r="BH1134" s="2" t="s">
        <v>111</v>
      </c>
      <c r="BI1134" s="323">
        <v>45292</v>
      </c>
      <c r="BJ1134" s="323">
        <v>45382</v>
      </c>
      <c r="BK1134" s="324">
        <v>2183</v>
      </c>
      <c r="BL1134" s="325">
        <v>135.66999999999999</v>
      </c>
      <c r="BM1134" s="274">
        <f t="shared" si="348"/>
        <v>0.95835000000000004</v>
      </c>
      <c r="BN1134" s="326">
        <f t="shared" si="358"/>
        <v>141.56623363071944</v>
      </c>
      <c r="BO1134" s="296">
        <f t="shared" si="359"/>
        <v>141.56623363071944</v>
      </c>
      <c r="BP1134">
        <f t="shared" si="349"/>
        <v>1</v>
      </c>
      <c r="BQ1134" s="296"/>
      <c r="BR1134" s="332">
        <v>45132</v>
      </c>
      <c r="BS1134" s="2" t="s">
        <v>108</v>
      </c>
      <c r="BT1134" s="2" t="s">
        <v>138</v>
      </c>
      <c r="BU1134" s="323">
        <v>46023</v>
      </c>
      <c r="BV1134" s="323">
        <v>46387</v>
      </c>
      <c r="BW1134" s="324">
        <v>8760</v>
      </c>
      <c r="BX1134" s="325">
        <v>107.35</v>
      </c>
      <c r="BY1134" s="274">
        <f t="shared" si="350"/>
        <v>0.96609999999999996</v>
      </c>
      <c r="BZ1134" s="326">
        <f t="shared" si="360"/>
        <v>111.11686160852913</v>
      </c>
      <c r="CA1134" s="296" t="str">
        <f t="shared" si="361"/>
        <v/>
      </c>
    </row>
    <row r="1135" spans="12:79" x14ac:dyDescent="0.25">
      <c r="L1135" s="332">
        <v>43929</v>
      </c>
      <c r="M1135" s="2" t="s">
        <v>108</v>
      </c>
      <c r="N1135" s="2" t="s">
        <v>111</v>
      </c>
      <c r="O1135" s="323">
        <v>45292</v>
      </c>
      <c r="P1135" s="323">
        <v>45657</v>
      </c>
      <c r="Q1135" s="324">
        <v>8784</v>
      </c>
      <c r="R1135" s="325">
        <v>45.47</v>
      </c>
      <c r="S1135" s="274">
        <f t="shared" si="342"/>
        <v>1.0544199999999999</v>
      </c>
      <c r="T1135" s="326">
        <f t="shared" si="351"/>
        <v>43.123233626069307</v>
      </c>
      <c r="U1135" s="296" t="str">
        <f t="shared" si="343"/>
        <v/>
      </c>
      <c r="V1135" s="296"/>
      <c r="W1135" s="332">
        <v>44363</v>
      </c>
      <c r="X1135" s="2" t="s">
        <v>108</v>
      </c>
      <c r="Y1135" s="2" t="s">
        <v>110</v>
      </c>
      <c r="Z1135" s="323">
        <v>44927</v>
      </c>
      <c r="AA1135" s="323">
        <v>45291</v>
      </c>
      <c r="AB1135" s="324">
        <v>8760</v>
      </c>
      <c r="AC1135" s="325">
        <v>60.82</v>
      </c>
      <c r="AD1135" s="274">
        <f t="shared" si="344"/>
        <v>1.09398</v>
      </c>
      <c r="AE1135" s="326">
        <f t="shared" si="352"/>
        <v>55.595166273606466</v>
      </c>
      <c r="AF1135" s="296" t="str">
        <f t="shared" si="353"/>
        <v/>
      </c>
      <c r="AG1135" s="296"/>
      <c r="AH1135" s="332">
        <v>44769</v>
      </c>
      <c r="AI1135" s="2" t="s">
        <v>108</v>
      </c>
      <c r="AJ1135" s="2" t="s">
        <v>138</v>
      </c>
      <c r="AK1135" s="323">
        <v>46023</v>
      </c>
      <c r="AL1135" s="323">
        <v>46387</v>
      </c>
      <c r="AM1135" s="324">
        <v>8760</v>
      </c>
      <c r="AN1135" s="325">
        <v>150</v>
      </c>
      <c r="AO1135" s="274">
        <f t="shared" si="345"/>
        <v>0.98765000000000003</v>
      </c>
      <c r="AP1135" s="326">
        <f t="shared" si="354"/>
        <v>151.87566445603198</v>
      </c>
      <c r="AQ1135" s="296" t="str">
        <f t="shared" si="355"/>
        <v/>
      </c>
      <c r="AR1135" s="296"/>
      <c r="AS1135" s="332">
        <v>44783</v>
      </c>
      <c r="AT1135" s="2" t="s">
        <v>115</v>
      </c>
      <c r="AU1135" s="2" t="s">
        <v>134</v>
      </c>
      <c r="AV1135" s="323">
        <v>45017</v>
      </c>
      <c r="AW1135" s="323">
        <v>45107</v>
      </c>
      <c r="AX1135" s="324">
        <v>2184</v>
      </c>
      <c r="AY1135" s="325">
        <v>383.7</v>
      </c>
      <c r="AZ1135" s="274">
        <f t="shared" si="346"/>
        <v>0.96899000000000002</v>
      </c>
      <c r="BA1135" s="326">
        <f t="shared" si="356"/>
        <v>395.9793186720193</v>
      </c>
      <c r="BB1135" s="296" t="str">
        <f t="shared" si="357"/>
        <v/>
      </c>
      <c r="BC1135" t="str">
        <f t="shared" si="347"/>
        <v/>
      </c>
      <c r="BD1135" s="296"/>
      <c r="BE1135" s="296"/>
      <c r="BF1135" s="332">
        <v>45146</v>
      </c>
      <c r="BG1135" s="2" t="s">
        <v>115</v>
      </c>
      <c r="BH1135" s="2" t="s">
        <v>117</v>
      </c>
      <c r="BI1135" s="323">
        <v>45383</v>
      </c>
      <c r="BJ1135" s="323">
        <v>45473</v>
      </c>
      <c r="BK1135" s="324">
        <v>2184</v>
      </c>
      <c r="BL1135" s="325">
        <v>119.15</v>
      </c>
      <c r="BM1135" s="274">
        <f t="shared" si="348"/>
        <v>0.95835000000000004</v>
      </c>
      <c r="BN1135" s="326">
        <f t="shared" si="358"/>
        <v>124.32827255178171</v>
      </c>
      <c r="BO1135" s="296">
        <f t="shared" si="359"/>
        <v>124.32827255178171</v>
      </c>
      <c r="BP1135">
        <f t="shared" si="349"/>
        <v>1</v>
      </c>
      <c r="BQ1135" s="296"/>
      <c r="BR1135" s="332">
        <v>45132</v>
      </c>
      <c r="BS1135" s="2" t="s">
        <v>108</v>
      </c>
      <c r="BT1135" s="2" t="s">
        <v>141</v>
      </c>
      <c r="BU1135" s="323">
        <v>46388</v>
      </c>
      <c r="BV1135" s="323">
        <v>46752</v>
      </c>
      <c r="BW1135" s="324">
        <v>8760</v>
      </c>
      <c r="BX1135" s="325">
        <v>90.4</v>
      </c>
      <c r="BY1135" s="274">
        <f t="shared" si="350"/>
        <v>0.96609999999999996</v>
      </c>
      <c r="BZ1135" s="326">
        <f t="shared" si="360"/>
        <v>93.572093986129815</v>
      </c>
      <c r="CA1135" s="296" t="str">
        <f t="shared" si="361"/>
        <v/>
      </c>
    </row>
    <row r="1136" spans="12:79" x14ac:dyDescent="0.25">
      <c r="L1136" s="332">
        <v>43929</v>
      </c>
      <c r="M1136" s="2" t="s">
        <v>108</v>
      </c>
      <c r="N1136" s="2" t="s">
        <v>135</v>
      </c>
      <c r="O1136" s="323">
        <v>45658</v>
      </c>
      <c r="P1136" s="323">
        <v>46022</v>
      </c>
      <c r="Q1136" s="324">
        <v>8760</v>
      </c>
      <c r="R1136" s="325">
        <v>46.03</v>
      </c>
      <c r="S1136" s="274">
        <f t="shared" si="342"/>
        <v>1.0544199999999999</v>
      </c>
      <c r="T1136" s="326">
        <f t="shared" si="351"/>
        <v>43.654331291136366</v>
      </c>
      <c r="U1136" s="296" t="str">
        <f t="shared" si="343"/>
        <v/>
      </c>
      <c r="V1136" s="296"/>
      <c r="W1136" s="332">
        <v>44363</v>
      </c>
      <c r="X1136" s="2" t="s">
        <v>108</v>
      </c>
      <c r="Y1136" s="2" t="s">
        <v>111</v>
      </c>
      <c r="Z1136" s="323">
        <v>45292</v>
      </c>
      <c r="AA1136" s="323">
        <v>45657</v>
      </c>
      <c r="AB1136" s="324">
        <v>8784</v>
      </c>
      <c r="AC1136" s="325">
        <v>57.9</v>
      </c>
      <c r="AD1136" s="274">
        <f t="shared" si="344"/>
        <v>1.09398</v>
      </c>
      <c r="AE1136" s="326">
        <f t="shared" si="352"/>
        <v>52.926013272637526</v>
      </c>
      <c r="AF1136" s="296" t="str">
        <f t="shared" si="353"/>
        <v/>
      </c>
      <c r="AG1136" s="296"/>
      <c r="AH1136" s="332">
        <v>44769</v>
      </c>
      <c r="AI1136" s="2" t="s">
        <v>108</v>
      </c>
      <c r="AJ1136" s="2" t="s">
        <v>141</v>
      </c>
      <c r="AK1136" s="323">
        <v>46388</v>
      </c>
      <c r="AL1136" s="323">
        <v>46752</v>
      </c>
      <c r="AM1136" s="324">
        <v>8760</v>
      </c>
      <c r="AN1136" s="325">
        <v>125.64</v>
      </c>
      <c r="AO1136" s="274">
        <f t="shared" si="345"/>
        <v>0.98765000000000003</v>
      </c>
      <c r="AP1136" s="326">
        <f t="shared" si="354"/>
        <v>127.2110565483724</v>
      </c>
      <c r="AQ1136" s="296" t="str">
        <f t="shared" si="355"/>
        <v/>
      </c>
      <c r="AR1136" s="296"/>
      <c r="AS1136" s="332">
        <v>44783</v>
      </c>
      <c r="AT1136" s="2" t="s">
        <v>115</v>
      </c>
      <c r="AU1136" s="2" t="s">
        <v>137</v>
      </c>
      <c r="AV1136" s="323">
        <v>45108</v>
      </c>
      <c r="AW1136" s="323">
        <v>45199</v>
      </c>
      <c r="AX1136" s="324">
        <v>2208</v>
      </c>
      <c r="AY1136" s="325">
        <v>380</v>
      </c>
      <c r="AZ1136" s="274">
        <f t="shared" si="346"/>
        <v>0.96899000000000002</v>
      </c>
      <c r="BA1136" s="326">
        <f t="shared" si="356"/>
        <v>392.16090981331075</v>
      </c>
      <c r="BB1136" s="296" t="str">
        <f t="shared" si="357"/>
        <v/>
      </c>
      <c r="BC1136" t="str">
        <f t="shared" si="347"/>
        <v/>
      </c>
      <c r="BD1136" s="296"/>
      <c r="BE1136" s="296"/>
      <c r="BF1136" s="332">
        <v>45146</v>
      </c>
      <c r="BG1136" s="2" t="s">
        <v>115</v>
      </c>
      <c r="BH1136" s="2" t="s">
        <v>118</v>
      </c>
      <c r="BI1136" s="323">
        <v>45474</v>
      </c>
      <c r="BJ1136" s="323">
        <v>45565</v>
      </c>
      <c r="BK1136" s="324">
        <v>2208</v>
      </c>
      <c r="BL1136" s="325">
        <v>129.52000000000001</v>
      </c>
      <c r="BM1136" s="274">
        <f t="shared" si="348"/>
        <v>0.95835000000000004</v>
      </c>
      <c r="BN1136" s="326">
        <f t="shared" si="358"/>
        <v>135.14895393123598</v>
      </c>
      <c r="BO1136" s="296">
        <f t="shared" si="359"/>
        <v>135.14895393123598</v>
      </c>
      <c r="BP1136">
        <f t="shared" si="349"/>
        <v>1</v>
      </c>
      <c r="BQ1136" s="296"/>
      <c r="BR1136" s="332">
        <v>45132</v>
      </c>
      <c r="BS1136" s="2" t="s">
        <v>108</v>
      </c>
      <c r="BT1136" s="2" t="s">
        <v>143</v>
      </c>
      <c r="BU1136" s="323">
        <v>46753</v>
      </c>
      <c r="BV1136" s="323">
        <v>47118</v>
      </c>
      <c r="BW1136" s="324">
        <v>8784</v>
      </c>
      <c r="BX1136" s="325">
        <v>84</v>
      </c>
      <c r="BY1136" s="274">
        <f t="shared" si="350"/>
        <v>0.96609999999999996</v>
      </c>
      <c r="BZ1136" s="326">
        <f t="shared" si="360"/>
        <v>86.947520960563097</v>
      </c>
      <c r="CA1136" s="296" t="str">
        <f t="shared" si="361"/>
        <v/>
      </c>
    </row>
    <row r="1137" spans="12:79" x14ac:dyDescent="0.25">
      <c r="L1137" s="332">
        <v>43929</v>
      </c>
      <c r="M1137" s="2" t="s">
        <v>108</v>
      </c>
      <c r="N1137" s="2" t="s">
        <v>138</v>
      </c>
      <c r="O1137" s="323">
        <v>46023</v>
      </c>
      <c r="P1137" s="323">
        <v>46387</v>
      </c>
      <c r="Q1137" s="324">
        <v>8760</v>
      </c>
      <c r="R1137" s="325">
        <v>46.58</v>
      </c>
      <c r="S1137" s="274">
        <f t="shared" si="342"/>
        <v>1.0544199999999999</v>
      </c>
      <c r="T1137" s="326">
        <f t="shared" si="351"/>
        <v>44.175945069327213</v>
      </c>
      <c r="U1137" s="296" t="str">
        <f t="shared" si="343"/>
        <v/>
      </c>
      <c r="V1137" s="296"/>
      <c r="W1137" s="332">
        <v>44363</v>
      </c>
      <c r="X1137" s="2" t="s">
        <v>108</v>
      </c>
      <c r="Y1137" s="2" t="s">
        <v>135</v>
      </c>
      <c r="Z1137" s="323">
        <v>45658</v>
      </c>
      <c r="AA1137" s="323">
        <v>46022</v>
      </c>
      <c r="AB1137" s="324">
        <v>8760</v>
      </c>
      <c r="AC1137" s="325">
        <v>57.48</v>
      </c>
      <c r="AD1137" s="274">
        <f t="shared" si="344"/>
        <v>1.09398</v>
      </c>
      <c r="AE1137" s="326">
        <f t="shared" si="352"/>
        <v>52.542094005374871</v>
      </c>
      <c r="AF1137" s="296" t="str">
        <f t="shared" si="353"/>
        <v/>
      </c>
      <c r="AG1137" s="296"/>
      <c r="AH1137" s="332">
        <v>44769</v>
      </c>
      <c r="AI1137" s="2" t="s">
        <v>108</v>
      </c>
      <c r="AJ1137" s="2" t="s">
        <v>143</v>
      </c>
      <c r="AK1137" s="323">
        <v>46753</v>
      </c>
      <c r="AL1137" s="323">
        <v>47118</v>
      </c>
      <c r="AM1137" s="324">
        <v>8784</v>
      </c>
      <c r="AN1137" s="325">
        <v>121.5</v>
      </c>
      <c r="AO1137" s="274">
        <f t="shared" si="345"/>
        <v>0.98765000000000003</v>
      </c>
      <c r="AP1137" s="326">
        <f t="shared" si="354"/>
        <v>123.01928820938592</v>
      </c>
      <c r="AQ1137" s="296" t="str">
        <f t="shared" si="355"/>
        <v/>
      </c>
      <c r="AR1137" s="296"/>
      <c r="AS1137" s="332">
        <v>44783</v>
      </c>
      <c r="AT1137" s="2" t="s">
        <v>115</v>
      </c>
      <c r="AU1137" s="2" t="s">
        <v>116</v>
      </c>
      <c r="AV1137" s="323">
        <v>45200</v>
      </c>
      <c r="AW1137" s="323">
        <v>45291</v>
      </c>
      <c r="AX1137" s="324">
        <v>2209</v>
      </c>
      <c r="AY1137" s="325">
        <v>456.54</v>
      </c>
      <c r="AZ1137" s="274">
        <f t="shared" si="346"/>
        <v>0.96899000000000002</v>
      </c>
      <c r="BA1137" s="326">
        <f t="shared" si="356"/>
        <v>471.15037306886552</v>
      </c>
      <c r="BB1137" s="296" t="str">
        <f t="shared" si="357"/>
        <v/>
      </c>
      <c r="BC1137">
        <f t="shared" si="347"/>
        <v>1</v>
      </c>
      <c r="BD1137" s="296"/>
      <c r="BE1137" s="296"/>
      <c r="BF1137" s="332">
        <v>45146</v>
      </c>
      <c r="BG1137" s="2" t="s">
        <v>115</v>
      </c>
      <c r="BH1137" s="2" t="s">
        <v>140</v>
      </c>
      <c r="BI1137" s="323">
        <v>45566</v>
      </c>
      <c r="BJ1137" s="323">
        <v>45657</v>
      </c>
      <c r="BK1137" s="324">
        <v>2209</v>
      </c>
      <c r="BL1137" s="325">
        <v>150.63</v>
      </c>
      <c r="BM1137" s="274">
        <f t="shared" si="348"/>
        <v>0.95835000000000004</v>
      </c>
      <c r="BN1137" s="326">
        <f t="shared" si="358"/>
        <v>157.17639693222725</v>
      </c>
      <c r="BO1137" s="296" t="str">
        <f t="shared" si="359"/>
        <v/>
      </c>
      <c r="BP1137" t="str">
        <f t="shared" si="349"/>
        <v/>
      </c>
      <c r="BQ1137" s="296"/>
      <c r="BR1137" s="332">
        <v>45132</v>
      </c>
      <c r="BS1137" s="2" t="s">
        <v>108</v>
      </c>
      <c r="BT1137" s="2" t="s">
        <v>146</v>
      </c>
      <c r="BU1137" s="323">
        <v>47119</v>
      </c>
      <c r="BV1137" s="323">
        <v>47483</v>
      </c>
      <c r="BW1137" s="324">
        <v>8760</v>
      </c>
      <c r="BX1137" s="325">
        <v>82</v>
      </c>
      <c r="BY1137" s="274">
        <f t="shared" si="350"/>
        <v>0.96609999999999996</v>
      </c>
      <c r="BZ1137" s="326">
        <f t="shared" si="360"/>
        <v>84.877341890073495</v>
      </c>
      <c r="CA1137" s="296" t="str">
        <f t="shared" si="361"/>
        <v/>
      </c>
    </row>
    <row r="1138" spans="12:79" x14ac:dyDescent="0.25">
      <c r="L1138" s="332">
        <v>43928</v>
      </c>
      <c r="M1138" s="2" t="s">
        <v>108</v>
      </c>
      <c r="N1138" s="2" t="s">
        <v>151</v>
      </c>
      <c r="O1138" s="323">
        <v>44197</v>
      </c>
      <c r="P1138" s="323">
        <v>44561</v>
      </c>
      <c r="Q1138" s="324">
        <v>8760</v>
      </c>
      <c r="R1138" s="325">
        <v>39.33</v>
      </c>
      <c r="S1138" s="274">
        <f t="shared" si="342"/>
        <v>1.0544199999999999</v>
      </c>
      <c r="T1138" s="326">
        <f t="shared" si="351"/>
        <v>37.300127084084146</v>
      </c>
      <c r="U1138" s="296" t="str">
        <f t="shared" si="343"/>
        <v/>
      </c>
      <c r="V1138" s="296"/>
      <c r="W1138" s="332">
        <v>44363</v>
      </c>
      <c r="X1138" s="2" t="s">
        <v>108</v>
      </c>
      <c r="Y1138" s="2" t="s">
        <v>138</v>
      </c>
      <c r="Z1138" s="323">
        <v>46023</v>
      </c>
      <c r="AA1138" s="323">
        <v>46387</v>
      </c>
      <c r="AB1138" s="324">
        <v>8760</v>
      </c>
      <c r="AC1138" s="325">
        <v>57.6</v>
      </c>
      <c r="AD1138" s="274">
        <f t="shared" si="344"/>
        <v>1.09398</v>
      </c>
      <c r="AE1138" s="326">
        <f t="shared" si="352"/>
        <v>52.651785224592778</v>
      </c>
      <c r="AF1138" s="296" t="str">
        <f t="shared" si="353"/>
        <v/>
      </c>
      <c r="AG1138" s="296"/>
      <c r="AH1138" s="332">
        <v>44769</v>
      </c>
      <c r="AI1138" s="2" t="s">
        <v>108</v>
      </c>
      <c r="AJ1138" s="2" t="s">
        <v>146</v>
      </c>
      <c r="AK1138" s="323">
        <v>47119</v>
      </c>
      <c r="AL1138" s="323">
        <v>47483</v>
      </c>
      <c r="AM1138" s="324">
        <v>8760</v>
      </c>
      <c r="AN1138" s="325">
        <v>114.51</v>
      </c>
      <c r="AO1138" s="274">
        <f t="shared" si="345"/>
        <v>0.98765000000000003</v>
      </c>
      <c r="AP1138" s="326">
        <f t="shared" si="354"/>
        <v>115.94188224573483</v>
      </c>
      <c r="AQ1138" s="296" t="str">
        <f t="shared" si="355"/>
        <v/>
      </c>
      <c r="AR1138" s="296"/>
      <c r="AS1138" s="332">
        <v>44783</v>
      </c>
      <c r="AT1138" s="2" t="s">
        <v>115</v>
      </c>
      <c r="AU1138" s="2" t="s">
        <v>111</v>
      </c>
      <c r="AV1138" s="323">
        <v>45292</v>
      </c>
      <c r="AW1138" s="323">
        <v>45382</v>
      </c>
      <c r="AX1138" s="324">
        <v>2183</v>
      </c>
      <c r="AY1138" s="325">
        <v>391.77</v>
      </c>
      <c r="AZ1138" s="274">
        <f t="shared" si="346"/>
        <v>0.96899000000000002</v>
      </c>
      <c r="BA1138" s="326">
        <f t="shared" si="356"/>
        <v>404.30757799358094</v>
      </c>
      <c r="BB1138" s="296" t="str">
        <f t="shared" si="357"/>
        <v/>
      </c>
      <c r="BC1138">
        <f t="shared" si="347"/>
        <v>1</v>
      </c>
      <c r="BD1138" s="296"/>
      <c r="BE1138" s="296"/>
      <c r="BF1138" s="332">
        <v>45146</v>
      </c>
      <c r="BG1138" s="2" t="s">
        <v>115</v>
      </c>
      <c r="BH1138" s="2" t="s">
        <v>135</v>
      </c>
      <c r="BI1138" s="323">
        <v>45658</v>
      </c>
      <c r="BJ1138" s="323">
        <v>45747</v>
      </c>
      <c r="BK1138" s="324">
        <v>2159</v>
      </c>
      <c r="BL1138" s="325">
        <v>151.58000000000001</v>
      </c>
      <c r="BM1138" s="274">
        <f t="shared" si="348"/>
        <v>0.95835000000000004</v>
      </c>
      <c r="BN1138" s="326">
        <f t="shared" si="358"/>
        <v>158.16768404027758</v>
      </c>
      <c r="BO1138" s="296" t="str">
        <f t="shared" si="359"/>
        <v/>
      </c>
      <c r="BP1138" t="str">
        <f t="shared" si="349"/>
        <v/>
      </c>
      <c r="BQ1138" s="296"/>
      <c r="BR1138" s="332">
        <v>45132</v>
      </c>
      <c r="BS1138" s="2" t="s">
        <v>108</v>
      </c>
      <c r="BT1138" s="2" t="s">
        <v>149</v>
      </c>
      <c r="BU1138" s="323">
        <v>47484</v>
      </c>
      <c r="BV1138" s="323">
        <v>47848</v>
      </c>
      <c r="BW1138" s="324">
        <v>8760</v>
      </c>
      <c r="BX1138" s="325">
        <v>81.22</v>
      </c>
      <c r="BY1138" s="274">
        <f t="shared" si="350"/>
        <v>0.96609999999999996</v>
      </c>
      <c r="BZ1138" s="326">
        <f t="shared" si="360"/>
        <v>84.069972052582557</v>
      </c>
      <c r="CA1138" s="296" t="str">
        <f t="shared" si="361"/>
        <v/>
      </c>
    </row>
    <row r="1139" spans="12:79" x14ac:dyDescent="0.25">
      <c r="L1139" s="332">
        <v>43928</v>
      </c>
      <c r="M1139" s="2" t="s">
        <v>108</v>
      </c>
      <c r="N1139" s="2" t="s">
        <v>133</v>
      </c>
      <c r="O1139" s="323">
        <v>44562</v>
      </c>
      <c r="P1139" s="323">
        <v>44926</v>
      </c>
      <c r="Q1139" s="324">
        <v>8760</v>
      </c>
      <c r="R1139" s="325">
        <v>43.12</v>
      </c>
      <c r="S1139" s="274">
        <f t="shared" si="342"/>
        <v>1.0544199999999999</v>
      </c>
      <c r="T1139" s="326">
        <f t="shared" si="351"/>
        <v>40.894520210162931</v>
      </c>
      <c r="U1139" s="296" t="str">
        <f t="shared" si="343"/>
        <v/>
      </c>
      <c r="V1139" s="296"/>
      <c r="W1139" s="332">
        <v>44363</v>
      </c>
      <c r="X1139" s="2" t="s">
        <v>108</v>
      </c>
      <c r="Y1139" s="2" t="s">
        <v>141</v>
      </c>
      <c r="Z1139" s="323">
        <v>46388</v>
      </c>
      <c r="AA1139" s="323">
        <v>46752</v>
      </c>
      <c r="AB1139" s="324">
        <v>8760</v>
      </c>
      <c r="AC1139" s="325">
        <v>57.93</v>
      </c>
      <c r="AD1139" s="274">
        <f t="shared" si="344"/>
        <v>1.09398</v>
      </c>
      <c r="AE1139" s="326">
        <f t="shared" si="352"/>
        <v>52.953436077441999</v>
      </c>
      <c r="AF1139" s="296" t="str">
        <f t="shared" si="353"/>
        <v/>
      </c>
      <c r="AG1139" s="296"/>
      <c r="AH1139" s="332">
        <v>44769</v>
      </c>
      <c r="AI1139" s="2" t="s">
        <v>108</v>
      </c>
      <c r="AJ1139" s="2" t="s">
        <v>149</v>
      </c>
      <c r="AK1139" s="323">
        <v>47484</v>
      </c>
      <c r="AL1139" s="323">
        <v>47848</v>
      </c>
      <c r="AM1139" s="324">
        <v>8760</v>
      </c>
      <c r="AN1139" s="325">
        <v>115.02</v>
      </c>
      <c r="AO1139" s="274">
        <f t="shared" si="345"/>
        <v>0.98765000000000003</v>
      </c>
      <c r="AP1139" s="326">
        <f t="shared" si="354"/>
        <v>116.45825950488533</v>
      </c>
      <c r="AQ1139" s="296" t="str">
        <f t="shared" si="355"/>
        <v/>
      </c>
      <c r="AR1139" s="296"/>
      <c r="AS1139" s="332">
        <v>44783</v>
      </c>
      <c r="AT1139" s="2" t="s">
        <v>115</v>
      </c>
      <c r="AU1139" s="2" t="s">
        <v>117</v>
      </c>
      <c r="AV1139" s="323">
        <v>45383</v>
      </c>
      <c r="AW1139" s="323">
        <v>45473</v>
      </c>
      <c r="AX1139" s="324">
        <v>2184</v>
      </c>
      <c r="AY1139" s="325">
        <v>201.32</v>
      </c>
      <c r="AZ1139" s="274">
        <f t="shared" si="346"/>
        <v>0.96899000000000002</v>
      </c>
      <c r="BA1139" s="326">
        <f t="shared" si="356"/>
        <v>207.76272200951504</v>
      </c>
      <c r="BB1139" s="296" t="str">
        <f t="shared" si="357"/>
        <v/>
      </c>
      <c r="BC1139">
        <f t="shared" si="347"/>
        <v>1</v>
      </c>
      <c r="BD1139" s="296"/>
      <c r="BE1139" s="296"/>
      <c r="BF1139" s="332">
        <v>45146</v>
      </c>
      <c r="BG1139" s="2" t="s">
        <v>115</v>
      </c>
      <c r="BH1139" s="2" t="s">
        <v>145</v>
      </c>
      <c r="BI1139" s="323">
        <v>45748</v>
      </c>
      <c r="BJ1139" s="323">
        <v>45838</v>
      </c>
      <c r="BK1139" s="324">
        <v>2184</v>
      </c>
      <c r="BL1139" s="325">
        <v>106.19</v>
      </c>
      <c r="BM1139" s="274">
        <f t="shared" si="348"/>
        <v>0.95835000000000004</v>
      </c>
      <c r="BN1139" s="326">
        <f t="shared" si="358"/>
        <v>110.80502947774821</v>
      </c>
      <c r="BO1139" s="296" t="str">
        <f t="shared" si="359"/>
        <v/>
      </c>
      <c r="BP1139" t="str">
        <f t="shared" si="349"/>
        <v/>
      </c>
      <c r="BQ1139" s="296"/>
      <c r="BR1139" s="332">
        <v>45132</v>
      </c>
      <c r="BS1139" s="2" t="s">
        <v>108</v>
      </c>
      <c r="BT1139" s="2" t="s">
        <v>153</v>
      </c>
      <c r="BU1139" s="323">
        <v>47849</v>
      </c>
      <c r="BV1139" s="323">
        <v>48213</v>
      </c>
      <c r="BW1139" s="324">
        <v>8760</v>
      </c>
      <c r="BX1139" s="325">
        <v>80.930000000000007</v>
      </c>
      <c r="BY1139" s="274">
        <f t="shared" si="350"/>
        <v>0.96609999999999996</v>
      </c>
      <c r="BZ1139" s="326">
        <f t="shared" si="360"/>
        <v>83.76979608736157</v>
      </c>
      <c r="CA1139" s="296" t="str">
        <f t="shared" si="361"/>
        <v/>
      </c>
    </row>
    <row r="1140" spans="12:79" x14ac:dyDescent="0.25">
      <c r="L1140" s="332">
        <v>43928</v>
      </c>
      <c r="M1140" s="2" t="s">
        <v>108</v>
      </c>
      <c r="N1140" s="2" t="s">
        <v>110</v>
      </c>
      <c r="O1140" s="323">
        <v>44927</v>
      </c>
      <c r="P1140" s="323">
        <v>45291</v>
      </c>
      <c r="Q1140" s="324">
        <v>8760</v>
      </c>
      <c r="R1140" s="325">
        <v>45.22</v>
      </c>
      <c r="S1140" s="274">
        <f t="shared" si="342"/>
        <v>1.0544199999999999</v>
      </c>
      <c r="T1140" s="326">
        <f t="shared" si="351"/>
        <v>42.886136454164379</v>
      </c>
      <c r="U1140" s="296" t="str">
        <f t="shared" si="343"/>
        <v/>
      </c>
      <c r="V1140" s="296"/>
      <c r="W1140" s="332">
        <v>44362</v>
      </c>
      <c r="X1140" s="2" t="s">
        <v>108</v>
      </c>
      <c r="Y1140" s="2" t="s">
        <v>133</v>
      </c>
      <c r="Z1140" s="323">
        <v>44562</v>
      </c>
      <c r="AA1140" s="323">
        <v>44926</v>
      </c>
      <c r="AB1140" s="324">
        <v>8760</v>
      </c>
      <c r="AC1140" s="325">
        <v>65.3</v>
      </c>
      <c r="AD1140" s="274">
        <f t="shared" si="344"/>
        <v>1.09398</v>
      </c>
      <c r="AE1140" s="326">
        <f t="shared" si="352"/>
        <v>59.690305124408127</v>
      </c>
      <c r="AF1140" s="296" t="str">
        <f t="shared" si="353"/>
        <v/>
      </c>
      <c r="AG1140" s="296"/>
      <c r="AH1140" s="332">
        <v>44769</v>
      </c>
      <c r="AI1140" s="2" t="s">
        <v>108</v>
      </c>
      <c r="AJ1140" s="2" t="s">
        <v>153</v>
      </c>
      <c r="AK1140" s="323">
        <v>47849</v>
      </c>
      <c r="AL1140" s="323">
        <v>48213</v>
      </c>
      <c r="AM1140" s="324">
        <v>8760</v>
      </c>
      <c r="AN1140" s="325">
        <v>115.02</v>
      </c>
      <c r="AO1140" s="274">
        <f t="shared" si="345"/>
        <v>0.98765000000000003</v>
      </c>
      <c r="AP1140" s="326">
        <f t="shared" si="354"/>
        <v>116.45825950488533</v>
      </c>
      <c r="AQ1140" s="296" t="str">
        <f t="shared" si="355"/>
        <v/>
      </c>
      <c r="AR1140" s="296"/>
      <c r="AS1140" s="332">
        <v>44783</v>
      </c>
      <c r="AT1140" s="2" t="s">
        <v>115</v>
      </c>
      <c r="AU1140" s="2" t="s">
        <v>118</v>
      </c>
      <c r="AV1140" s="323">
        <v>45474</v>
      </c>
      <c r="AW1140" s="323">
        <v>45565</v>
      </c>
      <c r="AX1140" s="324">
        <v>2208</v>
      </c>
      <c r="AY1140" s="325">
        <v>189.82</v>
      </c>
      <c r="AZ1140" s="274">
        <f t="shared" si="346"/>
        <v>0.96899000000000002</v>
      </c>
      <c r="BA1140" s="326">
        <f t="shared" si="356"/>
        <v>195.89469447569118</v>
      </c>
      <c r="BB1140" s="296" t="str">
        <f t="shared" si="357"/>
        <v/>
      </c>
      <c r="BC1140">
        <f t="shared" si="347"/>
        <v>1</v>
      </c>
      <c r="BD1140" s="296"/>
      <c r="BE1140" s="296"/>
      <c r="BF1140" s="332">
        <v>45146</v>
      </c>
      <c r="BG1140" s="2" t="s">
        <v>115</v>
      </c>
      <c r="BH1140" s="2" t="s">
        <v>148</v>
      </c>
      <c r="BI1140" s="323">
        <v>45839</v>
      </c>
      <c r="BJ1140" s="323">
        <v>45930</v>
      </c>
      <c r="BK1140" s="324">
        <v>2208</v>
      </c>
      <c r="BL1140" s="325">
        <v>108.48</v>
      </c>
      <c r="BM1140" s="274">
        <f t="shared" si="348"/>
        <v>0.95835000000000004</v>
      </c>
      <c r="BN1140" s="326">
        <f t="shared" si="358"/>
        <v>113.19455313820629</v>
      </c>
      <c r="BO1140" s="296" t="str">
        <f t="shared" si="359"/>
        <v/>
      </c>
      <c r="BP1140" t="str">
        <f t="shared" si="349"/>
        <v/>
      </c>
      <c r="BQ1140" s="296"/>
      <c r="BR1140" s="332">
        <v>45132</v>
      </c>
      <c r="BS1140" s="2" t="s">
        <v>108</v>
      </c>
      <c r="BT1140" s="2" t="s">
        <v>155</v>
      </c>
      <c r="BU1140" s="323">
        <v>48214</v>
      </c>
      <c r="BV1140" s="323">
        <v>48579</v>
      </c>
      <c r="BW1140" s="324">
        <v>8784</v>
      </c>
      <c r="BX1140" s="325">
        <v>80.67</v>
      </c>
      <c r="BY1140" s="274">
        <f t="shared" si="350"/>
        <v>0.96609999999999996</v>
      </c>
      <c r="BZ1140" s="326">
        <f t="shared" si="360"/>
        <v>83.500672808197919</v>
      </c>
      <c r="CA1140" s="296" t="str">
        <f t="shared" si="361"/>
        <v/>
      </c>
    </row>
    <row r="1141" spans="12:79" x14ac:dyDescent="0.25">
      <c r="L1141" s="332">
        <v>43928</v>
      </c>
      <c r="M1141" s="2" t="s">
        <v>108</v>
      </c>
      <c r="N1141" s="2" t="s">
        <v>111</v>
      </c>
      <c r="O1141" s="323">
        <v>45292</v>
      </c>
      <c r="P1141" s="323">
        <v>45657</v>
      </c>
      <c r="Q1141" s="324">
        <v>8784</v>
      </c>
      <c r="R1141" s="325">
        <v>46.1</v>
      </c>
      <c r="S1141" s="274">
        <f t="shared" si="342"/>
        <v>1.0544199999999999</v>
      </c>
      <c r="T1141" s="326">
        <f t="shared" si="351"/>
        <v>43.720718499269744</v>
      </c>
      <c r="U1141" s="296" t="str">
        <f t="shared" si="343"/>
        <v/>
      </c>
      <c r="V1141" s="296"/>
      <c r="W1141" s="332">
        <v>44362</v>
      </c>
      <c r="X1141" s="2" t="s">
        <v>108</v>
      </c>
      <c r="Y1141" s="2" t="s">
        <v>110</v>
      </c>
      <c r="Z1141" s="323">
        <v>44927</v>
      </c>
      <c r="AA1141" s="323">
        <v>45291</v>
      </c>
      <c r="AB1141" s="324">
        <v>8760</v>
      </c>
      <c r="AC1141" s="325">
        <v>60.46</v>
      </c>
      <c r="AD1141" s="274">
        <f t="shared" si="344"/>
        <v>1.09398</v>
      </c>
      <c r="AE1141" s="326">
        <f t="shared" si="352"/>
        <v>55.266092615952765</v>
      </c>
      <c r="AF1141" s="296" t="str">
        <f t="shared" si="353"/>
        <v/>
      </c>
      <c r="AG1141" s="296"/>
      <c r="AH1141" s="332">
        <v>44769</v>
      </c>
      <c r="AI1141" s="2" t="s">
        <v>108</v>
      </c>
      <c r="AJ1141" s="2" t="s">
        <v>155</v>
      </c>
      <c r="AK1141" s="323">
        <v>48214</v>
      </c>
      <c r="AL1141" s="323">
        <v>48579</v>
      </c>
      <c r="AM1141" s="324">
        <v>8784</v>
      </c>
      <c r="AN1141" s="325">
        <v>115.02</v>
      </c>
      <c r="AO1141" s="274">
        <f t="shared" si="345"/>
        <v>0.98765000000000003</v>
      </c>
      <c r="AP1141" s="326">
        <f t="shared" si="354"/>
        <v>116.45825950488533</v>
      </c>
      <c r="AQ1141" s="296" t="str">
        <f t="shared" si="355"/>
        <v/>
      </c>
      <c r="AR1141" s="296"/>
      <c r="AS1141" s="332">
        <v>44783</v>
      </c>
      <c r="AT1141" s="2" t="s">
        <v>115</v>
      </c>
      <c r="AU1141" s="2" t="s">
        <v>140</v>
      </c>
      <c r="AV1141" s="323">
        <v>45566</v>
      </c>
      <c r="AW1141" s="323">
        <v>45657</v>
      </c>
      <c r="AX1141" s="324">
        <v>2209</v>
      </c>
      <c r="AY1141" s="325">
        <v>248.09</v>
      </c>
      <c r="AZ1141" s="274">
        <f t="shared" si="346"/>
        <v>0.96899000000000002</v>
      </c>
      <c r="BA1141" s="326">
        <f t="shared" si="356"/>
        <v>256.02947398837966</v>
      </c>
      <c r="BB1141" s="296" t="str">
        <f t="shared" si="357"/>
        <v/>
      </c>
      <c r="BC1141" t="str">
        <f t="shared" si="347"/>
        <v/>
      </c>
      <c r="BD1141" s="296"/>
      <c r="BE1141" s="296"/>
      <c r="BF1141" s="332">
        <v>45146</v>
      </c>
      <c r="BG1141" s="2" t="s">
        <v>115</v>
      </c>
      <c r="BH1141" s="2" t="s">
        <v>152</v>
      </c>
      <c r="BI1141" s="323">
        <v>45931</v>
      </c>
      <c r="BJ1141" s="323">
        <v>46022</v>
      </c>
      <c r="BK1141" s="324">
        <v>2209</v>
      </c>
      <c r="BL1141" s="325">
        <v>132.94</v>
      </c>
      <c r="BM1141" s="274">
        <f t="shared" si="348"/>
        <v>0.95835000000000004</v>
      </c>
      <c r="BN1141" s="326">
        <f t="shared" si="358"/>
        <v>138.71758752021702</v>
      </c>
      <c r="BO1141" s="296" t="str">
        <f t="shared" si="359"/>
        <v/>
      </c>
      <c r="BP1141" t="str">
        <f t="shared" si="349"/>
        <v/>
      </c>
      <c r="BQ1141" s="296"/>
      <c r="BR1141" s="332">
        <v>45132</v>
      </c>
      <c r="BS1141" s="2" t="s">
        <v>108</v>
      </c>
      <c r="BT1141" s="2" t="s">
        <v>158</v>
      </c>
      <c r="BU1141" s="323">
        <v>48580</v>
      </c>
      <c r="BV1141" s="323">
        <v>48944</v>
      </c>
      <c r="BW1141" s="324">
        <v>8760</v>
      </c>
      <c r="BX1141" s="325">
        <v>80.12</v>
      </c>
      <c r="BY1141" s="274">
        <f t="shared" si="350"/>
        <v>0.96609999999999996</v>
      </c>
      <c r="BZ1141" s="326">
        <f t="shared" si="360"/>
        <v>82.931373563813281</v>
      </c>
      <c r="CA1141" s="296" t="str">
        <f t="shared" si="361"/>
        <v/>
      </c>
    </row>
    <row r="1142" spans="12:79" x14ac:dyDescent="0.25">
      <c r="L1142" s="332">
        <v>43928</v>
      </c>
      <c r="M1142" s="2" t="s">
        <v>108</v>
      </c>
      <c r="N1142" s="2" t="s">
        <v>135</v>
      </c>
      <c r="O1142" s="323">
        <v>45658</v>
      </c>
      <c r="P1142" s="323">
        <v>46022</v>
      </c>
      <c r="Q1142" s="324">
        <v>8760</v>
      </c>
      <c r="R1142" s="325">
        <v>46.68</v>
      </c>
      <c r="S1142" s="274">
        <f t="shared" si="342"/>
        <v>1.0544199999999999</v>
      </c>
      <c r="T1142" s="326">
        <f t="shared" si="351"/>
        <v>44.270783938089188</v>
      </c>
      <c r="U1142" s="296" t="str">
        <f t="shared" si="343"/>
        <v/>
      </c>
      <c r="V1142" s="296"/>
      <c r="W1142" s="332">
        <v>44362</v>
      </c>
      <c r="X1142" s="2" t="s">
        <v>108</v>
      </c>
      <c r="Y1142" s="2" t="s">
        <v>111</v>
      </c>
      <c r="Z1142" s="323">
        <v>45292</v>
      </c>
      <c r="AA1142" s="323">
        <v>45657</v>
      </c>
      <c r="AB1142" s="324">
        <v>8784</v>
      </c>
      <c r="AC1142" s="325">
        <v>57.51</v>
      </c>
      <c r="AD1142" s="274">
        <f t="shared" si="344"/>
        <v>1.09398</v>
      </c>
      <c r="AE1142" s="326">
        <f t="shared" si="352"/>
        <v>52.569516810179344</v>
      </c>
      <c r="AF1142" s="296" t="str">
        <f t="shared" si="353"/>
        <v/>
      </c>
      <c r="AG1142" s="296"/>
      <c r="AH1142" s="332">
        <v>44768</v>
      </c>
      <c r="AI1142" s="2" t="s">
        <v>108</v>
      </c>
      <c r="AJ1142" s="2" t="s">
        <v>110</v>
      </c>
      <c r="AK1142" s="323">
        <v>44927</v>
      </c>
      <c r="AL1142" s="323">
        <v>45291</v>
      </c>
      <c r="AM1142" s="324">
        <v>8760</v>
      </c>
      <c r="AN1142" s="325">
        <v>374.56</v>
      </c>
      <c r="AO1142" s="274">
        <f t="shared" si="345"/>
        <v>0.98765000000000003</v>
      </c>
      <c r="AP1142" s="326">
        <f t="shared" si="354"/>
        <v>379.24365919100893</v>
      </c>
      <c r="AQ1142" s="296" t="str">
        <f t="shared" si="355"/>
        <v/>
      </c>
      <c r="AR1142" s="296"/>
      <c r="AS1142" s="332">
        <v>44783</v>
      </c>
      <c r="AT1142" s="2" t="s">
        <v>115</v>
      </c>
      <c r="AU1142" s="2" t="s">
        <v>135</v>
      </c>
      <c r="AV1142" s="323">
        <v>45658</v>
      </c>
      <c r="AW1142" s="323">
        <v>45747</v>
      </c>
      <c r="AX1142" s="324">
        <v>2159</v>
      </c>
      <c r="AY1142" s="325">
        <v>197.09</v>
      </c>
      <c r="AZ1142" s="274">
        <f t="shared" si="346"/>
        <v>0.96899000000000002</v>
      </c>
      <c r="BA1142" s="326">
        <f t="shared" si="356"/>
        <v>203.39735188185637</v>
      </c>
      <c r="BB1142" s="296" t="str">
        <f t="shared" si="357"/>
        <v/>
      </c>
      <c r="BC1142" t="str">
        <f t="shared" si="347"/>
        <v/>
      </c>
      <c r="BD1142" s="296"/>
      <c r="BE1142" s="296"/>
      <c r="BF1142" s="332">
        <v>45146</v>
      </c>
      <c r="BG1142" s="2" t="s">
        <v>115</v>
      </c>
      <c r="BH1142" s="2" t="s">
        <v>138</v>
      </c>
      <c r="BI1142" s="323">
        <v>46023</v>
      </c>
      <c r="BJ1142" s="323">
        <v>46112</v>
      </c>
      <c r="BK1142" s="324">
        <v>2159</v>
      </c>
      <c r="BL1142" s="325">
        <v>128.97999999999999</v>
      </c>
      <c r="BM1142" s="274">
        <f t="shared" si="348"/>
        <v>0.95835000000000004</v>
      </c>
      <c r="BN1142" s="326">
        <f t="shared" si="358"/>
        <v>134.58548546981791</v>
      </c>
      <c r="BO1142" s="296" t="str">
        <f t="shared" si="359"/>
        <v/>
      </c>
      <c r="BP1142" t="str">
        <f t="shared" si="349"/>
        <v/>
      </c>
      <c r="BQ1142" s="296"/>
      <c r="BR1142" s="332">
        <v>45131</v>
      </c>
      <c r="BS1142" s="2" t="s">
        <v>108</v>
      </c>
      <c r="BT1142" s="2" t="s">
        <v>111</v>
      </c>
      <c r="BU1142" s="323">
        <v>45292</v>
      </c>
      <c r="BV1142" s="323">
        <v>45657</v>
      </c>
      <c r="BW1142" s="324">
        <v>8784</v>
      </c>
      <c r="BX1142" s="325">
        <v>144.16999999999999</v>
      </c>
      <c r="BY1142" s="274">
        <f t="shared" si="350"/>
        <v>0.96609999999999996</v>
      </c>
      <c r="BZ1142" s="326">
        <f t="shared" si="360"/>
        <v>149.22885829624261</v>
      </c>
      <c r="CA1142" s="296">
        <f t="shared" si="361"/>
        <v>149.22885829624261</v>
      </c>
    </row>
    <row r="1143" spans="12:79" x14ac:dyDescent="0.25">
      <c r="L1143" s="332">
        <v>43928</v>
      </c>
      <c r="M1143" s="2" t="s">
        <v>108</v>
      </c>
      <c r="N1143" s="2" t="s">
        <v>138</v>
      </c>
      <c r="O1143" s="323">
        <v>46023</v>
      </c>
      <c r="P1143" s="323">
        <v>46387</v>
      </c>
      <c r="Q1143" s="324">
        <v>8760</v>
      </c>
      <c r="R1143" s="325">
        <v>47.23</v>
      </c>
      <c r="S1143" s="274">
        <f t="shared" si="342"/>
        <v>1.0544199999999999</v>
      </c>
      <c r="T1143" s="326">
        <f t="shared" si="351"/>
        <v>44.792397716280043</v>
      </c>
      <c r="U1143" s="296" t="str">
        <f t="shared" si="343"/>
        <v/>
      </c>
      <c r="V1143" s="296"/>
      <c r="W1143" s="332">
        <v>44362</v>
      </c>
      <c r="X1143" s="2" t="s">
        <v>108</v>
      </c>
      <c r="Y1143" s="2" t="s">
        <v>135</v>
      </c>
      <c r="Z1143" s="323">
        <v>45658</v>
      </c>
      <c r="AA1143" s="323">
        <v>46022</v>
      </c>
      <c r="AB1143" s="324">
        <v>8760</v>
      </c>
      <c r="AC1143" s="325">
        <v>57.2</v>
      </c>
      <c r="AD1143" s="274">
        <f t="shared" si="344"/>
        <v>1.09398</v>
      </c>
      <c r="AE1143" s="326">
        <f t="shared" si="352"/>
        <v>52.28614782719977</v>
      </c>
      <c r="AF1143" s="296" t="str">
        <f t="shared" si="353"/>
        <v/>
      </c>
      <c r="AG1143" s="296"/>
      <c r="AH1143" s="332">
        <v>44768</v>
      </c>
      <c r="AI1143" s="2" t="s">
        <v>108</v>
      </c>
      <c r="AJ1143" s="2" t="s">
        <v>111</v>
      </c>
      <c r="AK1143" s="323">
        <v>45292</v>
      </c>
      <c r="AL1143" s="323">
        <v>45657</v>
      </c>
      <c r="AM1143" s="324">
        <v>8784</v>
      </c>
      <c r="AN1143" s="325">
        <v>219.67</v>
      </c>
      <c r="AO1143" s="274">
        <f t="shared" si="345"/>
        <v>0.98765000000000003</v>
      </c>
      <c r="AP1143" s="326">
        <f t="shared" si="354"/>
        <v>222.4168480737103</v>
      </c>
      <c r="AQ1143" s="296">
        <f t="shared" si="355"/>
        <v>222.4168480737103</v>
      </c>
      <c r="AR1143" s="296"/>
      <c r="AS1143" s="332">
        <v>44783</v>
      </c>
      <c r="AT1143" s="2" t="s">
        <v>115</v>
      </c>
      <c r="AU1143" s="2" t="s">
        <v>145</v>
      </c>
      <c r="AV1143" s="323">
        <v>45748</v>
      </c>
      <c r="AW1143" s="323">
        <v>45838</v>
      </c>
      <c r="AX1143" s="324">
        <v>2184</v>
      </c>
      <c r="AY1143" s="325"/>
      <c r="AZ1143" s="274">
        <f t="shared" si="346"/>
        <v>0.96899000000000002</v>
      </c>
      <c r="BA1143" s="326" t="str">
        <f t="shared" si="356"/>
        <v/>
      </c>
      <c r="BB1143" s="296" t="str">
        <f t="shared" si="357"/>
        <v/>
      </c>
      <c r="BC1143" t="str">
        <f t="shared" si="347"/>
        <v/>
      </c>
      <c r="BD1143" s="296"/>
      <c r="BE1143" s="296"/>
      <c r="BF1143" s="332">
        <v>45146</v>
      </c>
      <c r="BG1143" s="2" t="s">
        <v>115</v>
      </c>
      <c r="BH1143" s="2" t="s">
        <v>157</v>
      </c>
      <c r="BI1143" s="323">
        <v>46113</v>
      </c>
      <c r="BJ1143" s="323">
        <v>46203</v>
      </c>
      <c r="BK1143" s="324">
        <v>2184</v>
      </c>
      <c r="BL1143" s="325"/>
      <c r="BM1143" s="274">
        <f t="shared" si="348"/>
        <v>0.95835000000000004</v>
      </c>
      <c r="BN1143" s="326" t="str">
        <f t="shared" si="358"/>
        <v/>
      </c>
      <c r="BO1143" s="296" t="str">
        <f t="shared" si="359"/>
        <v/>
      </c>
      <c r="BP1143" t="str">
        <f t="shared" si="349"/>
        <v/>
      </c>
      <c r="BQ1143" s="296"/>
      <c r="BR1143" s="332">
        <v>45131</v>
      </c>
      <c r="BS1143" s="2" t="s">
        <v>108</v>
      </c>
      <c r="BT1143" s="2" t="s">
        <v>135</v>
      </c>
      <c r="BU1143" s="323">
        <v>45658</v>
      </c>
      <c r="BV1143" s="323">
        <v>46022</v>
      </c>
      <c r="BW1143" s="324">
        <v>8760</v>
      </c>
      <c r="BX1143" s="325">
        <v>130.87</v>
      </c>
      <c r="BY1143" s="274">
        <f t="shared" si="350"/>
        <v>0.96609999999999996</v>
      </c>
      <c r="BZ1143" s="326">
        <f t="shared" si="360"/>
        <v>135.46216747748682</v>
      </c>
      <c r="CA1143" s="296" t="str">
        <f t="shared" si="361"/>
        <v/>
      </c>
    </row>
    <row r="1144" spans="12:79" x14ac:dyDescent="0.25">
      <c r="L1144" s="332">
        <v>43927</v>
      </c>
      <c r="M1144" s="2" t="s">
        <v>108</v>
      </c>
      <c r="N1144" s="2" t="s">
        <v>151</v>
      </c>
      <c r="O1144" s="323">
        <v>44197</v>
      </c>
      <c r="P1144" s="323">
        <v>44561</v>
      </c>
      <c r="Q1144" s="324">
        <v>8760</v>
      </c>
      <c r="R1144" s="325">
        <v>37.950000000000003</v>
      </c>
      <c r="S1144" s="274">
        <f t="shared" si="342"/>
        <v>1.0544199999999999</v>
      </c>
      <c r="T1144" s="326">
        <f t="shared" si="351"/>
        <v>35.991350695168911</v>
      </c>
      <c r="U1144" s="296" t="str">
        <f t="shared" si="343"/>
        <v/>
      </c>
      <c r="V1144" s="296"/>
      <c r="W1144" s="332">
        <v>44362</v>
      </c>
      <c r="X1144" s="2" t="s">
        <v>108</v>
      </c>
      <c r="Y1144" s="2" t="s">
        <v>138</v>
      </c>
      <c r="Z1144" s="323">
        <v>46023</v>
      </c>
      <c r="AA1144" s="323">
        <v>46387</v>
      </c>
      <c r="AB1144" s="324">
        <v>8760</v>
      </c>
      <c r="AC1144" s="325">
        <v>57.33</v>
      </c>
      <c r="AD1144" s="274">
        <f t="shared" si="344"/>
        <v>1.09398</v>
      </c>
      <c r="AE1144" s="326">
        <f t="shared" si="352"/>
        <v>52.40497998135249</v>
      </c>
      <c r="AF1144" s="296" t="str">
        <f t="shared" si="353"/>
        <v/>
      </c>
      <c r="AG1144" s="296"/>
      <c r="AH1144" s="332">
        <v>44768</v>
      </c>
      <c r="AI1144" s="2" t="s">
        <v>108</v>
      </c>
      <c r="AJ1144" s="2" t="s">
        <v>135</v>
      </c>
      <c r="AK1144" s="323">
        <v>45658</v>
      </c>
      <c r="AL1144" s="323">
        <v>46022</v>
      </c>
      <c r="AM1144" s="324">
        <v>8760</v>
      </c>
      <c r="AN1144" s="325">
        <v>162.47</v>
      </c>
      <c r="AO1144" s="274">
        <f t="shared" si="345"/>
        <v>0.98765000000000003</v>
      </c>
      <c r="AP1144" s="326">
        <f t="shared" si="354"/>
        <v>164.50159469447678</v>
      </c>
      <c r="AQ1144" s="296" t="str">
        <f t="shared" si="355"/>
        <v/>
      </c>
      <c r="AR1144" s="296"/>
      <c r="AS1144" s="332">
        <v>44782</v>
      </c>
      <c r="AT1144" s="2" t="s">
        <v>115</v>
      </c>
      <c r="AU1144" s="2" t="s">
        <v>186</v>
      </c>
      <c r="AV1144" s="323">
        <v>44835</v>
      </c>
      <c r="AW1144" s="323">
        <v>44926</v>
      </c>
      <c r="AX1144" s="324">
        <v>2209</v>
      </c>
      <c r="AY1144" s="325">
        <v>465.58</v>
      </c>
      <c r="AZ1144" s="274">
        <f t="shared" si="346"/>
        <v>0.96899000000000002</v>
      </c>
      <c r="BA1144" s="326">
        <f t="shared" si="356"/>
        <v>480.47967471284528</v>
      </c>
      <c r="BB1144" s="296" t="str">
        <f t="shared" si="357"/>
        <v/>
      </c>
      <c r="BC1144" t="str">
        <f t="shared" si="347"/>
        <v/>
      </c>
      <c r="BD1144" s="296"/>
      <c r="BE1144" s="296"/>
      <c r="BF1144" s="332">
        <v>45145</v>
      </c>
      <c r="BG1144" s="2" t="s">
        <v>115</v>
      </c>
      <c r="BH1144" s="2" t="s">
        <v>116</v>
      </c>
      <c r="BI1144" s="323">
        <v>45200</v>
      </c>
      <c r="BJ1144" s="323">
        <v>45291</v>
      </c>
      <c r="BK1144" s="324">
        <v>2209</v>
      </c>
      <c r="BL1144" s="325">
        <v>112.38</v>
      </c>
      <c r="BM1144" s="274">
        <f t="shared" si="348"/>
        <v>0.95835000000000004</v>
      </c>
      <c r="BN1144" s="326">
        <f t="shared" si="358"/>
        <v>117.26404758178117</v>
      </c>
      <c r="BO1144" s="296">
        <f t="shared" si="359"/>
        <v>117.26404758178117</v>
      </c>
      <c r="BP1144">
        <f t="shared" si="349"/>
        <v>1</v>
      </c>
      <c r="BQ1144" s="296"/>
      <c r="BR1144" s="332">
        <v>45131</v>
      </c>
      <c r="BS1144" s="2" t="s">
        <v>108</v>
      </c>
      <c r="BT1144" s="2" t="s">
        <v>138</v>
      </c>
      <c r="BU1144" s="323">
        <v>46023</v>
      </c>
      <c r="BV1144" s="323">
        <v>46387</v>
      </c>
      <c r="BW1144" s="324">
        <v>8760</v>
      </c>
      <c r="BX1144" s="325">
        <v>107</v>
      </c>
      <c r="BY1144" s="274">
        <f t="shared" si="350"/>
        <v>0.96609999999999996</v>
      </c>
      <c r="BZ1144" s="326">
        <f t="shared" si="360"/>
        <v>110.75458027119346</v>
      </c>
      <c r="CA1144" s="296" t="str">
        <f t="shared" si="361"/>
        <v/>
      </c>
    </row>
    <row r="1145" spans="12:79" x14ac:dyDescent="0.25">
      <c r="L1145" s="332">
        <v>43927</v>
      </c>
      <c r="M1145" s="2" t="s">
        <v>108</v>
      </c>
      <c r="N1145" s="2" t="s">
        <v>133</v>
      </c>
      <c r="O1145" s="323">
        <v>44562</v>
      </c>
      <c r="P1145" s="323">
        <v>44926</v>
      </c>
      <c r="Q1145" s="324">
        <v>8760</v>
      </c>
      <c r="R1145" s="325">
        <v>41.7</v>
      </c>
      <c r="S1145" s="274">
        <f t="shared" si="342"/>
        <v>1.0544199999999999</v>
      </c>
      <c r="T1145" s="326">
        <f t="shared" si="351"/>
        <v>39.547808273742916</v>
      </c>
      <c r="U1145" s="296" t="str">
        <f t="shared" si="343"/>
        <v/>
      </c>
      <c r="V1145" s="296"/>
      <c r="W1145" s="332">
        <v>44362</v>
      </c>
      <c r="X1145" s="2" t="s">
        <v>108</v>
      </c>
      <c r="Y1145" s="2" t="s">
        <v>141</v>
      </c>
      <c r="Z1145" s="323">
        <v>46388</v>
      </c>
      <c r="AA1145" s="323">
        <v>46752</v>
      </c>
      <c r="AB1145" s="324">
        <v>8760</v>
      </c>
      <c r="AC1145" s="325">
        <v>57.65</v>
      </c>
      <c r="AD1145" s="274">
        <f t="shared" si="344"/>
        <v>1.09398</v>
      </c>
      <c r="AE1145" s="326">
        <f t="shared" si="352"/>
        <v>52.697489899266898</v>
      </c>
      <c r="AF1145" s="296" t="str">
        <f t="shared" si="353"/>
        <v/>
      </c>
      <c r="AG1145" s="296"/>
      <c r="AH1145" s="332">
        <v>44768</v>
      </c>
      <c r="AI1145" s="2" t="s">
        <v>108</v>
      </c>
      <c r="AJ1145" s="2" t="s">
        <v>138</v>
      </c>
      <c r="AK1145" s="323">
        <v>46023</v>
      </c>
      <c r="AL1145" s="323">
        <v>46387</v>
      </c>
      <c r="AM1145" s="324">
        <v>8760</v>
      </c>
      <c r="AN1145" s="325">
        <v>149.25</v>
      </c>
      <c r="AO1145" s="274">
        <f t="shared" si="345"/>
        <v>0.98765000000000003</v>
      </c>
      <c r="AP1145" s="326">
        <f t="shared" si="354"/>
        <v>151.11628613375183</v>
      </c>
      <c r="AQ1145" s="296" t="str">
        <f t="shared" si="355"/>
        <v/>
      </c>
      <c r="AR1145" s="296"/>
      <c r="AS1145" s="332">
        <v>44782</v>
      </c>
      <c r="AT1145" s="2" t="s">
        <v>115</v>
      </c>
      <c r="AU1145" s="2" t="s">
        <v>110</v>
      </c>
      <c r="AV1145" s="323">
        <v>44927</v>
      </c>
      <c r="AW1145" s="323">
        <v>45016</v>
      </c>
      <c r="AX1145" s="324">
        <v>2159</v>
      </c>
      <c r="AY1145" s="325">
        <v>461</v>
      </c>
      <c r="AZ1145" s="274">
        <f t="shared" si="346"/>
        <v>0.96899000000000002</v>
      </c>
      <c r="BA1145" s="326">
        <f t="shared" si="356"/>
        <v>475.75310374720067</v>
      </c>
      <c r="BB1145" s="296" t="str">
        <f t="shared" si="357"/>
        <v/>
      </c>
      <c r="BC1145" t="str">
        <f t="shared" si="347"/>
        <v/>
      </c>
      <c r="BD1145" s="296"/>
      <c r="BE1145" s="296"/>
      <c r="BF1145" s="332">
        <v>45145</v>
      </c>
      <c r="BG1145" s="2" t="s">
        <v>115</v>
      </c>
      <c r="BH1145" s="2" t="s">
        <v>111</v>
      </c>
      <c r="BI1145" s="323">
        <v>45292</v>
      </c>
      <c r="BJ1145" s="323">
        <v>45382</v>
      </c>
      <c r="BK1145" s="324">
        <v>2183</v>
      </c>
      <c r="BL1145" s="325">
        <v>135.25</v>
      </c>
      <c r="BM1145" s="274">
        <f t="shared" si="348"/>
        <v>0.95835000000000004</v>
      </c>
      <c r="BN1145" s="326">
        <f t="shared" si="358"/>
        <v>141.12798038294986</v>
      </c>
      <c r="BO1145" s="296">
        <f t="shared" si="359"/>
        <v>141.12798038294986</v>
      </c>
      <c r="BP1145">
        <f t="shared" si="349"/>
        <v>1</v>
      </c>
      <c r="BQ1145" s="296"/>
      <c r="BR1145" s="332">
        <v>45131</v>
      </c>
      <c r="BS1145" s="2" t="s">
        <v>108</v>
      </c>
      <c r="BT1145" s="2" t="s">
        <v>141</v>
      </c>
      <c r="BU1145" s="323">
        <v>46388</v>
      </c>
      <c r="BV1145" s="323">
        <v>46752</v>
      </c>
      <c r="BW1145" s="324">
        <v>8760</v>
      </c>
      <c r="BX1145" s="325">
        <v>90.01</v>
      </c>
      <c r="BY1145" s="274">
        <f t="shared" si="350"/>
        <v>0.96609999999999996</v>
      </c>
      <c r="BZ1145" s="326">
        <f t="shared" si="360"/>
        <v>93.168409067384331</v>
      </c>
      <c r="CA1145" s="296" t="str">
        <f t="shared" si="361"/>
        <v/>
      </c>
    </row>
    <row r="1146" spans="12:79" x14ac:dyDescent="0.25">
      <c r="L1146" s="332">
        <v>43927</v>
      </c>
      <c r="M1146" s="2" t="s">
        <v>108</v>
      </c>
      <c r="N1146" s="2" t="s">
        <v>110</v>
      </c>
      <c r="O1146" s="323">
        <v>44927</v>
      </c>
      <c r="P1146" s="323">
        <v>45291</v>
      </c>
      <c r="Q1146" s="324">
        <v>8760</v>
      </c>
      <c r="R1146" s="325">
        <v>43.8</v>
      </c>
      <c r="S1146" s="274">
        <f t="shared" si="342"/>
        <v>1.0544199999999999</v>
      </c>
      <c r="T1146" s="326">
        <f t="shared" si="351"/>
        <v>41.539424517744351</v>
      </c>
      <c r="U1146" s="296" t="str">
        <f t="shared" si="343"/>
        <v/>
      </c>
      <c r="V1146" s="296"/>
      <c r="W1146" s="332">
        <v>44361</v>
      </c>
      <c r="X1146" s="2" t="s">
        <v>108</v>
      </c>
      <c r="Y1146" s="2" t="s">
        <v>133</v>
      </c>
      <c r="Z1146" s="323">
        <v>44562</v>
      </c>
      <c r="AA1146" s="323">
        <v>44926</v>
      </c>
      <c r="AB1146" s="324">
        <v>8760</v>
      </c>
      <c r="AC1146" s="325">
        <v>66.739999999999995</v>
      </c>
      <c r="AD1146" s="274">
        <f t="shared" si="344"/>
        <v>1.09398</v>
      </c>
      <c r="AE1146" s="326">
        <f t="shared" si="352"/>
        <v>61.00659975502294</v>
      </c>
      <c r="AF1146" s="296" t="str">
        <f t="shared" si="353"/>
        <v/>
      </c>
      <c r="AG1146" s="296"/>
      <c r="AH1146" s="332">
        <v>44768</v>
      </c>
      <c r="AI1146" s="2" t="s">
        <v>108</v>
      </c>
      <c r="AJ1146" s="2" t="s">
        <v>141</v>
      </c>
      <c r="AK1146" s="323">
        <v>46388</v>
      </c>
      <c r="AL1146" s="323">
        <v>46752</v>
      </c>
      <c r="AM1146" s="324">
        <v>8760</v>
      </c>
      <c r="AN1146" s="325">
        <v>127.25</v>
      </c>
      <c r="AO1146" s="274">
        <f t="shared" si="345"/>
        <v>0.98765000000000003</v>
      </c>
      <c r="AP1146" s="326">
        <f t="shared" si="354"/>
        <v>128.84118868020047</v>
      </c>
      <c r="AQ1146" s="296" t="str">
        <f t="shared" si="355"/>
        <v/>
      </c>
      <c r="AR1146" s="296"/>
      <c r="AS1146" s="332">
        <v>44782</v>
      </c>
      <c r="AT1146" s="2" t="s">
        <v>115</v>
      </c>
      <c r="AU1146" s="2" t="s">
        <v>134</v>
      </c>
      <c r="AV1146" s="323">
        <v>45017</v>
      </c>
      <c r="AW1146" s="323">
        <v>45107</v>
      </c>
      <c r="AX1146" s="324">
        <v>2184</v>
      </c>
      <c r="AY1146" s="325">
        <v>365.56</v>
      </c>
      <c r="AZ1146" s="274">
        <f t="shared" si="346"/>
        <v>0.96899000000000002</v>
      </c>
      <c r="BA1146" s="326">
        <f t="shared" si="356"/>
        <v>377.25879524040494</v>
      </c>
      <c r="BB1146" s="296" t="str">
        <f t="shared" si="357"/>
        <v/>
      </c>
      <c r="BC1146" t="str">
        <f t="shared" si="347"/>
        <v/>
      </c>
      <c r="BD1146" s="296"/>
      <c r="BE1146" s="296"/>
      <c r="BF1146" s="332">
        <v>45145</v>
      </c>
      <c r="BG1146" s="2" t="s">
        <v>115</v>
      </c>
      <c r="BH1146" s="2" t="s">
        <v>117</v>
      </c>
      <c r="BI1146" s="323">
        <v>45383</v>
      </c>
      <c r="BJ1146" s="323">
        <v>45473</v>
      </c>
      <c r="BK1146" s="324">
        <v>2184</v>
      </c>
      <c r="BL1146" s="325">
        <v>119.61</v>
      </c>
      <c r="BM1146" s="274">
        <f t="shared" si="348"/>
        <v>0.95835000000000004</v>
      </c>
      <c r="BN1146" s="326">
        <f t="shared" si="358"/>
        <v>124.80826420410079</v>
      </c>
      <c r="BO1146" s="296">
        <f t="shared" si="359"/>
        <v>124.80826420410079</v>
      </c>
      <c r="BP1146">
        <f t="shared" si="349"/>
        <v>1</v>
      </c>
      <c r="BQ1146" s="296"/>
      <c r="BR1146" s="332">
        <v>45131</v>
      </c>
      <c r="BS1146" s="2" t="s">
        <v>108</v>
      </c>
      <c r="BT1146" s="2" t="s">
        <v>143</v>
      </c>
      <c r="BU1146" s="323">
        <v>46753</v>
      </c>
      <c r="BV1146" s="323">
        <v>47118</v>
      </c>
      <c r="BW1146" s="324">
        <v>8784</v>
      </c>
      <c r="BX1146" s="325">
        <v>83.68</v>
      </c>
      <c r="BY1146" s="274">
        <f t="shared" si="350"/>
        <v>0.96609999999999996</v>
      </c>
      <c r="BZ1146" s="326">
        <f t="shared" si="360"/>
        <v>86.616292309284759</v>
      </c>
      <c r="CA1146" s="296" t="str">
        <f t="shared" si="361"/>
        <v/>
      </c>
    </row>
    <row r="1147" spans="12:79" x14ac:dyDescent="0.25">
      <c r="L1147" s="332">
        <v>43927</v>
      </c>
      <c r="M1147" s="2" t="s">
        <v>108</v>
      </c>
      <c r="N1147" s="2" t="s">
        <v>111</v>
      </c>
      <c r="O1147" s="323">
        <v>45292</v>
      </c>
      <c r="P1147" s="323">
        <v>45657</v>
      </c>
      <c r="Q1147" s="324">
        <v>8784</v>
      </c>
      <c r="R1147" s="325">
        <v>44.62</v>
      </c>
      <c r="S1147" s="274">
        <f t="shared" si="342"/>
        <v>1.0544199999999999</v>
      </c>
      <c r="T1147" s="326">
        <f t="shared" si="351"/>
        <v>42.317103241592534</v>
      </c>
      <c r="U1147" s="296" t="str">
        <f t="shared" si="343"/>
        <v/>
      </c>
      <c r="V1147" s="296"/>
      <c r="W1147" s="332">
        <v>44361</v>
      </c>
      <c r="X1147" s="2" t="s">
        <v>108</v>
      </c>
      <c r="Y1147" s="2" t="s">
        <v>110</v>
      </c>
      <c r="Z1147" s="323">
        <v>44927</v>
      </c>
      <c r="AA1147" s="323">
        <v>45291</v>
      </c>
      <c r="AB1147" s="324">
        <v>8760</v>
      </c>
      <c r="AC1147" s="325">
        <v>61.82</v>
      </c>
      <c r="AD1147" s="274">
        <f t="shared" si="344"/>
        <v>1.09398</v>
      </c>
      <c r="AE1147" s="326">
        <f t="shared" si="352"/>
        <v>56.509259767088977</v>
      </c>
      <c r="AF1147" s="296" t="str">
        <f t="shared" si="353"/>
        <v/>
      </c>
      <c r="AG1147" s="296"/>
      <c r="AH1147" s="332">
        <v>44768</v>
      </c>
      <c r="AI1147" s="2" t="s">
        <v>108</v>
      </c>
      <c r="AJ1147" s="2" t="s">
        <v>143</v>
      </c>
      <c r="AK1147" s="323">
        <v>46753</v>
      </c>
      <c r="AL1147" s="323">
        <v>47118</v>
      </c>
      <c r="AM1147" s="324">
        <v>8784</v>
      </c>
      <c r="AN1147" s="325">
        <v>123.46</v>
      </c>
      <c r="AO1147" s="274">
        <f t="shared" si="345"/>
        <v>0.98765000000000003</v>
      </c>
      <c r="AP1147" s="326">
        <f t="shared" si="354"/>
        <v>125.00379689161139</v>
      </c>
      <c r="AQ1147" s="296" t="str">
        <f t="shared" si="355"/>
        <v/>
      </c>
      <c r="AR1147" s="296"/>
      <c r="AS1147" s="332">
        <v>44782</v>
      </c>
      <c r="AT1147" s="2" t="s">
        <v>115</v>
      </c>
      <c r="AU1147" s="2" t="s">
        <v>137</v>
      </c>
      <c r="AV1147" s="323">
        <v>45108</v>
      </c>
      <c r="AW1147" s="323">
        <v>45199</v>
      </c>
      <c r="AX1147" s="324">
        <v>2208</v>
      </c>
      <c r="AY1147" s="325">
        <v>366</v>
      </c>
      <c r="AZ1147" s="274">
        <f t="shared" si="346"/>
        <v>0.96899000000000002</v>
      </c>
      <c r="BA1147" s="326">
        <f t="shared" si="356"/>
        <v>377.71287629387297</v>
      </c>
      <c r="BB1147" s="296" t="str">
        <f t="shared" si="357"/>
        <v/>
      </c>
      <c r="BC1147" t="str">
        <f t="shared" si="347"/>
        <v/>
      </c>
      <c r="BD1147" s="296"/>
      <c r="BE1147" s="296"/>
      <c r="BF1147" s="332">
        <v>45145</v>
      </c>
      <c r="BG1147" s="2" t="s">
        <v>115</v>
      </c>
      <c r="BH1147" s="2" t="s">
        <v>118</v>
      </c>
      <c r="BI1147" s="323">
        <v>45474</v>
      </c>
      <c r="BJ1147" s="323">
        <v>45565</v>
      </c>
      <c r="BK1147" s="324">
        <v>2208</v>
      </c>
      <c r="BL1147" s="325">
        <v>129.28</v>
      </c>
      <c r="BM1147" s="274">
        <f t="shared" si="348"/>
        <v>0.95835000000000004</v>
      </c>
      <c r="BN1147" s="326">
        <f t="shared" si="358"/>
        <v>134.89852350393906</v>
      </c>
      <c r="BO1147" s="296">
        <f t="shared" si="359"/>
        <v>134.89852350393906</v>
      </c>
      <c r="BP1147">
        <f t="shared" si="349"/>
        <v>1</v>
      </c>
      <c r="BQ1147" s="296"/>
      <c r="BR1147" s="332">
        <v>45131</v>
      </c>
      <c r="BS1147" s="2" t="s">
        <v>108</v>
      </c>
      <c r="BT1147" s="2" t="s">
        <v>146</v>
      </c>
      <c r="BU1147" s="323">
        <v>47119</v>
      </c>
      <c r="BV1147" s="323">
        <v>47483</v>
      </c>
      <c r="BW1147" s="324">
        <v>8760</v>
      </c>
      <c r="BX1147" s="325">
        <v>81.680000000000007</v>
      </c>
      <c r="BY1147" s="274">
        <f t="shared" si="350"/>
        <v>0.96609999999999996</v>
      </c>
      <c r="BZ1147" s="326">
        <f t="shared" si="360"/>
        <v>84.546113238795172</v>
      </c>
      <c r="CA1147" s="296" t="str">
        <f t="shared" si="361"/>
        <v/>
      </c>
    </row>
    <row r="1148" spans="12:79" x14ac:dyDescent="0.25">
      <c r="L1148" s="332">
        <v>43927</v>
      </c>
      <c r="M1148" s="2" t="s">
        <v>108</v>
      </c>
      <c r="N1148" s="2" t="s">
        <v>135</v>
      </c>
      <c r="O1148" s="323">
        <v>45658</v>
      </c>
      <c r="P1148" s="323">
        <v>46022</v>
      </c>
      <c r="Q1148" s="324">
        <v>8760</v>
      </c>
      <c r="R1148" s="325">
        <v>45.2</v>
      </c>
      <c r="S1148" s="274">
        <f t="shared" si="342"/>
        <v>1.0544199999999999</v>
      </c>
      <c r="T1148" s="326">
        <f t="shared" si="351"/>
        <v>42.867168680411986</v>
      </c>
      <c r="U1148" s="296" t="str">
        <f t="shared" si="343"/>
        <v/>
      </c>
      <c r="V1148" s="296"/>
      <c r="W1148" s="332">
        <v>44361</v>
      </c>
      <c r="X1148" s="2" t="s">
        <v>108</v>
      </c>
      <c r="Y1148" s="2" t="s">
        <v>111</v>
      </c>
      <c r="Z1148" s="323">
        <v>45292</v>
      </c>
      <c r="AA1148" s="323">
        <v>45657</v>
      </c>
      <c r="AB1148" s="324">
        <v>8784</v>
      </c>
      <c r="AC1148" s="325">
        <v>58.73</v>
      </c>
      <c r="AD1148" s="274">
        <f t="shared" si="344"/>
        <v>1.09398</v>
      </c>
      <c r="AE1148" s="326">
        <f t="shared" si="352"/>
        <v>53.68471087222801</v>
      </c>
      <c r="AF1148" s="296" t="str">
        <f t="shared" si="353"/>
        <v/>
      </c>
      <c r="AG1148" s="296"/>
      <c r="AH1148" s="332">
        <v>44768</v>
      </c>
      <c r="AI1148" s="2" t="s">
        <v>108</v>
      </c>
      <c r="AJ1148" s="2" t="s">
        <v>146</v>
      </c>
      <c r="AK1148" s="323">
        <v>47119</v>
      </c>
      <c r="AL1148" s="323">
        <v>47483</v>
      </c>
      <c r="AM1148" s="324">
        <v>8760</v>
      </c>
      <c r="AN1148" s="325">
        <v>116.47</v>
      </c>
      <c r="AO1148" s="274">
        <f t="shared" si="345"/>
        <v>0.98765000000000003</v>
      </c>
      <c r="AP1148" s="326">
        <f t="shared" si="354"/>
        <v>117.9263909279603</v>
      </c>
      <c r="AQ1148" s="296" t="str">
        <f t="shared" si="355"/>
        <v/>
      </c>
      <c r="AR1148" s="296"/>
      <c r="AS1148" s="332">
        <v>44782</v>
      </c>
      <c r="AT1148" s="2" t="s">
        <v>115</v>
      </c>
      <c r="AU1148" s="2" t="s">
        <v>116</v>
      </c>
      <c r="AV1148" s="323">
        <v>45200</v>
      </c>
      <c r="AW1148" s="323">
        <v>45291</v>
      </c>
      <c r="AX1148" s="324">
        <v>2209</v>
      </c>
      <c r="AY1148" s="325">
        <v>436</v>
      </c>
      <c r="AZ1148" s="274">
        <f t="shared" si="346"/>
        <v>0.96899000000000002</v>
      </c>
      <c r="BA1148" s="326">
        <f t="shared" si="356"/>
        <v>449.95304389106184</v>
      </c>
      <c r="BB1148" s="296" t="str">
        <f t="shared" si="357"/>
        <v/>
      </c>
      <c r="BC1148">
        <f t="shared" si="347"/>
        <v>1</v>
      </c>
      <c r="BD1148" s="296"/>
      <c r="BE1148" s="296"/>
      <c r="BF1148" s="332">
        <v>45145</v>
      </c>
      <c r="BG1148" s="2" t="s">
        <v>115</v>
      </c>
      <c r="BH1148" s="2" t="s">
        <v>140</v>
      </c>
      <c r="BI1148" s="323">
        <v>45566</v>
      </c>
      <c r="BJ1148" s="323">
        <v>45657</v>
      </c>
      <c r="BK1148" s="324">
        <v>2209</v>
      </c>
      <c r="BL1148" s="325">
        <v>149.07</v>
      </c>
      <c r="BM1148" s="274">
        <f t="shared" si="348"/>
        <v>0.95835000000000004</v>
      </c>
      <c r="BN1148" s="326">
        <f t="shared" si="358"/>
        <v>155.5485991547973</v>
      </c>
      <c r="BO1148" s="296" t="str">
        <f t="shared" si="359"/>
        <v/>
      </c>
      <c r="BP1148" t="str">
        <f t="shared" si="349"/>
        <v/>
      </c>
      <c r="BQ1148" s="296"/>
      <c r="BR1148" s="332">
        <v>45131</v>
      </c>
      <c r="BS1148" s="2" t="s">
        <v>108</v>
      </c>
      <c r="BT1148" s="2" t="s">
        <v>149</v>
      </c>
      <c r="BU1148" s="323">
        <v>47484</v>
      </c>
      <c r="BV1148" s="323">
        <v>47848</v>
      </c>
      <c r="BW1148" s="324">
        <v>8760</v>
      </c>
      <c r="BX1148" s="325">
        <v>80.900000000000006</v>
      </c>
      <c r="BY1148" s="274">
        <f t="shared" si="350"/>
        <v>0.96609999999999996</v>
      </c>
      <c r="BZ1148" s="326">
        <f t="shared" si="360"/>
        <v>83.73874340130422</v>
      </c>
      <c r="CA1148" s="296" t="str">
        <f t="shared" si="361"/>
        <v/>
      </c>
    </row>
    <row r="1149" spans="12:79" x14ac:dyDescent="0.25">
      <c r="L1149" s="332">
        <v>43927</v>
      </c>
      <c r="M1149" s="2" t="s">
        <v>108</v>
      </c>
      <c r="N1149" s="2" t="s">
        <v>138</v>
      </c>
      <c r="O1149" s="323">
        <v>46023</v>
      </c>
      <c r="P1149" s="323">
        <v>46387</v>
      </c>
      <c r="Q1149" s="324">
        <v>8760</v>
      </c>
      <c r="R1149" s="325">
        <v>45.75</v>
      </c>
      <c r="S1149" s="274">
        <f t="shared" si="342"/>
        <v>1.0544199999999999</v>
      </c>
      <c r="T1149" s="326">
        <f t="shared" si="351"/>
        <v>43.38878245860284</v>
      </c>
      <c r="U1149" s="296" t="str">
        <f t="shared" si="343"/>
        <v/>
      </c>
      <c r="V1149" s="296"/>
      <c r="W1149" s="332">
        <v>44361</v>
      </c>
      <c r="X1149" s="2" t="s">
        <v>108</v>
      </c>
      <c r="Y1149" s="2" t="s">
        <v>135</v>
      </c>
      <c r="Z1149" s="323">
        <v>45658</v>
      </c>
      <c r="AA1149" s="323">
        <v>46022</v>
      </c>
      <c r="AB1149" s="324">
        <v>8760</v>
      </c>
      <c r="AC1149" s="325">
        <v>58.35</v>
      </c>
      <c r="AD1149" s="274">
        <f t="shared" si="344"/>
        <v>1.09398</v>
      </c>
      <c r="AE1149" s="326">
        <f t="shared" si="352"/>
        <v>53.337355344704662</v>
      </c>
      <c r="AF1149" s="296" t="str">
        <f t="shared" si="353"/>
        <v/>
      </c>
      <c r="AG1149" s="296"/>
      <c r="AH1149" s="332">
        <v>44768</v>
      </c>
      <c r="AI1149" s="2" t="s">
        <v>108</v>
      </c>
      <c r="AJ1149" s="2" t="s">
        <v>149</v>
      </c>
      <c r="AK1149" s="323">
        <v>47484</v>
      </c>
      <c r="AL1149" s="323">
        <v>47848</v>
      </c>
      <c r="AM1149" s="324">
        <v>8760</v>
      </c>
      <c r="AN1149" s="325">
        <v>116.98</v>
      </c>
      <c r="AO1149" s="274">
        <f t="shared" si="345"/>
        <v>0.98765000000000003</v>
      </c>
      <c r="AP1149" s="326">
        <f t="shared" si="354"/>
        <v>118.44276818711081</v>
      </c>
      <c r="AQ1149" s="296" t="str">
        <f t="shared" si="355"/>
        <v/>
      </c>
      <c r="AR1149" s="296"/>
      <c r="AS1149" s="332">
        <v>44782</v>
      </c>
      <c r="AT1149" s="2" t="s">
        <v>115</v>
      </c>
      <c r="AU1149" s="2" t="s">
        <v>111</v>
      </c>
      <c r="AV1149" s="323">
        <v>45292</v>
      </c>
      <c r="AW1149" s="323">
        <v>45382</v>
      </c>
      <c r="AX1149" s="324">
        <v>2183</v>
      </c>
      <c r="AY1149" s="325">
        <v>360.52</v>
      </c>
      <c r="AZ1149" s="274">
        <f t="shared" si="346"/>
        <v>0.96899000000000002</v>
      </c>
      <c r="BA1149" s="326">
        <f t="shared" si="356"/>
        <v>372.05750317340733</v>
      </c>
      <c r="BB1149" s="296" t="str">
        <f t="shared" si="357"/>
        <v/>
      </c>
      <c r="BC1149">
        <f t="shared" si="347"/>
        <v>1</v>
      </c>
      <c r="BD1149" s="296"/>
      <c r="BE1149" s="296"/>
      <c r="BF1149" s="332">
        <v>45145</v>
      </c>
      <c r="BG1149" s="2" t="s">
        <v>115</v>
      </c>
      <c r="BH1149" s="2" t="s">
        <v>135</v>
      </c>
      <c r="BI1149" s="323">
        <v>45658</v>
      </c>
      <c r="BJ1149" s="323">
        <v>45747</v>
      </c>
      <c r="BK1149" s="324">
        <v>2159</v>
      </c>
      <c r="BL1149" s="325">
        <v>152.13999999999999</v>
      </c>
      <c r="BM1149" s="274">
        <f t="shared" si="348"/>
        <v>0.95835000000000004</v>
      </c>
      <c r="BN1149" s="326">
        <f t="shared" si="358"/>
        <v>158.75202170397034</v>
      </c>
      <c r="BO1149" s="296" t="str">
        <f t="shared" si="359"/>
        <v/>
      </c>
      <c r="BP1149" t="str">
        <f t="shared" si="349"/>
        <v/>
      </c>
      <c r="BQ1149" s="296"/>
      <c r="BR1149" s="332">
        <v>45131</v>
      </c>
      <c r="BS1149" s="2" t="s">
        <v>108</v>
      </c>
      <c r="BT1149" s="2" t="s">
        <v>153</v>
      </c>
      <c r="BU1149" s="323">
        <v>47849</v>
      </c>
      <c r="BV1149" s="323">
        <v>48213</v>
      </c>
      <c r="BW1149" s="324">
        <v>8760</v>
      </c>
      <c r="BX1149" s="325">
        <v>80.61</v>
      </c>
      <c r="BY1149" s="274">
        <f t="shared" si="350"/>
        <v>0.96609999999999996</v>
      </c>
      <c r="BZ1149" s="326">
        <f t="shared" si="360"/>
        <v>83.438567436083218</v>
      </c>
      <c r="CA1149" s="296" t="str">
        <f t="shared" si="361"/>
        <v/>
      </c>
    </row>
    <row r="1150" spans="12:79" x14ac:dyDescent="0.25">
      <c r="L1150" s="332">
        <v>43924</v>
      </c>
      <c r="M1150" s="2" t="s">
        <v>108</v>
      </c>
      <c r="N1150" s="2" t="s">
        <v>151</v>
      </c>
      <c r="O1150" s="323">
        <v>44197</v>
      </c>
      <c r="P1150" s="323">
        <v>44561</v>
      </c>
      <c r="Q1150" s="324">
        <v>8760</v>
      </c>
      <c r="R1150" s="325">
        <v>35.840000000000003</v>
      </c>
      <c r="S1150" s="274">
        <f t="shared" si="342"/>
        <v>1.0544199999999999</v>
      </c>
      <c r="T1150" s="326">
        <f t="shared" si="351"/>
        <v>33.990250564291273</v>
      </c>
      <c r="U1150" s="296" t="str">
        <f t="shared" si="343"/>
        <v/>
      </c>
      <c r="V1150" s="296"/>
      <c r="W1150" s="332">
        <v>44361</v>
      </c>
      <c r="X1150" s="2" t="s">
        <v>108</v>
      </c>
      <c r="Y1150" s="2" t="s">
        <v>138</v>
      </c>
      <c r="Z1150" s="323">
        <v>46023</v>
      </c>
      <c r="AA1150" s="323">
        <v>46387</v>
      </c>
      <c r="AB1150" s="324">
        <v>8760</v>
      </c>
      <c r="AC1150" s="325">
        <v>58.55</v>
      </c>
      <c r="AD1150" s="274">
        <f t="shared" si="344"/>
        <v>1.09398</v>
      </c>
      <c r="AE1150" s="326">
        <f t="shared" si="352"/>
        <v>53.520174043401155</v>
      </c>
      <c r="AF1150" s="296" t="str">
        <f t="shared" si="353"/>
        <v/>
      </c>
      <c r="AG1150" s="296"/>
      <c r="AH1150" s="332">
        <v>44768</v>
      </c>
      <c r="AI1150" s="2" t="s">
        <v>108</v>
      </c>
      <c r="AJ1150" s="2" t="s">
        <v>153</v>
      </c>
      <c r="AK1150" s="323">
        <v>47849</v>
      </c>
      <c r="AL1150" s="323">
        <v>48213</v>
      </c>
      <c r="AM1150" s="324">
        <v>8760</v>
      </c>
      <c r="AN1150" s="325">
        <v>116.98</v>
      </c>
      <c r="AO1150" s="274">
        <f t="shared" si="345"/>
        <v>0.98765000000000003</v>
      </c>
      <c r="AP1150" s="326">
        <f t="shared" si="354"/>
        <v>118.44276818711081</v>
      </c>
      <c r="AQ1150" s="296" t="str">
        <f t="shared" si="355"/>
        <v/>
      </c>
      <c r="AR1150" s="296"/>
      <c r="AS1150" s="332">
        <v>44782</v>
      </c>
      <c r="AT1150" s="2" t="s">
        <v>115</v>
      </c>
      <c r="AU1150" s="2" t="s">
        <v>117</v>
      </c>
      <c r="AV1150" s="323">
        <v>45383</v>
      </c>
      <c r="AW1150" s="323">
        <v>45473</v>
      </c>
      <c r="AX1150" s="324">
        <v>2184</v>
      </c>
      <c r="AY1150" s="325">
        <v>179.1</v>
      </c>
      <c r="AZ1150" s="274">
        <f t="shared" si="346"/>
        <v>0.96899000000000002</v>
      </c>
      <c r="BA1150" s="326">
        <f t="shared" si="356"/>
        <v>184.83162880937883</v>
      </c>
      <c r="BB1150" s="296" t="str">
        <f t="shared" si="357"/>
        <v/>
      </c>
      <c r="BC1150">
        <f t="shared" si="347"/>
        <v>1</v>
      </c>
      <c r="BD1150" s="296"/>
      <c r="BE1150" s="296"/>
      <c r="BF1150" s="332">
        <v>45145</v>
      </c>
      <c r="BG1150" s="2" t="s">
        <v>115</v>
      </c>
      <c r="BH1150" s="2" t="s">
        <v>145</v>
      </c>
      <c r="BI1150" s="323">
        <v>45748</v>
      </c>
      <c r="BJ1150" s="323">
        <v>45838</v>
      </c>
      <c r="BK1150" s="324">
        <v>2184</v>
      </c>
      <c r="BL1150" s="325">
        <v>106.01</v>
      </c>
      <c r="BM1150" s="274">
        <f t="shared" si="348"/>
        <v>0.95835000000000004</v>
      </c>
      <c r="BN1150" s="326">
        <f t="shared" si="358"/>
        <v>110.61720665727553</v>
      </c>
      <c r="BO1150" s="296" t="str">
        <f t="shared" si="359"/>
        <v/>
      </c>
      <c r="BP1150" t="str">
        <f t="shared" si="349"/>
        <v/>
      </c>
      <c r="BQ1150" s="296"/>
      <c r="BR1150" s="332">
        <v>45131</v>
      </c>
      <c r="BS1150" s="2" t="s">
        <v>108</v>
      </c>
      <c r="BT1150" s="2" t="s">
        <v>155</v>
      </c>
      <c r="BU1150" s="323">
        <v>48214</v>
      </c>
      <c r="BV1150" s="323">
        <v>48579</v>
      </c>
      <c r="BW1150" s="324">
        <v>8784</v>
      </c>
      <c r="BX1150" s="325">
        <v>80.349999999999994</v>
      </c>
      <c r="BY1150" s="274">
        <f t="shared" si="350"/>
        <v>0.96609999999999996</v>
      </c>
      <c r="BZ1150" s="326">
        <f t="shared" si="360"/>
        <v>83.169444156919567</v>
      </c>
      <c r="CA1150" s="296" t="str">
        <f t="shared" si="361"/>
        <v/>
      </c>
    </row>
    <row r="1151" spans="12:79" x14ac:dyDescent="0.25">
      <c r="L1151" s="332">
        <v>43924</v>
      </c>
      <c r="M1151" s="2" t="s">
        <v>108</v>
      </c>
      <c r="N1151" s="2" t="s">
        <v>133</v>
      </c>
      <c r="O1151" s="323">
        <v>44562</v>
      </c>
      <c r="P1151" s="323">
        <v>44926</v>
      </c>
      <c r="Q1151" s="324">
        <v>8760</v>
      </c>
      <c r="R1151" s="325">
        <v>39.6</v>
      </c>
      <c r="S1151" s="274">
        <f t="shared" si="342"/>
        <v>1.0544199999999999</v>
      </c>
      <c r="T1151" s="326">
        <f t="shared" si="351"/>
        <v>37.556192029741474</v>
      </c>
      <c r="U1151" s="296" t="str">
        <f t="shared" si="343"/>
        <v/>
      </c>
      <c r="V1151" s="296"/>
      <c r="W1151" s="332">
        <v>44361</v>
      </c>
      <c r="X1151" s="2" t="s">
        <v>108</v>
      </c>
      <c r="Y1151" s="2" t="s">
        <v>141</v>
      </c>
      <c r="Z1151" s="323">
        <v>46388</v>
      </c>
      <c r="AA1151" s="323">
        <v>46752</v>
      </c>
      <c r="AB1151" s="324">
        <v>8760</v>
      </c>
      <c r="AC1151" s="325">
        <v>58.88</v>
      </c>
      <c r="AD1151" s="274">
        <f t="shared" si="344"/>
        <v>1.09398</v>
      </c>
      <c r="AE1151" s="326">
        <f t="shared" si="352"/>
        <v>53.821824896250391</v>
      </c>
      <c r="AF1151" s="296" t="str">
        <f t="shared" si="353"/>
        <v/>
      </c>
      <c r="AG1151" s="296"/>
      <c r="AH1151" s="332">
        <v>44768</v>
      </c>
      <c r="AI1151" s="2" t="s">
        <v>108</v>
      </c>
      <c r="AJ1151" s="2" t="s">
        <v>155</v>
      </c>
      <c r="AK1151" s="323">
        <v>48214</v>
      </c>
      <c r="AL1151" s="323">
        <v>48579</v>
      </c>
      <c r="AM1151" s="324">
        <v>8784</v>
      </c>
      <c r="AN1151" s="325">
        <v>116.98</v>
      </c>
      <c r="AO1151" s="274">
        <f t="shared" si="345"/>
        <v>0.98765000000000003</v>
      </c>
      <c r="AP1151" s="326">
        <f t="shared" si="354"/>
        <v>118.44276818711081</v>
      </c>
      <c r="AQ1151" s="296" t="str">
        <f t="shared" si="355"/>
        <v/>
      </c>
      <c r="AR1151" s="296"/>
      <c r="AS1151" s="332">
        <v>44782</v>
      </c>
      <c r="AT1151" s="2" t="s">
        <v>115</v>
      </c>
      <c r="AU1151" s="2" t="s">
        <v>118</v>
      </c>
      <c r="AV1151" s="323">
        <v>45474</v>
      </c>
      <c r="AW1151" s="323">
        <v>45565</v>
      </c>
      <c r="AX1151" s="324">
        <v>2208</v>
      </c>
      <c r="AY1151" s="325">
        <v>174.24</v>
      </c>
      <c r="AZ1151" s="274">
        <f t="shared" si="346"/>
        <v>0.96899000000000002</v>
      </c>
      <c r="BA1151" s="326">
        <f t="shared" si="356"/>
        <v>179.81609717334544</v>
      </c>
      <c r="BB1151" s="296" t="str">
        <f t="shared" si="357"/>
        <v/>
      </c>
      <c r="BC1151">
        <f t="shared" si="347"/>
        <v>1</v>
      </c>
      <c r="BD1151" s="296"/>
      <c r="BE1151" s="296"/>
      <c r="BF1151" s="332">
        <v>45145</v>
      </c>
      <c r="BG1151" s="2" t="s">
        <v>115</v>
      </c>
      <c r="BH1151" s="2" t="s">
        <v>148</v>
      </c>
      <c r="BI1151" s="323">
        <v>45839</v>
      </c>
      <c r="BJ1151" s="323">
        <v>45930</v>
      </c>
      <c r="BK1151" s="324">
        <v>2208</v>
      </c>
      <c r="BL1151" s="325">
        <v>107.93</v>
      </c>
      <c r="BM1151" s="274">
        <f t="shared" si="348"/>
        <v>0.95835000000000004</v>
      </c>
      <c r="BN1151" s="326">
        <f t="shared" si="358"/>
        <v>112.62065007565086</v>
      </c>
      <c r="BO1151" s="296" t="str">
        <f t="shared" si="359"/>
        <v/>
      </c>
      <c r="BP1151" t="str">
        <f t="shared" si="349"/>
        <v/>
      </c>
      <c r="BQ1151" s="296"/>
      <c r="BR1151" s="332">
        <v>45131</v>
      </c>
      <c r="BS1151" s="2" t="s">
        <v>108</v>
      </c>
      <c r="BT1151" s="2" t="s">
        <v>158</v>
      </c>
      <c r="BU1151" s="323">
        <v>48580</v>
      </c>
      <c r="BV1151" s="323">
        <v>48944</v>
      </c>
      <c r="BW1151" s="324">
        <v>8760</v>
      </c>
      <c r="BX1151" s="325">
        <v>79.8</v>
      </c>
      <c r="BY1151" s="274">
        <f t="shared" si="350"/>
        <v>0.96609999999999996</v>
      </c>
      <c r="BZ1151" s="326">
        <f t="shared" si="360"/>
        <v>82.60014491253493</v>
      </c>
      <c r="CA1151" s="296" t="str">
        <f t="shared" si="361"/>
        <v/>
      </c>
    </row>
    <row r="1152" spans="12:79" x14ac:dyDescent="0.25">
      <c r="L1152" s="332">
        <v>43924</v>
      </c>
      <c r="M1152" s="2" t="s">
        <v>108</v>
      </c>
      <c r="N1152" s="2" t="s">
        <v>110</v>
      </c>
      <c r="O1152" s="323">
        <v>44927</v>
      </c>
      <c r="P1152" s="323">
        <v>45291</v>
      </c>
      <c r="Q1152" s="324">
        <v>8760</v>
      </c>
      <c r="R1152" s="325">
        <v>41.85</v>
      </c>
      <c r="S1152" s="274">
        <f t="shared" si="342"/>
        <v>1.0544199999999999</v>
      </c>
      <c r="T1152" s="326">
        <f t="shared" si="351"/>
        <v>39.690066576885876</v>
      </c>
      <c r="U1152" s="296" t="str">
        <f t="shared" si="343"/>
        <v/>
      </c>
      <c r="V1152" s="296"/>
      <c r="W1152" s="332">
        <v>44358</v>
      </c>
      <c r="X1152" s="2" t="s">
        <v>108</v>
      </c>
      <c r="Y1152" s="2" t="s">
        <v>133</v>
      </c>
      <c r="Z1152" s="323">
        <v>44562</v>
      </c>
      <c r="AA1152" s="323">
        <v>44926</v>
      </c>
      <c r="AB1152" s="324">
        <v>8760</v>
      </c>
      <c r="AC1152" s="325">
        <v>65.66</v>
      </c>
      <c r="AD1152" s="274">
        <f t="shared" si="344"/>
        <v>1.09398</v>
      </c>
      <c r="AE1152" s="326">
        <f t="shared" si="352"/>
        <v>60.019378782061828</v>
      </c>
      <c r="AF1152" s="296" t="str">
        <f t="shared" si="353"/>
        <v/>
      </c>
      <c r="AG1152" s="296"/>
      <c r="AH1152" s="332">
        <v>44767</v>
      </c>
      <c r="AI1152" s="2" t="s">
        <v>108</v>
      </c>
      <c r="AJ1152" s="2" t="s">
        <v>110</v>
      </c>
      <c r="AK1152" s="323">
        <v>44927</v>
      </c>
      <c r="AL1152" s="323">
        <v>45291</v>
      </c>
      <c r="AM1152" s="324">
        <v>8760</v>
      </c>
      <c r="AN1152" s="325">
        <v>342.45</v>
      </c>
      <c r="AO1152" s="274">
        <f t="shared" si="345"/>
        <v>0.98765000000000003</v>
      </c>
      <c r="AP1152" s="326">
        <f t="shared" si="354"/>
        <v>346.73214195312102</v>
      </c>
      <c r="AQ1152" s="296" t="str">
        <f t="shared" si="355"/>
        <v/>
      </c>
      <c r="AR1152" s="296"/>
      <c r="AS1152" s="332">
        <v>44782</v>
      </c>
      <c r="AT1152" s="2" t="s">
        <v>115</v>
      </c>
      <c r="AU1152" s="2" t="s">
        <v>140</v>
      </c>
      <c r="AV1152" s="323">
        <v>45566</v>
      </c>
      <c r="AW1152" s="323">
        <v>45657</v>
      </c>
      <c r="AX1152" s="324">
        <v>2209</v>
      </c>
      <c r="AY1152" s="325">
        <v>230.94</v>
      </c>
      <c r="AZ1152" s="274">
        <f t="shared" si="346"/>
        <v>0.96899000000000002</v>
      </c>
      <c r="BA1152" s="326">
        <f t="shared" si="356"/>
        <v>238.33063292706839</v>
      </c>
      <c r="BB1152" s="296" t="str">
        <f t="shared" si="357"/>
        <v/>
      </c>
      <c r="BC1152" t="str">
        <f t="shared" si="347"/>
        <v/>
      </c>
      <c r="BD1152" s="296"/>
      <c r="BE1152" s="296"/>
      <c r="BF1152" s="332">
        <v>45145</v>
      </c>
      <c r="BG1152" s="2" t="s">
        <v>115</v>
      </c>
      <c r="BH1152" s="2" t="s">
        <v>152</v>
      </c>
      <c r="BI1152" s="323">
        <v>45931</v>
      </c>
      <c r="BJ1152" s="323">
        <v>46022</v>
      </c>
      <c r="BK1152" s="324">
        <v>2209</v>
      </c>
      <c r="BL1152" s="325">
        <v>132.16999999999999</v>
      </c>
      <c r="BM1152" s="274">
        <f t="shared" si="348"/>
        <v>0.95835000000000004</v>
      </c>
      <c r="BN1152" s="326">
        <f t="shared" si="358"/>
        <v>137.91412323263941</v>
      </c>
      <c r="BO1152" s="296" t="str">
        <f t="shared" si="359"/>
        <v/>
      </c>
      <c r="BP1152" t="str">
        <f t="shared" si="349"/>
        <v/>
      </c>
      <c r="BQ1152" s="296"/>
      <c r="BR1152" s="332">
        <v>45128</v>
      </c>
      <c r="BS1152" s="2" t="s">
        <v>108</v>
      </c>
      <c r="BT1152" s="2" t="s">
        <v>111</v>
      </c>
      <c r="BU1152" s="323">
        <v>45292</v>
      </c>
      <c r="BV1152" s="323">
        <v>45657</v>
      </c>
      <c r="BW1152" s="324">
        <v>8784</v>
      </c>
      <c r="BX1152" s="325">
        <v>141.94</v>
      </c>
      <c r="BY1152" s="274">
        <f t="shared" si="350"/>
        <v>0.96609999999999996</v>
      </c>
      <c r="BZ1152" s="326">
        <f t="shared" si="360"/>
        <v>146.92060863264672</v>
      </c>
      <c r="CA1152" s="296">
        <f t="shared" si="361"/>
        <v>146.92060863264672</v>
      </c>
    </row>
    <row r="1153" spans="12:79" x14ac:dyDescent="0.25">
      <c r="L1153" s="332">
        <v>43924</v>
      </c>
      <c r="M1153" s="2" t="s">
        <v>108</v>
      </c>
      <c r="N1153" s="2" t="s">
        <v>111</v>
      </c>
      <c r="O1153" s="323">
        <v>45292</v>
      </c>
      <c r="P1153" s="323">
        <v>45657</v>
      </c>
      <c r="Q1153" s="324">
        <v>8784</v>
      </c>
      <c r="R1153" s="325">
        <v>42.74</v>
      </c>
      <c r="S1153" s="274">
        <f t="shared" si="342"/>
        <v>1.0544199999999999</v>
      </c>
      <c r="T1153" s="326">
        <f t="shared" si="351"/>
        <v>40.534132508867437</v>
      </c>
      <c r="U1153" s="296" t="str">
        <f t="shared" si="343"/>
        <v/>
      </c>
      <c r="V1153" s="296"/>
      <c r="W1153" s="332">
        <v>44358</v>
      </c>
      <c r="X1153" s="2" t="s">
        <v>108</v>
      </c>
      <c r="Y1153" s="2" t="s">
        <v>110</v>
      </c>
      <c r="Z1153" s="323">
        <v>44927</v>
      </c>
      <c r="AA1153" s="323">
        <v>45291</v>
      </c>
      <c r="AB1153" s="324">
        <v>8760</v>
      </c>
      <c r="AC1153" s="325">
        <v>61.49</v>
      </c>
      <c r="AD1153" s="274">
        <f t="shared" si="344"/>
        <v>1.09398</v>
      </c>
      <c r="AE1153" s="326">
        <f t="shared" si="352"/>
        <v>56.207608914239749</v>
      </c>
      <c r="AF1153" s="296" t="str">
        <f t="shared" si="353"/>
        <v/>
      </c>
      <c r="AG1153" s="296"/>
      <c r="AH1153" s="332">
        <v>44767</v>
      </c>
      <c r="AI1153" s="2" t="s">
        <v>108</v>
      </c>
      <c r="AJ1153" s="2" t="s">
        <v>111</v>
      </c>
      <c r="AK1153" s="323">
        <v>45292</v>
      </c>
      <c r="AL1153" s="323">
        <v>45657</v>
      </c>
      <c r="AM1153" s="324">
        <v>8784</v>
      </c>
      <c r="AN1153" s="325">
        <v>207.17</v>
      </c>
      <c r="AO1153" s="274">
        <f t="shared" si="345"/>
        <v>0.98765000000000003</v>
      </c>
      <c r="AP1153" s="326">
        <f t="shared" si="354"/>
        <v>209.76054270237429</v>
      </c>
      <c r="AQ1153" s="296">
        <f t="shared" si="355"/>
        <v>209.76054270237429</v>
      </c>
      <c r="AR1153" s="296"/>
      <c r="AS1153" s="332">
        <v>44782</v>
      </c>
      <c r="AT1153" s="2" t="s">
        <v>115</v>
      </c>
      <c r="AU1153" s="2" t="s">
        <v>135</v>
      </c>
      <c r="AV1153" s="323">
        <v>45658</v>
      </c>
      <c r="AW1153" s="323">
        <v>45747</v>
      </c>
      <c r="AX1153" s="324">
        <v>2159</v>
      </c>
      <c r="AY1153" s="325">
        <v>186.18</v>
      </c>
      <c r="AZ1153" s="274">
        <f t="shared" si="346"/>
        <v>0.96899000000000002</v>
      </c>
      <c r="BA1153" s="326">
        <f t="shared" si="356"/>
        <v>192.13820576063736</v>
      </c>
      <c r="BB1153" s="296" t="str">
        <f t="shared" si="357"/>
        <v/>
      </c>
      <c r="BC1153" t="str">
        <f t="shared" si="347"/>
        <v/>
      </c>
      <c r="BD1153" s="296"/>
      <c r="BE1153" s="296"/>
      <c r="BF1153" s="332">
        <v>45145</v>
      </c>
      <c r="BG1153" s="2" t="s">
        <v>115</v>
      </c>
      <c r="BH1153" s="2" t="s">
        <v>138</v>
      </c>
      <c r="BI1153" s="323">
        <v>46023</v>
      </c>
      <c r="BJ1153" s="323">
        <v>46112</v>
      </c>
      <c r="BK1153" s="324">
        <v>2159</v>
      </c>
      <c r="BL1153" s="325">
        <v>129.08000000000001</v>
      </c>
      <c r="BM1153" s="274">
        <f t="shared" si="348"/>
        <v>0.95835000000000004</v>
      </c>
      <c r="BN1153" s="326">
        <f t="shared" si="358"/>
        <v>134.68983148119165</v>
      </c>
      <c r="BO1153" s="296" t="str">
        <f t="shared" si="359"/>
        <v/>
      </c>
      <c r="BP1153" t="str">
        <f t="shared" si="349"/>
        <v/>
      </c>
      <c r="BQ1153" s="296"/>
      <c r="BR1153" s="332">
        <v>45128</v>
      </c>
      <c r="BS1153" s="2" t="s">
        <v>108</v>
      </c>
      <c r="BT1153" s="2" t="s">
        <v>135</v>
      </c>
      <c r="BU1153" s="323">
        <v>45658</v>
      </c>
      <c r="BV1153" s="323">
        <v>46022</v>
      </c>
      <c r="BW1153" s="324">
        <v>8760</v>
      </c>
      <c r="BX1153" s="325">
        <v>131.32</v>
      </c>
      <c r="BY1153" s="274">
        <f t="shared" si="350"/>
        <v>0.96609999999999996</v>
      </c>
      <c r="BZ1153" s="326">
        <f t="shared" si="360"/>
        <v>135.92795776834697</v>
      </c>
      <c r="CA1153" s="296" t="str">
        <f t="shared" si="361"/>
        <v/>
      </c>
    </row>
    <row r="1154" spans="12:79" x14ac:dyDescent="0.25">
      <c r="L1154" s="332">
        <v>43924</v>
      </c>
      <c r="M1154" s="2" t="s">
        <v>108</v>
      </c>
      <c r="N1154" s="2" t="s">
        <v>135</v>
      </c>
      <c r="O1154" s="323">
        <v>45658</v>
      </c>
      <c r="P1154" s="323">
        <v>46022</v>
      </c>
      <c r="Q1154" s="324">
        <v>8760</v>
      </c>
      <c r="R1154" s="325">
        <v>43.45</v>
      </c>
      <c r="S1154" s="274">
        <f t="shared" si="342"/>
        <v>1.0544199999999999</v>
      </c>
      <c r="T1154" s="326">
        <f t="shared" si="351"/>
        <v>41.207488477077455</v>
      </c>
      <c r="U1154" s="296" t="str">
        <f t="shared" si="343"/>
        <v/>
      </c>
      <c r="V1154" s="296"/>
      <c r="W1154" s="332">
        <v>44358</v>
      </c>
      <c r="X1154" s="2" t="s">
        <v>108</v>
      </c>
      <c r="Y1154" s="2" t="s">
        <v>111</v>
      </c>
      <c r="Z1154" s="323">
        <v>45292</v>
      </c>
      <c r="AA1154" s="323">
        <v>45657</v>
      </c>
      <c r="AB1154" s="324">
        <v>8784</v>
      </c>
      <c r="AC1154" s="325">
        <v>58.65</v>
      </c>
      <c r="AD1154" s="274">
        <f t="shared" si="344"/>
        <v>1.09398</v>
      </c>
      <c r="AE1154" s="326">
        <f t="shared" si="352"/>
        <v>53.611583392749409</v>
      </c>
      <c r="AF1154" s="296" t="str">
        <f t="shared" si="353"/>
        <v/>
      </c>
      <c r="AG1154" s="296"/>
      <c r="AH1154" s="332">
        <v>44767</v>
      </c>
      <c r="AI1154" s="2" t="s">
        <v>108</v>
      </c>
      <c r="AJ1154" s="2" t="s">
        <v>135</v>
      </c>
      <c r="AK1154" s="323">
        <v>45658</v>
      </c>
      <c r="AL1154" s="323">
        <v>46022</v>
      </c>
      <c r="AM1154" s="324">
        <v>8760</v>
      </c>
      <c r="AN1154" s="325">
        <v>157.66</v>
      </c>
      <c r="AO1154" s="274">
        <f t="shared" si="345"/>
        <v>0.98765000000000003</v>
      </c>
      <c r="AP1154" s="326">
        <f t="shared" si="354"/>
        <v>159.63144838758669</v>
      </c>
      <c r="AQ1154" s="296" t="str">
        <f t="shared" si="355"/>
        <v/>
      </c>
      <c r="AR1154" s="296"/>
      <c r="AS1154" s="332">
        <v>44782</v>
      </c>
      <c r="AT1154" s="2" t="s">
        <v>115</v>
      </c>
      <c r="AU1154" s="2" t="s">
        <v>145</v>
      </c>
      <c r="AV1154" s="323">
        <v>45748</v>
      </c>
      <c r="AW1154" s="323">
        <v>45838</v>
      </c>
      <c r="AX1154" s="324">
        <v>2184</v>
      </c>
      <c r="AY1154" s="325"/>
      <c r="AZ1154" s="274">
        <f t="shared" si="346"/>
        <v>0.96899000000000002</v>
      </c>
      <c r="BA1154" s="326" t="str">
        <f t="shared" si="356"/>
        <v/>
      </c>
      <c r="BB1154" s="296" t="str">
        <f t="shared" si="357"/>
        <v/>
      </c>
      <c r="BC1154" t="str">
        <f t="shared" si="347"/>
        <v/>
      </c>
      <c r="BD1154" s="296"/>
      <c r="BE1154" s="296"/>
      <c r="BF1154" s="332">
        <v>45145</v>
      </c>
      <c r="BG1154" s="2" t="s">
        <v>115</v>
      </c>
      <c r="BH1154" s="2" t="s">
        <v>157</v>
      </c>
      <c r="BI1154" s="323">
        <v>46113</v>
      </c>
      <c r="BJ1154" s="323">
        <v>46203</v>
      </c>
      <c r="BK1154" s="324">
        <v>2184</v>
      </c>
      <c r="BL1154" s="325"/>
      <c r="BM1154" s="274">
        <f t="shared" si="348"/>
        <v>0.95835000000000004</v>
      </c>
      <c r="BN1154" s="326" t="str">
        <f t="shared" si="358"/>
        <v/>
      </c>
      <c r="BO1154" s="296" t="str">
        <f t="shared" si="359"/>
        <v/>
      </c>
      <c r="BP1154" t="str">
        <f t="shared" si="349"/>
        <v/>
      </c>
      <c r="BQ1154" s="296"/>
      <c r="BR1154" s="332">
        <v>45128</v>
      </c>
      <c r="BS1154" s="2" t="s">
        <v>108</v>
      </c>
      <c r="BT1154" s="2" t="s">
        <v>138</v>
      </c>
      <c r="BU1154" s="323">
        <v>46023</v>
      </c>
      <c r="BV1154" s="323">
        <v>46387</v>
      </c>
      <c r="BW1154" s="324">
        <v>8760</v>
      </c>
      <c r="BX1154" s="325">
        <v>107.93</v>
      </c>
      <c r="BY1154" s="274">
        <f t="shared" si="350"/>
        <v>0.96609999999999996</v>
      </c>
      <c r="BZ1154" s="326">
        <f t="shared" si="360"/>
        <v>111.71721353897114</v>
      </c>
      <c r="CA1154" s="296" t="str">
        <f t="shared" si="361"/>
        <v/>
      </c>
    </row>
    <row r="1155" spans="12:79" x14ac:dyDescent="0.25">
      <c r="L1155" s="332">
        <v>43924</v>
      </c>
      <c r="M1155" s="2" t="s">
        <v>108</v>
      </c>
      <c r="N1155" s="2" t="s">
        <v>138</v>
      </c>
      <c r="O1155" s="323">
        <v>46023</v>
      </c>
      <c r="P1155" s="323">
        <v>46387</v>
      </c>
      <c r="Q1155" s="324">
        <v>8760</v>
      </c>
      <c r="R1155" s="325">
        <v>44</v>
      </c>
      <c r="S1155" s="274">
        <f t="shared" si="342"/>
        <v>1.0544199999999999</v>
      </c>
      <c r="T1155" s="326">
        <f t="shared" si="351"/>
        <v>41.729102255268302</v>
      </c>
      <c r="U1155" s="296" t="str">
        <f t="shared" si="343"/>
        <v/>
      </c>
      <c r="V1155" s="296"/>
      <c r="W1155" s="332">
        <v>44358</v>
      </c>
      <c r="X1155" s="2" t="s">
        <v>108</v>
      </c>
      <c r="Y1155" s="2" t="s">
        <v>135</v>
      </c>
      <c r="Z1155" s="323">
        <v>45658</v>
      </c>
      <c r="AA1155" s="323">
        <v>46022</v>
      </c>
      <c r="AB1155" s="324">
        <v>8760</v>
      </c>
      <c r="AC1155" s="325">
        <v>58.35</v>
      </c>
      <c r="AD1155" s="274">
        <f t="shared" si="344"/>
        <v>1.09398</v>
      </c>
      <c r="AE1155" s="326">
        <f t="shared" si="352"/>
        <v>53.337355344704662</v>
      </c>
      <c r="AF1155" s="296" t="str">
        <f t="shared" si="353"/>
        <v/>
      </c>
      <c r="AG1155" s="296"/>
      <c r="AH1155" s="332">
        <v>44767</v>
      </c>
      <c r="AI1155" s="2" t="s">
        <v>108</v>
      </c>
      <c r="AJ1155" s="2" t="s">
        <v>138</v>
      </c>
      <c r="AK1155" s="323">
        <v>46023</v>
      </c>
      <c r="AL1155" s="323">
        <v>46387</v>
      </c>
      <c r="AM1155" s="324">
        <v>8760</v>
      </c>
      <c r="AN1155" s="325">
        <v>145.57</v>
      </c>
      <c r="AO1155" s="274">
        <f t="shared" si="345"/>
        <v>0.98765000000000003</v>
      </c>
      <c r="AP1155" s="326">
        <f t="shared" si="354"/>
        <v>147.3902698324305</v>
      </c>
      <c r="AQ1155" s="296" t="str">
        <f t="shared" si="355"/>
        <v/>
      </c>
      <c r="AR1155" s="296"/>
      <c r="AS1155" s="332">
        <v>44781</v>
      </c>
      <c r="AT1155" s="2" t="s">
        <v>115</v>
      </c>
      <c r="AU1155" s="2" t="s">
        <v>186</v>
      </c>
      <c r="AV1155" s="323">
        <v>44835</v>
      </c>
      <c r="AW1155" s="323">
        <v>44926</v>
      </c>
      <c r="AX1155" s="324">
        <v>2209</v>
      </c>
      <c r="AY1155" s="325">
        <v>469.16</v>
      </c>
      <c r="AZ1155" s="274">
        <f t="shared" si="346"/>
        <v>0.96899000000000002</v>
      </c>
      <c r="BA1155" s="326">
        <f t="shared" si="356"/>
        <v>484.17424328424443</v>
      </c>
      <c r="BB1155" s="296" t="str">
        <f t="shared" si="357"/>
        <v/>
      </c>
      <c r="BC1155" t="str">
        <f t="shared" si="347"/>
        <v/>
      </c>
      <c r="BD1155" s="296"/>
      <c r="BE1155" s="296"/>
      <c r="BF1155" s="332">
        <v>45142</v>
      </c>
      <c r="BG1155" s="2" t="s">
        <v>115</v>
      </c>
      <c r="BH1155" s="2" t="s">
        <v>116</v>
      </c>
      <c r="BI1155" s="323">
        <v>45200</v>
      </c>
      <c r="BJ1155" s="323">
        <v>45291</v>
      </c>
      <c r="BK1155" s="324">
        <v>2209</v>
      </c>
      <c r="BL1155" s="325">
        <v>111.44</v>
      </c>
      <c r="BM1155" s="274">
        <f t="shared" si="348"/>
        <v>0.95835000000000004</v>
      </c>
      <c r="BN1155" s="326">
        <f t="shared" si="358"/>
        <v>116.28319507486826</v>
      </c>
      <c r="BO1155" s="296">
        <f t="shared" si="359"/>
        <v>116.28319507486826</v>
      </c>
      <c r="BP1155">
        <f t="shared" si="349"/>
        <v>1</v>
      </c>
      <c r="BQ1155" s="296"/>
      <c r="BR1155" s="332">
        <v>45128</v>
      </c>
      <c r="BS1155" s="2" t="s">
        <v>108</v>
      </c>
      <c r="BT1155" s="2" t="s">
        <v>141</v>
      </c>
      <c r="BU1155" s="323">
        <v>46388</v>
      </c>
      <c r="BV1155" s="323">
        <v>46752</v>
      </c>
      <c r="BW1155" s="324">
        <v>8760</v>
      </c>
      <c r="BX1155" s="325">
        <v>89.97</v>
      </c>
      <c r="BY1155" s="274">
        <f t="shared" si="350"/>
        <v>0.96609999999999996</v>
      </c>
      <c r="BZ1155" s="326">
        <f t="shared" si="360"/>
        <v>93.127005485974536</v>
      </c>
      <c r="CA1155" s="296" t="str">
        <f t="shared" si="361"/>
        <v/>
      </c>
    </row>
    <row r="1156" spans="12:79" x14ac:dyDescent="0.25">
      <c r="L1156" s="332">
        <v>43923</v>
      </c>
      <c r="M1156" s="2" t="s">
        <v>108</v>
      </c>
      <c r="N1156" s="2" t="s">
        <v>151</v>
      </c>
      <c r="O1156" s="323">
        <v>44197</v>
      </c>
      <c r="P1156" s="323">
        <v>44561</v>
      </c>
      <c r="Q1156" s="324">
        <v>8760</v>
      </c>
      <c r="R1156" s="325">
        <v>35.35</v>
      </c>
      <c r="S1156" s="274">
        <f t="shared" si="342"/>
        <v>1.0544199999999999</v>
      </c>
      <c r="T1156" s="326">
        <f t="shared" si="351"/>
        <v>33.525540107357607</v>
      </c>
      <c r="U1156" s="296" t="str">
        <f t="shared" si="343"/>
        <v/>
      </c>
      <c r="V1156" s="296"/>
      <c r="W1156" s="332">
        <v>44358</v>
      </c>
      <c r="X1156" s="2" t="s">
        <v>108</v>
      </c>
      <c r="Y1156" s="2" t="s">
        <v>138</v>
      </c>
      <c r="Z1156" s="323">
        <v>46023</v>
      </c>
      <c r="AA1156" s="323">
        <v>46387</v>
      </c>
      <c r="AB1156" s="324">
        <v>8760</v>
      </c>
      <c r="AC1156" s="325">
        <v>58.58</v>
      </c>
      <c r="AD1156" s="274">
        <f t="shared" si="344"/>
        <v>1.09398</v>
      </c>
      <c r="AE1156" s="326">
        <f t="shared" si="352"/>
        <v>53.547596848205636</v>
      </c>
      <c r="AF1156" s="296" t="str">
        <f t="shared" si="353"/>
        <v/>
      </c>
      <c r="AG1156" s="296"/>
      <c r="AH1156" s="332">
        <v>44767</v>
      </c>
      <c r="AI1156" s="2" t="s">
        <v>108</v>
      </c>
      <c r="AJ1156" s="2" t="s">
        <v>141</v>
      </c>
      <c r="AK1156" s="323">
        <v>46388</v>
      </c>
      <c r="AL1156" s="323">
        <v>46752</v>
      </c>
      <c r="AM1156" s="324">
        <v>8760</v>
      </c>
      <c r="AN1156" s="325">
        <v>123.55</v>
      </c>
      <c r="AO1156" s="274">
        <f t="shared" si="345"/>
        <v>0.98765000000000003</v>
      </c>
      <c r="AP1156" s="326">
        <f t="shared" si="354"/>
        <v>125.09492229028501</v>
      </c>
      <c r="AQ1156" s="296" t="str">
        <f t="shared" si="355"/>
        <v/>
      </c>
      <c r="AR1156" s="296"/>
      <c r="AS1156" s="332">
        <v>44781</v>
      </c>
      <c r="AT1156" s="2" t="s">
        <v>115</v>
      </c>
      <c r="AU1156" s="2" t="s">
        <v>110</v>
      </c>
      <c r="AV1156" s="323">
        <v>44927</v>
      </c>
      <c r="AW1156" s="323">
        <v>45016</v>
      </c>
      <c r="AX1156" s="324">
        <v>2159</v>
      </c>
      <c r="AY1156" s="325">
        <v>461.5</v>
      </c>
      <c r="AZ1156" s="274">
        <f t="shared" si="346"/>
        <v>0.96899000000000002</v>
      </c>
      <c r="BA1156" s="326">
        <f t="shared" si="356"/>
        <v>476.26910494432349</v>
      </c>
      <c r="BB1156" s="296" t="str">
        <f t="shared" si="357"/>
        <v/>
      </c>
      <c r="BC1156" t="str">
        <f t="shared" si="347"/>
        <v/>
      </c>
      <c r="BD1156" s="296"/>
      <c r="BE1156" s="296"/>
      <c r="BF1156" s="332">
        <v>45142</v>
      </c>
      <c r="BG1156" s="2" t="s">
        <v>115</v>
      </c>
      <c r="BH1156" s="2" t="s">
        <v>111</v>
      </c>
      <c r="BI1156" s="323">
        <v>45292</v>
      </c>
      <c r="BJ1156" s="323">
        <v>45382</v>
      </c>
      <c r="BK1156" s="324">
        <v>2183</v>
      </c>
      <c r="BL1156" s="325">
        <v>135.35</v>
      </c>
      <c r="BM1156" s="274">
        <f t="shared" si="348"/>
        <v>0.95835000000000004</v>
      </c>
      <c r="BN1156" s="326">
        <f t="shared" si="358"/>
        <v>141.23232639432356</v>
      </c>
      <c r="BO1156" s="296">
        <f t="shared" si="359"/>
        <v>141.23232639432356</v>
      </c>
      <c r="BP1156">
        <f t="shared" si="349"/>
        <v>1</v>
      </c>
      <c r="BQ1156" s="296"/>
      <c r="BR1156" s="332">
        <v>45128</v>
      </c>
      <c r="BS1156" s="2" t="s">
        <v>108</v>
      </c>
      <c r="BT1156" s="2" t="s">
        <v>143</v>
      </c>
      <c r="BU1156" s="323">
        <v>46753</v>
      </c>
      <c r="BV1156" s="323">
        <v>47118</v>
      </c>
      <c r="BW1156" s="324">
        <v>8784</v>
      </c>
      <c r="BX1156" s="325">
        <v>83.64</v>
      </c>
      <c r="BY1156" s="274">
        <f t="shared" si="350"/>
        <v>0.96609999999999996</v>
      </c>
      <c r="BZ1156" s="326">
        <f t="shared" si="360"/>
        <v>86.574888727874963</v>
      </c>
      <c r="CA1156" s="296" t="str">
        <f t="shared" si="361"/>
        <v/>
      </c>
    </row>
    <row r="1157" spans="12:79" x14ac:dyDescent="0.25">
      <c r="L1157" s="332">
        <v>43923</v>
      </c>
      <c r="M1157" s="2" t="s">
        <v>108</v>
      </c>
      <c r="N1157" s="2" t="s">
        <v>133</v>
      </c>
      <c r="O1157" s="323">
        <v>44562</v>
      </c>
      <c r="P1157" s="323">
        <v>44926</v>
      </c>
      <c r="Q1157" s="324">
        <v>8760</v>
      </c>
      <c r="R1157" s="325">
        <v>39.04</v>
      </c>
      <c r="S1157" s="274">
        <f t="shared" si="342"/>
        <v>1.0544199999999999</v>
      </c>
      <c r="T1157" s="326">
        <f t="shared" si="351"/>
        <v>37.025094364674423</v>
      </c>
      <c r="U1157" s="296" t="str">
        <f t="shared" si="343"/>
        <v/>
      </c>
      <c r="V1157" s="296"/>
      <c r="W1157" s="332">
        <v>44358</v>
      </c>
      <c r="X1157" s="2" t="s">
        <v>108</v>
      </c>
      <c r="Y1157" s="2" t="s">
        <v>141</v>
      </c>
      <c r="Z1157" s="323">
        <v>46388</v>
      </c>
      <c r="AA1157" s="323">
        <v>46752</v>
      </c>
      <c r="AB1157" s="324">
        <v>8760</v>
      </c>
      <c r="AC1157" s="325">
        <v>58.9</v>
      </c>
      <c r="AD1157" s="274">
        <f t="shared" si="344"/>
        <v>1.09398</v>
      </c>
      <c r="AE1157" s="326">
        <f t="shared" si="352"/>
        <v>53.840106766120037</v>
      </c>
      <c r="AF1157" s="296" t="str">
        <f t="shared" si="353"/>
        <v/>
      </c>
      <c r="AG1157" s="296"/>
      <c r="AH1157" s="332">
        <v>44767</v>
      </c>
      <c r="AI1157" s="2" t="s">
        <v>108</v>
      </c>
      <c r="AJ1157" s="2" t="s">
        <v>143</v>
      </c>
      <c r="AK1157" s="323">
        <v>46753</v>
      </c>
      <c r="AL1157" s="323">
        <v>47118</v>
      </c>
      <c r="AM1157" s="324">
        <v>8784</v>
      </c>
      <c r="AN1157" s="325">
        <v>119.08</v>
      </c>
      <c r="AO1157" s="274">
        <f t="shared" si="345"/>
        <v>0.98765000000000003</v>
      </c>
      <c r="AP1157" s="326">
        <f t="shared" si="354"/>
        <v>120.56902748949526</v>
      </c>
      <c r="AQ1157" s="296" t="str">
        <f t="shared" si="355"/>
        <v/>
      </c>
      <c r="AR1157" s="296"/>
      <c r="AS1157" s="332">
        <v>44781</v>
      </c>
      <c r="AT1157" s="2" t="s">
        <v>115</v>
      </c>
      <c r="AU1157" s="2" t="s">
        <v>134</v>
      </c>
      <c r="AV1157" s="323">
        <v>45017</v>
      </c>
      <c r="AW1157" s="323">
        <v>45107</v>
      </c>
      <c r="AX1157" s="324">
        <v>2184</v>
      </c>
      <c r="AY1157" s="325">
        <v>364.52</v>
      </c>
      <c r="AZ1157" s="274">
        <f t="shared" si="346"/>
        <v>0.96899000000000002</v>
      </c>
      <c r="BA1157" s="326">
        <f t="shared" si="356"/>
        <v>376.18551275038953</v>
      </c>
      <c r="BB1157" s="296" t="str">
        <f t="shared" si="357"/>
        <v/>
      </c>
      <c r="BC1157" t="str">
        <f t="shared" si="347"/>
        <v/>
      </c>
      <c r="BD1157" s="296"/>
      <c r="BE1157" s="296"/>
      <c r="BF1157" s="332">
        <v>45142</v>
      </c>
      <c r="BG1157" s="2" t="s">
        <v>115</v>
      </c>
      <c r="BH1157" s="2" t="s">
        <v>117</v>
      </c>
      <c r="BI1157" s="323">
        <v>45383</v>
      </c>
      <c r="BJ1157" s="323">
        <v>45473</v>
      </c>
      <c r="BK1157" s="324">
        <v>2184</v>
      </c>
      <c r="BL1157" s="325">
        <v>118.86</v>
      </c>
      <c r="BM1157" s="274">
        <f t="shared" si="348"/>
        <v>0.95835000000000004</v>
      </c>
      <c r="BN1157" s="326">
        <f t="shared" si="358"/>
        <v>124.02566911879794</v>
      </c>
      <c r="BO1157" s="296">
        <f t="shared" si="359"/>
        <v>124.02566911879794</v>
      </c>
      <c r="BP1157">
        <f t="shared" si="349"/>
        <v>1</v>
      </c>
      <c r="BQ1157" s="296"/>
      <c r="BR1157" s="332">
        <v>45128</v>
      </c>
      <c r="BS1157" s="2" t="s">
        <v>108</v>
      </c>
      <c r="BT1157" s="2" t="s">
        <v>146</v>
      </c>
      <c r="BU1157" s="323">
        <v>47119</v>
      </c>
      <c r="BV1157" s="323">
        <v>47483</v>
      </c>
      <c r="BW1157" s="324">
        <v>8760</v>
      </c>
      <c r="BX1157" s="325">
        <v>81.64</v>
      </c>
      <c r="BY1157" s="274">
        <f t="shared" si="350"/>
        <v>0.96609999999999996</v>
      </c>
      <c r="BZ1157" s="326">
        <f t="shared" si="360"/>
        <v>84.504709657385362</v>
      </c>
      <c r="CA1157" s="296" t="str">
        <f t="shared" si="361"/>
        <v/>
      </c>
    </row>
    <row r="1158" spans="12:79" x14ac:dyDescent="0.25">
      <c r="L1158" s="332">
        <v>43923</v>
      </c>
      <c r="M1158" s="2" t="s">
        <v>108</v>
      </c>
      <c r="N1158" s="2" t="s">
        <v>110</v>
      </c>
      <c r="O1158" s="323">
        <v>44927</v>
      </c>
      <c r="P1158" s="323">
        <v>45291</v>
      </c>
      <c r="Q1158" s="324">
        <v>8760</v>
      </c>
      <c r="R1158" s="325">
        <v>41.05</v>
      </c>
      <c r="S1158" s="274">
        <f t="shared" si="342"/>
        <v>1.0544199999999999</v>
      </c>
      <c r="T1158" s="326">
        <f t="shared" si="351"/>
        <v>38.931355626790086</v>
      </c>
      <c r="U1158" s="296" t="str">
        <f t="shared" si="343"/>
        <v/>
      </c>
      <c r="V1158" s="296"/>
      <c r="W1158" s="332">
        <v>44357</v>
      </c>
      <c r="X1158" s="2" t="s">
        <v>108</v>
      </c>
      <c r="Y1158" s="2" t="s">
        <v>133</v>
      </c>
      <c r="Z1158" s="323">
        <v>44562</v>
      </c>
      <c r="AA1158" s="323">
        <v>44926</v>
      </c>
      <c r="AB1158" s="324">
        <v>8760</v>
      </c>
      <c r="AC1158" s="325">
        <v>66.75</v>
      </c>
      <c r="AD1158" s="274">
        <f t="shared" si="344"/>
        <v>1.09398</v>
      </c>
      <c r="AE1158" s="326">
        <f t="shared" si="352"/>
        <v>61.015740689957774</v>
      </c>
      <c r="AF1158" s="296" t="str">
        <f t="shared" si="353"/>
        <v/>
      </c>
      <c r="AG1158" s="296"/>
      <c r="AH1158" s="332">
        <v>44767</v>
      </c>
      <c r="AI1158" s="2" t="s">
        <v>108</v>
      </c>
      <c r="AJ1158" s="2" t="s">
        <v>146</v>
      </c>
      <c r="AK1158" s="323">
        <v>47119</v>
      </c>
      <c r="AL1158" s="323">
        <v>47483</v>
      </c>
      <c r="AM1158" s="324">
        <v>8760</v>
      </c>
      <c r="AN1158" s="325">
        <v>112.09</v>
      </c>
      <c r="AO1158" s="274">
        <f t="shared" si="345"/>
        <v>0.98765000000000003</v>
      </c>
      <c r="AP1158" s="326">
        <f t="shared" si="354"/>
        <v>113.49162152584418</v>
      </c>
      <c r="AQ1158" s="296" t="str">
        <f t="shared" si="355"/>
        <v/>
      </c>
      <c r="AR1158" s="296"/>
      <c r="AS1158" s="332">
        <v>44781</v>
      </c>
      <c r="AT1158" s="2" t="s">
        <v>115</v>
      </c>
      <c r="AU1158" s="2" t="s">
        <v>137</v>
      </c>
      <c r="AV1158" s="323">
        <v>45108</v>
      </c>
      <c r="AW1158" s="323">
        <v>45199</v>
      </c>
      <c r="AX1158" s="324">
        <v>2208</v>
      </c>
      <c r="AY1158" s="325">
        <v>367.89</v>
      </c>
      <c r="AZ1158" s="274">
        <f t="shared" si="346"/>
        <v>0.96899000000000002</v>
      </c>
      <c r="BA1158" s="326">
        <f t="shared" si="356"/>
        <v>379.66336081899709</v>
      </c>
      <c r="BB1158" s="296" t="str">
        <f t="shared" si="357"/>
        <v/>
      </c>
      <c r="BC1158" t="str">
        <f t="shared" si="347"/>
        <v/>
      </c>
      <c r="BD1158" s="296"/>
      <c r="BE1158" s="296"/>
      <c r="BF1158" s="332">
        <v>45142</v>
      </c>
      <c r="BG1158" s="2" t="s">
        <v>115</v>
      </c>
      <c r="BH1158" s="2" t="s">
        <v>118</v>
      </c>
      <c r="BI1158" s="323">
        <v>45474</v>
      </c>
      <c r="BJ1158" s="323">
        <v>45565</v>
      </c>
      <c r="BK1158" s="324">
        <v>2208</v>
      </c>
      <c r="BL1158" s="325">
        <v>128.33000000000001</v>
      </c>
      <c r="BM1158" s="274">
        <f t="shared" si="348"/>
        <v>0.95835000000000004</v>
      </c>
      <c r="BN1158" s="326">
        <f t="shared" si="358"/>
        <v>133.90723639588879</v>
      </c>
      <c r="BO1158" s="296">
        <f t="shared" si="359"/>
        <v>133.90723639588879</v>
      </c>
      <c r="BP1158">
        <f t="shared" si="349"/>
        <v>1</v>
      </c>
      <c r="BQ1158" s="296"/>
      <c r="BR1158" s="332">
        <v>45128</v>
      </c>
      <c r="BS1158" s="2" t="s">
        <v>108</v>
      </c>
      <c r="BT1158" s="2" t="s">
        <v>149</v>
      </c>
      <c r="BU1158" s="323">
        <v>47484</v>
      </c>
      <c r="BV1158" s="323">
        <v>47848</v>
      </c>
      <c r="BW1158" s="324">
        <v>8760</v>
      </c>
      <c r="BX1158" s="325">
        <v>80.86</v>
      </c>
      <c r="BY1158" s="274">
        <f t="shared" si="350"/>
        <v>0.96609999999999996</v>
      </c>
      <c r="BZ1158" s="326">
        <f t="shared" si="360"/>
        <v>83.697339819894424</v>
      </c>
      <c r="CA1158" s="296" t="str">
        <f t="shared" si="361"/>
        <v/>
      </c>
    </row>
    <row r="1159" spans="12:79" x14ac:dyDescent="0.25">
      <c r="L1159" s="332">
        <v>43923</v>
      </c>
      <c r="M1159" s="2" t="s">
        <v>108</v>
      </c>
      <c r="N1159" s="2" t="s">
        <v>111</v>
      </c>
      <c r="O1159" s="323">
        <v>45292</v>
      </c>
      <c r="P1159" s="323">
        <v>45657</v>
      </c>
      <c r="Q1159" s="324">
        <v>8784</v>
      </c>
      <c r="R1159" s="325">
        <v>42.13</v>
      </c>
      <c r="S1159" s="274">
        <f t="shared" si="342"/>
        <v>1.0544199999999999</v>
      </c>
      <c r="T1159" s="326">
        <f t="shared" si="351"/>
        <v>39.955615409419401</v>
      </c>
      <c r="U1159" s="296" t="str">
        <f t="shared" si="343"/>
        <v/>
      </c>
      <c r="V1159" s="296"/>
      <c r="W1159" s="332">
        <v>44357</v>
      </c>
      <c r="X1159" s="2" t="s">
        <v>108</v>
      </c>
      <c r="Y1159" s="2" t="s">
        <v>110</v>
      </c>
      <c r="Z1159" s="323">
        <v>44927</v>
      </c>
      <c r="AA1159" s="323">
        <v>45291</v>
      </c>
      <c r="AB1159" s="324">
        <v>8760</v>
      </c>
      <c r="AC1159" s="325">
        <v>62.36</v>
      </c>
      <c r="AD1159" s="274">
        <f t="shared" si="344"/>
        <v>1.09398</v>
      </c>
      <c r="AE1159" s="326">
        <f t="shared" si="352"/>
        <v>57.00287025356954</v>
      </c>
      <c r="AF1159" s="296" t="str">
        <f t="shared" si="353"/>
        <v/>
      </c>
      <c r="AG1159" s="296"/>
      <c r="AH1159" s="332">
        <v>44767</v>
      </c>
      <c r="AI1159" s="2" t="s">
        <v>108</v>
      </c>
      <c r="AJ1159" s="2" t="s">
        <v>149</v>
      </c>
      <c r="AK1159" s="323">
        <v>47484</v>
      </c>
      <c r="AL1159" s="323">
        <v>47848</v>
      </c>
      <c r="AM1159" s="324">
        <v>8760</v>
      </c>
      <c r="AN1159" s="325">
        <v>112.6</v>
      </c>
      <c r="AO1159" s="274">
        <f t="shared" si="345"/>
        <v>0.98765000000000003</v>
      </c>
      <c r="AP1159" s="326">
        <f t="shared" si="354"/>
        <v>114.00799878499467</v>
      </c>
      <c r="AQ1159" s="296" t="str">
        <f t="shared" si="355"/>
        <v/>
      </c>
      <c r="AR1159" s="296"/>
      <c r="AS1159" s="332">
        <v>44781</v>
      </c>
      <c r="AT1159" s="2" t="s">
        <v>115</v>
      </c>
      <c r="AU1159" s="2" t="s">
        <v>116</v>
      </c>
      <c r="AV1159" s="323">
        <v>45200</v>
      </c>
      <c r="AW1159" s="323">
        <v>45291</v>
      </c>
      <c r="AX1159" s="324">
        <v>2209</v>
      </c>
      <c r="AY1159" s="325">
        <v>433</v>
      </c>
      <c r="AZ1159" s="274">
        <f t="shared" si="346"/>
        <v>0.96899000000000002</v>
      </c>
      <c r="BA1159" s="326">
        <f t="shared" si="356"/>
        <v>446.85703670832515</v>
      </c>
      <c r="BB1159" s="296" t="str">
        <f t="shared" si="357"/>
        <v/>
      </c>
      <c r="BC1159">
        <f t="shared" si="347"/>
        <v>1</v>
      </c>
      <c r="BD1159" s="296"/>
      <c r="BE1159" s="296"/>
      <c r="BF1159" s="332">
        <v>45142</v>
      </c>
      <c r="BG1159" s="2" t="s">
        <v>115</v>
      </c>
      <c r="BH1159" s="2" t="s">
        <v>140</v>
      </c>
      <c r="BI1159" s="323">
        <v>45566</v>
      </c>
      <c r="BJ1159" s="323">
        <v>45657</v>
      </c>
      <c r="BK1159" s="324">
        <v>2209</v>
      </c>
      <c r="BL1159" s="325">
        <v>150.31</v>
      </c>
      <c r="BM1159" s="274">
        <f t="shared" si="348"/>
        <v>0.95835000000000004</v>
      </c>
      <c r="BN1159" s="326">
        <f t="shared" si="358"/>
        <v>156.84248969583138</v>
      </c>
      <c r="BO1159" s="296" t="str">
        <f t="shared" si="359"/>
        <v/>
      </c>
      <c r="BP1159" t="str">
        <f t="shared" si="349"/>
        <v/>
      </c>
      <c r="BQ1159" s="296"/>
      <c r="BR1159" s="332">
        <v>45128</v>
      </c>
      <c r="BS1159" s="2" t="s">
        <v>108</v>
      </c>
      <c r="BT1159" s="2" t="s">
        <v>153</v>
      </c>
      <c r="BU1159" s="323">
        <v>47849</v>
      </c>
      <c r="BV1159" s="323">
        <v>48213</v>
      </c>
      <c r="BW1159" s="324">
        <v>8760</v>
      </c>
      <c r="BX1159" s="325">
        <v>80.569999999999993</v>
      </c>
      <c r="BY1159" s="274">
        <f t="shared" si="350"/>
        <v>0.96609999999999996</v>
      </c>
      <c r="BZ1159" s="326">
        <f t="shared" si="360"/>
        <v>83.397163854673423</v>
      </c>
      <c r="CA1159" s="296" t="str">
        <f t="shared" si="361"/>
        <v/>
      </c>
    </row>
    <row r="1160" spans="12:79" x14ac:dyDescent="0.25">
      <c r="L1160" s="332">
        <v>43923</v>
      </c>
      <c r="M1160" s="2" t="s">
        <v>108</v>
      </c>
      <c r="N1160" s="2" t="s">
        <v>135</v>
      </c>
      <c r="O1160" s="323">
        <v>45658</v>
      </c>
      <c r="P1160" s="323">
        <v>46022</v>
      </c>
      <c r="Q1160" s="324">
        <v>8760</v>
      </c>
      <c r="R1160" s="325">
        <v>42.7</v>
      </c>
      <c r="S1160" s="274">
        <f t="shared" si="342"/>
        <v>1.0544199999999999</v>
      </c>
      <c r="T1160" s="326">
        <f t="shared" si="351"/>
        <v>40.496196961362649</v>
      </c>
      <c r="U1160" s="296" t="str">
        <f t="shared" si="343"/>
        <v/>
      </c>
      <c r="V1160" s="296"/>
      <c r="W1160" s="332">
        <v>44357</v>
      </c>
      <c r="X1160" s="2" t="s">
        <v>108</v>
      </c>
      <c r="Y1160" s="2" t="s">
        <v>111</v>
      </c>
      <c r="Z1160" s="323">
        <v>45292</v>
      </c>
      <c r="AA1160" s="323">
        <v>45657</v>
      </c>
      <c r="AB1160" s="324">
        <v>8784</v>
      </c>
      <c r="AC1160" s="325">
        <v>59.46</v>
      </c>
      <c r="AD1160" s="274">
        <f t="shared" si="344"/>
        <v>1.09398</v>
      </c>
      <c r="AE1160" s="326">
        <f t="shared" si="352"/>
        <v>54.351999122470247</v>
      </c>
      <c r="AF1160" s="296" t="str">
        <f t="shared" si="353"/>
        <v/>
      </c>
      <c r="AG1160" s="296"/>
      <c r="AH1160" s="332">
        <v>44767</v>
      </c>
      <c r="AI1160" s="2" t="s">
        <v>108</v>
      </c>
      <c r="AJ1160" s="2" t="s">
        <v>153</v>
      </c>
      <c r="AK1160" s="323">
        <v>47849</v>
      </c>
      <c r="AL1160" s="323">
        <v>48213</v>
      </c>
      <c r="AM1160" s="324">
        <v>8760</v>
      </c>
      <c r="AN1160" s="325">
        <v>112.6</v>
      </c>
      <c r="AO1160" s="274">
        <f t="shared" si="345"/>
        <v>0.98765000000000003</v>
      </c>
      <c r="AP1160" s="326">
        <f t="shared" si="354"/>
        <v>114.00799878499467</v>
      </c>
      <c r="AQ1160" s="296" t="str">
        <f t="shared" si="355"/>
        <v/>
      </c>
      <c r="AR1160" s="296"/>
      <c r="AS1160" s="332">
        <v>44781</v>
      </c>
      <c r="AT1160" s="2" t="s">
        <v>115</v>
      </c>
      <c r="AU1160" s="2" t="s">
        <v>111</v>
      </c>
      <c r="AV1160" s="323">
        <v>45292</v>
      </c>
      <c r="AW1160" s="323">
        <v>45382</v>
      </c>
      <c r="AX1160" s="324">
        <v>2183</v>
      </c>
      <c r="AY1160" s="325">
        <v>358.5</v>
      </c>
      <c r="AZ1160" s="274">
        <f t="shared" si="346"/>
        <v>0.96899000000000002</v>
      </c>
      <c r="BA1160" s="326">
        <f t="shared" si="356"/>
        <v>369.97285833703131</v>
      </c>
      <c r="BB1160" s="296" t="str">
        <f t="shared" si="357"/>
        <v/>
      </c>
      <c r="BC1160">
        <f t="shared" si="347"/>
        <v>1</v>
      </c>
      <c r="BD1160" s="296"/>
      <c r="BE1160" s="296"/>
      <c r="BF1160" s="332">
        <v>45142</v>
      </c>
      <c r="BG1160" s="2" t="s">
        <v>115</v>
      </c>
      <c r="BH1160" s="2" t="s">
        <v>135</v>
      </c>
      <c r="BI1160" s="323">
        <v>45658</v>
      </c>
      <c r="BJ1160" s="323">
        <v>45747</v>
      </c>
      <c r="BK1160" s="324">
        <v>2159</v>
      </c>
      <c r="BL1160" s="325">
        <v>152.01</v>
      </c>
      <c r="BM1160" s="274">
        <f t="shared" si="348"/>
        <v>0.95835000000000004</v>
      </c>
      <c r="BN1160" s="326">
        <f t="shared" si="358"/>
        <v>158.61637188918451</v>
      </c>
      <c r="BO1160" s="296" t="str">
        <f t="shared" si="359"/>
        <v/>
      </c>
      <c r="BP1160" t="str">
        <f t="shared" si="349"/>
        <v/>
      </c>
      <c r="BQ1160" s="296"/>
      <c r="BR1160" s="332">
        <v>45128</v>
      </c>
      <c r="BS1160" s="2" t="s">
        <v>108</v>
      </c>
      <c r="BT1160" s="2" t="s">
        <v>155</v>
      </c>
      <c r="BU1160" s="323">
        <v>48214</v>
      </c>
      <c r="BV1160" s="323">
        <v>48579</v>
      </c>
      <c r="BW1160" s="324">
        <v>8784</v>
      </c>
      <c r="BX1160" s="325">
        <v>80.31</v>
      </c>
      <c r="BY1160" s="274">
        <f t="shared" si="350"/>
        <v>0.96609999999999996</v>
      </c>
      <c r="BZ1160" s="326">
        <f t="shared" si="360"/>
        <v>83.128040575509786</v>
      </c>
      <c r="CA1160" s="296" t="str">
        <f t="shared" si="361"/>
        <v/>
      </c>
    </row>
    <row r="1161" spans="12:79" x14ac:dyDescent="0.25">
      <c r="L1161" s="332">
        <v>43923</v>
      </c>
      <c r="M1161" s="2" t="s">
        <v>108</v>
      </c>
      <c r="N1161" s="2" t="s">
        <v>138</v>
      </c>
      <c r="O1161" s="323">
        <v>46023</v>
      </c>
      <c r="P1161" s="323">
        <v>46387</v>
      </c>
      <c r="Q1161" s="324">
        <v>8760</v>
      </c>
      <c r="R1161" s="325">
        <v>43.25</v>
      </c>
      <c r="S1161" s="274">
        <f t="shared" si="342"/>
        <v>1.0544199999999999</v>
      </c>
      <c r="T1161" s="326">
        <f t="shared" si="351"/>
        <v>41.017810739553504</v>
      </c>
      <c r="U1161" s="296" t="str">
        <f t="shared" si="343"/>
        <v/>
      </c>
      <c r="V1161" s="296"/>
      <c r="W1161" s="332">
        <v>44357</v>
      </c>
      <c r="X1161" s="2" t="s">
        <v>108</v>
      </c>
      <c r="Y1161" s="2" t="s">
        <v>135</v>
      </c>
      <c r="Z1161" s="323">
        <v>45658</v>
      </c>
      <c r="AA1161" s="323">
        <v>46022</v>
      </c>
      <c r="AB1161" s="324">
        <v>8760</v>
      </c>
      <c r="AC1161" s="325">
        <v>59.13</v>
      </c>
      <c r="AD1161" s="274">
        <f t="shared" si="344"/>
        <v>1.09398</v>
      </c>
      <c r="AE1161" s="326">
        <f t="shared" si="352"/>
        <v>54.050348269621018</v>
      </c>
      <c r="AF1161" s="296" t="str">
        <f t="shared" si="353"/>
        <v/>
      </c>
      <c r="AG1161" s="296"/>
      <c r="AH1161" s="332">
        <v>44767</v>
      </c>
      <c r="AI1161" s="2" t="s">
        <v>108</v>
      </c>
      <c r="AJ1161" s="2" t="s">
        <v>155</v>
      </c>
      <c r="AK1161" s="323">
        <v>48214</v>
      </c>
      <c r="AL1161" s="323">
        <v>48579</v>
      </c>
      <c r="AM1161" s="324">
        <v>8784</v>
      </c>
      <c r="AN1161" s="325">
        <v>112.6</v>
      </c>
      <c r="AO1161" s="274">
        <f t="shared" si="345"/>
        <v>0.98765000000000003</v>
      </c>
      <c r="AP1161" s="326">
        <f t="shared" si="354"/>
        <v>114.00799878499467</v>
      </c>
      <c r="AQ1161" s="296" t="str">
        <f t="shared" si="355"/>
        <v/>
      </c>
      <c r="AR1161" s="296"/>
      <c r="AS1161" s="332">
        <v>44781</v>
      </c>
      <c r="AT1161" s="2" t="s">
        <v>115</v>
      </c>
      <c r="AU1161" s="2" t="s">
        <v>117</v>
      </c>
      <c r="AV1161" s="323">
        <v>45383</v>
      </c>
      <c r="AW1161" s="323">
        <v>45473</v>
      </c>
      <c r="AX1161" s="324">
        <v>2184</v>
      </c>
      <c r="AY1161" s="325">
        <v>172.4</v>
      </c>
      <c r="AZ1161" s="274">
        <f t="shared" si="346"/>
        <v>0.96899000000000002</v>
      </c>
      <c r="BA1161" s="326">
        <f t="shared" si="356"/>
        <v>177.91721276793362</v>
      </c>
      <c r="BB1161" s="296" t="str">
        <f t="shared" si="357"/>
        <v/>
      </c>
      <c r="BC1161">
        <f t="shared" si="347"/>
        <v>1</v>
      </c>
      <c r="BD1161" s="296"/>
      <c r="BE1161" s="296"/>
      <c r="BF1161" s="332">
        <v>45142</v>
      </c>
      <c r="BG1161" s="2" t="s">
        <v>115</v>
      </c>
      <c r="BH1161" s="2" t="s">
        <v>145</v>
      </c>
      <c r="BI1161" s="323">
        <v>45748</v>
      </c>
      <c r="BJ1161" s="323">
        <v>45838</v>
      </c>
      <c r="BK1161" s="324">
        <v>2184</v>
      </c>
      <c r="BL1161" s="325">
        <v>105.88</v>
      </c>
      <c r="BM1161" s="274">
        <f t="shared" si="348"/>
        <v>0.95835000000000004</v>
      </c>
      <c r="BN1161" s="326">
        <f t="shared" si="358"/>
        <v>110.48155684248968</v>
      </c>
      <c r="BO1161" s="296" t="str">
        <f t="shared" si="359"/>
        <v/>
      </c>
      <c r="BP1161" t="str">
        <f t="shared" si="349"/>
        <v/>
      </c>
      <c r="BQ1161" s="296"/>
      <c r="BR1161" s="332">
        <v>45128</v>
      </c>
      <c r="BS1161" s="2" t="s">
        <v>108</v>
      </c>
      <c r="BT1161" s="2" t="s">
        <v>158</v>
      </c>
      <c r="BU1161" s="323">
        <v>48580</v>
      </c>
      <c r="BV1161" s="323">
        <v>48944</v>
      </c>
      <c r="BW1161" s="324">
        <v>8760</v>
      </c>
      <c r="BX1161" s="325">
        <v>79.760000000000005</v>
      </c>
      <c r="BY1161" s="274">
        <f t="shared" si="350"/>
        <v>0.96609999999999996</v>
      </c>
      <c r="BZ1161" s="326">
        <f t="shared" si="360"/>
        <v>82.558741331125148</v>
      </c>
      <c r="CA1161" s="296" t="str">
        <f t="shared" si="361"/>
        <v/>
      </c>
    </row>
    <row r="1162" spans="12:79" x14ac:dyDescent="0.25">
      <c r="L1162" s="332">
        <v>43922</v>
      </c>
      <c r="M1162" s="2" t="s">
        <v>108</v>
      </c>
      <c r="N1162" s="2" t="s">
        <v>151</v>
      </c>
      <c r="O1162" s="323">
        <v>44197</v>
      </c>
      <c r="P1162" s="323">
        <v>44561</v>
      </c>
      <c r="Q1162" s="324">
        <v>8760</v>
      </c>
      <c r="R1162" s="325">
        <v>34.950000000000003</v>
      </c>
      <c r="S1162" s="274">
        <f t="shared" si="342"/>
        <v>1.0544199999999999</v>
      </c>
      <c r="T1162" s="326">
        <f t="shared" si="351"/>
        <v>33.146184632309712</v>
      </c>
      <c r="U1162" s="296" t="str">
        <f t="shared" si="343"/>
        <v/>
      </c>
      <c r="V1162" s="296"/>
      <c r="W1162" s="332">
        <v>44357</v>
      </c>
      <c r="X1162" s="2" t="s">
        <v>108</v>
      </c>
      <c r="Y1162" s="2" t="s">
        <v>138</v>
      </c>
      <c r="Z1162" s="323">
        <v>46023</v>
      </c>
      <c r="AA1162" s="323">
        <v>46387</v>
      </c>
      <c r="AB1162" s="324">
        <v>8760</v>
      </c>
      <c r="AC1162" s="325">
        <v>59.25</v>
      </c>
      <c r="AD1162" s="274">
        <f t="shared" si="344"/>
        <v>1.09398</v>
      </c>
      <c r="AE1162" s="326">
        <f t="shared" si="352"/>
        <v>54.160039488838919</v>
      </c>
      <c r="AF1162" s="296" t="str">
        <f t="shared" si="353"/>
        <v/>
      </c>
      <c r="AG1162" s="296"/>
      <c r="AH1162" s="332">
        <v>44764</v>
      </c>
      <c r="AI1162" s="2" t="s">
        <v>108</v>
      </c>
      <c r="AJ1162" s="2" t="s">
        <v>110</v>
      </c>
      <c r="AK1162" s="323">
        <v>44927</v>
      </c>
      <c r="AL1162" s="323">
        <v>45291</v>
      </c>
      <c r="AM1162" s="324">
        <v>8760</v>
      </c>
      <c r="AN1162" s="325">
        <v>336.41</v>
      </c>
      <c r="AO1162" s="274">
        <f t="shared" si="345"/>
        <v>0.98765000000000003</v>
      </c>
      <c r="AP1162" s="326">
        <f t="shared" si="354"/>
        <v>340.61661519769149</v>
      </c>
      <c r="AQ1162" s="296" t="str">
        <f t="shared" si="355"/>
        <v/>
      </c>
      <c r="AR1162" s="296"/>
      <c r="AS1162" s="332">
        <v>44781</v>
      </c>
      <c r="AT1162" s="2" t="s">
        <v>115</v>
      </c>
      <c r="AU1162" s="2" t="s">
        <v>118</v>
      </c>
      <c r="AV1162" s="323">
        <v>45474</v>
      </c>
      <c r="AW1162" s="323">
        <v>45565</v>
      </c>
      <c r="AX1162" s="324">
        <v>2208</v>
      </c>
      <c r="AY1162" s="325">
        <v>172.55</v>
      </c>
      <c r="AZ1162" s="274">
        <f t="shared" si="346"/>
        <v>0.96899000000000002</v>
      </c>
      <c r="BA1162" s="326">
        <f t="shared" si="356"/>
        <v>178.07201312707048</v>
      </c>
      <c r="BB1162" s="296" t="str">
        <f t="shared" si="357"/>
        <v/>
      </c>
      <c r="BC1162">
        <f t="shared" si="347"/>
        <v>1</v>
      </c>
      <c r="BD1162" s="296"/>
      <c r="BE1162" s="296"/>
      <c r="BF1162" s="332">
        <v>45142</v>
      </c>
      <c r="BG1162" s="2" t="s">
        <v>115</v>
      </c>
      <c r="BH1162" s="2" t="s">
        <v>148</v>
      </c>
      <c r="BI1162" s="323">
        <v>45839</v>
      </c>
      <c r="BJ1162" s="323">
        <v>45930</v>
      </c>
      <c r="BK1162" s="324">
        <v>2208</v>
      </c>
      <c r="BL1162" s="325">
        <v>107.15</v>
      </c>
      <c r="BM1162" s="274">
        <f t="shared" si="348"/>
        <v>0.95835000000000004</v>
      </c>
      <c r="BN1162" s="326">
        <f t="shared" si="358"/>
        <v>111.80675118693588</v>
      </c>
      <c r="BO1162" s="296" t="str">
        <f t="shared" si="359"/>
        <v/>
      </c>
      <c r="BP1162" t="str">
        <f t="shared" si="349"/>
        <v/>
      </c>
      <c r="BQ1162" s="296"/>
      <c r="BR1162" s="332">
        <v>45127</v>
      </c>
      <c r="BS1162" s="2" t="s">
        <v>108</v>
      </c>
      <c r="BT1162" s="2" t="s">
        <v>111</v>
      </c>
      <c r="BU1162" s="323">
        <v>45292</v>
      </c>
      <c r="BV1162" s="323">
        <v>45657</v>
      </c>
      <c r="BW1162" s="324">
        <v>8784</v>
      </c>
      <c r="BX1162" s="325">
        <v>143.33000000000001</v>
      </c>
      <c r="BY1162" s="274">
        <f t="shared" si="350"/>
        <v>0.96609999999999996</v>
      </c>
      <c r="BZ1162" s="326">
        <f t="shared" si="360"/>
        <v>148.35938308663702</v>
      </c>
      <c r="CA1162" s="296">
        <f t="shared" si="361"/>
        <v>148.35938308663702</v>
      </c>
    </row>
    <row r="1163" spans="12:79" x14ac:dyDescent="0.25">
      <c r="L1163" s="332">
        <v>43922</v>
      </c>
      <c r="M1163" s="2" t="s">
        <v>108</v>
      </c>
      <c r="N1163" s="2" t="s">
        <v>133</v>
      </c>
      <c r="O1163" s="323">
        <v>44562</v>
      </c>
      <c r="P1163" s="323">
        <v>44926</v>
      </c>
      <c r="Q1163" s="324">
        <v>8760</v>
      </c>
      <c r="R1163" s="325">
        <v>38.56</v>
      </c>
      <c r="S1163" s="274">
        <f t="shared" si="342"/>
        <v>1.0544199999999999</v>
      </c>
      <c r="T1163" s="326">
        <f t="shared" si="351"/>
        <v>36.569867794616954</v>
      </c>
      <c r="U1163" s="296" t="str">
        <f t="shared" si="343"/>
        <v/>
      </c>
      <c r="V1163" s="296"/>
      <c r="W1163" s="332">
        <v>44357</v>
      </c>
      <c r="X1163" s="2" t="s">
        <v>108</v>
      </c>
      <c r="Y1163" s="2" t="s">
        <v>141</v>
      </c>
      <c r="Z1163" s="323">
        <v>46388</v>
      </c>
      <c r="AA1163" s="323">
        <v>46752</v>
      </c>
      <c r="AB1163" s="324">
        <v>8760</v>
      </c>
      <c r="AC1163" s="325">
        <v>59.58</v>
      </c>
      <c r="AD1163" s="274">
        <f t="shared" si="344"/>
        <v>1.09398</v>
      </c>
      <c r="AE1163" s="326">
        <f t="shared" si="352"/>
        <v>54.461690341688147</v>
      </c>
      <c r="AF1163" s="296" t="str">
        <f t="shared" si="353"/>
        <v/>
      </c>
      <c r="AG1163" s="296"/>
      <c r="AH1163" s="332">
        <v>44764</v>
      </c>
      <c r="AI1163" s="2" t="s">
        <v>108</v>
      </c>
      <c r="AJ1163" s="2" t="s">
        <v>111</v>
      </c>
      <c r="AK1163" s="323">
        <v>45292</v>
      </c>
      <c r="AL1163" s="323">
        <v>45657</v>
      </c>
      <c r="AM1163" s="324">
        <v>8784</v>
      </c>
      <c r="AN1163" s="325">
        <v>208.07</v>
      </c>
      <c r="AO1163" s="274">
        <f t="shared" si="345"/>
        <v>0.98765000000000003</v>
      </c>
      <c r="AP1163" s="326">
        <f t="shared" si="354"/>
        <v>210.67179668911049</v>
      </c>
      <c r="AQ1163" s="296">
        <f t="shared" si="355"/>
        <v>210.67179668911049</v>
      </c>
      <c r="AR1163" s="296"/>
      <c r="AS1163" s="332">
        <v>44781</v>
      </c>
      <c r="AT1163" s="2" t="s">
        <v>115</v>
      </c>
      <c r="AU1163" s="2" t="s">
        <v>140</v>
      </c>
      <c r="AV1163" s="323">
        <v>45566</v>
      </c>
      <c r="AW1163" s="323">
        <v>45657</v>
      </c>
      <c r="AX1163" s="324">
        <v>2209</v>
      </c>
      <c r="AY1163" s="325">
        <v>235.27</v>
      </c>
      <c r="AZ1163" s="274">
        <f t="shared" si="346"/>
        <v>0.96899000000000002</v>
      </c>
      <c r="BA1163" s="326">
        <f t="shared" si="356"/>
        <v>242.79920329415165</v>
      </c>
      <c r="BB1163" s="296" t="str">
        <f t="shared" si="357"/>
        <v/>
      </c>
      <c r="BC1163" t="str">
        <f t="shared" si="347"/>
        <v/>
      </c>
      <c r="BD1163" s="296"/>
      <c r="BE1163" s="296"/>
      <c r="BF1163" s="332">
        <v>45142</v>
      </c>
      <c r="BG1163" s="2" t="s">
        <v>115</v>
      </c>
      <c r="BH1163" s="2" t="s">
        <v>152</v>
      </c>
      <c r="BI1163" s="323">
        <v>45931</v>
      </c>
      <c r="BJ1163" s="323">
        <v>46022</v>
      </c>
      <c r="BK1163" s="324">
        <v>2209</v>
      </c>
      <c r="BL1163" s="325">
        <v>133.05000000000001</v>
      </c>
      <c r="BM1163" s="274">
        <f t="shared" si="348"/>
        <v>0.95835000000000004</v>
      </c>
      <c r="BN1163" s="326">
        <f t="shared" si="358"/>
        <v>138.83236813272813</v>
      </c>
      <c r="BO1163" s="296" t="str">
        <f t="shared" si="359"/>
        <v/>
      </c>
      <c r="BP1163" t="str">
        <f t="shared" si="349"/>
        <v/>
      </c>
      <c r="BQ1163" s="296"/>
      <c r="BR1163" s="332">
        <v>45127</v>
      </c>
      <c r="BS1163" s="2" t="s">
        <v>108</v>
      </c>
      <c r="BT1163" s="2" t="s">
        <v>135</v>
      </c>
      <c r="BU1163" s="323">
        <v>45658</v>
      </c>
      <c r="BV1163" s="323">
        <v>46022</v>
      </c>
      <c r="BW1163" s="324">
        <v>8760</v>
      </c>
      <c r="BX1163" s="325">
        <v>132.12</v>
      </c>
      <c r="BY1163" s="274">
        <f t="shared" si="350"/>
        <v>0.96609999999999996</v>
      </c>
      <c r="BZ1163" s="326">
        <f t="shared" si="360"/>
        <v>136.7560293965428</v>
      </c>
      <c r="CA1163" s="296" t="str">
        <f t="shared" si="361"/>
        <v/>
      </c>
    </row>
    <row r="1164" spans="12:79" x14ac:dyDescent="0.25">
      <c r="L1164" s="332">
        <v>43922</v>
      </c>
      <c r="M1164" s="2" t="s">
        <v>108</v>
      </c>
      <c r="N1164" s="2" t="s">
        <v>110</v>
      </c>
      <c r="O1164" s="323">
        <v>44927</v>
      </c>
      <c r="P1164" s="323">
        <v>45291</v>
      </c>
      <c r="Q1164" s="324">
        <v>8760</v>
      </c>
      <c r="R1164" s="325">
        <v>40.700000000000003</v>
      </c>
      <c r="S1164" s="274">
        <f t="shared" si="342"/>
        <v>1.0544199999999999</v>
      </c>
      <c r="T1164" s="326">
        <f t="shared" si="351"/>
        <v>38.599419586123183</v>
      </c>
      <c r="U1164" s="296" t="str">
        <f t="shared" si="343"/>
        <v/>
      </c>
      <c r="V1164" s="296"/>
      <c r="W1164" s="332">
        <v>44356</v>
      </c>
      <c r="X1164" s="2" t="s">
        <v>108</v>
      </c>
      <c r="Y1164" s="2" t="s">
        <v>133</v>
      </c>
      <c r="Z1164" s="323">
        <v>44562</v>
      </c>
      <c r="AA1164" s="323">
        <v>44926</v>
      </c>
      <c r="AB1164" s="324">
        <v>8760</v>
      </c>
      <c r="AC1164" s="325">
        <v>66.010000000000005</v>
      </c>
      <c r="AD1164" s="274">
        <f t="shared" si="344"/>
        <v>1.09398</v>
      </c>
      <c r="AE1164" s="326">
        <f t="shared" si="352"/>
        <v>60.339311504780717</v>
      </c>
      <c r="AF1164" s="296" t="str">
        <f t="shared" si="353"/>
        <v/>
      </c>
      <c r="AG1164" s="296"/>
      <c r="AH1164" s="332">
        <v>44764</v>
      </c>
      <c r="AI1164" s="2" t="s">
        <v>108</v>
      </c>
      <c r="AJ1164" s="2" t="s">
        <v>135</v>
      </c>
      <c r="AK1164" s="323">
        <v>45658</v>
      </c>
      <c r="AL1164" s="323">
        <v>46022</v>
      </c>
      <c r="AM1164" s="324">
        <v>8760</v>
      </c>
      <c r="AN1164" s="325">
        <v>161.33000000000001</v>
      </c>
      <c r="AO1164" s="274">
        <f t="shared" si="345"/>
        <v>0.98765000000000003</v>
      </c>
      <c r="AP1164" s="326">
        <f t="shared" si="354"/>
        <v>163.34733964461094</v>
      </c>
      <c r="AQ1164" s="296" t="str">
        <f t="shared" si="355"/>
        <v/>
      </c>
      <c r="AR1164" s="296"/>
      <c r="AS1164" s="332">
        <v>44781</v>
      </c>
      <c r="AT1164" s="2" t="s">
        <v>115</v>
      </c>
      <c r="AU1164" s="2" t="s">
        <v>135</v>
      </c>
      <c r="AV1164" s="323">
        <v>45658</v>
      </c>
      <c r="AW1164" s="323">
        <v>45747</v>
      </c>
      <c r="AX1164" s="324">
        <v>2159</v>
      </c>
      <c r="AY1164" s="325">
        <v>183.51</v>
      </c>
      <c r="AZ1164" s="274">
        <f t="shared" si="346"/>
        <v>0.96899000000000002</v>
      </c>
      <c r="BA1164" s="326">
        <f t="shared" si="356"/>
        <v>189.38275936800173</v>
      </c>
      <c r="BB1164" s="296" t="str">
        <f t="shared" si="357"/>
        <v/>
      </c>
      <c r="BC1164" t="str">
        <f t="shared" si="347"/>
        <v/>
      </c>
      <c r="BD1164" s="296"/>
      <c r="BE1164" s="296"/>
      <c r="BF1164" s="332">
        <v>45142</v>
      </c>
      <c r="BG1164" s="2" t="s">
        <v>115</v>
      </c>
      <c r="BH1164" s="2" t="s">
        <v>138</v>
      </c>
      <c r="BI1164" s="323">
        <v>46023</v>
      </c>
      <c r="BJ1164" s="323">
        <v>46112</v>
      </c>
      <c r="BK1164" s="324">
        <v>2159</v>
      </c>
      <c r="BL1164" s="325">
        <v>128.71</v>
      </c>
      <c r="BM1164" s="274">
        <f t="shared" si="348"/>
        <v>0.95835000000000004</v>
      </c>
      <c r="BN1164" s="326">
        <f t="shared" si="358"/>
        <v>134.30375123910889</v>
      </c>
      <c r="BO1164" s="296" t="str">
        <f t="shared" si="359"/>
        <v/>
      </c>
      <c r="BP1164" t="str">
        <f t="shared" si="349"/>
        <v/>
      </c>
      <c r="BQ1164" s="296"/>
      <c r="BR1164" s="332">
        <v>45127</v>
      </c>
      <c r="BS1164" s="2" t="s">
        <v>108</v>
      </c>
      <c r="BT1164" s="2" t="s">
        <v>138</v>
      </c>
      <c r="BU1164" s="323">
        <v>46023</v>
      </c>
      <c r="BV1164" s="323">
        <v>46387</v>
      </c>
      <c r="BW1164" s="324">
        <v>8760</v>
      </c>
      <c r="BX1164" s="325">
        <v>107.76</v>
      </c>
      <c r="BY1164" s="274">
        <f t="shared" si="350"/>
        <v>0.96609999999999996</v>
      </c>
      <c r="BZ1164" s="326">
        <f t="shared" si="360"/>
        <v>111.54124831797951</v>
      </c>
      <c r="CA1164" s="296" t="str">
        <f t="shared" si="361"/>
        <v/>
      </c>
    </row>
    <row r="1165" spans="12:79" x14ac:dyDescent="0.25">
      <c r="L1165" s="332">
        <v>43922</v>
      </c>
      <c r="M1165" s="2" t="s">
        <v>108</v>
      </c>
      <c r="N1165" s="2" t="s">
        <v>111</v>
      </c>
      <c r="O1165" s="323">
        <v>45292</v>
      </c>
      <c r="P1165" s="323">
        <v>45657</v>
      </c>
      <c r="Q1165" s="324">
        <v>8784</v>
      </c>
      <c r="R1165" s="325">
        <v>41.73</v>
      </c>
      <c r="S1165" s="274">
        <f t="shared" si="342"/>
        <v>1.0544199999999999</v>
      </c>
      <c r="T1165" s="326">
        <f t="shared" si="351"/>
        <v>39.5762599343715</v>
      </c>
      <c r="U1165" s="296" t="str">
        <f t="shared" si="343"/>
        <v/>
      </c>
      <c r="V1165" s="296"/>
      <c r="W1165" s="332">
        <v>44356</v>
      </c>
      <c r="X1165" s="2" t="s">
        <v>108</v>
      </c>
      <c r="Y1165" s="2" t="s">
        <v>110</v>
      </c>
      <c r="Z1165" s="323">
        <v>44927</v>
      </c>
      <c r="AA1165" s="323">
        <v>45291</v>
      </c>
      <c r="AB1165" s="324">
        <v>8760</v>
      </c>
      <c r="AC1165" s="325">
        <v>61.79</v>
      </c>
      <c r="AD1165" s="274">
        <f t="shared" si="344"/>
        <v>1.09398</v>
      </c>
      <c r="AE1165" s="326">
        <f t="shared" si="352"/>
        <v>56.481836962284504</v>
      </c>
      <c r="AF1165" s="296" t="str">
        <f t="shared" si="353"/>
        <v/>
      </c>
      <c r="AG1165" s="296"/>
      <c r="AH1165" s="332">
        <v>44764</v>
      </c>
      <c r="AI1165" s="2" t="s">
        <v>108</v>
      </c>
      <c r="AJ1165" s="2" t="s">
        <v>138</v>
      </c>
      <c r="AK1165" s="323">
        <v>46023</v>
      </c>
      <c r="AL1165" s="323">
        <v>46387</v>
      </c>
      <c r="AM1165" s="324">
        <v>8760</v>
      </c>
      <c r="AN1165" s="325">
        <v>147</v>
      </c>
      <c r="AO1165" s="274">
        <f t="shared" si="345"/>
        <v>0.98765000000000003</v>
      </c>
      <c r="AP1165" s="326">
        <f t="shared" si="354"/>
        <v>148.83815116691136</v>
      </c>
      <c r="AQ1165" s="296" t="str">
        <f t="shared" si="355"/>
        <v/>
      </c>
      <c r="AR1165" s="296"/>
      <c r="AS1165" s="332">
        <v>44781</v>
      </c>
      <c r="AT1165" s="2" t="s">
        <v>115</v>
      </c>
      <c r="AU1165" s="2" t="s">
        <v>145</v>
      </c>
      <c r="AV1165" s="323">
        <v>45748</v>
      </c>
      <c r="AW1165" s="323">
        <v>45838</v>
      </c>
      <c r="AX1165" s="324">
        <v>2184</v>
      </c>
      <c r="AY1165" s="325"/>
      <c r="AZ1165" s="274">
        <f t="shared" si="346"/>
        <v>0.96899000000000002</v>
      </c>
      <c r="BA1165" s="326" t="str">
        <f t="shared" si="356"/>
        <v/>
      </c>
      <c r="BB1165" s="296" t="str">
        <f t="shared" si="357"/>
        <v/>
      </c>
      <c r="BC1165" t="str">
        <f t="shared" si="347"/>
        <v/>
      </c>
      <c r="BD1165" s="296"/>
      <c r="BE1165" s="296"/>
      <c r="BF1165" s="332">
        <v>45142</v>
      </c>
      <c r="BG1165" s="2" t="s">
        <v>115</v>
      </c>
      <c r="BH1165" s="2" t="s">
        <v>157</v>
      </c>
      <c r="BI1165" s="323">
        <v>46113</v>
      </c>
      <c r="BJ1165" s="323">
        <v>46203</v>
      </c>
      <c r="BK1165" s="324">
        <v>2184</v>
      </c>
      <c r="BL1165" s="325"/>
      <c r="BM1165" s="274">
        <f t="shared" si="348"/>
        <v>0.95835000000000004</v>
      </c>
      <c r="BN1165" s="326" t="str">
        <f t="shared" si="358"/>
        <v/>
      </c>
      <c r="BO1165" s="296" t="str">
        <f t="shared" si="359"/>
        <v/>
      </c>
      <c r="BP1165" t="str">
        <f t="shared" si="349"/>
        <v/>
      </c>
      <c r="BQ1165" s="296"/>
      <c r="BR1165" s="332">
        <v>45127</v>
      </c>
      <c r="BS1165" s="2" t="s">
        <v>108</v>
      </c>
      <c r="BT1165" s="2" t="s">
        <v>141</v>
      </c>
      <c r="BU1165" s="323">
        <v>46388</v>
      </c>
      <c r="BV1165" s="323">
        <v>46752</v>
      </c>
      <c r="BW1165" s="324">
        <v>8760</v>
      </c>
      <c r="BX1165" s="325">
        <v>89.8</v>
      </c>
      <c r="BY1165" s="274">
        <f t="shared" si="350"/>
        <v>0.96609999999999996</v>
      </c>
      <c r="BZ1165" s="326">
        <f t="shared" si="360"/>
        <v>92.951040264982922</v>
      </c>
      <c r="CA1165" s="296" t="str">
        <f t="shared" si="361"/>
        <v/>
      </c>
    </row>
    <row r="1166" spans="12:79" x14ac:dyDescent="0.25">
      <c r="L1166" s="332">
        <v>43922</v>
      </c>
      <c r="M1166" s="2" t="s">
        <v>108</v>
      </c>
      <c r="N1166" s="2" t="s">
        <v>135</v>
      </c>
      <c r="O1166" s="323">
        <v>45658</v>
      </c>
      <c r="P1166" s="323">
        <v>46022</v>
      </c>
      <c r="Q1166" s="324">
        <v>8760</v>
      </c>
      <c r="R1166" s="325">
        <v>42.3</v>
      </c>
      <c r="S1166" s="274">
        <f t="shared" si="342"/>
        <v>1.0544199999999999</v>
      </c>
      <c r="T1166" s="326">
        <f t="shared" si="351"/>
        <v>40.116841486314755</v>
      </c>
      <c r="U1166" s="296" t="str">
        <f t="shared" si="343"/>
        <v/>
      </c>
      <c r="V1166" s="296"/>
      <c r="W1166" s="332">
        <v>44356</v>
      </c>
      <c r="X1166" s="2" t="s">
        <v>108</v>
      </c>
      <c r="Y1166" s="2" t="s">
        <v>111</v>
      </c>
      <c r="Z1166" s="323">
        <v>45292</v>
      </c>
      <c r="AA1166" s="323">
        <v>45657</v>
      </c>
      <c r="AB1166" s="324">
        <v>8784</v>
      </c>
      <c r="AC1166" s="325">
        <v>59.1</v>
      </c>
      <c r="AD1166" s="274">
        <f t="shared" si="344"/>
        <v>1.09398</v>
      </c>
      <c r="AE1166" s="326">
        <f t="shared" si="352"/>
        <v>54.022925464816545</v>
      </c>
      <c r="AF1166" s="296" t="str">
        <f t="shared" si="353"/>
        <v/>
      </c>
      <c r="AG1166" s="296"/>
      <c r="AH1166" s="332">
        <v>44764</v>
      </c>
      <c r="AI1166" s="2" t="s">
        <v>108</v>
      </c>
      <c r="AJ1166" s="2" t="s">
        <v>141</v>
      </c>
      <c r="AK1166" s="323">
        <v>46388</v>
      </c>
      <c r="AL1166" s="323">
        <v>46752</v>
      </c>
      <c r="AM1166" s="324">
        <v>8760</v>
      </c>
      <c r="AN1166" s="325">
        <v>124.78</v>
      </c>
      <c r="AO1166" s="274">
        <f t="shared" si="345"/>
        <v>0.98765000000000003</v>
      </c>
      <c r="AP1166" s="326">
        <f t="shared" si="354"/>
        <v>126.34030273882448</v>
      </c>
      <c r="AQ1166" s="296" t="str">
        <f t="shared" si="355"/>
        <v/>
      </c>
      <c r="AR1166" s="296"/>
      <c r="AS1166" s="332">
        <v>44778</v>
      </c>
      <c r="AT1166" s="2" t="s">
        <v>115</v>
      </c>
      <c r="AU1166" s="2" t="s">
        <v>186</v>
      </c>
      <c r="AV1166" s="323">
        <v>44835</v>
      </c>
      <c r="AW1166" s="323">
        <v>44926</v>
      </c>
      <c r="AX1166" s="324">
        <v>2209</v>
      </c>
      <c r="AY1166" s="325">
        <v>472.01</v>
      </c>
      <c r="AZ1166" s="274">
        <f t="shared" si="346"/>
        <v>0.96899000000000002</v>
      </c>
      <c r="BA1166" s="326">
        <f t="shared" si="356"/>
        <v>487.11545010784425</v>
      </c>
      <c r="BB1166" s="296" t="str">
        <f t="shared" si="357"/>
        <v/>
      </c>
      <c r="BC1166" t="str">
        <f t="shared" si="347"/>
        <v/>
      </c>
      <c r="BD1166" s="296"/>
      <c r="BE1166" s="296"/>
      <c r="BF1166" s="332">
        <v>45141</v>
      </c>
      <c r="BG1166" s="2" t="s">
        <v>115</v>
      </c>
      <c r="BH1166" s="2" t="s">
        <v>116</v>
      </c>
      <c r="BI1166" s="323">
        <v>45200</v>
      </c>
      <c r="BJ1166" s="323">
        <v>45291</v>
      </c>
      <c r="BK1166" s="324">
        <v>2209</v>
      </c>
      <c r="BL1166" s="325">
        <v>113.88</v>
      </c>
      <c r="BM1166" s="274">
        <f t="shared" si="348"/>
        <v>0.95835000000000004</v>
      </c>
      <c r="BN1166" s="326">
        <f t="shared" si="358"/>
        <v>118.8292377523869</v>
      </c>
      <c r="BO1166" s="296">
        <f t="shared" si="359"/>
        <v>118.8292377523869</v>
      </c>
      <c r="BP1166">
        <f t="shared" si="349"/>
        <v>1</v>
      </c>
      <c r="BQ1166" s="296"/>
      <c r="BR1166" s="332">
        <v>45127</v>
      </c>
      <c r="BS1166" s="2" t="s">
        <v>108</v>
      </c>
      <c r="BT1166" s="2" t="s">
        <v>143</v>
      </c>
      <c r="BU1166" s="323">
        <v>46753</v>
      </c>
      <c r="BV1166" s="323">
        <v>47118</v>
      </c>
      <c r="BW1166" s="324">
        <v>8784</v>
      </c>
      <c r="BX1166" s="325">
        <v>83.47</v>
      </c>
      <c r="BY1166" s="274">
        <f t="shared" si="350"/>
        <v>0.96609999999999996</v>
      </c>
      <c r="BZ1166" s="326">
        <f t="shared" si="360"/>
        <v>86.398923506883349</v>
      </c>
      <c r="CA1166" s="296" t="str">
        <f t="shared" si="361"/>
        <v/>
      </c>
    </row>
    <row r="1167" spans="12:79" x14ac:dyDescent="0.25">
      <c r="L1167" s="332">
        <v>43922</v>
      </c>
      <c r="M1167" s="2" t="s">
        <v>108</v>
      </c>
      <c r="N1167" s="2" t="s">
        <v>138</v>
      </c>
      <c r="O1167" s="323">
        <v>46023</v>
      </c>
      <c r="P1167" s="323">
        <v>46387</v>
      </c>
      <c r="Q1167" s="324">
        <v>8760</v>
      </c>
      <c r="R1167" s="325">
        <v>42.85</v>
      </c>
      <c r="S1167" s="274">
        <f t="shared" si="342"/>
        <v>1.0544199999999999</v>
      </c>
      <c r="T1167" s="326">
        <f t="shared" si="351"/>
        <v>40.638455264505609</v>
      </c>
      <c r="U1167" s="296" t="str">
        <f t="shared" si="343"/>
        <v/>
      </c>
      <c r="V1167" s="296"/>
      <c r="W1167" s="332">
        <v>44356</v>
      </c>
      <c r="X1167" s="2" t="s">
        <v>108</v>
      </c>
      <c r="Y1167" s="2" t="s">
        <v>135</v>
      </c>
      <c r="Z1167" s="323">
        <v>45658</v>
      </c>
      <c r="AA1167" s="323">
        <v>46022</v>
      </c>
      <c r="AB1167" s="324">
        <v>8760</v>
      </c>
      <c r="AC1167" s="325">
        <v>58.87</v>
      </c>
      <c r="AD1167" s="274">
        <f t="shared" si="344"/>
        <v>1.09398</v>
      </c>
      <c r="AE1167" s="326">
        <f t="shared" si="352"/>
        <v>53.812683961315564</v>
      </c>
      <c r="AF1167" s="296" t="str">
        <f t="shared" si="353"/>
        <v/>
      </c>
      <c r="AG1167" s="296"/>
      <c r="AH1167" s="332">
        <v>44764</v>
      </c>
      <c r="AI1167" s="2" t="s">
        <v>108</v>
      </c>
      <c r="AJ1167" s="2" t="s">
        <v>143</v>
      </c>
      <c r="AK1167" s="323">
        <v>46753</v>
      </c>
      <c r="AL1167" s="323">
        <v>47118</v>
      </c>
      <c r="AM1167" s="324">
        <v>8784</v>
      </c>
      <c r="AN1167" s="325">
        <v>120.34</v>
      </c>
      <c r="AO1167" s="274">
        <f t="shared" si="345"/>
        <v>0.98765000000000003</v>
      </c>
      <c r="AP1167" s="326">
        <f t="shared" si="354"/>
        <v>121.84478307092594</v>
      </c>
      <c r="AQ1167" s="296" t="str">
        <f t="shared" si="355"/>
        <v/>
      </c>
      <c r="AR1167" s="296"/>
      <c r="AS1167" s="332">
        <v>44778</v>
      </c>
      <c r="AT1167" s="2" t="s">
        <v>115</v>
      </c>
      <c r="AU1167" s="2" t="s">
        <v>110</v>
      </c>
      <c r="AV1167" s="323">
        <v>44927</v>
      </c>
      <c r="AW1167" s="323">
        <v>45016</v>
      </c>
      <c r="AX1167" s="324">
        <v>2159</v>
      </c>
      <c r="AY1167" s="325">
        <v>461.52</v>
      </c>
      <c r="AZ1167" s="274">
        <f t="shared" si="346"/>
        <v>0.96899000000000002</v>
      </c>
      <c r="BA1167" s="326">
        <f t="shared" si="356"/>
        <v>476.28974499220834</v>
      </c>
      <c r="BB1167" s="296" t="str">
        <f t="shared" si="357"/>
        <v/>
      </c>
      <c r="BC1167" t="str">
        <f t="shared" si="347"/>
        <v/>
      </c>
      <c r="BD1167" s="296"/>
      <c r="BE1167" s="296"/>
      <c r="BF1167" s="332">
        <v>45141</v>
      </c>
      <c r="BG1167" s="2" t="s">
        <v>115</v>
      </c>
      <c r="BH1167" s="2" t="s">
        <v>111</v>
      </c>
      <c r="BI1167" s="323">
        <v>45292</v>
      </c>
      <c r="BJ1167" s="323">
        <v>45382</v>
      </c>
      <c r="BK1167" s="324">
        <v>2183</v>
      </c>
      <c r="BL1167" s="325">
        <v>136.72999999999999</v>
      </c>
      <c r="BM1167" s="274">
        <f t="shared" si="348"/>
        <v>0.95835000000000004</v>
      </c>
      <c r="BN1167" s="326">
        <f t="shared" si="358"/>
        <v>142.67230135128082</v>
      </c>
      <c r="BO1167" s="296">
        <f t="shared" si="359"/>
        <v>142.67230135128082</v>
      </c>
      <c r="BP1167">
        <f t="shared" si="349"/>
        <v>1</v>
      </c>
      <c r="BQ1167" s="296"/>
      <c r="BR1167" s="332">
        <v>45127</v>
      </c>
      <c r="BS1167" s="2" t="s">
        <v>108</v>
      </c>
      <c r="BT1167" s="2" t="s">
        <v>146</v>
      </c>
      <c r="BU1167" s="323">
        <v>47119</v>
      </c>
      <c r="BV1167" s="323">
        <v>47483</v>
      </c>
      <c r="BW1167" s="324">
        <v>8760</v>
      </c>
      <c r="BX1167" s="325">
        <v>81.47</v>
      </c>
      <c r="BY1167" s="274">
        <f t="shared" si="350"/>
        <v>0.96609999999999996</v>
      </c>
      <c r="BZ1167" s="326">
        <f t="shared" si="360"/>
        <v>84.328744436393748</v>
      </c>
      <c r="CA1167" s="296" t="str">
        <f t="shared" si="361"/>
        <v/>
      </c>
    </row>
    <row r="1168" spans="12:79" x14ac:dyDescent="0.25">
      <c r="L1168" s="332">
        <v>43921</v>
      </c>
      <c r="M1168" s="2" t="s">
        <v>108</v>
      </c>
      <c r="N1168" s="2" t="s">
        <v>151</v>
      </c>
      <c r="O1168" s="323">
        <v>44197</v>
      </c>
      <c r="P1168" s="323">
        <v>44561</v>
      </c>
      <c r="Q1168" s="324">
        <v>8760</v>
      </c>
      <c r="R1168" s="325">
        <v>35.65</v>
      </c>
      <c r="S1168" s="274">
        <f t="shared" si="342"/>
        <v>1.0590200000000001</v>
      </c>
      <c r="T1168" s="326">
        <f t="shared" si="351"/>
        <v>33.663198051028303</v>
      </c>
      <c r="U1168" s="296" t="str">
        <f t="shared" si="343"/>
        <v/>
      </c>
      <c r="V1168" s="296"/>
      <c r="W1168" s="332">
        <v>44356</v>
      </c>
      <c r="X1168" s="2" t="s">
        <v>108</v>
      </c>
      <c r="Y1168" s="2" t="s">
        <v>138</v>
      </c>
      <c r="Z1168" s="323">
        <v>46023</v>
      </c>
      <c r="AA1168" s="323">
        <v>46387</v>
      </c>
      <c r="AB1168" s="324">
        <v>8760</v>
      </c>
      <c r="AC1168" s="325">
        <v>58.85</v>
      </c>
      <c r="AD1168" s="274">
        <f t="shared" si="344"/>
        <v>1.09398</v>
      </c>
      <c r="AE1168" s="326">
        <f t="shared" si="352"/>
        <v>53.794402091445917</v>
      </c>
      <c r="AF1168" s="296" t="str">
        <f t="shared" si="353"/>
        <v/>
      </c>
      <c r="AG1168" s="296"/>
      <c r="AH1168" s="332">
        <v>44764</v>
      </c>
      <c r="AI1168" s="2" t="s">
        <v>108</v>
      </c>
      <c r="AJ1168" s="2" t="s">
        <v>146</v>
      </c>
      <c r="AK1168" s="323">
        <v>47119</v>
      </c>
      <c r="AL1168" s="323">
        <v>47483</v>
      </c>
      <c r="AM1168" s="324">
        <v>8760</v>
      </c>
      <c r="AN1168" s="325">
        <v>113.35</v>
      </c>
      <c r="AO1168" s="274">
        <f t="shared" si="345"/>
        <v>0.98765000000000003</v>
      </c>
      <c r="AP1168" s="326">
        <f t="shared" si="354"/>
        <v>114.76737710727484</v>
      </c>
      <c r="AQ1168" s="296" t="str">
        <f t="shared" si="355"/>
        <v/>
      </c>
      <c r="AR1168" s="296"/>
      <c r="AS1168" s="332">
        <v>44778</v>
      </c>
      <c r="AT1168" s="2" t="s">
        <v>115</v>
      </c>
      <c r="AU1168" s="2" t="s">
        <v>134</v>
      </c>
      <c r="AV1168" s="323">
        <v>45017</v>
      </c>
      <c r="AW1168" s="323">
        <v>45107</v>
      </c>
      <c r="AX1168" s="324">
        <v>2184</v>
      </c>
      <c r="AY1168" s="325">
        <v>365.38</v>
      </c>
      <c r="AZ1168" s="274">
        <f t="shared" si="346"/>
        <v>0.96899000000000002</v>
      </c>
      <c r="BA1168" s="326">
        <f t="shared" si="356"/>
        <v>377.07303480944074</v>
      </c>
      <c r="BB1168" s="296" t="str">
        <f t="shared" si="357"/>
        <v/>
      </c>
      <c r="BC1168" t="str">
        <f t="shared" si="347"/>
        <v/>
      </c>
      <c r="BD1168" s="296"/>
      <c r="BE1168" s="296"/>
      <c r="BF1168" s="332">
        <v>45141</v>
      </c>
      <c r="BG1168" s="2" t="s">
        <v>115</v>
      </c>
      <c r="BH1168" s="2" t="s">
        <v>117</v>
      </c>
      <c r="BI1168" s="323">
        <v>45383</v>
      </c>
      <c r="BJ1168" s="323">
        <v>45473</v>
      </c>
      <c r="BK1168" s="324">
        <v>2184</v>
      </c>
      <c r="BL1168" s="325">
        <v>120.91</v>
      </c>
      <c r="BM1168" s="274">
        <f t="shared" si="348"/>
        <v>0.95835000000000004</v>
      </c>
      <c r="BN1168" s="326">
        <f t="shared" si="358"/>
        <v>126.16476235195908</v>
      </c>
      <c r="BO1168" s="296">
        <f t="shared" si="359"/>
        <v>126.16476235195908</v>
      </c>
      <c r="BP1168">
        <f t="shared" si="349"/>
        <v>1</v>
      </c>
      <c r="BQ1168" s="296"/>
      <c r="BR1168" s="332">
        <v>45127</v>
      </c>
      <c r="BS1168" s="2" t="s">
        <v>108</v>
      </c>
      <c r="BT1168" s="2" t="s">
        <v>149</v>
      </c>
      <c r="BU1168" s="323">
        <v>47484</v>
      </c>
      <c r="BV1168" s="323">
        <v>47848</v>
      </c>
      <c r="BW1168" s="324">
        <v>8760</v>
      </c>
      <c r="BX1168" s="325">
        <v>80.69</v>
      </c>
      <c r="BY1168" s="274">
        <f t="shared" si="350"/>
        <v>0.96609999999999996</v>
      </c>
      <c r="BZ1168" s="326">
        <f t="shared" si="360"/>
        <v>83.52137459890281</v>
      </c>
      <c r="CA1168" s="296" t="str">
        <f t="shared" si="361"/>
        <v/>
      </c>
    </row>
    <row r="1169" spans="12:79" x14ac:dyDescent="0.25">
      <c r="L1169" s="332">
        <v>43921</v>
      </c>
      <c r="M1169" s="2" t="s">
        <v>108</v>
      </c>
      <c r="N1169" s="2" t="s">
        <v>133</v>
      </c>
      <c r="O1169" s="323">
        <v>44562</v>
      </c>
      <c r="P1169" s="323">
        <v>44926</v>
      </c>
      <c r="Q1169" s="324">
        <v>8760</v>
      </c>
      <c r="R1169" s="325">
        <v>39.049999999999997</v>
      </c>
      <c r="S1169" s="274">
        <f t="shared" si="342"/>
        <v>1.0590200000000001</v>
      </c>
      <c r="T1169" s="326">
        <f t="shared" si="351"/>
        <v>36.873713433174061</v>
      </c>
      <c r="U1169" s="296" t="str">
        <f t="shared" si="343"/>
        <v/>
      </c>
      <c r="V1169" s="296"/>
      <c r="W1169" s="332">
        <v>44356</v>
      </c>
      <c r="X1169" s="2" t="s">
        <v>108</v>
      </c>
      <c r="Y1169" s="2" t="s">
        <v>141</v>
      </c>
      <c r="Z1169" s="323">
        <v>46388</v>
      </c>
      <c r="AA1169" s="323">
        <v>46752</v>
      </c>
      <c r="AB1169" s="324">
        <v>8760</v>
      </c>
      <c r="AC1169" s="325">
        <v>59.18</v>
      </c>
      <c r="AD1169" s="274">
        <f t="shared" si="344"/>
        <v>1.09398</v>
      </c>
      <c r="AE1169" s="326">
        <f t="shared" si="352"/>
        <v>54.096052944295145</v>
      </c>
      <c r="AF1169" s="296" t="str">
        <f t="shared" si="353"/>
        <v/>
      </c>
      <c r="AG1169" s="296"/>
      <c r="AH1169" s="332">
        <v>44764</v>
      </c>
      <c r="AI1169" s="2" t="s">
        <v>108</v>
      </c>
      <c r="AJ1169" s="2" t="s">
        <v>149</v>
      </c>
      <c r="AK1169" s="323">
        <v>47484</v>
      </c>
      <c r="AL1169" s="323">
        <v>47848</v>
      </c>
      <c r="AM1169" s="324">
        <v>8760</v>
      </c>
      <c r="AN1169" s="325">
        <v>113.86</v>
      </c>
      <c r="AO1169" s="274">
        <f t="shared" si="345"/>
        <v>0.98765000000000003</v>
      </c>
      <c r="AP1169" s="326">
        <f t="shared" si="354"/>
        <v>115.28375436642536</v>
      </c>
      <c r="AQ1169" s="296" t="str">
        <f t="shared" si="355"/>
        <v/>
      </c>
      <c r="AR1169" s="296"/>
      <c r="AS1169" s="332">
        <v>44778</v>
      </c>
      <c r="AT1169" s="2" t="s">
        <v>115</v>
      </c>
      <c r="AU1169" s="2" t="s">
        <v>137</v>
      </c>
      <c r="AV1169" s="323">
        <v>45108</v>
      </c>
      <c r="AW1169" s="323">
        <v>45199</v>
      </c>
      <c r="AX1169" s="324">
        <v>2208</v>
      </c>
      <c r="AY1169" s="325">
        <v>362.04</v>
      </c>
      <c r="AZ1169" s="274">
        <f t="shared" si="346"/>
        <v>0.96899000000000002</v>
      </c>
      <c r="BA1169" s="326">
        <f t="shared" si="356"/>
        <v>373.62614681266064</v>
      </c>
      <c r="BB1169" s="296" t="str">
        <f t="shared" si="357"/>
        <v/>
      </c>
      <c r="BC1169" t="str">
        <f t="shared" si="347"/>
        <v/>
      </c>
      <c r="BD1169" s="296"/>
      <c r="BE1169" s="296"/>
      <c r="BF1169" s="332">
        <v>45141</v>
      </c>
      <c r="BG1169" s="2" t="s">
        <v>115</v>
      </c>
      <c r="BH1169" s="2" t="s">
        <v>118</v>
      </c>
      <c r="BI1169" s="323">
        <v>45474</v>
      </c>
      <c r="BJ1169" s="323">
        <v>45565</v>
      </c>
      <c r="BK1169" s="324">
        <v>2208</v>
      </c>
      <c r="BL1169" s="325">
        <v>131.38</v>
      </c>
      <c r="BM1169" s="274">
        <f t="shared" si="348"/>
        <v>0.95835000000000004</v>
      </c>
      <c r="BN1169" s="326">
        <f t="shared" si="358"/>
        <v>137.08978974278708</v>
      </c>
      <c r="BO1169" s="296">
        <f t="shared" si="359"/>
        <v>137.08978974278708</v>
      </c>
      <c r="BP1169">
        <f t="shared" si="349"/>
        <v>1</v>
      </c>
      <c r="BQ1169" s="296"/>
      <c r="BR1169" s="332">
        <v>45127</v>
      </c>
      <c r="BS1169" s="2" t="s">
        <v>108</v>
      </c>
      <c r="BT1169" s="2" t="s">
        <v>153</v>
      </c>
      <c r="BU1169" s="323">
        <v>47849</v>
      </c>
      <c r="BV1169" s="323">
        <v>48213</v>
      </c>
      <c r="BW1169" s="324">
        <v>8760</v>
      </c>
      <c r="BX1169" s="325">
        <v>80.400000000000006</v>
      </c>
      <c r="BY1169" s="274">
        <f t="shared" si="350"/>
        <v>0.96609999999999996</v>
      </c>
      <c r="BZ1169" s="326">
        <f t="shared" si="360"/>
        <v>83.221198633681823</v>
      </c>
      <c r="CA1169" s="296" t="str">
        <f t="shared" si="361"/>
        <v/>
      </c>
    </row>
    <row r="1170" spans="12:79" x14ac:dyDescent="0.25">
      <c r="L1170" s="332">
        <v>43921</v>
      </c>
      <c r="M1170" s="2" t="s">
        <v>108</v>
      </c>
      <c r="N1170" s="2" t="s">
        <v>110</v>
      </c>
      <c r="O1170" s="323">
        <v>44927</v>
      </c>
      <c r="P1170" s="323">
        <v>45291</v>
      </c>
      <c r="Q1170" s="324">
        <v>8760</v>
      </c>
      <c r="R1170" s="325">
        <v>41.08</v>
      </c>
      <c r="S1170" s="274">
        <f t="shared" si="342"/>
        <v>1.0590200000000001</v>
      </c>
      <c r="T1170" s="326">
        <f t="shared" si="351"/>
        <v>38.79057997016109</v>
      </c>
      <c r="U1170" s="296" t="str">
        <f t="shared" si="343"/>
        <v/>
      </c>
      <c r="V1170" s="296"/>
      <c r="W1170" s="332">
        <v>44355</v>
      </c>
      <c r="X1170" s="2" t="s">
        <v>108</v>
      </c>
      <c r="Y1170" s="2" t="s">
        <v>133</v>
      </c>
      <c r="Z1170" s="323">
        <v>44562</v>
      </c>
      <c r="AA1170" s="323">
        <v>44926</v>
      </c>
      <c r="AB1170" s="324">
        <v>8760</v>
      </c>
      <c r="AC1170" s="325">
        <v>65.12</v>
      </c>
      <c r="AD1170" s="274">
        <f t="shared" si="344"/>
        <v>1.09398</v>
      </c>
      <c r="AE1170" s="326">
        <f t="shared" si="352"/>
        <v>59.52576829558128</v>
      </c>
      <c r="AF1170" s="296" t="str">
        <f t="shared" si="353"/>
        <v/>
      </c>
      <c r="AG1170" s="296"/>
      <c r="AH1170" s="332">
        <v>44764</v>
      </c>
      <c r="AI1170" s="2" t="s">
        <v>108</v>
      </c>
      <c r="AJ1170" s="2" t="s">
        <v>153</v>
      </c>
      <c r="AK1170" s="323">
        <v>47849</v>
      </c>
      <c r="AL1170" s="323">
        <v>48213</v>
      </c>
      <c r="AM1170" s="324">
        <v>8760</v>
      </c>
      <c r="AN1170" s="325">
        <v>113.86</v>
      </c>
      <c r="AO1170" s="274">
        <f t="shared" si="345"/>
        <v>0.98765000000000003</v>
      </c>
      <c r="AP1170" s="326">
        <f t="shared" si="354"/>
        <v>115.28375436642536</v>
      </c>
      <c r="AQ1170" s="296" t="str">
        <f t="shared" si="355"/>
        <v/>
      </c>
      <c r="AR1170" s="296"/>
      <c r="AS1170" s="332">
        <v>44778</v>
      </c>
      <c r="AT1170" s="2" t="s">
        <v>115</v>
      </c>
      <c r="AU1170" s="2" t="s">
        <v>116</v>
      </c>
      <c r="AV1170" s="323">
        <v>45200</v>
      </c>
      <c r="AW1170" s="323">
        <v>45291</v>
      </c>
      <c r="AX1170" s="324">
        <v>2209</v>
      </c>
      <c r="AY1170" s="325">
        <v>439.14</v>
      </c>
      <c r="AZ1170" s="274">
        <f t="shared" si="346"/>
        <v>0.96899000000000002</v>
      </c>
      <c r="BA1170" s="326">
        <f t="shared" si="356"/>
        <v>453.19353140899284</v>
      </c>
      <c r="BB1170" s="296" t="str">
        <f t="shared" si="357"/>
        <v/>
      </c>
      <c r="BC1170">
        <f t="shared" si="347"/>
        <v>1</v>
      </c>
      <c r="BD1170" s="296"/>
      <c r="BE1170" s="296"/>
      <c r="BF1170" s="332">
        <v>45141</v>
      </c>
      <c r="BG1170" s="2" t="s">
        <v>115</v>
      </c>
      <c r="BH1170" s="2" t="s">
        <v>140</v>
      </c>
      <c r="BI1170" s="323">
        <v>45566</v>
      </c>
      <c r="BJ1170" s="323">
        <v>45657</v>
      </c>
      <c r="BK1170" s="324">
        <v>2209</v>
      </c>
      <c r="BL1170" s="325">
        <v>154.31</v>
      </c>
      <c r="BM1170" s="274">
        <f t="shared" si="348"/>
        <v>0.95835000000000004</v>
      </c>
      <c r="BN1170" s="326">
        <f t="shared" si="358"/>
        <v>161.01633015077999</v>
      </c>
      <c r="BO1170" s="296" t="str">
        <f t="shared" si="359"/>
        <v/>
      </c>
      <c r="BP1170" t="str">
        <f t="shared" si="349"/>
        <v/>
      </c>
      <c r="BQ1170" s="296"/>
      <c r="BR1170" s="332">
        <v>45127</v>
      </c>
      <c r="BS1170" s="2" t="s">
        <v>108</v>
      </c>
      <c r="BT1170" s="2" t="s">
        <v>155</v>
      </c>
      <c r="BU1170" s="323">
        <v>48214</v>
      </c>
      <c r="BV1170" s="323">
        <v>48579</v>
      </c>
      <c r="BW1170" s="324">
        <v>8784</v>
      </c>
      <c r="BX1170" s="325">
        <v>80.14</v>
      </c>
      <c r="BY1170" s="274">
        <f t="shared" si="350"/>
        <v>0.96609999999999996</v>
      </c>
      <c r="BZ1170" s="326">
        <f t="shared" si="360"/>
        <v>82.952075354518172</v>
      </c>
      <c r="CA1170" s="296" t="str">
        <f t="shared" si="361"/>
        <v/>
      </c>
    </row>
    <row r="1171" spans="12:79" x14ac:dyDescent="0.25">
      <c r="L1171" s="332">
        <v>43921</v>
      </c>
      <c r="M1171" s="2" t="s">
        <v>108</v>
      </c>
      <c r="N1171" s="2" t="s">
        <v>111</v>
      </c>
      <c r="O1171" s="323">
        <v>45292</v>
      </c>
      <c r="P1171" s="323">
        <v>45657</v>
      </c>
      <c r="Q1171" s="324">
        <v>8784</v>
      </c>
      <c r="R1171" s="325">
        <v>42.1</v>
      </c>
      <c r="S1171" s="274">
        <f t="shared" si="342"/>
        <v>1.0590200000000001</v>
      </c>
      <c r="T1171" s="326">
        <f t="shared" si="351"/>
        <v>39.753734584804818</v>
      </c>
      <c r="U1171" s="296" t="str">
        <f t="shared" si="343"/>
        <v/>
      </c>
      <c r="V1171" s="296"/>
      <c r="W1171" s="332">
        <v>44355</v>
      </c>
      <c r="X1171" s="2" t="s">
        <v>108</v>
      </c>
      <c r="Y1171" s="2" t="s">
        <v>110</v>
      </c>
      <c r="Z1171" s="323">
        <v>44927</v>
      </c>
      <c r="AA1171" s="323">
        <v>45291</v>
      </c>
      <c r="AB1171" s="324">
        <v>8760</v>
      </c>
      <c r="AC1171" s="325">
        <v>61.23</v>
      </c>
      <c r="AD1171" s="274">
        <f t="shared" si="344"/>
        <v>1.09398</v>
      </c>
      <c r="AE1171" s="326">
        <f t="shared" si="352"/>
        <v>55.969944605934295</v>
      </c>
      <c r="AF1171" s="296" t="str">
        <f t="shared" si="353"/>
        <v/>
      </c>
      <c r="AG1171" s="296"/>
      <c r="AH1171" s="332">
        <v>44764</v>
      </c>
      <c r="AI1171" s="2" t="s">
        <v>108</v>
      </c>
      <c r="AJ1171" s="2" t="s">
        <v>155</v>
      </c>
      <c r="AK1171" s="323">
        <v>48214</v>
      </c>
      <c r="AL1171" s="323">
        <v>48579</v>
      </c>
      <c r="AM1171" s="324">
        <v>8784</v>
      </c>
      <c r="AN1171" s="325">
        <v>113.86</v>
      </c>
      <c r="AO1171" s="274">
        <f t="shared" si="345"/>
        <v>0.98765000000000003</v>
      </c>
      <c r="AP1171" s="326">
        <f t="shared" si="354"/>
        <v>115.28375436642536</v>
      </c>
      <c r="AQ1171" s="296" t="str">
        <f t="shared" si="355"/>
        <v/>
      </c>
      <c r="AR1171" s="296"/>
      <c r="AS1171" s="332">
        <v>44778</v>
      </c>
      <c r="AT1171" s="2" t="s">
        <v>115</v>
      </c>
      <c r="AU1171" s="2" t="s">
        <v>111</v>
      </c>
      <c r="AV1171" s="323">
        <v>45292</v>
      </c>
      <c r="AW1171" s="323">
        <v>45382</v>
      </c>
      <c r="AX1171" s="324">
        <v>2183</v>
      </c>
      <c r="AY1171" s="325">
        <v>359.85</v>
      </c>
      <c r="AZ1171" s="274">
        <f t="shared" si="346"/>
        <v>0.96899000000000002</v>
      </c>
      <c r="BA1171" s="326">
        <f t="shared" si="356"/>
        <v>371.36606156926285</v>
      </c>
      <c r="BB1171" s="296" t="str">
        <f t="shared" si="357"/>
        <v/>
      </c>
      <c r="BC1171">
        <f t="shared" si="347"/>
        <v>1</v>
      </c>
      <c r="BD1171" s="296"/>
      <c r="BE1171" s="296"/>
      <c r="BF1171" s="332">
        <v>45141</v>
      </c>
      <c r="BG1171" s="2" t="s">
        <v>115</v>
      </c>
      <c r="BH1171" s="2" t="s">
        <v>135</v>
      </c>
      <c r="BI1171" s="323">
        <v>45658</v>
      </c>
      <c r="BJ1171" s="323">
        <v>45747</v>
      </c>
      <c r="BK1171" s="324">
        <v>2159</v>
      </c>
      <c r="BL1171" s="325">
        <v>154.21</v>
      </c>
      <c r="BM1171" s="274">
        <f t="shared" si="348"/>
        <v>0.95835000000000004</v>
      </c>
      <c r="BN1171" s="326">
        <f t="shared" si="358"/>
        <v>160.91198413940629</v>
      </c>
      <c r="BO1171" s="296" t="str">
        <f t="shared" si="359"/>
        <v/>
      </c>
      <c r="BP1171" t="str">
        <f t="shared" si="349"/>
        <v/>
      </c>
      <c r="BQ1171" s="296"/>
      <c r="BR1171" s="332">
        <v>45127</v>
      </c>
      <c r="BS1171" s="2" t="s">
        <v>108</v>
      </c>
      <c r="BT1171" s="2" t="s">
        <v>158</v>
      </c>
      <c r="BU1171" s="323">
        <v>48580</v>
      </c>
      <c r="BV1171" s="323">
        <v>48944</v>
      </c>
      <c r="BW1171" s="324">
        <v>8760</v>
      </c>
      <c r="BX1171" s="325">
        <v>79.59</v>
      </c>
      <c r="BY1171" s="274">
        <f t="shared" si="350"/>
        <v>0.96609999999999996</v>
      </c>
      <c r="BZ1171" s="326">
        <f t="shared" si="360"/>
        <v>82.382776110133534</v>
      </c>
      <c r="CA1171" s="296" t="str">
        <f t="shared" si="361"/>
        <v/>
      </c>
    </row>
    <row r="1172" spans="12:79" x14ac:dyDescent="0.25">
      <c r="L1172" s="332">
        <v>43921</v>
      </c>
      <c r="M1172" s="2" t="s">
        <v>108</v>
      </c>
      <c r="N1172" s="2" t="s">
        <v>135</v>
      </c>
      <c r="O1172" s="323">
        <v>45658</v>
      </c>
      <c r="P1172" s="323">
        <v>46022</v>
      </c>
      <c r="Q1172" s="324">
        <v>8760</v>
      </c>
      <c r="R1172" s="325">
        <v>42.68</v>
      </c>
      <c r="S1172" s="274">
        <f t="shared" si="342"/>
        <v>1.0590200000000001</v>
      </c>
      <c r="T1172" s="326">
        <f t="shared" si="351"/>
        <v>40.301410738229684</v>
      </c>
      <c r="U1172" s="296" t="str">
        <f t="shared" si="343"/>
        <v/>
      </c>
      <c r="V1172" s="296"/>
      <c r="W1172" s="332">
        <v>44355</v>
      </c>
      <c r="X1172" s="2" t="s">
        <v>108</v>
      </c>
      <c r="Y1172" s="2" t="s">
        <v>111</v>
      </c>
      <c r="Z1172" s="323">
        <v>45292</v>
      </c>
      <c r="AA1172" s="323">
        <v>45657</v>
      </c>
      <c r="AB1172" s="324">
        <v>8784</v>
      </c>
      <c r="AC1172" s="325">
        <v>58.66</v>
      </c>
      <c r="AD1172" s="274">
        <f t="shared" si="344"/>
        <v>1.09398</v>
      </c>
      <c r="AE1172" s="326">
        <f t="shared" si="352"/>
        <v>53.620724327684236</v>
      </c>
      <c r="AF1172" s="296" t="str">
        <f t="shared" si="353"/>
        <v/>
      </c>
      <c r="AG1172" s="296"/>
      <c r="AH1172" s="332">
        <v>44763</v>
      </c>
      <c r="AI1172" s="2" t="s">
        <v>108</v>
      </c>
      <c r="AJ1172" s="2" t="s">
        <v>110</v>
      </c>
      <c r="AK1172" s="323">
        <v>44927</v>
      </c>
      <c r="AL1172" s="323">
        <v>45291</v>
      </c>
      <c r="AM1172" s="324">
        <v>8760</v>
      </c>
      <c r="AN1172" s="325">
        <v>327.74</v>
      </c>
      <c r="AO1172" s="274">
        <f t="shared" si="345"/>
        <v>0.98765000000000003</v>
      </c>
      <c r="AP1172" s="326">
        <f t="shared" si="354"/>
        <v>331.83820179213285</v>
      </c>
      <c r="AQ1172" s="296" t="str">
        <f t="shared" si="355"/>
        <v/>
      </c>
      <c r="AR1172" s="296"/>
      <c r="AS1172" s="332">
        <v>44778</v>
      </c>
      <c r="AT1172" s="2" t="s">
        <v>115</v>
      </c>
      <c r="AU1172" s="2" t="s">
        <v>117</v>
      </c>
      <c r="AV1172" s="323">
        <v>45383</v>
      </c>
      <c r="AW1172" s="323">
        <v>45473</v>
      </c>
      <c r="AX1172" s="324">
        <v>2184</v>
      </c>
      <c r="AY1172" s="325">
        <v>170.65</v>
      </c>
      <c r="AZ1172" s="274">
        <f t="shared" si="346"/>
        <v>0.96899000000000002</v>
      </c>
      <c r="BA1172" s="326">
        <f t="shared" si="356"/>
        <v>176.1112085780039</v>
      </c>
      <c r="BB1172" s="296" t="str">
        <f t="shared" si="357"/>
        <v/>
      </c>
      <c r="BC1172">
        <f t="shared" si="347"/>
        <v>1</v>
      </c>
      <c r="BD1172" s="296"/>
      <c r="BE1172" s="296"/>
      <c r="BF1172" s="332">
        <v>45141</v>
      </c>
      <c r="BG1172" s="2" t="s">
        <v>115</v>
      </c>
      <c r="BH1172" s="2" t="s">
        <v>145</v>
      </c>
      <c r="BI1172" s="323">
        <v>45748</v>
      </c>
      <c r="BJ1172" s="323">
        <v>45838</v>
      </c>
      <c r="BK1172" s="324">
        <v>2184</v>
      </c>
      <c r="BL1172" s="325">
        <v>107.43</v>
      </c>
      <c r="BM1172" s="274">
        <f t="shared" si="348"/>
        <v>0.95835000000000004</v>
      </c>
      <c r="BN1172" s="326">
        <f t="shared" si="358"/>
        <v>112.09892001878228</v>
      </c>
      <c r="BO1172" s="296" t="str">
        <f t="shared" si="359"/>
        <v/>
      </c>
      <c r="BP1172" t="str">
        <f t="shared" si="349"/>
        <v/>
      </c>
      <c r="BQ1172" s="296"/>
      <c r="BR1172" s="332">
        <v>45126</v>
      </c>
      <c r="BS1172" s="2" t="s">
        <v>108</v>
      </c>
      <c r="BT1172" s="2" t="s">
        <v>111</v>
      </c>
      <c r="BU1172" s="323">
        <v>45292</v>
      </c>
      <c r="BV1172" s="323">
        <v>45657</v>
      </c>
      <c r="BW1172" s="324">
        <v>8784</v>
      </c>
      <c r="BX1172" s="325">
        <v>142.47</v>
      </c>
      <c r="BY1172" s="274">
        <f t="shared" si="350"/>
        <v>0.96609999999999996</v>
      </c>
      <c r="BZ1172" s="326">
        <f t="shared" si="360"/>
        <v>147.46920608632647</v>
      </c>
      <c r="CA1172" s="296">
        <f t="shared" si="361"/>
        <v>147.46920608632647</v>
      </c>
    </row>
    <row r="1173" spans="12:79" x14ac:dyDescent="0.25">
      <c r="L1173" s="332">
        <v>43921</v>
      </c>
      <c r="M1173" s="2" t="s">
        <v>108</v>
      </c>
      <c r="N1173" s="2" t="s">
        <v>138</v>
      </c>
      <c r="O1173" s="323">
        <v>46023</v>
      </c>
      <c r="P1173" s="323">
        <v>46387</v>
      </c>
      <c r="Q1173" s="324">
        <v>8760</v>
      </c>
      <c r="R1173" s="325">
        <v>43.23</v>
      </c>
      <c r="S1173" s="274">
        <f t="shared" si="342"/>
        <v>1.0590200000000001</v>
      </c>
      <c r="T1173" s="326">
        <f t="shared" si="351"/>
        <v>40.820758814753255</v>
      </c>
      <c r="U1173" s="296" t="str">
        <f t="shared" si="343"/>
        <v/>
      </c>
      <c r="V1173" s="296"/>
      <c r="W1173" s="332">
        <v>44355</v>
      </c>
      <c r="X1173" s="2" t="s">
        <v>108</v>
      </c>
      <c r="Y1173" s="2" t="s">
        <v>135</v>
      </c>
      <c r="Z1173" s="323">
        <v>45658</v>
      </c>
      <c r="AA1173" s="323">
        <v>46022</v>
      </c>
      <c r="AB1173" s="324">
        <v>8760</v>
      </c>
      <c r="AC1173" s="325">
        <v>58.73</v>
      </c>
      <c r="AD1173" s="274">
        <f t="shared" si="344"/>
        <v>1.09398</v>
      </c>
      <c r="AE1173" s="326">
        <f t="shared" si="352"/>
        <v>53.68471087222801</v>
      </c>
      <c r="AF1173" s="296" t="str">
        <f t="shared" si="353"/>
        <v/>
      </c>
      <c r="AG1173" s="296"/>
      <c r="AH1173" s="332">
        <v>44763</v>
      </c>
      <c r="AI1173" s="2" t="s">
        <v>108</v>
      </c>
      <c r="AJ1173" s="2" t="s">
        <v>111</v>
      </c>
      <c r="AK1173" s="323">
        <v>45292</v>
      </c>
      <c r="AL1173" s="323">
        <v>45657</v>
      </c>
      <c r="AM1173" s="324">
        <v>8784</v>
      </c>
      <c r="AN1173" s="325">
        <v>205.85</v>
      </c>
      <c r="AO1173" s="274">
        <f t="shared" si="345"/>
        <v>0.98765000000000003</v>
      </c>
      <c r="AP1173" s="326">
        <f t="shared" si="354"/>
        <v>208.42403685516123</v>
      </c>
      <c r="AQ1173" s="296">
        <f t="shared" si="355"/>
        <v>208.42403685516123</v>
      </c>
      <c r="AR1173" s="296"/>
      <c r="AS1173" s="332">
        <v>44778</v>
      </c>
      <c r="AT1173" s="2" t="s">
        <v>115</v>
      </c>
      <c r="AU1173" s="2" t="s">
        <v>118</v>
      </c>
      <c r="AV1173" s="323">
        <v>45474</v>
      </c>
      <c r="AW1173" s="323">
        <v>45565</v>
      </c>
      <c r="AX1173" s="324">
        <v>2208</v>
      </c>
      <c r="AY1173" s="325">
        <v>170.43</v>
      </c>
      <c r="AZ1173" s="274">
        <f t="shared" si="346"/>
        <v>0.96899000000000002</v>
      </c>
      <c r="BA1173" s="326">
        <f t="shared" si="356"/>
        <v>175.88416805126988</v>
      </c>
      <c r="BB1173" s="296" t="str">
        <f t="shared" si="357"/>
        <v/>
      </c>
      <c r="BC1173">
        <f t="shared" si="347"/>
        <v>1</v>
      </c>
      <c r="BD1173" s="296"/>
      <c r="BE1173" s="296"/>
      <c r="BF1173" s="332">
        <v>45141</v>
      </c>
      <c r="BG1173" s="2" t="s">
        <v>115</v>
      </c>
      <c r="BH1173" s="2" t="s">
        <v>148</v>
      </c>
      <c r="BI1173" s="323">
        <v>45839</v>
      </c>
      <c r="BJ1173" s="323">
        <v>45930</v>
      </c>
      <c r="BK1173" s="324">
        <v>2208</v>
      </c>
      <c r="BL1173" s="325">
        <v>108.44</v>
      </c>
      <c r="BM1173" s="274">
        <f t="shared" si="348"/>
        <v>0.95835000000000004</v>
      </c>
      <c r="BN1173" s="326">
        <f t="shared" si="358"/>
        <v>113.1528147336568</v>
      </c>
      <c r="BO1173" s="296" t="str">
        <f t="shared" si="359"/>
        <v/>
      </c>
      <c r="BP1173" t="str">
        <f t="shared" si="349"/>
        <v/>
      </c>
      <c r="BQ1173" s="296"/>
      <c r="BR1173" s="332">
        <v>45126</v>
      </c>
      <c r="BS1173" s="2" t="s">
        <v>108</v>
      </c>
      <c r="BT1173" s="2" t="s">
        <v>135</v>
      </c>
      <c r="BU1173" s="323">
        <v>45658</v>
      </c>
      <c r="BV1173" s="323">
        <v>46022</v>
      </c>
      <c r="BW1173" s="324">
        <v>8760</v>
      </c>
      <c r="BX1173" s="325">
        <v>129.83000000000001</v>
      </c>
      <c r="BY1173" s="274">
        <f t="shared" si="350"/>
        <v>0.96609999999999996</v>
      </c>
      <c r="BZ1173" s="326">
        <f t="shared" si="360"/>
        <v>134.38567436083224</v>
      </c>
      <c r="CA1173" s="296" t="str">
        <f t="shared" si="361"/>
        <v/>
      </c>
    </row>
    <row r="1174" spans="12:79" x14ac:dyDescent="0.25">
      <c r="L1174" s="332">
        <v>43920</v>
      </c>
      <c r="M1174" s="2" t="s">
        <v>108</v>
      </c>
      <c r="N1174" s="2" t="s">
        <v>151</v>
      </c>
      <c r="O1174" s="323">
        <v>44197</v>
      </c>
      <c r="P1174" s="323">
        <v>44561</v>
      </c>
      <c r="Q1174" s="324">
        <v>8760</v>
      </c>
      <c r="R1174" s="325">
        <v>34.72</v>
      </c>
      <c r="S1174" s="274">
        <f t="shared" ref="S1174:S1237" si="362">VLOOKUP(CONCATENATE(YEAR(L1174),"-",MONTH(L1174)),$A$22:$B$69,2,0)</f>
        <v>1.0590200000000001</v>
      </c>
      <c r="T1174" s="326">
        <f t="shared" si="351"/>
        <v>32.785027667088436</v>
      </c>
      <c r="U1174" s="296" t="str">
        <f t="shared" ref="U1174:U1237" si="363">IF(AND($L1174&gt;=N$19,$L1174&lt;=O$19,$N1174=U$16),T1174,"")</f>
        <v/>
      </c>
      <c r="V1174" s="296"/>
      <c r="W1174" s="332">
        <v>44355</v>
      </c>
      <c r="X1174" s="2" t="s">
        <v>108</v>
      </c>
      <c r="Y1174" s="2" t="s">
        <v>138</v>
      </c>
      <c r="Z1174" s="323">
        <v>46023</v>
      </c>
      <c r="AA1174" s="323">
        <v>46387</v>
      </c>
      <c r="AB1174" s="324">
        <v>8760</v>
      </c>
      <c r="AC1174" s="325">
        <v>58.73</v>
      </c>
      <c r="AD1174" s="274">
        <f t="shared" ref="AD1174:AD1237" si="364">VLOOKUP(CONCATENATE(YEAR(W1174),"-",MONTH(W1174)),$A$22:$B$69,2,0)</f>
        <v>1.09398</v>
      </c>
      <c r="AE1174" s="326">
        <f t="shared" si="352"/>
        <v>53.68471087222801</v>
      </c>
      <c r="AF1174" s="296" t="str">
        <f t="shared" si="353"/>
        <v/>
      </c>
      <c r="AG1174" s="296"/>
      <c r="AH1174" s="332">
        <v>44763</v>
      </c>
      <c r="AI1174" s="2" t="s">
        <v>108</v>
      </c>
      <c r="AJ1174" s="2" t="s">
        <v>135</v>
      </c>
      <c r="AK1174" s="323">
        <v>45658</v>
      </c>
      <c r="AL1174" s="323">
        <v>46022</v>
      </c>
      <c r="AM1174" s="324">
        <v>8760</v>
      </c>
      <c r="AN1174" s="325">
        <v>161.66999999999999</v>
      </c>
      <c r="AO1174" s="274">
        <f t="shared" ref="AO1174:AO1237" si="365">VLOOKUP(CONCATENATE(YEAR(AH1174),"-",MONTH(AH1174)),$A$22:$B$69,2,0)</f>
        <v>0.98765000000000003</v>
      </c>
      <c r="AP1174" s="326">
        <f t="shared" si="354"/>
        <v>163.69159115071128</v>
      </c>
      <c r="AQ1174" s="296" t="str">
        <f t="shared" si="355"/>
        <v/>
      </c>
      <c r="AR1174" s="296"/>
      <c r="AS1174" s="332">
        <v>44778</v>
      </c>
      <c r="AT1174" s="2" t="s">
        <v>115</v>
      </c>
      <c r="AU1174" s="2" t="s">
        <v>140</v>
      </c>
      <c r="AV1174" s="323">
        <v>45566</v>
      </c>
      <c r="AW1174" s="323">
        <v>45657</v>
      </c>
      <c r="AX1174" s="324">
        <v>2209</v>
      </c>
      <c r="AY1174" s="325">
        <v>236.65</v>
      </c>
      <c r="AZ1174" s="274">
        <f t="shared" ref="AZ1174:AZ1237" si="366">VLOOKUP(CONCATENATE(YEAR(AS1174),"-",MONTH(AS1174)),$A$22:$B$69,2,0)</f>
        <v>0.96899000000000002</v>
      </c>
      <c r="BA1174" s="326">
        <f t="shared" si="356"/>
        <v>244.2233665982105</v>
      </c>
      <c r="BB1174" s="296" t="str">
        <f t="shared" si="357"/>
        <v/>
      </c>
      <c r="BC1174" t="str">
        <f t="shared" ref="BC1174:BC1237" si="367">IF(OR(AU1174=AU$16,AU1174=AV$16,AU1174=AW$16,AU1174=AX$16),1,"")</f>
        <v/>
      </c>
      <c r="BD1174" s="296"/>
      <c r="BE1174" s="296"/>
      <c r="BF1174" s="332">
        <v>45141</v>
      </c>
      <c r="BG1174" s="2" t="s">
        <v>115</v>
      </c>
      <c r="BH1174" s="2" t="s">
        <v>152</v>
      </c>
      <c r="BI1174" s="323">
        <v>45931</v>
      </c>
      <c r="BJ1174" s="323">
        <v>46022</v>
      </c>
      <c r="BK1174" s="324">
        <v>2209</v>
      </c>
      <c r="BL1174" s="325">
        <v>135.29</v>
      </c>
      <c r="BM1174" s="274">
        <f t="shared" ref="BM1174:BM1237" si="368">VLOOKUP(CONCATENATE(YEAR(BF1174),"-",MONTH(BF1174)),$A$22:$B$69,2,0)</f>
        <v>0.95835000000000004</v>
      </c>
      <c r="BN1174" s="326">
        <f t="shared" si="358"/>
        <v>141.16971878749933</v>
      </c>
      <c r="BO1174" s="296" t="str">
        <f t="shared" si="359"/>
        <v/>
      </c>
      <c r="BP1174" t="str">
        <f t="shared" ref="BP1174:BP1237" si="369">IF(OR(BH1174=BH$16,BH1174=BI$16,BH1174=BJ$16,BH1174=BK$16),1,"")</f>
        <v/>
      </c>
      <c r="BQ1174" s="296"/>
      <c r="BR1174" s="332">
        <v>45126</v>
      </c>
      <c r="BS1174" s="2" t="s">
        <v>108</v>
      </c>
      <c r="BT1174" s="2" t="s">
        <v>138</v>
      </c>
      <c r="BU1174" s="323">
        <v>46023</v>
      </c>
      <c r="BV1174" s="323">
        <v>46387</v>
      </c>
      <c r="BW1174" s="324">
        <v>8760</v>
      </c>
      <c r="BX1174" s="325">
        <v>107.58</v>
      </c>
      <c r="BY1174" s="274">
        <f t="shared" ref="BY1174:BY1237" si="370">VLOOKUP(CONCATENATE(YEAR(BR1174),"-",MONTH(BR1174)),$A$22:$B$69,2,0)</f>
        <v>0.96609999999999996</v>
      </c>
      <c r="BZ1174" s="326">
        <f t="shared" si="360"/>
        <v>111.35493220163545</v>
      </c>
      <c r="CA1174" s="296" t="str">
        <f t="shared" si="361"/>
        <v/>
      </c>
    </row>
    <row r="1175" spans="12:79" x14ac:dyDescent="0.25">
      <c r="L1175" s="332">
        <v>43920</v>
      </c>
      <c r="M1175" s="2" t="s">
        <v>108</v>
      </c>
      <c r="N1175" s="2" t="s">
        <v>133</v>
      </c>
      <c r="O1175" s="323">
        <v>44562</v>
      </c>
      <c r="P1175" s="323">
        <v>44926</v>
      </c>
      <c r="Q1175" s="324">
        <v>8760</v>
      </c>
      <c r="R1175" s="325">
        <v>38.299999999999997</v>
      </c>
      <c r="S1175" s="274">
        <f t="shared" si="362"/>
        <v>1.0590200000000001</v>
      </c>
      <c r="T1175" s="326">
        <f t="shared" ref="T1175:T1238" si="371">IF(R1175="","",R1175/S1175)</f>
        <v>36.165511510641906</v>
      </c>
      <c r="U1175" s="296" t="str">
        <f t="shared" si="363"/>
        <v/>
      </c>
      <c r="V1175" s="296"/>
      <c r="W1175" s="332">
        <v>44355</v>
      </c>
      <c r="X1175" s="2" t="s">
        <v>108</v>
      </c>
      <c r="Y1175" s="2" t="s">
        <v>141</v>
      </c>
      <c r="Z1175" s="323">
        <v>46388</v>
      </c>
      <c r="AA1175" s="323">
        <v>46752</v>
      </c>
      <c r="AB1175" s="324">
        <v>8760</v>
      </c>
      <c r="AC1175" s="325">
        <v>59.05</v>
      </c>
      <c r="AD1175" s="274">
        <f t="shared" si="364"/>
        <v>1.09398</v>
      </c>
      <c r="AE1175" s="326">
        <f t="shared" ref="AE1175:AE1238" si="372">IF(AC1175="","",AC1175/AD1175)</f>
        <v>53.977220790142418</v>
      </c>
      <c r="AF1175" s="296" t="str">
        <f t="shared" ref="AF1175:AF1238" si="373">IF(AND($W1175&gt;=Y$13,$W1175&lt;=Z$13,$Y1175=AF$16),AE1175,"")</f>
        <v/>
      </c>
      <c r="AG1175" s="296"/>
      <c r="AH1175" s="332">
        <v>44763</v>
      </c>
      <c r="AI1175" s="2" t="s">
        <v>108</v>
      </c>
      <c r="AJ1175" s="2" t="s">
        <v>138</v>
      </c>
      <c r="AK1175" s="323">
        <v>46023</v>
      </c>
      <c r="AL1175" s="323">
        <v>46387</v>
      </c>
      <c r="AM1175" s="324">
        <v>8760</v>
      </c>
      <c r="AN1175" s="325">
        <v>140.04</v>
      </c>
      <c r="AO1175" s="274">
        <f t="shared" si="365"/>
        <v>0.98765000000000003</v>
      </c>
      <c r="AP1175" s="326">
        <f t="shared" ref="AP1175:AP1238" si="374">IF(AN1175="","",AN1175/AO1175)</f>
        <v>141.79112033615147</v>
      </c>
      <c r="AQ1175" s="296" t="str">
        <f t="shared" ref="AQ1175:AQ1238" si="375">IF(AND(AH1175&gt;=AJ$19,AH1175&lt;=AK$19,$AJ1175=AQ$16),AP1175,"")</f>
        <v/>
      </c>
      <c r="AR1175" s="296"/>
      <c r="AS1175" s="332">
        <v>44778</v>
      </c>
      <c r="AT1175" s="2" t="s">
        <v>115</v>
      </c>
      <c r="AU1175" s="2" t="s">
        <v>135</v>
      </c>
      <c r="AV1175" s="323">
        <v>45658</v>
      </c>
      <c r="AW1175" s="323">
        <v>45747</v>
      </c>
      <c r="AX1175" s="324">
        <v>2159</v>
      </c>
      <c r="AY1175" s="325">
        <v>184.7</v>
      </c>
      <c r="AZ1175" s="274">
        <f t="shared" si="366"/>
        <v>0.96899000000000002</v>
      </c>
      <c r="BA1175" s="326">
        <f t="shared" ref="BA1175:BA1238" si="376">IF(AY1175="","",AY1175/AZ1175)</f>
        <v>190.61084221715393</v>
      </c>
      <c r="BB1175" s="296" t="str">
        <f t="shared" ref="BB1175:BB1238" si="377">IF(AND(AS1175&gt;=BA$16,AS1175&lt;=BB$16,BC1175=1),BA1175,"")</f>
        <v/>
      </c>
      <c r="BC1175" t="str">
        <f t="shared" si="367"/>
        <v/>
      </c>
      <c r="BD1175" s="296"/>
      <c r="BE1175" s="296"/>
      <c r="BF1175" s="332">
        <v>45141</v>
      </c>
      <c r="BG1175" s="2" t="s">
        <v>115</v>
      </c>
      <c r="BH1175" s="2" t="s">
        <v>138</v>
      </c>
      <c r="BI1175" s="323">
        <v>46023</v>
      </c>
      <c r="BJ1175" s="323">
        <v>46112</v>
      </c>
      <c r="BK1175" s="324">
        <v>2159</v>
      </c>
      <c r="BL1175" s="325">
        <v>128.9</v>
      </c>
      <c r="BM1175" s="274">
        <f t="shared" si="368"/>
        <v>0.95835000000000004</v>
      </c>
      <c r="BN1175" s="326">
        <f t="shared" ref="BN1175:BN1238" si="378">IF(BL1175="","",BL1175/BM1175)</f>
        <v>134.50200866071896</v>
      </c>
      <c r="BO1175" s="296" t="str">
        <f t="shared" ref="BO1175:BO1238" si="379">IF(AND(BF1175&gt;=BH$19,BF1175&lt;=BI$19,BP1175=1),BN1175,"")</f>
        <v/>
      </c>
      <c r="BP1175" t="str">
        <f t="shared" si="369"/>
        <v/>
      </c>
      <c r="BQ1175" s="296"/>
      <c r="BR1175" s="332">
        <v>45126</v>
      </c>
      <c r="BS1175" s="2" t="s">
        <v>108</v>
      </c>
      <c r="BT1175" s="2" t="s">
        <v>141</v>
      </c>
      <c r="BU1175" s="323">
        <v>46388</v>
      </c>
      <c r="BV1175" s="323">
        <v>46752</v>
      </c>
      <c r="BW1175" s="324">
        <v>8760</v>
      </c>
      <c r="BX1175" s="325">
        <v>89.91</v>
      </c>
      <c r="BY1175" s="274">
        <f t="shared" si="370"/>
        <v>0.96609999999999996</v>
      </c>
      <c r="BZ1175" s="326">
        <f t="shared" ref="BZ1175:BZ1238" si="380">IF(BX1175="","",BX1175/BY1175)</f>
        <v>93.064900113859849</v>
      </c>
      <c r="CA1175" s="296" t="str">
        <f t="shared" ref="CA1175:CA1238" si="381">IF(AND(BR1175&gt;=BZ$16,BR1175&lt;=CA$16,BT1175=BT$16),BZ1175,"")</f>
        <v/>
      </c>
    </row>
    <row r="1176" spans="12:79" x14ac:dyDescent="0.25">
      <c r="L1176" s="332">
        <v>43920</v>
      </c>
      <c r="M1176" s="2" t="s">
        <v>108</v>
      </c>
      <c r="N1176" s="2" t="s">
        <v>110</v>
      </c>
      <c r="O1176" s="323">
        <v>44927</v>
      </c>
      <c r="P1176" s="323">
        <v>45291</v>
      </c>
      <c r="Q1176" s="324">
        <v>8760</v>
      </c>
      <c r="R1176" s="325">
        <v>40.229999999999997</v>
      </c>
      <c r="S1176" s="274">
        <f t="shared" si="362"/>
        <v>1.0590200000000001</v>
      </c>
      <c r="T1176" s="326">
        <f t="shared" si="371"/>
        <v>37.987951124624651</v>
      </c>
      <c r="U1176" s="296" t="str">
        <f t="shared" si="363"/>
        <v/>
      </c>
      <c r="V1176" s="296"/>
      <c r="W1176" s="332">
        <v>44354</v>
      </c>
      <c r="X1176" s="2" t="s">
        <v>108</v>
      </c>
      <c r="Y1176" s="2" t="s">
        <v>133</v>
      </c>
      <c r="Z1176" s="323">
        <v>44562</v>
      </c>
      <c r="AA1176" s="323">
        <v>44926</v>
      </c>
      <c r="AB1176" s="324">
        <v>8760</v>
      </c>
      <c r="AC1176" s="325">
        <v>63.68</v>
      </c>
      <c r="AD1176" s="274">
        <f t="shared" si="364"/>
        <v>1.09398</v>
      </c>
      <c r="AE1176" s="326">
        <f t="shared" si="372"/>
        <v>58.209473664966453</v>
      </c>
      <c r="AF1176" s="296" t="str">
        <f t="shared" si="373"/>
        <v/>
      </c>
      <c r="AG1176" s="296"/>
      <c r="AH1176" s="332">
        <v>44763</v>
      </c>
      <c r="AI1176" s="2" t="s">
        <v>108</v>
      </c>
      <c r="AJ1176" s="2" t="s">
        <v>141</v>
      </c>
      <c r="AK1176" s="323">
        <v>46388</v>
      </c>
      <c r="AL1176" s="323">
        <v>46752</v>
      </c>
      <c r="AM1176" s="324">
        <v>8760</v>
      </c>
      <c r="AN1176" s="325">
        <v>122.23</v>
      </c>
      <c r="AO1176" s="274">
        <f t="shared" si="365"/>
        <v>0.98765000000000003</v>
      </c>
      <c r="AP1176" s="326">
        <f t="shared" si="374"/>
        <v>123.75841644307194</v>
      </c>
      <c r="AQ1176" s="296" t="str">
        <f t="shared" si="375"/>
        <v/>
      </c>
      <c r="AR1176" s="296"/>
      <c r="AS1176" s="332">
        <v>44778</v>
      </c>
      <c r="AT1176" s="2" t="s">
        <v>115</v>
      </c>
      <c r="AU1176" s="2" t="s">
        <v>145</v>
      </c>
      <c r="AV1176" s="323">
        <v>45748</v>
      </c>
      <c r="AW1176" s="323">
        <v>45838</v>
      </c>
      <c r="AX1176" s="324">
        <v>2184</v>
      </c>
      <c r="AY1176" s="325"/>
      <c r="AZ1176" s="274">
        <f t="shared" si="366"/>
        <v>0.96899000000000002</v>
      </c>
      <c r="BA1176" s="326" t="str">
        <f t="shared" si="376"/>
        <v/>
      </c>
      <c r="BB1176" s="296" t="str">
        <f t="shared" si="377"/>
        <v/>
      </c>
      <c r="BC1176" t="str">
        <f t="shared" si="367"/>
        <v/>
      </c>
      <c r="BD1176" s="296"/>
      <c r="BE1176" s="296"/>
      <c r="BF1176" s="332">
        <v>45141</v>
      </c>
      <c r="BG1176" s="2" t="s">
        <v>115</v>
      </c>
      <c r="BH1176" s="2" t="s">
        <v>157</v>
      </c>
      <c r="BI1176" s="323">
        <v>46113</v>
      </c>
      <c r="BJ1176" s="323">
        <v>46203</v>
      </c>
      <c r="BK1176" s="324">
        <v>2184</v>
      </c>
      <c r="BL1176" s="325"/>
      <c r="BM1176" s="274">
        <f t="shared" si="368"/>
        <v>0.95835000000000004</v>
      </c>
      <c r="BN1176" s="326" t="str">
        <f t="shared" si="378"/>
        <v/>
      </c>
      <c r="BO1176" s="296" t="str">
        <f t="shared" si="379"/>
        <v/>
      </c>
      <c r="BP1176" t="str">
        <f t="shared" si="369"/>
        <v/>
      </c>
      <c r="BQ1176" s="296"/>
      <c r="BR1176" s="332">
        <v>45126</v>
      </c>
      <c r="BS1176" s="2" t="s">
        <v>108</v>
      </c>
      <c r="BT1176" s="2" t="s">
        <v>143</v>
      </c>
      <c r="BU1176" s="323">
        <v>46753</v>
      </c>
      <c r="BV1176" s="323">
        <v>47118</v>
      </c>
      <c r="BW1176" s="324">
        <v>8784</v>
      </c>
      <c r="BX1176" s="325">
        <v>83.58</v>
      </c>
      <c r="BY1176" s="274">
        <f t="shared" si="370"/>
        <v>0.96609999999999996</v>
      </c>
      <c r="BZ1176" s="326">
        <f t="shared" si="380"/>
        <v>86.512783355760277</v>
      </c>
      <c r="CA1176" s="296" t="str">
        <f t="shared" si="381"/>
        <v/>
      </c>
    </row>
    <row r="1177" spans="12:79" x14ac:dyDescent="0.25">
      <c r="L1177" s="332">
        <v>43920</v>
      </c>
      <c r="M1177" s="2" t="s">
        <v>108</v>
      </c>
      <c r="N1177" s="2" t="s">
        <v>111</v>
      </c>
      <c r="O1177" s="323">
        <v>45292</v>
      </c>
      <c r="P1177" s="323">
        <v>45657</v>
      </c>
      <c r="Q1177" s="324">
        <v>8784</v>
      </c>
      <c r="R1177" s="325">
        <v>41.34</v>
      </c>
      <c r="S1177" s="274">
        <f t="shared" si="362"/>
        <v>1.0590200000000001</v>
      </c>
      <c r="T1177" s="326">
        <f t="shared" si="371"/>
        <v>39.036089969972238</v>
      </c>
      <c r="U1177" s="296" t="str">
        <f t="shared" si="363"/>
        <v/>
      </c>
      <c r="V1177" s="296"/>
      <c r="W1177" s="332">
        <v>44354</v>
      </c>
      <c r="X1177" s="2" t="s">
        <v>108</v>
      </c>
      <c r="Y1177" s="2" t="s">
        <v>110</v>
      </c>
      <c r="Z1177" s="323">
        <v>44927</v>
      </c>
      <c r="AA1177" s="323">
        <v>45291</v>
      </c>
      <c r="AB1177" s="324">
        <v>8760</v>
      </c>
      <c r="AC1177" s="325">
        <v>60.23</v>
      </c>
      <c r="AD1177" s="274">
        <f t="shared" si="364"/>
        <v>1.09398</v>
      </c>
      <c r="AE1177" s="326">
        <f t="shared" si="372"/>
        <v>55.055851112451784</v>
      </c>
      <c r="AF1177" s="296" t="str">
        <f t="shared" si="373"/>
        <v/>
      </c>
      <c r="AG1177" s="296"/>
      <c r="AH1177" s="332">
        <v>44763</v>
      </c>
      <c r="AI1177" s="2" t="s">
        <v>108</v>
      </c>
      <c r="AJ1177" s="2" t="s">
        <v>143</v>
      </c>
      <c r="AK1177" s="323">
        <v>46753</v>
      </c>
      <c r="AL1177" s="323">
        <v>47118</v>
      </c>
      <c r="AM1177" s="324">
        <v>8784</v>
      </c>
      <c r="AN1177" s="325">
        <v>117.84</v>
      </c>
      <c r="AO1177" s="274">
        <f t="shared" si="365"/>
        <v>0.98765000000000003</v>
      </c>
      <c r="AP1177" s="326">
        <f t="shared" si="374"/>
        <v>119.31352199665874</v>
      </c>
      <c r="AQ1177" s="296" t="str">
        <f t="shared" si="375"/>
        <v/>
      </c>
      <c r="AR1177" s="296"/>
      <c r="AS1177" s="332">
        <v>44777</v>
      </c>
      <c r="AT1177" s="2" t="s">
        <v>115</v>
      </c>
      <c r="AU1177" s="2" t="s">
        <v>186</v>
      </c>
      <c r="AV1177" s="323">
        <v>44835</v>
      </c>
      <c r="AW1177" s="323">
        <v>44926</v>
      </c>
      <c r="AX1177" s="324">
        <v>2209</v>
      </c>
      <c r="AY1177" s="325">
        <v>472.38</v>
      </c>
      <c r="AZ1177" s="274">
        <f t="shared" si="366"/>
        <v>0.96899000000000002</v>
      </c>
      <c r="BA1177" s="326">
        <f t="shared" si="376"/>
        <v>487.49729099371507</v>
      </c>
      <c r="BB1177" s="296" t="str">
        <f t="shared" si="377"/>
        <v/>
      </c>
      <c r="BC1177" t="str">
        <f t="shared" si="367"/>
        <v/>
      </c>
      <c r="BD1177" s="296"/>
      <c r="BE1177" s="296"/>
      <c r="BF1177" s="332">
        <v>45140</v>
      </c>
      <c r="BG1177" s="2" t="s">
        <v>115</v>
      </c>
      <c r="BH1177" s="2" t="s">
        <v>116</v>
      </c>
      <c r="BI1177" s="323">
        <v>45200</v>
      </c>
      <c r="BJ1177" s="323">
        <v>45291</v>
      </c>
      <c r="BK1177" s="324">
        <v>2209</v>
      </c>
      <c r="BL1177" s="325">
        <v>112.61</v>
      </c>
      <c r="BM1177" s="274">
        <f t="shared" si="368"/>
        <v>0.95835000000000004</v>
      </c>
      <c r="BN1177" s="326">
        <f t="shared" si="378"/>
        <v>117.50404340794073</v>
      </c>
      <c r="BO1177" s="296">
        <f t="shared" si="379"/>
        <v>117.50404340794073</v>
      </c>
      <c r="BP1177">
        <f t="shared" si="369"/>
        <v>1</v>
      </c>
      <c r="BQ1177" s="296"/>
      <c r="BR1177" s="332">
        <v>45126</v>
      </c>
      <c r="BS1177" s="2" t="s">
        <v>108</v>
      </c>
      <c r="BT1177" s="2" t="s">
        <v>146</v>
      </c>
      <c r="BU1177" s="323">
        <v>47119</v>
      </c>
      <c r="BV1177" s="323">
        <v>47483</v>
      </c>
      <c r="BW1177" s="324">
        <v>8760</v>
      </c>
      <c r="BX1177" s="325">
        <v>81.58</v>
      </c>
      <c r="BY1177" s="274">
        <f t="shared" si="370"/>
        <v>0.96609999999999996</v>
      </c>
      <c r="BZ1177" s="326">
        <f t="shared" si="380"/>
        <v>84.442604285270676</v>
      </c>
      <c r="CA1177" s="296" t="str">
        <f t="shared" si="381"/>
        <v/>
      </c>
    </row>
    <row r="1178" spans="12:79" x14ac:dyDescent="0.25">
      <c r="L1178" s="332">
        <v>43920</v>
      </c>
      <c r="M1178" s="2" t="s">
        <v>108</v>
      </c>
      <c r="N1178" s="2" t="s">
        <v>135</v>
      </c>
      <c r="O1178" s="323">
        <v>45658</v>
      </c>
      <c r="P1178" s="323">
        <v>46022</v>
      </c>
      <c r="Q1178" s="324">
        <v>8760</v>
      </c>
      <c r="R1178" s="325">
        <v>41.88</v>
      </c>
      <c r="S1178" s="274">
        <f t="shared" si="362"/>
        <v>1.0590200000000001</v>
      </c>
      <c r="T1178" s="326">
        <f t="shared" si="371"/>
        <v>39.545995354195391</v>
      </c>
      <c r="U1178" s="296" t="str">
        <f t="shared" si="363"/>
        <v/>
      </c>
      <c r="V1178" s="296"/>
      <c r="W1178" s="332">
        <v>44354</v>
      </c>
      <c r="X1178" s="2" t="s">
        <v>108</v>
      </c>
      <c r="Y1178" s="2" t="s">
        <v>111</v>
      </c>
      <c r="Z1178" s="323">
        <v>45292</v>
      </c>
      <c r="AA1178" s="323">
        <v>45657</v>
      </c>
      <c r="AB1178" s="324">
        <v>8784</v>
      </c>
      <c r="AC1178" s="325">
        <v>57.9</v>
      </c>
      <c r="AD1178" s="274">
        <f t="shared" si="364"/>
        <v>1.09398</v>
      </c>
      <c r="AE1178" s="326">
        <f t="shared" si="372"/>
        <v>52.926013272637526</v>
      </c>
      <c r="AF1178" s="296" t="str">
        <f t="shared" si="373"/>
        <v/>
      </c>
      <c r="AG1178" s="296"/>
      <c r="AH1178" s="332">
        <v>44763</v>
      </c>
      <c r="AI1178" s="2" t="s">
        <v>108</v>
      </c>
      <c r="AJ1178" s="2" t="s">
        <v>146</v>
      </c>
      <c r="AK1178" s="323">
        <v>47119</v>
      </c>
      <c r="AL1178" s="323">
        <v>47483</v>
      </c>
      <c r="AM1178" s="324">
        <v>8760</v>
      </c>
      <c r="AN1178" s="325">
        <v>110.85</v>
      </c>
      <c r="AO1178" s="274">
        <f t="shared" si="365"/>
        <v>0.98765000000000003</v>
      </c>
      <c r="AP1178" s="326">
        <f t="shared" si="374"/>
        <v>112.23611603300763</v>
      </c>
      <c r="AQ1178" s="296" t="str">
        <f t="shared" si="375"/>
        <v/>
      </c>
      <c r="AR1178" s="296"/>
      <c r="AS1178" s="332">
        <v>44777</v>
      </c>
      <c r="AT1178" s="2" t="s">
        <v>115</v>
      </c>
      <c r="AU1178" s="2" t="s">
        <v>110</v>
      </c>
      <c r="AV1178" s="323">
        <v>44927</v>
      </c>
      <c r="AW1178" s="323">
        <v>45016</v>
      </c>
      <c r="AX1178" s="324">
        <v>2159</v>
      </c>
      <c r="AY1178" s="325">
        <v>465.16</v>
      </c>
      <c r="AZ1178" s="274">
        <f t="shared" si="366"/>
        <v>0.96899000000000002</v>
      </c>
      <c r="BA1178" s="326">
        <f t="shared" si="376"/>
        <v>480.04623370726222</v>
      </c>
      <c r="BB1178" s="296" t="str">
        <f t="shared" si="377"/>
        <v/>
      </c>
      <c r="BC1178" t="str">
        <f t="shared" si="367"/>
        <v/>
      </c>
      <c r="BD1178" s="296"/>
      <c r="BE1178" s="296"/>
      <c r="BF1178" s="332">
        <v>45140</v>
      </c>
      <c r="BG1178" s="2" t="s">
        <v>115</v>
      </c>
      <c r="BH1178" s="2" t="s">
        <v>111</v>
      </c>
      <c r="BI1178" s="323">
        <v>45292</v>
      </c>
      <c r="BJ1178" s="323">
        <v>45382</v>
      </c>
      <c r="BK1178" s="324">
        <v>2183</v>
      </c>
      <c r="BL1178" s="325">
        <v>135.57</v>
      </c>
      <c r="BM1178" s="274">
        <f t="shared" si="368"/>
        <v>0.95835000000000004</v>
      </c>
      <c r="BN1178" s="326">
        <f t="shared" si="378"/>
        <v>141.46188761934573</v>
      </c>
      <c r="BO1178" s="296">
        <f t="shared" si="379"/>
        <v>141.46188761934573</v>
      </c>
      <c r="BP1178">
        <f t="shared" si="369"/>
        <v>1</v>
      </c>
      <c r="BQ1178" s="296"/>
      <c r="BR1178" s="332">
        <v>45126</v>
      </c>
      <c r="BS1178" s="2" t="s">
        <v>108</v>
      </c>
      <c r="BT1178" s="2" t="s">
        <v>149</v>
      </c>
      <c r="BU1178" s="323">
        <v>47484</v>
      </c>
      <c r="BV1178" s="323">
        <v>47848</v>
      </c>
      <c r="BW1178" s="324">
        <v>8760</v>
      </c>
      <c r="BX1178" s="325">
        <v>80.8</v>
      </c>
      <c r="BY1178" s="274">
        <f t="shared" si="370"/>
        <v>0.96609999999999996</v>
      </c>
      <c r="BZ1178" s="326">
        <f t="shared" si="380"/>
        <v>83.635234447779737</v>
      </c>
      <c r="CA1178" s="296" t="str">
        <f t="shared" si="381"/>
        <v/>
      </c>
    </row>
    <row r="1179" spans="12:79" x14ac:dyDescent="0.25">
      <c r="L1179" s="332">
        <v>43920</v>
      </c>
      <c r="M1179" s="2" t="s">
        <v>108</v>
      </c>
      <c r="N1179" s="2" t="s">
        <v>138</v>
      </c>
      <c r="O1179" s="323">
        <v>46023</v>
      </c>
      <c r="P1179" s="323">
        <v>46387</v>
      </c>
      <c r="Q1179" s="324">
        <v>8760</v>
      </c>
      <c r="R1179" s="325">
        <v>42.43</v>
      </c>
      <c r="S1179" s="274">
        <f t="shared" si="362"/>
        <v>1.0590200000000001</v>
      </c>
      <c r="T1179" s="326">
        <f t="shared" si="371"/>
        <v>40.065343430718961</v>
      </c>
      <c r="U1179" s="296" t="str">
        <f t="shared" si="363"/>
        <v/>
      </c>
      <c r="V1179" s="296"/>
      <c r="W1179" s="332">
        <v>44354</v>
      </c>
      <c r="X1179" s="2" t="s">
        <v>108</v>
      </c>
      <c r="Y1179" s="2" t="s">
        <v>135</v>
      </c>
      <c r="Z1179" s="323">
        <v>45658</v>
      </c>
      <c r="AA1179" s="323">
        <v>46022</v>
      </c>
      <c r="AB1179" s="324">
        <v>8760</v>
      </c>
      <c r="AC1179" s="325">
        <v>57.8</v>
      </c>
      <c r="AD1179" s="274">
        <f t="shared" si="364"/>
        <v>1.09398</v>
      </c>
      <c r="AE1179" s="326">
        <f t="shared" si="372"/>
        <v>52.834603923289272</v>
      </c>
      <c r="AF1179" s="296" t="str">
        <f t="shared" si="373"/>
        <v/>
      </c>
      <c r="AG1179" s="296"/>
      <c r="AH1179" s="332">
        <v>44763</v>
      </c>
      <c r="AI1179" s="2" t="s">
        <v>108</v>
      </c>
      <c r="AJ1179" s="2" t="s">
        <v>149</v>
      </c>
      <c r="AK1179" s="323">
        <v>47484</v>
      </c>
      <c r="AL1179" s="323">
        <v>47848</v>
      </c>
      <c r="AM1179" s="324">
        <v>8760</v>
      </c>
      <c r="AN1179" s="325">
        <v>111.36</v>
      </c>
      <c r="AO1179" s="274">
        <f t="shared" si="365"/>
        <v>0.98765000000000003</v>
      </c>
      <c r="AP1179" s="326">
        <f t="shared" si="374"/>
        <v>112.75249329215815</v>
      </c>
      <c r="AQ1179" s="296" t="str">
        <f t="shared" si="375"/>
        <v/>
      </c>
      <c r="AR1179" s="296"/>
      <c r="AS1179" s="332">
        <v>44777</v>
      </c>
      <c r="AT1179" s="2" t="s">
        <v>115</v>
      </c>
      <c r="AU1179" s="2" t="s">
        <v>134</v>
      </c>
      <c r="AV1179" s="323">
        <v>45017</v>
      </c>
      <c r="AW1179" s="323">
        <v>45107</v>
      </c>
      <c r="AX1179" s="324">
        <v>2184</v>
      </c>
      <c r="AY1179" s="325">
        <v>362.61</v>
      </c>
      <c r="AZ1179" s="274">
        <f t="shared" si="366"/>
        <v>0.96899000000000002</v>
      </c>
      <c r="BA1179" s="326">
        <f t="shared" si="376"/>
        <v>374.21438817738056</v>
      </c>
      <c r="BB1179" s="296" t="str">
        <f t="shared" si="377"/>
        <v/>
      </c>
      <c r="BC1179" t="str">
        <f t="shared" si="367"/>
        <v/>
      </c>
      <c r="BD1179" s="296"/>
      <c r="BE1179" s="296"/>
      <c r="BF1179" s="332">
        <v>45140</v>
      </c>
      <c r="BG1179" s="2" t="s">
        <v>115</v>
      </c>
      <c r="BH1179" s="2" t="s">
        <v>117</v>
      </c>
      <c r="BI1179" s="323">
        <v>45383</v>
      </c>
      <c r="BJ1179" s="323">
        <v>45473</v>
      </c>
      <c r="BK1179" s="324">
        <v>2184</v>
      </c>
      <c r="BL1179" s="325">
        <v>121.02</v>
      </c>
      <c r="BM1179" s="274">
        <f t="shared" si="368"/>
        <v>0.95835000000000004</v>
      </c>
      <c r="BN1179" s="326">
        <f t="shared" si="378"/>
        <v>126.27954296447018</v>
      </c>
      <c r="BO1179" s="296">
        <f t="shared" si="379"/>
        <v>126.27954296447018</v>
      </c>
      <c r="BP1179">
        <f t="shared" si="369"/>
        <v>1</v>
      </c>
      <c r="BQ1179" s="296"/>
      <c r="BR1179" s="332">
        <v>45126</v>
      </c>
      <c r="BS1179" s="2" t="s">
        <v>108</v>
      </c>
      <c r="BT1179" s="2" t="s">
        <v>153</v>
      </c>
      <c r="BU1179" s="323">
        <v>47849</v>
      </c>
      <c r="BV1179" s="323">
        <v>48213</v>
      </c>
      <c r="BW1179" s="324">
        <v>8760</v>
      </c>
      <c r="BX1179" s="325">
        <v>80.510000000000005</v>
      </c>
      <c r="BY1179" s="274">
        <f t="shared" si="370"/>
        <v>0.96609999999999996</v>
      </c>
      <c r="BZ1179" s="326">
        <f t="shared" si="380"/>
        <v>83.33505848255875</v>
      </c>
      <c r="CA1179" s="296" t="str">
        <f t="shared" si="381"/>
        <v/>
      </c>
    </row>
    <row r="1180" spans="12:79" x14ac:dyDescent="0.25">
      <c r="L1180" s="332">
        <v>43917</v>
      </c>
      <c r="M1180" s="2" t="s">
        <v>108</v>
      </c>
      <c r="N1180" s="2" t="s">
        <v>151</v>
      </c>
      <c r="O1180" s="323">
        <v>44197</v>
      </c>
      <c r="P1180" s="323">
        <v>44561</v>
      </c>
      <c r="Q1180" s="324">
        <v>8760</v>
      </c>
      <c r="R1180" s="325">
        <v>34.549999999999997</v>
      </c>
      <c r="S1180" s="274">
        <f t="shared" si="362"/>
        <v>1.0590200000000001</v>
      </c>
      <c r="T1180" s="326">
        <f t="shared" si="371"/>
        <v>32.624501897981148</v>
      </c>
      <c r="U1180" s="296" t="str">
        <f t="shared" si="363"/>
        <v/>
      </c>
      <c r="V1180" s="296"/>
      <c r="W1180" s="332">
        <v>44354</v>
      </c>
      <c r="X1180" s="2" t="s">
        <v>108</v>
      </c>
      <c r="Y1180" s="2" t="s">
        <v>138</v>
      </c>
      <c r="Z1180" s="323">
        <v>46023</v>
      </c>
      <c r="AA1180" s="323">
        <v>46387</v>
      </c>
      <c r="AB1180" s="324">
        <v>8760</v>
      </c>
      <c r="AC1180" s="325">
        <v>57.8</v>
      </c>
      <c r="AD1180" s="274">
        <f t="shared" si="364"/>
        <v>1.09398</v>
      </c>
      <c r="AE1180" s="326">
        <f t="shared" si="372"/>
        <v>52.834603923289272</v>
      </c>
      <c r="AF1180" s="296" t="str">
        <f t="shared" si="373"/>
        <v/>
      </c>
      <c r="AG1180" s="296"/>
      <c r="AH1180" s="332">
        <v>44763</v>
      </c>
      <c r="AI1180" s="2" t="s">
        <v>108</v>
      </c>
      <c r="AJ1180" s="2" t="s">
        <v>153</v>
      </c>
      <c r="AK1180" s="323">
        <v>47849</v>
      </c>
      <c r="AL1180" s="323">
        <v>48213</v>
      </c>
      <c r="AM1180" s="324">
        <v>8760</v>
      </c>
      <c r="AN1180" s="325">
        <v>111.36</v>
      </c>
      <c r="AO1180" s="274">
        <f t="shared" si="365"/>
        <v>0.98765000000000003</v>
      </c>
      <c r="AP1180" s="326">
        <f t="shared" si="374"/>
        <v>112.75249329215815</v>
      </c>
      <c r="AQ1180" s="296" t="str">
        <f t="shared" si="375"/>
        <v/>
      </c>
      <c r="AR1180" s="296"/>
      <c r="AS1180" s="332">
        <v>44777</v>
      </c>
      <c r="AT1180" s="2" t="s">
        <v>115</v>
      </c>
      <c r="AU1180" s="2" t="s">
        <v>137</v>
      </c>
      <c r="AV1180" s="323">
        <v>45108</v>
      </c>
      <c r="AW1180" s="323">
        <v>45199</v>
      </c>
      <c r="AX1180" s="324">
        <v>2208</v>
      </c>
      <c r="AY1180" s="325">
        <v>359.61</v>
      </c>
      <c r="AZ1180" s="274">
        <f t="shared" si="366"/>
        <v>0.96899000000000002</v>
      </c>
      <c r="BA1180" s="326">
        <f t="shared" si="376"/>
        <v>371.11838099464393</v>
      </c>
      <c r="BB1180" s="296" t="str">
        <f t="shared" si="377"/>
        <v/>
      </c>
      <c r="BC1180" t="str">
        <f t="shared" si="367"/>
        <v/>
      </c>
      <c r="BD1180" s="296"/>
      <c r="BE1180" s="296"/>
      <c r="BF1180" s="332">
        <v>45140</v>
      </c>
      <c r="BG1180" s="2" t="s">
        <v>115</v>
      </c>
      <c r="BH1180" s="2" t="s">
        <v>118</v>
      </c>
      <c r="BI1180" s="323">
        <v>45474</v>
      </c>
      <c r="BJ1180" s="323">
        <v>45565</v>
      </c>
      <c r="BK1180" s="324">
        <v>2208</v>
      </c>
      <c r="BL1180" s="325">
        <v>130.19999999999999</v>
      </c>
      <c r="BM1180" s="274">
        <f t="shared" si="368"/>
        <v>0.95835000000000004</v>
      </c>
      <c r="BN1180" s="326">
        <f t="shared" si="378"/>
        <v>135.85850680857723</v>
      </c>
      <c r="BO1180" s="296">
        <f t="shared" si="379"/>
        <v>135.85850680857723</v>
      </c>
      <c r="BP1180">
        <f t="shared" si="369"/>
        <v>1</v>
      </c>
      <c r="BQ1180" s="296"/>
      <c r="BR1180" s="332">
        <v>45126</v>
      </c>
      <c r="BS1180" s="2" t="s">
        <v>108</v>
      </c>
      <c r="BT1180" s="2" t="s">
        <v>155</v>
      </c>
      <c r="BU1180" s="323">
        <v>48214</v>
      </c>
      <c r="BV1180" s="323">
        <v>48579</v>
      </c>
      <c r="BW1180" s="324">
        <v>8784</v>
      </c>
      <c r="BX1180" s="325">
        <v>80.25</v>
      </c>
      <c r="BY1180" s="274">
        <f t="shared" si="370"/>
        <v>0.96609999999999996</v>
      </c>
      <c r="BZ1180" s="326">
        <f t="shared" si="380"/>
        <v>83.0659352033951</v>
      </c>
      <c r="CA1180" s="296" t="str">
        <f t="shared" si="381"/>
        <v/>
      </c>
    </row>
    <row r="1181" spans="12:79" x14ac:dyDescent="0.25">
      <c r="L1181" s="332">
        <v>43917</v>
      </c>
      <c r="M1181" s="2" t="s">
        <v>108</v>
      </c>
      <c r="N1181" s="2" t="s">
        <v>133</v>
      </c>
      <c r="O1181" s="323">
        <v>44562</v>
      </c>
      <c r="P1181" s="323">
        <v>44926</v>
      </c>
      <c r="Q1181" s="324">
        <v>8760</v>
      </c>
      <c r="R1181" s="325">
        <v>38.15</v>
      </c>
      <c r="S1181" s="274">
        <f t="shared" si="362"/>
        <v>1.0590200000000001</v>
      </c>
      <c r="T1181" s="326">
        <f t="shared" si="371"/>
        <v>36.023871126135482</v>
      </c>
      <c r="U1181" s="296" t="str">
        <f t="shared" si="363"/>
        <v/>
      </c>
      <c r="V1181" s="296"/>
      <c r="W1181" s="332">
        <v>44354</v>
      </c>
      <c r="X1181" s="2" t="s">
        <v>108</v>
      </c>
      <c r="Y1181" s="2" t="s">
        <v>141</v>
      </c>
      <c r="Z1181" s="323">
        <v>46388</v>
      </c>
      <c r="AA1181" s="323">
        <v>46752</v>
      </c>
      <c r="AB1181" s="324">
        <v>8760</v>
      </c>
      <c r="AC1181" s="325">
        <v>58.13</v>
      </c>
      <c r="AD1181" s="274">
        <f t="shared" si="364"/>
        <v>1.09398</v>
      </c>
      <c r="AE1181" s="326">
        <f t="shared" si="372"/>
        <v>53.136254776138507</v>
      </c>
      <c r="AF1181" s="296" t="str">
        <f t="shared" si="373"/>
        <v/>
      </c>
      <c r="AG1181" s="296"/>
      <c r="AH1181" s="332">
        <v>44763</v>
      </c>
      <c r="AI1181" s="2" t="s">
        <v>108</v>
      </c>
      <c r="AJ1181" s="2" t="s">
        <v>155</v>
      </c>
      <c r="AK1181" s="323">
        <v>48214</v>
      </c>
      <c r="AL1181" s="323">
        <v>48579</v>
      </c>
      <c r="AM1181" s="324">
        <v>8784</v>
      </c>
      <c r="AN1181" s="325">
        <v>111.36</v>
      </c>
      <c r="AO1181" s="274">
        <f t="shared" si="365"/>
        <v>0.98765000000000003</v>
      </c>
      <c r="AP1181" s="326">
        <f t="shared" si="374"/>
        <v>112.75249329215815</v>
      </c>
      <c r="AQ1181" s="296" t="str">
        <f t="shared" si="375"/>
        <v/>
      </c>
      <c r="AR1181" s="296"/>
      <c r="AS1181" s="332">
        <v>44777</v>
      </c>
      <c r="AT1181" s="2" t="s">
        <v>115</v>
      </c>
      <c r="AU1181" s="2" t="s">
        <v>116</v>
      </c>
      <c r="AV1181" s="323">
        <v>45200</v>
      </c>
      <c r="AW1181" s="323">
        <v>45291</v>
      </c>
      <c r="AX1181" s="324">
        <v>2209</v>
      </c>
      <c r="AY1181" s="325">
        <v>433.49</v>
      </c>
      <c r="AZ1181" s="274">
        <f t="shared" si="366"/>
        <v>0.96899000000000002</v>
      </c>
      <c r="BA1181" s="326">
        <f t="shared" si="376"/>
        <v>447.36271788150549</v>
      </c>
      <c r="BB1181" s="296" t="str">
        <f t="shared" si="377"/>
        <v/>
      </c>
      <c r="BC1181">
        <f t="shared" si="367"/>
        <v>1</v>
      </c>
      <c r="BD1181" s="296"/>
      <c r="BE1181" s="296"/>
      <c r="BF1181" s="332">
        <v>45140</v>
      </c>
      <c r="BG1181" s="2" t="s">
        <v>115</v>
      </c>
      <c r="BH1181" s="2" t="s">
        <v>140</v>
      </c>
      <c r="BI1181" s="323">
        <v>45566</v>
      </c>
      <c r="BJ1181" s="323">
        <v>45657</v>
      </c>
      <c r="BK1181" s="324">
        <v>2209</v>
      </c>
      <c r="BL1181" s="325">
        <v>151.16</v>
      </c>
      <c r="BM1181" s="274">
        <f t="shared" si="368"/>
        <v>0.95835000000000004</v>
      </c>
      <c r="BN1181" s="326">
        <f t="shared" si="378"/>
        <v>157.72943079250794</v>
      </c>
      <c r="BO1181" s="296" t="str">
        <f t="shared" si="379"/>
        <v/>
      </c>
      <c r="BP1181" t="str">
        <f t="shared" si="369"/>
        <v/>
      </c>
      <c r="BQ1181" s="296"/>
      <c r="BR1181" s="332">
        <v>45126</v>
      </c>
      <c r="BS1181" s="2" t="s">
        <v>108</v>
      </c>
      <c r="BT1181" s="2" t="s">
        <v>158</v>
      </c>
      <c r="BU1181" s="323">
        <v>48580</v>
      </c>
      <c r="BV1181" s="323">
        <v>48944</v>
      </c>
      <c r="BW1181" s="324">
        <v>8760</v>
      </c>
      <c r="BX1181" s="325">
        <v>79.7</v>
      </c>
      <c r="BY1181" s="274">
        <f t="shared" si="370"/>
        <v>0.96609999999999996</v>
      </c>
      <c r="BZ1181" s="326">
        <f t="shared" si="380"/>
        <v>82.496635959010462</v>
      </c>
      <c r="CA1181" s="296" t="str">
        <f t="shared" si="381"/>
        <v/>
      </c>
    </row>
    <row r="1182" spans="12:79" x14ac:dyDescent="0.25">
      <c r="L1182" s="332">
        <v>43917</v>
      </c>
      <c r="M1182" s="2" t="s">
        <v>108</v>
      </c>
      <c r="N1182" s="2" t="s">
        <v>110</v>
      </c>
      <c r="O1182" s="323">
        <v>44927</v>
      </c>
      <c r="P1182" s="323">
        <v>45291</v>
      </c>
      <c r="Q1182" s="324">
        <v>8760</v>
      </c>
      <c r="R1182" s="325">
        <v>40.200000000000003</v>
      </c>
      <c r="S1182" s="274">
        <f t="shared" si="362"/>
        <v>1.0590200000000001</v>
      </c>
      <c r="T1182" s="326">
        <f t="shared" si="371"/>
        <v>37.959623047723369</v>
      </c>
      <c r="U1182" s="296" t="str">
        <f t="shared" si="363"/>
        <v/>
      </c>
      <c r="V1182" s="296"/>
      <c r="W1182" s="332">
        <v>44351</v>
      </c>
      <c r="X1182" s="2" t="s">
        <v>108</v>
      </c>
      <c r="Y1182" s="2" t="s">
        <v>133</v>
      </c>
      <c r="Z1182" s="323">
        <v>44562</v>
      </c>
      <c r="AA1182" s="323">
        <v>44926</v>
      </c>
      <c r="AB1182" s="324">
        <v>8760</v>
      </c>
      <c r="AC1182" s="325">
        <v>62.97</v>
      </c>
      <c r="AD1182" s="274">
        <f t="shared" si="364"/>
        <v>1.09398</v>
      </c>
      <c r="AE1182" s="326">
        <f t="shared" si="372"/>
        <v>57.560467284593869</v>
      </c>
      <c r="AF1182" s="296" t="str">
        <f t="shared" si="373"/>
        <v/>
      </c>
      <c r="AG1182" s="296"/>
      <c r="AH1182" s="332">
        <v>44762</v>
      </c>
      <c r="AI1182" s="2" t="s">
        <v>108</v>
      </c>
      <c r="AJ1182" s="2" t="s">
        <v>110</v>
      </c>
      <c r="AK1182" s="323">
        <v>44927</v>
      </c>
      <c r="AL1182" s="323">
        <v>45291</v>
      </c>
      <c r="AM1182" s="324">
        <v>8760</v>
      </c>
      <c r="AN1182" s="325">
        <v>324.14</v>
      </c>
      <c r="AO1182" s="274">
        <f t="shared" si="365"/>
        <v>0.98765000000000003</v>
      </c>
      <c r="AP1182" s="326">
        <f t="shared" si="374"/>
        <v>328.19318584518805</v>
      </c>
      <c r="AQ1182" s="296" t="str">
        <f t="shared" si="375"/>
        <v/>
      </c>
      <c r="AR1182" s="296"/>
      <c r="AS1182" s="332">
        <v>44777</v>
      </c>
      <c r="AT1182" s="2" t="s">
        <v>115</v>
      </c>
      <c r="AU1182" s="2" t="s">
        <v>111</v>
      </c>
      <c r="AV1182" s="323">
        <v>45292</v>
      </c>
      <c r="AW1182" s="323">
        <v>45382</v>
      </c>
      <c r="AX1182" s="324">
        <v>2183</v>
      </c>
      <c r="AY1182" s="325">
        <v>362</v>
      </c>
      <c r="AZ1182" s="274">
        <f t="shared" si="366"/>
        <v>0.96899000000000002</v>
      </c>
      <c r="BA1182" s="326">
        <f t="shared" si="376"/>
        <v>373.58486671689076</v>
      </c>
      <c r="BB1182" s="296" t="str">
        <f t="shared" si="377"/>
        <v/>
      </c>
      <c r="BC1182">
        <f t="shared" si="367"/>
        <v>1</v>
      </c>
      <c r="BD1182" s="296"/>
      <c r="BE1182" s="296"/>
      <c r="BF1182" s="332">
        <v>45140</v>
      </c>
      <c r="BG1182" s="2" t="s">
        <v>115</v>
      </c>
      <c r="BH1182" s="2" t="s">
        <v>135</v>
      </c>
      <c r="BI1182" s="323">
        <v>45658</v>
      </c>
      <c r="BJ1182" s="323">
        <v>45747</v>
      </c>
      <c r="BK1182" s="324">
        <v>2159</v>
      </c>
      <c r="BL1182" s="325">
        <v>153.49</v>
      </c>
      <c r="BM1182" s="274">
        <f t="shared" si="368"/>
        <v>0.95835000000000004</v>
      </c>
      <c r="BN1182" s="326">
        <f t="shared" si="378"/>
        <v>160.16069285751553</v>
      </c>
      <c r="BO1182" s="296" t="str">
        <f t="shared" si="379"/>
        <v/>
      </c>
      <c r="BP1182" t="str">
        <f t="shared" si="369"/>
        <v/>
      </c>
      <c r="BQ1182" s="296"/>
      <c r="BR1182" s="332">
        <v>45125</v>
      </c>
      <c r="BS1182" s="2" t="s">
        <v>108</v>
      </c>
      <c r="BT1182" s="2" t="s">
        <v>111</v>
      </c>
      <c r="BU1182" s="323">
        <v>45292</v>
      </c>
      <c r="BV1182" s="323">
        <v>45657</v>
      </c>
      <c r="BW1182" s="324">
        <v>8784</v>
      </c>
      <c r="BX1182" s="325">
        <v>137.79</v>
      </c>
      <c r="BY1182" s="274">
        <f t="shared" si="370"/>
        <v>0.96609999999999996</v>
      </c>
      <c r="BZ1182" s="326">
        <f t="shared" si="380"/>
        <v>142.62498706138081</v>
      </c>
      <c r="CA1182" s="296">
        <f t="shared" si="381"/>
        <v>142.62498706138081</v>
      </c>
    </row>
    <row r="1183" spans="12:79" x14ac:dyDescent="0.25">
      <c r="L1183" s="332">
        <v>43917</v>
      </c>
      <c r="M1183" s="2" t="s">
        <v>108</v>
      </c>
      <c r="N1183" s="2" t="s">
        <v>111</v>
      </c>
      <c r="O1183" s="323">
        <v>45292</v>
      </c>
      <c r="P1183" s="323">
        <v>45657</v>
      </c>
      <c r="Q1183" s="324">
        <v>8784</v>
      </c>
      <c r="R1183" s="325">
        <v>41.4</v>
      </c>
      <c r="S1183" s="274">
        <f t="shared" si="362"/>
        <v>1.0590200000000001</v>
      </c>
      <c r="T1183" s="326">
        <f t="shared" si="371"/>
        <v>39.092746123774809</v>
      </c>
      <c r="U1183" s="296" t="str">
        <f t="shared" si="363"/>
        <v/>
      </c>
      <c r="V1183" s="296"/>
      <c r="W1183" s="332">
        <v>44351</v>
      </c>
      <c r="X1183" s="2" t="s">
        <v>108</v>
      </c>
      <c r="Y1183" s="2" t="s">
        <v>110</v>
      </c>
      <c r="Z1183" s="323">
        <v>44927</v>
      </c>
      <c r="AA1183" s="323">
        <v>45291</v>
      </c>
      <c r="AB1183" s="324">
        <v>8760</v>
      </c>
      <c r="AC1183" s="325">
        <v>59.7</v>
      </c>
      <c r="AD1183" s="274">
        <f t="shared" si="364"/>
        <v>1.09398</v>
      </c>
      <c r="AE1183" s="326">
        <f t="shared" si="372"/>
        <v>54.571381560906055</v>
      </c>
      <c r="AF1183" s="296" t="str">
        <f t="shared" si="373"/>
        <v/>
      </c>
      <c r="AG1183" s="296"/>
      <c r="AH1183" s="332">
        <v>44762</v>
      </c>
      <c r="AI1183" s="2" t="s">
        <v>108</v>
      </c>
      <c r="AJ1183" s="2" t="s">
        <v>111</v>
      </c>
      <c r="AK1183" s="323">
        <v>45292</v>
      </c>
      <c r="AL1183" s="323">
        <v>45657</v>
      </c>
      <c r="AM1183" s="324">
        <v>8784</v>
      </c>
      <c r="AN1183" s="325">
        <v>204.82</v>
      </c>
      <c r="AO1183" s="274">
        <f t="shared" si="365"/>
        <v>0.98765000000000003</v>
      </c>
      <c r="AP1183" s="326">
        <f t="shared" si="374"/>
        <v>207.38115729256313</v>
      </c>
      <c r="AQ1183" s="296">
        <f t="shared" si="375"/>
        <v>207.38115729256313</v>
      </c>
      <c r="AR1183" s="296"/>
      <c r="AS1183" s="332">
        <v>44777</v>
      </c>
      <c r="AT1183" s="2" t="s">
        <v>115</v>
      </c>
      <c r="AU1183" s="2" t="s">
        <v>117</v>
      </c>
      <c r="AV1183" s="323">
        <v>45383</v>
      </c>
      <c r="AW1183" s="323">
        <v>45473</v>
      </c>
      <c r="AX1183" s="324">
        <v>2184</v>
      </c>
      <c r="AY1183" s="325">
        <v>171.28</v>
      </c>
      <c r="AZ1183" s="274">
        <f t="shared" si="366"/>
        <v>0.96899000000000002</v>
      </c>
      <c r="BA1183" s="326">
        <f t="shared" si="376"/>
        <v>176.76137008637861</v>
      </c>
      <c r="BB1183" s="296" t="str">
        <f t="shared" si="377"/>
        <v/>
      </c>
      <c r="BC1183">
        <f t="shared" si="367"/>
        <v>1</v>
      </c>
      <c r="BD1183" s="296"/>
      <c r="BE1183" s="296"/>
      <c r="BF1183" s="332">
        <v>45140</v>
      </c>
      <c r="BG1183" s="2" t="s">
        <v>115</v>
      </c>
      <c r="BH1183" s="2" t="s">
        <v>145</v>
      </c>
      <c r="BI1183" s="323">
        <v>45748</v>
      </c>
      <c r="BJ1183" s="323">
        <v>45838</v>
      </c>
      <c r="BK1183" s="324">
        <v>2184</v>
      </c>
      <c r="BL1183" s="325">
        <v>106.05</v>
      </c>
      <c r="BM1183" s="274">
        <f t="shared" si="368"/>
        <v>0.95835000000000004</v>
      </c>
      <c r="BN1183" s="326">
        <f t="shared" si="378"/>
        <v>110.65894506182501</v>
      </c>
      <c r="BO1183" s="296" t="str">
        <f t="shared" si="379"/>
        <v/>
      </c>
      <c r="BP1183" t="str">
        <f t="shared" si="369"/>
        <v/>
      </c>
      <c r="BQ1183" s="296"/>
      <c r="BR1183" s="332">
        <v>45125</v>
      </c>
      <c r="BS1183" s="2" t="s">
        <v>108</v>
      </c>
      <c r="BT1183" s="2" t="s">
        <v>135</v>
      </c>
      <c r="BU1183" s="323">
        <v>45658</v>
      </c>
      <c r="BV1183" s="323">
        <v>46022</v>
      </c>
      <c r="BW1183" s="324">
        <v>8760</v>
      </c>
      <c r="BX1183" s="325">
        <v>127.74</v>
      </c>
      <c r="BY1183" s="274">
        <f t="shared" si="370"/>
        <v>0.96609999999999996</v>
      </c>
      <c r="BZ1183" s="326">
        <f t="shared" si="380"/>
        <v>132.22233723217059</v>
      </c>
      <c r="CA1183" s="296" t="str">
        <f t="shared" si="381"/>
        <v/>
      </c>
    </row>
    <row r="1184" spans="12:79" x14ac:dyDescent="0.25">
      <c r="L1184" s="332">
        <v>43917</v>
      </c>
      <c r="M1184" s="2" t="s">
        <v>108</v>
      </c>
      <c r="N1184" s="2" t="s">
        <v>135</v>
      </c>
      <c r="O1184" s="323">
        <v>45658</v>
      </c>
      <c r="P1184" s="323">
        <v>46022</v>
      </c>
      <c r="Q1184" s="324">
        <v>8760</v>
      </c>
      <c r="R1184" s="325">
        <v>41.7</v>
      </c>
      <c r="S1184" s="274">
        <f t="shared" si="362"/>
        <v>1.0590200000000001</v>
      </c>
      <c r="T1184" s="326">
        <f t="shared" si="371"/>
        <v>39.376026892787671</v>
      </c>
      <c r="U1184" s="296" t="str">
        <f t="shared" si="363"/>
        <v/>
      </c>
      <c r="V1184" s="296"/>
      <c r="W1184" s="332">
        <v>44351</v>
      </c>
      <c r="X1184" s="2" t="s">
        <v>108</v>
      </c>
      <c r="Y1184" s="2" t="s">
        <v>111</v>
      </c>
      <c r="Z1184" s="323">
        <v>45292</v>
      </c>
      <c r="AA1184" s="323">
        <v>45657</v>
      </c>
      <c r="AB1184" s="324">
        <v>8784</v>
      </c>
      <c r="AC1184" s="325">
        <v>57.45</v>
      </c>
      <c r="AD1184" s="274">
        <f t="shared" si="364"/>
        <v>1.09398</v>
      </c>
      <c r="AE1184" s="326">
        <f t="shared" si="372"/>
        <v>52.514671200570398</v>
      </c>
      <c r="AF1184" s="296" t="str">
        <f t="shared" si="373"/>
        <v/>
      </c>
      <c r="AG1184" s="296"/>
      <c r="AH1184" s="332">
        <v>44762</v>
      </c>
      <c r="AI1184" s="2" t="s">
        <v>108</v>
      </c>
      <c r="AJ1184" s="2" t="s">
        <v>135</v>
      </c>
      <c r="AK1184" s="323">
        <v>45658</v>
      </c>
      <c r="AL1184" s="323">
        <v>46022</v>
      </c>
      <c r="AM1184" s="324">
        <v>8760</v>
      </c>
      <c r="AN1184" s="325">
        <v>164.55</v>
      </c>
      <c r="AO1184" s="274">
        <f t="shared" si="365"/>
        <v>0.98765000000000003</v>
      </c>
      <c r="AP1184" s="326">
        <f t="shared" si="374"/>
        <v>166.60760390826709</v>
      </c>
      <c r="AQ1184" s="296" t="str">
        <f t="shared" si="375"/>
        <v/>
      </c>
      <c r="AR1184" s="296"/>
      <c r="AS1184" s="332">
        <v>44777</v>
      </c>
      <c r="AT1184" s="2" t="s">
        <v>115</v>
      </c>
      <c r="AU1184" s="2" t="s">
        <v>118</v>
      </c>
      <c r="AV1184" s="323">
        <v>45474</v>
      </c>
      <c r="AW1184" s="323">
        <v>45565</v>
      </c>
      <c r="AX1184" s="324">
        <v>2208</v>
      </c>
      <c r="AY1184" s="325">
        <v>169.99</v>
      </c>
      <c r="AZ1184" s="274">
        <f t="shared" si="366"/>
        <v>0.96899000000000002</v>
      </c>
      <c r="BA1184" s="326">
        <f t="shared" si="376"/>
        <v>175.43008699780185</v>
      </c>
      <c r="BB1184" s="296" t="str">
        <f t="shared" si="377"/>
        <v/>
      </c>
      <c r="BC1184">
        <f t="shared" si="367"/>
        <v>1</v>
      </c>
      <c r="BD1184" s="296"/>
      <c r="BE1184" s="296"/>
      <c r="BF1184" s="332">
        <v>45140</v>
      </c>
      <c r="BG1184" s="2" t="s">
        <v>115</v>
      </c>
      <c r="BH1184" s="2" t="s">
        <v>148</v>
      </c>
      <c r="BI1184" s="323">
        <v>45839</v>
      </c>
      <c r="BJ1184" s="323">
        <v>45930</v>
      </c>
      <c r="BK1184" s="324">
        <v>2208</v>
      </c>
      <c r="BL1184" s="325">
        <v>106.59</v>
      </c>
      <c r="BM1184" s="274">
        <f t="shared" si="368"/>
        <v>0.95835000000000004</v>
      </c>
      <c r="BN1184" s="326">
        <f t="shared" si="378"/>
        <v>111.22241352324308</v>
      </c>
      <c r="BO1184" s="296" t="str">
        <f t="shared" si="379"/>
        <v/>
      </c>
      <c r="BP1184" t="str">
        <f t="shared" si="369"/>
        <v/>
      </c>
      <c r="BQ1184" s="296"/>
      <c r="BR1184" s="332">
        <v>45125</v>
      </c>
      <c r="BS1184" s="2" t="s">
        <v>108</v>
      </c>
      <c r="BT1184" s="2" t="s">
        <v>138</v>
      </c>
      <c r="BU1184" s="323">
        <v>46023</v>
      </c>
      <c r="BV1184" s="323">
        <v>46387</v>
      </c>
      <c r="BW1184" s="324">
        <v>8760</v>
      </c>
      <c r="BX1184" s="325">
        <v>108.01</v>
      </c>
      <c r="BY1184" s="274">
        <f t="shared" si="370"/>
        <v>0.96609999999999996</v>
      </c>
      <c r="BZ1184" s="326">
        <f t="shared" si="380"/>
        <v>111.80002070179071</v>
      </c>
      <c r="CA1184" s="296" t="str">
        <f t="shared" si="381"/>
        <v/>
      </c>
    </row>
    <row r="1185" spans="12:79" x14ac:dyDescent="0.25">
      <c r="L1185" s="332">
        <v>43917</v>
      </c>
      <c r="M1185" s="2" t="s">
        <v>108</v>
      </c>
      <c r="N1185" s="2" t="s">
        <v>138</v>
      </c>
      <c r="O1185" s="323">
        <v>46023</v>
      </c>
      <c r="P1185" s="323">
        <v>46387</v>
      </c>
      <c r="Q1185" s="324">
        <v>8760</v>
      </c>
      <c r="R1185" s="325">
        <v>42.25</v>
      </c>
      <c r="S1185" s="274">
        <f t="shared" si="362"/>
        <v>1.0590200000000001</v>
      </c>
      <c r="T1185" s="326">
        <f t="shared" si="371"/>
        <v>39.895374969311248</v>
      </c>
      <c r="U1185" s="296" t="str">
        <f t="shared" si="363"/>
        <v/>
      </c>
      <c r="V1185" s="296"/>
      <c r="W1185" s="332">
        <v>44351</v>
      </c>
      <c r="X1185" s="2" t="s">
        <v>108</v>
      </c>
      <c r="Y1185" s="2" t="s">
        <v>135</v>
      </c>
      <c r="Z1185" s="323">
        <v>45658</v>
      </c>
      <c r="AA1185" s="323">
        <v>46022</v>
      </c>
      <c r="AB1185" s="324">
        <v>8760</v>
      </c>
      <c r="AC1185" s="325">
        <v>57.1</v>
      </c>
      <c r="AD1185" s="274">
        <f t="shared" si="364"/>
        <v>1.09398</v>
      </c>
      <c r="AE1185" s="326">
        <f t="shared" si="372"/>
        <v>52.194738477851516</v>
      </c>
      <c r="AF1185" s="296" t="str">
        <f t="shared" si="373"/>
        <v/>
      </c>
      <c r="AG1185" s="296"/>
      <c r="AH1185" s="332">
        <v>44762</v>
      </c>
      <c r="AI1185" s="2" t="s">
        <v>108</v>
      </c>
      <c r="AJ1185" s="2" t="s">
        <v>138</v>
      </c>
      <c r="AK1185" s="323">
        <v>46023</v>
      </c>
      <c r="AL1185" s="323">
        <v>46387</v>
      </c>
      <c r="AM1185" s="324">
        <v>8760</v>
      </c>
      <c r="AN1185" s="325">
        <v>143.31</v>
      </c>
      <c r="AO1185" s="274">
        <f t="shared" si="365"/>
        <v>0.98765000000000003</v>
      </c>
      <c r="AP1185" s="326">
        <f t="shared" si="374"/>
        <v>145.10200982129297</v>
      </c>
      <c r="AQ1185" s="296" t="str">
        <f t="shared" si="375"/>
        <v/>
      </c>
      <c r="AR1185" s="296"/>
      <c r="AS1185" s="332">
        <v>44777</v>
      </c>
      <c r="AT1185" s="2" t="s">
        <v>115</v>
      </c>
      <c r="AU1185" s="2" t="s">
        <v>140</v>
      </c>
      <c r="AV1185" s="323">
        <v>45566</v>
      </c>
      <c r="AW1185" s="323">
        <v>45657</v>
      </c>
      <c r="AX1185" s="324">
        <v>2209</v>
      </c>
      <c r="AY1185" s="325">
        <v>236.87</v>
      </c>
      <c r="AZ1185" s="274">
        <f t="shared" si="366"/>
        <v>0.96899000000000002</v>
      </c>
      <c r="BA1185" s="326">
        <f t="shared" si="376"/>
        <v>244.45040712494452</v>
      </c>
      <c r="BB1185" s="296" t="str">
        <f t="shared" si="377"/>
        <v/>
      </c>
      <c r="BC1185" t="str">
        <f t="shared" si="367"/>
        <v/>
      </c>
      <c r="BD1185" s="296"/>
      <c r="BE1185" s="296"/>
      <c r="BF1185" s="332">
        <v>45140</v>
      </c>
      <c r="BG1185" s="2" t="s">
        <v>115</v>
      </c>
      <c r="BH1185" s="2" t="s">
        <v>152</v>
      </c>
      <c r="BI1185" s="323">
        <v>45931</v>
      </c>
      <c r="BJ1185" s="323">
        <v>46022</v>
      </c>
      <c r="BK1185" s="324">
        <v>2209</v>
      </c>
      <c r="BL1185" s="325">
        <v>132.99</v>
      </c>
      <c r="BM1185" s="274">
        <f t="shared" si="368"/>
        <v>0.95835000000000004</v>
      </c>
      <c r="BN1185" s="326">
        <f t="shared" si="378"/>
        <v>138.76976052590391</v>
      </c>
      <c r="BO1185" s="296" t="str">
        <f t="shared" si="379"/>
        <v/>
      </c>
      <c r="BP1185" t="str">
        <f t="shared" si="369"/>
        <v/>
      </c>
      <c r="BQ1185" s="296"/>
      <c r="BR1185" s="332">
        <v>45125</v>
      </c>
      <c r="BS1185" s="2" t="s">
        <v>108</v>
      </c>
      <c r="BT1185" s="2" t="s">
        <v>141</v>
      </c>
      <c r="BU1185" s="323">
        <v>46388</v>
      </c>
      <c r="BV1185" s="323">
        <v>46752</v>
      </c>
      <c r="BW1185" s="324">
        <v>8760</v>
      </c>
      <c r="BX1185" s="325">
        <v>89.08</v>
      </c>
      <c r="BY1185" s="274">
        <f t="shared" si="370"/>
        <v>0.96609999999999996</v>
      </c>
      <c r="BZ1185" s="326">
        <f t="shared" si="380"/>
        <v>92.20577579960667</v>
      </c>
      <c r="CA1185" s="296" t="str">
        <f t="shared" si="381"/>
        <v/>
      </c>
    </row>
    <row r="1186" spans="12:79" x14ac:dyDescent="0.25">
      <c r="L1186" s="332">
        <v>43916</v>
      </c>
      <c r="M1186" s="2" t="s">
        <v>108</v>
      </c>
      <c r="N1186" s="2" t="s">
        <v>151</v>
      </c>
      <c r="O1186" s="323">
        <v>44197</v>
      </c>
      <c r="P1186" s="323">
        <v>44561</v>
      </c>
      <c r="Q1186" s="324">
        <v>8760</v>
      </c>
      <c r="R1186" s="325">
        <v>35.619999999999997</v>
      </c>
      <c r="S1186" s="274">
        <f t="shared" si="362"/>
        <v>1.0590200000000001</v>
      </c>
      <c r="T1186" s="326">
        <f t="shared" si="371"/>
        <v>33.634869974127021</v>
      </c>
      <c r="U1186" s="296" t="str">
        <f t="shared" si="363"/>
        <v/>
      </c>
      <c r="V1186" s="296"/>
      <c r="W1186" s="332">
        <v>44351</v>
      </c>
      <c r="X1186" s="2" t="s">
        <v>108</v>
      </c>
      <c r="Y1186" s="2" t="s">
        <v>138</v>
      </c>
      <c r="Z1186" s="323">
        <v>46023</v>
      </c>
      <c r="AA1186" s="323">
        <v>46387</v>
      </c>
      <c r="AB1186" s="324">
        <v>8760</v>
      </c>
      <c r="AC1186" s="325">
        <v>57.15</v>
      </c>
      <c r="AD1186" s="274">
        <f t="shared" si="364"/>
        <v>1.09398</v>
      </c>
      <c r="AE1186" s="326">
        <f t="shared" si="372"/>
        <v>52.240443152525643</v>
      </c>
      <c r="AF1186" s="296" t="str">
        <f t="shared" si="373"/>
        <v/>
      </c>
      <c r="AG1186" s="296"/>
      <c r="AH1186" s="332">
        <v>44762</v>
      </c>
      <c r="AI1186" s="2" t="s">
        <v>108</v>
      </c>
      <c r="AJ1186" s="2" t="s">
        <v>141</v>
      </c>
      <c r="AK1186" s="323">
        <v>46388</v>
      </c>
      <c r="AL1186" s="323">
        <v>46752</v>
      </c>
      <c r="AM1186" s="324">
        <v>8760</v>
      </c>
      <c r="AN1186" s="325">
        <v>124.1</v>
      </c>
      <c r="AO1186" s="274">
        <f t="shared" si="365"/>
        <v>0.98765000000000003</v>
      </c>
      <c r="AP1186" s="326">
        <f t="shared" si="374"/>
        <v>125.65179972662379</v>
      </c>
      <c r="AQ1186" s="296" t="str">
        <f t="shared" si="375"/>
        <v/>
      </c>
      <c r="AR1186" s="296"/>
      <c r="AS1186" s="332">
        <v>44777</v>
      </c>
      <c r="AT1186" s="2" t="s">
        <v>115</v>
      </c>
      <c r="AU1186" s="2" t="s">
        <v>135</v>
      </c>
      <c r="AV1186" s="323">
        <v>45658</v>
      </c>
      <c r="AW1186" s="323">
        <v>45747</v>
      </c>
      <c r="AX1186" s="324">
        <v>2159</v>
      </c>
      <c r="AY1186" s="325">
        <v>185.27</v>
      </c>
      <c r="AZ1186" s="274">
        <f t="shared" si="366"/>
        <v>0.96899000000000002</v>
      </c>
      <c r="BA1186" s="326">
        <f t="shared" si="376"/>
        <v>191.19908358187391</v>
      </c>
      <c r="BB1186" s="296" t="str">
        <f t="shared" si="377"/>
        <v/>
      </c>
      <c r="BC1186" t="str">
        <f t="shared" si="367"/>
        <v/>
      </c>
      <c r="BD1186" s="296"/>
      <c r="BE1186" s="296"/>
      <c r="BF1186" s="332">
        <v>45140</v>
      </c>
      <c r="BG1186" s="2" t="s">
        <v>115</v>
      </c>
      <c r="BH1186" s="2" t="s">
        <v>138</v>
      </c>
      <c r="BI1186" s="323">
        <v>46023</v>
      </c>
      <c r="BJ1186" s="323">
        <v>46112</v>
      </c>
      <c r="BK1186" s="324">
        <v>2159</v>
      </c>
      <c r="BL1186" s="325">
        <v>128.78</v>
      </c>
      <c r="BM1186" s="274">
        <f t="shared" si="368"/>
        <v>0.95835000000000004</v>
      </c>
      <c r="BN1186" s="326">
        <f t="shared" si="378"/>
        <v>134.37679344707047</v>
      </c>
      <c r="BO1186" s="296" t="str">
        <f t="shared" si="379"/>
        <v/>
      </c>
      <c r="BP1186" t="str">
        <f t="shared" si="369"/>
        <v/>
      </c>
      <c r="BQ1186" s="296"/>
      <c r="BR1186" s="332">
        <v>45125</v>
      </c>
      <c r="BS1186" s="2" t="s">
        <v>108</v>
      </c>
      <c r="BT1186" s="2" t="s">
        <v>143</v>
      </c>
      <c r="BU1186" s="323">
        <v>46753</v>
      </c>
      <c r="BV1186" s="323">
        <v>47118</v>
      </c>
      <c r="BW1186" s="324">
        <v>8784</v>
      </c>
      <c r="BX1186" s="325">
        <v>82.75</v>
      </c>
      <c r="BY1186" s="274">
        <f t="shared" si="370"/>
        <v>0.96609999999999996</v>
      </c>
      <c r="BZ1186" s="326">
        <f t="shared" si="380"/>
        <v>85.653659041507098</v>
      </c>
      <c r="CA1186" s="296" t="str">
        <f t="shared" si="381"/>
        <v/>
      </c>
    </row>
    <row r="1187" spans="12:79" x14ac:dyDescent="0.25">
      <c r="L1187" s="332">
        <v>43916</v>
      </c>
      <c r="M1187" s="2" t="s">
        <v>108</v>
      </c>
      <c r="N1187" s="2" t="s">
        <v>133</v>
      </c>
      <c r="O1187" s="323">
        <v>44562</v>
      </c>
      <c r="P1187" s="323">
        <v>44926</v>
      </c>
      <c r="Q1187" s="324">
        <v>8760</v>
      </c>
      <c r="R1187" s="325">
        <v>38.79</v>
      </c>
      <c r="S1187" s="274">
        <f t="shared" si="362"/>
        <v>1.0590200000000001</v>
      </c>
      <c r="T1187" s="326">
        <f t="shared" si="371"/>
        <v>36.62820343336292</v>
      </c>
      <c r="U1187" s="296" t="str">
        <f t="shared" si="363"/>
        <v/>
      </c>
      <c r="V1187" s="296"/>
      <c r="W1187" s="332">
        <v>44351</v>
      </c>
      <c r="X1187" s="2" t="s">
        <v>108</v>
      </c>
      <c r="Y1187" s="2" t="s">
        <v>141</v>
      </c>
      <c r="Z1187" s="323">
        <v>46388</v>
      </c>
      <c r="AA1187" s="323">
        <v>46752</v>
      </c>
      <c r="AB1187" s="324">
        <v>8760</v>
      </c>
      <c r="AC1187" s="325">
        <v>57.48</v>
      </c>
      <c r="AD1187" s="274">
        <f t="shared" si="364"/>
        <v>1.09398</v>
      </c>
      <c r="AE1187" s="326">
        <f t="shared" si="372"/>
        <v>52.542094005374871</v>
      </c>
      <c r="AF1187" s="296" t="str">
        <f t="shared" si="373"/>
        <v/>
      </c>
      <c r="AG1187" s="296"/>
      <c r="AH1187" s="332">
        <v>44762</v>
      </c>
      <c r="AI1187" s="2" t="s">
        <v>108</v>
      </c>
      <c r="AJ1187" s="2" t="s">
        <v>143</v>
      </c>
      <c r="AK1187" s="323">
        <v>46753</v>
      </c>
      <c r="AL1187" s="323">
        <v>47118</v>
      </c>
      <c r="AM1187" s="324">
        <v>8784</v>
      </c>
      <c r="AN1187" s="325">
        <v>119.72</v>
      </c>
      <c r="AO1187" s="274">
        <f t="shared" si="365"/>
        <v>0.98765000000000003</v>
      </c>
      <c r="AP1187" s="326">
        <f t="shared" si="374"/>
        <v>121.21703032450766</v>
      </c>
      <c r="AQ1187" s="296" t="str">
        <f t="shared" si="375"/>
        <v/>
      </c>
      <c r="AR1187" s="296"/>
      <c r="AS1187" s="332">
        <v>44777</v>
      </c>
      <c r="AT1187" s="2" t="s">
        <v>115</v>
      </c>
      <c r="AU1187" s="2" t="s">
        <v>145</v>
      </c>
      <c r="AV1187" s="323">
        <v>45748</v>
      </c>
      <c r="AW1187" s="323">
        <v>45838</v>
      </c>
      <c r="AX1187" s="324">
        <v>2184</v>
      </c>
      <c r="AY1187" s="325"/>
      <c r="AZ1187" s="274">
        <f t="shared" si="366"/>
        <v>0.96899000000000002</v>
      </c>
      <c r="BA1187" s="326" t="str">
        <f t="shared" si="376"/>
        <v/>
      </c>
      <c r="BB1187" s="296" t="str">
        <f t="shared" si="377"/>
        <v/>
      </c>
      <c r="BC1187" t="str">
        <f t="shared" si="367"/>
        <v/>
      </c>
      <c r="BD1187" s="296"/>
      <c r="BE1187" s="296"/>
      <c r="BF1187" s="332">
        <v>45140</v>
      </c>
      <c r="BG1187" s="2" t="s">
        <v>115</v>
      </c>
      <c r="BH1187" s="2" t="s">
        <v>157</v>
      </c>
      <c r="BI1187" s="323">
        <v>46113</v>
      </c>
      <c r="BJ1187" s="323">
        <v>46203</v>
      </c>
      <c r="BK1187" s="324">
        <v>2184</v>
      </c>
      <c r="BL1187" s="325"/>
      <c r="BM1187" s="274">
        <f t="shared" si="368"/>
        <v>0.95835000000000004</v>
      </c>
      <c r="BN1187" s="326" t="str">
        <f t="shared" si="378"/>
        <v/>
      </c>
      <c r="BO1187" s="296" t="str">
        <f t="shared" si="379"/>
        <v/>
      </c>
      <c r="BP1187" t="str">
        <f t="shared" si="369"/>
        <v/>
      </c>
      <c r="BQ1187" s="296"/>
      <c r="BR1187" s="332">
        <v>45125</v>
      </c>
      <c r="BS1187" s="2" t="s">
        <v>108</v>
      </c>
      <c r="BT1187" s="2" t="s">
        <v>146</v>
      </c>
      <c r="BU1187" s="323">
        <v>47119</v>
      </c>
      <c r="BV1187" s="323">
        <v>47483</v>
      </c>
      <c r="BW1187" s="324">
        <v>8760</v>
      </c>
      <c r="BX1187" s="325">
        <v>80.75</v>
      </c>
      <c r="BY1187" s="274">
        <f t="shared" si="370"/>
        <v>0.96609999999999996</v>
      </c>
      <c r="BZ1187" s="326">
        <f t="shared" si="380"/>
        <v>83.583479971017496</v>
      </c>
      <c r="CA1187" s="296" t="str">
        <f t="shared" si="381"/>
        <v/>
      </c>
    </row>
    <row r="1188" spans="12:79" x14ac:dyDescent="0.25">
      <c r="L1188" s="332">
        <v>43916</v>
      </c>
      <c r="M1188" s="2" t="s">
        <v>108</v>
      </c>
      <c r="N1188" s="2" t="s">
        <v>110</v>
      </c>
      <c r="O1188" s="323">
        <v>44927</v>
      </c>
      <c r="P1188" s="323">
        <v>45291</v>
      </c>
      <c r="Q1188" s="324">
        <v>8760</v>
      </c>
      <c r="R1188" s="325">
        <v>40.82</v>
      </c>
      <c r="S1188" s="274">
        <f t="shared" si="362"/>
        <v>1.0590200000000001</v>
      </c>
      <c r="T1188" s="326">
        <f t="shared" si="371"/>
        <v>38.545069970349942</v>
      </c>
      <c r="U1188" s="296" t="str">
        <f t="shared" si="363"/>
        <v/>
      </c>
      <c r="V1188" s="296"/>
      <c r="W1188" s="332">
        <v>44350</v>
      </c>
      <c r="X1188" s="2" t="s">
        <v>108</v>
      </c>
      <c r="Y1188" s="2" t="s">
        <v>133</v>
      </c>
      <c r="Z1188" s="323">
        <v>44562</v>
      </c>
      <c r="AA1188" s="323">
        <v>44926</v>
      </c>
      <c r="AB1188" s="324">
        <v>8760</v>
      </c>
      <c r="AC1188" s="325">
        <v>62.58</v>
      </c>
      <c r="AD1188" s="274">
        <f t="shared" si="364"/>
        <v>1.09398</v>
      </c>
      <c r="AE1188" s="326">
        <f t="shared" si="372"/>
        <v>57.203970822135688</v>
      </c>
      <c r="AF1188" s="296" t="str">
        <f t="shared" si="373"/>
        <v/>
      </c>
      <c r="AG1188" s="296"/>
      <c r="AH1188" s="332">
        <v>44762</v>
      </c>
      <c r="AI1188" s="2" t="s">
        <v>108</v>
      </c>
      <c r="AJ1188" s="2" t="s">
        <v>146</v>
      </c>
      <c r="AK1188" s="323">
        <v>47119</v>
      </c>
      <c r="AL1188" s="323">
        <v>47483</v>
      </c>
      <c r="AM1188" s="324">
        <v>8760</v>
      </c>
      <c r="AN1188" s="325">
        <v>112.73</v>
      </c>
      <c r="AO1188" s="274">
        <f t="shared" si="365"/>
        <v>0.98765000000000003</v>
      </c>
      <c r="AP1188" s="326">
        <f t="shared" si="374"/>
        <v>114.13962436085657</v>
      </c>
      <c r="AQ1188" s="296" t="str">
        <f t="shared" si="375"/>
        <v/>
      </c>
      <c r="AR1188" s="296"/>
      <c r="AS1188" s="332">
        <v>44776</v>
      </c>
      <c r="AT1188" s="2" t="s">
        <v>115</v>
      </c>
      <c r="AU1188" s="2" t="s">
        <v>186</v>
      </c>
      <c r="AV1188" s="323">
        <v>44835</v>
      </c>
      <c r="AW1188" s="323">
        <v>44926</v>
      </c>
      <c r="AX1188" s="324">
        <v>2209</v>
      </c>
      <c r="AY1188" s="325">
        <v>472</v>
      </c>
      <c r="AZ1188" s="274">
        <f t="shared" si="366"/>
        <v>0.96899000000000002</v>
      </c>
      <c r="BA1188" s="326">
        <f t="shared" si="376"/>
        <v>487.10513008390177</v>
      </c>
      <c r="BB1188" s="296" t="str">
        <f t="shared" si="377"/>
        <v/>
      </c>
      <c r="BC1188" t="str">
        <f t="shared" si="367"/>
        <v/>
      </c>
      <c r="BD1188" s="296"/>
      <c r="BE1188" s="296"/>
      <c r="BF1188" s="332">
        <v>45139</v>
      </c>
      <c r="BG1188" s="2" t="s">
        <v>115</v>
      </c>
      <c r="BH1188" s="2" t="s">
        <v>116</v>
      </c>
      <c r="BI1188" s="323">
        <v>45200</v>
      </c>
      <c r="BJ1188" s="323">
        <v>45291</v>
      </c>
      <c r="BK1188" s="324">
        <v>2209</v>
      </c>
      <c r="BL1188" s="325">
        <v>114</v>
      </c>
      <c r="BM1188" s="274">
        <f t="shared" si="368"/>
        <v>0.95835000000000004</v>
      </c>
      <c r="BN1188" s="326">
        <f t="shared" si="378"/>
        <v>118.95445296603538</v>
      </c>
      <c r="BO1188" s="296">
        <f t="shared" si="379"/>
        <v>118.95445296603538</v>
      </c>
      <c r="BP1188">
        <f t="shared" si="369"/>
        <v>1</v>
      </c>
      <c r="BQ1188" s="296"/>
      <c r="BR1188" s="332">
        <v>45125</v>
      </c>
      <c r="BS1188" s="2" t="s">
        <v>108</v>
      </c>
      <c r="BT1188" s="2" t="s">
        <v>149</v>
      </c>
      <c r="BU1188" s="323">
        <v>47484</v>
      </c>
      <c r="BV1188" s="323">
        <v>47848</v>
      </c>
      <c r="BW1188" s="324">
        <v>8760</v>
      </c>
      <c r="BX1188" s="325">
        <v>79.97</v>
      </c>
      <c r="BY1188" s="274">
        <f t="shared" si="370"/>
        <v>0.96609999999999996</v>
      </c>
      <c r="BZ1188" s="326">
        <f t="shared" si="380"/>
        <v>82.776110133526558</v>
      </c>
      <c r="CA1188" s="296" t="str">
        <f t="shared" si="381"/>
        <v/>
      </c>
    </row>
    <row r="1189" spans="12:79" x14ac:dyDescent="0.25">
      <c r="L1189" s="332">
        <v>43916</v>
      </c>
      <c r="M1189" s="2" t="s">
        <v>108</v>
      </c>
      <c r="N1189" s="2" t="s">
        <v>111</v>
      </c>
      <c r="O1189" s="323">
        <v>45292</v>
      </c>
      <c r="P1189" s="323">
        <v>45657</v>
      </c>
      <c r="Q1189" s="324">
        <v>8784</v>
      </c>
      <c r="R1189" s="325">
        <v>41.64</v>
      </c>
      <c r="S1189" s="274">
        <f t="shared" si="362"/>
        <v>1.0590200000000001</v>
      </c>
      <c r="T1189" s="326">
        <f t="shared" si="371"/>
        <v>39.3193707389851</v>
      </c>
      <c r="U1189" s="296" t="str">
        <f t="shared" si="363"/>
        <v/>
      </c>
      <c r="V1189" s="296"/>
      <c r="W1189" s="332">
        <v>44350</v>
      </c>
      <c r="X1189" s="2" t="s">
        <v>108</v>
      </c>
      <c r="Y1189" s="2" t="s">
        <v>110</v>
      </c>
      <c r="Z1189" s="323">
        <v>44927</v>
      </c>
      <c r="AA1189" s="323">
        <v>45291</v>
      </c>
      <c r="AB1189" s="324">
        <v>8760</v>
      </c>
      <c r="AC1189" s="325">
        <v>59.12</v>
      </c>
      <c r="AD1189" s="274">
        <f t="shared" si="364"/>
        <v>1.09398</v>
      </c>
      <c r="AE1189" s="326">
        <f t="shared" si="372"/>
        <v>54.041207334686192</v>
      </c>
      <c r="AF1189" s="296" t="str">
        <f t="shared" si="373"/>
        <v/>
      </c>
      <c r="AG1189" s="296"/>
      <c r="AH1189" s="332">
        <v>44762</v>
      </c>
      <c r="AI1189" s="2" t="s">
        <v>108</v>
      </c>
      <c r="AJ1189" s="2" t="s">
        <v>149</v>
      </c>
      <c r="AK1189" s="323">
        <v>47484</v>
      </c>
      <c r="AL1189" s="323">
        <v>47848</v>
      </c>
      <c r="AM1189" s="324">
        <v>8760</v>
      </c>
      <c r="AN1189" s="325">
        <v>113.24</v>
      </c>
      <c r="AO1189" s="274">
        <f t="shared" si="365"/>
        <v>0.98765000000000003</v>
      </c>
      <c r="AP1189" s="326">
        <f t="shared" si="374"/>
        <v>114.65600162000707</v>
      </c>
      <c r="AQ1189" s="296" t="str">
        <f t="shared" si="375"/>
        <v/>
      </c>
      <c r="AR1189" s="296"/>
      <c r="AS1189" s="332">
        <v>44776</v>
      </c>
      <c r="AT1189" s="2" t="s">
        <v>115</v>
      </c>
      <c r="AU1189" s="2" t="s">
        <v>110</v>
      </c>
      <c r="AV1189" s="323">
        <v>44927</v>
      </c>
      <c r="AW1189" s="323">
        <v>45016</v>
      </c>
      <c r="AX1189" s="324">
        <v>2159</v>
      </c>
      <c r="AY1189" s="325">
        <v>464.03</v>
      </c>
      <c r="AZ1189" s="274">
        <f t="shared" si="366"/>
        <v>0.96899000000000002</v>
      </c>
      <c r="BA1189" s="326">
        <f t="shared" si="376"/>
        <v>478.88007100176469</v>
      </c>
      <c r="BB1189" s="296" t="str">
        <f t="shared" si="377"/>
        <v/>
      </c>
      <c r="BC1189" t="str">
        <f t="shared" si="367"/>
        <v/>
      </c>
      <c r="BD1189" s="296"/>
      <c r="BE1189" s="296"/>
      <c r="BF1189" s="332">
        <v>45139</v>
      </c>
      <c r="BG1189" s="2" t="s">
        <v>115</v>
      </c>
      <c r="BH1189" s="2" t="s">
        <v>111</v>
      </c>
      <c r="BI1189" s="323">
        <v>45292</v>
      </c>
      <c r="BJ1189" s="323">
        <v>45382</v>
      </c>
      <c r="BK1189" s="324">
        <v>2183</v>
      </c>
      <c r="BL1189" s="325">
        <v>136.88999999999999</v>
      </c>
      <c r="BM1189" s="274">
        <f t="shared" si="368"/>
        <v>0.95835000000000004</v>
      </c>
      <c r="BN1189" s="326">
        <f t="shared" si="378"/>
        <v>142.83925496947876</v>
      </c>
      <c r="BO1189" s="296">
        <f t="shared" si="379"/>
        <v>142.83925496947876</v>
      </c>
      <c r="BP1189">
        <f t="shared" si="369"/>
        <v>1</v>
      </c>
      <c r="BQ1189" s="296"/>
      <c r="BR1189" s="332">
        <v>45125</v>
      </c>
      <c r="BS1189" s="2" t="s">
        <v>108</v>
      </c>
      <c r="BT1189" s="2" t="s">
        <v>153</v>
      </c>
      <c r="BU1189" s="323">
        <v>47849</v>
      </c>
      <c r="BV1189" s="323">
        <v>48213</v>
      </c>
      <c r="BW1189" s="324">
        <v>8760</v>
      </c>
      <c r="BX1189" s="325">
        <v>79.680000000000007</v>
      </c>
      <c r="BY1189" s="274">
        <f t="shared" si="370"/>
        <v>0.96609999999999996</v>
      </c>
      <c r="BZ1189" s="326">
        <f t="shared" si="380"/>
        <v>82.475934168305571</v>
      </c>
      <c r="CA1189" s="296" t="str">
        <f t="shared" si="381"/>
        <v/>
      </c>
    </row>
    <row r="1190" spans="12:79" x14ac:dyDescent="0.25">
      <c r="L1190" s="332">
        <v>43916</v>
      </c>
      <c r="M1190" s="2" t="s">
        <v>108</v>
      </c>
      <c r="N1190" s="2" t="s">
        <v>135</v>
      </c>
      <c r="O1190" s="323">
        <v>45658</v>
      </c>
      <c r="P1190" s="323">
        <v>46022</v>
      </c>
      <c r="Q1190" s="324">
        <v>8760</v>
      </c>
      <c r="R1190" s="325">
        <v>42.28</v>
      </c>
      <c r="S1190" s="274">
        <f t="shared" si="362"/>
        <v>1.0590200000000001</v>
      </c>
      <c r="T1190" s="326">
        <f t="shared" si="371"/>
        <v>39.923703046212538</v>
      </c>
      <c r="U1190" s="296" t="str">
        <f t="shared" si="363"/>
        <v/>
      </c>
      <c r="V1190" s="296"/>
      <c r="W1190" s="332">
        <v>44350</v>
      </c>
      <c r="X1190" s="2" t="s">
        <v>108</v>
      </c>
      <c r="Y1190" s="2" t="s">
        <v>111</v>
      </c>
      <c r="Z1190" s="323">
        <v>45292</v>
      </c>
      <c r="AA1190" s="323">
        <v>45657</v>
      </c>
      <c r="AB1190" s="324">
        <v>8784</v>
      </c>
      <c r="AC1190" s="325">
        <v>57.03</v>
      </c>
      <c r="AD1190" s="274">
        <f t="shared" si="364"/>
        <v>1.09398</v>
      </c>
      <c r="AE1190" s="326">
        <f t="shared" si="372"/>
        <v>52.130751933307742</v>
      </c>
      <c r="AF1190" s="296" t="str">
        <f t="shared" si="373"/>
        <v/>
      </c>
      <c r="AG1190" s="296"/>
      <c r="AH1190" s="332">
        <v>44762</v>
      </c>
      <c r="AI1190" s="2" t="s">
        <v>108</v>
      </c>
      <c r="AJ1190" s="2" t="s">
        <v>153</v>
      </c>
      <c r="AK1190" s="323">
        <v>47849</v>
      </c>
      <c r="AL1190" s="323">
        <v>48213</v>
      </c>
      <c r="AM1190" s="324">
        <v>8760</v>
      </c>
      <c r="AN1190" s="325">
        <v>113.24</v>
      </c>
      <c r="AO1190" s="274">
        <f t="shared" si="365"/>
        <v>0.98765000000000003</v>
      </c>
      <c r="AP1190" s="326">
        <f t="shared" si="374"/>
        <v>114.65600162000707</v>
      </c>
      <c r="AQ1190" s="296" t="str">
        <f t="shared" si="375"/>
        <v/>
      </c>
      <c r="AR1190" s="296"/>
      <c r="AS1190" s="332">
        <v>44776</v>
      </c>
      <c r="AT1190" s="2" t="s">
        <v>115</v>
      </c>
      <c r="AU1190" s="2" t="s">
        <v>134</v>
      </c>
      <c r="AV1190" s="323">
        <v>45017</v>
      </c>
      <c r="AW1190" s="323">
        <v>45107</v>
      </c>
      <c r="AX1190" s="324">
        <v>2184</v>
      </c>
      <c r="AY1190" s="325">
        <v>351.86</v>
      </c>
      <c r="AZ1190" s="274">
        <f t="shared" si="366"/>
        <v>0.96899000000000002</v>
      </c>
      <c r="BA1190" s="326">
        <f t="shared" si="376"/>
        <v>363.12036243924086</v>
      </c>
      <c r="BB1190" s="296" t="str">
        <f t="shared" si="377"/>
        <v/>
      </c>
      <c r="BC1190" t="str">
        <f t="shared" si="367"/>
        <v/>
      </c>
      <c r="BD1190" s="296"/>
      <c r="BE1190" s="296"/>
      <c r="BF1190" s="332">
        <v>45139</v>
      </c>
      <c r="BG1190" s="2" t="s">
        <v>115</v>
      </c>
      <c r="BH1190" s="2" t="s">
        <v>117</v>
      </c>
      <c r="BI1190" s="323">
        <v>45383</v>
      </c>
      <c r="BJ1190" s="323">
        <v>45473</v>
      </c>
      <c r="BK1190" s="324">
        <v>2184</v>
      </c>
      <c r="BL1190" s="325">
        <v>121.83</v>
      </c>
      <c r="BM1190" s="274">
        <f t="shared" si="368"/>
        <v>0.95835000000000004</v>
      </c>
      <c r="BN1190" s="326">
        <f t="shared" si="378"/>
        <v>127.12474565659727</v>
      </c>
      <c r="BO1190" s="296">
        <f t="shared" si="379"/>
        <v>127.12474565659727</v>
      </c>
      <c r="BP1190">
        <f t="shared" si="369"/>
        <v>1</v>
      </c>
      <c r="BQ1190" s="296"/>
      <c r="BR1190" s="332">
        <v>45125</v>
      </c>
      <c r="BS1190" s="2" t="s">
        <v>108</v>
      </c>
      <c r="BT1190" s="2" t="s">
        <v>155</v>
      </c>
      <c r="BU1190" s="323">
        <v>48214</v>
      </c>
      <c r="BV1190" s="323">
        <v>48579</v>
      </c>
      <c r="BW1190" s="324">
        <v>8784</v>
      </c>
      <c r="BX1190" s="325">
        <v>79.42</v>
      </c>
      <c r="BY1190" s="274">
        <f t="shared" si="370"/>
        <v>0.96609999999999996</v>
      </c>
      <c r="BZ1190" s="326">
        <f t="shared" si="380"/>
        <v>82.20681088914192</v>
      </c>
      <c r="CA1190" s="296" t="str">
        <f t="shared" si="381"/>
        <v/>
      </c>
    </row>
    <row r="1191" spans="12:79" x14ac:dyDescent="0.25">
      <c r="L1191" s="332">
        <v>43916</v>
      </c>
      <c r="M1191" s="2" t="s">
        <v>108</v>
      </c>
      <c r="N1191" s="2" t="s">
        <v>138</v>
      </c>
      <c r="O1191" s="323">
        <v>46023</v>
      </c>
      <c r="P1191" s="323">
        <v>46387</v>
      </c>
      <c r="Q1191" s="324">
        <v>8760</v>
      </c>
      <c r="R1191" s="325">
        <v>42.83</v>
      </c>
      <c r="S1191" s="274">
        <f t="shared" si="362"/>
        <v>1.0590200000000001</v>
      </c>
      <c r="T1191" s="326">
        <f t="shared" si="371"/>
        <v>40.443051122736108</v>
      </c>
      <c r="U1191" s="296" t="str">
        <f t="shared" si="363"/>
        <v/>
      </c>
      <c r="V1191" s="296"/>
      <c r="W1191" s="332">
        <v>44350</v>
      </c>
      <c r="X1191" s="2" t="s">
        <v>108</v>
      </c>
      <c r="Y1191" s="2" t="s">
        <v>135</v>
      </c>
      <c r="Z1191" s="323">
        <v>45658</v>
      </c>
      <c r="AA1191" s="323">
        <v>46022</v>
      </c>
      <c r="AB1191" s="324">
        <v>8760</v>
      </c>
      <c r="AC1191" s="325">
        <v>57.28</v>
      </c>
      <c r="AD1191" s="274">
        <f t="shared" si="364"/>
        <v>1.09398</v>
      </c>
      <c r="AE1191" s="326">
        <f t="shared" si="372"/>
        <v>52.35927530667837</v>
      </c>
      <c r="AF1191" s="296" t="str">
        <f t="shared" si="373"/>
        <v/>
      </c>
      <c r="AG1191" s="296"/>
      <c r="AH1191" s="332">
        <v>44762</v>
      </c>
      <c r="AI1191" s="2" t="s">
        <v>108</v>
      </c>
      <c r="AJ1191" s="2" t="s">
        <v>155</v>
      </c>
      <c r="AK1191" s="323">
        <v>48214</v>
      </c>
      <c r="AL1191" s="323">
        <v>48579</v>
      </c>
      <c r="AM1191" s="324">
        <v>8784</v>
      </c>
      <c r="AN1191" s="325">
        <v>113.24</v>
      </c>
      <c r="AO1191" s="274">
        <f t="shared" si="365"/>
        <v>0.98765000000000003</v>
      </c>
      <c r="AP1191" s="326">
        <f t="shared" si="374"/>
        <v>114.65600162000707</v>
      </c>
      <c r="AQ1191" s="296" t="str">
        <f t="shared" si="375"/>
        <v/>
      </c>
      <c r="AR1191" s="296"/>
      <c r="AS1191" s="332">
        <v>44776</v>
      </c>
      <c r="AT1191" s="2" t="s">
        <v>115</v>
      </c>
      <c r="AU1191" s="2" t="s">
        <v>137</v>
      </c>
      <c r="AV1191" s="323">
        <v>45108</v>
      </c>
      <c r="AW1191" s="323">
        <v>45199</v>
      </c>
      <c r="AX1191" s="324">
        <v>2208</v>
      </c>
      <c r="AY1191" s="325">
        <v>349.97</v>
      </c>
      <c r="AZ1191" s="274">
        <f t="shared" si="366"/>
        <v>0.96899000000000002</v>
      </c>
      <c r="BA1191" s="326">
        <f t="shared" si="376"/>
        <v>361.1698779141168</v>
      </c>
      <c r="BB1191" s="296" t="str">
        <f t="shared" si="377"/>
        <v/>
      </c>
      <c r="BC1191" t="str">
        <f t="shared" si="367"/>
        <v/>
      </c>
      <c r="BD1191" s="296"/>
      <c r="BE1191" s="296"/>
      <c r="BF1191" s="332">
        <v>45139</v>
      </c>
      <c r="BG1191" s="2" t="s">
        <v>115</v>
      </c>
      <c r="BH1191" s="2" t="s">
        <v>118</v>
      </c>
      <c r="BI1191" s="323">
        <v>45474</v>
      </c>
      <c r="BJ1191" s="323">
        <v>45565</v>
      </c>
      <c r="BK1191" s="324">
        <v>2208</v>
      </c>
      <c r="BL1191" s="325">
        <v>131.44999999999999</v>
      </c>
      <c r="BM1191" s="274">
        <f t="shared" si="368"/>
        <v>0.95835000000000004</v>
      </c>
      <c r="BN1191" s="326">
        <f t="shared" si="378"/>
        <v>137.16283195074865</v>
      </c>
      <c r="BO1191" s="296">
        <f t="shared" si="379"/>
        <v>137.16283195074865</v>
      </c>
      <c r="BP1191">
        <f t="shared" si="369"/>
        <v>1</v>
      </c>
      <c r="BQ1191" s="296"/>
      <c r="BR1191" s="332">
        <v>45125</v>
      </c>
      <c r="BS1191" s="2" t="s">
        <v>108</v>
      </c>
      <c r="BT1191" s="2" t="s">
        <v>158</v>
      </c>
      <c r="BU1191" s="323">
        <v>48580</v>
      </c>
      <c r="BV1191" s="323">
        <v>48944</v>
      </c>
      <c r="BW1191" s="324">
        <v>8760</v>
      </c>
      <c r="BX1191" s="325">
        <v>78.87</v>
      </c>
      <c r="BY1191" s="274">
        <f t="shared" si="370"/>
        <v>0.96609999999999996</v>
      </c>
      <c r="BZ1191" s="326">
        <f t="shared" si="380"/>
        <v>81.637511644757282</v>
      </c>
      <c r="CA1191" s="296" t="str">
        <f t="shared" si="381"/>
        <v/>
      </c>
    </row>
    <row r="1192" spans="12:79" x14ac:dyDescent="0.25">
      <c r="L1192" s="332">
        <v>43915</v>
      </c>
      <c r="M1192" s="2" t="s">
        <v>108</v>
      </c>
      <c r="N1192" s="2" t="s">
        <v>151</v>
      </c>
      <c r="O1192" s="323">
        <v>44197</v>
      </c>
      <c r="P1192" s="323">
        <v>44561</v>
      </c>
      <c r="Q1192" s="324">
        <v>8760</v>
      </c>
      <c r="R1192" s="325">
        <v>35</v>
      </c>
      <c r="S1192" s="274">
        <f t="shared" si="362"/>
        <v>1.0590200000000001</v>
      </c>
      <c r="T1192" s="326">
        <f t="shared" si="371"/>
        <v>33.04942305150044</v>
      </c>
      <c r="U1192" s="296" t="str">
        <f t="shared" si="363"/>
        <v/>
      </c>
      <c r="V1192" s="296"/>
      <c r="W1192" s="332">
        <v>44350</v>
      </c>
      <c r="X1192" s="2" t="s">
        <v>108</v>
      </c>
      <c r="Y1192" s="2" t="s">
        <v>138</v>
      </c>
      <c r="Z1192" s="323">
        <v>46023</v>
      </c>
      <c r="AA1192" s="323">
        <v>46387</v>
      </c>
      <c r="AB1192" s="324">
        <v>8760</v>
      </c>
      <c r="AC1192" s="325">
        <v>57.28</v>
      </c>
      <c r="AD1192" s="274">
        <f t="shared" si="364"/>
        <v>1.09398</v>
      </c>
      <c r="AE1192" s="326">
        <f t="shared" si="372"/>
        <v>52.35927530667837</v>
      </c>
      <c r="AF1192" s="296" t="str">
        <f t="shared" si="373"/>
        <v/>
      </c>
      <c r="AG1192" s="296"/>
      <c r="AH1192" s="332">
        <v>44761</v>
      </c>
      <c r="AI1192" s="2" t="s">
        <v>108</v>
      </c>
      <c r="AJ1192" s="2" t="s">
        <v>110</v>
      </c>
      <c r="AK1192" s="323">
        <v>44927</v>
      </c>
      <c r="AL1192" s="323">
        <v>45291</v>
      </c>
      <c r="AM1192" s="324">
        <v>8760</v>
      </c>
      <c r="AN1192" s="325">
        <v>335.35</v>
      </c>
      <c r="AO1192" s="274">
        <f t="shared" si="365"/>
        <v>0.98765000000000003</v>
      </c>
      <c r="AP1192" s="326">
        <f t="shared" si="374"/>
        <v>339.54336050220223</v>
      </c>
      <c r="AQ1192" s="296" t="str">
        <f t="shared" si="375"/>
        <v/>
      </c>
      <c r="AR1192" s="296"/>
      <c r="AS1192" s="332">
        <v>44776</v>
      </c>
      <c r="AT1192" s="2" t="s">
        <v>115</v>
      </c>
      <c r="AU1192" s="2" t="s">
        <v>116</v>
      </c>
      <c r="AV1192" s="323">
        <v>45200</v>
      </c>
      <c r="AW1192" s="323">
        <v>45291</v>
      </c>
      <c r="AX1192" s="324">
        <v>2209</v>
      </c>
      <c r="AY1192" s="325">
        <v>429.03</v>
      </c>
      <c r="AZ1192" s="274">
        <f t="shared" si="366"/>
        <v>0.96899000000000002</v>
      </c>
      <c r="BA1192" s="326">
        <f t="shared" si="376"/>
        <v>442.75998720317028</v>
      </c>
      <c r="BB1192" s="296" t="str">
        <f t="shared" si="377"/>
        <v/>
      </c>
      <c r="BC1192">
        <f t="shared" si="367"/>
        <v>1</v>
      </c>
      <c r="BD1192" s="296"/>
      <c r="BE1192" s="296"/>
      <c r="BF1192" s="332">
        <v>45139</v>
      </c>
      <c r="BG1192" s="2" t="s">
        <v>115</v>
      </c>
      <c r="BH1192" s="2" t="s">
        <v>140</v>
      </c>
      <c r="BI1192" s="323">
        <v>45566</v>
      </c>
      <c r="BJ1192" s="323">
        <v>45657</v>
      </c>
      <c r="BK1192" s="324">
        <v>2209</v>
      </c>
      <c r="BL1192" s="325">
        <v>150.69999999999999</v>
      </c>
      <c r="BM1192" s="274">
        <f t="shared" si="368"/>
        <v>0.95835000000000004</v>
      </c>
      <c r="BN1192" s="326">
        <f t="shared" si="378"/>
        <v>157.24943914018885</v>
      </c>
      <c r="BO1192" s="296" t="str">
        <f t="shared" si="379"/>
        <v/>
      </c>
      <c r="BP1192" t="str">
        <f t="shared" si="369"/>
        <v/>
      </c>
      <c r="BQ1192" s="296"/>
      <c r="BR1192" s="332">
        <v>45124</v>
      </c>
      <c r="BS1192" s="2" t="s">
        <v>108</v>
      </c>
      <c r="BT1192" s="2" t="s">
        <v>111</v>
      </c>
      <c r="BU1192" s="323">
        <v>45292</v>
      </c>
      <c r="BV1192" s="323">
        <v>45657</v>
      </c>
      <c r="BW1192" s="324">
        <v>8784</v>
      </c>
      <c r="BX1192" s="325">
        <v>132.77000000000001</v>
      </c>
      <c r="BY1192" s="274">
        <f t="shared" si="370"/>
        <v>0.96609999999999996</v>
      </c>
      <c r="BZ1192" s="326">
        <f t="shared" si="380"/>
        <v>137.42883759445195</v>
      </c>
      <c r="CA1192" s="296">
        <f t="shared" si="381"/>
        <v>137.42883759445195</v>
      </c>
    </row>
    <row r="1193" spans="12:79" x14ac:dyDescent="0.25">
      <c r="L1193" s="332">
        <v>43915</v>
      </c>
      <c r="M1193" s="2" t="s">
        <v>108</v>
      </c>
      <c r="N1193" s="2" t="s">
        <v>133</v>
      </c>
      <c r="O1193" s="323">
        <v>44562</v>
      </c>
      <c r="P1193" s="323">
        <v>44926</v>
      </c>
      <c r="Q1193" s="324">
        <v>8760</v>
      </c>
      <c r="R1193" s="325">
        <v>38.25</v>
      </c>
      <c r="S1193" s="274">
        <f t="shared" si="362"/>
        <v>1.0590200000000001</v>
      </c>
      <c r="T1193" s="326">
        <f t="shared" si="371"/>
        <v>36.118298049139767</v>
      </c>
      <c r="U1193" s="296" t="str">
        <f t="shared" si="363"/>
        <v/>
      </c>
      <c r="V1193" s="296"/>
      <c r="W1193" s="332">
        <v>44350</v>
      </c>
      <c r="X1193" s="2" t="s">
        <v>108</v>
      </c>
      <c r="Y1193" s="2" t="s">
        <v>141</v>
      </c>
      <c r="Z1193" s="323">
        <v>46388</v>
      </c>
      <c r="AA1193" s="323">
        <v>46752</v>
      </c>
      <c r="AB1193" s="324">
        <v>8760</v>
      </c>
      <c r="AC1193" s="325">
        <v>57.6</v>
      </c>
      <c r="AD1193" s="274">
        <f t="shared" si="364"/>
        <v>1.09398</v>
      </c>
      <c r="AE1193" s="326">
        <f t="shared" si="372"/>
        <v>52.651785224592778</v>
      </c>
      <c r="AF1193" s="296" t="str">
        <f t="shared" si="373"/>
        <v/>
      </c>
      <c r="AG1193" s="296"/>
      <c r="AH1193" s="332">
        <v>44761</v>
      </c>
      <c r="AI1193" s="2" t="s">
        <v>108</v>
      </c>
      <c r="AJ1193" s="2" t="s">
        <v>111</v>
      </c>
      <c r="AK1193" s="323">
        <v>45292</v>
      </c>
      <c r="AL1193" s="323">
        <v>45657</v>
      </c>
      <c r="AM1193" s="324">
        <v>8784</v>
      </c>
      <c r="AN1193" s="325">
        <v>219.14</v>
      </c>
      <c r="AO1193" s="274">
        <f t="shared" si="365"/>
        <v>0.98765000000000003</v>
      </c>
      <c r="AP1193" s="326">
        <f t="shared" si="374"/>
        <v>221.88022072596564</v>
      </c>
      <c r="AQ1193" s="296">
        <f t="shared" si="375"/>
        <v>221.88022072596564</v>
      </c>
      <c r="AR1193" s="296"/>
      <c r="AS1193" s="332">
        <v>44776</v>
      </c>
      <c r="AT1193" s="2" t="s">
        <v>115</v>
      </c>
      <c r="AU1193" s="2" t="s">
        <v>111</v>
      </c>
      <c r="AV1193" s="323">
        <v>45292</v>
      </c>
      <c r="AW1193" s="323">
        <v>45382</v>
      </c>
      <c r="AX1193" s="324">
        <v>2183</v>
      </c>
      <c r="AY1193" s="325">
        <v>353.05</v>
      </c>
      <c r="AZ1193" s="274">
        <f t="shared" si="366"/>
        <v>0.96899000000000002</v>
      </c>
      <c r="BA1193" s="326">
        <f t="shared" si="376"/>
        <v>364.34844528839307</v>
      </c>
      <c r="BB1193" s="296" t="str">
        <f t="shared" si="377"/>
        <v/>
      </c>
      <c r="BC1193">
        <f t="shared" si="367"/>
        <v>1</v>
      </c>
      <c r="BD1193" s="296"/>
      <c r="BE1193" s="296"/>
      <c r="BF1193" s="332">
        <v>45139</v>
      </c>
      <c r="BG1193" s="2" t="s">
        <v>115</v>
      </c>
      <c r="BH1193" s="2" t="s">
        <v>135</v>
      </c>
      <c r="BI1193" s="323">
        <v>45658</v>
      </c>
      <c r="BJ1193" s="323">
        <v>45747</v>
      </c>
      <c r="BK1193" s="324">
        <v>2159</v>
      </c>
      <c r="BL1193" s="325">
        <v>153.43</v>
      </c>
      <c r="BM1193" s="274">
        <f t="shared" si="368"/>
        <v>0.95835000000000004</v>
      </c>
      <c r="BN1193" s="326">
        <f t="shared" si="378"/>
        <v>160.0980852506913</v>
      </c>
      <c r="BO1193" s="296" t="str">
        <f t="shared" si="379"/>
        <v/>
      </c>
      <c r="BP1193" t="str">
        <f t="shared" si="369"/>
        <v/>
      </c>
      <c r="BQ1193" s="296"/>
      <c r="BR1193" s="332">
        <v>45124</v>
      </c>
      <c r="BS1193" s="2" t="s">
        <v>108</v>
      </c>
      <c r="BT1193" s="2" t="s">
        <v>135</v>
      </c>
      <c r="BU1193" s="323">
        <v>45658</v>
      </c>
      <c r="BV1193" s="323">
        <v>46022</v>
      </c>
      <c r="BW1193" s="324">
        <v>8760</v>
      </c>
      <c r="BX1193" s="325">
        <v>123.77</v>
      </c>
      <c r="BY1193" s="274">
        <f t="shared" si="370"/>
        <v>0.96609999999999996</v>
      </c>
      <c r="BZ1193" s="326">
        <f t="shared" si="380"/>
        <v>128.11303177724872</v>
      </c>
      <c r="CA1193" s="296" t="str">
        <f t="shared" si="381"/>
        <v/>
      </c>
    </row>
    <row r="1194" spans="12:79" x14ac:dyDescent="0.25">
      <c r="L1194" s="332">
        <v>43915</v>
      </c>
      <c r="M1194" s="2" t="s">
        <v>108</v>
      </c>
      <c r="N1194" s="2" t="s">
        <v>110</v>
      </c>
      <c r="O1194" s="323">
        <v>44927</v>
      </c>
      <c r="P1194" s="323">
        <v>45291</v>
      </c>
      <c r="Q1194" s="324">
        <v>8760</v>
      </c>
      <c r="R1194" s="325">
        <v>40.21</v>
      </c>
      <c r="S1194" s="274">
        <f t="shared" si="362"/>
        <v>1.0590200000000001</v>
      </c>
      <c r="T1194" s="326">
        <f t="shared" si="371"/>
        <v>37.969065740023794</v>
      </c>
      <c r="U1194" s="296" t="str">
        <f t="shared" si="363"/>
        <v/>
      </c>
      <c r="V1194" s="296"/>
      <c r="W1194" s="332">
        <v>44349</v>
      </c>
      <c r="X1194" s="2" t="s">
        <v>108</v>
      </c>
      <c r="Y1194" s="2" t="s">
        <v>133</v>
      </c>
      <c r="Z1194" s="323">
        <v>44562</v>
      </c>
      <c r="AA1194" s="323">
        <v>44926</v>
      </c>
      <c r="AB1194" s="324">
        <v>8760</v>
      </c>
      <c r="AC1194" s="325">
        <v>63.55</v>
      </c>
      <c r="AD1194" s="274">
        <f t="shared" si="364"/>
        <v>1.09398</v>
      </c>
      <c r="AE1194" s="326">
        <f t="shared" si="372"/>
        <v>58.090641510813725</v>
      </c>
      <c r="AF1194" s="296" t="str">
        <f t="shared" si="373"/>
        <v/>
      </c>
      <c r="AG1194" s="296"/>
      <c r="AH1194" s="332">
        <v>44761</v>
      </c>
      <c r="AI1194" s="2" t="s">
        <v>108</v>
      </c>
      <c r="AJ1194" s="2" t="s">
        <v>135</v>
      </c>
      <c r="AK1194" s="323">
        <v>45658</v>
      </c>
      <c r="AL1194" s="323">
        <v>46022</v>
      </c>
      <c r="AM1194" s="324">
        <v>8760</v>
      </c>
      <c r="AN1194" s="325">
        <v>170.49</v>
      </c>
      <c r="AO1194" s="274">
        <f t="shared" si="365"/>
        <v>0.98765000000000003</v>
      </c>
      <c r="AP1194" s="326">
        <f t="shared" si="374"/>
        <v>172.62188022072598</v>
      </c>
      <c r="AQ1194" s="296" t="str">
        <f t="shared" si="375"/>
        <v/>
      </c>
      <c r="AR1194" s="296"/>
      <c r="AS1194" s="332">
        <v>44776</v>
      </c>
      <c r="AT1194" s="2" t="s">
        <v>115</v>
      </c>
      <c r="AU1194" s="2" t="s">
        <v>117</v>
      </c>
      <c r="AV1194" s="323">
        <v>45383</v>
      </c>
      <c r="AW1194" s="323">
        <v>45473</v>
      </c>
      <c r="AX1194" s="324">
        <v>2184</v>
      </c>
      <c r="AY1194" s="325">
        <v>165.74</v>
      </c>
      <c r="AZ1194" s="274">
        <f t="shared" si="366"/>
        <v>0.96899000000000002</v>
      </c>
      <c r="BA1194" s="326">
        <f t="shared" si="376"/>
        <v>171.04407682225823</v>
      </c>
      <c r="BB1194" s="296" t="str">
        <f t="shared" si="377"/>
        <v/>
      </c>
      <c r="BC1194">
        <f t="shared" si="367"/>
        <v>1</v>
      </c>
      <c r="BD1194" s="296"/>
      <c r="BE1194" s="296"/>
      <c r="BF1194" s="332">
        <v>45139</v>
      </c>
      <c r="BG1194" s="2" t="s">
        <v>115</v>
      </c>
      <c r="BH1194" s="2" t="s">
        <v>145</v>
      </c>
      <c r="BI1194" s="323">
        <v>45748</v>
      </c>
      <c r="BJ1194" s="323">
        <v>45838</v>
      </c>
      <c r="BK1194" s="324">
        <v>2184</v>
      </c>
      <c r="BL1194" s="325">
        <v>106.2</v>
      </c>
      <c r="BM1194" s="274">
        <f t="shared" si="368"/>
        <v>0.95835000000000004</v>
      </c>
      <c r="BN1194" s="326">
        <f t="shared" si="378"/>
        <v>110.81546407888558</v>
      </c>
      <c r="BO1194" s="296" t="str">
        <f t="shared" si="379"/>
        <v/>
      </c>
      <c r="BP1194" t="str">
        <f t="shared" si="369"/>
        <v/>
      </c>
      <c r="BQ1194" s="296"/>
      <c r="BR1194" s="332">
        <v>45124</v>
      </c>
      <c r="BS1194" s="2" t="s">
        <v>108</v>
      </c>
      <c r="BT1194" s="2" t="s">
        <v>138</v>
      </c>
      <c r="BU1194" s="323">
        <v>46023</v>
      </c>
      <c r="BV1194" s="323">
        <v>46387</v>
      </c>
      <c r="BW1194" s="324">
        <v>8760</v>
      </c>
      <c r="BX1194" s="325">
        <v>105.18</v>
      </c>
      <c r="BY1194" s="274">
        <f t="shared" si="370"/>
        <v>0.96609999999999996</v>
      </c>
      <c r="BZ1194" s="326">
        <f t="shared" si="380"/>
        <v>108.87071731704793</v>
      </c>
      <c r="CA1194" s="296" t="str">
        <f t="shared" si="381"/>
        <v/>
      </c>
    </row>
    <row r="1195" spans="12:79" x14ac:dyDescent="0.25">
      <c r="L1195" s="332">
        <v>43915</v>
      </c>
      <c r="M1195" s="2" t="s">
        <v>108</v>
      </c>
      <c r="N1195" s="2" t="s">
        <v>111</v>
      </c>
      <c r="O1195" s="323">
        <v>45292</v>
      </c>
      <c r="P1195" s="323">
        <v>45657</v>
      </c>
      <c r="Q1195" s="324">
        <v>8784</v>
      </c>
      <c r="R1195" s="325">
        <v>41.07</v>
      </c>
      <c r="S1195" s="274">
        <f t="shared" si="362"/>
        <v>1.0590200000000001</v>
      </c>
      <c r="T1195" s="326">
        <f t="shared" si="371"/>
        <v>38.781137277860658</v>
      </c>
      <c r="U1195" s="296" t="str">
        <f t="shared" si="363"/>
        <v/>
      </c>
      <c r="V1195" s="296"/>
      <c r="W1195" s="332">
        <v>44349</v>
      </c>
      <c r="X1195" s="2" t="s">
        <v>108</v>
      </c>
      <c r="Y1195" s="2" t="s">
        <v>110</v>
      </c>
      <c r="Z1195" s="323">
        <v>44927</v>
      </c>
      <c r="AA1195" s="323">
        <v>45291</v>
      </c>
      <c r="AB1195" s="324">
        <v>8760</v>
      </c>
      <c r="AC1195" s="325">
        <v>59.93</v>
      </c>
      <c r="AD1195" s="274">
        <f t="shared" si="364"/>
        <v>1.09398</v>
      </c>
      <c r="AE1195" s="326">
        <f t="shared" si="372"/>
        <v>54.781623064407029</v>
      </c>
      <c r="AF1195" s="296" t="str">
        <f t="shared" si="373"/>
        <v/>
      </c>
      <c r="AG1195" s="296"/>
      <c r="AH1195" s="332">
        <v>44761</v>
      </c>
      <c r="AI1195" s="2" t="s">
        <v>108</v>
      </c>
      <c r="AJ1195" s="2" t="s">
        <v>138</v>
      </c>
      <c r="AK1195" s="323">
        <v>46023</v>
      </c>
      <c r="AL1195" s="323">
        <v>46387</v>
      </c>
      <c r="AM1195" s="324">
        <v>8760</v>
      </c>
      <c r="AN1195" s="325">
        <v>146.57</v>
      </c>
      <c r="AO1195" s="274">
        <f t="shared" si="365"/>
        <v>0.98765000000000003</v>
      </c>
      <c r="AP1195" s="326">
        <f t="shared" si="374"/>
        <v>148.4027742621374</v>
      </c>
      <c r="AQ1195" s="296" t="str">
        <f t="shared" si="375"/>
        <v/>
      </c>
      <c r="AR1195" s="296"/>
      <c r="AS1195" s="332">
        <v>44776</v>
      </c>
      <c r="AT1195" s="2" t="s">
        <v>115</v>
      </c>
      <c r="AU1195" s="2" t="s">
        <v>118</v>
      </c>
      <c r="AV1195" s="323">
        <v>45474</v>
      </c>
      <c r="AW1195" s="323">
        <v>45565</v>
      </c>
      <c r="AX1195" s="324">
        <v>2208</v>
      </c>
      <c r="AY1195" s="325">
        <v>164.09</v>
      </c>
      <c r="AZ1195" s="274">
        <f t="shared" si="366"/>
        <v>0.96899000000000002</v>
      </c>
      <c r="BA1195" s="326">
        <f t="shared" si="376"/>
        <v>169.34127287175306</v>
      </c>
      <c r="BB1195" s="296" t="str">
        <f t="shared" si="377"/>
        <v/>
      </c>
      <c r="BC1195">
        <f t="shared" si="367"/>
        <v>1</v>
      </c>
      <c r="BD1195" s="296"/>
      <c r="BE1195" s="296"/>
      <c r="BF1195" s="332">
        <v>45139</v>
      </c>
      <c r="BG1195" s="2" t="s">
        <v>115</v>
      </c>
      <c r="BH1195" s="2" t="s">
        <v>148</v>
      </c>
      <c r="BI1195" s="323">
        <v>45839</v>
      </c>
      <c r="BJ1195" s="323">
        <v>45930</v>
      </c>
      <c r="BK1195" s="324">
        <v>2208</v>
      </c>
      <c r="BL1195" s="325">
        <v>106.26</v>
      </c>
      <c r="BM1195" s="274">
        <f t="shared" si="368"/>
        <v>0.95835000000000004</v>
      </c>
      <c r="BN1195" s="326">
        <f t="shared" si="378"/>
        <v>110.87807168570981</v>
      </c>
      <c r="BO1195" s="296" t="str">
        <f t="shared" si="379"/>
        <v/>
      </c>
      <c r="BP1195" t="str">
        <f t="shared" si="369"/>
        <v/>
      </c>
      <c r="BQ1195" s="296"/>
      <c r="BR1195" s="332">
        <v>45124</v>
      </c>
      <c r="BS1195" s="2" t="s">
        <v>108</v>
      </c>
      <c r="BT1195" s="2" t="s">
        <v>141</v>
      </c>
      <c r="BU1195" s="323">
        <v>46388</v>
      </c>
      <c r="BV1195" s="323">
        <v>46752</v>
      </c>
      <c r="BW1195" s="324">
        <v>8760</v>
      </c>
      <c r="BX1195" s="325">
        <v>88</v>
      </c>
      <c r="BY1195" s="274">
        <f t="shared" si="370"/>
        <v>0.96609999999999996</v>
      </c>
      <c r="BZ1195" s="326">
        <f t="shared" si="380"/>
        <v>91.087879101542285</v>
      </c>
      <c r="CA1195" s="296" t="str">
        <f t="shared" si="381"/>
        <v/>
      </c>
    </row>
    <row r="1196" spans="12:79" x14ac:dyDescent="0.25">
      <c r="L1196" s="332">
        <v>43915</v>
      </c>
      <c r="M1196" s="2" t="s">
        <v>108</v>
      </c>
      <c r="N1196" s="2" t="s">
        <v>135</v>
      </c>
      <c r="O1196" s="323">
        <v>45658</v>
      </c>
      <c r="P1196" s="323">
        <v>46022</v>
      </c>
      <c r="Q1196" s="324">
        <v>8760</v>
      </c>
      <c r="R1196" s="325">
        <v>41.53</v>
      </c>
      <c r="S1196" s="274">
        <f t="shared" si="362"/>
        <v>1.0590200000000001</v>
      </c>
      <c r="T1196" s="326">
        <f t="shared" si="371"/>
        <v>39.215501123680383</v>
      </c>
      <c r="U1196" s="296" t="str">
        <f t="shared" si="363"/>
        <v/>
      </c>
      <c r="V1196" s="296"/>
      <c r="W1196" s="332">
        <v>44349</v>
      </c>
      <c r="X1196" s="2" t="s">
        <v>108</v>
      </c>
      <c r="Y1196" s="2" t="s">
        <v>111</v>
      </c>
      <c r="Z1196" s="323">
        <v>45292</v>
      </c>
      <c r="AA1196" s="323">
        <v>45657</v>
      </c>
      <c r="AB1196" s="324">
        <v>8784</v>
      </c>
      <c r="AC1196" s="325">
        <v>57.79</v>
      </c>
      <c r="AD1196" s="274">
        <f t="shared" si="364"/>
        <v>1.09398</v>
      </c>
      <c r="AE1196" s="326">
        <f t="shared" si="372"/>
        <v>52.825462988354452</v>
      </c>
      <c r="AF1196" s="296" t="str">
        <f t="shared" si="373"/>
        <v/>
      </c>
      <c r="AG1196" s="296"/>
      <c r="AH1196" s="332">
        <v>44761</v>
      </c>
      <c r="AI1196" s="2" t="s">
        <v>108</v>
      </c>
      <c r="AJ1196" s="2" t="s">
        <v>141</v>
      </c>
      <c r="AK1196" s="323">
        <v>46388</v>
      </c>
      <c r="AL1196" s="323">
        <v>46752</v>
      </c>
      <c r="AM1196" s="324">
        <v>8760</v>
      </c>
      <c r="AN1196" s="325">
        <v>128.44</v>
      </c>
      <c r="AO1196" s="274">
        <f t="shared" si="365"/>
        <v>0.98765000000000003</v>
      </c>
      <c r="AP1196" s="326">
        <f t="shared" si="374"/>
        <v>130.04606895155166</v>
      </c>
      <c r="AQ1196" s="296" t="str">
        <f t="shared" si="375"/>
        <v/>
      </c>
      <c r="AR1196" s="296"/>
      <c r="AS1196" s="332">
        <v>44776</v>
      </c>
      <c r="AT1196" s="2" t="s">
        <v>115</v>
      </c>
      <c r="AU1196" s="2" t="s">
        <v>140</v>
      </c>
      <c r="AV1196" s="323">
        <v>45566</v>
      </c>
      <c r="AW1196" s="323">
        <v>45657</v>
      </c>
      <c r="AX1196" s="324">
        <v>2209</v>
      </c>
      <c r="AY1196" s="325">
        <v>233.13</v>
      </c>
      <c r="AZ1196" s="274">
        <f t="shared" si="366"/>
        <v>0.96899000000000002</v>
      </c>
      <c r="BA1196" s="326">
        <f t="shared" si="376"/>
        <v>240.59071817046615</v>
      </c>
      <c r="BB1196" s="296" t="str">
        <f t="shared" si="377"/>
        <v/>
      </c>
      <c r="BC1196" t="str">
        <f t="shared" si="367"/>
        <v/>
      </c>
      <c r="BD1196" s="296"/>
      <c r="BE1196" s="296"/>
      <c r="BF1196" s="332">
        <v>45139</v>
      </c>
      <c r="BG1196" s="2" t="s">
        <v>115</v>
      </c>
      <c r="BH1196" s="2" t="s">
        <v>152</v>
      </c>
      <c r="BI1196" s="323">
        <v>45931</v>
      </c>
      <c r="BJ1196" s="323">
        <v>46022</v>
      </c>
      <c r="BK1196" s="324">
        <v>2209</v>
      </c>
      <c r="BL1196" s="325">
        <v>132.03</v>
      </c>
      <c r="BM1196" s="274">
        <f t="shared" si="368"/>
        <v>0.95835000000000004</v>
      </c>
      <c r="BN1196" s="326">
        <f t="shared" si="378"/>
        <v>137.76803881671623</v>
      </c>
      <c r="BO1196" s="296" t="str">
        <f t="shared" si="379"/>
        <v/>
      </c>
      <c r="BP1196" t="str">
        <f t="shared" si="369"/>
        <v/>
      </c>
      <c r="BQ1196" s="296"/>
      <c r="BR1196" s="332">
        <v>45124</v>
      </c>
      <c r="BS1196" s="2" t="s">
        <v>108</v>
      </c>
      <c r="BT1196" s="2" t="s">
        <v>143</v>
      </c>
      <c r="BU1196" s="323">
        <v>46753</v>
      </c>
      <c r="BV1196" s="323">
        <v>47118</v>
      </c>
      <c r="BW1196" s="324">
        <v>8784</v>
      </c>
      <c r="BX1196" s="325">
        <v>81.3</v>
      </c>
      <c r="BY1196" s="274">
        <f t="shared" si="370"/>
        <v>0.96609999999999996</v>
      </c>
      <c r="BZ1196" s="326">
        <f t="shared" si="380"/>
        <v>84.152779215402134</v>
      </c>
      <c r="CA1196" s="296" t="str">
        <f t="shared" si="381"/>
        <v/>
      </c>
    </row>
    <row r="1197" spans="12:79" x14ac:dyDescent="0.25">
      <c r="L1197" s="332">
        <v>43915</v>
      </c>
      <c r="M1197" s="2" t="s">
        <v>108</v>
      </c>
      <c r="N1197" s="2" t="s">
        <v>138</v>
      </c>
      <c r="O1197" s="323">
        <v>46023</v>
      </c>
      <c r="P1197" s="323">
        <v>46387</v>
      </c>
      <c r="Q1197" s="324">
        <v>8760</v>
      </c>
      <c r="R1197" s="325">
        <v>42.08</v>
      </c>
      <c r="S1197" s="274">
        <f t="shared" si="362"/>
        <v>1.0590200000000001</v>
      </c>
      <c r="T1197" s="326">
        <f t="shared" si="371"/>
        <v>39.734849200203961</v>
      </c>
      <c r="U1197" s="296" t="str">
        <f t="shared" si="363"/>
        <v/>
      </c>
      <c r="V1197" s="296"/>
      <c r="W1197" s="332">
        <v>44349</v>
      </c>
      <c r="X1197" s="2" t="s">
        <v>108</v>
      </c>
      <c r="Y1197" s="2" t="s">
        <v>135</v>
      </c>
      <c r="Z1197" s="323">
        <v>45658</v>
      </c>
      <c r="AA1197" s="323">
        <v>46022</v>
      </c>
      <c r="AB1197" s="324">
        <v>8760</v>
      </c>
      <c r="AC1197" s="325">
        <v>57.48</v>
      </c>
      <c r="AD1197" s="274">
        <f t="shared" si="364"/>
        <v>1.09398</v>
      </c>
      <c r="AE1197" s="326">
        <f t="shared" si="372"/>
        <v>52.542094005374871</v>
      </c>
      <c r="AF1197" s="296" t="str">
        <f t="shared" si="373"/>
        <v/>
      </c>
      <c r="AG1197" s="296"/>
      <c r="AH1197" s="332">
        <v>44761</v>
      </c>
      <c r="AI1197" s="2" t="s">
        <v>108</v>
      </c>
      <c r="AJ1197" s="2" t="s">
        <v>143</v>
      </c>
      <c r="AK1197" s="323">
        <v>46753</v>
      </c>
      <c r="AL1197" s="323">
        <v>47118</v>
      </c>
      <c r="AM1197" s="324">
        <v>8784</v>
      </c>
      <c r="AN1197" s="325">
        <v>124.17</v>
      </c>
      <c r="AO1197" s="274">
        <f t="shared" si="365"/>
        <v>0.98765000000000003</v>
      </c>
      <c r="AP1197" s="326">
        <f t="shared" si="374"/>
        <v>125.72267503670328</v>
      </c>
      <c r="AQ1197" s="296" t="str">
        <f t="shared" si="375"/>
        <v/>
      </c>
      <c r="AR1197" s="296"/>
      <c r="AS1197" s="332">
        <v>44776</v>
      </c>
      <c r="AT1197" s="2" t="s">
        <v>115</v>
      </c>
      <c r="AU1197" s="2" t="s">
        <v>135</v>
      </c>
      <c r="AV1197" s="323">
        <v>45658</v>
      </c>
      <c r="AW1197" s="323">
        <v>45747</v>
      </c>
      <c r="AX1197" s="324">
        <v>2159</v>
      </c>
      <c r="AY1197" s="325">
        <v>186.12</v>
      </c>
      <c r="AZ1197" s="274">
        <f t="shared" si="366"/>
        <v>0.96899000000000002</v>
      </c>
      <c r="BA1197" s="326">
        <f t="shared" si="376"/>
        <v>192.07628561698263</v>
      </c>
      <c r="BB1197" s="296" t="str">
        <f t="shared" si="377"/>
        <v/>
      </c>
      <c r="BC1197" t="str">
        <f t="shared" si="367"/>
        <v/>
      </c>
      <c r="BD1197" s="296"/>
      <c r="BE1197" s="296"/>
      <c r="BF1197" s="332">
        <v>45139</v>
      </c>
      <c r="BG1197" s="2" t="s">
        <v>115</v>
      </c>
      <c r="BH1197" s="2" t="s">
        <v>138</v>
      </c>
      <c r="BI1197" s="323">
        <v>46023</v>
      </c>
      <c r="BJ1197" s="323">
        <v>46112</v>
      </c>
      <c r="BK1197" s="324">
        <v>2159</v>
      </c>
      <c r="BL1197" s="325">
        <v>129.58000000000001</v>
      </c>
      <c r="BM1197" s="274">
        <f t="shared" si="368"/>
        <v>0.95835000000000004</v>
      </c>
      <c r="BN1197" s="326">
        <f t="shared" si="378"/>
        <v>135.21156153806021</v>
      </c>
      <c r="BO1197" s="296" t="str">
        <f t="shared" si="379"/>
        <v/>
      </c>
      <c r="BP1197" t="str">
        <f t="shared" si="369"/>
        <v/>
      </c>
      <c r="BQ1197" s="296"/>
      <c r="BR1197" s="332">
        <v>45124</v>
      </c>
      <c r="BS1197" s="2" t="s">
        <v>108</v>
      </c>
      <c r="BT1197" s="2" t="s">
        <v>146</v>
      </c>
      <c r="BU1197" s="323">
        <v>47119</v>
      </c>
      <c r="BV1197" s="323">
        <v>47483</v>
      </c>
      <c r="BW1197" s="324">
        <v>8760</v>
      </c>
      <c r="BX1197" s="325">
        <v>80.349999999999994</v>
      </c>
      <c r="BY1197" s="274">
        <f t="shared" si="370"/>
        <v>0.96609999999999996</v>
      </c>
      <c r="BZ1197" s="326">
        <f t="shared" si="380"/>
        <v>83.169444156919567</v>
      </c>
      <c r="CA1197" s="296" t="str">
        <f t="shared" si="381"/>
        <v/>
      </c>
    </row>
    <row r="1198" spans="12:79" x14ac:dyDescent="0.25">
      <c r="L1198" s="332">
        <v>43914</v>
      </c>
      <c r="M1198" s="2" t="s">
        <v>108</v>
      </c>
      <c r="N1198" s="2" t="s">
        <v>151</v>
      </c>
      <c r="O1198" s="323">
        <v>44197</v>
      </c>
      <c r="P1198" s="323">
        <v>44561</v>
      </c>
      <c r="Q1198" s="324">
        <v>8760</v>
      </c>
      <c r="R1198" s="325">
        <v>34.9</v>
      </c>
      <c r="S1198" s="274">
        <f t="shared" si="362"/>
        <v>1.0590200000000001</v>
      </c>
      <c r="T1198" s="326">
        <f t="shared" si="371"/>
        <v>32.954996128496155</v>
      </c>
      <c r="U1198" s="296" t="str">
        <f t="shared" si="363"/>
        <v/>
      </c>
      <c r="V1198" s="296"/>
      <c r="W1198" s="332">
        <v>44349</v>
      </c>
      <c r="X1198" s="2" t="s">
        <v>108</v>
      </c>
      <c r="Y1198" s="2" t="s">
        <v>138</v>
      </c>
      <c r="Z1198" s="323">
        <v>46023</v>
      </c>
      <c r="AA1198" s="323">
        <v>46387</v>
      </c>
      <c r="AB1198" s="324">
        <v>8760</v>
      </c>
      <c r="AC1198" s="325">
        <v>57.48</v>
      </c>
      <c r="AD1198" s="274">
        <f t="shared" si="364"/>
        <v>1.09398</v>
      </c>
      <c r="AE1198" s="326">
        <f t="shared" si="372"/>
        <v>52.542094005374871</v>
      </c>
      <c r="AF1198" s="296" t="str">
        <f t="shared" si="373"/>
        <v/>
      </c>
      <c r="AG1198" s="296"/>
      <c r="AH1198" s="332">
        <v>44761</v>
      </c>
      <c r="AI1198" s="2" t="s">
        <v>108</v>
      </c>
      <c r="AJ1198" s="2" t="s">
        <v>146</v>
      </c>
      <c r="AK1198" s="323">
        <v>47119</v>
      </c>
      <c r="AL1198" s="323">
        <v>47483</v>
      </c>
      <c r="AM1198" s="324">
        <v>8760</v>
      </c>
      <c r="AN1198" s="325">
        <v>117.18</v>
      </c>
      <c r="AO1198" s="274">
        <f t="shared" si="365"/>
        <v>0.98765000000000003</v>
      </c>
      <c r="AP1198" s="326">
        <f t="shared" si="374"/>
        <v>118.64526907305221</v>
      </c>
      <c r="AQ1198" s="296" t="str">
        <f t="shared" si="375"/>
        <v/>
      </c>
      <c r="AR1198" s="296"/>
      <c r="AS1198" s="332">
        <v>44776</v>
      </c>
      <c r="AT1198" s="2" t="s">
        <v>115</v>
      </c>
      <c r="AU1198" s="2" t="s">
        <v>145</v>
      </c>
      <c r="AV1198" s="323">
        <v>45748</v>
      </c>
      <c r="AW1198" s="323">
        <v>45838</v>
      </c>
      <c r="AX1198" s="324">
        <v>2184</v>
      </c>
      <c r="AY1198" s="325"/>
      <c r="AZ1198" s="274">
        <f t="shared" si="366"/>
        <v>0.96899000000000002</v>
      </c>
      <c r="BA1198" s="326" t="str">
        <f t="shared" si="376"/>
        <v/>
      </c>
      <c r="BB1198" s="296" t="str">
        <f t="shared" si="377"/>
        <v/>
      </c>
      <c r="BC1198" t="str">
        <f t="shared" si="367"/>
        <v/>
      </c>
      <c r="BD1198" s="296"/>
      <c r="BE1198" s="296"/>
      <c r="BF1198" s="332">
        <v>45139</v>
      </c>
      <c r="BG1198" s="2" t="s">
        <v>115</v>
      </c>
      <c r="BH1198" s="2" t="s">
        <v>157</v>
      </c>
      <c r="BI1198" s="323">
        <v>46113</v>
      </c>
      <c r="BJ1198" s="323">
        <v>46203</v>
      </c>
      <c r="BK1198" s="324">
        <v>2184</v>
      </c>
      <c r="BL1198" s="325"/>
      <c r="BM1198" s="274">
        <f t="shared" si="368"/>
        <v>0.95835000000000004</v>
      </c>
      <c r="BN1198" s="326" t="str">
        <f t="shared" si="378"/>
        <v/>
      </c>
      <c r="BO1198" s="296" t="str">
        <f t="shared" si="379"/>
        <v/>
      </c>
      <c r="BP1198" t="str">
        <f t="shared" si="369"/>
        <v/>
      </c>
      <c r="BQ1198" s="296"/>
      <c r="BR1198" s="332">
        <v>45124</v>
      </c>
      <c r="BS1198" s="2" t="s">
        <v>108</v>
      </c>
      <c r="BT1198" s="2" t="s">
        <v>149</v>
      </c>
      <c r="BU1198" s="323">
        <v>47484</v>
      </c>
      <c r="BV1198" s="323">
        <v>47848</v>
      </c>
      <c r="BW1198" s="324">
        <v>8760</v>
      </c>
      <c r="BX1198" s="325">
        <v>79.569999999999993</v>
      </c>
      <c r="BY1198" s="274">
        <f t="shared" si="370"/>
        <v>0.96609999999999996</v>
      </c>
      <c r="BZ1198" s="326">
        <f t="shared" si="380"/>
        <v>82.362074319428629</v>
      </c>
      <c r="CA1198" s="296" t="str">
        <f t="shared" si="381"/>
        <v/>
      </c>
    </row>
    <row r="1199" spans="12:79" x14ac:dyDescent="0.25">
      <c r="L1199" s="332">
        <v>43914</v>
      </c>
      <c r="M1199" s="2" t="s">
        <v>108</v>
      </c>
      <c r="N1199" s="2" t="s">
        <v>133</v>
      </c>
      <c r="O1199" s="323">
        <v>44562</v>
      </c>
      <c r="P1199" s="323">
        <v>44926</v>
      </c>
      <c r="Q1199" s="324">
        <v>8760</v>
      </c>
      <c r="R1199" s="325">
        <v>38.090000000000003</v>
      </c>
      <c r="S1199" s="274">
        <f t="shared" si="362"/>
        <v>1.0590200000000001</v>
      </c>
      <c r="T1199" s="326">
        <f t="shared" si="371"/>
        <v>35.967214972332911</v>
      </c>
      <c r="U1199" s="296" t="str">
        <f t="shared" si="363"/>
        <v/>
      </c>
      <c r="V1199" s="296"/>
      <c r="W1199" s="332">
        <v>44349</v>
      </c>
      <c r="X1199" s="2" t="s">
        <v>108</v>
      </c>
      <c r="Y1199" s="2" t="s">
        <v>141</v>
      </c>
      <c r="Z1199" s="323">
        <v>46388</v>
      </c>
      <c r="AA1199" s="323">
        <v>46752</v>
      </c>
      <c r="AB1199" s="324">
        <v>8760</v>
      </c>
      <c r="AC1199" s="325">
        <v>57.8</v>
      </c>
      <c r="AD1199" s="274">
        <f t="shared" si="364"/>
        <v>1.09398</v>
      </c>
      <c r="AE1199" s="326">
        <f t="shared" si="372"/>
        <v>52.834603923289272</v>
      </c>
      <c r="AF1199" s="296" t="str">
        <f t="shared" si="373"/>
        <v/>
      </c>
      <c r="AG1199" s="296"/>
      <c r="AH1199" s="332">
        <v>44761</v>
      </c>
      <c r="AI1199" s="2" t="s">
        <v>108</v>
      </c>
      <c r="AJ1199" s="2" t="s">
        <v>149</v>
      </c>
      <c r="AK1199" s="323">
        <v>47484</v>
      </c>
      <c r="AL1199" s="323">
        <v>47848</v>
      </c>
      <c r="AM1199" s="324">
        <v>8760</v>
      </c>
      <c r="AN1199" s="325">
        <v>117.69</v>
      </c>
      <c r="AO1199" s="274">
        <f t="shared" si="365"/>
        <v>0.98765000000000003</v>
      </c>
      <c r="AP1199" s="326">
        <f t="shared" si="374"/>
        <v>119.16164633220269</v>
      </c>
      <c r="AQ1199" s="296" t="str">
        <f t="shared" si="375"/>
        <v/>
      </c>
      <c r="AR1199" s="296"/>
      <c r="AS1199" s="332">
        <v>44775</v>
      </c>
      <c r="AT1199" s="2" t="s">
        <v>115</v>
      </c>
      <c r="AU1199" s="2" t="s">
        <v>186</v>
      </c>
      <c r="AV1199" s="323">
        <v>44835</v>
      </c>
      <c r="AW1199" s="323">
        <v>44926</v>
      </c>
      <c r="AX1199" s="324">
        <v>2209</v>
      </c>
      <c r="AY1199" s="325">
        <v>476.84</v>
      </c>
      <c r="AZ1199" s="274">
        <f t="shared" si="366"/>
        <v>0.96899000000000002</v>
      </c>
      <c r="BA1199" s="326">
        <f t="shared" si="376"/>
        <v>492.10002167205022</v>
      </c>
      <c r="BB1199" s="296" t="str">
        <f t="shared" si="377"/>
        <v/>
      </c>
      <c r="BC1199" t="str">
        <f t="shared" si="367"/>
        <v/>
      </c>
      <c r="BD1199" s="296"/>
      <c r="BE1199" s="296"/>
      <c r="BF1199" s="332">
        <v>45138</v>
      </c>
      <c r="BG1199" s="2" t="s">
        <v>115</v>
      </c>
      <c r="BH1199" s="2" t="s">
        <v>116</v>
      </c>
      <c r="BI1199" s="323">
        <v>45200</v>
      </c>
      <c r="BJ1199" s="323">
        <v>45291</v>
      </c>
      <c r="BK1199" s="324">
        <v>2209</v>
      </c>
      <c r="BL1199" s="325">
        <v>117.54</v>
      </c>
      <c r="BM1199" s="274">
        <f t="shared" si="368"/>
        <v>0.96609999999999996</v>
      </c>
      <c r="BN1199" s="326">
        <f t="shared" si="378"/>
        <v>121.66442397267365</v>
      </c>
      <c r="BO1199" s="296">
        <f t="shared" si="379"/>
        <v>121.66442397267365</v>
      </c>
      <c r="BP1199">
        <f t="shared" si="369"/>
        <v>1</v>
      </c>
      <c r="BQ1199" s="296"/>
      <c r="BR1199" s="332">
        <v>45124</v>
      </c>
      <c r="BS1199" s="2" t="s">
        <v>108</v>
      </c>
      <c r="BT1199" s="2" t="s">
        <v>153</v>
      </c>
      <c r="BU1199" s="323">
        <v>47849</v>
      </c>
      <c r="BV1199" s="323">
        <v>48213</v>
      </c>
      <c r="BW1199" s="324">
        <v>8760</v>
      </c>
      <c r="BX1199" s="325">
        <v>79.28</v>
      </c>
      <c r="BY1199" s="274">
        <f t="shared" si="370"/>
        <v>0.96609999999999996</v>
      </c>
      <c r="BZ1199" s="326">
        <f t="shared" si="380"/>
        <v>82.061898354207642</v>
      </c>
      <c r="CA1199" s="296" t="str">
        <f t="shared" si="381"/>
        <v/>
      </c>
    </row>
    <row r="1200" spans="12:79" x14ac:dyDescent="0.25">
      <c r="L1200" s="332">
        <v>43914</v>
      </c>
      <c r="M1200" s="2" t="s">
        <v>108</v>
      </c>
      <c r="N1200" s="2" t="s">
        <v>110</v>
      </c>
      <c r="O1200" s="323">
        <v>44927</v>
      </c>
      <c r="P1200" s="323">
        <v>45291</v>
      </c>
      <c r="Q1200" s="324">
        <v>8760</v>
      </c>
      <c r="R1200" s="325">
        <v>40.04</v>
      </c>
      <c r="S1200" s="274">
        <f t="shared" si="362"/>
        <v>1.0590200000000001</v>
      </c>
      <c r="T1200" s="326">
        <f t="shared" si="371"/>
        <v>37.808539970916506</v>
      </c>
      <c r="U1200" s="296" t="str">
        <f t="shared" si="363"/>
        <v/>
      </c>
      <c r="V1200" s="296"/>
      <c r="W1200" s="332">
        <v>44348</v>
      </c>
      <c r="X1200" s="2" t="s">
        <v>108</v>
      </c>
      <c r="Y1200" s="2" t="s">
        <v>133</v>
      </c>
      <c r="Z1200" s="323">
        <v>44562</v>
      </c>
      <c r="AA1200" s="323">
        <v>44926</v>
      </c>
      <c r="AB1200" s="324">
        <v>8760</v>
      </c>
      <c r="AC1200" s="325">
        <v>64.84</v>
      </c>
      <c r="AD1200" s="274">
        <f t="shared" si="364"/>
        <v>1.09398</v>
      </c>
      <c r="AE1200" s="326">
        <f t="shared" si="372"/>
        <v>59.269822117406171</v>
      </c>
      <c r="AF1200" s="296" t="str">
        <f t="shared" si="373"/>
        <v/>
      </c>
      <c r="AG1200" s="296"/>
      <c r="AH1200" s="332">
        <v>44761</v>
      </c>
      <c r="AI1200" s="2" t="s">
        <v>108</v>
      </c>
      <c r="AJ1200" s="2" t="s">
        <v>153</v>
      </c>
      <c r="AK1200" s="323">
        <v>47849</v>
      </c>
      <c r="AL1200" s="323">
        <v>48213</v>
      </c>
      <c r="AM1200" s="324">
        <v>8760</v>
      </c>
      <c r="AN1200" s="325">
        <v>117.69</v>
      </c>
      <c r="AO1200" s="274">
        <f t="shared" si="365"/>
        <v>0.98765000000000003</v>
      </c>
      <c r="AP1200" s="326">
        <f t="shared" si="374"/>
        <v>119.16164633220269</v>
      </c>
      <c r="AQ1200" s="296" t="str">
        <f t="shared" si="375"/>
        <v/>
      </c>
      <c r="AR1200" s="296"/>
      <c r="AS1200" s="332">
        <v>44775</v>
      </c>
      <c r="AT1200" s="2" t="s">
        <v>115</v>
      </c>
      <c r="AU1200" s="2" t="s">
        <v>110</v>
      </c>
      <c r="AV1200" s="323">
        <v>44927</v>
      </c>
      <c r="AW1200" s="323">
        <v>45016</v>
      </c>
      <c r="AX1200" s="324">
        <v>2159</v>
      </c>
      <c r="AY1200" s="325">
        <v>470.32</v>
      </c>
      <c r="AZ1200" s="274">
        <f t="shared" si="366"/>
        <v>0.96899000000000002</v>
      </c>
      <c r="BA1200" s="326">
        <f t="shared" si="376"/>
        <v>485.37136606156923</v>
      </c>
      <c r="BB1200" s="296" t="str">
        <f t="shared" si="377"/>
        <v/>
      </c>
      <c r="BC1200" t="str">
        <f t="shared" si="367"/>
        <v/>
      </c>
      <c r="BD1200" s="296"/>
      <c r="BE1200" s="296"/>
      <c r="BF1200" s="332">
        <v>45138</v>
      </c>
      <c r="BG1200" s="2" t="s">
        <v>115</v>
      </c>
      <c r="BH1200" s="2" t="s">
        <v>111</v>
      </c>
      <c r="BI1200" s="323">
        <v>45292</v>
      </c>
      <c r="BJ1200" s="323">
        <v>45382</v>
      </c>
      <c r="BK1200" s="324">
        <v>2183</v>
      </c>
      <c r="BL1200" s="325">
        <v>139.69999999999999</v>
      </c>
      <c r="BM1200" s="274">
        <f t="shared" si="368"/>
        <v>0.96609999999999996</v>
      </c>
      <c r="BN1200" s="326">
        <f t="shared" si="378"/>
        <v>144.60200807369836</v>
      </c>
      <c r="BO1200" s="296">
        <f t="shared" si="379"/>
        <v>144.60200807369836</v>
      </c>
      <c r="BP1200">
        <f t="shared" si="369"/>
        <v>1</v>
      </c>
      <c r="BQ1200" s="296"/>
      <c r="BR1200" s="332">
        <v>45124</v>
      </c>
      <c r="BS1200" s="2" t="s">
        <v>108</v>
      </c>
      <c r="BT1200" s="2" t="s">
        <v>155</v>
      </c>
      <c r="BU1200" s="323">
        <v>48214</v>
      </c>
      <c r="BV1200" s="323">
        <v>48579</v>
      </c>
      <c r="BW1200" s="324">
        <v>8784</v>
      </c>
      <c r="BX1200" s="325">
        <v>79.02</v>
      </c>
      <c r="BY1200" s="274">
        <f t="shared" si="370"/>
        <v>0.96609999999999996</v>
      </c>
      <c r="BZ1200" s="326">
        <f t="shared" si="380"/>
        <v>81.792775075043991</v>
      </c>
      <c r="CA1200" s="296" t="str">
        <f t="shared" si="381"/>
        <v/>
      </c>
    </row>
    <row r="1201" spans="12:79" x14ac:dyDescent="0.25">
      <c r="L1201" s="332">
        <v>43914</v>
      </c>
      <c r="M1201" s="2" t="s">
        <v>108</v>
      </c>
      <c r="N1201" s="2" t="s">
        <v>111</v>
      </c>
      <c r="O1201" s="323">
        <v>45292</v>
      </c>
      <c r="P1201" s="323">
        <v>45657</v>
      </c>
      <c r="Q1201" s="324">
        <v>8784</v>
      </c>
      <c r="R1201" s="325">
        <v>40.840000000000003</v>
      </c>
      <c r="S1201" s="274">
        <f t="shared" si="362"/>
        <v>1.0590200000000001</v>
      </c>
      <c r="T1201" s="326">
        <f t="shared" si="371"/>
        <v>38.563955354950807</v>
      </c>
      <c r="U1201" s="296" t="str">
        <f t="shared" si="363"/>
        <v/>
      </c>
      <c r="V1201" s="296"/>
      <c r="W1201" s="332">
        <v>44348</v>
      </c>
      <c r="X1201" s="2" t="s">
        <v>108</v>
      </c>
      <c r="Y1201" s="2" t="s">
        <v>110</v>
      </c>
      <c r="Z1201" s="323">
        <v>44927</v>
      </c>
      <c r="AA1201" s="323">
        <v>45291</v>
      </c>
      <c r="AB1201" s="324">
        <v>8760</v>
      </c>
      <c r="AC1201" s="325">
        <v>60.97</v>
      </c>
      <c r="AD1201" s="274">
        <f t="shared" si="364"/>
        <v>1.09398</v>
      </c>
      <c r="AE1201" s="326">
        <f t="shared" si="372"/>
        <v>55.73228029762884</v>
      </c>
      <c r="AF1201" s="296" t="str">
        <f t="shared" si="373"/>
        <v/>
      </c>
      <c r="AG1201" s="296"/>
      <c r="AH1201" s="332">
        <v>44761</v>
      </c>
      <c r="AI1201" s="2" t="s">
        <v>108</v>
      </c>
      <c r="AJ1201" s="2" t="s">
        <v>155</v>
      </c>
      <c r="AK1201" s="323">
        <v>48214</v>
      </c>
      <c r="AL1201" s="323">
        <v>48579</v>
      </c>
      <c r="AM1201" s="324">
        <v>8784</v>
      </c>
      <c r="AN1201" s="325">
        <v>117.69</v>
      </c>
      <c r="AO1201" s="274">
        <f t="shared" si="365"/>
        <v>0.98765000000000003</v>
      </c>
      <c r="AP1201" s="326">
        <f t="shared" si="374"/>
        <v>119.16164633220269</v>
      </c>
      <c r="AQ1201" s="296" t="str">
        <f t="shared" si="375"/>
        <v/>
      </c>
      <c r="AR1201" s="296"/>
      <c r="AS1201" s="332">
        <v>44775</v>
      </c>
      <c r="AT1201" s="2" t="s">
        <v>115</v>
      </c>
      <c r="AU1201" s="2" t="s">
        <v>134</v>
      </c>
      <c r="AV1201" s="323">
        <v>45017</v>
      </c>
      <c r="AW1201" s="323">
        <v>45107</v>
      </c>
      <c r="AX1201" s="324">
        <v>2184</v>
      </c>
      <c r="AY1201" s="325">
        <v>346.46</v>
      </c>
      <c r="AZ1201" s="274">
        <f t="shared" si="366"/>
        <v>0.96899000000000002</v>
      </c>
      <c r="BA1201" s="326">
        <f t="shared" si="376"/>
        <v>357.54754951031481</v>
      </c>
      <c r="BB1201" s="296" t="str">
        <f t="shared" si="377"/>
        <v/>
      </c>
      <c r="BC1201" t="str">
        <f t="shared" si="367"/>
        <v/>
      </c>
      <c r="BD1201" s="296"/>
      <c r="BE1201" s="296"/>
      <c r="BF1201" s="332">
        <v>45138</v>
      </c>
      <c r="BG1201" s="2" t="s">
        <v>115</v>
      </c>
      <c r="BH1201" s="2" t="s">
        <v>117</v>
      </c>
      <c r="BI1201" s="323">
        <v>45383</v>
      </c>
      <c r="BJ1201" s="323">
        <v>45473</v>
      </c>
      <c r="BK1201" s="324">
        <v>2184</v>
      </c>
      <c r="BL1201" s="325">
        <v>124.83</v>
      </c>
      <c r="BM1201" s="274">
        <f t="shared" si="368"/>
        <v>0.96609999999999996</v>
      </c>
      <c r="BN1201" s="326">
        <f t="shared" si="378"/>
        <v>129.21022668460822</v>
      </c>
      <c r="BO1201" s="296">
        <f t="shared" si="379"/>
        <v>129.21022668460822</v>
      </c>
      <c r="BP1201">
        <f t="shared" si="369"/>
        <v>1</v>
      </c>
      <c r="BQ1201" s="296"/>
      <c r="BR1201" s="332">
        <v>45124</v>
      </c>
      <c r="BS1201" s="2" t="s">
        <v>108</v>
      </c>
      <c r="BT1201" s="2" t="s">
        <v>158</v>
      </c>
      <c r="BU1201" s="323">
        <v>48580</v>
      </c>
      <c r="BV1201" s="323">
        <v>48944</v>
      </c>
      <c r="BW1201" s="324">
        <v>8760</v>
      </c>
      <c r="BX1201" s="325">
        <v>78.47</v>
      </c>
      <c r="BY1201" s="274">
        <f t="shared" si="370"/>
        <v>0.96609999999999996</v>
      </c>
      <c r="BZ1201" s="326">
        <f t="shared" si="380"/>
        <v>81.223475830659353</v>
      </c>
      <c r="CA1201" s="296" t="str">
        <f t="shared" si="381"/>
        <v/>
      </c>
    </row>
    <row r="1202" spans="12:79" x14ac:dyDescent="0.25">
      <c r="L1202" s="332">
        <v>43914</v>
      </c>
      <c r="M1202" s="2" t="s">
        <v>108</v>
      </c>
      <c r="N1202" s="2" t="s">
        <v>135</v>
      </c>
      <c r="O1202" s="323">
        <v>45658</v>
      </c>
      <c r="P1202" s="323">
        <v>46022</v>
      </c>
      <c r="Q1202" s="324">
        <v>8760</v>
      </c>
      <c r="R1202" s="325">
        <v>41.38</v>
      </c>
      <c r="S1202" s="274">
        <f t="shared" si="362"/>
        <v>1.0590200000000001</v>
      </c>
      <c r="T1202" s="326">
        <f t="shared" si="371"/>
        <v>39.073860739173952</v>
      </c>
      <c r="U1202" s="296" t="str">
        <f t="shared" si="363"/>
        <v/>
      </c>
      <c r="V1202" s="296"/>
      <c r="W1202" s="332">
        <v>44348</v>
      </c>
      <c r="X1202" s="2" t="s">
        <v>108</v>
      </c>
      <c r="Y1202" s="2" t="s">
        <v>111</v>
      </c>
      <c r="Z1202" s="323">
        <v>45292</v>
      </c>
      <c r="AA1202" s="323">
        <v>45657</v>
      </c>
      <c r="AB1202" s="324">
        <v>8784</v>
      </c>
      <c r="AC1202" s="325">
        <v>58.76</v>
      </c>
      <c r="AD1202" s="274">
        <f t="shared" si="364"/>
        <v>1.09398</v>
      </c>
      <c r="AE1202" s="326">
        <f t="shared" si="372"/>
        <v>53.71213367703249</v>
      </c>
      <c r="AF1202" s="296" t="str">
        <f t="shared" si="373"/>
        <v/>
      </c>
      <c r="AG1202" s="296"/>
      <c r="AH1202" s="332">
        <v>44760</v>
      </c>
      <c r="AI1202" s="2" t="s">
        <v>108</v>
      </c>
      <c r="AJ1202" s="2" t="s">
        <v>110</v>
      </c>
      <c r="AK1202" s="323">
        <v>44927</v>
      </c>
      <c r="AL1202" s="323">
        <v>45291</v>
      </c>
      <c r="AM1202" s="324">
        <v>8760</v>
      </c>
      <c r="AN1202" s="325">
        <v>334.88</v>
      </c>
      <c r="AO1202" s="274">
        <f t="shared" si="365"/>
        <v>0.98765000000000003</v>
      </c>
      <c r="AP1202" s="326">
        <f t="shared" si="374"/>
        <v>339.06748342023997</v>
      </c>
      <c r="AQ1202" s="296" t="str">
        <f t="shared" si="375"/>
        <v/>
      </c>
      <c r="AR1202" s="296"/>
      <c r="AS1202" s="332">
        <v>44775</v>
      </c>
      <c r="AT1202" s="2" t="s">
        <v>115</v>
      </c>
      <c r="AU1202" s="2" t="s">
        <v>137</v>
      </c>
      <c r="AV1202" s="323">
        <v>45108</v>
      </c>
      <c r="AW1202" s="323">
        <v>45199</v>
      </c>
      <c r="AX1202" s="324">
        <v>2208</v>
      </c>
      <c r="AY1202" s="325">
        <v>351</v>
      </c>
      <c r="AZ1202" s="274">
        <f t="shared" si="366"/>
        <v>0.96899000000000002</v>
      </c>
      <c r="BA1202" s="326">
        <f t="shared" si="376"/>
        <v>362.23284038018966</v>
      </c>
      <c r="BB1202" s="296" t="str">
        <f t="shared" si="377"/>
        <v/>
      </c>
      <c r="BC1202" t="str">
        <f t="shared" si="367"/>
        <v/>
      </c>
      <c r="BD1202" s="296"/>
      <c r="BE1202" s="296"/>
      <c r="BF1202" s="332">
        <v>45138</v>
      </c>
      <c r="BG1202" s="2" t="s">
        <v>115</v>
      </c>
      <c r="BH1202" s="2" t="s">
        <v>118</v>
      </c>
      <c r="BI1202" s="323">
        <v>45474</v>
      </c>
      <c r="BJ1202" s="323">
        <v>45565</v>
      </c>
      <c r="BK1202" s="324">
        <v>2208</v>
      </c>
      <c r="BL1202" s="325">
        <v>133.9</v>
      </c>
      <c r="BM1202" s="274">
        <f t="shared" si="368"/>
        <v>0.96609999999999996</v>
      </c>
      <c r="BN1202" s="326">
        <f t="shared" si="378"/>
        <v>138.59848876927856</v>
      </c>
      <c r="BO1202" s="296">
        <f t="shared" si="379"/>
        <v>138.59848876927856</v>
      </c>
      <c r="BP1202">
        <f t="shared" si="369"/>
        <v>1</v>
      </c>
      <c r="BQ1202" s="296"/>
      <c r="BR1202" s="332">
        <v>45121</v>
      </c>
      <c r="BS1202" s="2" t="s">
        <v>108</v>
      </c>
      <c r="BT1202" s="2" t="s">
        <v>111</v>
      </c>
      <c r="BU1202" s="323">
        <v>45292</v>
      </c>
      <c r="BV1202" s="323">
        <v>45657</v>
      </c>
      <c r="BW1202" s="324">
        <v>8784</v>
      </c>
      <c r="BX1202" s="325">
        <v>132.72999999999999</v>
      </c>
      <c r="BY1202" s="274">
        <f t="shared" si="370"/>
        <v>0.96609999999999996</v>
      </c>
      <c r="BZ1202" s="326">
        <f t="shared" si="380"/>
        <v>137.38743401304211</v>
      </c>
      <c r="CA1202" s="296">
        <f t="shared" si="381"/>
        <v>137.38743401304211</v>
      </c>
    </row>
    <row r="1203" spans="12:79" x14ac:dyDescent="0.25">
      <c r="L1203" s="332">
        <v>43914</v>
      </c>
      <c r="M1203" s="2" t="s">
        <v>108</v>
      </c>
      <c r="N1203" s="2" t="s">
        <v>138</v>
      </c>
      <c r="O1203" s="323">
        <v>46023</v>
      </c>
      <c r="P1203" s="323">
        <v>46387</v>
      </c>
      <c r="Q1203" s="324">
        <v>8760</v>
      </c>
      <c r="R1203" s="325">
        <v>41.93</v>
      </c>
      <c r="S1203" s="274">
        <f t="shared" si="362"/>
        <v>1.0590200000000001</v>
      </c>
      <c r="T1203" s="326">
        <f t="shared" si="371"/>
        <v>39.59320881569753</v>
      </c>
      <c r="U1203" s="296" t="str">
        <f t="shared" si="363"/>
        <v/>
      </c>
      <c r="V1203" s="296"/>
      <c r="W1203" s="332">
        <v>44348</v>
      </c>
      <c r="X1203" s="2" t="s">
        <v>108</v>
      </c>
      <c r="Y1203" s="2" t="s">
        <v>135</v>
      </c>
      <c r="Z1203" s="323">
        <v>45658</v>
      </c>
      <c r="AA1203" s="323">
        <v>46022</v>
      </c>
      <c r="AB1203" s="324">
        <v>8760</v>
      </c>
      <c r="AC1203" s="325">
        <v>58.38</v>
      </c>
      <c r="AD1203" s="274">
        <f t="shared" si="364"/>
        <v>1.09398</v>
      </c>
      <c r="AE1203" s="326">
        <f t="shared" si="372"/>
        <v>53.364778149509135</v>
      </c>
      <c r="AF1203" s="296" t="str">
        <f t="shared" si="373"/>
        <v/>
      </c>
      <c r="AG1203" s="296"/>
      <c r="AH1203" s="332">
        <v>44760</v>
      </c>
      <c r="AI1203" s="2" t="s">
        <v>108</v>
      </c>
      <c r="AJ1203" s="2" t="s">
        <v>111</v>
      </c>
      <c r="AK1203" s="323">
        <v>45292</v>
      </c>
      <c r="AL1203" s="323">
        <v>45657</v>
      </c>
      <c r="AM1203" s="324">
        <v>8784</v>
      </c>
      <c r="AN1203" s="325">
        <v>217.33</v>
      </c>
      <c r="AO1203" s="274">
        <f t="shared" si="365"/>
        <v>0.98765000000000003</v>
      </c>
      <c r="AP1203" s="326">
        <f t="shared" si="374"/>
        <v>220.04758770819623</v>
      </c>
      <c r="AQ1203" s="296">
        <f t="shared" si="375"/>
        <v>220.04758770819623</v>
      </c>
      <c r="AR1203" s="296"/>
      <c r="AS1203" s="332">
        <v>44775</v>
      </c>
      <c r="AT1203" s="2" t="s">
        <v>115</v>
      </c>
      <c r="AU1203" s="2" t="s">
        <v>116</v>
      </c>
      <c r="AV1203" s="323">
        <v>45200</v>
      </c>
      <c r="AW1203" s="323">
        <v>45291</v>
      </c>
      <c r="AX1203" s="324">
        <v>2209</v>
      </c>
      <c r="AY1203" s="325">
        <v>427.24</v>
      </c>
      <c r="AZ1203" s="274">
        <f t="shared" si="366"/>
        <v>0.96899000000000002</v>
      </c>
      <c r="BA1203" s="326">
        <f t="shared" si="376"/>
        <v>440.91270291747077</v>
      </c>
      <c r="BB1203" s="296" t="str">
        <f t="shared" si="377"/>
        <v/>
      </c>
      <c r="BC1203">
        <f t="shared" si="367"/>
        <v>1</v>
      </c>
      <c r="BD1203" s="296"/>
      <c r="BE1203" s="296"/>
      <c r="BF1203" s="332">
        <v>45138</v>
      </c>
      <c r="BG1203" s="2" t="s">
        <v>115</v>
      </c>
      <c r="BH1203" s="2" t="s">
        <v>140</v>
      </c>
      <c r="BI1203" s="323">
        <v>45566</v>
      </c>
      <c r="BJ1203" s="323">
        <v>45657</v>
      </c>
      <c r="BK1203" s="324">
        <v>2209</v>
      </c>
      <c r="BL1203" s="325">
        <v>154</v>
      </c>
      <c r="BM1203" s="274">
        <f t="shared" si="368"/>
        <v>0.96609999999999996</v>
      </c>
      <c r="BN1203" s="326">
        <f t="shared" si="378"/>
        <v>159.403788427699</v>
      </c>
      <c r="BO1203" s="296" t="str">
        <f t="shared" si="379"/>
        <v/>
      </c>
      <c r="BP1203" t="str">
        <f t="shared" si="369"/>
        <v/>
      </c>
      <c r="BQ1203" s="296"/>
      <c r="BR1203" s="332">
        <v>45121</v>
      </c>
      <c r="BS1203" s="2" t="s">
        <v>108</v>
      </c>
      <c r="BT1203" s="2" t="s">
        <v>135</v>
      </c>
      <c r="BU1203" s="323">
        <v>45658</v>
      </c>
      <c r="BV1203" s="323">
        <v>46022</v>
      </c>
      <c r="BW1203" s="324">
        <v>8760</v>
      </c>
      <c r="BX1203" s="325">
        <v>122.63</v>
      </c>
      <c r="BY1203" s="274">
        <f t="shared" si="370"/>
        <v>0.96609999999999996</v>
      </c>
      <c r="BZ1203" s="326">
        <f t="shared" si="380"/>
        <v>126.93302970706966</v>
      </c>
      <c r="CA1203" s="296" t="str">
        <f t="shared" si="381"/>
        <v/>
      </c>
    </row>
    <row r="1204" spans="12:79" x14ac:dyDescent="0.25">
      <c r="L1204" s="332">
        <v>43913</v>
      </c>
      <c r="M1204" s="2" t="s">
        <v>108</v>
      </c>
      <c r="N1204" s="2" t="s">
        <v>151</v>
      </c>
      <c r="O1204" s="323">
        <v>44197</v>
      </c>
      <c r="P1204" s="323">
        <v>44561</v>
      </c>
      <c r="Q1204" s="324">
        <v>8760</v>
      </c>
      <c r="R1204" s="325">
        <v>33.65</v>
      </c>
      <c r="S1204" s="274">
        <f t="shared" si="362"/>
        <v>1.0590200000000001</v>
      </c>
      <c r="T1204" s="326">
        <f t="shared" si="371"/>
        <v>31.774659590942566</v>
      </c>
      <c r="U1204" s="296" t="str">
        <f t="shared" si="363"/>
        <v/>
      </c>
      <c r="V1204" s="296"/>
      <c r="W1204" s="332">
        <v>44348</v>
      </c>
      <c r="X1204" s="2" t="s">
        <v>108</v>
      </c>
      <c r="Y1204" s="2" t="s">
        <v>138</v>
      </c>
      <c r="Z1204" s="323">
        <v>46023</v>
      </c>
      <c r="AA1204" s="323">
        <v>46387</v>
      </c>
      <c r="AB1204" s="324">
        <v>8760</v>
      </c>
      <c r="AC1204" s="325">
        <v>58.38</v>
      </c>
      <c r="AD1204" s="274">
        <f t="shared" si="364"/>
        <v>1.09398</v>
      </c>
      <c r="AE1204" s="326">
        <f t="shared" si="372"/>
        <v>53.364778149509135</v>
      </c>
      <c r="AF1204" s="296" t="str">
        <f t="shared" si="373"/>
        <v/>
      </c>
      <c r="AG1204" s="296"/>
      <c r="AH1204" s="332">
        <v>44760</v>
      </c>
      <c r="AI1204" s="2" t="s">
        <v>108</v>
      </c>
      <c r="AJ1204" s="2" t="s">
        <v>135</v>
      </c>
      <c r="AK1204" s="323">
        <v>45658</v>
      </c>
      <c r="AL1204" s="323">
        <v>46022</v>
      </c>
      <c r="AM1204" s="324">
        <v>8760</v>
      </c>
      <c r="AN1204" s="325">
        <v>169.17</v>
      </c>
      <c r="AO1204" s="274">
        <f t="shared" si="365"/>
        <v>0.98765000000000003</v>
      </c>
      <c r="AP1204" s="326">
        <f t="shared" si="374"/>
        <v>171.28537437351287</v>
      </c>
      <c r="AQ1204" s="296" t="str">
        <f t="shared" si="375"/>
        <v/>
      </c>
      <c r="AR1204" s="296"/>
      <c r="AS1204" s="332">
        <v>44775</v>
      </c>
      <c r="AT1204" s="2" t="s">
        <v>115</v>
      </c>
      <c r="AU1204" s="2" t="s">
        <v>111</v>
      </c>
      <c r="AV1204" s="323">
        <v>45292</v>
      </c>
      <c r="AW1204" s="323">
        <v>45382</v>
      </c>
      <c r="AX1204" s="324">
        <v>2183</v>
      </c>
      <c r="AY1204" s="325">
        <v>344.8</v>
      </c>
      <c r="AZ1204" s="274">
        <f t="shared" si="366"/>
        <v>0.96899000000000002</v>
      </c>
      <c r="BA1204" s="326">
        <f t="shared" si="376"/>
        <v>355.83442553586724</v>
      </c>
      <c r="BB1204" s="296" t="str">
        <f t="shared" si="377"/>
        <v/>
      </c>
      <c r="BC1204">
        <f t="shared" si="367"/>
        <v>1</v>
      </c>
      <c r="BD1204" s="296"/>
      <c r="BE1204" s="296"/>
      <c r="BF1204" s="332">
        <v>45138</v>
      </c>
      <c r="BG1204" s="2" t="s">
        <v>115</v>
      </c>
      <c r="BH1204" s="2" t="s">
        <v>135</v>
      </c>
      <c r="BI1204" s="323">
        <v>45658</v>
      </c>
      <c r="BJ1204" s="323">
        <v>45747</v>
      </c>
      <c r="BK1204" s="324">
        <v>2159</v>
      </c>
      <c r="BL1204" s="325">
        <v>156.30000000000001</v>
      </c>
      <c r="BM1204" s="274">
        <f t="shared" si="368"/>
        <v>0.96609999999999996</v>
      </c>
      <c r="BN1204" s="326">
        <f t="shared" si="378"/>
        <v>161.78449435876206</v>
      </c>
      <c r="BO1204" s="296" t="str">
        <f t="shared" si="379"/>
        <v/>
      </c>
      <c r="BP1204" t="str">
        <f t="shared" si="369"/>
        <v/>
      </c>
      <c r="BQ1204" s="296"/>
      <c r="BR1204" s="332">
        <v>45121</v>
      </c>
      <c r="BS1204" s="2" t="s">
        <v>108</v>
      </c>
      <c r="BT1204" s="2" t="s">
        <v>138</v>
      </c>
      <c r="BU1204" s="323">
        <v>46023</v>
      </c>
      <c r="BV1204" s="323">
        <v>46387</v>
      </c>
      <c r="BW1204" s="324">
        <v>8760</v>
      </c>
      <c r="BX1204" s="325">
        <v>103.45</v>
      </c>
      <c r="BY1204" s="274">
        <f t="shared" si="370"/>
        <v>0.96609999999999996</v>
      </c>
      <c r="BZ1204" s="326">
        <f t="shared" si="380"/>
        <v>107.08001242107443</v>
      </c>
      <c r="CA1204" s="296" t="str">
        <f t="shared" si="381"/>
        <v/>
      </c>
    </row>
    <row r="1205" spans="12:79" x14ac:dyDescent="0.25">
      <c r="L1205" s="332">
        <v>43913</v>
      </c>
      <c r="M1205" s="2" t="s">
        <v>108</v>
      </c>
      <c r="N1205" s="2" t="s">
        <v>133</v>
      </c>
      <c r="O1205" s="323">
        <v>44562</v>
      </c>
      <c r="P1205" s="323">
        <v>44926</v>
      </c>
      <c r="Q1205" s="324">
        <v>8760</v>
      </c>
      <c r="R1205" s="325">
        <v>37.020000000000003</v>
      </c>
      <c r="S1205" s="274">
        <f t="shared" si="362"/>
        <v>1.0590200000000001</v>
      </c>
      <c r="T1205" s="326">
        <f t="shared" si="371"/>
        <v>34.956846896187038</v>
      </c>
      <c r="U1205" s="296" t="str">
        <f t="shared" si="363"/>
        <v/>
      </c>
      <c r="V1205" s="296"/>
      <c r="W1205" s="332">
        <v>44348</v>
      </c>
      <c r="X1205" s="2" t="s">
        <v>108</v>
      </c>
      <c r="Y1205" s="2" t="s">
        <v>141</v>
      </c>
      <c r="Z1205" s="323">
        <v>46388</v>
      </c>
      <c r="AA1205" s="323">
        <v>46752</v>
      </c>
      <c r="AB1205" s="324">
        <v>8760</v>
      </c>
      <c r="AC1205" s="325">
        <v>58.7</v>
      </c>
      <c r="AD1205" s="274">
        <f t="shared" si="364"/>
        <v>1.09398</v>
      </c>
      <c r="AE1205" s="326">
        <f t="shared" si="372"/>
        <v>53.657288067423544</v>
      </c>
      <c r="AF1205" s="296" t="str">
        <f t="shared" si="373"/>
        <v/>
      </c>
      <c r="AG1205" s="296"/>
      <c r="AH1205" s="332">
        <v>44760</v>
      </c>
      <c r="AI1205" s="2" t="s">
        <v>108</v>
      </c>
      <c r="AJ1205" s="2" t="s">
        <v>138</v>
      </c>
      <c r="AK1205" s="323">
        <v>46023</v>
      </c>
      <c r="AL1205" s="323">
        <v>46387</v>
      </c>
      <c r="AM1205" s="324">
        <v>8760</v>
      </c>
      <c r="AN1205" s="325">
        <v>145.86000000000001</v>
      </c>
      <c r="AO1205" s="274">
        <f t="shared" si="365"/>
        <v>0.98765000000000003</v>
      </c>
      <c r="AP1205" s="326">
        <f t="shared" si="374"/>
        <v>147.68389611704552</v>
      </c>
      <c r="AQ1205" s="296" t="str">
        <f t="shared" si="375"/>
        <v/>
      </c>
      <c r="AR1205" s="296"/>
      <c r="AS1205" s="332">
        <v>44775</v>
      </c>
      <c r="AT1205" s="2" t="s">
        <v>115</v>
      </c>
      <c r="AU1205" s="2" t="s">
        <v>117</v>
      </c>
      <c r="AV1205" s="323">
        <v>45383</v>
      </c>
      <c r="AW1205" s="323">
        <v>45473</v>
      </c>
      <c r="AX1205" s="324">
        <v>2184</v>
      </c>
      <c r="AY1205" s="325">
        <v>165.51</v>
      </c>
      <c r="AZ1205" s="274">
        <f t="shared" si="366"/>
        <v>0.96899000000000002</v>
      </c>
      <c r="BA1205" s="326">
        <f t="shared" si="376"/>
        <v>170.80671627158173</v>
      </c>
      <c r="BB1205" s="296" t="str">
        <f t="shared" si="377"/>
        <v/>
      </c>
      <c r="BC1205">
        <f t="shared" si="367"/>
        <v>1</v>
      </c>
      <c r="BD1205" s="296"/>
      <c r="BE1205" s="296"/>
      <c r="BF1205" s="332">
        <v>45138</v>
      </c>
      <c r="BG1205" s="2" t="s">
        <v>115</v>
      </c>
      <c r="BH1205" s="2" t="s">
        <v>145</v>
      </c>
      <c r="BI1205" s="323">
        <v>45748</v>
      </c>
      <c r="BJ1205" s="323">
        <v>45838</v>
      </c>
      <c r="BK1205" s="324">
        <v>2184</v>
      </c>
      <c r="BL1205" s="325">
        <v>106.17</v>
      </c>
      <c r="BM1205" s="274">
        <f t="shared" si="368"/>
        <v>0.96609999999999996</v>
      </c>
      <c r="BN1205" s="326">
        <f t="shared" si="378"/>
        <v>109.89545595694028</v>
      </c>
      <c r="BO1205" s="296" t="str">
        <f t="shared" si="379"/>
        <v/>
      </c>
      <c r="BP1205" t="str">
        <f t="shared" si="369"/>
        <v/>
      </c>
      <c r="BQ1205" s="296"/>
      <c r="BR1205" s="332">
        <v>45121</v>
      </c>
      <c r="BS1205" s="2" t="s">
        <v>108</v>
      </c>
      <c r="BT1205" s="2" t="s">
        <v>141</v>
      </c>
      <c r="BU1205" s="323">
        <v>46388</v>
      </c>
      <c r="BV1205" s="323">
        <v>46752</v>
      </c>
      <c r="BW1205" s="324">
        <v>8760</v>
      </c>
      <c r="BX1205" s="325">
        <v>87.08</v>
      </c>
      <c r="BY1205" s="274">
        <f t="shared" si="370"/>
        <v>0.96609999999999996</v>
      </c>
      <c r="BZ1205" s="326">
        <f t="shared" si="380"/>
        <v>90.135596729117069</v>
      </c>
      <c r="CA1205" s="296" t="str">
        <f t="shared" si="381"/>
        <v/>
      </c>
    </row>
    <row r="1206" spans="12:79" x14ac:dyDescent="0.25">
      <c r="L1206" s="332">
        <v>43913</v>
      </c>
      <c r="M1206" s="2" t="s">
        <v>108</v>
      </c>
      <c r="N1206" s="2" t="s">
        <v>110</v>
      </c>
      <c r="O1206" s="323">
        <v>44927</v>
      </c>
      <c r="P1206" s="323">
        <v>45291</v>
      </c>
      <c r="Q1206" s="324">
        <v>8760</v>
      </c>
      <c r="R1206" s="325">
        <v>39.25</v>
      </c>
      <c r="S1206" s="274">
        <f t="shared" si="362"/>
        <v>1.0590200000000001</v>
      </c>
      <c r="T1206" s="326">
        <f t="shared" si="371"/>
        <v>37.062567279182637</v>
      </c>
      <c r="U1206" s="296" t="str">
        <f t="shared" si="363"/>
        <v/>
      </c>
      <c r="V1206" s="296"/>
      <c r="W1206" s="332">
        <v>44347</v>
      </c>
      <c r="X1206" s="2" t="s">
        <v>108</v>
      </c>
      <c r="Y1206" s="2" t="s">
        <v>133</v>
      </c>
      <c r="Z1206" s="323">
        <v>44562</v>
      </c>
      <c r="AA1206" s="323">
        <v>44926</v>
      </c>
      <c r="AB1206" s="324">
        <v>8760</v>
      </c>
      <c r="AC1206" s="325">
        <v>63.52</v>
      </c>
      <c r="AD1206" s="274">
        <f t="shared" si="364"/>
        <v>1.0967899999999999</v>
      </c>
      <c r="AE1206" s="326">
        <f t="shared" si="372"/>
        <v>57.914459468084139</v>
      </c>
      <c r="AF1206" s="296" t="str">
        <f t="shared" si="373"/>
        <v/>
      </c>
      <c r="AG1206" s="296"/>
      <c r="AH1206" s="332">
        <v>44760</v>
      </c>
      <c r="AI1206" s="2" t="s">
        <v>108</v>
      </c>
      <c r="AJ1206" s="2" t="s">
        <v>141</v>
      </c>
      <c r="AK1206" s="323">
        <v>46388</v>
      </c>
      <c r="AL1206" s="323">
        <v>46752</v>
      </c>
      <c r="AM1206" s="324">
        <v>8760</v>
      </c>
      <c r="AN1206" s="325">
        <v>127.09</v>
      </c>
      <c r="AO1206" s="274">
        <f t="shared" si="365"/>
        <v>0.98765000000000003</v>
      </c>
      <c r="AP1206" s="326">
        <f t="shared" si="374"/>
        <v>128.67918797144736</v>
      </c>
      <c r="AQ1206" s="296" t="str">
        <f t="shared" si="375"/>
        <v/>
      </c>
      <c r="AR1206" s="296"/>
      <c r="AS1206" s="332">
        <v>44775</v>
      </c>
      <c r="AT1206" s="2" t="s">
        <v>115</v>
      </c>
      <c r="AU1206" s="2" t="s">
        <v>118</v>
      </c>
      <c r="AV1206" s="323">
        <v>45474</v>
      </c>
      <c r="AW1206" s="323">
        <v>45565</v>
      </c>
      <c r="AX1206" s="324">
        <v>2208</v>
      </c>
      <c r="AY1206" s="325">
        <v>163.33000000000001</v>
      </c>
      <c r="AZ1206" s="274">
        <f t="shared" si="366"/>
        <v>0.96899000000000002</v>
      </c>
      <c r="BA1206" s="326">
        <f t="shared" si="376"/>
        <v>168.55695105212646</v>
      </c>
      <c r="BB1206" s="296" t="str">
        <f t="shared" si="377"/>
        <v/>
      </c>
      <c r="BC1206">
        <f t="shared" si="367"/>
        <v>1</v>
      </c>
      <c r="BD1206" s="296"/>
      <c r="BE1206" s="296"/>
      <c r="BF1206" s="332">
        <v>45138</v>
      </c>
      <c r="BG1206" s="2" t="s">
        <v>115</v>
      </c>
      <c r="BH1206" s="2" t="s">
        <v>148</v>
      </c>
      <c r="BI1206" s="323">
        <v>45839</v>
      </c>
      <c r="BJ1206" s="323">
        <v>45930</v>
      </c>
      <c r="BK1206" s="324">
        <v>2208</v>
      </c>
      <c r="BL1206" s="325">
        <v>107.22</v>
      </c>
      <c r="BM1206" s="274">
        <f t="shared" si="368"/>
        <v>0.96609999999999996</v>
      </c>
      <c r="BN1206" s="326">
        <f t="shared" si="378"/>
        <v>110.98229996894732</v>
      </c>
      <c r="BO1206" s="296" t="str">
        <f t="shared" si="379"/>
        <v/>
      </c>
      <c r="BP1206" t="str">
        <f t="shared" si="369"/>
        <v/>
      </c>
      <c r="BQ1206" s="296"/>
      <c r="BR1206" s="332">
        <v>45121</v>
      </c>
      <c r="BS1206" s="2" t="s">
        <v>108</v>
      </c>
      <c r="BT1206" s="2" t="s">
        <v>143</v>
      </c>
      <c r="BU1206" s="323">
        <v>46753</v>
      </c>
      <c r="BV1206" s="323">
        <v>47118</v>
      </c>
      <c r="BW1206" s="324">
        <v>8784</v>
      </c>
      <c r="BX1206" s="325">
        <v>80.44</v>
      </c>
      <c r="BY1206" s="274">
        <f t="shared" si="370"/>
        <v>0.96609999999999996</v>
      </c>
      <c r="BZ1206" s="326">
        <f t="shared" si="380"/>
        <v>83.262602215091604</v>
      </c>
      <c r="CA1206" s="296" t="str">
        <f t="shared" si="381"/>
        <v/>
      </c>
    </row>
    <row r="1207" spans="12:79" x14ac:dyDescent="0.25">
      <c r="L1207" s="332">
        <v>43913</v>
      </c>
      <c r="M1207" s="2" t="s">
        <v>108</v>
      </c>
      <c r="N1207" s="2" t="s">
        <v>111</v>
      </c>
      <c r="O1207" s="323">
        <v>45292</v>
      </c>
      <c r="P1207" s="323">
        <v>45657</v>
      </c>
      <c r="Q1207" s="324">
        <v>8784</v>
      </c>
      <c r="R1207" s="325">
        <v>40.1</v>
      </c>
      <c r="S1207" s="274">
        <f t="shared" si="362"/>
        <v>1.0590200000000001</v>
      </c>
      <c r="T1207" s="326">
        <f t="shared" si="371"/>
        <v>37.865196124719077</v>
      </c>
      <c r="U1207" s="296" t="str">
        <f t="shared" si="363"/>
        <v/>
      </c>
      <c r="V1207" s="296"/>
      <c r="W1207" s="332">
        <v>44347</v>
      </c>
      <c r="X1207" s="2" t="s">
        <v>108</v>
      </c>
      <c r="Y1207" s="2" t="s">
        <v>110</v>
      </c>
      <c r="Z1207" s="323">
        <v>44927</v>
      </c>
      <c r="AA1207" s="323">
        <v>45291</v>
      </c>
      <c r="AB1207" s="324">
        <v>8760</v>
      </c>
      <c r="AC1207" s="325">
        <v>59.84</v>
      </c>
      <c r="AD1207" s="274">
        <f t="shared" si="364"/>
        <v>1.0967899999999999</v>
      </c>
      <c r="AE1207" s="326">
        <f t="shared" si="372"/>
        <v>54.559213705449544</v>
      </c>
      <c r="AF1207" s="296" t="str">
        <f t="shared" si="373"/>
        <v/>
      </c>
      <c r="AG1207" s="296"/>
      <c r="AH1207" s="332">
        <v>44760</v>
      </c>
      <c r="AI1207" s="2" t="s">
        <v>108</v>
      </c>
      <c r="AJ1207" s="2" t="s">
        <v>143</v>
      </c>
      <c r="AK1207" s="323">
        <v>46753</v>
      </c>
      <c r="AL1207" s="323">
        <v>47118</v>
      </c>
      <c r="AM1207" s="324">
        <v>8784</v>
      </c>
      <c r="AN1207" s="325">
        <v>123.05</v>
      </c>
      <c r="AO1207" s="274">
        <f t="shared" si="365"/>
        <v>0.98765000000000003</v>
      </c>
      <c r="AP1207" s="326">
        <f t="shared" si="374"/>
        <v>124.58867007543158</v>
      </c>
      <c r="AQ1207" s="296" t="str">
        <f t="shared" si="375"/>
        <v/>
      </c>
      <c r="AR1207" s="296"/>
      <c r="AS1207" s="332">
        <v>44775</v>
      </c>
      <c r="AT1207" s="2" t="s">
        <v>115</v>
      </c>
      <c r="AU1207" s="2" t="s">
        <v>140</v>
      </c>
      <c r="AV1207" s="323">
        <v>45566</v>
      </c>
      <c r="AW1207" s="323">
        <v>45657</v>
      </c>
      <c r="AX1207" s="324">
        <v>2209</v>
      </c>
      <c r="AY1207" s="325">
        <v>233.5</v>
      </c>
      <c r="AZ1207" s="274">
        <f t="shared" si="366"/>
        <v>0.96899000000000002</v>
      </c>
      <c r="BA1207" s="326">
        <f t="shared" si="376"/>
        <v>240.97255905633702</v>
      </c>
      <c r="BB1207" s="296" t="str">
        <f t="shared" si="377"/>
        <v/>
      </c>
      <c r="BC1207" t="str">
        <f t="shared" si="367"/>
        <v/>
      </c>
      <c r="BD1207" s="296"/>
      <c r="BE1207" s="296"/>
      <c r="BF1207" s="332">
        <v>45138</v>
      </c>
      <c r="BG1207" s="2" t="s">
        <v>115</v>
      </c>
      <c r="BH1207" s="2" t="s">
        <v>152</v>
      </c>
      <c r="BI1207" s="323">
        <v>45931</v>
      </c>
      <c r="BJ1207" s="323">
        <v>46022</v>
      </c>
      <c r="BK1207" s="324">
        <v>2209</v>
      </c>
      <c r="BL1207" s="325">
        <v>135.69</v>
      </c>
      <c r="BM1207" s="274">
        <f t="shared" si="368"/>
        <v>0.96609999999999996</v>
      </c>
      <c r="BN1207" s="326">
        <f t="shared" si="378"/>
        <v>140.45129903736674</v>
      </c>
      <c r="BO1207" s="296" t="str">
        <f t="shared" si="379"/>
        <v/>
      </c>
      <c r="BP1207" t="str">
        <f t="shared" si="369"/>
        <v/>
      </c>
      <c r="BQ1207" s="296"/>
      <c r="BR1207" s="332">
        <v>45121</v>
      </c>
      <c r="BS1207" s="2" t="s">
        <v>108</v>
      </c>
      <c r="BT1207" s="2" t="s">
        <v>146</v>
      </c>
      <c r="BU1207" s="323">
        <v>47119</v>
      </c>
      <c r="BV1207" s="323">
        <v>47483</v>
      </c>
      <c r="BW1207" s="324">
        <v>8760</v>
      </c>
      <c r="BX1207" s="325">
        <v>79.430000000000007</v>
      </c>
      <c r="BY1207" s="274">
        <f t="shared" si="370"/>
        <v>0.96609999999999996</v>
      </c>
      <c r="BZ1207" s="326">
        <f t="shared" si="380"/>
        <v>82.217161784494365</v>
      </c>
      <c r="CA1207" s="296" t="str">
        <f t="shared" si="381"/>
        <v/>
      </c>
    </row>
    <row r="1208" spans="12:79" x14ac:dyDescent="0.25">
      <c r="L1208" s="332">
        <v>43913</v>
      </c>
      <c r="M1208" s="2" t="s">
        <v>108</v>
      </c>
      <c r="N1208" s="2" t="s">
        <v>135</v>
      </c>
      <c r="O1208" s="323">
        <v>45658</v>
      </c>
      <c r="P1208" s="323">
        <v>46022</v>
      </c>
      <c r="Q1208" s="324">
        <v>8760</v>
      </c>
      <c r="R1208" s="325">
        <v>40.700000000000003</v>
      </c>
      <c r="S1208" s="274">
        <f t="shared" si="362"/>
        <v>1.0590200000000001</v>
      </c>
      <c r="T1208" s="326">
        <f t="shared" si="371"/>
        <v>38.431757662744801</v>
      </c>
      <c r="U1208" s="296" t="str">
        <f t="shared" si="363"/>
        <v/>
      </c>
      <c r="V1208" s="296"/>
      <c r="W1208" s="332">
        <v>44347</v>
      </c>
      <c r="X1208" s="2" t="s">
        <v>108</v>
      </c>
      <c r="Y1208" s="2" t="s">
        <v>111</v>
      </c>
      <c r="Z1208" s="323">
        <v>45292</v>
      </c>
      <c r="AA1208" s="323">
        <v>45657</v>
      </c>
      <c r="AB1208" s="324">
        <v>8784</v>
      </c>
      <c r="AC1208" s="325">
        <v>57.85</v>
      </c>
      <c r="AD1208" s="274">
        <f t="shared" si="364"/>
        <v>1.0967899999999999</v>
      </c>
      <c r="AE1208" s="326">
        <f t="shared" si="372"/>
        <v>52.744828089242247</v>
      </c>
      <c r="AF1208" s="296" t="str">
        <f t="shared" si="373"/>
        <v/>
      </c>
      <c r="AG1208" s="296"/>
      <c r="AH1208" s="332">
        <v>44760</v>
      </c>
      <c r="AI1208" s="2" t="s">
        <v>108</v>
      </c>
      <c r="AJ1208" s="2" t="s">
        <v>146</v>
      </c>
      <c r="AK1208" s="323">
        <v>47119</v>
      </c>
      <c r="AL1208" s="323">
        <v>47483</v>
      </c>
      <c r="AM1208" s="324">
        <v>8760</v>
      </c>
      <c r="AN1208" s="325">
        <v>116.06</v>
      </c>
      <c r="AO1208" s="274">
        <f t="shared" si="365"/>
        <v>0.98765000000000003</v>
      </c>
      <c r="AP1208" s="326">
        <f t="shared" si="374"/>
        <v>117.51126411178049</v>
      </c>
      <c r="AQ1208" s="296" t="str">
        <f t="shared" si="375"/>
        <v/>
      </c>
      <c r="AR1208" s="296"/>
      <c r="AS1208" s="332">
        <v>44775</v>
      </c>
      <c r="AT1208" s="2" t="s">
        <v>115</v>
      </c>
      <c r="AU1208" s="2" t="s">
        <v>135</v>
      </c>
      <c r="AV1208" s="323">
        <v>45658</v>
      </c>
      <c r="AW1208" s="323">
        <v>45747</v>
      </c>
      <c r="AX1208" s="324">
        <v>2159</v>
      </c>
      <c r="AY1208" s="325">
        <v>187.53</v>
      </c>
      <c r="AZ1208" s="274">
        <f t="shared" si="366"/>
        <v>0.96899000000000002</v>
      </c>
      <c r="BA1208" s="326">
        <f t="shared" si="376"/>
        <v>193.53140899286885</v>
      </c>
      <c r="BB1208" s="296" t="str">
        <f t="shared" si="377"/>
        <v/>
      </c>
      <c r="BC1208" t="str">
        <f t="shared" si="367"/>
        <v/>
      </c>
      <c r="BD1208" s="296"/>
      <c r="BE1208" s="296"/>
      <c r="BF1208" s="332">
        <v>45138</v>
      </c>
      <c r="BG1208" s="2" t="s">
        <v>115</v>
      </c>
      <c r="BH1208" s="2" t="s">
        <v>138</v>
      </c>
      <c r="BI1208" s="323">
        <v>46023</v>
      </c>
      <c r="BJ1208" s="323">
        <v>46112</v>
      </c>
      <c r="BK1208" s="324">
        <v>2159</v>
      </c>
      <c r="BL1208" s="325">
        <v>130.68</v>
      </c>
      <c r="BM1208" s="274">
        <f t="shared" si="368"/>
        <v>0.96609999999999996</v>
      </c>
      <c r="BN1208" s="326">
        <f t="shared" si="378"/>
        <v>135.2655004657903</v>
      </c>
      <c r="BO1208" s="296" t="str">
        <f t="shared" si="379"/>
        <v/>
      </c>
      <c r="BP1208" t="str">
        <f t="shared" si="369"/>
        <v/>
      </c>
      <c r="BQ1208" s="296"/>
      <c r="BR1208" s="332">
        <v>45121</v>
      </c>
      <c r="BS1208" s="2" t="s">
        <v>108</v>
      </c>
      <c r="BT1208" s="2" t="s">
        <v>149</v>
      </c>
      <c r="BU1208" s="323">
        <v>47484</v>
      </c>
      <c r="BV1208" s="323">
        <v>47848</v>
      </c>
      <c r="BW1208" s="324">
        <v>8760</v>
      </c>
      <c r="BX1208" s="325">
        <v>78.650000000000006</v>
      </c>
      <c r="BY1208" s="274">
        <f t="shared" si="370"/>
        <v>0.96609999999999996</v>
      </c>
      <c r="BZ1208" s="326">
        <f t="shared" si="380"/>
        <v>81.409791947003427</v>
      </c>
      <c r="CA1208" s="296" t="str">
        <f t="shared" si="381"/>
        <v/>
      </c>
    </row>
    <row r="1209" spans="12:79" x14ac:dyDescent="0.25">
      <c r="L1209" s="332">
        <v>43913</v>
      </c>
      <c r="M1209" s="2" t="s">
        <v>108</v>
      </c>
      <c r="N1209" s="2" t="s">
        <v>138</v>
      </c>
      <c r="O1209" s="323">
        <v>46023</v>
      </c>
      <c r="P1209" s="323">
        <v>46387</v>
      </c>
      <c r="Q1209" s="324">
        <v>8760</v>
      </c>
      <c r="R1209" s="325">
        <v>41.25</v>
      </c>
      <c r="S1209" s="274">
        <f t="shared" si="362"/>
        <v>1.0590200000000001</v>
      </c>
      <c r="T1209" s="326">
        <f t="shared" si="371"/>
        <v>38.951105739268378</v>
      </c>
      <c r="U1209" s="296" t="str">
        <f t="shared" si="363"/>
        <v/>
      </c>
      <c r="V1209" s="296"/>
      <c r="W1209" s="332">
        <v>44347</v>
      </c>
      <c r="X1209" s="2" t="s">
        <v>108</v>
      </c>
      <c r="Y1209" s="2" t="s">
        <v>135</v>
      </c>
      <c r="Z1209" s="323">
        <v>45658</v>
      </c>
      <c r="AA1209" s="323">
        <v>46022</v>
      </c>
      <c r="AB1209" s="324">
        <v>8760</v>
      </c>
      <c r="AC1209" s="325">
        <v>57.3</v>
      </c>
      <c r="AD1209" s="274">
        <f t="shared" si="364"/>
        <v>1.0967899999999999</v>
      </c>
      <c r="AE1209" s="326">
        <f t="shared" si="372"/>
        <v>52.243364727978921</v>
      </c>
      <c r="AF1209" s="296" t="str">
        <f t="shared" si="373"/>
        <v/>
      </c>
      <c r="AG1209" s="296"/>
      <c r="AH1209" s="332">
        <v>44760</v>
      </c>
      <c r="AI1209" s="2" t="s">
        <v>108</v>
      </c>
      <c r="AJ1209" s="2" t="s">
        <v>149</v>
      </c>
      <c r="AK1209" s="323">
        <v>47484</v>
      </c>
      <c r="AL1209" s="323">
        <v>47848</v>
      </c>
      <c r="AM1209" s="324">
        <v>8760</v>
      </c>
      <c r="AN1209" s="325">
        <v>116.57</v>
      </c>
      <c r="AO1209" s="274">
        <f t="shared" si="365"/>
        <v>0.98765000000000003</v>
      </c>
      <c r="AP1209" s="326">
        <f t="shared" si="374"/>
        <v>118.02764137093099</v>
      </c>
      <c r="AQ1209" s="296" t="str">
        <f t="shared" si="375"/>
        <v/>
      </c>
      <c r="AR1209" s="296"/>
      <c r="AS1209" s="332">
        <v>44775</v>
      </c>
      <c r="AT1209" s="2" t="s">
        <v>115</v>
      </c>
      <c r="AU1209" s="2" t="s">
        <v>145</v>
      </c>
      <c r="AV1209" s="323">
        <v>45748</v>
      </c>
      <c r="AW1209" s="323">
        <v>45838</v>
      </c>
      <c r="AX1209" s="324">
        <v>2184</v>
      </c>
      <c r="AY1209" s="325"/>
      <c r="AZ1209" s="274">
        <f t="shared" si="366"/>
        <v>0.96899000000000002</v>
      </c>
      <c r="BA1209" s="326" t="str">
        <f t="shared" si="376"/>
        <v/>
      </c>
      <c r="BB1209" s="296" t="str">
        <f t="shared" si="377"/>
        <v/>
      </c>
      <c r="BC1209" t="str">
        <f t="shared" si="367"/>
        <v/>
      </c>
      <c r="BD1209" s="296"/>
      <c r="BE1209" s="296"/>
      <c r="BF1209" s="332">
        <v>45138</v>
      </c>
      <c r="BG1209" s="2" t="s">
        <v>115</v>
      </c>
      <c r="BH1209" s="2" t="s">
        <v>157</v>
      </c>
      <c r="BI1209" s="323">
        <v>46113</v>
      </c>
      <c r="BJ1209" s="323">
        <v>46203</v>
      </c>
      <c r="BK1209" s="324">
        <v>2184</v>
      </c>
      <c r="BL1209" s="325"/>
      <c r="BM1209" s="274">
        <f t="shared" si="368"/>
        <v>0.96609999999999996</v>
      </c>
      <c r="BN1209" s="326" t="str">
        <f t="shared" si="378"/>
        <v/>
      </c>
      <c r="BO1209" s="296" t="str">
        <f t="shared" si="379"/>
        <v/>
      </c>
      <c r="BP1209" t="str">
        <f t="shared" si="369"/>
        <v/>
      </c>
      <c r="BQ1209" s="296"/>
      <c r="BR1209" s="332">
        <v>45121</v>
      </c>
      <c r="BS1209" s="2" t="s">
        <v>108</v>
      </c>
      <c r="BT1209" s="2" t="s">
        <v>153</v>
      </c>
      <c r="BU1209" s="323">
        <v>47849</v>
      </c>
      <c r="BV1209" s="323">
        <v>48213</v>
      </c>
      <c r="BW1209" s="324">
        <v>8760</v>
      </c>
      <c r="BX1209" s="325">
        <v>78.36</v>
      </c>
      <c r="BY1209" s="274">
        <f t="shared" si="370"/>
        <v>0.96609999999999996</v>
      </c>
      <c r="BZ1209" s="326">
        <f t="shared" si="380"/>
        <v>81.109615981782426</v>
      </c>
      <c r="CA1209" s="296" t="str">
        <f t="shared" si="381"/>
        <v/>
      </c>
    </row>
    <row r="1210" spans="12:79" x14ac:dyDescent="0.25">
      <c r="L1210" s="332">
        <v>43910</v>
      </c>
      <c r="M1210" s="2" t="s">
        <v>108</v>
      </c>
      <c r="N1210" s="2" t="s">
        <v>151</v>
      </c>
      <c r="O1210" s="323">
        <v>44197</v>
      </c>
      <c r="P1210" s="323">
        <v>44561</v>
      </c>
      <c r="Q1210" s="324">
        <v>8760</v>
      </c>
      <c r="R1210" s="325">
        <v>34.65</v>
      </c>
      <c r="S1210" s="274">
        <f t="shared" si="362"/>
        <v>1.0590200000000001</v>
      </c>
      <c r="T1210" s="326">
        <f t="shared" si="371"/>
        <v>32.718928820985433</v>
      </c>
      <c r="U1210" s="296" t="str">
        <f t="shared" si="363"/>
        <v/>
      </c>
      <c r="V1210" s="296"/>
      <c r="W1210" s="332">
        <v>44347</v>
      </c>
      <c r="X1210" s="2" t="s">
        <v>108</v>
      </c>
      <c r="Y1210" s="2" t="s">
        <v>138</v>
      </c>
      <c r="Z1210" s="323">
        <v>46023</v>
      </c>
      <c r="AA1210" s="323">
        <v>46387</v>
      </c>
      <c r="AB1210" s="324">
        <v>8760</v>
      </c>
      <c r="AC1210" s="325">
        <v>57.3</v>
      </c>
      <c r="AD1210" s="274">
        <f t="shared" si="364"/>
        <v>1.0967899999999999</v>
      </c>
      <c r="AE1210" s="326">
        <f t="shared" si="372"/>
        <v>52.243364727978921</v>
      </c>
      <c r="AF1210" s="296" t="str">
        <f t="shared" si="373"/>
        <v/>
      </c>
      <c r="AG1210" s="296"/>
      <c r="AH1210" s="332">
        <v>44760</v>
      </c>
      <c r="AI1210" s="2" t="s">
        <v>108</v>
      </c>
      <c r="AJ1210" s="2" t="s">
        <v>153</v>
      </c>
      <c r="AK1210" s="323">
        <v>47849</v>
      </c>
      <c r="AL1210" s="323">
        <v>48213</v>
      </c>
      <c r="AM1210" s="324">
        <v>8760</v>
      </c>
      <c r="AN1210" s="325">
        <v>116.57</v>
      </c>
      <c r="AO1210" s="274">
        <f t="shared" si="365"/>
        <v>0.98765000000000003</v>
      </c>
      <c r="AP1210" s="326">
        <f t="shared" si="374"/>
        <v>118.02764137093099</v>
      </c>
      <c r="AQ1210" s="296" t="str">
        <f t="shared" si="375"/>
        <v/>
      </c>
      <c r="AR1210" s="296"/>
      <c r="AS1210" s="332">
        <v>44774</v>
      </c>
      <c r="AT1210" s="2" t="s">
        <v>115</v>
      </c>
      <c r="AU1210" s="2" t="s">
        <v>186</v>
      </c>
      <c r="AV1210" s="323">
        <v>44835</v>
      </c>
      <c r="AW1210" s="323">
        <v>44926</v>
      </c>
      <c r="AX1210" s="324">
        <v>2209</v>
      </c>
      <c r="AY1210" s="325">
        <v>464.84</v>
      </c>
      <c r="AZ1210" s="274">
        <f t="shared" si="366"/>
        <v>0.96899000000000002</v>
      </c>
      <c r="BA1210" s="326">
        <f t="shared" si="376"/>
        <v>479.71599294110359</v>
      </c>
      <c r="BB1210" s="296" t="str">
        <f t="shared" si="377"/>
        <v/>
      </c>
      <c r="BC1210" t="str">
        <f t="shared" si="367"/>
        <v/>
      </c>
      <c r="BD1210" s="296"/>
      <c r="BE1210" s="296"/>
      <c r="BF1210" s="332">
        <v>45135</v>
      </c>
      <c r="BG1210" s="2" t="s">
        <v>115</v>
      </c>
      <c r="BH1210" s="2" t="s">
        <v>116</v>
      </c>
      <c r="BI1210" s="323">
        <v>45200</v>
      </c>
      <c r="BJ1210" s="323">
        <v>45291</v>
      </c>
      <c r="BK1210" s="324">
        <v>2209</v>
      </c>
      <c r="BL1210" s="325">
        <v>115.5</v>
      </c>
      <c r="BM1210" s="274">
        <f t="shared" si="368"/>
        <v>0.96609999999999996</v>
      </c>
      <c r="BN1210" s="326">
        <f t="shared" si="378"/>
        <v>119.55284132077425</v>
      </c>
      <c r="BO1210" s="296">
        <f t="shared" si="379"/>
        <v>119.55284132077425</v>
      </c>
      <c r="BP1210">
        <f t="shared" si="369"/>
        <v>1</v>
      </c>
      <c r="BQ1210" s="296"/>
      <c r="BR1210" s="332">
        <v>45121</v>
      </c>
      <c r="BS1210" s="2" t="s">
        <v>108</v>
      </c>
      <c r="BT1210" s="2" t="s">
        <v>155</v>
      </c>
      <c r="BU1210" s="323">
        <v>48214</v>
      </c>
      <c r="BV1210" s="323">
        <v>48579</v>
      </c>
      <c r="BW1210" s="324">
        <v>8784</v>
      </c>
      <c r="BX1210" s="325">
        <v>78.099999999999994</v>
      </c>
      <c r="BY1210" s="274">
        <f t="shared" si="370"/>
        <v>0.96609999999999996</v>
      </c>
      <c r="BZ1210" s="326">
        <f t="shared" si="380"/>
        <v>80.840492702618775</v>
      </c>
      <c r="CA1210" s="296" t="str">
        <f t="shared" si="381"/>
        <v/>
      </c>
    </row>
    <row r="1211" spans="12:79" x14ac:dyDescent="0.25">
      <c r="L1211" s="332">
        <v>43910</v>
      </c>
      <c r="M1211" s="2" t="s">
        <v>108</v>
      </c>
      <c r="N1211" s="2" t="s">
        <v>133</v>
      </c>
      <c r="O1211" s="323">
        <v>44562</v>
      </c>
      <c r="P1211" s="323">
        <v>44926</v>
      </c>
      <c r="Q1211" s="324">
        <v>8760</v>
      </c>
      <c r="R1211" s="325">
        <v>37.700000000000003</v>
      </c>
      <c r="S1211" s="274">
        <f t="shared" si="362"/>
        <v>1.0590200000000001</v>
      </c>
      <c r="T1211" s="326">
        <f t="shared" si="371"/>
        <v>35.59894997261619</v>
      </c>
      <c r="U1211" s="296" t="str">
        <f t="shared" si="363"/>
        <v/>
      </c>
      <c r="V1211" s="296"/>
      <c r="W1211" s="332">
        <v>44347</v>
      </c>
      <c r="X1211" s="2" t="s">
        <v>108</v>
      </c>
      <c r="Y1211" s="2" t="s">
        <v>141</v>
      </c>
      <c r="Z1211" s="323">
        <v>46388</v>
      </c>
      <c r="AA1211" s="323">
        <v>46752</v>
      </c>
      <c r="AB1211" s="324">
        <v>8760</v>
      </c>
      <c r="AC1211" s="325">
        <v>57.63</v>
      </c>
      <c r="AD1211" s="274">
        <f t="shared" si="364"/>
        <v>1.0967899999999999</v>
      </c>
      <c r="AE1211" s="326">
        <f t="shared" si="372"/>
        <v>52.54424274473692</v>
      </c>
      <c r="AF1211" s="296" t="str">
        <f t="shared" si="373"/>
        <v/>
      </c>
      <c r="AG1211" s="296"/>
      <c r="AH1211" s="332">
        <v>44760</v>
      </c>
      <c r="AI1211" s="2" t="s">
        <v>108</v>
      </c>
      <c r="AJ1211" s="2" t="s">
        <v>155</v>
      </c>
      <c r="AK1211" s="323">
        <v>48214</v>
      </c>
      <c r="AL1211" s="323">
        <v>48579</v>
      </c>
      <c r="AM1211" s="324">
        <v>8784</v>
      </c>
      <c r="AN1211" s="325">
        <v>116.57</v>
      </c>
      <c r="AO1211" s="274">
        <f t="shared" si="365"/>
        <v>0.98765000000000003</v>
      </c>
      <c r="AP1211" s="326">
        <f t="shared" si="374"/>
        <v>118.02764137093099</v>
      </c>
      <c r="AQ1211" s="296" t="str">
        <f t="shared" si="375"/>
        <v/>
      </c>
      <c r="AR1211" s="296"/>
      <c r="AS1211" s="332">
        <v>44774</v>
      </c>
      <c r="AT1211" s="2" t="s">
        <v>115</v>
      </c>
      <c r="AU1211" s="2" t="s">
        <v>110</v>
      </c>
      <c r="AV1211" s="323">
        <v>44927</v>
      </c>
      <c r="AW1211" s="323">
        <v>45016</v>
      </c>
      <c r="AX1211" s="324">
        <v>2159</v>
      </c>
      <c r="AY1211" s="325">
        <v>452</v>
      </c>
      <c r="AZ1211" s="274">
        <f t="shared" si="366"/>
        <v>0.96899000000000002</v>
      </c>
      <c r="BA1211" s="326">
        <f t="shared" si="376"/>
        <v>466.46508219899067</v>
      </c>
      <c r="BB1211" s="296" t="str">
        <f t="shared" si="377"/>
        <v/>
      </c>
      <c r="BC1211" t="str">
        <f t="shared" si="367"/>
        <v/>
      </c>
      <c r="BD1211" s="296"/>
      <c r="BE1211" s="296"/>
      <c r="BF1211" s="332">
        <v>45135</v>
      </c>
      <c r="BG1211" s="2" t="s">
        <v>115</v>
      </c>
      <c r="BH1211" s="2" t="s">
        <v>111</v>
      </c>
      <c r="BI1211" s="323">
        <v>45292</v>
      </c>
      <c r="BJ1211" s="323">
        <v>45382</v>
      </c>
      <c r="BK1211" s="324">
        <v>2183</v>
      </c>
      <c r="BL1211" s="325">
        <v>139.69</v>
      </c>
      <c r="BM1211" s="274">
        <f t="shared" si="368"/>
        <v>0.96609999999999996</v>
      </c>
      <c r="BN1211" s="326">
        <f t="shared" si="378"/>
        <v>144.59165717834594</v>
      </c>
      <c r="BO1211" s="296">
        <f t="shared" si="379"/>
        <v>144.59165717834594</v>
      </c>
      <c r="BP1211">
        <f t="shared" si="369"/>
        <v>1</v>
      </c>
      <c r="BQ1211" s="296"/>
      <c r="BR1211" s="332">
        <v>45121</v>
      </c>
      <c r="BS1211" s="2" t="s">
        <v>108</v>
      </c>
      <c r="BT1211" s="2" t="s">
        <v>158</v>
      </c>
      <c r="BU1211" s="323">
        <v>48580</v>
      </c>
      <c r="BV1211" s="323">
        <v>48944</v>
      </c>
      <c r="BW1211" s="324">
        <v>8760</v>
      </c>
      <c r="BX1211" s="325">
        <v>77.55</v>
      </c>
      <c r="BY1211" s="274">
        <f t="shared" si="370"/>
        <v>0.96609999999999996</v>
      </c>
      <c r="BZ1211" s="326">
        <f t="shared" si="380"/>
        <v>80.271193458234137</v>
      </c>
      <c r="CA1211" s="296" t="str">
        <f t="shared" si="381"/>
        <v/>
      </c>
    </row>
    <row r="1212" spans="12:79" x14ac:dyDescent="0.25">
      <c r="L1212" s="332">
        <v>43910</v>
      </c>
      <c r="M1212" s="2" t="s">
        <v>108</v>
      </c>
      <c r="N1212" s="2" t="s">
        <v>110</v>
      </c>
      <c r="O1212" s="323">
        <v>44927</v>
      </c>
      <c r="P1212" s="323">
        <v>45291</v>
      </c>
      <c r="Q1212" s="324">
        <v>8760</v>
      </c>
      <c r="R1212" s="325">
        <v>39.83</v>
      </c>
      <c r="S1212" s="274">
        <f t="shared" si="362"/>
        <v>1.0590200000000001</v>
      </c>
      <c r="T1212" s="326">
        <f t="shared" si="371"/>
        <v>37.610243432607504</v>
      </c>
      <c r="U1212" s="296" t="str">
        <f t="shared" si="363"/>
        <v/>
      </c>
      <c r="V1212" s="296"/>
      <c r="W1212" s="332">
        <v>44344</v>
      </c>
      <c r="X1212" s="2" t="s">
        <v>108</v>
      </c>
      <c r="Y1212" s="2" t="s">
        <v>133</v>
      </c>
      <c r="Z1212" s="323">
        <v>44562</v>
      </c>
      <c r="AA1212" s="323">
        <v>44926</v>
      </c>
      <c r="AB1212" s="324">
        <v>8760</v>
      </c>
      <c r="AC1212" s="325">
        <v>63.96</v>
      </c>
      <c r="AD1212" s="274">
        <f t="shared" si="364"/>
        <v>1.0967899999999999</v>
      </c>
      <c r="AE1212" s="326">
        <f t="shared" si="372"/>
        <v>58.315630157094802</v>
      </c>
      <c r="AF1212" s="296" t="str">
        <f t="shared" si="373"/>
        <v/>
      </c>
      <c r="AG1212" s="296"/>
      <c r="AH1212" s="332">
        <v>44757</v>
      </c>
      <c r="AI1212" s="2" t="s">
        <v>108</v>
      </c>
      <c r="AJ1212" s="2" t="s">
        <v>110</v>
      </c>
      <c r="AK1212" s="323">
        <v>44927</v>
      </c>
      <c r="AL1212" s="323">
        <v>45291</v>
      </c>
      <c r="AM1212" s="324">
        <v>8760</v>
      </c>
      <c r="AN1212" s="325">
        <v>338.02</v>
      </c>
      <c r="AO1212" s="274">
        <f t="shared" si="365"/>
        <v>0.98765000000000003</v>
      </c>
      <c r="AP1212" s="326">
        <f t="shared" si="374"/>
        <v>342.24674732951956</v>
      </c>
      <c r="AQ1212" s="296" t="str">
        <f t="shared" si="375"/>
        <v/>
      </c>
      <c r="AR1212" s="296"/>
      <c r="AS1212" s="332">
        <v>44774</v>
      </c>
      <c r="AT1212" s="2" t="s">
        <v>115</v>
      </c>
      <c r="AU1212" s="2" t="s">
        <v>134</v>
      </c>
      <c r="AV1212" s="323">
        <v>45017</v>
      </c>
      <c r="AW1212" s="323">
        <v>45107</v>
      </c>
      <c r="AX1212" s="324">
        <v>2184</v>
      </c>
      <c r="AY1212" s="325">
        <v>336</v>
      </c>
      <c r="AZ1212" s="274">
        <f t="shared" si="366"/>
        <v>0.96899000000000002</v>
      </c>
      <c r="BA1212" s="326">
        <f t="shared" si="376"/>
        <v>346.75280446650635</v>
      </c>
      <c r="BB1212" s="296" t="str">
        <f t="shared" si="377"/>
        <v/>
      </c>
      <c r="BC1212" t="str">
        <f t="shared" si="367"/>
        <v/>
      </c>
      <c r="BD1212" s="296"/>
      <c r="BE1212" s="296"/>
      <c r="BF1212" s="332">
        <v>45135</v>
      </c>
      <c r="BG1212" s="2" t="s">
        <v>115</v>
      </c>
      <c r="BH1212" s="2" t="s">
        <v>117</v>
      </c>
      <c r="BI1212" s="323">
        <v>45383</v>
      </c>
      <c r="BJ1212" s="323">
        <v>45473</v>
      </c>
      <c r="BK1212" s="324">
        <v>2184</v>
      </c>
      <c r="BL1212" s="325">
        <v>123.99</v>
      </c>
      <c r="BM1212" s="274">
        <f t="shared" si="368"/>
        <v>0.96609999999999996</v>
      </c>
      <c r="BN1212" s="326">
        <f t="shared" si="378"/>
        <v>128.34075147500258</v>
      </c>
      <c r="BO1212" s="296">
        <f t="shared" si="379"/>
        <v>128.34075147500258</v>
      </c>
      <c r="BP1212">
        <f t="shared" si="369"/>
        <v>1</v>
      </c>
      <c r="BQ1212" s="296"/>
      <c r="BR1212" s="332">
        <v>45120</v>
      </c>
      <c r="BS1212" s="2" t="s">
        <v>108</v>
      </c>
      <c r="BT1212" s="2" t="s">
        <v>111</v>
      </c>
      <c r="BU1212" s="323">
        <v>45292</v>
      </c>
      <c r="BV1212" s="323">
        <v>45657</v>
      </c>
      <c r="BW1212" s="324">
        <v>8784</v>
      </c>
      <c r="BX1212" s="325">
        <v>131.6</v>
      </c>
      <c r="BY1212" s="274">
        <f t="shared" si="370"/>
        <v>0.96609999999999996</v>
      </c>
      <c r="BZ1212" s="326">
        <f t="shared" si="380"/>
        <v>136.2177828382155</v>
      </c>
      <c r="CA1212" s="296">
        <f t="shared" si="381"/>
        <v>136.2177828382155</v>
      </c>
    </row>
    <row r="1213" spans="12:79" x14ac:dyDescent="0.25">
      <c r="L1213" s="332">
        <v>43910</v>
      </c>
      <c r="M1213" s="2" t="s">
        <v>108</v>
      </c>
      <c r="N1213" s="2" t="s">
        <v>111</v>
      </c>
      <c r="O1213" s="323">
        <v>45292</v>
      </c>
      <c r="P1213" s="323">
        <v>45657</v>
      </c>
      <c r="Q1213" s="324">
        <v>8784</v>
      </c>
      <c r="R1213" s="325">
        <v>40.71</v>
      </c>
      <c r="S1213" s="274">
        <f t="shared" si="362"/>
        <v>1.0590200000000001</v>
      </c>
      <c r="T1213" s="326">
        <f t="shared" si="371"/>
        <v>38.441200355045225</v>
      </c>
      <c r="U1213" s="296" t="str">
        <f t="shared" si="363"/>
        <v/>
      </c>
      <c r="V1213" s="296"/>
      <c r="W1213" s="332">
        <v>44344</v>
      </c>
      <c r="X1213" s="2" t="s">
        <v>108</v>
      </c>
      <c r="Y1213" s="2" t="s">
        <v>110</v>
      </c>
      <c r="Z1213" s="323">
        <v>44927</v>
      </c>
      <c r="AA1213" s="323">
        <v>45291</v>
      </c>
      <c r="AB1213" s="324">
        <v>8760</v>
      </c>
      <c r="AC1213" s="325">
        <v>60.08</v>
      </c>
      <c r="AD1213" s="274">
        <f t="shared" si="364"/>
        <v>1.0967899999999999</v>
      </c>
      <c r="AE1213" s="326">
        <f t="shared" si="372"/>
        <v>54.778034081273539</v>
      </c>
      <c r="AF1213" s="296" t="str">
        <f t="shared" si="373"/>
        <v/>
      </c>
      <c r="AG1213" s="296"/>
      <c r="AH1213" s="332">
        <v>44757</v>
      </c>
      <c r="AI1213" s="2" t="s">
        <v>108</v>
      </c>
      <c r="AJ1213" s="2" t="s">
        <v>111</v>
      </c>
      <c r="AK1213" s="323">
        <v>45292</v>
      </c>
      <c r="AL1213" s="323">
        <v>45657</v>
      </c>
      <c r="AM1213" s="324">
        <v>8784</v>
      </c>
      <c r="AN1213" s="325">
        <v>215.88</v>
      </c>
      <c r="AO1213" s="274">
        <f t="shared" si="365"/>
        <v>0.98765000000000003</v>
      </c>
      <c r="AP1213" s="326">
        <f t="shared" si="374"/>
        <v>218.57945628512124</v>
      </c>
      <c r="AQ1213" s="296">
        <f t="shared" si="375"/>
        <v>218.57945628512124</v>
      </c>
      <c r="AR1213" s="296"/>
      <c r="AS1213" s="332">
        <v>44774</v>
      </c>
      <c r="AT1213" s="2" t="s">
        <v>115</v>
      </c>
      <c r="AU1213" s="2" t="s">
        <v>137</v>
      </c>
      <c r="AV1213" s="323">
        <v>45108</v>
      </c>
      <c r="AW1213" s="323">
        <v>45199</v>
      </c>
      <c r="AX1213" s="324">
        <v>2208</v>
      </c>
      <c r="AY1213" s="325">
        <v>339.09</v>
      </c>
      <c r="AZ1213" s="274">
        <f t="shared" si="366"/>
        <v>0.96899000000000002</v>
      </c>
      <c r="BA1213" s="326">
        <f t="shared" si="376"/>
        <v>349.9416918647251</v>
      </c>
      <c r="BB1213" s="296" t="str">
        <f t="shared" si="377"/>
        <v/>
      </c>
      <c r="BC1213" t="str">
        <f t="shared" si="367"/>
        <v/>
      </c>
      <c r="BD1213" s="296"/>
      <c r="BE1213" s="296"/>
      <c r="BF1213" s="332">
        <v>45135</v>
      </c>
      <c r="BG1213" s="2" t="s">
        <v>115</v>
      </c>
      <c r="BH1213" s="2" t="s">
        <v>118</v>
      </c>
      <c r="BI1213" s="323">
        <v>45474</v>
      </c>
      <c r="BJ1213" s="323">
        <v>45565</v>
      </c>
      <c r="BK1213" s="324">
        <v>2208</v>
      </c>
      <c r="BL1213" s="325">
        <v>132.29</v>
      </c>
      <c r="BM1213" s="274">
        <f t="shared" si="368"/>
        <v>0.96609999999999996</v>
      </c>
      <c r="BN1213" s="326">
        <f t="shared" si="378"/>
        <v>136.93199461753443</v>
      </c>
      <c r="BO1213" s="296">
        <f t="shared" si="379"/>
        <v>136.93199461753443</v>
      </c>
      <c r="BP1213">
        <f t="shared" si="369"/>
        <v>1</v>
      </c>
      <c r="BQ1213" s="296"/>
      <c r="BR1213" s="332">
        <v>45120</v>
      </c>
      <c r="BS1213" s="2" t="s">
        <v>108</v>
      </c>
      <c r="BT1213" s="2" t="s">
        <v>135</v>
      </c>
      <c r="BU1213" s="323">
        <v>45658</v>
      </c>
      <c r="BV1213" s="323">
        <v>46022</v>
      </c>
      <c r="BW1213" s="324">
        <v>8760</v>
      </c>
      <c r="BX1213" s="325">
        <v>120.74</v>
      </c>
      <c r="BY1213" s="274">
        <f t="shared" si="370"/>
        <v>0.96609999999999996</v>
      </c>
      <c r="BZ1213" s="326">
        <f t="shared" si="380"/>
        <v>124.97671048545699</v>
      </c>
      <c r="CA1213" s="296" t="str">
        <f t="shared" si="381"/>
        <v/>
      </c>
    </row>
    <row r="1214" spans="12:79" x14ac:dyDescent="0.25">
      <c r="L1214" s="332">
        <v>43910</v>
      </c>
      <c r="M1214" s="2" t="s">
        <v>108</v>
      </c>
      <c r="N1214" s="2" t="s">
        <v>135</v>
      </c>
      <c r="O1214" s="323">
        <v>45658</v>
      </c>
      <c r="P1214" s="323">
        <v>46022</v>
      </c>
      <c r="Q1214" s="324">
        <v>8760</v>
      </c>
      <c r="R1214" s="325">
        <v>41.08</v>
      </c>
      <c r="S1214" s="274">
        <f t="shared" si="362"/>
        <v>1.0590200000000001</v>
      </c>
      <c r="T1214" s="326">
        <f t="shared" si="371"/>
        <v>38.79057997016109</v>
      </c>
      <c r="U1214" s="296" t="str">
        <f t="shared" si="363"/>
        <v/>
      </c>
      <c r="V1214" s="296"/>
      <c r="W1214" s="332">
        <v>44344</v>
      </c>
      <c r="X1214" s="2" t="s">
        <v>108</v>
      </c>
      <c r="Y1214" s="2" t="s">
        <v>111</v>
      </c>
      <c r="Z1214" s="323">
        <v>45292</v>
      </c>
      <c r="AA1214" s="323">
        <v>45657</v>
      </c>
      <c r="AB1214" s="324">
        <v>8784</v>
      </c>
      <c r="AC1214" s="325">
        <v>58.13</v>
      </c>
      <c r="AD1214" s="274">
        <f t="shared" si="364"/>
        <v>1.0967899999999999</v>
      </c>
      <c r="AE1214" s="326">
        <f t="shared" si="372"/>
        <v>53.000118527703577</v>
      </c>
      <c r="AF1214" s="296" t="str">
        <f t="shared" si="373"/>
        <v/>
      </c>
      <c r="AG1214" s="296"/>
      <c r="AH1214" s="332">
        <v>44757</v>
      </c>
      <c r="AI1214" s="2" t="s">
        <v>108</v>
      </c>
      <c r="AJ1214" s="2" t="s">
        <v>135</v>
      </c>
      <c r="AK1214" s="323">
        <v>45658</v>
      </c>
      <c r="AL1214" s="323">
        <v>46022</v>
      </c>
      <c r="AM1214" s="324">
        <v>8760</v>
      </c>
      <c r="AN1214" s="325">
        <v>166.33</v>
      </c>
      <c r="AO1214" s="274">
        <f t="shared" si="365"/>
        <v>0.98765000000000003</v>
      </c>
      <c r="AP1214" s="326">
        <f t="shared" si="374"/>
        <v>168.40986179314535</v>
      </c>
      <c r="AQ1214" s="296" t="str">
        <f t="shared" si="375"/>
        <v/>
      </c>
      <c r="AR1214" s="296"/>
      <c r="AS1214" s="332">
        <v>44774</v>
      </c>
      <c r="AT1214" s="2" t="s">
        <v>115</v>
      </c>
      <c r="AU1214" s="2" t="s">
        <v>116</v>
      </c>
      <c r="AV1214" s="323">
        <v>45200</v>
      </c>
      <c r="AW1214" s="323">
        <v>45291</v>
      </c>
      <c r="AX1214" s="324">
        <v>2209</v>
      </c>
      <c r="AY1214" s="325">
        <v>411.51</v>
      </c>
      <c r="AZ1214" s="274">
        <f t="shared" si="366"/>
        <v>0.96899000000000002</v>
      </c>
      <c r="BA1214" s="326">
        <f t="shared" si="376"/>
        <v>424.6793052559882</v>
      </c>
      <c r="BB1214" s="296" t="str">
        <f t="shared" si="377"/>
        <v/>
      </c>
      <c r="BC1214">
        <f t="shared" si="367"/>
        <v>1</v>
      </c>
      <c r="BD1214" s="296"/>
      <c r="BE1214" s="296"/>
      <c r="BF1214" s="332">
        <v>45135</v>
      </c>
      <c r="BG1214" s="2" t="s">
        <v>115</v>
      </c>
      <c r="BH1214" s="2" t="s">
        <v>140</v>
      </c>
      <c r="BI1214" s="323">
        <v>45566</v>
      </c>
      <c r="BJ1214" s="323">
        <v>45657</v>
      </c>
      <c r="BK1214" s="324">
        <v>2209</v>
      </c>
      <c r="BL1214" s="325">
        <v>154.11000000000001</v>
      </c>
      <c r="BM1214" s="274">
        <f t="shared" si="368"/>
        <v>0.96609999999999996</v>
      </c>
      <c r="BN1214" s="326">
        <f t="shared" si="378"/>
        <v>159.51764827657595</v>
      </c>
      <c r="BO1214" s="296" t="str">
        <f t="shared" si="379"/>
        <v/>
      </c>
      <c r="BP1214" t="str">
        <f t="shared" si="369"/>
        <v/>
      </c>
      <c r="BQ1214" s="296"/>
      <c r="BR1214" s="332">
        <v>45120</v>
      </c>
      <c r="BS1214" s="2" t="s">
        <v>108</v>
      </c>
      <c r="BT1214" s="2" t="s">
        <v>138</v>
      </c>
      <c r="BU1214" s="323">
        <v>46023</v>
      </c>
      <c r="BV1214" s="323">
        <v>46387</v>
      </c>
      <c r="BW1214" s="324">
        <v>8760</v>
      </c>
      <c r="BX1214" s="325">
        <v>102.38</v>
      </c>
      <c r="BY1214" s="274">
        <f t="shared" si="370"/>
        <v>0.96609999999999996</v>
      </c>
      <c r="BZ1214" s="326">
        <f t="shared" si="380"/>
        <v>105.97246661836249</v>
      </c>
      <c r="CA1214" s="296" t="str">
        <f t="shared" si="381"/>
        <v/>
      </c>
    </row>
    <row r="1215" spans="12:79" x14ac:dyDescent="0.25">
      <c r="L1215" s="332">
        <v>43910</v>
      </c>
      <c r="M1215" s="2" t="s">
        <v>108</v>
      </c>
      <c r="N1215" s="2" t="s">
        <v>138</v>
      </c>
      <c r="O1215" s="323">
        <v>46023</v>
      </c>
      <c r="P1215" s="323">
        <v>46387</v>
      </c>
      <c r="Q1215" s="324">
        <v>8760</v>
      </c>
      <c r="R1215" s="325">
        <v>41.63</v>
      </c>
      <c r="S1215" s="274">
        <f t="shared" si="362"/>
        <v>1.0590200000000001</v>
      </c>
      <c r="T1215" s="326">
        <f t="shared" si="371"/>
        <v>39.309928046684668</v>
      </c>
      <c r="U1215" s="296" t="str">
        <f t="shared" si="363"/>
        <v/>
      </c>
      <c r="V1215" s="296"/>
      <c r="W1215" s="332">
        <v>44344</v>
      </c>
      <c r="X1215" s="2" t="s">
        <v>108</v>
      </c>
      <c r="Y1215" s="2" t="s">
        <v>135</v>
      </c>
      <c r="Z1215" s="323">
        <v>45658</v>
      </c>
      <c r="AA1215" s="323">
        <v>46022</v>
      </c>
      <c r="AB1215" s="324">
        <v>8760</v>
      </c>
      <c r="AC1215" s="325">
        <v>57.7</v>
      </c>
      <c r="AD1215" s="274">
        <f t="shared" si="364"/>
        <v>1.0967899999999999</v>
      </c>
      <c r="AE1215" s="326">
        <f t="shared" si="372"/>
        <v>52.608065354352249</v>
      </c>
      <c r="AF1215" s="296" t="str">
        <f t="shared" si="373"/>
        <v/>
      </c>
      <c r="AG1215" s="296"/>
      <c r="AH1215" s="332">
        <v>44757</v>
      </c>
      <c r="AI1215" s="2" t="s">
        <v>108</v>
      </c>
      <c r="AJ1215" s="2" t="s">
        <v>138</v>
      </c>
      <c r="AK1215" s="323">
        <v>46023</v>
      </c>
      <c r="AL1215" s="323">
        <v>46387</v>
      </c>
      <c r="AM1215" s="324">
        <v>8760</v>
      </c>
      <c r="AN1215" s="325">
        <v>142.75</v>
      </c>
      <c r="AO1215" s="274">
        <f t="shared" si="365"/>
        <v>0.98765000000000003</v>
      </c>
      <c r="AP1215" s="326">
        <f t="shared" si="374"/>
        <v>144.5350073406571</v>
      </c>
      <c r="AQ1215" s="296" t="str">
        <f t="shared" si="375"/>
        <v/>
      </c>
      <c r="AR1215" s="296"/>
      <c r="AS1215" s="332">
        <v>44774</v>
      </c>
      <c r="AT1215" s="2" t="s">
        <v>115</v>
      </c>
      <c r="AU1215" s="2" t="s">
        <v>111</v>
      </c>
      <c r="AV1215" s="323">
        <v>45292</v>
      </c>
      <c r="AW1215" s="323">
        <v>45382</v>
      </c>
      <c r="AX1215" s="324">
        <v>2183</v>
      </c>
      <c r="AY1215" s="325">
        <v>330.53</v>
      </c>
      <c r="AZ1215" s="274">
        <f t="shared" si="366"/>
        <v>0.96899000000000002</v>
      </c>
      <c r="BA1215" s="326">
        <f t="shared" si="376"/>
        <v>341.10775136998313</v>
      </c>
      <c r="BB1215" s="296" t="str">
        <f t="shared" si="377"/>
        <v/>
      </c>
      <c r="BC1215">
        <f t="shared" si="367"/>
        <v>1</v>
      </c>
      <c r="BD1215" s="296"/>
      <c r="BE1215" s="296"/>
      <c r="BF1215" s="332">
        <v>45135</v>
      </c>
      <c r="BG1215" s="2" t="s">
        <v>115</v>
      </c>
      <c r="BH1215" s="2" t="s">
        <v>135</v>
      </c>
      <c r="BI1215" s="323">
        <v>45658</v>
      </c>
      <c r="BJ1215" s="323">
        <v>45747</v>
      </c>
      <c r="BK1215" s="324">
        <v>2159</v>
      </c>
      <c r="BL1215" s="325">
        <v>157.08000000000001</v>
      </c>
      <c r="BM1215" s="274">
        <f t="shared" si="368"/>
        <v>0.96609999999999996</v>
      </c>
      <c r="BN1215" s="326">
        <f t="shared" si="378"/>
        <v>162.591864196253</v>
      </c>
      <c r="BO1215" s="296" t="str">
        <f t="shared" si="379"/>
        <v/>
      </c>
      <c r="BP1215" t="str">
        <f t="shared" si="369"/>
        <v/>
      </c>
      <c r="BQ1215" s="296"/>
      <c r="BR1215" s="332">
        <v>45120</v>
      </c>
      <c r="BS1215" s="2" t="s">
        <v>108</v>
      </c>
      <c r="BT1215" s="2" t="s">
        <v>141</v>
      </c>
      <c r="BU1215" s="323">
        <v>46388</v>
      </c>
      <c r="BV1215" s="323">
        <v>46752</v>
      </c>
      <c r="BW1215" s="324">
        <v>8760</v>
      </c>
      <c r="BX1215" s="325">
        <v>86.87</v>
      </c>
      <c r="BY1215" s="274">
        <f t="shared" si="370"/>
        <v>0.96609999999999996</v>
      </c>
      <c r="BZ1215" s="326">
        <f t="shared" si="380"/>
        <v>89.918227926715673</v>
      </c>
      <c r="CA1215" s="296" t="str">
        <f t="shared" si="381"/>
        <v/>
      </c>
    </row>
    <row r="1216" spans="12:79" x14ac:dyDescent="0.25">
      <c r="L1216" s="332">
        <v>43909</v>
      </c>
      <c r="M1216" s="2" t="s">
        <v>108</v>
      </c>
      <c r="N1216" s="2" t="s">
        <v>151</v>
      </c>
      <c r="O1216" s="323">
        <v>44197</v>
      </c>
      <c r="P1216" s="323">
        <v>44561</v>
      </c>
      <c r="Q1216" s="324">
        <v>8760</v>
      </c>
      <c r="R1216" s="325">
        <v>34.35</v>
      </c>
      <c r="S1216" s="274">
        <f t="shared" si="362"/>
        <v>1.0590200000000001</v>
      </c>
      <c r="T1216" s="326">
        <f t="shared" si="371"/>
        <v>32.435648051972578</v>
      </c>
      <c r="U1216" s="296" t="str">
        <f t="shared" si="363"/>
        <v/>
      </c>
      <c r="V1216" s="296"/>
      <c r="W1216" s="332">
        <v>44344</v>
      </c>
      <c r="X1216" s="2" t="s">
        <v>108</v>
      </c>
      <c r="Y1216" s="2" t="s">
        <v>138</v>
      </c>
      <c r="Z1216" s="323">
        <v>46023</v>
      </c>
      <c r="AA1216" s="323">
        <v>46387</v>
      </c>
      <c r="AB1216" s="324">
        <v>8760</v>
      </c>
      <c r="AC1216" s="325">
        <v>57.7</v>
      </c>
      <c r="AD1216" s="274">
        <f t="shared" si="364"/>
        <v>1.0967899999999999</v>
      </c>
      <c r="AE1216" s="326">
        <f t="shared" si="372"/>
        <v>52.608065354352249</v>
      </c>
      <c r="AF1216" s="296" t="str">
        <f t="shared" si="373"/>
        <v/>
      </c>
      <c r="AG1216" s="296"/>
      <c r="AH1216" s="332">
        <v>44757</v>
      </c>
      <c r="AI1216" s="2" t="s">
        <v>108</v>
      </c>
      <c r="AJ1216" s="2" t="s">
        <v>141</v>
      </c>
      <c r="AK1216" s="323">
        <v>46388</v>
      </c>
      <c r="AL1216" s="323">
        <v>46752</v>
      </c>
      <c r="AM1216" s="324">
        <v>8760</v>
      </c>
      <c r="AN1216" s="325">
        <v>124</v>
      </c>
      <c r="AO1216" s="274">
        <f t="shared" si="365"/>
        <v>0.98765000000000003</v>
      </c>
      <c r="AP1216" s="326">
        <f t="shared" si="374"/>
        <v>125.55054928365311</v>
      </c>
      <c r="AQ1216" s="296" t="str">
        <f t="shared" si="375"/>
        <v/>
      </c>
      <c r="AR1216" s="296"/>
      <c r="AS1216" s="332">
        <v>44774</v>
      </c>
      <c r="AT1216" s="2" t="s">
        <v>115</v>
      </c>
      <c r="AU1216" s="2" t="s">
        <v>117</v>
      </c>
      <c r="AV1216" s="323">
        <v>45383</v>
      </c>
      <c r="AW1216" s="323">
        <v>45473</v>
      </c>
      <c r="AX1216" s="324">
        <v>2184</v>
      </c>
      <c r="AY1216" s="325">
        <v>156.5</v>
      </c>
      <c r="AZ1216" s="274">
        <f t="shared" si="366"/>
        <v>0.96899000000000002</v>
      </c>
      <c r="BA1216" s="326">
        <f t="shared" si="376"/>
        <v>161.50837469942931</v>
      </c>
      <c r="BB1216" s="296" t="str">
        <f t="shared" si="377"/>
        <v/>
      </c>
      <c r="BC1216">
        <f t="shared" si="367"/>
        <v>1</v>
      </c>
      <c r="BD1216" s="296"/>
      <c r="BE1216" s="296"/>
      <c r="BF1216" s="332">
        <v>45135</v>
      </c>
      <c r="BG1216" s="2" t="s">
        <v>115</v>
      </c>
      <c r="BH1216" s="2" t="s">
        <v>145</v>
      </c>
      <c r="BI1216" s="323">
        <v>45748</v>
      </c>
      <c r="BJ1216" s="323">
        <v>45838</v>
      </c>
      <c r="BK1216" s="324">
        <v>2184</v>
      </c>
      <c r="BL1216" s="325">
        <v>106.43</v>
      </c>
      <c r="BM1216" s="274">
        <f t="shared" si="368"/>
        <v>0.96609999999999996</v>
      </c>
      <c r="BN1216" s="326">
        <f t="shared" si="378"/>
        <v>110.16457923610393</v>
      </c>
      <c r="BO1216" s="296" t="str">
        <f t="shared" si="379"/>
        <v/>
      </c>
      <c r="BP1216" t="str">
        <f t="shared" si="369"/>
        <v/>
      </c>
      <c r="BQ1216" s="296"/>
      <c r="BR1216" s="332">
        <v>45120</v>
      </c>
      <c r="BS1216" s="2" t="s">
        <v>108</v>
      </c>
      <c r="BT1216" s="2" t="s">
        <v>143</v>
      </c>
      <c r="BU1216" s="323">
        <v>46753</v>
      </c>
      <c r="BV1216" s="323">
        <v>47118</v>
      </c>
      <c r="BW1216" s="324">
        <v>8784</v>
      </c>
      <c r="BX1216" s="325">
        <v>80.23</v>
      </c>
      <c r="BY1216" s="274">
        <f t="shared" si="370"/>
        <v>0.96609999999999996</v>
      </c>
      <c r="BZ1216" s="326">
        <f t="shared" si="380"/>
        <v>83.045233412690209</v>
      </c>
      <c r="CA1216" s="296" t="str">
        <f t="shared" si="381"/>
        <v/>
      </c>
    </row>
    <row r="1217" spans="12:79" x14ac:dyDescent="0.25">
      <c r="L1217" s="332">
        <v>43909</v>
      </c>
      <c r="M1217" s="2" t="s">
        <v>108</v>
      </c>
      <c r="N1217" s="2" t="s">
        <v>133</v>
      </c>
      <c r="O1217" s="323">
        <v>44562</v>
      </c>
      <c r="P1217" s="323">
        <v>44926</v>
      </c>
      <c r="Q1217" s="324">
        <v>8760</v>
      </c>
      <c r="R1217" s="325">
        <v>37.21</v>
      </c>
      <c r="S1217" s="274">
        <f t="shared" si="362"/>
        <v>1.0590200000000001</v>
      </c>
      <c r="T1217" s="326">
        <f t="shared" si="371"/>
        <v>35.136258049895183</v>
      </c>
      <c r="U1217" s="296" t="str">
        <f t="shared" si="363"/>
        <v/>
      </c>
      <c r="V1217" s="296"/>
      <c r="W1217" s="332">
        <v>44344</v>
      </c>
      <c r="X1217" s="2" t="s">
        <v>108</v>
      </c>
      <c r="Y1217" s="2" t="s">
        <v>141</v>
      </c>
      <c r="Z1217" s="323">
        <v>46388</v>
      </c>
      <c r="AA1217" s="323">
        <v>46752</v>
      </c>
      <c r="AB1217" s="324">
        <v>8760</v>
      </c>
      <c r="AC1217" s="325">
        <v>58.03</v>
      </c>
      <c r="AD1217" s="274">
        <f t="shared" si="364"/>
        <v>1.0967899999999999</v>
      </c>
      <c r="AE1217" s="326">
        <f t="shared" si="372"/>
        <v>52.908943371110247</v>
      </c>
      <c r="AF1217" s="296" t="str">
        <f t="shared" si="373"/>
        <v/>
      </c>
      <c r="AG1217" s="296"/>
      <c r="AH1217" s="332">
        <v>44757</v>
      </c>
      <c r="AI1217" s="2" t="s">
        <v>108</v>
      </c>
      <c r="AJ1217" s="2" t="s">
        <v>143</v>
      </c>
      <c r="AK1217" s="323">
        <v>46753</v>
      </c>
      <c r="AL1217" s="323">
        <v>47118</v>
      </c>
      <c r="AM1217" s="324">
        <v>8784</v>
      </c>
      <c r="AN1217" s="325">
        <v>120.43</v>
      </c>
      <c r="AO1217" s="274">
        <f t="shared" si="365"/>
        <v>0.98765000000000003</v>
      </c>
      <c r="AP1217" s="326">
        <f t="shared" si="374"/>
        <v>121.93590846959955</v>
      </c>
      <c r="AQ1217" s="296" t="str">
        <f t="shared" si="375"/>
        <v/>
      </c>
      <c r="AR1217" s="296"/>
      <c r="AS1217" s="332">
        <v>44774</v>
      </c>
      <c r="AT1217" s="2" t="s">
        <v>115</v>
      </c>
      <c r="AU1217" s="2" t="s">
        <v>118</v>
      </c>
      <c r="AV1217" s="323">
        <v>45474</v>
      </c>
      <c r="AW1217" s="323">
        <v>45565</v>
      </c>
      <c r="AX1217" s="324">
        <v>2208</v>
      </c>
      <c r="AY1217" s="325">
        <v>154.16</v>
      </c>
      <c r="AZ1217" s="274">
        <f t="shared" si="366"/>
        <v>0.96899000000000002</v>
      </c>
      <c r="BA1217" s="326">
        <f t="shared" si="376"/>
        <v>159.0934890968947</v>
      </c>
      <c r="BB1217" s="296" t="str">
        <f t="shared" si="377"/>
        <v/>
      </c>
      <c r="BC1217">
        <f t="shared" si="367"/>
        <v>1</v>
      </c>
      <c r="BD1217" s="296"/>
      <c r="BE1217" s="296"/>
      <c r="BF1217" s="332">
        <v>45135</v>
      </c>
      <c r="BG1217" s="2" t="s">
        <v>115</v>
      </c>
      <c r="BH1217" s="2" t="s">
        <v>148</v>
      </c>
      <c r="BI1217" s="323">
        <v>45839</v>
      </c>
      <c r="BJ1217" s="323">
        <v>45930</v>
      </c>
      <c r="BK1217" s="324">
        <v>2208</v>
      </c>
      <c r="BL1217" s="325">
        <v>105.91</v>
      </c>
      <c r="BM1217" s="274">
        <f t="shared" si="368"/>
        <v>0.96609999999999996</v>
      </c>
      <c r="BN1217" s="326">
        <f t="shared" si="378"/>
        <v>109.62633267777663</v>
      </c>
      <c r="BO1217" s="296" t="str">
        <f t="shared" si="379"/>
        <v/>
      </c>
      <c r="BP1217" t="str">
        <f t="shared" si="369"/>
        <v/>
      </c>
      <c r="BQ1217" s="296"/>
      <c r="BR1217" s="332">
        <v>45120</v>
      </c>
      <c r="BS1217" s="2" t="s">
        <v>108</v>
      </c>
      <c r="BT1217" s="2" t="s">
        <v>146</v>
      </c>
      <c r="BU1217" s="323">
        <v>47119</v>
      </c>
      <c r="BV1217" s="323">
        <v>47483</v>
      </c>
      <c r="BW1217" s="324">
        <v>8760</v>
      </c>
      <c r="BX1217" s="325">
        <v>79.22</v>
      </c>
      <c r="BY1217" s="274">
        <f t="shared" si="370"/>
        <v>0.96609999999999996</v>
      </c>
      <c r="BZ1217" s="326">
        <f t="shared" si="380"/>
        <v>81.999792982092956</v>
      </c>
      <c r="CA1217" s="296" t="str">
        <f t="shared" si="381"/>
        <v/>
      </c>
    </row>
    <row r="1218" spans="12:79" x14ac:dyDescent="0.25">
      <c r="L1218" s="332">
        <v>43909</v>
      </c>
      <c r="M1218" s="2" t="s">
        <v>108</v>
      </c>
      <c r="N1218" s="2" t="s">
        <v>110</v>
      </c>
      <c r="O1218" s="323">
        <v>44927</v>
      </c>
      <c r="P1218" s="323">
        <v>45291</v>
      </c>
      <c r="Q1218" s="324">
        <v>8760</v>
      </c>
      <c r="R1218" s="325">
        <v>39.549999999999997</v>
      </c>
      <c r="S1218" s="274">
        <f t="shared" si="362"/>
        <v>1.0590200000000001</v>
      </c>
      <c r="T1218" s="326">
        <f t="shared" si="371"/>
        <v>37.345848048195499</v>
      </c>
      <c r="U1218" s="296" t="str">
        <f t="shared" si="363"/>
        <v/>
      </c>
      <c r="V1218" s="296"/>
      <c r="W1218" s="332">
        <v>44343</v>
      </c>
      <c r="X1218" s="2" t="s">
        <v>108</v>
      </c>
      <c r="Y1218" s="2" t="s">
        <v>133</v>
      </c>
      <c r="Z1218" s="323">
        <v>44562</v>
      </c>
      <c r="AA1218" s="323">
        <v>44926</v>
      </c>
      <c r="AB1218" s="324">
        <v>8760</v>
      </c>
      <c r="AC1218" s="325">
        <v>64.239999999999995</v>
      </c>
      <c r="AD1218" s="274">
        <f t="shared" si="364"/>
        <v>1.0967899999999999</v>
      </c>
      <c r="AE1218" s="326">
        <f t="shared" si="372"/>
        <v>58.570920595556125</v>
      </c>
      <c r="AF1218" s="296" t="str">
        <f t="shared" si="373"/>
        <v/>
      </c>
      <c r="AG1218" s="296"/>
      <c r="AH1218" s="332">
        <v>44757</v>
      </c>
      <c r="AI1218" s="2" t="s">
        <v>108</v>
      </c>
      <c r="AJ1218" s="2" t="s">
        <v>146</v>
      </c>
      <c r="AK1218" s="323">
        <v>47119</v>
      </c>
      <c r="AL1218" s="323">
        <v>47483</v>
      </c>
      <c r="AM1218" s="324">
        <v>8760</v>
      </c>
      <c r="AN1218" s="325">
        <v>113.44</v>
      </c>
      <c r="AO1218" s="274">
        <f t="shared" si="365"/>
        <v>0.98765000000000003</v>
      </c>
      <c r="AP1218" s="326">
        <f t="shared" si="374"/>
        <v>114.85850250594847</v>
      </c>
      <c r="AQ1218" s="296" t="str">
        <f t="shared" si="375"/>
        <v/>
      </c>
      <c r="AR1218" s="296"/>
      <c r="AS1218" s="332">
        <v>44774</v>
      </c>
      <c r="AT1218" s="2" t="s">
        <v>115</v>
      </c>
      <c r="AU1218" s="2" t="s">
        <v>140</v>
      </c>
      <c r="AV1218" s="323">
        <v>45566</v>
      </c>
      <c r="AW1218" s="323">
        <v>45657</v>
      </c>
      <c r="AX1218" s="324">
        <v>2209</v>
      </c>
      <c r="AY1218" s="325">
        <v>226.97</v>
      </c>
      <c r="AZ1218" s="274">
        <f t="shared" si="366"/>
        <v>0.96899000000000002</v>
      </c>
      <c r="BA1218" s="326">
        <f t="shared" si="376"/>
        <v>234.23358342191352</v>
      </c>
      <c r="BB1218" s="296" t="str">
        <f t="shared" si="377"/>
        <v/>
      </c>
      <c r="BC1218" t="str">
        <f t="shared" si="367"/>
        <v/>
      </c>
      <c r="BD1218" s="296"/>
      <c r="BE1218" s="296"/>
      <c r="BF1218" s="332">
        <v>45135</v>
      </c>
      <c r="BG1218" s="2" t="s">
        <v>115</v>
      </c>
      <c r="BH1218" s="2" t="s">
        <v>152</v>
      </c>
      <c r="BI1218" s="323">
        <v>45931</v>
      </c>
      <c r="BJ1218" s="323">
        <v>46022</v>
      </c>
      <c r="BK1218" s="324">
        <v>2209</v>
      </c>
      <c r="BL1218" s="325">
        <v>135.75</v>
      </c>
      <c r="BM1218" s="274">
        <f t="shared" si="368"/>
        <v>0.96609999999999996</v>
      </c>
      <c r="BN1218" s="326">
        <f t="shared" si="378"/>
        <v>140.51340440948144</v>
      </c>
      <c r="BO1218" s="296" t="str">
        <f t="shared" si="379"/>
        <v/>
      </c>
      <c r="BP1218" t="str">
        <f t="shared" si="369"/>
        <v/>
      </c>
      <c r="BQ1218" s="296"/>
      <c r="BR1218" s="332">
        <v>45120</v>
      </c>
      <c r="BS1218" s="2" t="s">
        <v>108</v>
      </c>
      <c r="BT1218" s="2" t="s">
        <v>149</v>
      </c>
      <c r="BU1218" s="323">
        <v>47484</v>
      </c>
      <c r="BV1218" s="323">
        <v>47848</v>
      </c>
      <c r="BW1218" s="324">
        <v>8760</v>
      </c>
      <c r="BX1218" s="325">
        <v>78.44</v>
      </c>
      <c r="BY1218" s="274">
        <f t="shared" si="370"/>
        <v>0.96609999999999996</v>
      </c>
      <c r="BZ1218" s="326">
        <f t="shared" si="380"/>
        <v>81.192423144602003</v>
      </c>
      <c r="CA1218" s="296" t="str">
        <f t="shared" si="381"/>
        <v/>
      </c>
    </row>
    <row r="1219" spans="12:79" x14ac:dyDescent="0.25">
      <c r="L1219" s="332">
        <v>43909</v>
      </c>
      <c r="M1219" s="2" t="s">
        <v>108</v>
      </c>
      <c r="N1219" s="2" t="s">
        <v>111</v>
      </c>
      <c r="O1219" s="323">
        <v>45292</v>
      </c>
      <c r="P1219" s="323">
        <v>45657</v>
      </c>
      <c r="Q1219" s="324">
        <v>8784</v>
      </c>
      <c r="R1219" s="325">
        <v>40.4</v>
      </c>
      <c r="S1219" s="274">
        <f t="shared" si="362"/>
        <v>1.0590200000000001</v>
      </c>
      <c r="T1219" s="326">
        <f t="shared" si="371"/>
        <v>38.148476893731939</v>
      </c>
      <c r="U1219" s="296" t="str">
        <f t="shared" si="363"/>
        <v/>
      </c>
      <c r="V1219" s="296"/>
      <c r="W1219" s="332">
        <v>44343</v>
      </c>
      <c r="X1219" s="2" t="s">
        <v>108</v>
      </c>
      <c r="Y1219" s="2" t="s">
        <v>110</v>
      </c>
      <c r="Z1219" s="323">
        <v>44927</v>
      </c>
      <c r="AA1219" s="323">
        <v>45291</v>
      </c>
      <c r="AB1219" s="324">
        <v>8760</v>
      </c>
      <c r="AC1219" s="325">
        <v>60.53</v>
      </c>
      <c r="AD1219" s="274">
        <f t="shared" si="364"/>
        <v>1.0967899999999999</v>
      </c>
      <c r="AE1219" s="326">
        <f t="shared" si="372"/>
        <v>55.188322285943528</v>
      </c>
      <c r="AF1219" s="296" t="str">
        <f t="shared" si="373"/>
        <v/>
      </c>
      <c r="AG1219" s="296"/>
      <c r="AH1219" s="332">
        <v>44757</v>
      </c>
      <c r="AI1219" s="2" t="s">
        <v>108</v>
      </c>
      <c r="AJ1219" s="2" t="s">
        <v>149</v>
      </c>
      <c r="AK1219" s="323">
        <v>47484</v>
      </c>
      <c r="AL1219" s="323">
        <v>47848</v>
      </c>
      <c r="AM1219" s="324">
        <v>8760</v>
      </c>
      <c r="AN1219" s="325">
        <v>113.95</v>
      </c>
      <c r="AO1219" s="274">
        <f t="shared" si="365"/>
        <v>0.98765000000000003</v>
      </c>
      <c r="AP1219" s="326">
        <f t="shared" si="374"/>
        <v>115.37487976509897</v>
      </c>
      <c r="AQ1219" s="296" t="str">
        <f t="shared" si="375"/>
        <v/>
      </c>
      <c r="AR1219" s="296"/>
      <c r="AS1219" s="332">
        <v>44774</v>
      </c>
      <c r="AT1219" s="2" t="s">
        <v>115</v>
      </c>
      <c r="AU1219" s="2" t="s">
        <v>135</v>
      </c>
      <c r="AV1219" s="323">
        <v>45658</v>
      </c>
      <c r="AW1219" s="323">
        <v>45747</v>
      </c>
      <c r="AX1219" s="324">
        <v>2159</v>
      </c>
      <c r="AY1219" s="325">
        <v>186.79</v>
      </c>
      <c r="AZ1219" s="274">
        <f t="shared" si="366"/>
        <v>0.96899000000000002</v>
      </c>
      <c r="BA1219" s="326">
        <f t="shared" si="376"/>
        <v>192.76772722112713</v>
      </c>
      <c r="BB1219" s="296" t="str">
        <f t="shared" si="377"/>
        <v/>
      </c>
      <c r="BC1219" t="str">
        <f t="shared" si="367"/>
        <v/>
      </c>
      <c r="BD1219" s="296"/>
      <c r="BE1219" s="296"/>
      <c r="BF1219" s="332">
        <v>45135</v>
      </c>
      <c r="BG1219" s="2" t="s">
        <v>115</v>
      </c>
      <c r="BH1219" s="2" t="s">
        <v>138</v>
      </c>
      <c r="BI1219" s="323">
        <v>46023</v>
      </c>
      <c r="BJ1219" s="323">
        <v>46112</v>
      </c>
      <c r="BK1219" s="324">
        <v>2159</v>
      </c>
      <c r="BL1219" s="325">
        <v>130.25</v>
      </c>
      <c r="BM1219" s="274">
        <f t="shared" si="368"/>
        <v>0.96609999999999996</v>
      </c>
      <c r="BN1219" s="326">
        <f t="shared" si="378"/>
        <v>134.82041196563503</v>
      </c>
      <c r="BO1219" s="296" t="str">
        <f t="shared" si="379"/>
        <v/>
      </c>
      <c r="BP1219" t="str">
        <f t="shared" si="369"/>
        <v/>
      </c>
      <c r="BQ1219" s="296"/>
      <c r="BR1219" s="332">
        <v>45120</v>
      </c>
      <c r="BS1219" s="2" t="s">
        <v>108</v>
      </c>
      <c r="BT1219" s="2" t="s">
        <v>153</v>
      </c>
      <c r="BU1219" s="323">
        <v>47849</v>
      </c>
      <c r="BV1219" s="323">
        <v>48213</v>
      </c>
      <c r="BW1219" s="324">
        <v>8760</v>
      </c>
      <c r="BX1219" s="325">
        <v>78.150000000000006</v>
      </c>
      <c r="BY1219" s="274">
        <f t="shared" si="370"/>
        <v>0.96609999999999996</v>
      </c>
      <c r="BZ1219" s="326">
        <f t="shared" si="380"/>
        <v>80.89224717938103</v>
      </c>
      <c r="CA1219" s="296" t="str">
        <f t="shared" si="381"/>
        <v/>
      </c>
    </row>
    <row r="1220" spans="12:79" x14ac:dyDescent="0.25">
      <c r="L1220" s="332">
        <v>43909</v>
      </c>
      <c r="M1220" s="2" t="s">
        <v>108</v>
      </c>
      <c r="N1220" s="2" t="s">
        <v>135</v>
      </c>
      <c r="O1220" s="323">
        <v>45658</v>
      </c>
      <c r="P1220" s="323">
        <v>46022</v>
      </c>
      <c r="Q1220" s="324">
        <v>8760</v>
      </c>
      <c r="R1220" s="325">
        <v>40.9</v>
      </c>
      <c r="S1220" s="274">
        <f t="shared" si="362"/>
        <v>1.0590200000000001</v>
      </c>
      <c r="T1220" s="326">
        <f t="shared" si="371"/>
        <v>38.62061150875337</v>
      </c>
      <c r="U1220" s="296" t="str">
        <f t="shared" si="363"/>
        <v/>
      </c>
      <c r="V1220" s="296"/>
      <c r="W1220" s="332">
        <v>44343</v>
      </c>
      <c r="X1220" s="2" t="s">
        <v>108</v>
      </c>
      <c r="Y1220" s="2" t="s">
        <v>111</v>
      </c>
      <c r="Z1220" s="323">
        <v>45292</v>
      </c>
      <c r="AA1220" s="323">
        <v>45657</v>
      </c>
      <c r="AB1220" s="324">
        <v>8784</v>
      </c>
      <c r="AC1220" s="325">
        <v>58.83</v>
      </c>
      <c r="AD1220" s="274">
        <f t="shared" si="364"/>
        <v>1.0967899999999999</v>
      </c>
      <c r="AE1220" s="326">
        <f t="shared" si="372"/>
        <v>53.638344623856895</v>
      </c>
      <c r="AF1220" s="296" t="str">
        <f t="shared" si="373"/>
        <v/>
      </c>
      <c r="AG1220" s="296"/>
      <c r="AH1220" s="332">
        <v>44757</v>
      </c>
      <c r="AI1220" s="2" t="s">
        <v>108</v>
      </c>
      <c r="AJ1220" s="2" t="s">
        <v>153</v>
      </c>
      <c r="AK1220" s="323">
        <v>47849</v>
      </c>
      <c r="AL1220" s="323">
        <v>48213</v>
      </c>
      <c r="AM1220" s="324">
        <v>8760</v>
      </c>
      <c r="AN1220" s="325">
        <v>113.95</v>
      </c>
      <c r="AO1220" s="274">
        <f t="shared" si="365"/>
        <v>0.98765000000000003</v>
      </c>
      <c r="AP1220" s="326">
        <f t="shared" si="374"/>
        <v>115.37487976509897</v>
      </c>
      <c r="AQ1220" s="296" t="str">
        <f t="shared" si="375"/>
        <v/>
      </c>
      <c r="AR1220" s="296"/>
      <c r="AS1220" s="332">
        <v>44774</v>
      </c>
      <c r="AT1220" s="2" t="s">
        <v>115</v>
      </c>
      <c r="AU1220" s="2" t="s">
        <v>145</v>
      </c>
      <c r="AV1220" s="323">
        <v>45748</v>
      </c>
      <c r="AW1220" s="323">
        <v>45838</v>
      </c>
      <c r="AX1220" s="324">
        <v>2184</v>
      </c>
      <c r="AY1220" s="325"/>
      <c r="AZ1220" s="274">
        <f t="shared" si="366"/>
        <v>0.96899000000000002</v>
      </c>
      <c r="BA1220" s="326" t="str">
        <f t="shared" si="376"/>
        <v/>
      </c>
      <c r="BB1220" s="296" t="str">
        <f t="shared" si="377"/>
        <v/>
      </c>
      <c r="BC1220" t="str">
        <f t="shared" si="367"/>
        <v/>
      </c>
      <c r="BD1220" s="296"/>
      <c r="BE1220" s="296"/>
      <c r="BF1220" s="332">
        <v>45135</v>
      </c>
      <c r="BG1220" s="2" t="s">
        <v>115</v>
      </c>
      <c r="BH1220" s="2" t="s">
        <v>157</v>
      </c>
      <c r="BI1220" s="323">
        <v>46113</v>
      </c>
      <c r="BJ1220" s="323">
        <v>46203</v>
      </c>
      <c r="BK1220" s="324">
        <v>2184</v>
      </c>
      <c r="BL1220" s="325"/>
      <c r="BM1220" s="274">
        <f t="shared" si="368"/>
        <v>0.96609999999999996</v>
      </c>
      <c r="BN1220" s="326" t="str">
        <f t="shared" si="378"/>
        <v/>
      </c>
      <c r="BO1220" s="296" t="str">
        <f t="shared" si="379"/>
        <v/>
      </c>
      <c r="BP1220" t="str">
        <f t="shared" si="369"/>
        <v/>
      </c>
      <c r="BQ1220" s="296"/>
      <c r="BR1220" s="332">
        <v>45120</v>
      </c>
      <c r="BS1220" s="2" t="s">
        <v>108</v>
      </c>
      <c r="BT1220" s="2" t="s">
        <v>155</v>
      </c>
      <c r="BU1220" s="323">
        <v>48214</v>
      </c>
      <c r="BV1220" s="323">
        <v>48579</v>
      </c>
      <c r="BW1220" s="324">
        <v>8784</v>
      </c>
      <c r="BX1220" s="325">
        <v>77.89</v>
      </c>
      <c r="BY1220" s="274">
        <f t="shared" si="370"/>
        <v>0.96609999999999996</v>
      </c>
      <c r="BZ1220" s="326">
        <f t="shared" si="380"/>
        <v>80.623123900217379</v>
      </c>
      <c r="CA1220" s="296" t="str">
        <f t="shared" si="381"/>
        <v/>
      </c>
    </row>
    <row r="1221" spans="12:79" x14ac:dyDescent="0.25">
      <c r="L1221" s="332">
        <v>43909</v>
      </c>
      <c r="M1221" s="2" t="s">
        <v>108</v>
      </c>
      <c r="N1221" s="2" t="s">
        <v>138</v>
      </c>
      <c r="O1221" s="323">
        <v>46023</v>
      </c>
      <c r="P1221" s="323">
        <v>46387</v>
      </c>
      <c r="Q1221" s="324">
        <v>8760</v>
      </c>
      <c r="R1221" s="325">
        <v>41.5</v>
      </c>
      <c r="S1221" s="274">
        <f t="shared" si="362"/>
        <v>1.0590200000000001</v>
      </c>
      <c r="T1221" s="326">
        <f t="shared" si="371"/>
        <v>39.187173046779094</v>
      </c>
      <c r="U1221" s="296" t="str">
        <f t="shared" si="363"/>
        <v/>
      </c>
      <c r="V1221" s="296"/>
      <c r="W1221" s="332">
        <v>44343</v>
      </c>
      <c r="X1221" s="2" t="s">
        <v>108</v>
      </c>
      <c r="Y1221" s="2" t="s">
        <v>135</v>
      </c>
      <c r="Z1221" s="323">
        <v>45658</v>
      </c>
      <c r="AA1221" s="323">
        <v>46022</v>
      </c>
      <c r="AB1221" s="324">
        <v>8760</v>
      </c>
      <c r="AC1221" s="325">
        <v>58.03</v>
      </c>
      <c r="AD1221" s="274">
        <f t="shared" si="364"/>
        <v>1.0967899999999999</v>
      </c>
      <c r="AE1221" s="326">
        <f t="shared" si="372"/>
        <v>52.908943371110247</v>
      </c>
      <c r="AF1221" s="296" t="str">
        <f t="shared" si="373"/>
        <v/>
      </c>
      <c r="AG1221" s="296"/>
      <c r="AH1221" s="332">
        <v>44757</v>
      </c>
      <c r="AI1221" s="2" t="s">
        <v>108</v>
      </c>
      <c r="AJ1221" s="2" t="s">
        <v>155</v>
      </c>
      <c r="AK1221" s="323">
        <v>48214</v>
      </c>
      <c r="AL1221" s="323">
        <v>48579</v>
      </c>
      <c r="AM1221" s="324">
        <v>8784</v>
      </c>
      <c r="AN1221" s="325">
        <v>113.95</v>
      </c>
      <c r="AO1221" s="274">
        <f t="shared" si="365"/>
        <v>0.98765000000000003</v>
      </c>
      <c r="AP1221" s="326">
        <f t="shared" si="374"/>
        <v>115.37487976509897</v>
      </c>
      <c r="AQ1221" s="296" t="str">
        <f t="shared" si="375"/>
        <v/>
      </c>
      <c r="AR1221" s="296"/>
      <c r="AS1221" s="332">
        <v>44771</v>
      </c>
      <c r="AT1221" s="2" t="s">
        <v>115</v>
      </c>
      <c r="AU1221" s="2" t="s">
        <v>186</v>
      </c>
      <c r="AV1221" s="323">
        <v>44835</v>
      </c>
      <c r="AW1221" s="323">
        <v>44926</v>
      </c>
      <c r="AX1221" s="324">
        <v>2209</v>
      </c>
      <c r="AY1221" s="325">
        <v>455.11</v>
      </c>
      <c r="AZ1221" s="274">
        <f t="shared" si="366"/>
        <v>0.98765000000000003</v>
      </c>
      <c r="BA1221" s="326">
        <f t="shared" si="376"/>
        <v>460.80089100389813</v>
      </c>
      <c r="BB1221" s="296" t="str">
        <f t="shared" si="377"/>
        <v/>
      </c>
      <c r="BC1221" t="str">
        <f t="shared" si="367"/>
        <v/>
      </c>
      <c r="BD1221" s="296"/>
      <c r="BE1221" s="296"/>
      <c r="BF1221" s="332">
        <v>45134</v>
      </c>
      <c r="BG1221" s="2" t="s">
        <v>115</v>
      </c>
      <c r="BH1221" s="2" t="s">
        <v>116</v>
      </c>
      <c r="BI1221" s="323">
        <v>45200</v>
      </c>
      <c r="BJ1221" s="323">
        <v>45291</v>
      </c>
      <c r="BK1221" s="324">
        <v>2209</v>
      </c>
      <c r="BL1221" s="325">
        <v>123.21</v>
      </c>
      <c r="BM1221" s="274">
        <f t="shared" si="368"/>
        <v>0.96609999999999996</v>
      </c>
      <c r="BN1221" s="326">
        <f t="shared" si="378"/>
        <v>127.53338163751164</v>
      </c>
      <c r="BO1221" s="296">
        <f t="shared" si="379"/>
        <v>127.53338163751164</v>
      </c>
      <c r="BP1221">
        <f t="shared" si="369"/>
        <v>1</v>
      </c>
      <c r="BQ1221" s="296"/>
      <c r="BR1221" s="332">
        <v>45120</v>
      </c>
      <c r="BS1221" s="2" t="s">
        <v>108</v>
      </c>
      <c r="BT1221" s="2" t="s">
        <v>158</v>
      </c>
      <c r="BU1221" s="323">
        <v>48580</v>
      </c>
      <c r="BV1221" s="323">
        <v>48944</v>
      </c>
      <c r="BW1221" s="324">
        <v>8760</v>
      </c>
      <c r="BX1221" s="325">
        <v>77.34</v>
      </c>
      <c r="BY1221" s="274">
        <f t="shared" si="370"/>
        <v>0.96609999999999996</v>
      </c>
      <c r="BZ1221" s="326">
        <f t="shared" si="380"/>
        <v>80.053824655832742</v>
      </c>
      <c r="CA1221" s="296" t="str">
        <f t="shared" si="381"/>
        <v/>
      </c>
    </row>
    <row r="1222" spans="12:79" x14ac:dyDescent="0.25">
      <c r="L1222" s="332">
        <v>43908</v>
      </c>
      <c r="M1222" s="2" t="s">
        <v>108</v>
      </c>
      <c r="N1222" s="2" t="s">
        <v>151</v>
      </c>
      <c r="O1222" s="323">
        <v>44197</v>
      </c>
      <c r="P1222" s="323">
        <v>44561</v>
      </c>
      <c r="Q1222" s="324">
        <v>8760</v>
      </c>
      <c r="R1222" s="325">
        <v>34.28</v>
      </c>
      <c r="S1222" s="274">
        <f t="shared" si="362"/>
        <v>1.0590200000000001</v>
      </c>
      <c r="T1222" s="326">
        <f t="shared" si="371"/>
        <v>32.369549205869575</v>
      </c>
      <c r="U1222" s="296" t="str">
        <f t="shared" si="363"/>
        <v/>
      </c>
      <c r="V1222" s="296"/>
      <c r="W1222" s="332">
        <v>44343</v>
      </c>
      <c r="X1222" s="2" t="s">
        <v>108</v>
      </c>
      <c r="Y1222" s="2" t="s">
        <v>138</v>
      </c>
      <c r="Z1222" s="323">
        <v>46023</v>
      </c>
      <c r="AA1222" s="323">
        <v>46387</v>
      </c>
      <c r="AB1222" s="324">
        <v>8760</v>
      </c>
      <c r="AC1222" s="325">
        <v>58.03</v>
      </c>
      <c r="AD1222" s="274">
        <f t="shared" si="364"/>
        <v>1.0967899999999999</v>
      </c>
      <c r="AE1222" s="326">
        <f t="shared" si="372"/>
        <v>52.908943371110247</v>
      </c>
      <c r="AF1222" s="296" t="str">
        <f t="shared" si="373"/>
        <v/>
      </c>
      <c r="AG1222" s="296"/>
      <c r="AH1222" s="332">
        <v>44756</v>
      </c>
      <c r="AI1222" s="2" t="s">
        <v>108</v>
      </c>
      <c r="AJ1222" s="2" t="s">
        <v>110</v>
      </c>
      <c r="AK1222" s="323">
        <v>44927</v>
      </c>
      <c r="AL1222" s="323">
        <v>45291</v>
      </c>
      <c r="AM1222" s="324">
        <v>8760</v>
      </c>
      <c r="AN1222" s="325">
        <v>354.74</v>
      </c>
      <c r="AO1222" s="274">
        <f t="shared" si="365"/>
        <v>0.98765000000000003</v>
      </c>
      <c r="AP1222" s="326">
        <f t="shared" si="374"/>
        <v>359.17582139421859</v>
      </c>
      <c r="AQ1222" s="296" t="str">
        <f t="shared" si="375"/>
        <v/>
      </c>
      <c r="AR1222" s="296"/>
      <c r="AS1222" s="332">
        <v>44771</v>
      </c>
      <c r="AT1222" s="2" t="s">
        <v>115</v>
      </c>
      <c r="AU1222" s="2" t="s">
        <v>110</v>
      </c>
      <c r="AV1222" s="323">
        <v>44927</v>
      </c>
      <c r="AW1222" s="323">
        <v>45016</v>
      </c>
      <c r="AX1222" s="324">
        <v>2159</v>
      </c>
      <c r="AY1222" s="325">
        <v>432.27</v>
      </c>
      <c r="AZ1222" s="274">
        <f t="shared" si="366"/>
        <v>0.98765000000000003</v>
      </c>
      <c r="BA1222" s="326">
        <f t="shared" si="376"/>
        <v>437.67528982939297</v>
      </c>
      <c r="BB1222" s="296" t="str">
        <f t="shared" si="377"/>
        <v/>
      </c>
      <c r="BC1222" t="str">
        <f t="shared" si="367"/>
        <v/>
      </c>
      <c r="BD1222" s="296"/>
      <c r="BE1222" s="296"/>
      <c r="BF1222" s="332">
        <v>45134</v>
      </c>
      <c r="BG1222" s="2" t="s">
        <v>115</v>
      </c>
      <c r="BH1222" s="2" t="s">
        <v>111</v>
      </c>
      <c r="BI1222" s="323">
        <v>45292</v>
      </c>
      <c r="BJ1222" s="323">
        <v>45382</v>
      </c>
      <c r="BK1222" s="324">
        <v>2183</v>
      </c>
      <c r="BL1222" s="325">
        <v>145.94</v>
      </c>
      <c r="BM1222" s="274">
        <f t="shared" si="368"/>
        <v>0.96609999999999996</v>
      </c>
      <c r="BN1222" s="326">
        <f t="shared" si="378"/>
        <v>151.06096677362592</v>
      </c>
      <c r="BO1222" s="296">
        <f t="shared" si="379"/>
        <v>151.06096677362592</v>
      </c>
      <c r="BP1222">
        <f t="shared" si="369"/>
        <v>1</v>
      </c>
      <c r="BQ1222" s="296"/>
      <c r="BR1222" s="332">
        <v>45119</v>
      </c>
      <c r="BS1222" s="2" t="s">
        <v>108</v>
      </c>
      <c r="BT1222" s="2" t="s">
        <v>111</v>
      </c>
      <c r="BU1222" s="323">
        <v>45292</v>
      </c>
      <c r="BV1222" s="323">
        <v>45657</v>
      </c>
      <c r="BW1222" s="324">
        <v>8784</v>
      </c>
      <c r="BX1222" s="325">
        <v>130.01</v>
      </c>
      <c r="BY1222" s="274">
        <f t="shared" si="370"/>
        <v>0.96609999999999996</v>
      </c>
      <c r="BZ1222" s="326">
        <f t="shared" si="380"/>
        <v>134.57199047717629</v>
      </c>
      <c r="CA1222" s="296">
        <f t="shared" si="381"/>
        <v>134.57199047717629</v>
      </c>
    </row>
    <row r="1223" spans="12:79" x14ac:dyDescent="0.25">
      <c r="L1223" s="332">
        <v>43908</v>
      </c>
      <c r="M1223" s="2" t="s">
        <v>108</v>
      </c>
      <c r="N1223" s="2" t="s">
        <v>133</v>
      </c>
      <c r="O1223" s="323">
        <v>44562</v>
      </c>
      <c r="P1223" s="323">
        <v>44926</v>
      </c>
      <c r="Q1223" s="324">
        <v>8760</v>
      </c>
      <c r="R1223" s="325">
        <v>37.33</v>
      </c>
      <c r="S1223" s="274">
        <f t="shared" si="362"/>
        <v>1.0590200000000001</v>
      </c>
      <c r="T1223" s="326">
        <f t="shared" si="371"/>
        <v>35.249570357500325</v>
      </c>
      <c r="U1223" s="296" t="str">
        <f t="shared" si="363"/>
        <v/>
      </c>
      <c r="V1223" s="296"/>
      <c r="W1223" s="332">
        <v>44343</v>
      </c>
      <c r="X1223" s="2" t="s">
        <v>108</v>
      </c>
      <c r="Y1223" s="2" t="s">
        <v>141</v>
      </c>
      <c r="Z1223" s="323">
        <v>46388</v>
      </c>
      <c r="AA1223" s="323">
        <v>46752</v>
      </c>
      <c r="AB1223" s="324">
        <v>8760</v>
      </c>
      <c r="AC1223" s="325">
        <v>58.35</v>
      </c>
      <c r="AD1223" s="274">
        <f t="shared" si="364"/>
        <v>1.0967899999999999</v>
      </c>
      <c r="AE1223" s="326">
        <f t="shared" si="372"/>
        <v>53.200703872208905</v>
      </c>
      <c r="AF1223" s="296" t="str">
        <f t="shared" si="373"/>
        <v/>
      </c>
      <c r="AG1223" s="296"/>
      <c r="AH1223" s="332">
        <v>44756</v>
      </c>
      <c r="AI1223" s="2" t="s">
        <v>108</v>
      </c>
      <c r="AJ1223" s="2" t="s">
        <v>111</v>
      </c>
      <c r="AK1223" s="323">
        <v>45292</v>
      </c>
      <c r="AL1223" s="323">
        <v>45657</v>
      </c>
      <c r="AM1223" s="324">
        <v>8784</v>
      </c>
      <c r="AN1223" s="325">
        <v>225</v>
      </c>
      <c r="AO1223" s="274">
        <f t="shared" si="365"/>
        <v>0.98765000000000003</v>
      </c>
      <c r="AP1223" s="326">
        <f t="shared" si="374"/>
        <v>227.81349668404798</v>
      </c>
      <c r="AQ1223" s="296">
        <f t="shared" si="375"/>
        <v>227.81349668404798</v>
      </c>
      <c r="AR1223" s="296"/>
      <c r="AS1223" s="332">
        <v>44771</v>
      </c>
      <c r="AT1223" s="2" t="s">
        <v>115</v>
      </c>
      <c r="AU1223" s="2" t="s">
        <v>134</v>
      </c>
      <c r="AV1223" s="323">
        <v>45017</v>
      </c>
      <c r="AW1223" s="323">
        <v>45107</v>
      </c>
      <c r="AX1223" s="324">
        <v>2184</v>
      </c>
      <c r="AY1223" s="325">
        <v>321</v>
      </c>
      <c r="AZ1223" s="274">
        <f t="shared" si="366"/>
        <v>0.98765000000000003</v>
      </c>
      <c r="BA1223" s="326">
        <f t="shared" si="376"/>
        <v>325.01392193590846</v>
      </c>
      <c r="BB1223" s="296" t="str">
        <f t="shared" si="377"/>
        <v/>
      </c>
      <c r="BC1223" t="str">
        <f t="shared" si="367"/>
        <v/>
      </c>
      <c r="BD1223" s="296"/>
      <c r="BE1223" s="296"/>
      <c r="BF1223" s="332">
        <v>45134</v>
      </c>
      <c r="BG1223" s="2" t="s">
        <v>115</v>
      </c>
      <c r="BH1223" s="2" t="s">
        <v>117</v>
      </c>
      <c r="BI1223" s="323">
        <v>45383</v>
      </c>
      <c r="BJ1223" s="323">
        <v>45473</v>
      </c>
      <c r="BK1223" s="324">
        <v>2184</v>
      </c>
      <c r="BL1223" s="325">
        <v>128.13999999999999</v>
      </c>
      <c r="BM1223" s="274">
        <f t="shared" si="368"/>
        <v>0.96609999999999996</v>
      </c>
      <c r="BN1223" s="326">
        <f t="shared" si="378"/>
        <v>132.63637304626849</v>
      </c>
      <c r="BO1223" s="296">
        <f t="shared" si="379"/>
        <v>132.63637304626849</v>
      </c>
      <c r="BP1223">
        <f t="shared" si="369"/>
        <v>1</v>
      </c>
      <c r="BQ1223" s="296"/>
      <c r="BR1223" s="332">
        <v>45119</v>
      </c>
      <c r="BS1223" s="2" t="s">
        <v>108</v>
      </c>
      <c r="BT1223" s="2" t="s">
        <v>135</v>
      </c>
      <c r="BU1223" s="323">
        <v>45658</v>
      </c>
      <c r="BV1223" s="323">
        <v>46022</v>
      </c>
      <c r="BW1223" s="324">
        <v>8760</v>
      </c>
      <c r="BX1223" s="325">
        <v>120.07</v>
      </c>
      <c r="BY1223" s="274">
        <f t="shared" si="370"/>
        <v>0.96609999999999996</v>
      </c>
      <c r="BZ1223" s="326">
        <f t="shared" si="380"/>
        <v>124.28320049684298</v>
      </c>
      <c r="CA1223" s="296" t="str">
        <f t="shared" si="381"/>
        <v/>
      </c>
    </row>
    <row r="1224" spans="12:79" x14ac:dyDescent="0.25">
      <c r="L1224" s="332">
        <v>43908</v>
      </c>
      <c r="M1224" s="2" t="s">
        <v>108</v>
      </c>
      <c r="N1224" s="2" t="s">
        <v>110</v>
      </c>
      <c r="O1224" s="323">
        <v>44927</v>
      </c>
      <c r="P1224" s="323">
        <v>45291</v>
      </c>
      <c r="Q1224" s="324">
        <v>8760</v>
      </c>
      <c r="R1224" s="325">
        <v>39.6</v>
      </c>
      <c r="S1224" s="274">
        <f t="shared" si="362"/>
        <v>1.0590200000000001</v>
      </c>
      <c r="T1224" s="326">
        <f t="shared" si="371"/>
        <v>37.393061509697645</v>
      </c>
      <c r="U1224" s="296" t="str">
        <f t="shared" si="363"/>
        <v/>
      </c>
      <c r="V1224" s="296"/>
      <c r="W1224" s="332">
        <v>44342</v>
      </c>
      <c r="X1224" s="2" t="s">
        <v>108</v>
      </c>
      <c r="Y1224" s="2" t="s">
        <v>133</v>
      </c>
      <c r="Z1224" s="323">
        <v>44562</v>
      </c>
      <c r="AA1224" s="323">
        <v>44926</v>
      </c>
      <c r="AB1224" s="324">
        <v>8760</v>
      </c>
      <c r="AC1224" s="325">
        <v>66.209999999999994</v>
      </c>
      <c r="AD1224" s="274">
        <f t="shared" si="364"/>
        <v>1.0967899999999999</v>
      </c>
      <c r="AE1224" s="326">
        <f t="shared" si="372"/>
        <v>60.367071180444754</v>
      </c>
      <c r="AF1224" s="296" t="str">
        <f t="shared" si="373"/>
        <v/>
      </c>
      <c r="AG1224" s="296"/>
      <c r="AH1224" s="332">
        <v>44756</v>
      </c>
      <c r="AI1224" s="2" t="s">
        <v>108</v>
      </c>
      <c r="AJ1224" s="2" t="s">
        <v>135</v>
      </c>
      <c r="AK1224" s="323">
        <v>45658</v>
      </c>
      <c r="AL1224" s="323">
        <v>46022</v>
      </c>
      <c r="AM1224" s="324">
        <v>8760</v>
      </c>
      <c r="AN1224" s="325">
        <v>173.96</v>
      </c>
      <c r="AO1224" s="274">
        <f t="shared" si="365"/>
        <v>0.98765000000000003</v>
      </c>
      <c r="AP1224" s="326">
        <f t="shared" si="374"/>
        <v>176.13527059180885</v>
      </c>
      <c r="AQ1224" s="296" t="str">
        <f t="shared" si="375"/>
        <v/>
      </c>
      <c r="AR1224" s="296"/>
      <c r="AS1224" s="332">
        <v>44771</v>
      </c>
      <c r="AT1224" s="2" t="s">
        <v>115</v>
      </c>
      <c r="AU1224" s="2" t="s">
        <v>137</v>
      </c>
      <c r="AV1224" s="323">
        <v>45108</v>
      </c>
      <c r="AW1224" s="323">
        <v>45199</v>
      </c>
      <c r="AX1224" s="324">
        <v>2208</v>
      </c>
      <c r="AY1224" s="325">
        <v>312.39999999999998</v>
      </c>
      <c r="AZ1224" s="274">
        <f t="shared" si="366"/>
        <v>0.98765000000000003</v>
      </c>
      <c r="BA1224" s="326">
        <f t="shared" si="376"/>
        <v>316.30638384042925</v>
      </c>
      <c r="BB1224" s="296" t="str">
        <f t="shared" si="377"/>
        <v/>
      </c>
      <c r="BC1224" t="str">
        <f t="shared" si="367"/>
        <v/>
      </c>
      <c r="BD1224" s="296"/>
      <c r="BE1224" s="296"/>
      <c r="BF1224" s="332">
        <v>45134</v>
      </c>
      <c r="BG1224" s="2" t="s">
        <v>115</v>
      </c>
      <c r="BH1224" s="2" t="s">
        <v>118</v>
      </c>
      <c r="BI1224" s="323">
        <v>45474</v>
      </c>
      <c r="BJ1224" s="323">
        <v>45565</v>
      </c>
      <c r="BK1224" s="324">
        <v>2208</v>
      </c>
      <c r="BL1224" s="325">
        <v>138.08000000000001</v>
      </c>
      <c r="BM1224" s="274">
        <f t="shared" si="368"/>
        <v>0.96609999999999996</v>
      </c>
      <c r="BN1224" s="326">
        <f t="shared" si="378"/>
        <v>142.92516302660181</v>
      </c>
      <c r="BO1224" s="296">
        <f t="shared" si="379"/>
        <v>142.92516302660181</v>
      </c>
      <c r="BP1224">
        <f t="shared" si="369"/>
        <v>1</v>
      </c>
      <c r="BQ1224" s="296"/>
      <c r="BR1224" s="332">
        <v>45119</v>
      </c>
      <c r="BS1224" s="2" t="s">
        <v>108</v>
      </c>
      <c r="BT1224" s="2" t="s">
        <v>138</v>
      </c>
      <c r="BU1224" s="323">
        <v>46023</v>
      </c>
      <c r="BV1224" s="323">
        <v>46387</v>
      </c>
      <c r="BW1224" s="324">
        <v>8760</v>
      </c>
      <c r="BX1224" s="325">
        <v>101.54</v>
      </c>
      <c r="BY1224" s="274">
        <f t="shared" si="370"/>
        <v>0.96609999999999996</v>
      </c>
      <c r="BZ1224" s="326">
        <f t="shared" si="380"/>
        <v>105.10299140875686</v>
      </c>
      <c r="CA1224" s="296" t="str">
        <f t="shared" si="381"/>
        <v/>
      </c>
    </row>
    <row r="1225" spans="12:79" x14ac:dyDescent="0.25">
      <c r="L1225" s="332">
        <v>43908</v>
      </c>
      <c r="M1225" s="2" t="s">
        <v>108</v>
      </c>
      <c r="N1225" s="2" t="s">
        <v>111</v>
      </c>
      <c r="O1225" s="323">
        <v>45292</v>
      </c>
      <c r="P1225" s="323">
        <v>45657</v>
      </c>
      <c r="Q1225" s="324">
        <v>8784</v>
      </c>
      <c r="R1225" s="325">
        <v>40.5</v>
      </c>
      <c r="S1225" s="274">
        <f t="shared" si="362"/>
        <v>1.0590200000000001</v>
      </c>
      <c r="T1225" s="326">
        <f t="shared" si="371"/>
        <v>38.242903816736224</v>
      </c>
      <c r="U1225" s="296" t="str">
        <f t="shared" si="363"/>
        <v/>
      </c>
      <c r="V1225" s="296"/>
      <c r="W1225" s="332">
        <v>44342</v>
      </c>
      <c r="X1225" s="2" t="s">
        <v>108</v>
      </c>
      <c r="Y1225" s="2" t="s">
        <v>110</v>
      </c>
      <c r="Z1225" s="323">
        <v>44927</v>
      </c>
      <c r="AA1225" s="323">
        <v>45291</v>
      </c>
      <c r="AB1225" s="324">
        <v>8760</v>
      </c>
      <c r="AC1225" s="325">
        <v>62.18</v>
      </c>
      <c r="AD1225" s="274">
        <f t="shared" si="364"/>
        <v>1.0967899999999999</v>
      </c>
      <c r="AE1225" s="326">
        <f t="shared" si="372"/>
        <v>56.692712369733499</v>
      </c>
      <c r="AF1225" s="296" t="str">
        <f t="shared" si="373"/>
        <v/>
      </c>
      <c r="AG1225" s="296"/>
      <c r="AH1225" s="332">
        <v>44756</v>
      </c>
      <c r="AI1225" s="2" t="s">
        <v>108</v>
      </c>
      <c r="AJ1225" s="2" t="s">
        <v>138</v>
      </c>
      <c r="AK1225" s="323">
        <v>46023</v>
      </c>
      <c r="AL1225" s="323">
        <v>46387</v>
      </c>
      <c r="AM1225" s="324">
        <v>8760</v>
      </c>
      <c r="AN1225" s="325">
        <v>147.6</v>
      </c>
      <c r="AO1225" s="274">
        <f t="shared" si="365"/>
        <v>0.98765000000000003</v>
      </c>
      <c r="AP1225" s="326">
        <f t="shared" si="374"/>
        <v>149.44565382473547</v>
      </c>
      <c r="AQ1225" s="296" t="str">
        <f t="shared" si="375"/>
        <v/>
      </c>
      <c r="AR1225" s="296"/>
      <c r="AS1225" s="332">
        <v>44771</v>
      </c>
      <c r="AT1225" s="2" t="s">
        <v>115</v>
      </c>
      <c r="AU1225" s="2" t="s">
        <v>116</v>
      </c>
      <c r="AV1225" s="323">
        <v>45200</v>
      </c>
      <c r="AW1225" s="323">
        <v>45291</v>
      </c>
      <c r="AX1225" s="324">
        <v>2209</v>
      </c>
      <c r="AY1225" s="325">
        <v>380.82</v>
      </c>
      <c r="AZ1225" s="274">
        <f t="shared" si="366"/>
        <v>0.98765000000000003</v>
      </c>
      <c r="BA1225" s="326">
        <f t="shared" si="376"/>
        <v>385.58193692097399</v>
      </c>
      <c r="BB1225" s="296" t="str">
        <f t="shared" si="377"/>
        <v/>
      </c>
      <c r="BC1225">
        <f t="shared" si="367"/>
        <v>1</v>
      </c>
      <c r="BD1225" s="296"/>
      <c r="BE1225" s="296"/>
      <c r="BF1225" s="332">
        <v>45134</v>
      </c>
      <c r="BG1225" s="2" t="s">
        <v>115</v>
      </c>
      <c r="BH1225" s="2" t="s">
        <v>140</v>
      </c>
      <c r="BI1225" s="323">
        <v>45566</v>
      </c>
      <c r="BJ1225" s="323">
        <v>45657</v>
      </c>
      <c r="BK1225" s="324">
        <v>2209</v>
      </c>
      <c r="BL1225" s="325">
        <v>160.21</v>
      </c>
      <c r="BM1225" s="274">
        <f t="shared" si="368"/>
        <v>0.96609999999999996</v>
      </c>
      <c r="BN1225" s="326">
        <f t="shared" si="378"/>
        <v>165.8316944415692</v>
      </c>
      <c r="BO1225" s="296" t="str">
        <f t="shared" si="379"/>
        <v/>
      </c>
      <c r="BP1225" t="str">
        <f t="shared" si="369"/>
        <v/>
      </c>
      <c r="BQ1225" s="296"/>
      <c r="BR1225" s="332">
        <v>45119</v>
      </c>
      <c r="BS1225" s="2" t="s">
        <v>108</v>
      </c>
      <c r="BT1225" s="2" t="s">
        <v>141</v>
      </c>
      <c r="BU1225" s="323">
        <v>46388</v>
      </c>
      <c r="BV1225" s="323">
        <v>46752</v>
      </c>
      <c r="BW1225" s="324">
        <v>8760</v>
      </c>
      <c r="BX1225" s="325">
        <v>85</v>
      </c>
      <c r="BY1225" s="274">
        <f t="shared" si="370"/>
        <v>0.96609999999999996</v>
      </c>
      <c r="BZ1225" s="326">
        <f t="shared" si="380"/>
        <v>87.98261049580789</v>
      </c>
      <c r="CA1225" s="296" t="str">
        <f t="shared" si="381"/>
        <v/>
      </c>
    </row>
    <row r="1226" spans="12:79" x14ac:dyDescent="0.25">
      <c r="L1226" s="332">
        <v>43908</v>
      </c>
      <c r="M1226" s="2" t="s">
        <v>108</v>
      </c>
      <c r="N1226" s="2" t="s">
        <v>135</v>
      </c>
      <c r="O1226" s="323">
        <v>45658</v>
      </c>
      <c r="P1226" s="323">
        <v>46022</v>
      </c>
      <c r="Q1226" s="324">
        <v>8760</v>
      </c>
      <c r="R1226" s="325">
        <v>40.93</v>
      </c>
      <c r="S1226" s="274">
        <f t="shared" si="362"/>
        <v>1.0590200000000001</v>
      </c>
      <c r="T1226" s="326">
        <f t="shared" si="371"/>
        <v>38.648939585654659</v>
      </c>
      <c r="U1226" s="296" t="str">
        <f t="shared" si="363"/>
        <v/>
      </c>
      <c r="V1226" s="296"/>
      <c r="W1226" s="332">
        <v>44342</v>
      </c>
      <c r="X1226" s="2" t="s">
        <v>108</v>
      </c>
      <c r="Y1226" s="2" t="s">
        <v>111</v>
      </c>
      <c r="Z1226" s="323">
        <v>45292</v>
      </c>
      <c r="AA1226" s="323">
        <v>45657</v>
      </c>
      <c r="AB1226" s="324">
        <v>8784</v>
      </c>
      <c r="AC1226" s="325">
        <v>60.22</v>
      </c>
      <c r="AD1226" s="274">
        <f t="shared" si="364"/>
        <v>1.0967899999999999</v>
      </c>
      <c r="AE1226" s="326">
        <f t="shared" si="372"/>
        <v>54.905679300504204</v>
      </c>
      <c r="AF1226" s="296" t="str">
        <f t="shared" si="373"/>
        <v/>
      </c>
      <c r="AG1226" s="296"/>
      <c r="AH1226" s="332">
        <v>44756</v>
      </c>
      <c r="AI1226" s="2" t="s">
        <v>108</v>
      </c>
      <c r="AJ1226" s="2" t="s">
        <v>141</v>
      </c>
      <c r="AK1226" s="323">
        <v>46388</v>
      </c>
      <c r="AL1226" s="323">
        <v>46752</v>
      </c>
      <c r="AM1226" s="324">
        <v>8760</v>
      </c>
      <c r="AN1226" s="325">
        <v>128.96</v>
      </c>
      <c r="AO1226" s="274">
        <f t="shared" si="365"/>
        <v>0.98765000000000003</v>
      </c>
      <c r="AP1226" s="326">
        <f t="shared" si="374"/>
        <v>130.57257125499925</v>
      </c>
      <c r="AQ1226" s="296" t="str">
        <f t="shared" si="375"/>
        <v/>
      </c>
      <c r="AR1226" s="296"/>
      <c r="AS1226" s="332">
        <v>44771</v>
      </c>
      <c r="AT1226" s="2" t="s">
        <v>115</v>
      </c>
      <c r="AU1226" s="2" t="s">
        <v>111</v>
      </c>
      <c r="AV1226" s="323">
        <v>45292</v>
      </c>
      <c r="AW1226" s="323">
        <v>45382</v>
      </c>
      <c r="AX1226" s="324">
        <v>2183</v>
      </c>
      <c r="AY1226" s="325">
        <v>309.95</v>
      </c>
      <c r="AZ1226" s="274">
        <f t="shared" si="366"/>
        <v>0.98765000000000003</v>
      </c>
      <c r="BA1226" s="326">
        <f t="shared" si="376"/>
        <v>313.82574798764745</v>
      </c>
      <c r="BB1226" s="296" t="str">
        <f t="shared" si="377"/>
        <v/>
      </c>
      <c r="BC1226">
        <f t="shared" si="367"/>
        <v>1</v>
      </c>
      <c r="BD1226" s="296"/>
      <c r="BE1226" s="296"/>
      <c r="BF1226" s="332">
        <v>45134</v>
      </c>
      <c r="BG1226" s="2" t="s">
        <v>115</v>
      </c>
      <c r="BH1226" s="2" t="s">
        <v>135</v>
      </c>
      <c r="BI1226" s="323">
        <v>45658</v>
      </c>
      <c r="BJ1226" s="323">
        <v>45747</v>
      </c>
      <c r="BK1226" s="324">
        <v>2159</v>
      </c>
      <c r="BL1226" s="325">
        <v>160.71</v>
      </c>
      <c r="BM1226" s="274">
        <f t="shared" si="368"/>
        <v>0.96609999999999996</v>
      </c>
      <c r="BN1226" s="326">
        <f t="shared" si="378"/>
        <v>166.34923920919161</v>
      </c>
      <c r="BO1226" s="296" t="str">
        <f t="shared" si="379"/>
        <v/>
      </c>
      <c r="BP1226" t="str">
        <f t="shared" si="369"/>
        <v/>
      </c>
      <c r="BQ1226" s="296"/>
      <c r="BR1226" s="332">
        <v>45119</v>
      </c>
      <c r="BS1226" s="2" t="s">
        <v>108</v>
      </c>
      <c r="BT1226" s="2" t="s">
        <v>143</v>
      </c>
      <c r="BU1226" s="323">
        <v>46753</v>
      </c>
      <c r="BV1226" s="323">
        <v>47118</v>
      </c>
      <c r="BW1226" s="324">
        <v>8784</v>
      </c>
      <c r="BX1226" s="325">
        <v>78.36</v>
      </c>
      <c r="BY1226" s="274">
        <f t="shared" si="370"/>
        <v>0.96609999999999996</v>
      </c>
      <c r="BZ1226" s="326">
        <f t="shared" si="380"/>
        <v>81.109615981782426</v>
      </c>
      <c r="CA1226" s="296" t="str">
        <f t="shared" si="381"/>
        <v/>
      </c>
    </row>
    <row r="1227" spans="12:79" x14ac:dyDescent="0.25">
      <c r="L1227" s="332">
        <v>43908</v>
      </c>
      <c r="M1227" s="2" t="s">
        <v>108</v>
      </c>
      <c r="N1227" s="2" t="s">
        <v>138</v>
      </c>
      <c r="O1227" s="323">
        <v>46023</v>
      </c>
      <c r="P1227" s="323">
        <v>46387</v>
      </c>
      <c r="Q1227" s="324">
        <v>8760</v>
      </c>
      <c r="R1227" s="325">
        <v>41.48</v>
      </c>
      <c r="S1227" s="274">
        <f t="shared" si="362"/>
        <v>1.0590200000000001</v>
      </c>
      <c r="T1227" s="326">
        <f t="shared" si="371"/>
        <v>39.168287662178237</v>
      </c>
      <c r="U1227" s="296" t="str">
        <f t="shared" si="363"/>
        <v/>
      </c>
      <c r="V1227" s="296"/>
      <c r="W1227" s="332">
        <v>44342</v>
      </c>
      <c r="X1227" s="2" t="s">
        <v>108</v>
      </c>
      <c r="Y1227" s="2" t="s">
        <v>135</v>
      </c>
      <c r="Z1227" s="323">
        <v>45658</v>
      </c>
      <c r="AA1227" s="323">
        <v>46022</v>
      </c>
      <c r="AB1227" s="324">
        <v>8760</v>
      </c>
      <c r="AC1227" s="325">
        <v>59.1</v>
      </c>
      <c r="AD1227" s="274">
        <f t="shared" si="364"/>
        <v>1.0967899999999999</v>
      </c>
      <c r="AE1227" s="326">
        <f t="shared" si="372"/>
        <v>53.884517546658891</v>
      </c>
      <c r="AF1227" s="296" t="str">
        <f t="shared" si="373"/>
        <v/>
      </c>
      <c r="AG1227" s="296"/>
      <c r="AH1227" s="332">
        <v>44756</v>
      </c>
      <c r="AI1227" s="2" t="s">
        <v>108</v>
      </c>
      <c r="AJ1227" s="2" t="s">
        <v>143</v>
      </c>
      <c r="AK1227" s="323">
        <v>46753</v>
      </c>
      <c r="AL1227" s="323">
        <v>47118</v>
      </c>
      <c r="AM1227" s="324">
        <v>8784</v>
      </c>
      <c r="AN1227" s="325">
        <v>125.31</v>
      </c>
      <c r="AO1227" s="274">
        <f t="shared" si="365"/>
        <v>0.98765000000000003</v>
      </c>
      <c r="AP1227" s="326">
        <f t="shared" si="374"/>
        <v>126.87693008656913</v>
      </c>
      <c r="AQ1227" s="296" t="str">
        <f t="shared" si="375"/>
        <v/>
      </c>
      <c r="AR1227" s="296"/>
      <c r="AS1227" s="332">
        <v>44771</v>
      </c>
      <c r="AT1227" s="2" t="s">
        <v>115</v>
      </c>
      <c r="AU1227" s="2" t="s">
        <v>117</v>
      </c>
      <c r="AV1227" s="323">
        <v>45383</v>
      </c>
      <c r="AW1227" s="323">
        <v>45473</v>
      </c>
      <c r="AX1227" s="324">
        <v>2184</v>
      </c>
      <c r="AY1227" s="325">
        <v>149.53</v>
      </c>
      <c r="AZ1227" s="274">
        <f t="shared" si="366"/>
        <v>0.98765000000000003</v>
      </c>
      <c r="BA1227" s="326">
        <f t="shared" si="376"/>
        <v>151.39978737406975</v>
      </c>
      <c r="BB1227" s="296" t="str">
        <f t="shared" si="377"/>
        <v/>
      </c>
      <c r="BC1227">
        <f t="shared" si="367"/>
        <v>1</v>
      </c>
      <c r="BD1227" s="296"/>
      <c r="BE1227" s="296"/>
      <c r="BF1227" s="332">
        <v>45134</v>
      </c>
      <c r="BG1227" s="2" t="s">
        <v>115</v>
      </c>
      <c r="BH1227" s="2" t="s">
        <v>145</v>
      </c>
      <c r="BI1227" s="323">
        <v>45748</v>
      </c>
      <c r="BJ1227" s="323">
        <v>45838</v>
      </c>
      <c r="BK1227" s="324">
        <v>2184</v>
      </c>
      <c r="BL1227" s="325">
        <v>108.85</v>
      </c>
      <c r="BM1227" s="274">
        <f t="shared" si="368"/>
        <v>0.96609999999999996</v>
      </c>
      <c r="BN1227" s="326">
        <f t="shared" si="378"/>
        <v>112.66949591139634</v>
      </c>
      <c r="BO1227" s="296" t="str">
        <f t="shared" si="379"/>
        <v/>
      </c>
      <c r="BP1227" t="str">
        <f t="shared" si="369"/>
        <v/>
      </c>
      <c r="BQ1227" s="296"/>
      <c r="BR1227" s="332">
        <v>45119</v>
      </c>
      <c r="BS1227" s="2" t="s">
        <v>108</v>
      </c>
      <c r="BT1227" s="2" t="s">
        <v>146</v>
      </c>
      <c r="BU1227" s="323">
        <v>47119</v>
      </c>
      <c r="BV1227" s="323">
        <v>47483</v>
      </c>
      <c r="BW1227" s="324">
        <v>8760</v>
      </c>
      <c r="BX1227" s="325">
        <v>77.349999999999994</v>
      </c>
      <c r="BY1227" s="274">
        <f t="shared" si="370"/>
        <v>0.96609999999999996</v>
      </c>
      <c r="BZ1227" s="326">
        <f t="shared" si="380"/>
        <v>80.064175551185173</v>
      </c>
      <c r="CA1227" s="296" t="str">
        <f t="shared" si="381"/>
        <v/>
      </c>
    </row>
    <row r="1228" spans="12:79" x14ac:dyDescent="0.25">
      <c r="L1228" s="332">
        <v>43907</v>
      </c>
      <c r="M1228" s="2" t="s">
        <v>108</v>
      </c>
      <c r="N1228" s="2" t="s">
        <v>151</v>
      </c>
      <c r="O1228" s="323">
        <v>44197</v>
      </c>
      <c r="P1228" s="323">
        <v>44561</v>
      </c>
      <c r="Q1228" s="324">
        <v>8760</v>
      </c>
      <c r="R1228" s="325">
        <v>36.270000000000003</v>
      </c>
      <c r="S1228" s="274">
        <f t="shared" si="362"/>
        <v>1.0590200000000001</v>
      </c>
      <c r="T1228" s="326">
        <f t="shared" si="371"/>
        <v>34.248644973654891</v>
      </c>
      <c r="U1228" s="296" t="str">
        <f t="shared" si="363"/>
        <v/>
      </c>
      <c r="V1228" s="296"/>
      <c r="W1228" s="332">
        <v>44342</v>
      </c>
      <c r="X1228" s="2" t="s">
        <v>108</v>
      </c>
      <c r="Y1228" s="2" t="s">
        <v>138</v>
      </c>
      <c r="Z1228" s="323">
        <v>46023</v>
      </c>
      <c r="AA1228" s="323">
        <v>46387</v>
      </c>
      <c r="AB1228" s="324">
        <v>8760</v>
      </c>
      <c r="AC1228" s="325">
        <v>58.1</v>
      </c>
      <c r="AD1228" s="274">
        <f t="shared" si="364"/>
        <v>1.0967899999999999</v>
      </c>
      <c r="AE1228" s="326">
        <f t="shared" si="372"/>
        <v>52.972765980725576</v>
      </c>
      <c r="AF1228" s="296" t="str">
        <f t="shared" si="373"/>
        <v/>
      </c>
      <c r="AG1228" s="296"/>
      <c r="AH1228" s="332">
        <v>44756</v>
      </c>
      <c r="AI1228" s="2" t="s">
        <v>108</v>
      </c>
      <c r="AJ1228" s="2" t="s">
        <v>146</v>
      </c>
      <c r="AK1228" s="323">
        <v>47119</v>
      </c>
      <c r="AL1228" s="323">
        <v>47483</v>
      </c>
      <c r="AM1228" s="324">
        <v>8760</v>
      </c>
      <c r="AN1228" s="325">
        <v>118.32</v>
      </c>
      <c r="AO1228" s="274">
        <f t="shared" si="365"/>
        <v>0.98765000000000003</v>
      </c>
      <c r="AP1228" s="326">
        <f t="shared" si="374"/>
        <v>119.79952412291803</v>
      </c>
      <c r="AQ1228" s="296" t="str">
        <f t="shared" si="375"/>
        <v/>
      </c>
      <c r="AR1228" s="296"/>
      <c r="AS1228" s="332">
        <v>44771</v>
      </c>
      <c r="AT1228" s="2" t="s">
        <v>115</v>
      </c>
      <c r="AU1228" s="2" t="s">
        <v>118</v>
      </c>
      <c r="AV1228" s="323">
        <v>45474</v>
      </c>
      <c r="AW1228" s="323">
        <v>45565</v>
      </c>
      <c r="AX1228" s="324">
        <v>2208</v>
      </c>
      <c r="AY1228" s="325">
        <v>148.38999999999999</v>
      </c>
      <c r="AZ1228" s="274">
        <f t="shared" si="366"/>
        <v>0.98765000000000003</v>
      </c>
      <c r="BA1228" s="326">
        <f t="shared" si="376"/>
        <v>150.24553232420391</v>
      </c>
      <c r="BB1228" s="296" t="str">
        <f t="shared" si="377"/>
        <v/>
      </c>
      <c r="BC1228">
        <f t="shared" si="367"/>
        <v>1</v>
      </c>
      <c r="BD1228" s="296"/>
      <c r="BE1228" s="296"/>
      <c r="BF1228" s="332">
        <v>45134</v>
      </c>
      <c r="BG1228" s="2" t="s">
        <v>115</v>
      </c>
      <c r="BH1228" s="2" t="s">
        <v>148</v>
      </c>
      <c r="BI1228" s="323">
        <v>45839</v>
      </c>
      <c r="BJ1228" s="323">
        <v>45930</v>
      </c>
      <c r="BK1228" s="324">
        <v>2208</v>
      </c>
      <c r="BL1228" s="325">
        <v>109.18</v>
      </c>
      <c r="BM1228" s="274">
        <f t="shared" si="368"/>
        <v>0.96609999999999996</v>
      </c>
      <c r="BN1228" s="326">
        <f t="shared" si="378"/>
        <v>113.01107545802714</v>
      </c>
      <c r="BO1228" s="296" t="str">
        <f t="shared" si="379"/>
        <v/>
      </c>
      <c r="BP1228" t="str">
        <f t="shared" si="369"/>
        <v/>
      </c>
      <c r="BQ1228" s="296"/>
      <c r="BR1228" s="332">
        <v>45119</v>
      </c>
      <c r="BS1228" s="2" t="s">
        <v>108</v>
      </c>
      <c r="BT1228" s="2" t="s">
        <v>149</v>
      </c>
      <c r="BU1228" s="323">
        <v>47484</v>
      </c>
      <c r="BV1228" s="323">
        <v>47848</v>
      </c>
      <c r="BW1228" s="324">
        <v>8760</v>
      </c>
      <c r="BX1228" s="325">
        <v>76.569999999999993</v>
      </c>
      <c r="BY1228" s="274">
        <f t="shared" si="370"/>
        <v>0.96609999999999996</v>
      </c>
      <c r="BZ1228" s="326">
        <f t="shared" si="380"/>
        <v>79.256805713694234</v>
      </c>
      <c r="CA1228" s="296" t="str">
        <f t="shared" si="381"/>
        <v/>
      </c>
    </row>
    <row r="1229" spans="12:79" x14ac:dyDescent="0.25">
      <c r="L1229" s="332">
        <v>43907</v>
      </c>
      <c r="M1229" s="2" t="s">
        <v>108</v>
      </c>
      <c r="N1229" s="2" t="s">
        <v>133</v>
      </c>
      <c r="O1229" s="323">
        <v>44562</v>
      </c>
      <c r="P1229" s="323">
        <v>44926</v>
      </c>
      <c r="Q1229" s="324">
        <v>8760</v>
      </c>
      <c r="R1229" s="325">
        <v>39.65</v>
      </c>
      <c r="S1229" s="274">
        <f t="shared" si="362"/>
        <v>1.0590200000000001</v>
      </c>
      <c r="T1229" s="326">
        <f t="shared" si="371"/>
        <v>37.440274971199784</v>
      </c>
      <c r="U1229" s="296" t="str">
        <f t="shared" si="363"/>
        <v/>
      </c>
      <c r="V1229" s="296"/>
      <c r="W1229" s="332">
        <v>44342</v>
      </c>
      <c r="X1229" s="2" t="s">
        <v>108</v>
      </c>
      <c r="Y1229" s="2" t="s">
        <v>141</v>
      </c>
      <c r="Z1229" s="323">
        <v>46388</v>
      </c>
      <c r="AA1229" s="323">
        <v>46752</v>
      </c>
      <c r="AB1229" s="324">
        <v>8760</v>
      </c>
      <c r="AC1229" s="325">
        <v>58.25</v>
      </c>
      <c r="AD1229" s="274">
        <f t="shared" si="364"/>
        <v>1.0967899999999999</v>
      </c>
      <c r="AE1229" s="326">
        <f t="shared" si="372"/>
        <v>53.109528715615575</v>
      </c>
      <c r="AF1229" s="296" t="str">
        <f t="shared" si="373"/>
        <v/>
      </c>
      <c r="AG1229" s="296"/>
      <c r="AH1229" s="332">
        <v>44756</v>
      </c>
      <c r="AI1229" s="2" t="s">
        <v>108</v>
      </c>
      <c r="AJ1229" s="2" t="s">
        <v>149</v>
      </c>
      <c r="AK1229" s="323">
        <v>47484</v>
      </c>
      <c r="AL1229" s="323">
        <v>47848</v>
      </c>
      <c r="AM1229" s="324">
        <v>8760</v>
      </c>
      <c r="AN1229" s="325">
        <v>118.83</v>
      </c>
      <c r="AO1229" s="274">
        <f t="shared" si="365"/>
        <v>0.98765000000000003</v>
      </c>
      <c r="AP1229" s="326">
        <f t="shared" si="374"/>
        <v>120.31590138206855</v>
      </c>
      <c r="AQ1229" s="296" t="str">
        <f t="shared" si="375"/>
        <v/>
      </c>
      <c r="AR1229" s="296"/>
      <c r="AS1229" s="332">
        <v>44771</v>
      </c>
      <c r="AT1229" s="2" t="s">
        <v>115</v>
      </c>
      <c r="AU1229" s="2" t="s">
        <v>140</v>
      </c>
      <c r="AV1229" s="323">
        <v>45566</v>
      </c>
      <c r="AW1229" s="323">
        <v>45657</v>
      </c>
      <c r="AX1229" s="324">
        <v>2209</v>
      </c>
      <c r="AY1229" s="325">
        <v>222.66</v>
      </c>
      <c r="AZ1229" s="274">
        <f t="shared" si="366"/>
        <v>0.98765000000000003</v>
      </c>
      <c r="BA1229" s="326">
        <f t="shared" si="376"/>
        <v>225.44423631853388</v>
      </c>
      <c r="BB1229" s="296" t="str">
        <f t="shared" si="377"/>
        <v/>
      </c>
      <c r="BC1229" t="str">
        <f t="shared" si="367"/>
        <v/>
      </c>
      <c r="BD1229" s="296"/>
      <c r="BE1229" s="296"/>
      <c r="BF1229" s="332">
        <v>45134</v>
      </c>
      <c r="BG1229" s="2" t="s">
        <v>115</v>
      </c>
      <c r="BH1229" s="2" t="s">
        <v>152</v>
      </c>
      <c r="BI1229" s="323">
        <v>45931</v>
      </c>
      <c r="BJ1229" s="323">
        <v>46022</v>
      </c>
      <c r="BK1229" s="324">
        <v>2209</v>
      </c>
      <c r="BL1229" s="325">
        <v>137.86000000000001</v>
      </c>
      <c r="BM1229" s="274">
        <f t="shared" si="368"/>
        <v>0.96609999999999996</v>
      </c>
      <c r="BN1229" s="326">
        <f t="shared" si="378"/>
        <v>142.69744332884795</v>
      </c>
      <c r="BO1229" s="296" t="str">
        <f t="shared" si="379"/>
        <v/>
      </c>
      <c r="BP1229" t="str">
        <f t="shared" si="369"/>
        <v/>
      </c>
      <c r="BQ1229" s="296"/>
      <c r="BR1229" s="332">
        <v>45119</v>
      </c>
      <c r="BS1229" s="2" t="s">
        <v>108</v>
      </c>
      <c r="BT1229" s="2" t="s">
        <v>153</v>
      </c>
      <c r="BU1229" s="323">
        <v>47849</v>
      </c>
      <c r="BV1229" s="323">
        <v>48213</v>
      </c>
      <c r="BW1229" s="324">
        <v>8760</v>
      </c>
      <c r="BX1229" s="325">
        <v>76.28</v>
      </c>
      <c r="BY1229" s="274">
        <f t="shared" si="370"/>
        <v>0.96609999999999996</v>
      </c>
      <c r="BZ1229" s="326">
        <f t="shared" si="380"/>
        <v>78.956629748473247</v>
      </c>
      <c r="CA1229" s="296" t="str">
        <f t="shared" si="381"/>
        <v/>
      </c>
    </row>
    <row r="1230" spans="12:79" x14ac:dyDescent="0.25">
      <c r="L1230" s="332">
        <v>43907</v>
      </c>
      <c r="M1230" s="2" t="s">
        <v>108</v>
      </c>
      <c r="N1230" s="2" t="s">
        <v>110</v>
      </c>
      <c r="O1230" s="323">
        <v>44927</v>
      </c>
      <c r="P1230" s="323">
        <v>45291</v>
      </c>
      <c r="Q1230" s="324">
        <v>8760</v>
      </c>
      <c r="R1230" s="325">
        <v>41.76</v>
      </c>
      <c r="S1230" s="274">
        <f t="shared" si="362"/>
        <v>1.0590200000000001</v>
      </c>
      <c r="T1230" s="326">
        <f t="shared" si="371"/>
        <v>39.432683046590242</v>
      </c>
      <c r="U1230" s="296" t="str">
        <f t="shared" si="363"/>
        <v/>
      </c>
      <c r="V1230" s="296"/>
      <c r="W1230" s="332">
        <v>44341</v>
      </c>
      <c r="X1230" s="2" t="s">
        <v>108</v>
      </c>
      <c r="Y1230" s="2" t="s">
        <v>133</v>
      </c>
      <c r="Z1230" s="323">
        <v>44562</v>
      </c>
      <c r="AA1230" s="323">
        <v>44926</v>
      </c>
      <c r="AB1230" s="324">
        <v>8760</v>
      </c>
      <c r="AC1230" s="325">
        <v>64.97</v>
      </c>
      <c r="AD1230" s="274">
        <f t="shared" si="364"/>
        <v>1.0967899999999999</v>
      </c>
      <c r="AE1230" s="326">
        <f t="shared" si="372"/>
        <v>59.236499238687443</v>
      </c>
      <c r="AF1230" s="296" t="str">
        <f t="shared" si="373"/>
        <v/>
      </c>
      <c r="AG1230" s="296"/>
      <c r="AH1230" s="332">
        <v>44756</v>
      </c>
      <c r="AI1230" s="2" t="s">
        <v>108</v>
      </c>
      <c r="AJ1230" s="2" t="s">
        <v>153</v>
      </c>
      <c r="AK1230" s="323">
        <v>47849</v>
      </c>
      <c r="AL1230" s="323">
        <v>48213</v>
      </c>
      <c r="AM1230" s="324">
        <v>8760</v>
      </c>
      <c r="AN1230" s="325">
        <v>118.83</v>
      </c>
      <c r="AO1230" s="274">
        <f t="shared" si="365"/>
        <v>0.98765000000000003</v>
      </c>
      <c r="AP1230" s="326">
        <f t="shared" si="374"/>
        <v>120.31590138206855</v>
      </c>
      <c r="AQ1230" s="296" t="str">
        <f t="shared" si="375"/>
        <v/>
      </c>
      <c r="AR1230" s="296"/>
      <c r="AS1230" s="332">
        <v>44771</v>
      </c>
      <c r="AT1230" s="2" t="s">
        <v>115</v>
      </c>
      <c r="AU1230" s="2" t="s">
        <v>135</v>
      </c>
      <c r="AV1230" s="323">
        <v>45658</v>
      </c>
      <c r="AW1230" s="323">
        <v>45747</v>
      </c>
      <c r="AX1230" s="324">
        <v>2159</v>
      </c>
      <c r="AY1230" s="325">
        <v>183.48</v>
      </c>
      <c r="AZ1230" s="274">
        <f t="shared" si="366"/>
        <v>0.98765000000000003</v>
      </c>
      <c r="BA1230" s="326">
        <f t="shared" si="376"/>
        <v>185.77431276261831</v>
      </c>
      <c r="BB1230" s="296" t="str">
        <f t="shared" si="377"/>
        <v/>
      </c>
      <c r="BC1230" t="str">
        <f t="shared" si="367"/>
        <v/>
      </c>
      <c r="BD1230" s="296"/>
      <c r="BE1230" s="296"/>
      <c r="BF1230" s="332">
        <v>45134</v>
      </c>
      <c r="BG1230" s="2" t="s">
        <v>115</v>
      </c>
      <c r="BH1230" s="2" t="s">
        <v>138</v>
      </c>
      <c r="BI1230" s="323">
        <v>46023</v>
      </c>
      <c r="BJ1230" s="323">
        <v>46112</v>
      </c>
      <c r="BK1230" s="324">
        <v>2159</v>
      </c>
      <c r="BL1230" s="325">
        <v>130.43</v>
      </c>
      <c r="BM1230" s="274">
        <f t="shared" si="368"/>
        <v>0.96609999999999996</v>
      </c>
      <c r="BN1230" s="326">
        <f t="shared" si="378"/>
        <v>135.00672808197911</v>
      </c>
      <c r="BO1230" s="296" t="str">
        <f t="shared" si="379"/>
        <v/>
      </c>
      <c r="BP1230" t="str">
        <f t="shared" si="369"/>
        <v/>
      </c>
      <c r="BQ1230" s="296"/>
      <c r="BR1230" s="332">
        <v>45119</v>
      </c>
      <c r="BS1230" s="2" t="s">
        <v>108</v>
      </c>
      <c r="BT1230" s="2" t="s">
        <v>155</v>
      </c>
      <c r="BU1230" s="323">
        <v>48214</v>
      </c>
      <c r="BV1230" s="323">
        <v>48579</v>
      </c>
      <c r="BW1230" s="324">
        <v>8784</v>
      </c>
      <c r="BX1230" s="325">
        <v>76.02</v>
      </c>
      <c r="BY1230" s="274">
        <f t="shared" si="370"/>
        <v>0.96609999999999996</v>
      </c>
      <c r="BZ1230" s="326">
        <f t="shared" si="380"/>
        <v>78.687506469309596</v>
      </c>
      <c r="CA1230" s="296" t="str">
        <f t="shared" si="381"/>
        <v/>
      </c>
    </row>
    <row r="1231" spans="12:79" x14ac:dyDescent="0.25">
      <c r="L1231" s="332">
        <v>43907</v>
      </c>
      <c r="M1231" s="2" t="s">
        <v>108</v>
      </c>
      <c r="N1231" s="2" t="s">
        <v>111</v>
      </c>
      <c r="O1231" s="323">
        <v>45292</v>
      </c>
      <c r="P1231" s="323">
        <v>45657</v>
      </c>
      <c r="Q1231" s="324">
        <v>8784</v>
      </c>
      <c r="R1231" s="325">
        <v>42.5</v>
      </c>
      <c r="S1231" s="274">
        <f t="shared" si="362"/>
        <v>1.0590200000000001</v>
      </c>
      <c r="T1231" s="326">
        <f t="shared" si="371"/>
        <v>40.131442276821964</v>
      </c>
      <c r="U1231" s="296" t="str">
        <f t="shared" si="363"/>
        <v/>
      </c>
      <c r="V1231" s="296"/>
      <c r="W1231" s="332">
        <v>44341</v>
      </c>
      <c r="X1231" s="2" t="s">
        <v>108</v>
      </c>
      <c r="Y1231" s="2" t="s">
        <v>110</v>
      </c>
      <c r="Z1231" s="323">
        <v>44927</v>
      </c>
      <c r="AA1231" s="323">
        <v>45291</v>
      </c>
      <c r="AB1231" s="324">
        <v>8760</v>
      </c>
      <c r="AC1231" s="325">
        <v>61.66</v>
      </c>
      <c r="AD1231" s="274">
        <f t="shared" si="364"/>
        <v>1.0967899999999999</v>
      </c>
      <c r="AE1231" s="326">
        <f t="shared" si="372"/>
        <v>56.218601555448174</v>
      </c>
      <c r="AF1231" s="296" t="str">
        <f t="shared" si="373"/>
        <v/>
      </c>
      <c r="AG1231" s="296"/>
      <c r="AH1231" s="332">
        <v>44756</v>
      </c>
      <c r="AI1231" s="2" t="s">
        <v>108</v>
      </c>
      <c r="AJ1231" s="2" t="s">
        <v>155</v>
      </c>
      <c r="AK1231" s="323">
        <v>48214</v>
      </c>
      <c r="AL1231" s="323">
        <v>48579</v>
      </c>
      <c r="AM1231" s="324">
        <v>8784</v>
      </c>
      <c r="AN1231" s="325">
        <v>118.83</v>
      </c>
      <c r="AO1231" s="274">
        <f t="shared" si="365"/>
        <v>0.98765000000000003</v>
      </c>
      <c r="AP1231" s="326">
        <f t="shared" si="374"/>
        <v>120.31590138206855</v>
      </c>
      <c r="AQ1231" s="296" t="str">
        <f t="shared" si="375"/>
        <v/>
      </c>
      <c r="AR1231" s="296"/>
      <c r="AS1231" s="332">
        <v>44771</v>
      </c>
      <c r="AT1231" s="2" t="s">
        <v>115</v>
      </c>
      <c r="AU1231" s="2" t="s">
        <v>145</v>
      </c>
      <c r="AV1231" s="323">
        <v>45748</v>
      </c>
      <c r="AW1231" s="323">
        <v>45838</v>
      </c>
      <c r="AX1231" s="324">
        <v>2184</v>
      </c>
      <c r="AY1231" s="325"/>
      <c r="AZ1231" s="274">
        <f t="shared" si="366"/>
        <v>0.98765000000000003</v>
      </c>
      <c r="BA1231" s="326" t="str">
        <f t="shared" si="376"/>
        <v/>
      </c>
      <c r="BB1231" s="296" t="str">
        <f t="shared" si="377"/>
        <v/>
      </c>
      <c r="BC1231" t="str">
        <f t="shared" si="367"/>
        <v/>
      </c>
      <c r="BD1231" s="296"/>
      <c r="BE1231" s="296"/>
      <c r="BF1231" s="332">
        <v>45134</v>
      </c>
      <c r="BG1231" s="2" t="s">
        <v>115</v>
      </c>
      <c r="BH1231" s="2" t="s">
        <v>157</v>
      </c>
      <c r="BI1231" s="323">
        <v>46113</v>
      </c>
      <c r="BJ1231" s="323">
        <v>46203</v>
      </c>
      <c r="BK1231" s="324">
        <v>2184</v>
      </c>
      <c r="BL1231" s="325"/>
      <c r="BM1231" s="274">
        <f t="shared" si="368"/>
        <v>0.96609999999999996</v>
      </c>
      <c r="BN1231" s="326" t="str">
        <f t="shared" si="378"/>
        <v/>
      </c>
      <c r="BO1231" s="296" t="str">
        <f t="shared" si="379"/>
        <v/>
      </c>
      <c r="BP1231" t="str">
        <f t="shared" si="369"/>
        <v/>
      </c>
      <c r="BQ1231" s="296"/>
      <c r="BR1231" s="332">
        <v>45119</v>
      </c>
      <c r="BS1231" s="2" t="s">
        <v>108</v>
      </c>
      <c r="BT1231" s="2" t="s">
        <v>158</v>
      </c>
      <c r="BU1231" s="323">
        <v>48580</v>
      </c>
      <c r="BV1231" s="323">
        <v>48944</v>
      </c>
      <c r="BW1231" s="324">
        <v>8760</v>
      </c>
      <c r="BX1231" s="325">
        <v>75.47</v>
      </c>
      <c r="BY1231" s="274">
        <f t="shared" si="370"/>
        <v>0.96609999999999996</v>
      </c>
      <c r="BZ1231" s="326">
        <f t="shared" si="380"/>
        <v>78.118207224924959</v>
      </c>
      <c r="CA1231" s="296" t="str">
        <f t="shared" si="381"/>
        <v/>
      </c>
    </row>
    <row r="1232" spans="12:79" x14ac:dyDescent="0.25">
      <c r="L1232" s="332">
        <v>43907</v>
      </c>
      <c r="M1232" s="2" t="s">
        <v>108</v>
      </c>
      <c r="N1232" s="2" t="s">
        <v>135</v>
      </c>
      <c r="O1232" s="323">
        <v>45658</v>
      </c>
      <c r="P1232" s="323">
        <v>46022</v>
      </c>
      <c r="Q1232" s="324">
        <v>8760</v>
      </c>
      <c r="R1232" s="325">
        <v>43.08</v>
      </c>
      <c r="S1232" s="274">
        <f t="shared" si="362"/>
        <v>1.0590200000000001</v>
      </c>
      <c r="T1232" s="326">
        <f t="shared" si="371"/>
        <v>40.679118430246831</v>
      </c>
      <c r="U1232" s="296" t="str">
        <f t="shared" si="363"/>
        <v/>
      </c>
      <c r="V1232" s="296"/>
      <c r="W1232" s="332">
        <v>44341</v>
      </c>
      <c r="X1232" s="2" t="s">
        <v>108</v>
      </c>
      <c r="Y1232" s="2" t="s">
        <v>111</v>
      </c>
      <c r="Z1232" s="323">
        <v>45292</v>
      </c>
      <c r="AA1232" s="323">
        <v>45657</v>
      </c>
      <c r="AB1232" s="324">
        <v>8784</v>
      </c>
      <c r="AC1232" s="325">
        <v>59.9</v>
      </c>
      <c r="AD1232" s="274">
        <f t="shared" si="364"/>
        <v>1.0967899999999999</v>
      </c>
      <c r="AE1232" s="326">
        <f t="shared" si="372"/>
        <v>54.613918799405539</v>
      </c>
      <c r="AF1232" s="296" t="str">
        <f t="shared" si="373"/>
        <v/>
      </c>
      <c r="AG1232" s="296"/>
      <c r="AH1232" s="332">
        <v>44755</v>
      </c>
      <c r="AI1232" s="2" t="s">
        <v>108</v>
      </c>
      <c r="AJ1232" s="2" t="s">
        <v>110</v>
      </c>
      <c r="AK1232" s="323">
        <v>44927</v>
      </c>
      <c r="AL1232" s="323">
        <v>45291</v>
      </c>
      <c r="AM1232" s="324">
        <v>8760</v>
      </c>
      <c r="AN1232" s="325">
        <v>359.49</v>
      </c>
      <c r="AO1232" s="274">
        <f t="shared" si="365"/>
        <v>0.98765000000000003</v>
      </c>
      <c r="AP1232" s="326">
        <f t="shared" si="374"/>
        <v>363.98521743532626</v>
      </c>
      <c r="AQ1232" s="296" t="str">
        <f t="shared" si="375"/>
        <v/>
      </c>
      <c r="AR1232" s="296"/>
      <c r="AS1232" s="332">
        <v>44770</v>
      </c>
      <c r="AT1232" s="2" t="s">
        <v>115</v>
      </c>
      <c r="AU1232" s="2" t="s">
        <v>186</v>
      </c>
      <c r="AV1232" s="323">
        <v>44835</v>
      </c>
      <c r="AW1232" s="323">
        <v>44926</v>
      </c>
      <c r="AX1232" s="324">
        <v>2209</v>
      </c>
      <c r="AY1232" s="325">
        <v>480</v>
      </c>
      <c r="AZ1232" s="274">
        <f t="shared" si="366"/>
        <v>0.98765000000000003</v>
      </c>
      <c r="BA1232" s="326">
        <f t="shared" si="376"/>
        <v>486.00212625930237</v>
      </c>
      <c r="BB1232" s="296" t="str">
        <f t="shared" si="377"/>
        <v/>
      </c>
      <c r="BC1232" t="str">
        <f t="shared" si="367"/>
        <v/>
      </c>
      <c r="BD1232" s="296"/>
      <c r="BE1232" s="296"/>
      <c r="BF1232" s="332">
        <v>45133</v>
      </c>
      <c r="BG1232" s="2" t="s">
        <v>115</v>
      </c>
      <c r="BH1232" s="2" t="s">
        <v>116</v>
      </c>
      <c r="BI1232" s="323">
        <v>45200</v>
      </c>
      <c r="BJ1232" s="323">
        <v>45291</v>
      </c>
      <c r="BK1232" s="324">
        <v>2209</v>
      </c>
      <c r="BL1232" s="325">
        <v>124.05</v>
      </c>
      <c r="BM1232" s="274">
        <f t="shared" si="368"/>
        <v>0.96609999999999996</v>
      </c>
      <c r="BN1232" s="326">
        <f t="shared" si="378"/>
        <v>128.40285684711728</v>
      </c>
      <c r="BO1232" s="296">
        <f t="shared" si="379"/>
        <v>128.40285684711728</v>
      </c>
      <c r="BP1232">
        <f t="shared" si="369"/>
        <v>1</v>
      </c>
      <c r="BQ1232" s="296"/>
      <c r="BR1232" s="332">
        <v>45118</v>
      </c>
      <c r="BS1232" s="2" t="s">
        <v>108</v>
      </c>
      <c r="BT1232" s="2" t="s">
        <v>111</v>
      </c>
      <c r="BU1232" s="323">
        <v>45292</v>
      </c>
      <c r="BV1232" s="323">
        <v>45657</v>
      </c>
      <c r="BW1232" s="324">
        <v>8784</v>
      </c>
      <c r="BX1232" s="325">
        <v>132.54</v>
      </c>
      <c r="BY1232" s="274">
        <f t="shared" si="370"/>
        <v>0.96609999999999996</v>
      </c>
      <c r="BZ1232" s="326">
        <f t="shared" si="380"/>
        <v>137.19076700134562</v>
      </c>
      <c r="CA1232" s="296">
        <f t="shared" si="381"/>
        <v>137.19076700134562</v>
      </c>
    </row>
    <row r="1233" spans="12:79" x14ac:dyDescent="0.25">
      <c r="L1233" s="332">
        <v>43907</v>
      </c>
      <c r="M1233" s="2" t="s">
        <v>108</v>
      </c>
      <c r="N1233" s="2" t="s">
        <v>138</v>
      </c>
      <c r="O1233" s="323">
        <v>46023</v>
      </c>
      <c r="P1233" s="323">
        <v>46387</v>
      </c>
      <c r="Q1233" s="324">
        <v>8760</v>
      </c>
      <c r="R1233" s="325">
        <v>43.63</v>
      </c>
      <c r="S1233" s="274">
        <f t="shared" si="362"/>
        <v>1.0590200000000001</v>
      </c>
      <c r="T1233" s="326">
        <f t="shared" si="371"/>
        <v>41.198466506770409</v>
      </c>
      <c r="U1233" s="296" t="str">
        <f t="shared" si="363"/>
        <v/>
      </c>
      <c r="V1233" s="296"/>
      <c r="W1233" s="332">
        <v>44341</v>
      </c>
      <c r="X1233" s="2" t="s">
        <v>108</v>
      </c>
      <c r="Y1233" s="2" t="s">
        <v>135</v>
      </c>
      <c r="Z1233" s="323">
        <v>45658</v>
      </c>
      <c r="AA1233" s="323">
        <v>46022</v>
      </c>
      <c r="AB1233" s="324">
        <v>8760</v>
      </c>
      <c r="AC1233" s="325">
        <v>58.5</v>
      </c>
      <c r="AD1233" s="274">
        <f t="shared" si="364"/>
        <v>1.0967899999999999</v>
      </c>
      <c r="AE1233" s="326">
        <f t="shared" si="372"/>
        <v>53.337466607098904</v>
      </c>
      <c r="AF1233" s="296" t="str">
        <f t="shared" si="373"/>
        <v/>
      </c>
      <c r="AG1233" s="296"/>
      <c r="AH1233" s="332">
        <v>44755</v>
      </c>
      <c r="AI1233" s="2" t="s">
        <v>108</v>
      </c>
      <c r="AJ1233" s="2" t="s">
        <v>111</v>
      </c>
      <c r="AK1233" s="323">
        <v>45292</v>
      </c>
      <c r="AL1233" s="323">
        <v>45657</v>
      </c>
      <c r="AM1233" s="324">
        <v>8784</v>
      </c>
      <c r="AN1233" s="325">
        <v>229.51</v>
      </c>
      <c r="AO1233" s="274">
        <f t="shared" si="365"/>
        <v>0.98765000000000003</v>
      </c>
      <c r="AP1233" s="326">
        <f t="shared" si="374"/>
        <v>232.37989166202601</v>
      </c>
      <c r="AQ1233" s="296">
        <f t="shared" si="375"/>
        <v>232.37989166202601</v>
      </c>
      <c r="AR1233" s="296"/>
      <c r="AS1233" s="332">
        <v>44770</v>
      </c>
      <c r="AT1233" s="2" t="s">
        <v>115</v>
      </c>
      <c r="AU1233" s="2" t="s">
        <v>110</v>
      </c>
      <c r="AV1233" s="323">
        <v>44927</v>
      </c>
      <c r="AW1233" s="323">
        <v>45016</v>
      </c>
      <c r="AX1233" s="324">
        <v>2159</v>
      </c>
      <c r="AY1233" s="325">
        <v>451.94</v>
      </c>
      <c r="AZ1233" s="274">
        <f t="shared" si="366"/>
        <v>0.98765000000000003</v>
      </c>
      <c r="BA1233" s="326">
        <f t="shared" si="376"/>
        <v>457.59125196172732</v>
      </c>
      <c r="BB1233" s="296" t="str">
        <f t="shared" si="377"/>
        <v/>
      </c>
      <c r="BC1233" t="str">
        <f t="shared" si="367"/>
        <v/>
      </c>
      <c r="BD1233" s="296"/>
      <c r="BE1233" s="296"/>
      <c r="BF1233" s="332">
        <v>45133</v>
      </c>
      <c r="BG1233" s="2" t="s">
        <v>115</v>
      </c>
      <c r="BH1233" s="2" t="s">
        <v>111</v>
      </c>
      <c r="BI1233" s="323">
        <v>45292</v>
      </c>
      <c r="BJ1233" s="323">
        <v>45382</v>
      </c>
      <c r="BK1233" s="324">
        <v>2183</v>
      </c>
      <c r="BL1233" s="325">
        <v>146.32</v>
      </c>
      <c r="BM1233" s="274">
        <f t="shared" si="368"/>
        <v>0.96609999999999996</v>
      </c>
      <c r="BN1233" s="326">
        <f t="shared" si="378"/>
        <v>151.45430079701893</v>
      </c>
      <c r="BO1233" s="296">
        <f t="shared" si="379"/>
        <v>151.45430079701893</v>
      </c>
      <c r="BP1233">
        <f t="shared" si="369"/>
        <v>1</v>
      </c>
      <c r="BQ1233" s="296"/>
      <c r="BR1233" s="332">
        <v>45118</v>
      </c>
      <c r="BS1233" s="2" t="s">
        <v>108</v>
      </c>
      <c r="BT1233" s="2" t="s">
        <v>135</v>
      </c>
      <c r="BU1233" s="323">
        <v>45658</v>
      </c>
      <c r="BV1233" s="323">
        <v>46022</v>
      </c>
      <c r="BW1233" s="324">
        <v>8760</v>
      </c>
      <c r="BX1233" s="325">
        <v>121.7</v>
      </c>
      <c r="BY1233" s="274">
        <f t="shared" si="370"/>
        <v>0.96609999999999996</v>
      </c>
      <c r="BZ1233" s="326">
        <f t="shared" si="380"/>
        <v>125.970396439292</v>
      </c>
      <c r="CA1233" s="296" t="str">
        <f t="shared" si="381"/>
        <v/>
      </c>
    </row>
    <row r="1234" spans="12:79" x14ac:dyDescent="0.25">
      <c r="L1234" s="332">
        <v>43906</v>
      </c>
      <c r="M1234" s="2" t="s">
        <v>108</v>
      </c>
      <c r="N1234" s="2" t="s">
        <v>151</v>
      </c>
      <c r="O1234" s="323">
        <v>44197</v>
      </c>
      <c r="P1234" s="323">
        <v>44561</v>
      </c>
      <c r="Q1234" s="324">
        <v>8760</v>
      </c>
      <c r="R1234" s="325">
        <v>37.46</v>
      </c>
      <c r="S1234" s="274">
        <f t="shared" si="362"/>
        <v>1.0590200000000001</v>
      </c>
      <c r="T1234" s="326">
        <f t="shared" si="371"/>
        <v>35.372325357405899</v>
      </c>
      <c r="U1234" s="296" t="str">
        <f t="shared" si="363"/>
        <v/>
      </c>
      <c r="V1234" s="296"/>
      <c r="W1234" s="332">
        <v>44341</v>
      </c>
      <c r="X1234" s="2" t="s">
        <v>108</v>
      </c>
      <c r="Y1234" s="2" t="s">
        <v>138</v>
      </c>
      <c r="Z1234" s="323">
        <v>46023</v>
      </c>
      <c r="AA1234" s="323">
        <v>46387</v>
      </c>
      <c r="AB1234" s="324">
        <v>8760</v>
      </c>
      <c r="AC1234" s="325">
        <v>58.25</v>
      </c>
      <c r="AD1234" s="274">
        <f t="shared" si="364"/>
        <v>1.0967899999999999</v>
      </c>
      <c r="AE1234" s="326">
        <f t="shared" si="372"/>
        <v>53.109528715615575</v>
      </c>
      <c r="AF1234" s="296" t="str">
        <f t="shared" si="373"/>
        <v/>
      </c>
      <c r="AG1234" s="296"/>
      <c r="AH1234" s="332">
        <v>44755</v>
      </c>
      <c r="AI1234" s="2" t="s">
        <v>108</v>
      </c>
      <c r="AJ1234" s="2" t="s">
        <v>135</v>
      </c>
      <c r="AK1234" s="323">
        <v>45658</v>
      </c>
      <c r="AL1234" s="323">
        <v>46022</v>
      </c>
      <c r="AM1234" s="324">
        <v>8760</v>
      </c>
      <c r="AN1234" s="325">
        <v>179.13</v>
      </c>
      <c r="AO1234" s="274">
        <f t="shared" si="365"/>
        <v>0.98765000000000003</v>
      </c>
      <c r="AP1234" s="326">
        <f t="shared" si="374"/>
        <v>181.36991849339339</v>
      </c>
      <c r="AQ1234" s="296" t="str">
        <f t="shared" si="375"/>
        <v/>
      </c>
      <c r="AR1234" s="296"/>
      <c r="AS1234" s="332">
        <v>44770</v>
      </c>
      <c r="AT1234" s="2" t="s">
        <v>115</v>
      </c>
      <c r="AU1234" s="2" t="s">
        <v>134</v>
      </c>
      <c r="AV1234" s="323">
        <v>45017</v>
      </c>
      <c r="AW1234" s="323">
        <v>45107</v>
      </c>
      <c r="AX1234" s="324">
        <v>2184</v>
      </c>
      <c r="AY1234" s="325">
        <v>319.87</v>
      </c>
      <c r="AZ1234" s="274">
        <f t="shared" si="366"/>
        <v>0.98765000000000003</v>
      </c>
      <c r="BA1234" s="326">
        <f t="shared" si="376"/>
        <v>323.86979193033972</v>
      </c>
      <c r="BB1234" s="296" t="str">
        <f t="shared" si="377"/>
        <v/>
      </c>
      <c r="BC1234" t="str">
        <f t="shared" si="367"/>
        <v/>
      </c>
      <c r="BD1234" s="296"/>
      <c r="BE1234" s="296"/>
      <c r="BF1234" s="332">
        <v>45133</v>
      </c>
      <c r="BG1234" s="2" t="s">
        <v>115</v>
      </c>
      <c r="BH1234" s="2" t="s">
        <v>117</v>
      </c>
      <c r="BI1234" s="323">
        <v>45383</v>
      </c>
      <c r="BJ1234" s="323">
        <v>45473</v>
      </c>
      <c r="BK1234" s="324">
        <v>2184</v>
      </c>
      <c r="BL1234" s="325">
        <v>127.62</v>
      </c>
      <c r="BM1234" s="274">
        <f t="shared" si="368"/>
        <v>0.96609999999999996</v>
      </c>
      <c r="BN1234" s="326">
        <f t="shared" si="378"/>
        <v>132.09812648794122</v>
      </c>
      <c r="BO1234" s="296">
        <f t="shared" si="379"/>
        <v>132.09812648794122</v>
      </c>
      <c r="BP1234">
        <f t="shared" si="369"/>
        <v>1</v>
      </c>
      <c r="BQ1234" s="296"/>
      <c r="BR1234" s="332">
        <v>45118</v>
      </c>
      <c r="BS1234" s="2" t="s">
        <v>108</v>
      </c>
      <c r="BT1234" s="2" t="s">
        <v>138</v>
      </c>
      <c r="BU1234" s="323">
        <v>46023</v>
      </c>
      <c r="BV1234" s="323">
        <v>46387</v>
      </c>
      <c r="BW1234" s="324">
        <v>8760</v>
      </c>
      <c r="BX1234" s="325">
        <v>101.37</v>
      </c>
      <c r="BY1234" s="274">
        <f t="shared" si="370"/>
        <v>0.96609999999999996</v>
      </c>
      <c r="BZ1234" s="326">
        <f t="shared" si="380"/>
        <v>104.92702618776525</v>
      </c>
      <c r="CA1234" s="296" t="str">
        <f t="shared" si="381"/>
        <v/>
      </c>
    </row>
    <row r="1235" spans="12:79" x14ac:dyDescent="0.25">
      <c r="L1235" s="332">
        <v>43906</v>
      </c>
      <c r="M1235" s="2" t="s">
        <v>108</v>
      </c>
      <c r="N1235" s="2" t="s">
        <v>133</v>
      </c>
      <c r="O1235" s="323">
        <v>44562</v>
      </c>
      <c r="P1235" s="323">
        <v>44926</v>
      </c>
      <c r="Q1235" s="324">
        <v>8760</v>
      </c>
      <c r="R1235" s="325">
        <v>40.69</v>
      </c>
      <c r="S1235" s="274">
        <f t="shared" si="362"/>
        <v>1.0590200000000001</v>
      </c>
      <c r="T1235" s="326">
        <f t="shared" si="371"/>
        <v>38.422314970444368</v>
      </c>
      <c r="U1235" s="296" t="str">
        <f t="shared" si="363"/>
        <v/>
      </c>
      <c r="V1235" s="296"/>
      <c r="W1235" s="332">
        <v>44341</v>
      </c>
      <c r="X1235" s="2" t="s">
        <v>108</v>
      </c>
      <c r="Y1235" s="2" t="s">
        <v>141</v>
      </c>
      <c r="Z1235" s="323">
        <v>46388</v>
      </c>
      <c r="AA1235" s="323">
        <v>46752</v>
      </c>
      <c r="AB1235" s="324">
        <v>8760</v>
      </c>
      <c r="AC1235" s="325">
        <v>58.63</v>
      </c>
      <c r="AD1235" s="274">
        <f t="shared" si="364"/>
        <v>1.0967899999999999</v>
      </c>
      <c r="AE1235" s="326">
        <f t="shared" si="372"/>
        <v>53.455994310670235</v>
      </c>
      <c r="AF1235" s="296" t="str">
        <f t="shared" si="373"/>
        <v/>
      </c>
      <c r="AG1235" s="296"/>
      <c r="AH1235" s="332">
        <v>44755</v>
      </c>
      <c r="AI1235" s="2" t="s">
        <v>108</v>
      </c>
      <c r="AJ1235" s="2" t="s">
        <v>138</v>
      </c>
      <c r="AK1235" s="323">
        <v>46023</v>
      </c>
      <c r="AL1235" s="323">
        <v>46387</v>
      </c>
      <c r="AM1235" s="324">
        <v>8760</v>
      </c>
      <c r="AN1235" s="325">
        <v>151.19999999999999</v>
      </c>
      <c r="AO1235" s="274">
        <f t="shared" si="365"/>
        <v>0.98765000000000003</v>
      </c>
      <c r="AP1235" s="326">
        <f t="shared" si="374"/>
        <v>153.09066977168024</v>
      </c>
      <c r="AQ1235" s="296" t="str">
        <f t="shared" si="375"/>
        <v/>
      </c>
      <c r="AR1235" s="296"/>
      <c r="AS1235" s="332">
        <v>44770</v>
      </c>
      <c r="AT1235" s="2" t="s">
        <v>115</v>
      </c>
      <c r="AU1235" s="2" t="s">
        <v>137</v>
      </c>
      <c r="AV1235" s="323">
        <v>45108</v>
      </c>
      <c r="AW1235" s="323">
        <v>45199</v>
      </c>
      <c r="AX1235" s="324">
        <v>2208</v>
      </c>
      <c r="AY1235" s="325">
        <v>318.63</v>
      </c>
      <c r="AZ1235" s="274">
        <f t="shared" si="366"/>
        <v>0.98765000000000003</v>
      </c>
      <c r="BA1235" s="326">
        <f t="shared" si="376"/>
        <v>322.61428643750315</v>
      </c>
      <c r="BB1235" s="296" t="str">
        <f t="shared" si="377"/>
        <v/>
      </c>
      <c r="BC1235" t="str">
        <f t="shared" si="367"/>
        <v/>
      </c>
      <c r="BD1235" s="296"/>
      <c r="BE1235" s="296"/>
      <c r="BF1235" s="332">
        <v>45133</v>
      </c>
      <c r="BG1235" s="2" t="s">
        <v>115</v>
      </c>
      <c r="BH1235" s="2" t="s">
        <v>118</v>
      </c>
      <c r="BI1235" s="323">
        <v>45474</v>
      </c>
      <c r="BJ1235" s="323">
        <v>45565</v>
      </c>
      <c r="BK1235" s="324">
        <v>2208</v>
      </c>
      <c r="BL1235" s="325">
        <v>135.32</v>
      </c>
      <c r="BM1235" s="274">
        <f t="shared" si="368"/>
        <v>0.96609999999999996</v>
      </c>
      <c r="BN1235" s="326">
        <f t="shared" si="378"/>
        <v>140.06831590932615</v>
      </c>
      <c r="BO1235" s="296">
        <f t="shared" si="379"/>
        <v>140.06831590932615</v>
      </c>
      <c r="BP1235">
        <f t="shared" si="369"/>
        <v>1</v>
      </c>
      <c r="BQ1235" s="296"/>
      <c r="BR1235" s="332">
        <v>45118</v>
      </c>
      <c r="BS1235" s="2" t="s">
        <v>108</v>
      </c>
      <c r="BT1235" s="2" t="s">
        <v>141</v>
      </c>
      <c r="BU1235" s="323">
        <v>46388</v>
      </c>
      <c r="BV1235" s="323">
        <v>46752</v>
      </c>
      <c r="BW1235" s="324">
        <v>8760</v>
      </c>
      <c r="BX1235" s="325">
        <v>84.62</v>
      </c>
      <c r="BY1235" s="274">
        <f t="shared" si="370"/>
        <v>0.96609999999999996</v>
      </c>
      <c r="BZ1235" s="326">
        <f t="shared" si="380"/>
        <v>87.589276472414866</v>
      </c>
      <c r="CA1235" s="296" t="str">
        <f t="shared" si="381"/>
        <v/>
      </c>
    </row>
    <row r="1236" spans="12:79" x14ac:dyDescent="0.25">
      <c r="L1236" s="332">
        <v>43906</v>
      </c>
      <c r="M1236" s="2" t="s">
        <v>108</v>
      </c>
      <c r="N1236" s="2" t="s">
        <v>110</v>
      </c>
      <c r="O1236" s="323">
        <v>44927</v>
      </c>
      <c r="P1236" s="323">
        <v>45291</v>
      </c>
      <c r="Q1236" s="324">
        <v>8760</v>
      </c>
      <c r="R1236" s="325">
        <v>42.63</v>
      </c>
      <c r="S1236" s="274">
        <f t="shared" si="362"/>
        <v>1.0590200000000001</v>
      </c>
      <c r="T1236" s="326">
        <f t="shared" si="371"/>
        <v>40.254197276727538</v>
      </c>
      <c r="U1236" s="296" t="str">
        <f t="shared" si="363"/>
        <v/>
      </c>
      <c r="V1236" s="296"/>
      <c r="W1236" s="332">
        <v>44340</v>
      </c>
      <c r="X1236" s="2" t="s">
        <v>108</v>
      </c>
      <c r="Y1236" s="2" t="s">
        <v>133</v>
      </c>
      <c r="Z1236" s="323">
        <v>44562</v>
      </c>
      <c r="AA1236" s="323">
        <v>44926</v>
      </c>
      <c r="AB1236" s="324">
        <v>8760</v>
      </c>
      <c r="AC1236" s="325">
        <v>64.2</v>
      </c>
      <c r="AD1236" s="274">
        <f t="shared" si="364"/>
        <v>1.0967899999999999</v>
      </c>
      <c r="AE1236" s="326">
        <f t="shared" si="372"/>
        <v>58.534450532918797</v>
      </c>
      <c r="AF1236" s="296" t="str">
        <f t="shared" si="373"/>
        <v/>
      </c>
      <c r="AG1236" s="296"/>
      <c r="AH1236" s="332">
        <v>44755</v>
      </c>
      <c r="AI1236" s="2" t="s">
        <v>108</v>
      </c>
      <c r="AJ1236" s="2" t="s">
        <v>141</v>
      </c>
      <c r="AK1236" s="323">
        <v>46388</v>
      </c>
      <c r="AL1236" s="323">
        <v>46752</v>
      </c>
      <c r="AM1236" s="324">
        <v>8760</v>
      </c>
      <c r="AN1236" s="325">
        <v>131.41999999999999</v>
      </c>
      <c r="AO1236" s="274">
        <f t="shared" si="365"/>
        <v>0.98765000000000003</v>
      </c>
      <c r="AP1236" s="326">
        <f t="shared" si="374"/>
        <v>133.06333215207815</v>
      </c>
      <c r="AQ1236" s="296" t="str">
        <f t="shared" si="375"/>
        <v/>
      </c>
      <c r="AR1236" s="296"/>
      <c r="AS1236" s="332">
        <v>44770</v>
      </c>
      <c r="AT1236" s="2" t="s">
        <v>115</v>
      </c>
      <c r="AU1236" s="2" t="s">
        <v>116</v>
      </c>
      <c r="AV1236" s="323">
        <v>45200</v>
      </c>
      <c r="AW1236" s="323">
        <v>45291</v>
      </c>
      <c r="AX1236" s="324">
        <v>2209</v>
      </c>
      <c r="AY1236" s="325">
        <v>381.76</v>
      </c>
      <c r="AZ1236" s="274">
        <f t="shared" si="366"/>
        <v>0.98765000000000003</v>
      </c>
      <c r="BA1236" s="326">
        <f t="shared" si="376"/>
        <v>386.53369108489846</v>
      </c>
      <c r="BB1236" s="296" t="str">
        <f t="shared" si="377"/>
        <v/>
      </c>
      <c r="BC1236">
        <f t="shared" si="367"/>
        <v>1</v>
      </c>
      <c r="BD1236" s="296"/>
      <c r="BE1236" s="296"/>
      <c r="BF1236" s="332">
        <v>45133</v>
      </c>
      <c r="BG1236" s="2" t="s">
        <v>115</v>
      </c>
      <c r="BH1236" s="2" t="s">
        <v>140</v>
      </c>
      <c r="BI1236" s="323">
        <v>45566</v>
      </c>
      <c r="BJ1236" s="323">
        <v>45657</v>
      </c>
      <c r="BK1236" s="324">
        <v>2209</v>
      </c>
      <c r="BL1236" s="325">
        <v>158.4</v>
      </c>
      <c r="BM1236" s="274">
        <f t="shared" si="368"/>
        <v>0.96609999999999996</v>
      </c>
      <c r="BN1236" s="326">
        <f t="shared" si="378"/>
        <v>163.95818238277613</v>
      </c>
      <c r="BO1236" s="296" t="str">
        <f t="shared" si="379"/>
        <v/>
      </c>
      <c r="BP1236" t="str">
        <f t="shared" si="369"/>
        <v/>
      </c>
      <c r="BQ1236" s="296"/>
      <c r="BR1236" s="332">
        <v>45118</v>
      </c>
      <c r="BS1236" s="2" t="s">
        <v>108</v>
      </c>
      <c r="BT1236" s="2" t="s">
        <v>143</v>
      </c>
      <c r="BU1236" s="323">
        <v>46753</v>
      </c>
      <c r="BV1236" s="323">
        <v>47118</v>
      </c>
      <c r="BW1236" s="324">
        <v>8784</v>
      </c>
      <c r="BX1236" s="325">
        <v>77.98</v>
      </c>
      <c r="BY1236" s="274">
        <f t="shared" si="370"/>
        <v>0.96609999999999996</v>
      </c>
      <c r="BZ1236" s="326">
        <f t="shared" si="380"/>
        <v>80.716281958389402</v>
      </c>
      <c r="CA1236" s="296" t="str">
        <f t="shared" si="381"/>
        <v/>
      </c>
    </row>
    <row r="1237" spans="12:79" x14ac:dyDescent="0.25">
      <c r="L1237" s="332">
        <v>43906</v>
      </c>
      <c r="M1237" s="2" t="s">
        <v>108</v>
      </c>
      <c r="N1237" s="2" t="s">
        <v>111</v>
      </c>
      <c r="O1237" s="323">
        <v>45292</v>
      </c>
      <c r="P1237" s="323">
        <v>45657</v>
      </c>
      <c r="Q1237" s="324">
        <v>8784</v>
      </c>
      <c r="R1237" s="325">
        <v>43.65</v>
      </c>
      <c r="S1237" s="274">
        <f t="shared" si="362"/>
        <v>1.0590200000000001</v>
      </c>
      <c r="T1237" s="326">
        <f t="shared" si="371"/>
        <v>41.217351891371266</v>
      </c>
      <c r="U1237" s="296" t="str">
        <f t="shared" si="363"/>
        <v/>
      </c>
      <c r="V1237" s="296"/>
      <c r="W1237" s="332">
        <v>44340</v>
      </c>
      <c r="X1237" s="2" t="s">
        <v>108</v>
      </c>
      <c r="Y1237" s="2" t="s">
        <v>110</v>
      </c>
      <c r="Z1237" s="323">
        <v>44927</v>
      </c>
      <c r="AA1237" s="323">
        <v>45291</v>
      </c>
      <c r="AB1237" s="324">
        <v>8760</v>
      </c>
      <c r="AC1237" s="325">
        <v>61.08</v>
      </c>
      <c r="AD1237" s="274">
        <f t="shared" si="364"/>
        <v>1.0967899999999999</v>
      </c>
      <c r="AE1237" s="326">
        <f t="shared" si="372"/>
        <v>55.689785647206854</v>
      </c>
      <c r="AF1237" s="296" t="str">
        <f t="shared" si="373"/>
        <v/>
      </c>
      <c r="AG1237" s="296"/>
      <c r="AH1237" s="332">
        <v>44755</v>
      </c>
      <c r="AI1237" s="2" t="s">
        <v>108</v>
      </c>
      <c r="AJ1237" s="2" t="s">
        <v>143</v>
      </c>
      <c r="AK1237" s="323">
        <v>46753</v>
      </c>
      <c r="AL1237" s="323">
        <v>47118</v>
      </c>
      <c r="AM1237" s="324">
        <v>8784</v>
      </c>
      <c r="AN1237" s="325">
        <v>128.62</v>
      </c>
      <c r="AO1237" s="274">
        <f t="shared" si="365"/>
        <v>0.98765000000000003</v>
      </c>
      <c r="AP1237" s="326">
        <f t="shared" si="374"/>
        <v>130.22831974889891</v>
      </c>
      <c r="AQ1237" s="296" t="str">
        <f t="shared" si="375"/>
        <v/>
      </c>
      <c r="AR1237" s="296"/>
      <c r="AS1237" s="332">
        <v>44770</v>
      </c>
      <c r="AT1237" s="2" t="s">
        <v>115</v>
      </c>
      <c r="AU1237" s="2" t="s">
        <v>111</v>
      </c>
      <c r="AV1237" s="323">
        <v>45292</v>
      </c>
      <c r="AW1237" s="323">
        <v>45382</v>
      </c>
      <c r="AX1237" s="324">
        <v>2183</v>
      </c>
      <c r="AY1237" s="325">
        <v>317.11</v>
      </c>
      <c r="AZ1237" s="274">
        <f t="shared" si="366"/>
        <v>0.98765000000000003</v>
      </c>
      <c r="BA1237" s="326">
        <f t="shared" si="376"/>
        <v>321.0752797043487</v>
      </c>
      <c r="BB1237" s="296" t="str">
        <f t="shared" si="377"/>
        <v/>
      </c>
      <c r="BC1237">
        <f t="shared" si="367"/>
        <v>1</v>
      </c>
      <c r="BD1237" s="296"/>
      <c r="BE1237" s="296"/>
      <c r="BF1237" s="332">
        <v>45133</v>
      </c>
      <c r="BG1237" s="2" t="s">
        <v>115</v>
      </c>
      <c r="BH1237" s="2" t="s">
        <v>135</v>
      </c>
      <c r="BI1237" s="323">
        <v>45658</v>
      </c>
      <c r="BJ1237" s="323">
        <v>45747</v>
      </c>
      <c r="BK1237" s="324">
        <v>2159</v>
      </c>
      <c r="BL1237" s="325">
        <v>159.35</v>
      </c>
      <c r="BM1237" s="274">
        <f t="shared" si="368"/>
        <v>0.96609999999999996</v>
      </c>
      <c r="BN1237" s="326">
        <f t="shared" si="378"/>
        <v>164.94151744125867</v>
      </c>
      <c r="BO1237" s="296" t="str">
        <f t="shared" si="379"/>
        <v/>
      </c>
      <c r="BP1237" t="str">
        <f t="shared" si="369"/>
        <v/>
      </c>
      <c r="BQ1237" s="296"/>
      <c r="BR1237" s="332">
        <v>45118</v>
      </c>
      <c r="BS1237" s="2" t="s">
        <v>108</v>
      </c>
      <c r="BT1237" s="2" t="s">
        <v>146</v>
      </c>
      <c r="BU1237" s="323">
        <v>47119</v>
      </c>
      <c r="BV1237" s="323">
        <v>47483</v>
      </c>
      <c r="BW1237" s="324">
        <v>8760</v>
      </c>
      <c r="BX1237" s="325">
        <v>76.97</v>
      </c>
      <c r="BY1237" s="274">
        <f t="shared" si="370"/>
        <v>0.96609999999999996</v>
      </c>
      <c r="BZ1237" s="326">
        <f t="shared" si="380"/>
        <v>79.670841527792163</v>
      </c>
      <c r="CA1237" s="296" t="str">
        <f t="shared" si="381"/>
        <v/>
      </c>
    </row>
    <row r="1238" spans="12:79" x14ac:dyDescent="0.25">
      <c r="L1238" s="332">
        <v>43906</v>
      </c>
      <c r="M1238" s="2" t="s">
        <v>108</v>
      </c>
      <c r="N1238" s="2" t="s">
        <v>135</v>
      </c>
      <c r="O1238" s="323">
        <v>45658</v>
      </c>
      <c r="P1238" s="323">
        <v>46022</v>
      </c>
      <c r="Q1238" s="324">
        <v>8760</v>
      </c>
      <c r="R1238" s="325">
        <v>44.05</v>
      </c>
      <c r="S1238" s="274">
        <f t="shared" ref="S1238:S1301" si="382">VLOOKUP(CONCATENATE(YEAR(L1238),"-",MONTH(L1238)),$A$22:$B$69,2,0)</f>
        <v>1.0590200000000001</v>
      </c>
      <c r="T1238" s="326">
        <f t="shared" si="371"/>
        <v>41.595059583388412</v>
      </c>
      <c r="U1238" s="296" t="str">
        <f t="shared" ref="U1238:U1301" si="383">IF(AND($L1238&gt;=N$19,$L1238&lt;=O$19,$N1238=U$16),T1238,"")</f>
        <v/>
      </c>
      <c r="V1238" s="296"/>
      <c r="W1238" s="332">
        <v>44340</v>
      </c>
      <c r="X1238" s="2" t="s">
        <v>108</v>
      </c>
      <c r="Y1238" s="2" t="s">
        <v>111</v>
      </c>
      <c r="Z1238" s="323">
        <v>45292</v>
      </c>
      <c r="AA1238" s="323">
        <v>45657</v>
      </c>
      <c r="AB1238" s="324">
        <v>8784</v>
      </c>
      <c r="AC1238" s="325">
        <v>59.28</v>
      </c>
      <c r="AD1238" s="274">
        <f t="shared" ref="AD1238:AD1301" si="384">VLOOKUP(CONCATENATE(YEAR(W1238),"-",MONTH(W1238)),$A$22:$B$69,2,0)</f>
        <v>1.0967899999999999</v>
      </c>
      <c r="AE1238" s="326">
        <f t="shared" si="372"/>
        <v>54.048632828526884</v>
      </c>
      <c r="AF1238" s="296" t="str">
        <f t="shared" si="373"/>
        <v/>
      </c>
      <c r="AG1238" s="296"/>
      <c r="AH1238" s="332">
        <v>44755</v>
      </c>
      <c r="AI1238" s="2" t="s">
        <v>108</v>
      </c>
      <c r="AJ1238" s="2" t="s">
        <v>146</v>
      </c>
      <c r="AK1238" s="323">
        <v>47119</v>
      </c>
      <c r="AL1238" s="323">
        <v>47483</v>
      </c>
      <c r="AM1238" s="324">
        <v>8760</v>
      </c>
      <c r="AN1238" s="325">
        <v>121.63</v>
      </c>
      <c r="AO1238" s="274">
        <f t="shared" ref="AO1238:AO1301" si="385">VLOOKUP(CONCATENATE(YEAR(AH1238),"-",MONTH(AH1238)),$A$22:$B$69,2,0)</f>
        <v>0.98765000000000003</v>
      </c>
      <c r="AP1238" s="326">
        <f t="shared" si="374"/>
        <v>123.15091378524781</v>
      </c>
      <c r="AQ1238" s="296" t="str">
        <f t="shared" si="375"/>
        <v/>
      </c>
      <c r="AR1238" s="296"/>
      <c r="AS1238" s="332">
        <v>44770</v>
      </c>
      <c r="AT1238" s="2" t="s">
        <v>115</v>
      </c>
      <c r="AU1238" s="2" t="s">
        <v>117</v>
      </c>
      <c r="AV1238" s="323">
        <v>45383</v>
      </c>
      <c r="AW1238" s="323">
        <v>45473</v>
      </c>
      <c r="AX1238" s="324">
        <v>2184</v>
      </c>
      <c r="AY1238" s="325">
        <v>155.77000000000001</v>
      </c>
      <c r="AZ1238" s="274">
        <f t="shared" ref="AZ1238:AZ1301" si="386">VLOOKUP(CONCATENATE(YEAR(AS1238),"-",MONTH(AS1238)),$A$22:$B$69,2,0)</f>
        <v>0.98765000000000003</v>
      </c>
      <c r="BA1238" s="326">
        <f t="shared" si="376"/>
        <v>157.71781501544069</v>
      </c>
      <c r="BB1238" s="296" t="str">
        <f t="shared" si="377"/>
        <v/>
      </c>
      <c r="BC1238">
        <f t="shared" ref="BC1238:BC1301" si="387">IF(OR(AU1238=AU$16,AU1238=AV$16,AU1238=AW$16,AU1238=AX$16),1,"")</f>
        <v>1</v>
      </c>
      <c r="BD1238" s="296"/>
      <c r="BE1238" s="296"/>
      <c r="BF1238" s="332">
        <v>45133</v>
      </c>
      <c r="BG1238" s="2" t="s">
        <v>115</v>
      </c>
      <c r="BH1238" s="2" t="s">
        <v>145</v>
      </c>
      <c r="BI1238" s="323">
        <v>45748</v>
      </c>
      <c r="BJ1238" s="323">
        <v>45838</v>
      </c>
      <c r="BK1238" s="324">
        <v>2184</v>
      </c>
      <c r="BL1238" s="325">
        <v>108.34</v>
      </c>
      <c r="BM1238" s="274">
        <f t="shared" ref="BM1238:BM1301" si="388">VLOOKUP(CONCATENATE(YEAR(BF1238),"-",MONTH(BF1238)),$A$22:$B$69,2,0)</f>
        <v>0.96609999999999996</v>
      </c>
      <c r="BN1238" s="326">
        <f t="shared" si="378"/>
        <v>112.1416002484215</v>
      </c>
      <c r="BO1238" s="296" t="str">
        <f t="shared" si="379"/>
        <v/>
      </c>
      <c r="BP1238" t="str">
        <f t="shared" ref="BP1238:BP1301" si="389">IF(OR(BH1238=BH$16,BH1238=BI$16,BH1238=BJ$16,BH1238=BK$16),1,"")</f>
        <v/>
      </c>
      <c r="BQ1238" s="296"/>
      <c r="BR1238" s="332">
        <v>45118</v>
      </c>
      <c r="BS1238" s="2" t="s">
        <v>108</v>
      </c>
      <c r="BT1238" s="2" t="s">
        <v>149</v>
      </c>
      <c r="BU1238" s="323">
        <v>47484</v>
      </c>
      <c r="BV1238" s="323">
        <v>47848</v>
      </c>
      <c r="BW1238" s="324">
        <v>8760</v>
      </c>
      <c r="BX1238" s="325">
        <v>76.19</v>
      </c>
      <c r="BY1238" s="274">
        <f t="shared" ref="BY1238:BY1301" si="390">VLOOKUP(CONCATENATE(YEAR(BR1238),"-",MONTH(BR1238)),$A$22:$B$69,2,0)</f>
        <v>0.96609999999999996</v>
      </c>
      <c r="BZ1238" s="326">
        <f t="shared" si="380"/>
        <v>78.863471690301211</v>
      </c>
      <c r="CA1238" s="296" t="str">
        <f t="shared" si="381"/>
        <v/>
      </c>
    </row>
    <row r="1239" spans="12:79" x14ac:dyDescent="0.25">
      <c r="L1239" s="332">
        <v>43906</v>
      </c>
      <c r="M1239" s="2" t="s">
        <v>108</v>
      </c>
      <c r="N1239" s="2" t="s">
        <v>138</v>
      </c>
      <c r="O1239" s="323">
        <v>46023</v>
      </c>
      <c r="P1239" s="323">
        <v>46387</v>
      </c>
      <c r="Q1239" s="324">
        <v>8760</v>
      </c>
      <c r="R1239" s="325">
        <v>44.6</v>
      </c>
      <c r="S1239" s="274">
        <f t="shared" si="382"/>
        <v>1.0590200000000001</v>
      </c>
      <c r="T1239" s="326">
        <f t="shared" ref="T1239:T1302" si="391">IF(R1239="","",R1239/S1239)</f>
        <v>42.11440765991199</v>
      </c>
      <c r="U1239" s="296" t="str">
        <f t="shared" si="383"/>
        <v/>
      </c>
      <c r="V1239" s="296"/>
      <c r="W1239" s="332">
        <v>44340</v>
      </c>
      <c r="X1239" s="2" t="s">
        <v>108</v>
      </c>
      <c r="Y1239" s="2" t="s">
        <v>135</v>
      </c>
      <c r="Z1239" s="323">
        <v>45658</v>
      </c>
      <c r="AA1239" s="323">
        <v>46022</v>
      </c>
      <c r="AB1239" s="324">
        <v>8760</v>
      </c>
      <c r="AC1239" s="325">
        <v>57.85</v>
      </c>
      <c r="AD1239" s="274">
        <f t="shared" si="384"/>
        <v>1.0967899999999999</v>
      </c>
      <c r="AE1239" s="326">
        <f t="shared" ref="AE1239:AE1302" si="392">IF(AC1239="","",AC1239/AD1239)</f>
        <v>52.744828089242247</v>
      </c>
      <c r="AF1239" s="296" t="str">
        <f t="shared" ref="AF1239:AF1302" si="393">IF(AND($W1239&gt;=Y$13,$W1239&lt;=Z$13,$Y1239=AF$16),AE1239,"")</f>
        <v/>
      </c>
      <c r="AG1239" s="296"/>
      <c r="AH1239" s="332">
        <v>44755</v>
      </c>
      <c r="AI1239" s="2" t="s">
        <v>108</v>
      </c>
      <c r="AJ1239" s="2" t="s">
        <v>149</v>
      </c>
      <c r="AK1239" s="323">
        <v>47484</v>
      </c>
      <c r="AL1239" s="323">
        <v>47848</v>
      </c>
      <c r="AM1239" s="324">
        <v>8760</v>
      </c>
      <c r="AN1239" s="325">
        <v>122.14</v>
      </c>
      <c r="AO1239" s="274">
        <f t="shared" si="385"/>
        <v>0.98765000000000003</v>
      </c>
      <c r="AP1239" s="326">
        <f t="shared" ref="AP1239:AP1302" si="394">IF(AN1239="","",AN1239/AO1239)</f>
        <v>123.66729104439831</v>
      </c>
      <c r="AQ1239" s="296" t="str">
        <f t="shared" ref="AQ1239:AQ1302" si="395">IF(AND(AH1239&gt;=AJ$19,AH1239&lt;=AK$19,$AJ1239=AQ$16),AP1239,"")</f>
        <v/>
      </c>
      <c r="AR1239" s="296"/>
      <c r="AS1239" s="332">
        <v>44770</v>
      </c>
      <c r="AT1239" s="2" t="s">
        <v>115</v>
      </c>
      <c r="AU1239" s="2" t="s">
        <v>118</v>
      </c>
      <c r="AV1239" s="323">
        <v>45474</v>
      </c>
      <c r="AW1239" s="323">
        <v>45565</v>
      </c>
      <c r="AX1239" s="324">
        <v>2208</v>
      </c>
      <c r="AY1239" s="325">
        <v>154.75</v>
      </c>
      <c r="AZ1239" s="274">
        <f t="shared" si="386"/>
        <v>0.98765000000000003</v>
      </c>
      <c r="BA1239" s="326">
        <f t="shared" ref="BA1239:BA1302" si="396">IF(AY1239="","",AY1239/AZ1239)</f>
        <v>156.68506049713966</v>
      </c>
      <c r="BB1239" s="296" t="str">
        <f t="shared" ref="BB1239:BB1302" si="397">IF(AND(AS1239&gt;=BA$16,AS1239&lt;=BB$16,BC1239=1),BA1239,"")</f>
        <v/>
      </c>
      <c r="BC1239">
        <f t="shared" si="387"/>
        <v>1</v>
      </c>
      <c r="BD1239" s="296"/>
      <c r="BE1239" s="296"/>
      <c r="BF1239" s="332">
        <v>45133</v>
      </c>
      <c r="BG1239" s="2" t="s">
        <v>115</v>
      </c>
      <c r="BH1239" s="2" t="s">
        <v>148</v>
      </c>
      <c r="BI1239" s="323">
        <v>45839</v>
      </c>
      <c r="BJ1239" s="323">
        <v>45930</v>
      </c>
      <c r="BK1239" s="324">
        <v>2208</v>
      </c>
      <c r="BL1239" s="325">
        <v>108.63</v>
      </c>
      <c r="BM1239" s="274">
        <f t="shared" si="388"/>
        <v>0.96609999999999996</v>
      </c>
      <c r="BN1239" s="326">
        <f t="shared" ref="BN1239:BN1302" si="398">IF(BL1239="","",BL1239/BM1239)</f>
        <v>112.44177621364248</v>
      </c>
      <c r="BO1239" s="296" t="str">
        <f t="shared" ref="BO1239:BO1302" si="399">IF(AND(BF1239&gt;=BH$19,BF1239&lt;=BI$19,BP1239=1),BN1239,"")</f>
        <v/>
      </c>
      <c r="BP1239" t="str">
        <f t="shared" si="389"/>
        <v/>
      </c>
      <c r="BQ1239" s="296"/>
      <c r="BR1239" s="332">
        <v>45118</v>
      </c>
      <c r="BS1239" s="2" t="s">
        <v>108</v>
      </c>
      <c r="BT1239" s="2" t="s">
        <v>153</v>
      </c>
      <c r="BU1239" s="323">
        <v>47849</v>
      </c>
      <c r="BV1239" s="323">
        <v>48213</v>
      </c>
      <c r="BW1239" s="324">
        <v>8760</v>
      </c>
      <c r="BX1239" s="325">
        <v>75.900000000000006</v>
      </c>
      <c r="BY1239" s="274">
        <f t="shared" si="390"/>
        <v>0.96609999999999996</v>
      </c>
      <c r="BZ1239" s="326">
        <f t="shared" ref="BZ1239:BZ1302" si="400">IF(BX1239="","",BX1239/BY1239)</f>
        <v>78.563295725080224</v>
      </c>
      <c r="CA1239" s="296" t="str">
        <f t="shared" ref="CA1239:CA1302" si="401">IF(AND(BR1239&gt;=BZ$16,BR1239&lt;=CA$16,BT1239=BT$16),BZ1239,"")</f>
        <v/>
      </c>
    </row>
    <row r="1240" spans="12:79" x14ac:dyDescent="0.25">
      <c r="L1240" s="332">
        <v>43903</v>
      </c>
      <c r="M1240" s="2" t="s">
        <v>108</v>
      </c>
      <c r="N1240" s="2" t="s">
        <v>151</v>
      </c>
      <c r="O1240" s="323">
        <v>44197</v>
      </c>
      <c r="P1240" s="323">
        <v>44561</v>
      </c>
      <c r="Q1240" s="324">
        <v>8760</v>
      </c>
      <c r="R1240" s="325">
        <v>38.979999999999997</v>
      </c>
      <c r="S1240" s="274">
        <f t="shared" si="382"/>
        <v>1.0590200000000001</v>
      </c>
      <c r="T1240" s="326">
        <f t="shared" si="391"/>
        <v>36.807614587071058</v>
      </c>
      <c r="U1240" s="296" t="str">
        <f t="shared" si="383"/>
        <v/>
      </c>
      <c r="V1240" s="296"/>
      <c r="W1240" s="332">
        <v>44340</v>
      </c>
      <c r="X1240" s="2" t="s">
        <v>108</v>
      </c>
      <c r="Y1240" s="2" t="s">
        <v>138</v>
      </c>
      <c r="Z1240" s="323">
        <v>46023</v>
      </c>
      <c r="AA1240" s="323">
        <v>46387</v>
      </c>
      <c r="AB1240" s="324">
        <v>8760</v>
      </c>
      <c r="AC1240" s="325">
        <v>57.6</v>
      </c>
      <c r="AD1240" s="274">
        <f t="shared" si="384"/>
        <v>1.0967899999999999</v>
      </c>
      <c r="AE1240" s="326">
        <f t="shared" si="392"/>
        <v>52.516890197758919</v>
      </c>
      <c r="AF1240" s="296" t="str">
        <f t="shared" si="393"/>
        <v/>
      </c>
      <c r="AG1240" s="296"/>
      <c r="AH1240" s="332">
        <v>44755</v>
      </c>
      <c r="AI1240" s="2" t="s">
        <v>108</v>
      </c>
      <c r="AJ1240" s="2" t="s">
        <v>153</v>
      </c>
      <c r="AK1240" s="323">
        <v>47849</v>
      </c>
      <c r="AL1240" s="323">
        <v>48213</v>
      </c>
      <c r="AM1240" s="324">
        <v>8760</v>
      </c>
      <c r="AN1240" s="325">
        <v>122.14</v>
      </c>
      <c r="AO1240" s="274">
        <f t="shared" si="385"/>
        <v>0.98765000000000003</v>
      </c>
      <c r="AP1240" s="326">
        <f t="shared" si="394"/>
        <v>123.66729104439831</v>
      </c>
      <c r="AQ1240" s="296" t="str">
        <f t="shared" si="395"/>
        <v/>
      </c>
      <c r="AR1240" s="296"/>
      <c r="AS1240" s="332">
        <v>44770</v>
      </c>
      <c r="AT1240" s="2" t="s">
        <v>115</v>
      </c>
      <c r="AU1240" s="2" t="s">
        <v>140</v>
      </c>
      <c r="AV1240" s="323">
        <v>45566</v>
      </c>
      <c r="AW1240" s="323">
        <v>45657</v>
      </c>
      <c r="AX1240" s="324">
        <v>2209</v>
      </c>
      <c r="AY1240" s="325">
        <v>228.9</v>
      </c>
      <c r="AZ1240" s="274">
        <f t="shared" si="386"/>
        <v>0.98765000000000003</v>
      </c>
      <c r="BA1240" s="326">
        <f t="shared" si="396"/>
        <v>231.76226395990483</v>
      </c>
      <c r="BB1240" s="296" t="str">
        <f t="shared" si="397"/>
        <v/>
      </c>
      <c r="BC1240" t="str">
        <f t="shared" si="387"/>
        <v/>
      </c>
      <c r="BD1240" s="296"/>
      <c r="BE1240" s="296"/>
      <c r="BF1240" s="332">
        <v>45133</v>
      </c>
      <c r="BG1240" s="2" t="s">
        <v>115</v>
      </c>
      <c r="BH1240" s="2" t="s">
        <v>152</v>
      </c>
      <c r="BI1240" s="323">
        <v>45931</v>
      </c>
      <c r="BJ1240" s="323">
        <v>46022</v>
      </c>
      <c r="BK1240" s="324">
        <v>2209</v>
      </c>
      <c r="BL1240" s="325">
        <v>139.24</v>
      </c>
      <c r="BM1240" s="274">
        <f t="shared" si="388"/>
        <v>0.96609999999999996</v>
      </c>
      <c r="BN1240" s="326">
        <f t="shared" si="398"/>
        <v>144.12586688748578</v>
      </c>
      <c r="BO1240" s="296" t="str">
        <f t="shared" si="399"/>
        <v/>
      </c>
      <c r="BP1240" t="str">
        <f t="shared" si="389"/>
        <v/>
      </c>
      <c r="BQ1240" s="296"/>
      <c r="BR1240" s="332">
        <v>45118</v>
      </c>
      <c r="BS1240" s="2" t="s">
        <v>108</v>
      </c>
      <c r="BT1240" s="2" t="s">
        <v>155</v>
      </c>
      <c r="BU1240" s="323">
        <v>48214</v>
      </c>
      <c r="BV1240" s="323">
        <v>48579</v>
      </c>
      <c r="BW1240" s="324">
        <v>8784</v>
      </c>
      <c r="BX1240" s="325">
        <v>75.64</v>
      </c>
      <c r="BY1240" s="274">
        <f t="shared" si="390"/>
        <v>0.96609999999999996</v>
      </c>
      <c r="BZ1240" s="326">
        <f t="shared" si="400"/>
        <v>78.294172445916573</v>
      </c>
      <c r="CA1240" s="296" t="str">
        <f t="shared" si="401"/>
        <v/>
      </c>
    </row>
    <row r="1241" spans="12:79" x14ac:dyDescent="0.25">
      <c r="L1241" s="332">
        <v>43903</v>
      </c>
      <c r="M1241" s="2" t="s">
        <v>108</v>
      </c>
      <c r="N1241" s="2" t="s">
        <v>133</v>
      </c>
      <c r="O1241" s="323">
        <v>44562</v>
      </c>
      <c r="P1241" s="323">
        <v>44926</v>
      </c>
      <c r="Q1241" s="324">
        <v>8760</v>
      </c>
      <c r="R1241" s="325">
        <v>42.28</v>
      </c>
      <c r="S1241" s="274">
        <f t="shared" si="382"/>
        <v>1.0590200000000001</v>
      </c>
      <c r="T1241" s="326">
        <f t="shared" si="391"/>
        <v>39.923703046212538</v>
      </c>
      <c r="U1241" s="296" t="str">
        <f t="shared" si="383"/>
        <v/>
      </c>
      <c r="V1241" s="296"/>
      <c r="W1241" s="332">
        <v>44340</v>
      </c>
      <c r="X1241" s="2" t="s">
        <v>108</v>
      </c>
      <c r="Y1241" s="2" t="s">
        <v>141</v>
      </c>
      <c r="Z1241" s="323">
        <v>46388</v>
      </c>
      <c r="AA1241" s="323">
        <v>46752</v>
      </c>
      <c r="AB1241" s="324">
        <v>8760</v>
      </c>
      <c r="AC1241" s="325">
        <v>57.98</v>
      </c>
      <c r="AD1241" s="274">
        <f t="shared" si="384"/>
        <v>1.0967899999999999</v>
      </c>
      <c r="AE1241" s="326">
        <f t="shared" si="392"/>
        <v>52.863355792813572</v>
      </c>
      <c r="AF1241" s="296" t="str">
        <f t="shared" si="393"/>
        <v/>
      </c>
      <c r="AG1241" s="296"/>
      <c r="AH1241" s="332">
        <v>44755</v>
      </c>
      <c r="AI1241" s="2" t="s">
        <v>108</v>
      </c>
      <c r="AJ1241" s="2" t="s">
        <v>155</v>
      </c>
      <c r="AK1241" s="323">
        <v>48214</v>
      </c>
      <c r="AL1241" s="323">
        <v>48579</v>
      </c>
      <c r="AM1241" s="324">
        <v>8784</v>
      </c>
      <c r="AN1241" s="325">
        <v>122.14</v>
      </c>
      <c r="AO1241" s="274">
        <f t="shared" si="385"/>
        <v>0.98765000000000003</v>
      </c>
      <c r="AP1241" s="326">
        <f t="shared" si="394"/>
        <v>123.66729104439831</v>
      </c>
      <c r="AQ1241" s="296" t="str">
        <f t="shared" si="395"/>
        <v/>
      </c>
      <c r="AR1241" s="296"/>
      <c r="AS1241" s="332">
        <v>44770</v>
      </c>
      <c r="AT1241" s="2" t="s">
        <v>115</v>
      </c>
      <c r="AU1241" s="2" t="s">
        <v>135</v>
      </c>
      <c r="AV1241" s="323">
        <v>45658</v>
      </c>
      <c r="AW1241" s="323">
        <v>45747</v>
      </c>
      <c r="AX1241" s="324">
        <v>2159</v>
      </c>
      <c r="AY1241" s="325">
        <v>188.25</v>
      </c>
      <c r="AZ1241" s="274">
        <f t="shared" si="386"/>
        <v>0.98765000000000003</v>
      </c>
      <c r="BA1241" s="326">
        <f t="shared" si="396"/>
        <v>190.60395889232015</v>
      </c>
      <c r="BB1241" s="296" t="str">
        <f t="shared" si="397"/>
        <v/>
      </c>
      <c r="BC1241" t="str">
        <f t="shared" si="387"/>
        <v/>
      </c>
      <c r="BD1241" s="296"/>
      <c r="BE1241" s="296"/>
      <c r="BF1241" s="332">
        <v>45133</v>
      </c>
      <c r="BG1241" s="2" t="s">
        <v>115</v>
      </c>
      <c r="BH1241" s="2" t="s">
        <v>138</v>
      </c>
      <c r="BI1241" s="323">
        <v>46023</v>
      </c>
      <c r="BJ1241" s="323">
        <v>46112</v>
      </c>
      <c r="BK1241" s="324">
        <v>2159</v>
      </c>
      <c r="BL1241" s="325">
        <v>131.65</v>
      </c>
      <c r="BM1241" s="274">
        <f t="shared" si="388"/>
        <v>0.96609999999999996</v>
      </c>
      <c r="BN1241" s="326">
        <f t="shared" si="398"/>
        <v>136.26953731497775</v>
      </c>
      <c r="BO1241" s="296" t="str">
        <f t="shared" si="399"/>
        <v/>
      </c>
      <c r="BP1241" t="str">
        <f t="shared" si="389"/>
        <v/>
      </c>
      <c r="BQ1241" s="296"/>
      <c r="BR1241" s="332">
        <v>45118</v>
      </c>
      <c r="BS1241" s="2" t="s">
        <v>108</v>
      </c>
      <c r="BT1241" s="2" t="s">
        <v>158</v>
      </c>
      <c r="BU1241" s="323">
        <v>48580</v>
      </c>
      <c r="BV1241" s="323">
        <v>48944</v>
      </c>
      <c r="BW1241" s="324">
        <v>8760</v>
      </c>
      <c r="BX1241" s="325">
        <v>75.09</v>
      </c>
      <c r="BY1241" s="274">
        <f t="shared" si="390"/>
        <v>0.96609999999999996</v>
      </c>
      <c r="BZ1241" s="326">
        <f t="shared" si="400"/>
        <v>77.724873201531935</v>
      </c>
      <c r="CA1241" s="296" t="str">
        <f t="shared" si="401"/>
        <v/>
      </c>
    </row>
    <row r="1242" spans="12:79" x14ac:dyDescent="0.25">
      <c r="L1242" s="332">
        <v>43903</v>
      </c>
      <c r="M1242" s="2" t="s">
        <v>108</v>
      </c>
      <c r="N1242" s="2" t="s">
        <v>110</v>
      </c>
      <c r="O1242" s="323">
        <v>44927</v>
      </c>
      <c r="P1242" s="323">
        <v>45291</v>
      </c>
      <c r="Q1242" s="324">
        <v>8760</v>
      </c>
      <c r="R1242" s="325">
        <v>44.49</v>
      </c>
      <c r="S1242" s="274">
        <f t="shared" si="382"/>
        <v>1.0590200000000001</v>
      </c>
      <c r="T1242" s="326">
        <f t="shared" si="391"/>
        <v>42.01053804460728</v>
      </c>
      <c r="U1242" s="296" t="str">
        <f t="shared" si="383"/>
        <v/>
      </c>
      <c r="V1242" s="296"/>
      <c r="W1242" s="332">
        <v>44337</v>
      </c>
      <c r="X1242" s="2" t="s">
        <v>108</v>
      </c>
      <c r="Y1242" s="2" t="s">
        <v>133</v>
      </c>
      <c r="Z1242" s="323">
        <v>44562</v>
      </c>
      <c r="AA1242" s="323">
        <v>44926</v>
      </c>
      <c r="AB1242" s="324">
        <v>8760</v>
      </c>
      <c r="AC1242" s="325">
        <v>64.34</v>
      </c>
      <c r="AD1242" s="274">
        <f t="shared" si="384"/>
        <v>1.0967899999999999</v>
      </c>
      <c r="AE1242" s="326">
        <f t="shared" si="392"/>
        <v>58.662095752149462</v>
      </c>
      <c r="AF1242" s="296" t="str">
        <f t="shared" si="393"/>
        <v/>
      </c>
      <c r="AG1242" s="296"/>
      <c r="AH1242" s="332">
        <v>44754</v>
      </c>
      <c r="AI1242" s="2" t="s">
        <v>108</v>
      </c>
      <c r="AJ1242" s="2" t="s">
        <v>110</v>
      </c>
      <c r="AK1242" s="323">
        <v>44927</v>
      </c>
      <c r="AL1242" s="323">
        <v>45291</v>
      </c>
      <c r="AM1242" s="324">
        <v>8760</v>
      </c>
      <c r="AN1242" s="325">
        <v>358.98</v>
      </c>
      <c r="AO1242" s="274">
        <f t="shared" si="385"/>
        <v>0.98765000000000003</v>
      </c>
      <c r="AP1242" s="326">
        <f t="shared" si="394"/>
        <v>363.46884017617577</v>
      </c>
      <c r="AQ1242" s="296" t="str">
        <f t="shared" si="395"/>
        <v/>
      </c>
      <c r="AR1242" s="296"/>
      <c r="AS1242" s="332">
        <v>44770</v>
      </c>
      <c r="AT1242" s="2" t="s">
        <v>115</v>
      </c>
      <c r="AU1242" s="2" t="s">
        <v>145</v>
      </c>
      <c r="AV1242" s="323">
        <v>45748</v>
      </c>
      <c r="AW1242" s="323">
        <v>45838</v>
      </c>
      <c r="AX1242" s="324">
        <v>2184</v>
      </c>
      <c r="AY1242" s="325"/>
      <c r="AZ1242" s="274">
        <f t="shared" si="386"/>
        <v>0.98765000000000003</v>
      </c>
      <c r="BA1242" s="326" t="str">
        <f t="shared" si="396"/>
        <v/>
      </c>
      <c r="BB1242" s="296" t="str">
        <f t="shared" si="397"/>
        <v/>
      </c>
      <c r="BC1242" t="str">
        <f t="shared" si="387"/>
        <v/>
      </c>
      <c r="BD1242" s="296"/>
      <c r="BE1242" s="296"/>
      <c r="BF1242" s="332">
        <v>45133</v>
      </c>
      <c r="BG1242" s="2" t="s">
        <v>115</v>
      </c>
      <c r="BH1242" s="2" t="s">
        <v>157</v>
      </c>
      <c r="BI1242" s="323">
        <v>46113</v>
      </c>
      <c r="BJ1242" s="323">
        <v>46203</v>
      </c>
      <c r="BK1242" s="324">
        <v>2184</v>
      </c>
      <c r="BL1242" s="325"/>
      <c r="BM1242" s="274">
        <f t="shared" si="388"/>
        <v>0.96609999999999996</v>
      </c>
      <c r="BN1242" s="326" t="str">
        <f t="shared" si="398"/>
        <v/>
      </c>
      <c r="BO1242" s="296" t="str">
        <f t="shared" si="399"/>
        <v/>
      </c>
      <c r="BP1242" t="str">
        <f t="shared" si="389"/>
        <v/>
      </c>
      <c r="BQ1242" s="296"/>
      <c r="BR1242" s="332">
        <v>45117</v>
      </c>
      <c r="BS1242" s="2" t="s">
        <v>108</v>
      </c>
      <c r="BT1242" s="2" t="s">
        <v>111</v>
      </c>
      <c r="BU1242" s="323">
        <v>45292</v>
      </c>
      <c r="BV1242" s="323">
        <v>45657</v>
      </c>
      <c r="BW1242" s="324">
        <v>8784</v>
      </c>
      <c r="BX1242" s="325">
        <v>139.16</v>
      </c>
      <c r="BY1242" s="274">
        <f t="shared" si="390"/>
        <v>0.96609999999999996</v>
      </c>
      <c r="BZ1242" s="326">
        <f t="shared" si="400"/>
        <v>144.04305972466619</v>
      </c>
      <c r="CA1242" s="296">
        <f t="shared" si="401"/>
        <v>144.04305972466619</v>
      </c>
    </row>
    <row r="1243" spans="12:79" x14ac:dyDescent="0.25">
      <c r="L1243" s="332">
        <v>43903</v>
      </c>
      <c r="M1243" s="2" t="s">
        <v>108</v>
      </c>
      <c r="N1243" s="2" t="s">
        <v>111</v>
      </c>
      <c r="O1243" s="323">
        <v>45292</v>
      </c>
      <c r="P1243" s="323">
        <v>45657</v>
      </c>
      <c r="Q1243" s="324">
        <v>8784</v>
      </c>
      <c r="R1243" s="325">
        <v>45.6</v>
      </c>
      <c r="S1243" s="274">
        <f t="shared" si="382"/>
        <v>1.0590200000000001</v>
      </c>
      <c r="T1243" s="326">
        <f t="shared" si="391"/>
        <v>43.05867688995486</v>
      </c>
      <c r="U1243" s="296" t="str">
        <f t="shared" si="383"/>
        <v/>
      </c>
      <c r="V1243" s="296"/>
      <c r="W1243" s="332">
        <v>44337</v>
      </c>
      <c r="X1243" s="2" t="s">
        <v>108</v>
      </c>
      <c r="Y1243" s="2" t="s">
        <v>110</v>
      </c>
      <c r="Z1243" s="323">
        <v>44927</v>
      </c>
      <c r="AA1243" s="323">
        <v>45291</v>
      </c>
      <c r="AB1243" s="324">
        <v>8760</v>
      </c>
      <c r="AC1243" s="325">
        <v>61.36</v>
      </c>
      <c r="AD1243" s="274">
        <f t="shared" si="384"/>
        <v>1.0967899999999999</v>
      </c>
      <c r="AE1243" s="326">
        <f t="shared" si="392"/>
        <v>55.945076085668177</v>
      </c>
      <c r="AF1243" s="296" t="str">
        <f t="shared" si="393"/>
        <v/>
      </c>
      <c r="AG1243" s="296"/>
      <c r="AH1243" s="332">
        <v>44754</v>
      </c>
      <c r="AI1243" s="2" t="s">
        <v>108</v>
      </c>
      <c r="AJ1243" s="2" t="s">
        <v>111</v>
      </c>
      <c r="AK1243" s="323">
        <v>45292</v>
      </c>
      <c r="AL1243" s="323">
        <v>45657</v>
      </c>
      <c r="AM1243" s="324">
        <v>8784</v>
      </c>
      <c r="AN1243" s="325">
        <v>230.38</v>
      </c>
      <c r="AO1243" s="274">
        <f t="shared" si="385"/>
        <v>0.98765000000000003</v>
      </c>
      <c r="AP1243" s="326">
        <f t="shared" si="394"/>
        <v>233.260770515871</v>
      </c>
      <c r="AQ1243" s="296">
        <f t="shared" si="395"/>
        <v>233.260770515871</v>
      </c>
      <c r="AR1243" s="296"/>
      <c r="AS1243" s="332">
        <v>44769</v>
      </c>
      <c r="AT1243" s="2" t="s">
        <v>115</v>
      </c>
      <c r="AU1243" s="2" t="s">
        <v>186</v>
      </c>
      <c r="AV1243" s="323">
        <v>44835</v>
      </c>
      <c r="AW1243" s="323">
        <v>44926</v>
      </c>
      <c r="AX1243" s="324">
        <v>2209</v>
      </c>
      <c r="AY1243" s="325">
        <v>485.25</v>
      </c>
      <c r="AZ1243" s="274">
        <f t="shared" si="386"/>
        <v>0.98765000000000003</v>
      </c>
      <c r="BA1243" s="326">
        <f t="shared" si="396"/>
        <v>491.31777451526347</v>
      </c>
      <c r="BB1243" s="296" t="str">
        <f t="shared" si="397"/>
        <v/>
      </c>
      <c r="BC1243" t="str">
        <f t="shared" si="387"/>
        <v/>
      </c>
      <c r="BD1243" s="296"/>
      <c r="BE1243" s="296"/>
      <c r="BF1243" s="332">
        <v>45132</v>
      </c>
      <c r="BG1243" s="2" t="s">
        <v>115</v>
      </c>
      <c r="BH1243" s="2" t="s">
        <v>116</v>
      </c>
      <c r="BI1243" s="323">
        <v>45200</v>
      </c>
      <c r="BJ1243" s="323">
        <v>45291</v>
      </c>
      <c r="BK1243" s="324">
        <v>2209</v>
      </c>
      <c r="BL1243" s="325">
        <v>130.49</v>
      </c>
      <c r="BM1243" s="274">
        <f t="shared" si="388"/>
        <v>0.96609999999999996</v>
      </c>
      <c r="BN1243" s="326">
        <f t="shared" si="398"/>
        <v>135.06883345409381</v>
      </c>
      <c r="BO1243" s="296">
        <f t="shared" si="399"/>
        <v>135.06883345409381</v>
      </c>
      <c r="BP1243">
        <f t="shared" si="389"/>
        <v>1</v>
      </c>
      <c r="BQ1243" s="296"/>
      <c r="BR1243" s="332">
        <v>45117</v>
      </c>
      <c r="BS1243" s="2" t="s">
        <v>108</v>
      </c>
      <c r="BT1243" s="2" t="s">
        <v>135</v>
      </c>
      <c r="BU1243" s="323">
        <v>45658</v>
      </c>
      <c r="BV1243" s="323">
        <v>46022</v>
      </c>
      <c r="BW1243" s="324">
        <v>8760</v>
      </c>
      <c r="BX1243" s="325">
        <v>125.71</v>
      </c>
      <c r="BY1243" s="274">
        <f t="shared" si="390"/>
        <v>0.96609999999999996</v>
      </c>
      <c r="BZ1243" s="326">
        <f t="shared" si="400"/>
        <v>130.12110547562364</v>
      </c>
      <c r="CA1243" s="296" t="str">
        <f t="shared" si="401"/>
        <v/>
      </c>
    </row>
    <row r="1244" spans="12:79" x14ac:dyDescent="0.25">
      <c r="L1244" s="332">
        <v>43903</v>
      </c>
      <c r="M1244" s="2" t="s">
        <v>108</v>
      </c>
      <c r="N1244" s="2" t="s">
        <v>135</v>
      </c>
      <c r="O1244" s="323">
        <v>45658</v>
      </c>
      <c r="P1244" s="323">
        <v>46022</v>
      </c>
      <c r="Q1244" s="324">
        <v>8760</v>
      </c>
      <c r="R1244" s="325">
        <v>45.98</v>
      </c>
      <c r="S1244" s="274">
        <f t="shared" si="382"/>
        <v>1.0590200000000001</v>
      </c>
      <c r="T1244" s="326">
        <f t="shared" si="391"/>
        <v>43.41749919737115</v>
      </c>
      <c r="U1244" s="296" t="str">
        <f t="shared" si="383"/>
        <v/>
      </c>
      <c r="V1244" s="296"/>
      <c r="W1244" s="332">
        <v>44337</v>
      </c>
      <c r="X1244" s="2" t="s">
        <v>108</v>
      </c>
      <c r="Y1244" s="2" t="s">
        <v>111</v>
      </c>
      <c r="Z1244" s="323">
        <v>45292</v>
      </c>
      <c r="AA1244" s="323">
        <v>45657</v>
      </c>
      <c r="AB1244" s="324">
        <v>8784</v>
      </c>
      <c r="AC1244" s="325">
        <v>59.58</v>
      </c>
      <c r="AD1244" s="274">
        <f t="shared" si="384"/>
        <v>1.0967899999999999</v>
      </c>
      <c r="AE1244" s="326">
        <f t="shared" si="392"/>
        <v>54.322158298306881</v>
      </c>
      <c r="AF1244" s="296" t="str">
        <f t="shared" si="393"/>
        <v/>
      </c>
      <c r="AG1244" s="296"/>
      <c r="AH1244" s="332">
        <v>44754</v>
      </c>
      <c r="AI1244" s="2" t="s">
        <v>108</v>
      </c>
      <c r="AJ1244" s="2" t="s">
        <v>135</v>
      </c>
      <c r="AK1244" s="323">
        <v>45658</v>
      </c>
      <c r="AL1244" s="323">
        <v>46022</v>
      </c>
      <c r="AM1244" s="324">
        <v>8760</v>
      </c>
      <c r="AN1244" s="325">
        <v>181.22</v>
      </c>
      <c r="AO1244" s="274">
        <f t="shared" si="385"/>
        <v>0.98765000000000003</v>
      </c>
      <c r="AP1244" s="326">
        <f t="shared" si="394"/>
        <v>183.48605275148077</v>
      </c>
      <c r="AQ1244" s="296" t="str">
        <f t="shared" si="395"/>
        <v/>
      </c>
      <c r="AR1244" s="296"/>
      <c r="AS1244" s="332">
        <v>44769</v>
      </c>
      <c r="AT1244" s="2" t="s">
        <v>115</v>
      </c>
      <c r="AU1244" s="2" t="s">
        <v>110</v>
      </c>
      <c r="AV1244" s="323">
        <v>44927</v>
      </c>
      <c r="AW1244" s="323">
        <v>45016</v>
      </c>
      <c r="AX1244" s="324">
        <v>2159</v>
      </c>
      <c r="AY1244" s="325">
        <v>463.24</v>
      </c>
      <c r="AZ1244" s="274">
        <f t="shared" si="386"/>
        <v>0.98765000000000003</v>
      </c>
      <c r="BA1244" s="326">
        <f t="shared" si="396"/>
        <v>469.03255201741507</v>
      </c>
      <c r="BB1244" s="296" t="str">
        <f t="shared" si="397"/>
        <v/>
      </c>
      <c r="BC1244" t="str">
        <f t="shared" si="387"/>
        <v/>
      </c>
      <c r="BD1244" s="296"/>
      <c r="BE1244" s="296"/>
      <c r="BF1244" s="332">
        <v>45132</v>
      </c>
      <c r="BG1244" s="2" t="s">
        <v>115</v>
      </c>
      <c r="BH1244" s="2" t="s">
        <v>111</v>
      </c>
      <c r="BI1244" s="323">
        <v>45292</v>
      </c>
      <c r="BJ1244" s="323">
        <v>45382</v>
      </c>
      <c r="BK1244" s="324">
        <v>2183</v>
      </c>
      <c r="BL1244" s="325">
        <v>150.74</v>
      </c>
      <c r="BM1244" s="274">
        <f t="shared" si="388"/>
        <v>0.96609999999999996</v>
      </c>
      <c r="BN1244" s="326">
        <f t="shared" si="398"/>
        <v>156.02939654280098</v>
      </c>
      <c r="BO1244" s="296">
        <f t="shared" si="399"/>
        <v>156.02939654280098</v>
      </c>
      <c r="BP1244">
        <f t="shared" si="389"/>
        <v>1</v>
      </c>
      <c r="BQ1244" s="296"/>
      <c r="BR1244" s="332">
        <v>45117</v>
      </c>
      <c r="BS1244" s="2" t="s">
        <v>108</v>
      </c>
      <c r="BT1244" s="2" t="s">
        <v>138</v>
      </c>
      <c r="BU1244" s="323">
        <v>46023</v>
      </c>
      <c r="BV1244" s="323">
        <v>46387</v>
      </c>
      <c r="BW1244" s="324">
        <v>8760</v>
      </c>
      <c r="BX1244" s="325">
        <v>101.75</v>
      </c>
      <c r="BY1244" s="274">
        <f t="shared" si="390"/>
        <v>0.96609999999999996</v>
      </c>
      <c r="BZ1244" s="326">
        <f t="shared" si="400"/>
        <v>105.32036021115827</v>
      </c>
      <c r="CA1244" s="296" t="str">
        <f t="shared" si="401"/>
        <v/>
      </c>
    </row>
    <row r="1245" spans="12:79" x14ac:dyDescent="0.25">
      <c r="L1245" s="332">
        <v>43903</v>
      </c>
      <c r="M1245" s="2" t="s">
        <v>108</v>
      </c>
      <c r="N1245" s="2" t="s">
        <v>138</v>
      </c>
      <c r="O1245" s="323">
        <v>46023</v>
      </c>
      <c r="P1245" s="323">
        <v>46387</v>
      </c>
      <c r="Q1245" s="324">
        <v>8760</v>
      </c>
      <c r="R1245" s="325">
        <v>46.53</v>
      </c>
      <c r="S1245" s="274">
        <f t="shared" si="382"/>
        <v>1.0590200000000001</v>
      </c>
      <c r="T1245" s="326">
        <f t="shared" si="391"/>
        <v>43.936847273894728</v>
      </c>
      <c r="U1245" s="296" t="str">
        <f t="shared" si="383"/>
        <v/>
      </c>
      <c r="V1245" s="296"/>
      <c r="W1245" s="332">
        <v>44337</v>
      </c>
      <c r="X1245" s="2" t="s">
        <v>108</v>
      </c>
      <c r="Y1245" s="2" t="s">
        <v>135</v>
      </c>
      <c r="Z1245" s="323">
        <v>45658</v>
      </c>
      <c r="AA1245" s="323">
        <v>46022</v>
      </c>
      <c r="AB1245" s="324">
        <v>8760</v>
      </c>
      <c r="AC1245" s="325">
        <v>57.92</v>
      </c>
      <c r="AD1245" s="274">
        <f t="shared" si="384"/>
        <v>1.0967899999999999</v>
      </c>
      <c r="AE1245" s="326">
        <f t="shared" si="392"/>
        <v>52.808650698857583</v>
      </c>
      <c r="AF1245" s="296" t="str">
        <f t="shared" si="393"/>
        <v/>
      </c>
      <c r="AG1245" s="296"/>
      <c r="AH1245" s="332">
        <v>44754</v>
      </c>
      <c r="AI1245" s="2" t="s">
        <v>108</v>
      </c>
      <c r="AJ1245" s="2" t="s">
        <v>138</v>
      </c>
      <c r="AK1245" s="323">
        <v>46023</v>
      </c>
      <c r="AL1245" s="323">
        <v>46387</v>
      </c>
      <c r="AM1245" s="324">
        <v>8760</v>
      </c>
      <c r="AN1245" s="325">
        <v>152</v>
      </c>
      <c r="AO1245" s="274">
        <f t="shared" si="385"/>
        <v>0.98765000000000003</v>
      </c>
      <c r="AP1245" s="326">
        <f t="shared" si="394"/>
        <v>153.90067331544574</v>
      </c>
      <c r="AQ1245" s="296" t="str">
        <f t="shared" si="395"/>
        <v/>
      </c>
      <c r="AR1245" s="296"/>
      <c r="AS1245" s="332">
        <v>44769</v>
      </c>
      <c r="AT1245" s="2" t="s">
        <v>115</v>
      </c>
      <c r="AU1245" s="2" t="s">
        <v>134</v>
      </c>
      <c r="AV1245" s="323">
        <v>45017</v>
      </c>
      <c r="AW1245" s="323">
        <v>45107</v>
      </c>
      <c r="AX1245" s="324">
        <v>2184</v>
      </c>
      <c r="AY1245" s="325">
        <v>318.04000000000002</v>
      </c>
      <c r="AZ1245" s="274">
        <f t="shared" si="386"/>
        <v>0.98765000000000003</v>
      </c>
      <c r="BA1245" s="326">
        <f t="shared" si="396"/>
        <v>322.01690882397611</v>
      </c>
      <c r="BB1245" s="296" t="str">
        <f t="shared" si="397"/>
        <v/>
      </c>
      <c r="BC1245" t="str">
        <f t="shared" si="387"/>
        <v/>
      </c>
      <c r="BD1245" s="296"/>
      <c r="BE1245" s="296"/>
      <c r="BF1245" s="332">
        <v>45132</v>
      </c>
      <c r="BG1245" s="2" t="s">
        <v>115</v>
      </c>
      <c r="BH1245" s="2" t="s">
        <v>117</v>
      </c>
      <c r="BI1245" s="323">
        <v>45383</v>
      </c>
      <c r="BJ1245" s="323">
        <v>45473</v>
      </c>
      <c r="BK1245" s="324">
        <v>2184</v>
      </c>
      <c r="BL1245" s="325">
        <v>133.19</v>
      </c>
      <c r="BM1245" s="274">
        <f t="shared" si="388"/>
        <v>0.96609999999999996</v>
      </c>
      <c r="BN1245" s="326">
        <f t="shared" si="398"/>
        <v>137.86357519925474</v>
      </c>
      <c r="BO1245" s="296">
        <f t="shared" si="399"/>
        <v>137.86357519925474</v>
      </c>
      <c r="BP1245">
        <f t="shared" si="389"/>
        <v>1</v>
      </c>
      <c r="BQ1245" s="296"/>
      <c r="BR1245" s="332">
        <v>45117</v>
      </c>
      <c r="BS1245" s="2" t="s">
        <v>108</v>
      </c>
      <c r="BT1245" s="2" t="s">
        <v>141</v>
      </c>
      <c r="BU1245" s="323">
        <v>46388</v>
      </c>
      <c r="BV1245" s="323">
        <v>46752</v>
      </c>
      <c r="BW1245" s="324">
        <v>8760</v>
      </c>
      <c r="BX1245" s="325">
        <v>85.5</v>
      </c>
      <c r="BY1245" s="274">
        <f t="shared" si="390"/>
        <v>0.96609999999999996</v>
      </c>
      <c r="BZ1245" s="326">
        <f t="shared" si="400"/>
        <v>88.500155263430287</v>
      </c>
      <c r="CA1245" s="296" t="str">
        <f t="shared" si="401"/>
        <v/>
      </c>
    </row>
    <row r="1246" spans="12:79" x14ac:dyDescent="0.25">
      <c r="L1246" s="332">
        <v>43902</v>
      </c>
      <c r="M1246" s="2" t="s">
        <v>108</v>
      </c>
      <c r="N1246" s="2" t="s">
        <v>151</v>
      </c>
      <c r="O1246" s="323">
        <v>44197</v>
      </c>
      <c r="P1246" s="323">
        <v>44561</v>
      </c>
      <c r="Q1246" s="324">
        <v>8760</v>
      </c>
      <c r="R1246" s="325">
        <v>39.17</v>
      </c>
      <c r="S1246" s="274">
        <f t="shared" si="382"/>
        <v>1.0590200000000001</v>
      </c>
      <c r="T1246" s="326">
        <f t="shared" si="391"/>
        <v>36.98702574077921</v>
      </c>
      <c r="U1246" s="296" t="str">
        <f t="shared" si="383"/>
        <v/>
      </c>
      <c r="V1246" s="296"/>
      <c r="W1246" s="332">
        <v>44337</v>
      </c>
      <c r="X1246" s="2" t="s">
        <v>108</v>
      </c>
      <c r="Y1246" s="2" t="s">
        <v>138</v>
      </c>
      <c r="Z1246" s="323">
        <v>46023</v>
      </c>
      <c r="AA1246" s="323">
        <v>46387</v>
      </c>
      <c r="AB1246" s="324">
        <v>8760</v>
      </c>
      <c r="AC1246" s="325">
        <v>57.75</v>
      </c>
      <c r="AD1246" s="274">
        <f t="shared" si="384"/>
        <v>1.0967899999999999</v>
      </c>
      <c r="AE1246" s="326">
        <f t="shared" si="392"/>
        <v>52.653652932648917</v>
      </c>
      <c r="AF1246" s="296" t="str">
        <f t="shared" si="393"/>
        <v/>
      </c>
      <c r="AG1246" s="296"/>
      <c r="AH1246" s="332">
        <v>44754</v>
      </c>
      <c r="AI1246" s="2" t="s">
        <v>108</v>
      </c>
      <c r="AJ1246" s="2" t="s">
        <v>141</v>
      </c>
      <c r="AK1246" s="323">
        <v>46388</v>
      </c>
      <c r="AL1246" s="323">
        <v>46752</v>
      </c>
      <c r="AM1246" s="324">
        <v>8760</v>
      </c>
      <c r="AN1246" s="325">
        <v>133.51</v>
      </c>
      <c r="AO1246" s="274">
        <f t="shared" si="385"/>
        <v>0.98765000000000003</v>
      </c>
      <c r="AP1246" s="326">
        <f t="shared" si="394"/>
        <v>135.17946641016553</v>
      </c>
      <c r="AQ1246" s="296" t="str">
        <f t="shared" si="395"/>
        <v/>
      </c>
      <c r="AR1246" s="296"/>
      <c r="AS1246" s="332">
        <v>44769</v>
      </c>
      <c r="AT1246" s="2" t="s">
        <v>115</v>
      </c>
      <c r="AU1246" s="2" t="s">
        <v>137</v>
      </c>
      <c r="AV1246" s="323">
        <v>45108</v>
      </c>
      <c r="AW1246" s="323">
        <v>45199</v>
      </c>
      <c r="AX1246" s="324">
        <v>2208</v>
      </c>
      <c r="AY1246" s="325">
        <v>320.04000000000002</v>
      </c>
      <c r="AZ1246" s="274">
        <f t="shared" si="386"/>
        <v>0.98765000000000003</v>
      </c>
      <c r="BA1246" s="326">
        <f t="shared" si="396"/>
        <v>324.0419176833899</v>
      </c>
      <c r="BB1246" s="296" t="str">
        <f t="shared" si="397"/>
        <v/>
      </c>
      <c r="BC1246" t="str">
        <f t="shared" si="387"/>
        <v/>
      </c>
      <c r="BD1246" s="296"/>
      <c r="BE1246" s="296"/>
      <c r="BF1246" s="332">
        <v>45132</v>
      </c>
      <c r="BG1246" s="2" t="s">
        <v>115</v>
      </c>
      <c r="BH1246" s="2" t="s">
        <v>118</v>
      </c>
      <c r="BI1246" s="323">
        <v>45474</v>
      </c>
      <c r="BJ1246" s="323">
        <v>45565</v>
      </c>
      <c r="BK1246" s="324">
        <v>2208</v>
      </c>
      <c r="BL1246" s="325">
        <v>141.96</v>
      </c>
      <c r="BM1246" s="274">
        <f t="shared" si="388"/>
        <v>0.96609999999999996</v>
      </c>
      <c r="BN1246" s="326">
        <f t="shared" si="398"/>
        <v>146.94131042335164</v>
      </c>
      <c r="BO1246" s="296">
        <f t="shared" si="399"/>
        <v>146.94131042335164</v>
      </c>
      <c r="BP1246">
        <f t="shared" si="389"/>
        <v>1</v>
      </c>
      <c r="BQ1246" s="296"/>
      <c r="BR1246" s="332">
        <v>45117</v>
      </c>
      <c r="BS1246" s="2" t="s">
        <v>108</v>
      </c>
      <c r="BT1246" s="2" t="s">
        <v>143</v>
      </c>
      <c r="BU1246" s="323">
        <v>46753</v>
      </c>
      <c r="BV1246" s="323">
        <v>47118</v>
      </c>
      <c r="BW1246" s="324">
        <v>8784</v>
      </c>
      <c r="BX1246" s="325">
        <v>78.86</v>
      </c>
      <c r="BY1246" s="274">
        <f t="shared" si="390"/>
        <v>0.96609999999999996</v>
      </c>
      <c r="BZ1246" s="326">
        <f t="shared" si="400"/>
        <v>81.627160749404823</v>
      </c>
      <c r="CA1246" s="296" t="str">
        <f t="shared" si="401"/>
        <v/>
      </c>
    </row>
    <row r="1247" spans="12:79" x14ac:dyDescent="0.25">
      <c r="L1247" s="332">
        <v>43902</v>
      </c>
      <c r="M1247" s="2" t="s">
        <v>108</v>
      </c>
      <c r="N1247" s="2" t="s">
        <v>133</v>
      </c>
      <c r="O1247" s="323">
        <v>44562</v>
      </c>
      <c r="P1247" s="323">
        <v>44926</v>
      </c>
      <c r="Q1247" s="324">
        <v>8760</v>
      </c>
      <c r="R1247" s="325">
        <v>42.21</v>
      </c>
      <c r="S1247" s="274">
        <f t="shared" si="382"/>
        <v>1.0590200000000001</v>
      </c>
      <c r="T1247" s="326">
        <f t="shared" si="391"/>
        <v>39.857604200109535</v>
      </c>
      <c r="U1247" s="296" t="str">
        <f t="shared" si="383"/>
        <v/>
      </c>
      <c r="V1247" s="296"/>
      <c r="W1247" s="332">
        <v>44337</v>
      </c>
      <c r="X1247" s="2" t="s">
        <v>108</v>
      </c>
      <c r="Y1247" s="2" t="s">
        <v>141</v>
      </c>
      <c r="Z1247" s="323">
        <v>46388</v>
      </c>
      <c r="AA1247" s="323">
        <v>46752</v>
      </c>
      <c r="AB1247" s="324">
        <v>8760</v>
      </c>
      <c r="AC1247" s="325">
        <v>58.13</v>
      </c>
      <c r="AD1247" s="274">
        <f t="shared" si="384"/>
        <v>1.0967899999999999</v>
      </c>
      <c r="AE1247" s="326">
        <f t="shared" si="392"/>
        <v>53.000118527703577</v>
      </c>
      <c r="AF1247" s="296" t="str">
        <f t="shared" si="393"/>
        <v/>
      </c>
      <c r="AG1247" s="296"/>
      <c r="AH1247" s="332">
        <v>44754</v>
      </c>
      <c r="AI1247" s="2" t="s">
        <v>108</v>
      </c>
      <c r="AJ1247" s="2" t="s">
        <v>143</v>
      </c>
      <c r="AK1247" s="323">
        <v>46753</v>
      </c>
      <c r="AL1247" s="323">
        <v>47118</v>
      </c>
      <c r="AM1247" s="324">
        <v>8784</v>
      </c>
      <c r="AN1247" s="325">
        <v>130.71</v>
      </c>
      <c r="AO1247" s="274">
        <f t="shared" si="385"/>
        <v>0.98765000000000003</v>
      </c>
      <c r="AP1247" s="326">
        <f t="shared" si="394"/>
        <v>132.3444540069863</v>
      </c>
      <c r="AQ1247" s="296" t="str">
        <f t="shared" si="395"/>
        <v/>
      </c>
      <c r="AR1247" s="296"/>
      <c r="AS1247" s="332">
        <v>44769</v>
      </c>
      <c r="AT1247" s="2" t="s">
        <v>115</v>
      </c>
      <c r="AU1247" s="2" t="s">
        <v>116</v>
      </c>
      <c r="AV1247" s="323">
        <v>45200</v>
      </c>
      <c r="AW1247" s="323">
        <v>45291</v>
      </c>
      <c r="AX1247" s="324">
        <v>2209</v>
      </c>
      <c r="AY1247" s="325">
        <v>390.05</v>
      </c>
      <c r="AZ1247" s="274">
        <f t="shared" si="386"/>
        <v>0.98765000000000003</v>
      </c>
      <c r="BA1247" s="326">
        <f t="shared" si="396"/>
        <v>394.92735280716852</v>
      </c>
      <c r="BB1247" s="296" t="str">
        <f t="shared" si="397"/>
        <v/>
      </c>
      <c r="BC1247">
        <f t="shared" si="387"/>
        <v>1</v>
      </c>
      <c r="BD1247" s="296"/>
      <c r="BE1247" s="296"/>
      <c r="BF1247" s="332">
        <v>45132</v>
      </c>
      <c r="BG1247" s="2" t="s">
        <v>115</v>
      </c>
      <c r="BH1247" s="2" t="s">
        <v>140</v>
      </c>
      <c r="BI1247" s="323">
        <v>45566</v>
      </c>
      <c r="BJ1247" s="323">
        <v>45657</v>
      </c>
      <c r="BK1247" s="324">
        <v>2209</v>
      </c>
      <c r="BL1247" s="325">
        <v>164.29</v>
      </c>
      <c r="BM1247" s="274">
        <f t="shared" si="388"/>
        <v>0.96609999999999996</v>
      </c>
      <c r="BN1247" s="326">
        <f t="shared" si="398"/>
        <v>170.05485974536796</v>
      </c>
      <c r="BO1247" s="296" t="str">
        <f t="shared" si="399"/>
        <v/>
      </c>
      <c r="BP1247" t="str">
        <f t="shared" si="389"/>
        <v/>
      </c>
      <c r="BQ1247" s="296"/>
      <c r="BR1247" s="332">
        <v>45117</v>
      </c>
      <c r="BS1247" s="2" t="s">
        <v>108</v>
      </c>
      <c r="BT1247" s="2" t="s">
        <v>146</v>
      </c>
      <c r="BU1247" s="323">
        <v>47119</v>
      </c>
      <c r="BV1247" s="323">
        <v>47483</v>
      </c>
      <c r="BW1247" s="324">
        <v>8760</v>
      </c>
      <c r="BX1247" s="325">
        <v>77.849999999999994</v>
      </c>
      <c r="BY1247" s="274">
        <f t="shared" si="390"/>
        <v>0.96609999999999996</v>
      </c>
      <c r="BZ1247" s="326">
        <f t="shared" si="400"/>
        <v>80.581720318807569</v>
      </c>
      <c r="CA1247" s="296" t="str">
        <f t="shared" si="401"/>
        <v/>
      </c>
    </row>
    <row r="1248" spans="12:79" x14ac:dyDescent="0.25">
      <c r="L1248" s="332">
        <v>43902</v>
      </c>
      <c r="M1248" s="2" t="s">
        <v>108</v>
      </c>
      <c r="N1248" s="2" t="s">
        <v>110</v>
      </c>
      <c r="O1248" s="323">
        <v>44927</v>
      </c>
      <c r="P1248" s="323">
        <v>45291</v>
      </c>
      <c r="Q1248" s="324">
        <v>8760</v>
      </c>
      <c r="R1248" s="325">
        <v>44.58</v>
      </c>
      <c r="S1248" s="274">
        <f t="shared" si="382"/>
        <v>1.0590200000000001</v>
      </c>
      <c r="T1248" s="326">
        <f t="shared" si="391"/>
        <v>42.095522275311133</v>
      </c>
      <c r="U1248" s="296" t="str">
        <f t="shared" si="383"/>
        <v/>
      </c>
      <c r="V1248" s="296"/>
      <c r="W1248" s="332">
        <v>44336</v>
      </c>
      <c r="X1248" s="2" t="s">
        <v>108</v>
      </c>
      <c r="Y1248" s="2" t="s">
        <v>133</v>
      </c>
      <c r="Z1248" s="323">
        <v>44562</v>
      </c>
      <c r="AA1248" s="323">
        <v>44926</v>
      </c>
      <c r="AB1248" s="324">
        <v>8760</v>
      </c>
      <c r="AC1248" s="325">
        <v>63.82</v>
      </c>
      <c r="AD1248" s="274">
        <f t="shared" si="384"/>
        <v>1.0967899999999999</v>
      </c>
      <c r="AE1248" s="326">
        <f t="shared" si="392"/>
        <v>58.187984937864137</v>
      </c>
      <c r="AF1248" s="296" t="str">
        <f t="shared" si="393"/>
        <v/>
      </c>
      <c r="AG1248" s="296"/>
      <c r="AH1248" s="332">
        <v>44754</v>
      </c>
      <c r="AI1248" s="2" t="s">
        <v>108</v>
      </c>
      <c r="AJ1248" s="2" t="s">
        <v>146</v>
      </c>
      <c r="AK1248" s="323">
        <v>47119</v>
      </c>
      <c r="AL1248" s="323">
        <v>47483</v>
      </c>
      <c r="AM1248" s="324">
        <v>8760</v>
      </c>
      <c r="AN1248" s="325">
        <v>123.72</v>
      </c>
      <c r="AO1248" s="274">
        <f t="shared" si="385"/>
        <v>0.98765000000000003</v>
      </c>
      <c r="AP1248" s="326">
        <f t="shared" si="394"/>
        <v>125.26704804333518</v>
      </c>
      <c r="AQ1248" s="296" t="str">
        <f t="shared" si="395"/>
        <v/>
      </c>
      <c r="AR1248" s="296"/>
      <c r="AS1248" s="332">
        <v>44769</v>
      </c>
      <c r="AT1248" s="2" t="s">
        <v>115</v>
      </c>
      <c r="AU1248" s="2" t="s">
        <v>111</v>
      </c>
      <c r="AV1248" s="323">
        <v>45292</v>
      </c>
      <c r="AW1248" s="323">
        <v>45382</v>
      </c>
      <c r="AX1248" s="324">
        <v>2183</v>
      </c>
      <c r="AY1248" s="325">
        <v>321.01</v>
      </c>
      <c r="AZ1248" s="274">
        <f t="shared" si="386"/>
        <v>0.98765000000000003</v>
      </c>
      <c r="BA1248" s="326">
        <f t="shared" si="396"/>
        <v>325.02404698020553</v>
      </c>
      <c r="BB1248" s="296" t="str">
        <f t="shared" si="397"/>
        <v/>
      </c>
      <c r="BC1248">
        <f t="shared" si="387"/>
        <v>1</v>
      </c>
      <c r="BD1248" s="296"/>
      <c r="BE1248" s="296"/>
      <c r="BF1248" s="332">
        <v>45132</v>
      </c>
      <c r="BG1248" s="2" t="s">
        <v>115</v>
      </c>
      <c r="BH1248" s="2" t="s">
        <v>135</v>
      </c>
      <c r="BI1248" s="323">
        <v>45658</v>
      </c>
      <c r="BJ1248" s="323">
        <v>45747</v>
      </c>
      <c r="BK1248" s="324">
        <v>2159</v>
      </c>
      <c r="BL1248" s="325">
        <v>164.03</v>
      </c>
      <c r="BM1248" s="274">
        <f t="shared" si="388"/>
        <v>0.96609999999999996</v>
      </c>
      <c r="BN1248" s="326">
        <f t="shared" si="398"/>
        <v>169.78573646620433</v>
      </c>
      <c r="BO1248" s="296" t="str">
        <f t="shared" si="399"/>
        <v/>
      </c>
      <c r="BP1248" t="str">
        <f t="shared" si="389"/>
        <v/>
      </c>
      <c r="BQ1248" s="296"/>
      <c r="BR1248" s="332">
        <v>45117</v>
      </c>
      <c r="BS1248" s="2" t="s">
        <v>108</v>
      </c>
      <c r="BT1248" s="2" t="s">
        <v>149</v>
      </c>
      <c r="BU1248" s="323">
        <v>47484</v>
      </c>
      <c r="BV1248" s="323">
        <v>47848</v>
      </c>
      <c r="BW1248" s="324">
        <v>8760</v>
      </c>
      <c r="BX1248" s="325">
        <v>77.069999999999993</v>
      </c>
      <c r="BY1248" s="274">
        <f t="shared" si="390"/>
        <v>0.96609999999999996</v>
      </c>
      <c r="BZ1248" s="326">
        <f t="shared" si="400"/>
        <v>79.774350481316631</v>
      </c>
      <c r="CA1248" s="296" t="str">
        <f t="shared" si="401"/>
        <v/>
      </c>
    </row>
    <row r="1249" spans="12:79" x14ac:dyDescent="0.25">
      <c r="L1249" s="332">
        <v>43902</v>
      </c>
      <c r="M1249" s="2" t="s">
        <v>108</v>
      </c>
      <c r="N1249" s="2" t="s">
        <v>111</v>
      </c>
      <c r="O1249" s="323">
        <v>45292</v>
      </c>
      <c r="P1249" s="323">
        <v>45657</v>
      </c>
      <c r="Q1249" s="324">
        <v>8784</v>
      </c>
      <c r="R1249" s="325">
        <v>45.95</v>
      </c>
      <c r="S1249" s="274">
        <f t="shared" si="382"/>
        <v>1.0590200000000001</v>
      </c>
      <c r="T1249" s="326">
        <f t="shared" si="391"/>
        <v>43.389171120469868</v>
      </c>
      <c r="U1249" s="296" t="str">
        <f t="shared" si="383"/>
        <v/>
      </c>
      <c r="V1249" s="296"/>
      <c r="W1249" s="332">
        <v>44336</v>
      </c>
      <c r="X1249" s="2" t="s">
        <v>108</v>
      </c>
      <c r="Y1249" s="2" t="s">
        <v>110</v>
      </c>
      <c r="Z1249" s="323">
        <v>44927</v>
      </c>
      <c r="AA1249" s="323">
        <v>45291</v>
      </c>
      <c r="AB1249" s="324">
        <v>8760</v>
      </c>
      <c r="AC1249" s="325">
        <v>61.12</v>
      </c>
      <c r="AD1249" s="274">
        <f t="shared" si="384"/>
        <v>1.0967899999999999</v>
      </c>
      <c r="AE1249" s="326">
        <f t="shared" si="392"/>
        <v>55.726255709844182</v>
      </c>
      <c r="AF1249" s="296" t="str">
        <f t="shared" si="393"/>
        <v/>
      </c>
      <c r="AG1249" s="296"/>
      <c r="AH1249" s="332">
        <v>44754</v>
      </c>
      <c r="AI1249" s="2" t="s">
        <v>108</v>
      </c>
      <c r="AJ1249" s="2" t="s">
        <v>149</v>
      </c>
      <c r="AK1249" s="323">
        <v>47484</v>
      </c>
      <c r="AL1249" s="323">
        <v>47848</v>
      </c>
      <c r="AM1249" s="324">
        <v>8760</v>
      </c>
      <c r="AN1249" s="325">
        <v>124.23</v>
      </c>
      <c r="AO1249" s="274">
        <f t="shared" si="385"/>
        <v>0.98765000000000003</v>
      </c>
      <c r="AP1249" s="326">
        <f t="shared" si="394"/>
        <v>125.7834253024857</v>
      </c>
      <c r="AQ1249" s="296" t="str">
        <f t="shared" si="395"/>
        <v/>
      </c>
      <c r="AR1249" s="296"/>
      <c r="AS1249" s="332">
        <v>44769</v>
      </c>
      <c r="AT1249" s="2" t="s">
        <v>115</v>
      </c>
      <c r="AU1249" s="2" t="s">
        <v>117</v>
      </c>
      <c r="AV1249" s="323">
        <v>45383</v>
      </c>
      <c r="AW1249" s="323">
        <v>45473</v>
      </c>
      <c r="AX1249" s="324">
        <v>2184</v>
      </c>
      <c r="AY1249" s="325">
        <v>159.97</v>
      </c>
      <c r="AZ1249" s="274">
        <f t="shared" si="386"/>
        <v>0.98765000000000003</v>
      </c>
      <c r="BA1249" s="326">
        <f t="shared" si="396"/>
        <v>161.97033362020957</v>
      </c>
      <c r="BB1249" s="296" t="str">
        <f t="shared" si="397"/>
        <v/>
      </c>
      <c r="BC1249">
        <f t="shared" si="387"/>
        <v>1</v>
      </c>
      <c r="BD1249" s="296"/>
      <c r="BE1249" s="296"/>
      <c r="BF1249" s="332">
        <v>45132</v>
      </c>
      <c r="BG1249" s="2" t="s">
        <v>115</v>
      </c>
      <c r="BH1249" s="2" t="s">
        <v>145</v>
      </c>
      <c r="BI1249" s="323">
        <v>45748</v>
      </c>
      <c r="BJ1249" s="323">
        <v>45838</v>
      </c>
      <c r="BK1249" s="324">
        <v>2184</v>
      </c>
      <c r="BL1249" s="325">
        <v>111.16</v>
      </c>
      <c r="BM1249" s="274">
        <f t="shared" si="388"/>
        <v>0.96609999999999996</v>
      </c>
      <c r="BN1249" s="326">
        <f t="shared" si="398"/>
        <v>115.06055273781182</v>
      </c>
      <c r="BO1249" s="296" t="str">
        <f t="shared" si="399"/>
        <v/>
      </c>
      <c r="BP1249" t="str">
        <f t="shared" si="389"/>
        <v/>
      </c>
      <c r="BQ1249" s="296"/>
      <c r="BR1249" s="332">
        <v>45117</v>
      </c>
      <c r="BS1249" s="2" t="s">
        <v>108</v>
      </c>
      <c r="BT1249" s="2" t="s">
        <v>153</v>
      </c>
      <c r="BU1249" s="323">
        <v>47849</v>
      </c>
      <c r="BV1249" s="323">
        <v>48213</v>
      </c>
      <c r="BW1249" s="324">
        <v>8760</v>
      </c>
      <c r="BX1249" s="325">
        <v>76.78</v>
      </c>
      <c r="BY1249" s="274">
        <f t="shared" si="390"/>
        <v>0.96609999999999996</v>
      </c>
      <c r="BZ1249" s="326">
        <f t="shared" si="400"/>
        <v>79.474174516095644</v>
      </c>
      <c r="CA1249" s="296" t="str">
        <f t="shared" si="401"/>
        <v/>
      </c>
    </row>
    <row r="1250" spans="12:79" x14ac:dyDescent="0.25">
      <c r="L1250" s="332">
        <v>43902</v>
      </c>
      <c r="M1250" s="2" t="s">
        <v>108</v>
      </c>
      <c r="N1250" s="2" t="s">
        <v>135</v>
      </c>
      <c r="O1250" s="323">
        <v>45658</v>
      </c>
      <c r="P1250" s="323">
        <v>46022</v>
      </c>
      <c r="Q1250" s="324">
        <v>8760</v>
      </c>
      <c r="R1250" s="325">
        <v>46.18</v>
      </c>
      <c r="S1250" s="274">
        <f t="shared" si="382"/>
        <v>1.0590200000000001</v>
      </c>
      <c r="T1250" s="326">
        <f t="shared" si="391"/>
        <v>43.606353043379727</v>
      </c>
      <c r="U1250" s="296" t="str">
        <f t="shared" si="383"/>
        <v/>
      </c>
      <c r="V1250" s="296"/>
      <c r="W1250" s="332">
        <v>44336</v>
      </c>
      <c r="X1250" s="2" t="s">
        <v>108</v>
      </c>
      <c r="Y1250" s="2" t="s">
        <v>111</v>
      </c>
      <c r="Z1250" s="323">
        <v>45292</v>
      </c>
      <c r="AA1250" s="323">
        <v>45657</v>
      </c>
      <c r="AB1250" s="324">
        <v>8784</v>
      </c>
      <c r="AC1250" s="325">
        <v>59.07</v>
      </c>
      <c r="AD1250" s="274">
        <f t="shared" si="384"/>
        <v>1.0967899999999999</v>
      </c>
      <c r="AE1250" s="326">
        <f t="shared" si="392"/>
        <v>53.85716499968089</v>
      </c>
      <c r="AF1250" s="296" t="str">
        <f t="shared" si="393"/>
        <v/>
      </c>
      <c r="AG1250" s="296"/>
      <c r="AH1250" s="332">
        <v>44754</v>
      </c>
      <c r="AI1250" s="2" t="s">
        <v>108</v>
      </c>
      <c r="AJ1250" s="2" t="s">
        <v>153</v>
      </c>
      <c r="AK1250" s="323">
        <v>47849</v>
      </c>
      <c r="AL1250" s="323">
        <v>48213</v>
      </c>
      <c r="AM1250" s="324">
        <v>8760</v>
      </c>
      <c r="AN1250" s="325">
        <v>124.23</v>
      </c>
      <c r="AO1250" s="274">
        <f t="shared" si="385"/>
        <v>0.98765000000000003</v>
      </c>
      <c r="AP1250" s="326">
        <f t="shared" si="394"/>
        <v>125.7834253024857</v>
      </c>
      <c r="AQ1250" s="296" t="str">
        <f t="shared" si="395"/>
        <v/>
      </c>
      <c r="AR1250" s="296"/>
      <c r="AS1250" s="332">
        <v>44769</v>
      </c>
      <c r="AT1250" s="2" t="s">
        <v>115</v>
      </c>
      <c r="AU1250" s="2" t="s">
        <v>118</v>
      </c>
      <c r="AV1250" s="323">
        <v>45474</v>
      </c>
      <c r="AW1250" s="323">
        <v>45565</v>
      </c>
      <c r="AX1250" s="324">
        <v>2208</v>
      </c>
      <c r="AY1250" s="325">
        <v>158.18</v>
      </c>
      <c r="AZ1250" s="274">
        <f t="shared" si="386"/>
        <v>0.98765000000000003</v>
      </c>
      <c r="BA1250" s="326">
        <f t="shared" si="396"/>
        <v>160.15795069103427</v>
      </c>
      <c r="BB1250" s="296" t="str">
        <f t="shared" si="397"/>
        <v/>
      </c>
      <c r="BC1250">
        <f t="shared" si="387"/>
        <v>1</v>
      </c>
      <c r="BD1250" s="296"/>
      <c r="BE1250" s="296"/>
      <c r="BF1250" s="332">
        <v>45132</v>
      </c>
      <c r="BG1250" s="2" t="s">
        <v>115</v>
      </c>
      <c r="BH1250" s="2" t="s">
        <v>148</v>
      </c>
      <c r="BI1250" s="323">
        <v>45839</v>
      </c>
      <c r="BJ1250" s="323">
        <v>45930</v>
      </c>
      <c r="BK1250" s="324">
        <v>2208</v>
      </c>
      <c r="BL1250" s="325">
        <v>111.3</v>
      </c>
      <c r="BM1250" s="274">
        <f t="shared" si="388"/>
        <v>0.96609999999999996</v>
      </c>
      <c r="BN1250" s="326">
        <f t="shared" si="398"/>
        <v>115.2054652727461</v>
      </c>
      <c r="BO1250" s="296" t="str">
        <f t="shared" si="399"/>
        <v/>
      </c>
      <c r="BP1250" t="str">
        <f t="shared" si="389"/>
        <v/>
      </c>
      <c r="BQ1250" s="296"/>
      <c r="BR1250" s="332">
        <v>45117</v>
      </c>
      <c r="BS1250" s="2" t="s">
        <v>108</v>
      </c>
      <c r="BT1250" s="2" t="s">
        <v>155</v>
      </c>
      <c r="BU1250" s="323">
        <v>48214</v>
      </c>
      <c r="BV1250" s="323">
        <v>48579</v>
      </c>
      <c r="BW1250" s="324">
        <v>8784</v>
      </c>
      <c r="BX1250" s="325">
        <v>76.52</v>
      </c>
      <c r="BY1250" s="274">
        <f t="shared" si="390"/>
        <v>0.96609999999999996</v>
      </c>
      <c r="BZ1250" s="326">
        <f t="shared" si="400"/>
        <v>79.205051236931993</v>
      </c>
      <c r="CA1250" s="296" t="str">
        <f t="shared" si="401"/>
        <v/>
      </c>
    </row>
    <row r="1251" spans="12:79" x14ac:dyDescent="0.25">
      <c r="L1251" s="332">
        <v>43902</v>
      </c>
      <c r="M1251" s="2" t="s">
        <v>108</v>
      </c>
      <c r="N1251" s="2" t="s">
        <v>138</v>
      </c>
      <c r="O1251" s="323">
        <v>46023</v>
      </c>
      <c r="P1251" s="323">
        <v>46387</v>
      </c>
      <c r="Q1251" s="324">
        <v>8760</v>
      </c>
      <c r="R1251" s="325">
        <v>46.73</v>
      </c>
      <c r="S1251" s="274">
        <f t="shared" si="382"/>
        <v>1.0590200000000001</v>
      </c>
      <c r="T1251" s="326">
        <f t="shared" si="391"/>
        <v>44.125701119903297</v>
      </c>
      <c r="U1251" s="296" t="str">
        <f t="shared" si="383"/>
        <v/>
      </c>
      <c r="V1251" s="296"/>
      <c r="W1251" s="332">
        <v>44336</v>
      </c>
      <c r="X1251" s="2" t="s">
        <v>108</v>
      </c>
      <c r="Y1251" s="2" t="s">
        <v>135</v>
      </c>
      <c r="Z1251" s="323">
        <v>45658</v>
      </c>
      <c r="AA1251" s="323">
        <v>46022</v>
      </c>
      <c r="AB1251" s="324">
        <v>8760</v>
      </c>
      <c r="AC1251" s="325">
        <v>57.5</v>
      </c>
      <c r="AD1251" s="274">
        <f t="shared" si="384"/>
        <v>1.0967899999999999</v>
      </c>
      <c r="AE1251" s="326">
        <f t="shared" si="392"/>
        <v>52.425715041165589</v>
      </c>
      <c r="AF1251" s="296" t="str">
        <f t="shared" si="393"/>
        <v/>
      </c>
      <c r="AG1251" s="296"/>
      <c r="AH1251" s="332">
        <v>44754</v>
      </c>
      <c r="AI1251" s="2" t="s">
        <v>108</v>
      </c>
      <c r="AJ1251" s="2" t="s">
        <v>155</v>
      </c>
      <c r="AK1251" s="323">
        <v>48214</v>
      </c>
      <c r="AL1251" s="323">
        <v>48579</v>
      </c>
      <c r="AM1251" s="324">
        <v>8784</v>
      </c>
      <c r="AN1251" s="325">
        <v>124.23</v>
      </c>
      <c r="AO1251" s="274">
        <f t="shared" si="385"/>
        <v>0.98765000000000003</v>
      </c>
      <c r="AP1251" s="326">
        <f t="shared" si="394"/>
        <v>125.7834253024857</v>
      </c>
      <c r="AQ1251" s="296" t="str">
        <f t="shared" si="395"/>
        <v/>
      </c>
      <c r="AR1251" s="296"/>
      <c r="AS1251" s="332">
        <v>44769</v>
      </c>
      <c r="AT1251" s="2" t="s">
        <v>115</v>
      </c>
      <c r="AU1251" s="2" t="s">
        <v>140</v>
      </c>
      <c r="AV1251" s="323">
        <v>45566</v>
      </c>
      <c r="AW1251" s="323">
        <v>45657</v>
      </c>
      <c r="AX1251" s="324">
        <v>2209</v>
      </c>
      <c r="AY1251" s="325">
        <v>234.16</v>
      </c>
      <c r="AZ1251" s="274">
        <f t="shared" si="386"/>
        <v>0.98765000000000003</v>
      </c>
      <c r="BA1251" s="326">
        <f t="shared" si="396"/>
        <v>237.08803726016299</v>
      </c>
      <c r="BB1251" s="296" t="str">
        <f t="shared" si="397"/>
        <v/>
      </c>
      <c r="BC1251" t="str">
        <f t="shared" si="387"/>
        <v/>
      </c>
      <c r="BD1251" s="296"/>
      <c r="BE1251" s="296"/>
      <c r="BF1251" s="332">
        <v>45132</v>
      </c>
      <c r="BG1251" s="2" t="s">
        <v>115</v>
      </c>
      <c r="BH1251" s="2" t="s">
        <v>152</v>
      </c>
      <c r="BI1251" s="323">
        <v>45931</v>
      </c>
      <c r="BJ1251" s="323">
        <v>46022</v>
      </c>
      <c r="BK1251" s="324">
        <v>2209</v>
      </c>
      <c r="BL1251" s="325">
        <v>141.97999999999999</v>
      </c>
      <c r="BM1251" s="274">
        <f t="shared" si="388"/>
        <v>0.96609999999999996</v>
      </c>
      <c r="BN1251" s="326">
        <f t="shared" si="398"/>
        <v>146.9620122140565</v>
      </c>
      <c r="BO1251" s="296" t="str">
        <f t="shared" si="399"/>
        <v/>
      </c>
      <c r="BP1251" t="str">
        <f t="shared" si="389"/>
        <v/>
      </c>
      <c r="BQ1251" s="296"/>
      <c r="BR1251" s="332">
        <v>45117</v>
      </c>
      <c r="BS1251" s="2" t="s">
        <v>108</v>
      </c>
      <c r="BT1251" s="2" t="s">
        <v>158</v>
      </c>
      <c r="BU1251" s="323">
        <v>48580</v>
      </c>
      <c r="BV1251" s="323">
        <v>48944</v>
      </c>
      <c r="BW1251" s="324">
        <v>8760</v>
      </c>
      <c r="BX1251" s="325">
        <v>75.97</v>
      </c>
      <c r="BY1251" s="274">
        <f t="shared" si="390"/>
        <v>0.96609999999999996</v>
      </c>
      <c r="BZ1251" s="326">
        <f t="shared" si="400"/>
        <v>78.635751992547355</v>
      </c>
      <c r="CA1251" s="296" t="str">
        <f t="shared" si="401"/>
        <v/>
      </c>
    </row>
    <row r="1252" spans="12:79" x14ac:dyDescent="0.25">
      <c r="L1252" s="332">
        <v>43901</v>
      </c>
      <c r="M1252" s="2" t="s">
        <v>108</v>
      </c>
      <c r="N1252" s="2" t="s">
        <v>151</v>
      </c>
      <c r="O1252" s="323">
        <v>44197</v>
      </c>
      <c r="P1252" s="323">
        <v>44561</v>
      </c>
      <c r="Q1252" s="324">
        <v>8760</v>
      </c>
      <c r="R1252" s="325">
        <v>39.99</v>
      </c>
      <c r="S1252" s="274">
        <f t="shared" si="382"/>
        <v>1.0590200000000001</v>
      </c>
      <c r="T1252" s="326">
        <f t="shared" si="391"/>
        <v>37.76132650941436</v>
      </c>
      <c r="U1252" s="296" t="str">
        <f t="shared" si="383"/>
        <v/>
      </c>
      <c r="V1252" s="296"/>
      <c r="W1252" s="332">
        <v>44336</v>
      </c>
      <c r="X1252" s="2" t="s">
        <v>108</v>
      </c>
      <c r="Y1252" s="2" t="s">
        <v>138</v>
      </c>
      <c r="Z1252" s="323">
        <v>46023</v>
      </c>
      <c r="AA1252" s="323">
        <v>46387</v>
      </c>
      <c r="AB1252" s="324">
        <v>8760</v>
      </c>
      <c r="AC1252" s="325">
        <v>57.5</v>
      </c>
      <c r="AD1252" s="274">
        <f t="shared" si="384"/>
        <v>1.0967899999999999</v>
      </c>
      <c r="AE1252" s="326">
        <f t="shared" si="392"/>
        <v>52.425715041165589</v>
      </c>
      <c r="AF1252" s="296" t="str">
        <f t="shared" si="393"/>
        <v/>
      </c>
      <c r="AG1252" s="296"/>
      <c r="AH1252" s="332">
        <v>44753</v>
      </c>
      <c r="AI1252" s="2" t="s">
        <v>108</v>
      </c>
      <c r="AJ1252" s="2" t="s">
        <v>110</v>
      </c>
      <c r="AK1252" s="323">
        <v>44927</v>
      </c>
      <c r="AL1252" s="323">
        <v>45291</v>
      </c>
      <c r="AM1252" s="324">
        <v>8760</v>
      </c>
      <c r="AN1252" s="325">
        <v>356.67</v>
      </c>
      <c r="AO1252" s="274">
        <f t="shared" si="385"/>
        <v>0.98765000000000003</v>
      </c>
      <c r="AP1252" s="326">
        <f t="shared" si="394"/>
        <v>361.12995494355289</v>
      </c>
      <c r="AQ1252" s="296" t="str">
        <f t="shared" si="395"/>
        <v/>
      </c>
      <c r="AR1252" s="296"/>
      <c r="AS1252" s="332">
        <v>44769</v>
      </c>
      <c r="AT1252" s="2" t="s">
        <v>115</v>
      </c>
      <c r="AU1252" s="2" t="s">
        <v>135</v>
      </c>
      <c r="AV1252" s="323">
        <v>45658</v>
      </c>
      <c r="AW1252" s="323">
        <v>45747</v>
      </c>
      <c r="AX1252" s="324">
        <v>2159</v>
      </c>
      <c r="AY1252" s="325">
        <v>192.36</v>
      </c>
      <c r="AZ1252" s="274">
        <f t="shared" si="386"/>
        <v>0.98765000000000003</v>
      </c>
      <c r="BA1252" s="326">
        <f t="shared" si="396"/>
        <v>194.76535209841543</v>
      </c>
      <c r="BB1252" s="296" t="str">
        <f t="shared" si="397"/>
        <v/>
      </c>
      <c r="BC1252" t="str">
        <f t="shared" si="387"/>
        <v/>
      </c>
      <c r="BD1252" s="296"/>
      <c r="BE1252" s="296"/>
      <c r="BF1252" s="332">
        <v>45132</v>
      </c>
      <c r="BG1252" s="2" t="s">
        <v>115</v>
      </c>
      <c r="BH1252" s="2" t="s">
        <v>138</v>
      </c>
      <c r="BI1252" s="323">
        <v>46023</v>
      </c>
      <c r="BJ1252" s="323">
        <v>46112</v>
      </c>
      <c r="BK1252" s="324">
        <v>2159</v>
      </c>
      <c r="BL1252" s="325">
        <v>132.02000000000001</v>
      </c>
      <c r="BM1252" s="274">
        <f t="shared" si="388"/>
        <v>0.96609999999999996</v>
      </c>
      <c r="BN1252" s="326">
        <f t="shared" si="398"/>
        <v>136.65252044301835</v>
      </c>
      <c r="BO1252" s="296" t="str">
        <f t="shared" si="399"/>
        <v/>
      </c>
      <c r="BP1252" t="str">
        <f t="shared" si="389"/>
        <v/>
      </c>
      <c r="BQ1252" s="296"/>
      <c r="BR1252" s="332">
        <v>45114</v>
      </c>
      <c r="BS1252" s="2" t="s">
        <v>108</v>
      </c>
      <c r="BT1252" s="2" t="s">
        <v>111</v>
      </c>
      <c r="BU1252" s="323">
        <v>45292</v>
      </c>
      <c r="BV1252" s="323">
        <v>45657</v>
      </c>
      <c r="BW1252" s="324">
        <v>8784</v>
      </c>
      <c r="BX1252" s="325">
        <v>145.09</v>
      </c>
      <c r="BY1252" s="274">
        <f t="shared" si="390"/>
        <v>0.96609999999999996</v>
      </c>
      <c r="BZ1252" s="326">
        <f t="shared" si="400"/>
        <v>150.18114066866784</v>
      </c>
      <c r="CA1252" s="296">
        <f t="shared" si="401"/>
        <v>150.18114066866784</v>
      </c>
    </row>
    <row r="1253" spans="12:79" x14ac:dyDescent="0.25">
      <c r="L1253" s="332">
        <v>43901</v>
      </c>
      <c r="M1253" s="2" t="s">
        <v>108</v>
      </c>
      <c r="N1253" s="2" t="s">
        <v>133</v>
      </c>
      <c r="O1253" s="323">
        <v>44562</v>
      </c>
      <c r="P1253" s="323">
        <v>44926</v>
      </c>
      <c r="Q1253" s="324">
        <v>8760</v>
      </c>
      <c r="R1253" s="325">
        <v>43.1</v>
      </c>
      <c r="S1253" s="274">
        <f t="shared" si="382"/>
        <v>1.0590200000000001</v>
      </c>
      <c r="T1253" s="326">
        <f t="shared" si="391"/>
        <v>40.698003814847688</v>
      </c>
      <c r="U1253" s="296" t="str">
        <f t="shared" si="383"/>
        <v/>
      </c>
      <c r="V1253" s="296"/>
      <c r="W1253" s="332">
        <v>44336</v>
      </c>
      <c r="X1253" s="2" t="s">
        <v>108</v>
      </c>
      <c r="Y1253" s="2" t="s">
        <v>141</v>
      </c>
      <c r="Z1253" s="323">
        <v>46388</v>
      </c>
      <c r="AA1253" s="323">
        <v>46752</v>
      </c>
      <c r="AB1253" s="324">
        <v>8760</v>
      </c>
      <c r="AC1253" s="325">
        <v>57.88</v>
      </c>
      <c r="AD1253" s="274">
        <f t="shared" si="384"/>
        <v>1.0967899999999999</v>
      </c>
      <c r="AE1253" s="326">
        <f t="shared" si="392"/>
        <v>52.772180636220249</v>
      </c>
      <c r="AF1253" s="296" t="str">
        <f t="shared" si="393"/>
        <v/>
      </c>
      <c r="AG1253" s="296"/>
      <c r="AH1253" s="332">
        <v>44753</v>
      </c>
      <c r="AI1253" s="2" t="s">
        <v>108</v>
      </c>
      <c r="AJ1253" s="2" t="s">
        <v>111</v>
      </c>
      <c r="AK1253" s="323">
        <v>45292</v>
      </c>
      <c r="AL1253" s="323">
        <v>45657</v>
      </c>
      <c r="AM1253" s="324">
        <v>8784</v>
      </c>
      <c r="AN1253" s="325">
        <v>228.77</v>
      </c>
      <c r="AO1253" s="274">
        <f t="shared" si="385"/>
        <v>0.98765000000000003</v>
      </c>
      <c r="AP1253" s="326">
        <f t="shared" si="394"/>
        <v>231.63063838404292</v>
      </c>
      <c r="AQ1253" s="296">
        <f t="shared" si="395"/>
        <v>231.63063838404292</v>
      </c>
      <c r="AR1253" s="296"/>
      <c r="AS1253" s="332">
        <v>44769</v>
      </c>
      <c r="AT1253" s="2" t="s">
        <v>115</v>
      </c>
      <c r="AU1253" s="2" t="s">
        <v>145</v>
      </c>
      <c r="AV1253" s="323">
        <v>45748</v>
      </c>
      <c r="AW1253" s="323">
        <v>45838</v>
      </c>
      <c r="AX1253" s="324">
        <v>2184</v>
      </c>
      <c r="AY1253" s="325"/>
      <c r="AZ1253" s="274">
        <f t="shared" si="386"/>
        <v>0.98765000000000003</v>
      </c>
      <c r="BA1253" s="326" t="str">
        <f t="shared" si="396"/>
        <v/>
      </c>
      <c r="BB1253" s="296" t="str">
        <f t="shared" si="397"/>
        <v/>
      </c>
      <c r="BC1253" t="str">
        <f t="shared" si="387"/>
        <v/>
      </c>
      <c r="BD1253" s="296"/>
      <c r="BE1253" s="296"/>
      <c r="BF1253" s="332">
        <v>45132</v>
      </c>
      <c r="BG1253" s="2" t="s">
        <v>115</v>
      </c>
      <c r="BH1253" s="2" t="s">
        <v>157</v>
      </c>
      <c r="BI1253" s="323">
        <v>46113</v>
      </c>
      <c r="BJ1253" s="323">
        <v>46203</v>
      </c>
      <c r="BK1253" s="324">
        <v>2184</v>
      </c>
      <c r="BL1253" s="325"/>
      <c r="BM1253" s="274">
        <f t="shared" si="388"/>
        <v>0.96609999999999996</v>
      </c>
      <c r="BN1253" s="326" t="str">
        <f t="shared" si="398"/>
        <v/>
      </c>
      <c r="BO1253" s="296" t="str">
        <f t="shared" si="399"/>
        <v/>
      </c>
      <c r="BP1253" t="str">
        <f t="shared" si="389"/>
        <v/>
      </c>
      <c r="BQ1253" s="296"/>
      <c r="BR1253" s="332">
        <v>45114</v>
      </c>
      <c r="BS1253" s="2" t="s">
        <v>108</v>
      </c>
      <c r="BT1253" s="2" t="s">
        <v>135</v>
      </c>
      <c r="BU1253" s="323">
        <v>45658</v>
      </c>
      <c r="BV1253" s="323">
        <v>46022</v>
      </c>
      <c r="BW1253" s="324">
        <v>8760</v>
      </c>
      <c r="BX1253" s="325">
        <v>130.52000000000001</v>
      </c>
      <c r="BY1253" s="274">
        <f t="shared" si="390"/>
        <v>0.96609999999999996</v>
      </c>
      <c r="BZ1253" s="326">
        <f t="shared" si="400"/>
        <v>135.09988614015114</v>
      </c>
      <c r="CA1253" s="296" t="str">
        <f t="shared" si="401"/>
        <v/>
      </c>
    </row>
    <row r="1254" spans="12:79" x14ac:dyDescent="0.25">
      <c r="L1254" s="332">
        <v>43901</v>
      </c>
      <c r="M1254" s="2" t="s">
        <v>108</v>
      </c>
      <c r="N1254" s="2" t="s">
        <v>110</v>
      </c>
      <c r="O1254" s="323">
        <v>44927</v>
      </c>
      <c r="P1254" s="323">
        <v>45291</v>
      </c>
      <c r="Q1254" s="324">
        <v>8760</v>
      </c>
      <c r="R1254" s="325">
        <v>45.14</v>
      </c>
      <c r="S1254" s="274">
        <f t="shared" si="382"/>
        <v>1.0590200000000001</v>
      </c>
      <c r="T1254" s="326">
        <f t="shared" si="391"/>
        <v>42.624313044135143</v>
      </c>
      <c r="U1254" s="296" t="str">
        <f t="shared" si="383"/>
        <v/>
      </c>
      <c r="V1254" s="296"/>
      <c r="W1254" s="332">
        <v>44335</v>
      </c>
      <c r="X1254" s="2" t="s">
        <v>108</v>
      </c>
      <c r="Y1254" s="2" t="s">
        <v>133</v>
      </c>
      <c r="Z1254" s="323">
        <v>44562</v>
      </c>
      <c r="AA1254" s="323">
        <v>44926</v>
      </c>
      <c r="AB1254" s="324">
        <v>8760</v>
      </c>
      <c r="AC1254" s="325">
        <v>60.67</v>
      </c>
      <c r="AD1254" s="274">
        <f t="shared" si="384"/>
        <v>1.0967899999999999</v>
      </c>
      <c r="AE1254" s="326">
        <f t="shared" si="392"/>
        <v>55.315967505174193</v>
      </c>
      <c r="AF1254" s="296" t="str">
        <f t="shared" si="393"/>
        <v/>
      </c>
      <c r="AG1254" s="296"/>
      <c r="AH1254" s="332">
        <v>44753</v>
      </c>
      <c r="AI1254" s="2" t="s">
        <v>108</v>
      </c>
      <c r="AJ1254" s="2" t="s">
        <v>135</v>
      </c>
      <c r="AK1254" s="323">
        <v>45658</v>
      </c>
      <c r="AL1254" s="323">
        <v>46022</v>
      </c>
      <c r="AM1254" s="324">
        <v>8760</v>
      </c>
      <c r="AN1254" s="325">
        <v>180.33</v>
      </c>
      <c r="AO1254" s="274">
        <f t="shared" si="385"/>
        <v>0.98765000000000003</v>
      </c>
      <c r="AP1254" s="326">
        <f t="shared" si="394"/>
        <v>182.58492380904167</v>
      </c>
      <c r="AQ1254" s="296" t="str">
        <f t="shared" si="395"/>
        <v/>
      </c>
      <c r="AR1254" s="296"/>
      <c r="AS1254" s="332">
        <v>44768</v>
      </c>
      <c r="AT1254" s="2" t="s">
        <v>115</v>
      </c>
      <c r="AU1254" s="2" t="s">
        <v>186</v>
      </c>
      <c r="AV1254" s="323">
        <v>44835</v>
      </c>
      <c r="AW1254" s="323">
        <v>44926</v>
      </c>
      <c r="AX1254" s="324">
        <v>2209</v>
      </c>
      <c r="AY1254" s="325">
        <v>483.53</v>
      </c>
      <c r="AZ1254" s="274">
        <f t="shared" si="386"/>
        <v>0.98765000000000003</v>
      </c>
      <c r="BA1254" s="326">
        <f t="shared" si="396"/>
        <v>489.57626689616762</v>
      </c>
      <c r="BB1254" s="296" t="str">
        <f t="shared" si="397"/>
        <v/>
      </c>
      <c r="BC1254" t="str">
        <f t="shared" si="387"/>
        <v/>
      </c>
      <c r="BD1254" s="296"/>
      <c r="BE1254" s="296"/>
      <c r="BF1254" s="332">
        <v>45131</v>
      </c>
      <c r="BG1254" s="2" t="s">
        <v>115</v>
      </c>
      <c r="BH1254" s="2" t="s">
        <v>116</v>
      </c>
      <c r="BI1254" s="323">
        <v>45200</v>
      </c>
      <c r="BJ1254" s="323">
        <v>45291</v>
      </c>
      <c r="BK1254" s="324">
        <v>2209</v>
      </c>
      <c r="BL1254" s="325">
        <v>124.54</v>
      </c>
      <c r="BM1254" s="274">
        <f t="shared" si="388"/>
        <v>0.96609999999999996</v>
      </c>
      <c r="BN1254" s="326">
        <f t="shared" si="398"/>
        <v>128.91005071938724</v>
      </c>
      <c r="BO1254" s="296">
        <f t="shared" si="399"/>
        <v>128.91005071938724</v>
      </c>
      <c r="BP1254">
        <f t="shared" si="389"/>
        <v>1</v>
      </c>
      <c r="BQ1254" s="296"/>
      <c r="BR1254" s="332">
        <v>45114</v>
      </c>
      <c r="BS1254" s="2" t="s">
        <v>108</v>
      </c>
      <c r="BT1254" s="2" t="s">
        <v>138</v>
      </c>
      <c r="BU1254" s="323">
        <v>46023</v>
      </c>
      <c r="BV1254" s="323">
        <v>46387</v>
      </c>
      <c r="BW1254" s="324">
        <v>8760</v>
      </c>
      <c r="BX1254" s="325">
        <v>104.94</v>
      </c>
      <c r="BY1254" s="274">
        <f t="shared" si="390"/>
        <v>0.96609999999999996</v>
      </c>
      <c r="BZ1254" s="326">
        <f t="shared" si="400"/>
        <v>108.62229582858917</v>
      </c>
      <c r="CA1254" s="296" t="str">
        <f t="shared" si="401"/>
        <v/>
      </c>
    </row>
    <row r="1255" spans="12:79" x14ac:dyDescent="0.25">
      <c r="L1255" s="332">
        <v>43901</v>
      </c>
      <c r="M1255" s="2" t="s">
        <v>108</v>
      </c>
      <c r="N1255" s="2" t="s">
        <v>111</v>
      </c>
      <c r="O1255" s="323">
        <v>45292</v>
      </c>
      <c r="P1255" s="323">
        <v>45657</v>
      </c>
      <c r="Q1255" s="324">
        <v>8784</v>
      </c>
      <c r="R1255" s="325">
        <v>46.12</v>
      </c>
      <c r="S1255" s="274">
        <f t="shared" si="382"/>
        <v>1.0590200000000001</v>
      </c>
      <c r="T1255" s="326">
        <f t="shared" si="391"/>
        <v>43.549696889577149</v>
      </c>
      <c r="U1255" s="296" t="str">
        <f t="shared" si="383"/>
        <v/>
      </c>
      <c r="V1255" s="296"/>
      <c r="W1255" s="332">
        <v>44335</v>
      </c>
      <c r="X1255" s="2" t="s">
        <v>108</v>
      </c>
      <c r="Y1255" s="2" t="s">
        <v>110</v>
      </c>
      <c r="Z1255" s="323">
        <v>44927</v>
      </c>
      <c r="AA1255" s="323">
        <v>45291</v>
      </c>
      <c r="AB1255" s="324">
        <v>8760</v>
      </c>
      <c r="AC1255" s="325">
        <v>58.08</v>
      </c>
      <c r="AD1255" s="274">
        <f t="shared" si="384"/>
        <v>1.0967899999999999</v>
      </c>
      <c r="AE1255" s="326">
        <f t="shared" si="392"/>
        <v>52.954530949406909</v>
      </c>
      <c r="AF1255" s="296" t="str">
        <f t="shared" si="393"/>
        <v/>
      </c>
      <c r="AG1255" s="296"/>
      <c r="AH1255" s="332">
        <v>44753</v>
      </c>
      <c r="AI1255" s="2" t="s">
        <v>108</v>
      </c>
      <c r="AJ1255" s="2" t="s">
        <v>138</v>
      </c>
      <c r="AK1255" s="323">
        <v>46023</v>
      </c>
      <c r="AL1255" s="323">
        <v>46387</v>
      </c>
      <c r="AM1255" s="324">
        <v>8760</v>
      </c>
      <c r="AN1255" s="325">
        <v>152.25</v>
      </c>
      <c r="AO1255" s="274">
        <f t="shared" si="385"/>
        <v>0.98765000000000003</v>
      </c>
      <c r="AP1255" s="326">
        <f t="shared" si="394"/>
        <v>154.15379942287248</v>
      </c>
      <c r="AQ1255" s="296" t="str">
        <f t="shared" si="395"/>
        <v/>
      </c>
      <c r="AR1255" s="296"/>
      <c r="AS1255" s="332">
        <v>44768</v>
      </c>
      <c r="AT1255" s="2" t="s">
        <v>115</v>
      </c>
      <c r="AU1255" s="2" t="s">
        <v>110</v>
      </c>
      <c r="AV1255" s="323">
        <v>44927</v>
      </c>
      <c r="AW1255" s="323">
        <v>45016</v>
      </c>
      <c r="AX1255" s="324">
        <v>2159</v>
      </c>
      <c r="AY1255" s="325">
        <v>454.51</v>
      </c>
      <c r="AZ1255" s="274">
        <f t="shared" si="386"/>
        <v>0.98765000000000003</v>
      </c>
      <c r="BA1255" s="326">
        <f t="shared" si="396"/>
        <v>460.19338834607402</v>
      </c>
      <c r="BB1255" s="296" t="str">
        <f t="shared" si="397"/>
        <v/>
      </c>
      <c r="BC1255" t="str">
        <f t="shared" si="387"/>
        <v/>
      </c>
      <c r="BD1255" s="296"/>
      <c r="BE1255" s="296"/>
      <c r="BF1255" s="332">
        <v>45131</v>
      </c>
      <c r="BG1255" s="2" t="s">
        <v>115</v>
      </c>
      <c r="BH1255" s="2" t="s">
        <v>111</v>
      </c>
      <c r="BI1255" s="323">
        <v>45292</v>
      </c>
      <c r="BJ1255" s="323">
        <v>45382</v>
      </c>
      <c r="BK1255" s="324">
        <v>2183</v>
      </c>
      <c r="BL1255" s="325">
        <v>148.01</v>
      </c>
      <c r="BM1255" s="274">
        <f t="shared" si="388"/>
        <v>0.96609999999999996</v>
      </c>
      <c r="BN1255" s="326">
        <f t="shared" si="398"/>
        <v>153.20360211158265</v>
      </c>
      <c r="BO1255" s="296">
        <f t="shared" si="399"/>
        <v>153.20360211158265</v>
      </c>
      <c r="BP1255">
        <f t="shared" si="389"/>
        <v>1</v>
      </c>
      <c r="BQ1255" s="296"/>
      <c r="BR1255" s="332">
        <v>45114</v>
      </c>
      <c r="BS1255" s="2" t="s">
        <v>108</v>
      </c>
      <c r="BT1255" s="2" t="s">
        <v>141</v>
      </c>
      <c r="BU1255" s="323">
        <v>46388</v>
      </c>
      <c r="BV1255" s="323">
        <v>46752</v>
      </c>
      <c r="BW1255" s="324">
        <v>8760</v>
      </c>
      <c r="BX1255" s="325">
        <v>86.45</v>
      </c>
      <c r="BY1255" s="274">
        <f t="shared" si="390"/>
        <v>0.96609999999999996</v>
      </c>
      <c r="BZ1255" s="326">
        <f t="shared" si="400"/>
        <v>89.483490321912853</v>
      </c>
      <c r="CA1255" s="296" t="str">
        <f t="shared" si="401"/>
        <v/>
      </c>
    </row>
    <row r="1256" spans="12:79" x14ac:dyDescent="0.25">
      <c r="L1256" s="332">
        <v>43901</v>
      </c>
      <c r="M1256" s="2" t="s">
        <v>108</v>
      </c>
      <c r="N1256" s="2" t="s">
        <v>135</v>
      </c>
      <c r="O1256" s="323">
        <v>45658</v>
      </c>
      <c r="P1256" s="323">
        <v>46022</v>
      </c>
      <c r="Q1256" s="324">
        <v>8760</v>
      </c>
      <c r="R1256" s="325">
        <v>46.63</v>
      </c>
      <c r="S1256" s="274">
        <f t="shared" si="382"/>
        <v>1.0590200000000001</v>
      </c>
      <c r="T1256" s="326">
        <f t="shared" si="391"/>
        <v>44.03127419689902</v>
      </c>
      <c r="U1256" s="296" t="str">
        <f t="shared" si="383"/>
        <v/>
      </c>
      <c r="V1256" s="296"/>
      <c r="W1256" s="332">
        <v>44335</v>
      </c>
      <c r="X1256" s="2" t="s">
        <v>108</v>
      </c>
      <c r="Y1256" s="2" t="s">
        <v>111</v>
      </c>
      <c r="Z1256" s="323">
        <v>45292</v>
      </c>
      <c r="AA1256" s="323">
        <v>45657</v>
      </c>
      <c r="AB1256" s="324">
        <v>8784</v>
      </c>
      <c r="AC1256" s="325">
        <v>56.06</v>
      </c>
      <c r="AD1256" s="274">
        <f t="shared" si="384"/>
        <v>1.0967899999999999</v>
      </c>
      <c r="AE1256" s="326">
        <f t="shared" si="392"/>
        <v>51.112792786221618</v>
      </c>
      <c r="AF1256" s="296" t="str">
        <f t="shared" si="393"/>
        <v/>
      </c>
      <c r="AG1256" s="296"/>
      <c r="AH1256" s="332">
        <v>44753</v>
      </c>
      <c r="AI1256" s="2" t="s">
        <v>108</v>
      </c>
      <c r="AJ1256" s="2" t="s">
        <v>141</v>
      </c>
      <c r="AK1256" s="323">
        <v>46388</v>
      </c>
      <c r="AL1256" s="323">
        <v>46752</v>
      </c>
      <c r="AM1256" s="324">
        <v>8760</v>
      </c>
      <c r="AN1256" s="325">
        <v>133.6</v>
      </c>
      <c r="AO1256" s="274">
        <f t="shared" si="385"/>
        <v>0.98765000000000003</v>
      </c>
      <c r="AP1256" s="326">
        <f t="shared" si="394"/>
        <v>135.27059180883916</v>
      </c>
      <c r="AQ1256" s="296" t="str">
        <f t="shared" si="395"/>
        <v/>
      </c>
      <c r="AR1256" s="296"/>
      <c r="AS1256" s="332">
        <v>44768</v>
      </c>
      <c r="AT1256" s="2" t="s">
        <v>115</v>
      </c>
      <c r="AU1256" s="2" t="s">
        <v>134</v>
      </c>
      <c r="AV1256" s="323">
        <v>45017</v>
      </c>
      <c r="AW1256" s="323">
        <v>45107</v>
      </c>
      <c r="AX1256" s="324">
        <v>2184</v>
      </c>
      <c r="AY1256" s="325">
        <v>323.26</v>
      </c>
      <c r="AZ1256" s="274">
        <f t="shared" si="386"/>
        <v>0.98765000000000003</v>
      </c>
      <c r="BA1256" s="326">
        <f t="shared" si="396"/>
        <v>327.30218194704599</v>
      </c>
      <c r="BB1256" s="296" t="str">
        <f t="shared" si="397"/>
        <v/>
      </c>
      <c r="BC1256" t="str">
        <f t="shared" si="387"/>
        <v/>
      </c>
      <c r="BD1256" s="296"/>
      <c r="BE1256" s="296"/>
      <c r="BF1256" s="332">
        <v>45131</v>
      </c>
      <c r="BG1256" s="2" t="s">
        <v>115</v>
      </c>
      <c r="BH1256" s="2" t="s">
        <v>117</v>
      </c>
      <c r="BI1256" s="323">
        <v>45383</v>
      </c>
      <c r="BJ1256" s="323">
        <v>45473</v>
      </c>
      <c r="BK1256" s="324">
        <v>2184</v>
      </c>
      <c r="BL1256" s="325">
        <v>130.03</v>
      </c>
      <c r="BM1256" s="274">
        <f t="shared" si="388"/>
        <v>0.96609999999999996</v>
      </c>
      <c r="BN1256" s="326">
        <f t="shared" si="398"/>
        <v>134.59269226788118</v>
      </c>
      <c r="BO1256" s="296">
        <f t="shared" si="399"/>
        <v>134.59269226788118</v>
      </c>
      <c r="BP1256">
        <f t="shared" si="389"/>
        <v>1</v>
      </c>
      <c r="BQ1256" s="296"/>
      <c r="BR1256" s="332">
        <v>45114</v>
      </c>
      <c r="BS1256" s="2" t="s">
        <v>108</v>
      </c>
      <c r="BT1256" s="2" t="s">
        <v>143</v>
      </c>
      <c r="BU1256" s="323">
        <v>46753</v>
      </c>
      <c r="BV1256" s="323">
        <v>47118</v>
      </c>
      <c r="BW1256" s="324">
        <v>8784</v>
      </c>
      <c r="BX1256" s="325">
        <v>79.81</v>
      </c>
      <c r="BY1256" s="274">
        <f t="shared" si="390"/>
        <v>0.96609999999999996</v>
      </c>
      <c r="BZ1256" s="326">
        <f t="shared" si="400"/>
        <v>82.610495807887389</v>
      </c>
      <c r="CA1256" s="296" t="str">
        <f t="shared" si="401"/>
        <v/>
      </c>
    </row>
    <row r="1257" spans="12:79" x14ac:dyDescent="0.25">
      <c r="L1257" s="332">
        <v>43901</v>
      </c>
      <c r="M1257" s="2" t="s">
        <v>108</v>
      </c>
      <c r="N1257" s="2" t="s">
        <v>138</v>
      </c>
      <c r="O1257" s="323">
        <v>46023</v>
      </c>
      <c r="P1257" s="323">
        <v>46387</v>
      </c>
      <c r="Q1257" s="324">
        <v>8760</v>
      </c>
      <c r="R1257" s="325">
        <v>47.18</v>
      </c>
      <c r="S1257" s="274">
        <f t="shared" si="382"/>
        <v>1.0590200000000001</v>
      </c>
      <c r="T1257" s="326">
        <f t="shared" si="391"/>
        <v>44.550622273422597</v>
      </c>
      <c r="U1257" s="296" t="str">
        <f t="shared" si="383"/>
        <v/>
      </c>
      <c r="V1257" s="296"/>
      <c r="W1257" s="332">
        <v>44335</v>
      </c>
      <c r="X1257" s="2" t="s">
        <v>108</v>
      </c>
      <c r="Y1257" s="2" t="s">
        <v>135</v>
      </c>
      <c r="Z1257" s="323">
        <v>45658</v>
      </c>
      <c r="AA1257" s="323">
        <v>46022</v>
      </c>
      <c r="AB1257" s="324">
        <v>8760</v>
      </c>
      <c r="AC1257" s="325">
        <v>55.7</v>
      </c>
      <c r="AD1257" s="274">
        <f t="shared" si="384"/>
        <v>1.0967899999999999</v>
      </c>
      <c r="AE1257" s="326">
        <f t="shared" si="392"/>
        <v>50.784562222485626</v>
      </c>
      <c r="AF1257" s="296" t="str">
        <f t="shared" si="393"/>
        <v/>
      </c>
      <c r="AG1257" s="296"/>
      <c r="AH1257" s="332">
        <v>44753</v>
      </c>
      <c r="AI1257" s="2" t="s">
        <v>108</v>
      </c>
      <c r="AJ1257" s="2" t="s">
        <v>143</v>
      </c>
      <c r="AK1257" s="323">
        <v>46753</v>
      </c>
      <c r="AL1257" s="323">
        <v>47118</v>
      </c>
      <c r="AM1257" s="324">
        <v>8784</v>
      </c>
      <c r="AN1257" s="325">
        <v>130.5</v>
      </c>
      <c r="AO1257" s="274">
        <f t="shared" si="385"/>
        <v>0.98765000000000003</v>
      </c>
      <c r="AP1257" s="326">
        <f t="shared" si="394"/>
        <v>132.13182807674784</v>
      </c>
      <c r="AQ1257" s="296" t="str">
        <f t="shared" si="395"/>
        <v/>
      </c>
      <c r="AR1257" s="296"/>
      <c r="AS1257" s="332">
        <v>44768</v>
      </c>
      <c r="AT1257" s="2" t="s">
        <v>115</v>
      </c>
      <c r="AU1257" s="2" t="s">
        <v>137</v>
      </c>
      <c r="AV1257" s="323">
        <v>45108</v>
      </c>
      <c r="AW1257" s="323">
        <v>45199</v>
      </c>
      <c r="AX1257" s="324">
        <v>2208</v>
      </c>
      <c r="AY1257" s="325">
        <v>323.01</v>
      </c>
      <c r="AZ1257" s="274">
        <f t="shared" si="386"/>
        <v>0.98765000000000003</v>
      </c>
      <c r="BA1257" s="326">
        <f t="shared" si="396"/>
        <v>327.04905583961926</v>
      </c>
      <c r="BB1257" s="296" t="str">
        <f t="shared" si="397"/>
        <v/>
      </c>
      <c r="BC1257" t="str">
        <f t="shared" si="387"/>
        <v/>
      </c>
      <c r="BD1257" s="296"/>
      <c r="BE1257" s="296"/>
      <c r="BF1257" s="332">
        <v>45131</v>
      </c>
      <c r="BG1257" s="2" t="s">
        <v>115</v>
      </c>
      <c r="BH1257" s="2" t="s">
        <v>118</v>
      </c>
      <c r="BI1257" s="323">
        <v>45474</v>
      </c>
      <c r="BJ1257" s="323">
        <v>45565</v>
      </c>
      <c r="BK1257" s="324">
        <v>2208</v>
      </c>
      <c r="BL1257" s="325">
        <v>137.94</v>
      </c>
      <c r="BM1257" s="274">
        <f t="shared" si="388"/>
        <v>0.96609999999999996</v>
      </c>
      <c r="BN1257" s="326">
        <f t="shared" si="398"/>
        <v>142.78025049166754</v>
      </c>
      <c r="BO1257" s="296">
        <f t="shared" si="399"/>
        <v>142.78025049166754</v>
      </c>
      <c r="BP1257">
        <f t="shared" si="389"/>
        <v>1</v>
      </c>
      <c r="BQ1257" s="296"/>
      <c r="BR1257" s="332">
        <v>45114</v>
      </c>
      <c r="BS1257" s="2" t="s">
        <v>108</v>
      </c>
      <c r="BT1257" s="2" t="s">
        <v>146</v>
      </c>
      <c r="BU1257" s="323">
        <v>47119</v>
      </c>
      <c r="BV1257" s="323">
        <v>47483</v>
      </c>
      <c r="BW1257" s="324">
        <v>8760</v>
      </c>
      <c r="BX1257" s="325">
        <v>78.8</v>
      </c>
      <c r="BY1257" s="274">
        <f t="shared" si="390"/>
        <v>0.96609999999999996</v>
      </c>
      <c r="BZ1257" s="326">
        <f t="shared" si="400"/>
        <v>81.565055377290136</v>
      </c>
      <c r="CA1257" s="296" t="str">
        <f t="shared" si="401"/>
        <v/>
      </c>
    </row>
    <row r="1258" spans="12:79" x14ac:dyDescent="0.25">
      <c r="L1258" s="332">
        <v>43900</v>
      </c>
      <c r="M1258" s="2" t="s">
        <v>108</v>
      </c>
      <c r="N1258" s="2" t="s">
        <v>151</v>
      </c>
      <c r="O1258" s="323">
        <v>44197</v>
      </c>
      <c r="P1258" s="323">
        <v>44561</v>
      </c>
      <c r="Q1258" s="324">
        <v>8760</v>
      </c>
      <c r="R1258" s="325">
        <v>39.74</v>
      </c>
      <c r="S1258" s="274">
        <f t="shared" si="382"/>
        <v>1.0590200000000001</v>
      </c>
      <c r="T1258" s="326">
        <f t="shared" si="391"/>
        <v>37.525259201903644</v>
      </c>
      <c r="U1258" s="296" t="str">
        <f t="shared" si="383"/>
        <v/>
      </c>
      <c r="V1258" s="296"/>
      <c r="W1258" s="332">
        <v>44335</v>
      </c>
      <c r="X1258" s="2" t="s">
        <v>108</v>
      </c>
      <c r="Y1258" s="2" t="s">
        <v>138</v>
      </c>
      <c r="Z1258" s="323">
        <v>46023</v>
      </c>
      <c r="AA1258" s="323">
        <v>46387</v>
      </c>
      <c r="AB1258" s="324">
        <v>8760</v>
      </c>
      <c r="AC1258" s="325">
        <v>54.8</v>
      </c>
      <c r="AD1258" s="274">
        <f t="shared" si="384"/>
        <v>1.0967899999999999</v>
      </c>
      <c r="AE1258" s="326">
        <f t="shared" si="392"/>
        <v>49.963985813145634</v>
      </c>
      <c r="AF1258" s="296" t="str">
        <f t="shared" si="393"/>
        <v/>
      </c>
      <c r="AG1258" s="296"/>
      <c r="AH1258" s="332">
        <v>44753</v>
      </c>
      <c r="AI1258" s="2" t="s">
        <v>108</v>
      </c>
      <c r="AJ1258" s="2" t="s">
        <v>146</v>
      </c>
      <c r="AK1258" s="323">
        <v>47119</v>
      </c>
      <c r="AL1258" s="323">
        <v>47483</v>
      </c>
      <c r="AM1258" s="324">
        <v>8760</v>
      </c>
      <c r="AN1258" s="325">
        <v>123.51</v>
      </c>
      <c r="AO1258" s="274">
        <f t="shared" si="385"/>
        <v>0.98765000000000003</v>
      </c>
      <c r="AP1258" s="326">
        <f t="shared" si="394"/>
        <v>125.05442211309675</v>
      </c>
      <c r="AQ1258" s="296" t="str">
        <f t="shared" si="395"/>
        <v/>
      </c>
      <c r="AR1258" s="296"/>
      <c r="AS1258" s="332">
        <v>44768</v>
      </c>
      <c r="AT1258" s="2" t="s">
        <v>115</v>
      </c>
      <c r="AU1258" s="2" t="s">
        <v>116</v>
      </c>
      <c r="AV1258" s="323">
        <v>45200</v>
      </c>
      <c r="AW1258" s="323">
        <v>45291</v>
      </c>
      <c r="AX1258" s="324">
        <v>2209</v>
      </c>
      <c r="AY1258" s="325">
        <v>398.67</v>
      </c>
      <c r="AZ1258" s="274">
        <f t="shared" si="386"/>
        <v>0.98765000000000003</v>
      </c>
      <c r="BA1258" s="326">
        <f t="shared" si="396"/>
        <v>403.65514099124186</v>
      </c>
      <c r="BB1258" s="296" t="str">
        <f t="shared" si="397"/>
        <v/>
      </c>
      <c r="BC1258">
        <f t="shared" si="387"/>
        <v>1</v>
      </c>
      <c r="BD1258" s="296"/>
      <c r="BE1258" s="296"/>
      <c r="BF1258" s="332">
        <v>45131</v>
      </c>
      <c r="BG1258" s="2" t="s">
        <v>115</v>
      </c>
      <c r="BH1258" s="2" t="s">
        <v>140</v>
      </c>
      <c r="BI1258" s="323">
        <v>45566</v>
      </c>
      <c r="BJ1258" s="323">
        <v>45657</v>
      </c>
      <c r="BK1258" s="324">
        <v>2209</v>
      </c>
      <c r="BL1258" s="325">
        <v>160.59</v>
      </c>
      <c r="BM1258" s="274">
        <f t="shared" si="388"/>
        <v>0.96609999999999996</v>
      </c>
      <c r="BN1258" s="326">
        <f t="shared" si="398"/>
        <v>166.22502846496224</v>
      </c>
      <c r="BO1258" s="296" t="str">
        <f t="shared" si="399"/>
        <v/>
      </c>
      <c r="BP1258" t="str">
        <f t="shared" si="389"/>
        <v/>
      </c>
      <c r="BQ1258" s="296"/>
      <c r="BR1258" s="332">
        <v>45114</v>
      </c>
      <c r="BS1258" s="2" t="s">
        <v>108</v>
      </c>
      <c r="BT1258" s="2" t="s">
        <v>149</v>
      </c>
      <c r="BU1258" s="323">
        <v>47484</v>
      </c>
      <c r="BV1258" s="323">
        <v>47848</v>
      </c>
      <c r="BW1258" s="324">
        <v>8760</v>
      </c>
      <c r="BX1258" s="325">
        <v>78.02</v>
      </c>
      <c r="BY1258" s="274">
        <f t="shared" si="390"/>
        <v>0.96609999999999996</v>
      </c>
      <c r="BZ1258" s="326">
        <f t="shared" si="400"/>
        <v>80.757685539799198</v>
      </c>
      <c r="CA1258" s="296" t="str">
        <f t="shared" si="401"/>
        <v/>
      </c>
    </row>
    <row r="1259" spans="12:79" x14ac:dyDescent="0.25">
      <c r="L1259" s="332">
        <v>43900</v>
      </c>
      <c r="M1259" s="2" t="s">
        <v>108</v>
      </c>
      <c r="N1259" s="2" t="s">
        <v>133</v>
      </c>
      <c r="O1259" s="323">
        <v>44562</v>
      </c>
      <c r="P1259" s="323">
        <v>44926</v>
      </c>
      <c r="Q1259" s="324">
        <v>8760</v>
      </c>
      <c r="R1259" s="325">
        <v>43.14</v>
      </c>
      <c r="S1259" s="274">
        <f t="shared" si="382"/>
        <v>1.0590200000000001</v>
      </c>
      <c r="T1259" s="326">
        <f t="shared" si="391"/>
        <v>40.735774584049402</v>
      </c>
      <c r="U1259" s="296" t="str">
        <f t="shared" si="383"/>
        <v/>
      </c>
      <c r="V1259" s="296"/>
      <c r="W1259" s="332">
        <v>44335</v>
      </c>
      <c r="X1259" s="2" t="s">
        <v>108</v>
      </c>
      <c r="Y1259" s="2" t="s">
        <v>141</v>
      </c>
      <c r="Z1259" s="323">
        <v>46388</v>
      </c>
      <c r="AA1259" s="323">
        <v>46752</v>
      </c>
      <c r="AB1259" s="324">
        <v>8760</v>
      </c>
      <c r="AC1259" s="325">
        <v>55.18</v>
      </c>
      <c r="AD1259" s="274">
        <f t="shared" si="384"/>
        <v>1.0967899999999999</v>
      </c>
      <c r="AE1259" s="326">
        <f t="shared" si="392"/>
        <v>50.310451408200294</v>
      </c>
      <c r="AF1259" s="296" t="str">
        <f t="shared" si="393"/>
        <v/>
      </c>
      <c r="AG1259" s="296"/>
      <c r="AH1259" s="332">
        <v>44753</v>
      </c>
      <c r="AI1259" s="2" t="s">
        <v>108</v>
      </c>
      <c r="AJ1259" s="2" t="s">
        <v>149</v>
      </c>
      <c r="AK1259" s="323">
        <v>47484</v>
      </c>
      <c r="AL1259" s="323">
        <v>47848</v>
      </c>
      <c r="AM1259" s="324">
        <v>8760</v>
      </c>
      <c r="AN1259" s="325">
        <v>124.02</v>
      </c>
      <c r="AO1259" s="274">
        <f t="shared" si="385"/>
        <v>0.98765000000000003</v>
      </c>
      <c r="AP1259" s="326">
        <f t="shared" si="394"/>
        <v>125.57079937224725</v>
      </c>
      <c r="AQ1259" s="296" t="str">
        <f t="shared" si="395"/>
        <v/>
      </c>
      <c r="AR1259" s="296"/>
      <c r="AS1259" s="332">
        <v>44768</v>
      </c>
      <c r="AT1259" s="2" t="s">
        <v>115</v>
      </c>
      <c r="AU1259" s="2" t="s">
        <v>111</v>
      </c>
      <c r="AV1259" s="323">
        <v>45292</v>
      </c>
      <c r="AW1259" s="323">
        <v>45382</v>
      </c>
      <c r="AX1259" s="324">
        <v>2183</v>
      </c>
      <c r="AY1259" s="325">
        <v>326.95</v>
      </c>
      <c r="AZ1259" s="274">
        <f t="shared" si="386"/>
        <v>0.98765000000000003</v>
      </c>
      <c r="BA1259" s="326">
        <f t="shared" si="396"/>
        <v>331.03832329266436</v>
      </c>
      <c r="BB1259" s="296" t="str">
        <f t="shared" si="397"/>
        <v/>
      </c>
      <c r="BC1259">
        <f t="shared" si="387"/>
        <v>1</v>
      </c>
      <c r="BD1259" s="296"/>
      <c r="BE1259" s="296"/>
      <c r="BF1259" s="332">
        <v>45131</v>
      </c>
      <c r="BG1259" s="2" t="s">
        <v>115</v>
      </c>
      <c r="BH1259" s="2" t="s">
        <v>135</v>
      </c>
      <c r="BI1259" s="323">
        <v>45658</v>
      </c>
      <c r="BJ1259" s="323">
        <v>45747</v>
      </c>
      <c r="BK1259" s="324">
        <v>2159</v>
      </c>
      <c r="BL1259" s="325">
        <v>161.44999999999999</v>
      </c>
      <c r="BM1259" s="274">
        <f t="shared" si="388"/>
        <v>0.96609999999999996</v>
      </c>
      <c r="BN1259" s="326">
        <f t="shared" si="398"/>
        <v>167.11520546527274</v>
      </c>
      <c r="BO1259" s="296" t="str">
        <f t="shared" si="399"/>
        <v/>
      </c>
      <c r="BP1259" t="str">
        <f t="shared" si="389"/>
        <v/>
      </c>
      <c r="BQ1259" s="296"/>
      <c r="BR1259" s="332">
        <v>45114</v>
      </c>
      <c r="BS1259" s="2" t="s">
        <v>108</v>
      </c>
      <c r="BT1259" s="2" t="s">
        <v>153</v>
      </c>
      <c r="BU1259" s="323">
        <v>47849</v>
      </c>
      <c r="BV1259" s="323">
        <v>48213</v>
      </c>
      <c r="BW1259" s="324">
        <v>8760</v>
      </c>
      <c r="BX1259" s="325">
        <v>77.73</v>
      </c>
      <c r="BY1259" s="274">
        <f t="shared" si="390"/>
        <v>0.96609999999999996</v>
      </c>
      <c r="BZ1259" s="326">
        <f t="shared" si="400"/>
        <v>80.457509574578211</v>
      </c>
      <c r="CA1259" s="296" t="str">
        <f t="shared" si="401"/>
        <v/>
      </c>
    </row>
    <row r="1260" spans="12:79" x14ac:dyDescent="0.25">
      <c r="L1260" s="332">
        <v>43900</v>
      </c>
      <c r="M1260" s="2" t="s">
        <v>108</v>
      </c>
      <c r="N1260" s="2" t="s">
        <v>110</v>
      </c>
      <c r="O1260" s="323">
        <v>44927</v>
      </c>
      <c r="P1260" s="323">
        <v>45291</v>
      </c>
      <c r="Q1260" s="324">
        <v>8760</v>
      </c>
      <c r="R1260" s="325">
        <v>45.19</v>
      </c>
      <c r="S1260" s="274">
        <f t="shared" si="382"/>
        <v>1.0590200000000001</v>
      </c>
      <c r="T1260" s="326">
        <f t="shared" si="391"/>
        <v>42.671526505637281</v>
      </c>
      <c r="U1260" s="296" t="str">
        <f t="shared" si="383"/>
        <v/>
      </c>
      <c r="V1260" s="296"/>
      <c r="W1260" s="332">
        <v>44334</v>
      </c>
      <c r="X1260" s="2" t="s">
        <v>108</v>
      </c>
      <c r="Y1260" s="2" t="s">
        <v>133</v>
      </c>
      <c r="Z1260" s="323">
        <v>44562</v>
      </c>
      <c r="AA1260" s="323">
        <v>44926</v>
      </c>
      <c r="AB1260" s="324">
        <v>8760</v>
      </c>
      <c r="AC1260" s="325">
        <v>66.209999999999994</v>
      </c>
      <c r="AD1260" s="274">
        <f t="shared" si="384"/>
        <v>1.0967899999999999</v>
      </c>
      <c r="AE1260" s="326">
        <f t="shared" si="392"/>
        <v>60.367071180444754</v>
      </c>
      <c r="AF1260" s="296" t="str">
        <f t="shared" si="393"/>
        <v/>
      </c>
      <c r="AG1260" s="296"/>
      <c r="AH1260" s="332">
        <v>44753</v>
      </c>
      <c r="AI1260" s="2" t="s">
        <v>108</v>
      </c>
      <c r="AJ1260" s="2" t="s">
        <v>153</v>
      </c>
      <c r="AK1260" s="323">
        <v>47849</v>
      </c>
      <c r="AL1260" s="323">
        <v>48213</v>
      </c>
      <c r="AM1260" s="324">
        <v>8760</v>
      </c>
      <c r="AN1260" s="325">
        <v>124.02</v>
      </c>
      <c r="AO1260" s="274">
        <f t="shared" si="385"/>
        <v>0.98765000000000003</v>
      </c>
      <c r="AP1260" s="326">
        <f t="shared" si="394"/>
        <v>125.57079937224725</v>
      </c>
      <c r="AQ1260" s="296" t="str">
        <f t="shared" si="395"/>
        <v/>
      </c>
      <c r="AR1260" s="296"/>
      <c r="AS1260" s="332">
        <v>44768</v>
      </c>
      <c r="AT1260" s="2" t="s">
        <v>115</v>
      </c>
      <c r="AU1260" s="2" t="s">
        <v>117</v>
      </c>
      <c r="AV1260" s="323">
        <v>45383</v>
      </c>
      <c r="AW1260" s="323">
        <v>45473</v>
      </c>
      <c r="AX1260" s="324">
        <v>2184</v>
      </c>
      <c r="AY1260" s="325">
        <v>160.44</v>
      </c>
      <c r="AZ1260" s="274">
        <f t="shared" si="386"/>
        <v>0.98765000000000003</v>
      </c>
      <c r="BA1260" s="326">
        <f t="shared" si="396"/>
        <v>162.44621070217181</v>
      </c>
      <c r="BB1260" s="296" t="str">
        <f t="shared" si="397"/>
        <v/>
      </c>
      <c r="BC1260">
        <f t="shared" si="387"/>
        <v>1</v>
      </c>
      <c r="BD1260" s="296"/>
      <c r="BE1260" s="296"/>
      <c r="BF1260" s="332">
        <v>45131</v>
      </c>
      <c r="BG1260" s="2" t="s">
        <v>115</v>
      </c>
      <c r="BH1260" s="2" t="s">
        <v>145</v>
      </c>
      <c r="BI1260" s="323">
        <v>45748</v>
      </c>
      <c r="BJ1260" s="323">
        <v>45838</v>
      </c>
      <c r="BK1260" s="324">
        <v>2184</v>
      </c>
      <c r="BL1260" s="325">
        <v>110.23</v>
      </c>
      <c r="BM1260" s="274">
        <f t="shared" si="388"/>
        <v>0.96609999999999996</v>
      </c>
      <c r="BN1260" s="326">
        <f t="shared" si="398"/>
        <v>114.09791947003417</v>
      </c>
      <c r="BO1260" s="296" t="str">
        <f t="shared" si="399"/>
        <v/>
      </c>
      <c r="BP1260" t="str">
        <f t="shared" si="389"/>
        <v/>
      </c>
      <c r="BQ1260" s="296"/>
      <c r="BR1260" s="332">
        <v>45114</v>
      </c>
      <c r="BS1260" s="2" t="s">
        <v>108</v>
      </c>
      <c r="BT1260" s="2" t="s">
        <v>155</v>
      </c>
      <c r="BU1260" s="323">
        <v>48214</v>
      </c>
      <c r="BV1260" s="323">
        <v>48579</v>
      </c>
      <c r="BW1260" s="324">
        <v>8784</v>
      </c>
      <c r="BX1260" s="325">
        <v>77.47</v>
      </c>
      <c r="BY1260" s="274">
        <f t="shared" si="390"/>
        <v>0.96609999999999996</v>
      </c>
      <c r="BZ1260" s="326">
        <f t="shared" si="400"/>
        <v>80.18838629541456</v>
      </c>
      <c r="CA1260" s="296" t="str">
        <f t="shared" si="401"/>
        <v/>
      </c>
    </row>
    <row r="1261" spans="12:79" x14ac:dyDescent="0.25">
      <c r="L1261" s="332">
        <v>43900</v>
      </c>
      <c r="M1261" s="2" t="s">
        <v>108</v>
      </c>
      <c r="N1261" s="2" t="s">
        <v>111</v>
      </c>
      <c r="O1261" s="323">
        <v>45292</v>
      </c>
      <c r="P1261" s="323">
        <v>45657</v>
      </c>
      <c r="Q1261" s="324">
        <v>8784</v>
      </c>
      <c r="R1261" s="325">
        <v>46.19</v>
      </c>
      <c r="S1261" s="274">
        <f t="shared" si="382"/>
        <v>1.0590200000000001</v>
      </c>
      <c r="T1261" s="326">
        <f t="shared" si="391"/>
        <v>43.615795735680152</v>
      </c>
      <c r="U1261" s="296" t="str">
        <f t="shared" si="383"/>
        <v/>
      </c>
      <c r="V1261" s="296"/>
      <c r="W1261" s="332">
        <v>44334</v>
      </c>
      <c r="X1261" s="2" t="s">
        <v>108</v>
      </c>
      <c r="Y1261" s="2" t="s">
        <v>110</v>
      </c>
      <c r="Z1261" s="323">
        <v>44927</v>
      </c>
      <c r="AA1261" s="323">
        <v>45291</v>
      </c>
      <c r="AB1261" s="324">
        <v>8760</v>
      </c>
      <c r="AC1261" s="325">
        <v>62.92</v>
      </c>
      <c r="AD1261" s="274">
        <f t="shared" si="384"/>
        <v>1.0967899999999999</v>
      </c>
      <c r="AE1261" s="326">
        <f t="shared" si="392"/>
        <v>57.367408528524152</v>
      </c>
      <c r="AF1261" s="296" t="str">
        <f t="shared" si="393"/>
        <v/>
      </c>
      <c r="AG1261" s="296"/>
      <c r="AH1261" s="332">
        <v>44753</v>
      </c>
      <c r="AI1261" s="2" t="s">
        <v>108</v>
      </c>
      <c r="AJ1261" s="2" t="s">
        <v>155</v>
      </c>
      <c r="AK1261" s="323">
        <v>48214</v>
      </c>
      <c r="AL1261" s="323">
        <v>48579</v>
      </c>
      <c r="AM1261" s="324">
        <v>8784</v>
      </c>
      <c r="AN1261" s="325">
        <v>124.02</v>
      </c>
      <c r="AO1261" s="274">
        <f t="shared" si="385"/>
        <v>0.98765000000000003</v>
      </c>
      <c r="AP1261" s="326">
        <f t="shared" si="394"/>
        <v>125.57079937224725</v>
      </c>
      <c r="AQ1261" s="296" t="str">
        <f t="shared" si="395"/>
        <v/>
      </c>
      <c r="AR1261" s="296"/>
      <c r="AS1261" s="332">
        <v>44768</v>
      </c>
      <c r="AT1261" s="2" t="s">
        <v>115</v>
      </c>
      <c r="AU1261" s="2" t="s">
        <v>118</v>
      </c>
      <c r="AV1261" s="323">
        <v>45474</v>
      </c>
      <c r="AW1261" s="323">
        <v>45565</v>
      </c>
      <c r="AX1261" s="324">
        <v>2208</v>
      </c>
      <c r="AY1261" s="325">
        <v>156.86000000000001</v>
      </c>
      <c r="AZ1261" s="274">
        <f t="shared" si="386"/>
        <v>0.98765000000000003</v>
      </c>
      <c r="BA1261" s="326">
        <f t="shared" si="396"/>
        <v>158.82144484382121</v>
      </c>
      <c r="BB1261" s="296" t="str">
        <f t="shared" si="397"/>
        <v/>
      </c>
      <c r="BC1261">
        <f t="shared" si="387"/>
        <v>1</v>
      </c>
      <c r="BD1261" s="296"/>
      <c r="BE1261" s="296"/>
      <c r="BF1261" s="332">
        <v>45131</v>
      </c>
      <c r="BG1261" s="2" t="s">
        <v>115</v>
      </c>
      <c r="BH1261" s="2" t="s">
        <v>148</v>
      </c>
      <c r="BI1261" s="323">
        <v>45839</v>
      </c>
      <c r="BJ1261" s="323">
        <v>45930</v>
      </c>
      <c r="BK1261" s="324">
        <v>2208</v>
      </c>
      <c r="BL1261" s="325">
        <v>110.18</v>
      </c>
      <c r="BM1261" s="274">
        <f t="shared" si="388"/>
        <v>0.96609999999999996</v>
      </c>
      <c r="BN1261" s="326">
        <f t="shared" si="398"/>
        <v>114.04616499327193</v>
      </c>
      <c r="BO1261" s="296" t="str">
        <f t="shared" si="399"/>
        <v/>
      </c>
      <c r="BP1261" t="str">
        <f t="shared" si="389"/>
        <v/>
      </c>
      <c r="BQ1261" s="296"/>
      <c r="BR1261" s="332">
        <v>45114</v>
      </c>
      <c r="BS1261" s="2" t="s">
        <v>108</v>
      </c>
      <c r="BT1261" s="2" t="s">
        <v>158</v>
      </c>
      <c r="BU1261" s="323">
        <v>48580</v>
      </c>
      <c r="BV1261" s="323">
        <v>48944</v>
      </c>
      <c r="BW1261" s="324">
        <v>8760</v>
      </c>
      <c r="BX1261" s="325">
        <v>76.92</v>
      </c>
      <c r="BY1261" s="274">
        <f t="shared" si="390"/>
        <v>0.96609999999999996</v>
      </c>
      <c r="BZ1261" s="326">
        <f t="shared" si="400"/>
        <v>79.619087051029922</v>
      </c>
      <c r="CA1261" s="296" t="str">
        <f t="shared" si="401"/>
        <v/>
      </c>
    </row>
    <row r="1262" spans="12:79" x14ac:dyDescent="0.25">
      <c r="L1262" s="332">
        <v>43900</v>
      </c>
      <c r="M1262" s="2" t="s">
        <v>108</v>
      </c>
      <c r="N1262" s="2" t="s">
        <v>135</v>
      </c>
      <c r="O1262" s="323">
        <v>45658</v>
      </c>
      <c r="P1262" s="323">
        <v>46022</v>
      </c>
      <c r="Q1262" s="324">
        <v>8760</v>
      </c>
      <c r="R1262" s="325">
        <v>46.68</v>
      </c>
      <c r="S1262" s="274">
        <f t="shared" si="382"/>
        <v>1.0590200000000001</v>
      </c>
      <c r="T1262" s="326">
        <f t="shared" si="391"/>
        <v>44.078487658401158</v>
      </c>
      <c r="U1262" s="296" t="str">
        <f t="shared" si="383"/>
        <v/>
      </c>
      <c r="V1262" s="296"/>
      <c r="W1262" s="332">
        <v>44334</v>
      </c>
      <c r="X1262" s="2" t="s">
        <v>108</v>
      </c>
      <c r="Y1262" s="2" t="s">
        <v>111</v>
      </c>
      <c r="Z1262" s="323">
        <v>45292</v>
      </c>
      <c r="AA1262" s="323">
        <v>45657</v>
      </c>
      <c r="AB1262" s="324">
        <v>8784</v>
      </c>
      <c r="AC1262" s="325">
        <v>60.99</v>
      </c>
      <c r="AD1262" s="274">
        <f t="shared" si="384"/>
        <v>1.0967899999999999</v>
      </c>
      <c r="AE1262" s="326">
        <f t="shared" si="392"/>
        <v>55.607728006272858</v>
      </c>
      <c r="AF1262" s="296" t="str">
        <f t="shared" si="393"/>
        <v/>
      </c>
      <c r="AG1262" s="296"/>
      <c r="AH1262" s="332">
        <v>44750</v>
      </c>
      <c r="AI1262" s="2" t="s">
        <v>108</v>
      </c>
      <c r="AJ1262" s="2" t="s">
        <v>110</v>
      </c>
      <c r="AK1262" s="323">
        <v>44927</v>
      </c>
      <c r="AL1262" s="323">
        <v>45291</v>
      </c>
      <c r="AM1262" s="324">
        <v>8760</v>
      </c>
      <c r="AN1262" s="325">
        <v>353</v>
      </c>
      <c r="AO1262" s="274">
        <f t="shared" si="385"/>
        <v>0.98765000000000003</v>
      </c>
      <c r="AP1262" s="326">
        <f t="shared" si="394"/>
        <v>357.41406368652861</v>
      </c>
      <c r="AQ1262" s="296" t="str">
        <f t="shared" si="395"/>
        <v/>
      </c>
      <c r="AR1262" s="296"/>
      <c r="AS1262" s="332">
        <v>44768</v>
      </c>
      <c r="AT1262" s="2" t="s">
        <v>115</v>
      </c>
      <c r="AU1262" s="2" t="s">
        <v>140</v>
      </c>
      <c r="AV1262" s="323">
        <v>45566</v>
      </c>
      <c r="AW1262" s="323">
        <v>45657</v>
      </c>
      <c r="AX1262" s="324">
        <v>2209</v>
      </c>
      <c r="AY1262" s="325">
        <v>235</v>
      </c>
      <c r="AZ1262" s="274">
        <f t="shared" si="386"/>
        <v>0.98765000000000003</v>
      </c>
      <c r="BA1262" s="326">
        <f t="shared" si="396"/>
        <v>237.93854098111677</v>
      </c>
      <c r="BB1262" s="296" t="str">
        <f t="shared" si="397"/>
        <v/>
      </c>
      <c r="BC1262" t="str">
        <f t="shared" si="387"/>
        <v/>
      </c>
      <c r="BD1262" s="296"/>
      <c r="BE1262" s="296"/>
      <c r="BF1262" s="332">
        <v>45131</v>
      </c>
      <c r="BG1262" s="2" t="s">
        <v>115</v>
      </c>
      <c r="BH1262" s="2" t="s">
        <v>152</v>
      </c>
      <c r="BI1262" s="323">
        <v>45931</v>
      </c>
      <c r="BJ1262" s="323">
        <v>46022</v>
      </c>
      <c r="BK1262" s="324">
        <v>2209</v>
      </c>
      <c r="BL1262" s="325">
        <v>142.08000000000001</v>
      </c>
      <c r="BM1262" s="274">
        <f t="shared" si="388"/>
        <v>0.96609999999999996</v>
      </c>
      <c r="BN1262" s="326">
        <f t="shared" si="398"/>
        <v>147.06552116758101</v>
      </c>
      <c r="BO1262" s="296" t="str">
        <f t="shared" si="399"/>
        <v/>
      </c>
      <c r="BP1262" t="str">
        <f t="shared" si="389"/>
        <v/>
      </c>
      <c r="BQ1262" s="296"/>
      <c r="BR1262" s="332">
        <v>45113</v>
      </c>
      <c r="BS1262" s="2" t="s">
        <v>108</v>
      </c>
      <c r="BT1262" s="2" t="s">
        <v>111</v>
      </c>
      <c r="BU1262" s="323">
        <v>45292</v>
      </c>
      <c r="BV1262" s="323">
        <v>45657</v>
      </c>
      <c r="BW1262" s="324">
        <v>8784</v>
      </c>
      <c r="BX1262" s="325">
        <v>141.13999999999999</v>
      </c>
      <c r="BY1262" s="274">
        <f t="shared" si="390"/>
        <v>0.96609999999999996</v>
      </c>
      <c r="BZ1262" s="326">
        <f t="shared" si="400"/>
        <v>146.09253700445089</v>
      </c>
      <c r="CA1262" s="296">
        <f t="shared" si="401"/>
        <v>146.09253700445089</v>
      </c>
    </row>
    <row r="1263" spans="12:79" x14ac:dyDescent="0.25">
      <c r="L1263" s="332">
        <v>43900</v>
      </c>
      <c r="M1263" s="2" t="s">
        <v>108</v>
      </c>
      <c r="N1263" s="2" t="s">
        <v>138</v>
      </c>
      <c r="O1263" s="323">
        <v>46023</v>
      </c>
      <c r="P1263" s="323">
        <v>46387</v>
      </c>
      <c r="Q1263" s="324">
        <v>8760</v>
      </c>
      <c r="R1263" s="325">
        <v>47.23</v>
      </c>
      <c r="S1263" s="274">
        <f t="shared" si="382"/>
        <v>1.0590200000000001</v>
      </c>
      <c r="T1263" s="326">
        <f t="shared" si="391"/>
        <v>44.597835734924736</v>
      </c>
      <c r="U1263" s="296" t="str">
        <f t="shared" si="383"/>
        <v/>
      </c>
      <c r="V1263" s="296"/>
      <c r="W1263" s="332">
        <v>44334</v>
      </c>
      <c r="X1263" s="2" t="s">
        <v>108</v>
      </c>
      <c r="Y1263" s="2" t="s">
        <v>135</v>
      </c>
      <c r="Z1263" s="323">
        <v>45658</v>
      </c>
      <c r="AA1263" s="323">
        <v>46022</v>
      </c>
      <c r="AB1263" s="324">
        <v>8760</v>
      </c>
      <c r="AC1263" s="325">
        <v>58.8</v>
      </c>
      <c r="AD1263" s="274">
        <f t="shared" si="384"/>
        <v>1.0967899999999999</v>
      </c>
      <c r="AE1263" s="326">
        <f t="shared" si="392"/>
        <v>53.610992076878894</v>
      </c>
      <c r="AF1263" s="296" t="str">
        <f t="shared" si="393"/>
        <v/>
      </c>
      <c r="AG1263" s="296"/>
      <c r="AH1263" s="332">
        <v>44750</v>
      </c>
      <c r="AI1263" s="2" t="s">
        <v>108</v>
      </c>
      <c r="AJ1263" s="2" t="s">
        <v>111</v>
      </c>
      <c r="AK1263" s="323">
        <v>45292</v>
      </c>
      <c r="AL1263" s="323">
        <v>45657</v>
      </c>
      <c r="AM1263" s="324">
        <v>8784</v>
      </c>
      <c r="AN1263" s="325">
        <v>229.75</v>
      </c>
      <c r="AO1263" s="274">
        <f t="shared" si="385"/>
        <v>0.98765000000000003</v>
      </c>
      <c r="AP1263" s="326">
        <f t="shared" si="394"/>
        <v>232.62289272515568</v>
      </c>
      <c r="AQ1263" s="296">
        <f t="shared" si="395"/>
        <v>232.62289272515568</v>
      </c>
      <c r="AR1263" s="296"/>
      <c r="AS1263" s="332">
        <v>44768</v>
      </c>
      <c r="AT1263" s="2" t="s">
        <v>115</v>
      </c>
      <c r="AU1263" s="2" t="s">
        <v>135</v>
      </c>
      <c r="AV1263" s="323">
        <v>45658</v>
      </c>
      <c r="AW1263" s="323">
        <v>45747</v>
      </c>
      <c r="AX1263" s="324">
        <v>2159</v>
      </c>
      <c r="AY1263" s="325">
        <v>194.91</v>
      </c>
      <c r="AZ1263" s="274">
        <f t="shared" si="386"/>
        <v>0.98765000000000003</v>
      </c>
      <c r="BA1263" s="326">
        <f t="shared" si="396"/>
        <v>197.34723839416796</v>
      </c>
      <c r="BB1263" s="296" t="str">
        <f t="shared" si="397"/>
        <v/>
      </c>
      <c r="BC1263" t="str">
        <f t="shared" si="387"/>
        <v/>
      </c>
      <c r="BD1263" s="296"/>
      <c r="BE1263" s="296"/>
      <c r="BF1263" s="332">
        <v>45131</v>
      </c>
      <c r="BG1263" s="2" t="s">
        <v>115</v>
      </c>
      <c r="BH1263" s="2" t="s">
        <v>138</v>
      </c>
      <c r="BI1263" s="323">
        <v>46023</v>
      </c>
      <c r="BJ1263" s="323">
        <v>46112</v>
      </c>
      <c r="BK1263" s="324">
        <v>2159</v>
      </c>
      <c r="BL1263" s="325">
        <v>131.88999999999999</v>
      </c>
      <c r="BM1263" s="274">
        <f t="shared" si="388"/>
        <v>0.96609999999999996</v>
      </c>
      <c r="BN1263" s="326">
        <f t="shared" si="398"/>
        <v>136.5179588034365</v>
      </c>
      <c r="BO1263" s="296" t="str">
        <f t="shared" si="399"/>
        <v/>
      </c>
      <c r="BP1263" t="str">
        <f t="shared" si="389"/>
        <v/>
      </c>
      <c r="BQ1263" s="296"/>
      <c r="BR1263" s="332">
        <v>45113</v>
      </c>
      <c r="BS1263" s="2" t="s">
        <v>108</v>
      </c>
      <c r="BT1263" s="2" t="s">
        <v>135</v>
      </c>
      <c r="BU1263" s="323">
        <v>45658</v>
      </c>
      <c r="BV1263" s="323">
        <v>46022</v>
      </c>
      <c r="BW1263" s="324">
        <v>8760</v>
      </c>
      <c r="BX1263" s="325">
        <v>128.62</v>
      </c>
      <c r="BY1263" s="274">
        <f t="shared" si="390"/>
        <v>0.96609999999999996</v>
      </c>
      <c r="BZ1263" s="326">
        <f t="shared" si="400"/>
        <v>133.13321602318601</v>
      </c>
      <c r="CA1263" s="296" t="str">
        <f t="shared" si="401"/>
        <v/>
      </c>
    </row>
    <row r="1264" spans="12:79" x14ac:dyDescent="0.25">
      <c r="L1264" s="332">
        <v>43899</v>
      </c>
      <c r="M1264" s="2" t="s">
        <v>108</v>
      </c>
      <c r="N1264" s="2" t="s">
        <v>151</v>
      </c>
      <c r="O1264" s="323">
        <v>44197</v>
      </c>
      <c r="P1264" s="323">
        <v>44561</v>
      </c>
      <c r="Q1264" s="324">
        <v>8760</v>
      </c>
      <c r="R1264" s="325">
        <v>39</v>
      </c>
      <c r="S1264" s="274">
        <f t="shared" si="382"/>
        <v>1.0590200000000001</v>
      </c>
      <c r="T1264" s="326">
        <f t="shared" si="391"/>
        <v>36.826499971671922</v>
      </c>
      <c r="U1264" s="296" t="str">
        <f t="shared" si="383"/>
        <v/>
      </c>
      <c r="V1264" s="296"/>
      <c r="W1264" s="332">
        <v>44334</v>
      </c>
      <c r="X1264" s="2" t="s">
        <v>108</v>
      </c>
      <c r="Y1264" s="2" t="s">
        <v>138</v>
      </c>
      <c r="Z1264" s="323">
        <v>46023</v>
      </c>
      <c r="AA1264" s="323">
        <v>46387</v>
      </c>
      <c r="AB1264" s="324">
        <v>8760</v>
      </c>
      <c r="AC1264" s="325">
        <v>58.55</v>
      </c>
      <c r="AD1264" s="274">
        <f t="shared" si="384"/>
        <v>1.0967899999999999</v>
      </c>
      <c r="AE1264" s="326">
        <f t="shared" si="392"/>
        <v>53.383054185395565</v>
      </c>
      <c r="AF1264" s="296" t="str">
        <f t="shared" si="393"/>
        <v/>
      </c>
      <c r="AG1264" s="296"/>
      <c r="AH1264" s="332">
        <v>44750</v>
      </c>
      <c r="AI1264" s="2" t="s">
        <v>108</v>
      </c>
      <c r="AJ1264" s="2" t="s">
        <v>135</v>
      </c>
      <c r="AK1264" s="323">
        <v>45658</v>
      </c>
      <c r="AL1264" s="323">
        <v>46022</v>
      </c>
      <c r="AM1264" s="324">
        <v>8760</v>
      </c>
      <c r="AN1264" s="325">
        <v>179.5</v>
      </c>
      <c r="AO1264" s="274">
        <f t="shared" si="385"/>
        <v>0.98765000000000003</v>
      </c>
      <c r="AP1264" s="326">
        <f t="shared" si="394"/>
        <v>181.74454513238496</v>
      </c>
      <c r="AQ1264" s="296" t="str">
        <f t="shared" si="395"/>
        <v/>
      </c>
      <c r="AR1264" s="296"/>
      <c r="AS1264" s="332">
        <v>44768</v>
      </c>
      <c r="AT1264" s="2" t="s">
        <v>115</v>
      </c>
      <c r="AU1264" s="2" t="s">
        <v>145</v>
      </c>
      <c r="AV1264" s="323">
        <v>45748</v>
      </c>
      <c r="AW1264" s="323">
        <v>45838</v>
      </c>
      <c r="AX1264" s="324">
        <v>2184</v>
      </c>
      <c r="AY1264" s="325"/>
      <c r="AZ1264" s="274">
        <f t="shared" si="386"/>
        <v>0.98765000000000003</v>
      </c>
      <c r="BA1264" s="326" t="str">
        <f t="shared" si="396"/>
        <v/>
      </c>
      <c r="BB1264" s="296" t="str">
        <f t="shared" si="397"/>
        <v/>
      </c>
      <c r="BC1264" t="str">
        <f t="shared" si="387"/>
        <v/>
      </c>
      <c r="BD1264" s="296"/>
      <c r="BE1264" s="296"/>
      <c r="BF1264" s="332">
        <v>45131</v>
      </c>
      <c r="BG1264" s="2" t="s">
        <v>115</v>
      </c>
      <c r="BH1264" s="2" t="s">
        <v>157</v>
      </c>
      <c r="BI1264" s="323">
        <v>46113</v>
      </c>
      <c r="BJ1264" s="323">
        <v>46203</v>
      </c>
      <c r="BK1264" s="324">
        <v>2184</v>
      </c>
      <c r="BL1264" s="325"/>
      <c r="BM1264" s="274">
        <f t="shared" si="388"/>
        <v>0.96609999999999996</v>
      </c>
      <c r="BN1264" s="326" t="str">
        <f t="shared" si="398"/>
        <v/>
      </c>
      <c r="BO1264" s="296" t="str">
        <f t="shared" si="399"/>
        <v/>
      </c>
      <c r="BP1264" t="str">
        <f t="shared" si="389"/>
        <v/>
      </c>
      <c r="BQ1264" s="296"/>
      <c r="BR1264" s="332">
        <v>45113</v>
      </c>
      <c r="BS1264" s="2" t="s">
        <v>108</v>
      </c>
      <c r="BT1264" s="2" t="s">
        <v>138</v>
      </c>
      <c r="BU1264" s="323">
        <v>46023</v>
      </c>
      <c r="BV1264" s="323">
        <v>46387</v>
      </c>
      <c r="BW1264" s="324">
        <v>8760</v>
      </c>
      <c r="BX1264" s="325">
        <v>104.88</v>
      </c>
      <c r="BY1264" s="274">
        <f t="shared" si="390"/>
        <v>0.96609999999999996</v>
      </c>
      <c r="BZ1264" s="326">
        <f t="shared" si="400"/>
        <v>108.56019045647449</v>
      </c>
      <c r="CA1264" s="296" t="str">
        <f t="shared" si="401"/>
        <v/>
      </c>
    </row>
    <row r="1265" spans="12:79" x14ac:dyDescent="0.25">
      <c r="L1265" s="332">
        <v>43899</v>
      </c>
      <c r="M1265" s="2" t="s">
        <v>108</v>
      </c>
      <c r="N1265" s="2" t="s">
        <v>133</v>
      </c>
      <c r="O1265" s="323">
        <v>44562</v>
      </c>
      <c r="P1265" s="323">
        <v>44926</v>
      </c>
      <c r="Q1265" s="324">
        <v>8760</v>
      </c>
      <c r="R1265" s="325">
        <v>42.56</v>
      </c>
      <c r="S1265" s="274">
        <f t="shared" si="382"/>
        <v>1.0590200000000001</v>
      </c>
      <c r="T1265" s="326">
        <f t="shared" si="391"/>
        <v>40.188098430624542</v>
      </c>
      <c r="U1265" s="296" t="str">
        <f t="shared" si="383"/>
        <v/>
      </c>
      <c r="V1265" s="296"/>
      <c r="W1265" s="332">
        <v>44334</v>
      </c>
      <c r="X1265" s="2" t="s">
        <v>108</v>
      </c>
      <c r="Y1265" s="2" t="s">
        <v>141</v>
      </c>
      <c r="Z1265" s="323">
        <v>46388</v>
      </c>
      <c r="AA1265" s="323">
        <v>46752</v>
      </c>
      <c r="AB1265" s="324">
        <v>8760</v>
      </c>
      <c r="AC1265" s="325">
        <v>58.93</v>
      </c>
      <c r="AD1265" s="274">
        <f t="shared" si="384"/>
        <v>1.0967899999999999</v>
      </c>
      <c r="AE1265" s="326">
        <f t="shared" si="392"/>
        <v>53.729519780450225</v>
      </c>
      <c r="AF1265" s="296" t="str">
        <f t="shared" si="393"/>
        <v/>
      </c>
      <c r="AG1265" s="296"/>
      <c r="AH1265" s="332">
        <v>44750</v>
      </c>
      <c r="AI1265" s="2" t="s">
        <v>108</v>
      </c>
      <c r="AJ1265" s="2" t="s">
        <v>138</v>
      </c>
      <c r="AK1265" s="323">
        <v>46023</v>
      </c>
      <c r="AL1265" s="323">
        <v>46387</v>
      </c>
      <c r="AM1265" s="324">
        <v>8760</v>
      </c>
      <c r="AN1265" s="325">
        <v>152.63999999999999</v>
      </c>
      <c r="AO1265" s="274">
        <f t="shared" si="385"/>
        <v>0.98765000000000003</v>
      </c>
      <c r="AP1265" s="326">
        <f t="shared" si="394"/>
        <v>154.54867615045814</v>
      </c>
      <c r="AQ1265" s="296" t="str">
        <f t="shared" si="395"/>
        <v/>
      </c>
      <c r="AR1265" s="296"/>
      <c r="AS1265" s="332">
        <v>44767</v>
      </c>
      <c r="AT1265" s="2" t="s">
        <v>115</v>
      </c>
      <c r="AU1265" s="2" t="s">
        <v>186</v>
      </c>
      <c r="AV1265" s="323">
        <v>44835</v>
      </c>
      <c r="AW1265" s="323">
        <v>44926</v>
      </c>
      <c r="AX1265" s="324">
        <v>2209</v>
      </c>
      <c r="AY1265" s="325">
        <v>426.79</v>
      </c>
      <c r="AZ1265" s="274">
        <f t="shared" si="386"/>
        <v>0.98765000000000003</v>
      </c>
      <c r="BA1265" s="326">
        <f t="shared" si="396"/>
        <v>432.12676555459933</v>
      </c>
      <c r="BB1265" s="296" t="str">
        <f t="shared" si="397"/>
        <v/>
      </c>
      <c r="BC1265" t="str">
        <f t="shared" si="387"/>
        <v/>
      </c>
      <c r="BD1265" s="296"/>
      <c r="BE1265" s="296"/>
      <c r="BF1265" s="332">
        <v>45128</v>
      </c>
      <c r="BG1265" s="2" t="s">
        <v>115</v>
      </c>
      <c r="BH1265" s="2" t="s">
        <v>116</v>
      </c>
      <c r="BI1265" s="323">
        <v>45200</v>
      </c>
      <c r="BJ1265" s="323">
        <v>45291</v>
      </c>
      <c r="BK1265" s="324">
        <v>2209</v>
      </c>
      <c r="BL1265" s="325">
        <v>122.27</v>
      </c>
      <c r="BM1265" s="274">
        <f t="shared" si="388"/>
        <v>0.96609999999999996</v>
      </c>
      <c r="BN1265" s="326">
        <f t="shared" si="398"/>
        <v>126.56039747438153</v>
      </c>
      <c r="BO1265" s="296">
        <f t="shared" si="399"/>
        <v>126.56039747438153</v>
      </c>
      <c r="BP1265">
        <f t="shared" si="389"/>
        <v>1</v>
      </c>
      <c r="BQ1265" s="296"/>
      <c r="BR1265" s="332">
        <v>45113</v>
      </c>
      <c r="BS1265" s="2" t="s">
        <v>108</v>
      </c>
      <c r="BT1265" s="2" t="s">
        <v>141</v>
      </c>
      <c r="BU1265" s="323">
        <v>46388</v>
      </c>
      <c r="BV1265" s="323">
        <v>46752</v>
      </c>
      <c r="BW1265" s="324">
        <v>8760</v>
      </c>
      <c r="BX1265" s="325">
        <v>86.58</v>
      </c>
      <c r="BY1265" s="274">
        <f t="shared" si="390"/>
        <v>0.96609999999999996</v>
      </c>
      <c r="BZ1265" s="326">
        <f t="shared" si="400"/>
        <v>89.618051961494672</v>
      </c>
      <c r="CA1265" s="296" t="str">
        <f t="shared" si="401"/>
        <v/>
      </c>
    </row>
    <row r="1266" spans="12:79" x14ac:dyDescent="0.25">
      <c r="L1266" s="332">
        <v>43899</v>
      </c>
      <c r="M1266" s="2" t="s">
        <v>108</v>
      </c>
      <c r="N1266" s="2" t="s">
        <v>110</v>
      </c>
      <c r="O1266" s="323">
        <v>44927</v>
      </c>
      <c r="P1266" s="323">
        <v>45291</v>
      </c>
      <c r="Q1266" s="324">
        <v>8760</v>
      </c>
      <c r="R1266" s="325">
        <v>44.8</v>
      </c>
      <c r="S1266" s="274">
        <f t="shared" si="382"/>
        <v>1.0590200000000001</v>
      </c>
      <c r="T1266" s="326">
        <f t="shared" si="391"/>
        <v>42.30326150592056</v>
      </c>
      <c r="U1266" s="296" t="str">
        <f t="shared" si="383"/>
        <v/>
      </c>
      <c r="V1266" s="296"/>
      <c r="W1266" s="332">
        <v>44333</v>
      </c>
      <c r="X1266" s="2" t="s">
        <v>108</v>
      </c>
      <c r="Y1266" s="2" t="s">
        <v>133</v>
      </c>
      <c r="Z1266" s="323">
        <v>44562</v>
      </c>
      <c r="AA1266" s="323">
        <v>44926</v>
      </c>
      <c r="AB1266" s="324">
        <v>8760</v>
      </c>
      <c r="AC1266" s="325">
        <v>68.430000000000007</v>
      </c>
      <c r="AD1266" s="274">
        <f t="shared" si="384"/>
        <v>1.0967899999999999</v>
      </c>
      <c r="AE1266" s="326">
        <f t="shared" si="392"/>
        <v>62.391159656816718</v>
      </c>
      <c r="AF1266" s="296" t="str">
        <f t="shared" si="393"/>
        <v/>
      </c>
      <c r="AG1266" s="296"/>
      <c r="AH1266" s="332">
        <v>44750</v>
      </c>
      <c r="AI1266" s="2" t="s">
        <v>108</v>
      </c>
      <c r="AJ1266" s="2" t="s">
        <v>141</v>
      </c>
      <c r="AK1266" s="323">
        <v>46388</v>
      </c>
      <c r="AL1266" s="323">
        <v>46752</v>
      </c>
      <c r="AM1266" s="324">
        <v>8760</v>
      </c>
      <c r="AN1266" s="325">
        <v>135.69</v>
      </c>
      <c r="AO1266" s="274">
        <f t="shared" si="385"/>
        <v>0.98765000000000003</v>
      </c>
      <c r="AP1266" s="326">
        <f t="shared" si="394"/>
        <v>137.38672606692654</v>
      </c>
      <c r="AQ1266" s="296" t="str">
        <f t="shared" si="395"/>
        <v/>
      </c>
      <c r="AR1266" s="296"/>
      <c r="AS1266" s="332">
        <v>44767</v>
      </c>
      <c r="AT1266" s="2" t="s">
        <v>115</v>
      </c>
      <c r="AU1266" s="2" t="s">
        <v>110</v>
      </c>
      <c r="AV1266" s="323">
        <v>44927</v>
      </c>
      <c r="AW1266" s="323">
        <v>45016</v>
      </c>
      <c r="AX1266" s="324">
        <v>2159</v>
      </c>
      <c r="AY1266" s="325">
        <v>405.4</v>
      </c>
      <c r="AZ1266" s="274">
        <f t="shared" si="386"/>
        <v>0.98765000000000003</v>
      </c>
      <c r="BA1266" s="326">
        <f t="shared" si="396"/>
        <v>410.46929580316913</v>
      </c>
      <c r="BB1266" s="296" t="str">
        <f t="shared" si="397"/>
        <v/>
      </c>
      <c r="BC1266" t="str">
        <f t="shared" si="387"/>
        <v/>
      </c>
      <c r="BD1266" s="296"/>
      <c r="BE1266" s="296"/>
      <c r="BF1266" s="332">
        <v>45128</v>
      </c>
      <c r="BG1266" s="2" t="s">
        <v>115</v>
      </c>
      <c r="BH1266" s="2" t="s">
        <v>111</v>
      </c>
      <c r="BI1266" s="323">
        <v>45292</v>
      </c>
      <c r="BJ1266" s="323">
        <v>45382</v>
      </c>
      <c r="BK1266" s="324">
        <v>2183</v>
      </c>
      <c r="BL1266" s="325">
        <v>146.03</v>
      </c>
      <c r="BM1266" s="274">
        <f t="shared" si="388"/>
        <v>0.96609999999999996</v>
      </c>
      <c r="BN1266" s="326">
        <f t="shared" si="398"/>
        <v>151.15412483179796</v>
      </c>
      <c r="BO1266" s="296">
        <f t="shared" si="399"/>
        <v>151.15412483179796</v>
      </c>
      <c r="BP1266">
        <f t="shared" si="389"/>
        <v>1</v>
      </c>
      <c r="BQ1266" s="296"/>
      <c r="BR1266" s="332">
        <v>45113</v>
      </c>
      <c r="BS1266" s="2" t="s">
        <v>108</v>
      </c>
      <c r="BT1266" s="2" t="s">
        <v>143</v>
      </c>
      <c r="BU1266" s="323">
        <v>46753</v>
      </c>
      <c r="BV1266" s="323">
        <v>47118</v>
      </c>
      <c r="BW1266" s="324">
        <v>8784</v>
      </c>
      <c r="BX1266" s="325">
        <v>79.94</v>
      </c>
      <c r="BY1266" s="274">
        <f t="shared" si="390"/>
        <v>0.96609999999999996</v>
      </c>
      <c r="BZ1266" s="326">
        <f t="shared" si="400"/>
        <v>82.745057447469208</v>
      </c>
      <c r="CA1266" s="296" t="str">
        <f t="shared" si="401"/>
        <v/>
      </c>
    </row>
    <row r="1267" spans="12:79" x14ac:dyDescent="0.25">
      <c r="L1267" s="332">
        <v>43899</v>
      </c>
      <c r="M1267" s="2" t="s">
        <v>108</v>
      </c>
      <c r="N1267" s="2" t="s">
        <v>111</v>
      </c>
      <c r="O1267" s="323">
        <v>45292</v>
      </c>
      <c r="P1267" s="323">
        <v>45657</v>
      </c>
      <c r="Q1267" s="324">
        <v>8784</v>
      </c>
      <c r="R1267" s="325">
        <v>45.85</v>
      </c>
      <c r="S1267" s="274">
        <f t="shared" si="382"/>
        <v>1.0590200000000001</v>
      </c>
      <c r="T1267" s="326">
        <f t="shared" si="391"/>
        <v>43.294744197465583</v>
      </c>
      <c r="U1267" s="296" t="str">
        <f t="shared" si="383"/>
        <v/>
      </c>
      <c r="V1267" s="296"/>
      <c r="W1267" s="332">
        <v>44333</v>
      </c>
      <c r="X1267" s="2" t="s">
        <v>108</v>
      </c>
      <c r="Y1267" s="2" t="s">
        <v>110</v>
      </c>
      <c r="Z1267" s="323">
        <v>44927</v>
      </c>
      <c r="AA1267" s="323">
        <v>45291</v>
      </c>
      <c r="AB1267" s="324">
        <v>8760</v>
      </c>
      <c r="AC1267" s="325">
        <v>64.72</v>
      </c>
      <c r="AD1267" s="274">
        <f t="shared" si="384"/>
        <v>1.0967899999999999</v>
      </c>
      <c r="AE1267" s="326">
        <f t="shared" si="392"/>
        <v>59.008561347204115</v>
      </c>
      <c r="AF1267" s="296" t="str">
        <f t="shared" si="393"/>
        <v/>
      </c>
      <c r="AG1267" s="296"/>
      <c r="AH1267" s="332">
        <v>44750</v>
      </c>
      <c r="AI1267" s="2" t="s">
        <v>108</v>
      </c>
      <c r="AJ1267" s="2" t="s">
        <v>143</v>
      </c>
      <c r="AK1267" s="323">
        <v>46753</v>
      </c>
      <c r="AL1267" s="323">
        <v>47118</v>
      </c>
      <c r="AM1267" s="324">
        <v>8784</v>
      </c>
      <c r="AN1267" s="325">
        <v>131.99</v>
      </c>
      <c r="AO1267" s="274">
        <f t="shared" si="385"/>
        <v>0.98765000000000003</v>
      </c>
      <c r="AP1267" s="326">
        <f t="shared" si="394"/>
        <v>133.64045967701108</v>
      </c>
      <c r="AQ1267" s="296" t="str">
        <f t="shared" si="395"/>
        <v/>
      </c>
      <c r="AR1267" s="296"/>
      <c r="AS1267" s="332">
        <v>44767</v>
      </c>
      <c r="AT1267" s="2" t="s">
        <v>115</v>
      </c>
      <c r="AU1267" s="2" t="s">
        <v>134</v>
      </c>
      <c r="AV1267" s="323">
        <v>45017</v>
      </c>
      <c r="AW1267" s="323">
        <v>45107</v>
      </c>
      <c r="AX1267" s="324">
        <v>2184</v>
      </c>
      <c r="AY1267" s="325">
        <v>296.64999999999998</v>
      </c>
      <c r="AZ1267" s="274">
        <f t="shared" si="386"/>
        <v>0.98765000000000003</v>
      </c>
      <c r="BA1267" s="326">
        <f t="shared" si="396"/>
        <v>300.35943907254591</v>
      </c>
      <c r="BB1267" s="296" t="str">
        <f t="shared" si="397"/>
        <v/>
      </c>
      <c r="BC1267" t="str">
        <f t="shared" si="387"/>
        <v/>
      </c>
      <c r="BD1267" s="296"/>
      <c r="BE1267" s="296"/>
      <c r="BF1267" s="332">
        <v>45128</v>
      </c>
      <c r="BG1267" s="2" t="s">
        <v>115</v>
      </c>
      <c r="BH1267" s="2" t="s">
        <v>117</v>
      </c>
      <c r="BI1267" s="323">
        <v>45383</v>
      </c>
      <c r="BJ1267" s="323">
        <v>45473</v>
      </c>
      <c r="BK1267" s="324">
        <v>2184</v>
      </c>
      <c r="BL1267" s="325">
        <v>127.41</v>
      </c>
      <c r="BM1267" s="274">
        <f t="shared" si="388"/>
        <v>0.96609999999999996</v>
      </c>
      <c r="BN1267" s="326">
        <f t="shared" si="398"/>
        <v>131.88075768553981</v>
      </c>
      <c r="BO1267" s="296">
        <f t="shared" si="399"/>
        <v>131.88075768553981</v>
      </c>
      <c r="BP1267">
        <f t="shared" si="389"/>
        <v>1</v>
      </c>
      <c r="BQ1267" s="296"/>
      <c r="BR1267" s="332">
        <v>45113</v>
      </c>
      <c r="BS1267" s="2" t="s">
        <v>108</v>
      </c>
      <c r="BT1267" s="2" t="s">
        <v>146</v>
      </c>
      <c r="BU1267" s="323">
        <v>47119</v>
      </c>
      <c r="BV1267" s="323">
        <v>47483</v>
      </c>
      <c r="BW1267" s="324">
        <v>8760</v>
      </c>
      <c r="BX1267" s="325">
        <v>78.930000000000007</v>
      </c>
      <c r="BY1267" s="274">
        <f t="shared" si="390"/>
        <v>0.96609999999999996</v>
      </c>
      <c r="BZ1267" s="326">
        <f t="shared" si="400"/>
        <v>81.699617016871969</v>
      </c>
      <c r="CA1267" s="296" t="str">
        <f t="shared" si="401"/>
        <v/>
      </c>
    </row>
    <row r="1268" spans="12:79" x14ac:dyDescent="0.25">
      <c r="L1268" s="332">
        <v>43899</v>
      </c>
      <c r="M1268" s="2" t="s">
        <v>108</v>
      </c>
      <c r="N1268" s="2" t="s">
        <v>135</v>
      </c>
      <c r="O1268" s="323">
        <v>45658</v>
      </c>
      <c r="P1268" s="323">
        <v>46022</v>
      </c>
      <c r="Q1268" s="324">
        <v>8760</v>
      </c>
      <c r="R1268" s="325">
        <v>46.33</v>
      </c>
      <c r="S1268" s="274">
        <f t="shared" si="382"/>
        <v>1.0590200000000001</v>
      </c>
      <c r="T1268" s="326">
        <f t="shared" si="391"/>
        <v>43.747993427886158</v>
      </c>
      <c r="U1268" s="296" t="str">
        <f t="shared" si="383"/>
        <v/>
      </c>
      <c r="V1268" s="296"/>
      <c r="W1268" s="332">
        <v>44333</v>
      </c>
      <c r="X1268" s="2" t="s">
        <v>108</v>
      </c>
      <c r="Y1268" s="2" t="s">
        <v>111</v>
      </c>
      <c r="Z1268" s="323">
        <v>45292</v>
      </c>
      <c r="AA1268" s="323">
        <v>45657</v>
      </c>
      <c r="AB1268" s="324">
        <v>8784</v>
      </c>
      <c r="AC1268" s="325">
        <v>62.15</v>
      </c>
      <c r="AD1268" s="274">
        <f t="shared" si="384"/>
        <v>1.0967899999999999</v>
      </c>
      <c r="AE1268" s="326">
        <f t="shared" si="392"/>
        <v>56.665359822755498</v>
      </c>
      <c r="AF1268" s="296" t="str">
        <f t="shared" si="393"/>
        <v/>
      </c>
      <c r="AG1268" s="296"/>
      <c r="AH1268" s="332">
        <v>44750</v>
      </c>
      <c r="AI1268" s="2" t="s">
        <v>108</v>
      </c>
      <c r="AJ1268" s="2" t="s">
        <v>146</v>
      </c>
      <c r="AK1268" s="323">
        <v>47119</v>
      </c>
      <c r="AL1268" s="323">
        <v>47483</v>
      </c>
      <c r="AM1268" s="324">
        <v>8760</v>
      </c>
      <c r="AN1268" s="325">
        <v>125</v>
      </c>
      <c r="AO1268" s="274">
        <f t="shared" si="385"/>
        <v>0.98765000000000003</v>
      </c>
      <c r="AP1268" s="326">
        <f t="shared" si="394"/>
        <v>126.56305371335999</v>
      </c>
      <c r="AQ1268" s="296" t="str">
        <f t="shared" si="395"/>
        <v/>
      </c>
      <c r="AR1268" s="296"/>
      <c r="AS1268" s="332">
        <v>44767</v>
      </c>
      <c r="AT1268" s="2" t="s">
        <v>115</v>
      </c>
      <c r="AU1268" s="2" t="s">
        <v>137</v>
      </c>
      <c r="AV1268" s="323">
        <v>45108</v>
      </c>
      <c r="AW1268" s="323">
        <v>45199</v>
      </c>
      <c r="AX1268" s="324">
        <v>2208</v>
      </c>
      <c r="AY1268" s="325">
        <v>296.76</v>
      </c>
      <c r="AZ1268" s="274">
        <f t="shared" si="386"/>
        <v>0.98765000000000003</v>
      </c>
      <c r="BA1268" s="326">
        <f t="shared" si="396"/>
        <v>300.47081455981368</v>
      </c>
      <c r="BB1268" s="296" t="str">
        <f t="shared" si="397"/>
        <v/>
      </c>
      <c r="BC1268" t="str">
        <f t="shared" si="387"/>
        <v/>
      </c>
      <c r="BD1268" s="296"/>
      <c r="BE1268" s="296"/>
      <c r="BF1268" s="332">
        <v>45128</v>
      </c>
      <c r="BG1268" s="2" t="s">
        <v>115</v>
      </c>
      <c r="BH1268" s="2" t="s">
        <v>118</v>
      </c>
      <c r="BI1268" s="323">
        <v>45474</v>
      </c>
      <c r="BJ1268" s="323">
        <v>45565</v>
      </c>
      <c r="BK1268" s="324">
        <v>2208</v>
      </c>
      <c r="BL1268" s="325">
        <v>135.54</v>
      </c>
      <c r="BM1268" s="274">
        <f t="shared" si="388"/>
        <v>0.96609999999999996</v>
      </c>
      <c r="BN1268" s="326">
        <f t="shared" si="398"/>
        <v>140.29603560708</v>
      </c>
      <c r="BO1268" s="296">
        <f t="shared" si="399"/>
        <v>140.29603560708</v>
      </c>
      <c r="BP1268">
        <f t="shared" si="389"/>
        <v>1</v>
      </c>
      <c r="BQ1268" s="296"/>
      <c r="BR1268" s="332">
        <v>45113</v>
      </c>
      <c r="BS1268" s="2" t="s">
        <v>108</v>
      </c>
      <c r="BT1268" s="2" t="s">
        <v>149</v>
      </c>
      <c r="BU1268" s="323">
        <v>47484</v>
      </c>
      <c r="BV1268" s="323">
        <v>47848</v>
      </c>
      <c r="BW1268" s="324">
        <v>8760</v>
      </c>
      <c r="BX1268" s="325">
        <v>78.150000000000006</v>
      </c>
      <c r="BY1268" s="274">
        <f t="shared" si="390"/>
        <v>0.96609999999999996</v>
      </c>
      <c r="BZ1268" s="326">
        <f t="shared" si="400"/>
        <v>80.89224717938103</v>
      </c>
      <c r="CA1268" s="296" t="str">
        <f t="shared" si="401"/>
        <v/>
      </c>
    </row>
    <row r="1269" spans="12:79" x14ac:dyDescent="0.25">
      <c r="L1269" s="332">
        <v>43899</v>
      </c>
      <c r="M1269" s="2" t="s">
        <v>108</v>
      </c>
      <c r="N1269" s="2" t="s">
        <v>138</v>
      </c>
      <c r="O1269" s="323">
        <v>46023</v>
      </c>
      <c r="P1269" s="323">
        <v>46387</v>
      </c>
      <c r="Q1269" s="324">
        <v>8760</v>
      </c>
      <c r="R1269" s="325">
        <v>46.88</v>
      </c>
      <c r="S1269" s="274">
        <f t="shared" si="382"/>
        <v>1.0590200000000001</v>
      </c>
      <c r="T1269" s="326">
        <f t="shared" si="391"/>
        <v>44.267341504409735</v>
      </c>
      <c r="U1269" s="296" t="str">
        <f t="shared" si="383"/>
        <v/>
      </c>
      <c r="V1269" s="296"/>
      <c r="W1269" s="332">
        <v>44333</v>
      </c>
      <c r="X1269" s="2" t="s">
        <v>108</v>
      </c>
      <c r="Y1269" s="2" t="s">
        <v>135</v>
      </c>
      <c r="Z1269" s="323">
        <v>45658</v>
      </c>
      <c r="AA1269" s="323">
        <v>46022</v>
      </c>
      <c r="AB1269" s="324">
        <v>8760</v>
      </c>
      <c r="AC1269" s="325">
        <v>59.98</v>
      </c>
      <c r="AD1269" s="274">
        <f t="shared" si="384"/>
        <v>1.0967899999999999</v>
      </c>
      <c r="AE1269" s="326">
        <f t="shared" si="392"/>
        <v>54.686858924680202</v>
      </c>
      <c r="AF1269" s="296" t="str">
        <f t="shared" si="393"/>
        <v/>
      </c>
      <c r="AG1269" s="296"/>
      <c r="AH1269" s="332">
        <v>44750</v>
      </c>
      <c r="AI1269" s="2" t="s">
        <v>108</v>
      </c>
      <c r="AJ1269" s="2" t="s">
        <v>149</v>
      </c>
      <c r="AK1269" s="323">
        <v>47484</v>
      </c>
      <c r="AL1269" s="323">
        <v>47848</v>
      </c>
      <c r="AM1269" s="324">
        <v>8760</v>
      </c>
      <c r="AN1269" s="325">
        <v>125.51</v>
      </c>
      <c r="AO1269" s="274">
        <f t="shared" si="385"/>
        <v>0.98765000000000003</v>
      </c>
      <c r="AP1269" s="326">
        <f t="shared" si="394"/>
        <v>127.07943097251051</v>
      </c>
      <c r="AQ1269" s="296" t="str">
        <f t="shared" si="395"/>
        <v/>
      </c>
      <c r="AR1269" s="296"/>
      <c r="AS1269" s="332">
        <v>44767</v>
      </c>
      <c r="AT1269" s="2" t="s">
        <v>115</v>
      </c>
      <c r="AU1269" s="2" t="s">
        <v>116</v>
      </c>
      <c r="AV1269" s="323">
        <v>45200</v>
      </c>
      <c r="AW1269" s="323">
        <v>45291</v>
      </c>
      <c r="AX1269" s="324">
        <v>2209</v>
      </c>
      <c r="AY1269" s="325">
        <v>371.87</v>
      </c>
      <c r="AZ1269" s="274">
        <f t="shared" si="386"/>
        <v>0.98765000000000003</v>
      </c>
      <c r="BA1269" s="326">
        <f t="shared" si="396"/>
        <v>376.52002227509746</v>
      </c>
      <c r="BB1269" s="296" t="str">
        <f t="shared" si="397"/>
        <v/>
      </c>
      <c r="BC1269">
        <f t="shared" si="387"/>
        <v>1</v>
      </c>
      <c r="BD1269" s="296"/>
      <c r="BE1269" s="296"/>
      <c r="BF1269" s="332">
        <v>45128</v>
      </c>
      <c r="BG1269" s="2" t="s">
        <v>115</v>
      </c>
      <c r="BH1269" s="2" t="s">
        <v>140</v>
      </c>
      <c r="BI1269" s="323">
        <v>45566</v>
      </c>
      <c r="BJ1269" s="323">
        <v>45657</v>
      </c>
      <c r="BK1269" s="324">
        <v>2209</v>
      </c>
      <c r="BL1269" s="325">
        <v>158.65</v>
      </c>
      <c r="BM1269" s="274">
        <f t="shared" si="388"/>
        <v>0.96609999999999996</v>
      </c>
      <c r="BN1269" s="326">
        <f t="shared" si="398"/>
        <v>164.21695476658732</v>
      </c>
      <c r="BO1269" s="296" t="str">
        <f t="shared" si="399"/>
        <v/>
      </c>
      <c r="BP1269" t="str">
        <f t="shared" si="389"/>
        <v/>
      </c>
      <c r="BQ1269" s="296"/>
      <c r="BR1269" s="332">
        <v>45113</v>
      </c>
      <c r="BS1269" s="2" t="s">
        <v>108</v>
      </c>
      <c r="BT1269" s="2" t="s">
        <v>153</v>
      </c>
      <c r="BU1269" s="323">
        <v>47849</v>
      </c>
      <c r="BV1269" s="323">
        <v>48213</v>
      </c>
      <c r="BW1269" s="324">
        <v>8760</v>
      </c>
      <c r="BX1269" s="325">
        <v>77.86</v>
      </c>
      <c r="BY1269" s="274">
        <f t="shared" si="390"/>
        <v>0.96609999999999996</v>
      </c>
      <c r="BZ1269" s="326">
        <f t="shared" si="400"/>
        <v>80.592071214160029</v>
      </c>
      <c r="CA1269" s="296" t="str">
        <f t="shared" si="401"/>
        <v/>
      </c>
    </row>
    <row r="1270" spans="12:79" x14ac:dyDescent="0.25">
      <c r="L1270" s="332">
        <v>43896</v>
      </c>
      <c r="M1270" s="2" t="s">
        <v>108</v>
      </c>
      <c r="N1270" s="2" t="s">
        <v>151</v>
      </c>
      <c r="O1270" s="323">
        <v>44197</v>
      </c>
      <c r="P1270" s="323">
        <v>44561</v>
      </c>
      <c r="Q1270" s="324">
        <v>8760</v>
      </c>
      <c r="R1270" s="325">
        <v>40.19</v>
      </c>
      <c r="S1270" s="274">
        <f t="shared" si="382"/>
        <v>1.0590200000000001</v>
      </c>
      <c r="T1270" s="326">
        <f t="shared" si="391"/>
        <v>37.950180355422937</v>
      </c>
      <c r="U1270" s="296" t="str">
        <f t="shared" si="383"/>
        <v/>
      </c>
      <c r="V1270" s="296"/>
      <c r="W1270" s="332">
        <v>44333</v>
      </c>
      <c r="X1270" s="2" t="s">
        <v>108</v>
      </c>
      <c r="Y1270" s="2" t="s">
        <v>138</v>
      </c>
      <c r="Z1270" s="323">
        <v>46023</v>
      </c>
      <c r="AA1270" s="323">
        <v>46387</v>
      </c>
      <c r="AB1270" s="324">
        <v>8760</v>
      </c>
      <c r="AC1270" s="325">
        <v>59.73</v>
      </c>
      <c r="AD1270" s="274">
        <f t="shared" si="384"/>
        <v>1.0967899999999999</v>
      </c>
      <c r="AE1270" s="326">
        <f t="shared" si="392"/>
        <v>54.458921033196873</v>
      </c>
      <c r="AF1270" s="296" t="str">
        <f t="shared" si="393"/>
        <v/>
      </c>
      <c r="AG1270" s="296"/>
      <c r="AH1270" s="332">
        <v>44750</v>
      </c>
      <c r="AI1270" s="2" t="s">
        <v>108</v>
      </c>
      <c r="AJ1270" s="2" t="s">
        <v>153</v>
      </c>
      <c r="AK1270" s="323">
        <v>47849</v>
      </c>
      <c r="AL1270" s="323">
        <v>48213</v>
      </c>
      <c r="AM1270" s="324">
        <v>8760</v>
      </c>
      <c r="AN1270" s="325">
        <v>125.51</v>
      </c>
      <c r="AO1270" s="274">
        <f t="shared" si="385"/>
        <v>0.98765000000000003</v>
      </c>
      <c r="AP1270" s="326">
        <f t="shared" si="394"/>
        <v>127.07943097251051</v>
      </c>
      <c r="AQ1270" s="296" t="str">
        <f t="shared" si="395"/>
        <v/>
      </c>
      <c r="AR1270" s="296"/>
      <c r="AS1270" s="332">
        <v>44767</v>
      </c>
      <c r="AT1270" s="2" t="s">
        <v>115</v>
      </c>
      <c r="AU1270" s="2" t="s">
        <v>111</v>
      </c>
      <c r="AV1270" s="323">
        <v>45292</v>
      </c>
      <c r="AW1270" s="323">
        <v>45382</v>
      </c>
      <c r="AX1270" s="324">
        <v>2183</v>
      </c>
      <c r="AY1270" s="325">
        <v>302.58</v>
      </c>
      <c r="AZ1270" s="274">
        <f t="shared" si="386"/>
        <v>0.98765000000000003</v>
      </c>
      <c r="BA1270" s="326">
        <f t="shared" si="396"/>
        <v>306.36359034070773</v>
      </c>
      <c r="BB1270" s="296" t="str">
        <f t="shared" si="397"/>
        <v/>
      </c>
      <c r="BC1270">
        <f t="shared" si="387"/>
        <v>1</v>
      </c>
      <c r="BD1270" s="296"/>
      <c r="BE1270" s="296"/>
      <c r="BF1270" s="332">
        <v>45128</v>
      </c>
      <c r="BG1270" s="2" t="s">
        <v>115</v>
      </c>
      <c r="BH1270" s="2" t="s">
        <v>135</v>
      </c>
      <c r="BI1270" s="323">
        <v>45658</v>
      </c>
      <c r="BJ1270" s="323">
        <v>45747</v>
      </c>
      <c r="BK1270" s="324">
        <v>2159</v>
      </c>
      <c r="BL1270" s="325">
        <v>161.16</v>
      </c>
      <c r="BM1270" s="274">
        <f t="shared" si="388"/>
        <v>0.96609999999999996</v>
      </c>
      <c r="BN1270" s="326">
        <f t="shared" si="398"/>
        <v>166.81502950005176</v>
      </c>
      <c r="BO1270" s="296" t="str">
        <f t="shared" si="399"/>
        <v/>
      </c>
      <c r="BP1270" t="str">
        <f t="shared" si="389"/>
        <v/>
      </c>
      <c r="BQ1270" s="296"/>
      <c r="BR1270" s="332">
        <v>45113</v>
      </c>
      <c r="BS1270" s="2" t="s">
        <v>108</v>
      </c>
      <c r="BT1270" s="2" t="s">
        <v>155</v>
      </c>
      <c r="BU1270" s="323">
        <v>48214</v>
      </c>
      <c r="BV1270" s="323">
        <v>48579</v>
      </c>
      <c r="BW1270" s="324">
        <v>8784</v>
      </c>
      <c r="BX1270" s="325">
        <v>77.599999999999994</v>
      </c>
      <c r="BY1270" s="274">
        <f t="shared" si="390"/>
        <v>0.96609999999999996</v>
      </c>
      <c r="BZ1270" s="326">
        <f t="shared" si="400"/>
        <v>80.322947934996378</v>
      </c>
      <c r="CA1270" s="296" t="str">
        <f t="shared" si="401"/>
        <v/>
      </c>
    </row>
    <row r="1271" spans="12:79" x14ac:dyDescent="0.25">
      <c r="L1271" s="332">
        <v>43896</v>
      </c>
      <c r="M1271" s="2" t="s">
        <v>108</v>
      </c>
      <c r="N1271" s="2" t="s">
        <v>133</v>
      </c>
      <c r="O1271" s="323">
        <v>44562</v>
      </c>
      <c r="P1271" s="323">
        <v>44926</v>
      </c>
      <c r="Q1271" s="324">
        <v>8760</v>
      </c>
      <c r="R1271" s="325">
        <v>43.73</v>
      </c>
      <c r="S1271" s="274">
        <f t="shared" si="382"/>
        <v>1.0590200000000001</v>
      </c>
      <c r="T1271" s="326">
        <f t="shared" si="391"/>
        <v>41.292893429774693</v>
      </c>
      <c r="U1271" s="296" t="str">
        <f t="shared" si="383"/>
        <v/>
      </c>
      <c r="V1271" s="296"/>
      <c r="W1271" s="332">
        <v>44333</v>
      </c>
      <c r="X1271" s="2" t="s">
        <v>108</v>
      </c>
      <c r="Y1271" s="2" t="s">
        <v>141</v>
      </c>
      <c r="Z1271" s="323">
        <v>46388</v>
      </c>
      <c r="AA1271" s="323">
        <v>46752</v>
      </c>
      <c r="AB1271" s="324">
        <v>8760</v>
      </c>
      <c r="AC1271" s="325">
        <v>60.1</v>
      </c>
      <c r="AD1271" s="274">
        <f t="shared" si="384"/>
        <v>1.0967899999999999</v>
      </c>
      <c r="AE1271" s="326">
        <f t="shared" si="392"/>
        <v>54.796269112592206</v>
      </c>
      <c r="AF1271" s="296" t="str">
        <f t="shared" si="393"/>
        <v/>
      </c>
      <c r="AG1271" s="296"/>
      <c r="AH1271" s="332">
        <v>44750</v>
      </c>
      <c r="AI1271" s="2" t="s">
        <v>108</v>
      </c>
      <c r="AJ1271" s="2" t="s">
        <v>155</v>
      </c>
      <c r="AK1271" s="323">
        <v>48214</v>
      </c>
      <c r="AL1271" s="323">
        <v>48579</v>
      </c>
      <c r="AM1271" s="324">
        <v>8784</v>
      </c>
      <c r="AN1271" s="325">
        <v>125.51</v>
      </c>
      <c r="AO1271" s="274">
        <f t="shared" si="385"/>
        <v>0.98765000000000003</v>
      </c>
      <c r="AP1271" s="326">
        <f t="shared" si="394"/>
        <v>127.07943097251051</v>
      </c>
      <c r="AQ1271" s="296" t="str">
        <f t="shared" si="395"/>
        <v/>
      </c>
      <c r="AR1271" s="296"/>
      <c r="AS1271" s="332">
        <v>44767</v>
      </c>
      <c r="AT1271" s="2" t="s">
        <v>115</v>
      </c>
      <c r="AU1271" s="2" t="s">
        <v>117</v>
      </c>
      <c r="AV1271" s="323">
        <v>45383</v>
      </c>
      <c r="AW1271" s="323">
        <v>45473</v>
      </c>
      <c r="AX1271" s="324">
        <v>2184</v>
      </c>
      <c r="AY1271" s="325">
        <v>156</v>
      </c>
      <c r="AZ1271" s="274">
        <f t="shared" si="386"/>
        <v>0.98765000000000003</v>
      </c>
      <c r="BA1271" s="326">
        <f t="shared" si="396"/>
        <v>157.95069103427326</v>
      </c>
      <c r="BB1271" s="296" t="str">
        <f t="shared" si="397"/>
        <v/>
      </c>
      <c r="BC1271">
        <f t="shared" si="387"/>
        <v>1</v>
      </c>
      <c r="BD1271" s="296"/>
      <c r="BE1271" s="296"/>
      <c r="BF1271" s="332">
        <v>45128</v>
      </c>
      <c r="BG1271" s="2" t="s">
        <v>115</v>
      </c>
      <c r="BH1271" s="2" t="s">
        <v>145</v>
      </c>
      <c r="BI1271" s="323">
        <v>45748</v>
      </c>
      <c r="BJ1271" s="323">
        <v>45838</v>
      </c>
      <c r="BK1271" s="324">
        <v>2184</v>
      </c>
      <c r="BL1271" s="325">
        <v>110.23</v>
      </c>
      <c r="BM1271" s="274">
        <f t="shared" si="388"/>
        <v>0.96609999999999996</v>
      </c>
      <c r="BN1271" s="326">
        <f t="shared" si="398"/>
        <v>114.09791947003417</v>
      </c>
      <c r="BO1271" s="296" t="str">
        <f t="shared" si="399"/>
        <v/>
      </c>
      <c r="BP1271" t="str">
        <f t="shared" si="389"/>
        <v/>
      </c>
      <c r="BQ1271" s="296"/>
      <c r="BR1271" s="332">
        <v>45113</v>
      </c>
      <c r="BS1271" s="2" t="s">
        <v>108</v>
      </c>
      <c r="BT1271" s="2" t="s">
        <v>158</v>
      </c>
      <c r="BU1271" s="323">
        <v>48580</v>
      </c>
      <c r="BV1271" s="323">
        <v>48944</v>
      </c>
      <c r="BW1271" s="324">
        <v>8760</v>
      </c>
      <c r="BX1271" s="325">
        <v>77.05</v>
      </c>
      <c r="BY1271" s="274">
        <f t="shared" si="390"/>
        <v>0.96609999999999996</v>
      </c>
      <c r="BZ1271" s="326">
        <f t="shared" si="400"/>
        <v>79.75364869061174</v>
      </c>
      <c r="CA1271" s="296" t="str">
        <f t="shared" si="401"/>
        <v/>
      </c>
    </row>
    <row r="1272" spans="12:79" x14ac:dyDescent="0.25">
      <c r="L1272" s="332">
        <v>43896</v>
      </c>
      <c r="M1272" s="2" t="s">
        <v>108</v>
      </c>
      <c r="N1272" s="2" t="s">
        <v>110</v>
      </c>
      <c r="O1272" s="323">
        <v>44927</v>
      </c>
      <c r="P1272" s="323">
        <v>45291</v>
      </c>
      <c r="Q1272" s="324">
        <v>8760</v>
      </c>
      <c r="R1272" s="325">
        <v>45.9</v>
      </c>
      <c r="S1272" s="274">
        <f t="shared" si="382"/>
        <v>1.0590200000000001</v>
      </c>
      <c r="T1272" s="326">
        <f t="shared" si="391"/>
        <v>43.341957658967722</v>
      </c>
      <c r="U1272" s="296" t="str">
        <f t="shared" si="383"/>
        <v/>
      </c>
      <c r="V1272" s="296"/>
      <c r="W1272" s="332">
        <v>44330</v>
      </c>
      <c r="X1272" s="2" t="s">
        <v>108</v>
      </c>
      <c r="Y1272" s="2" t="s">
        <v>133</v>
      </c>
      <c r="Z1272" s="323">
        <v>44562</v>
      </c>
      <c r="AA1272" s="323">
        <v>44926</v>
      </c>
      <c r="AB1272" s="324">
        <v>8760</v>
      </c>
      <c r="AC1272" s="325">
        <v>68.64</v>
      </c>
      <c r="AD1272" s="274">
        <f t="shared" si="384"/>
        <v>1.0967899999999999</v>
      </c>
      <c r="AE1272" s="326">
        <f t="shared" si="392"/>
        <v>62.582627485662712</v>
      </c>
      <c r="AF1272" s="296" t="str">
        <f t="shared" si="393"/>
        <v/>
      </c>
      <c r="AG1272" s="296"/>
      <c r="AH1272" s="332">
        <v>44749</v>
      </c>
      <c r="AI1272" s="2" t="s">
        <v>108</v>
      </c>
      <c r="AJ1272" s="2" t="s">
        <v>110</v>
      </c>
      <c r="AK1272" s="323">
        <v>44927</v>
      </c>
      <c r="AL1272" s="323">
        <v>45291</v>
      </c>
      <c r="AM1272" s="324">
        <v>8760</v>
      </c>
      <c r="AN1272" s="325">
        <v>369.38</v>
      </c>
      <c r="AO1272" s="274">
        <f t="shared" si="385"/>
        <v>0.98765000000000003</v>
      </c>
      <c r="AP1272" s="326">
        <f t="shared" si="394"/>
        <v>373.99888624512732</v>
      </c>
      <c r="AQ1272" s="296" t="str">
        <f t="shared" si="395"/>
        <v/>
      </c>
      <c r="AR1272" s="296"/>
      <c r="AS1272" s="332">
        <v>44767</v>
      </c>
      <c r="AT1272" s="2" t="s">
        <v>115</v>
      </c>
      <c r="AU1272" s="2" t="s">
        <v>118</v>
      </c>
      <c r="AV1272" s="323">
        <v>45474</v>
      </c>
      <c r="AW1272" s="323">
        <v>45565</v>
      </c>
      <c r="AX1272" s="324">
        <v>2208</v>
      </c>
      <c r="AY1272" s="325">
        <v>153.05000000000001</v>
      </c>
      <c r="AZ1272" s="274">
        <f t="shared" si="386"/>
        <v>0.98765000000000003</v>
      </c>
      <c r="BA1272" s="326">
        <f t="shared" si="396"/>
        <v>154.96380296663799</v>
      </c>
      <c r="BB1272" s="296" t="str">
        <f t="shared" si="397"/>
        <v/>
      </c>
      <c r="BC1272">
        <f t="shared" si="387"/>
        <v>1</v>
      </c>
      <c r="BD1272" s="296"/>
      <c r="BE1272" s="296"/>
      <c r="BF1272" s="332">
        <v>45128</v>
      </c>
      <c r="BG1272" s="2" t="s">
        <v>115</v>
      </c>
      <c r="BH1272" s="2" t="s">
        <v>148</v>
      </c>
      <c r="BI1272" s="323">
        <v>45839</v>
      </c>
      <c r="BJ1272" s="323">
        <v>45930</v>
      </c>
      <c r="BK1272" s="324">
        <v>2208</v>
      </c>
      <c r="BL1272" s="325">
        <v>111.85</v>
      </c>
      <c r="BM1272" s="274">
        <f t="shared" si="388"/>
        <v>0.96609999999999996</v>
      </c>
      <c r="BN1272" s="326">
        <f t="shared" si="398"/>
        <v>115.77476451713073</v>
      </c>
      <c r="BO1272" s="296" t="str">
        <f t="shared" si="399"/>
        <v/>
      </c>
      <c r="BP1272" t="str">
        <f t="shared" si="389"/>
        <v/>
      </c>
      <c r="BQ1272" s="296"/>
      <c r="BR1272" s="332">
        <v>45112</v>
      </c>
      <c r="BS1272" s="2" t="s">
        <v>108</v>
      </c>
      <c r="BT1272" s="2" t="s">
        <v>111</v>
      </c>
      <c r="BU1272" s="323">
        <v>45292</v>
      </c>
      <c r="BV1272" s="323">
        <v>45657</v>
      </c>
      <c r="BW1272" s="324">
        <v>8784</v>
      </c>
      <c r="BX1272" s="325">
        <v>141.06</v>
      </c>
      <c r="BY1272" s="274">
        <f t="shared" si="390"/>
        <v>0.96609999999999996</v>
      </c>
      <c r="BZ1272" s="326">
        <f t="shared" si="400"/>
        <v>146.0097298416313</v>
      </c>
      <c r="CA1272" s="296">
        <f t="shared" si="401"/>
        <v>146.0097298416313</v>
      </c>
    </row>
    <row r="1273" spans="12:79" x14ac:dyDescent="0.25">
      <c r="L1273" s="332">
        <v>43896</v>
      </c>
      <c r="M1273" s="2" t="s">
        <v>108</v>
      </c>
      <c r="N1273" s="2" t="s">
        <v>111</v>
      </c>
      <c r="O1273" s="323">
        <v>45292</v>
      </c>
      <c r="P1273" s="323">
        <v>45657</v>
      </c>
      <c r="Q1273" s="324">
        <v>8784</v>
      </c>
      <c r="R1273" s="325">
        <v>46.72</v>
      </c>
      <c r="S1273" s="274">
        <f t="shared" si="382"/>
        <v>1.0590200000000001</v>
      </c>
      <c r="T1273" s="326">
        <f t="shared" si="391"/>
        <v>44.116258427602872</v>
      </c>
      <c r="U1273" s="296" t="str">
        <f t="shared" si="383"/>
        <v/>
      </c>
      <c r="V1273" s="296"/>
      <c r="W1273" s="332">
        <v>44330</v>
      </c>
      <c r="X1273" s="2" t="s">
        <v>108</v>
      </c>
      <c r="Y1273" s="2" t="s">
        <v>110</v>
      </c>
      <c r="Z1273" s="323">
        <v>44927</v>
      </c>
      <c r="AA1273" s="323">
        <v>45291</v>
      </c>
      <c r="AB1273" s="324">
        <v>8760</v>
      </c>
      <c r="AC1273" s="325">
        <v>64.88</v>
      </c>
      <c r="AD1273" s="274">
        <f t="shared" si="384"/>
        <v>1.0967899999999999</v>
      </c>
      <c r="AE1273" s="326">
        <f t="shared" si="392"/>
        <v>59.154441597753447</v>
      </c>
      <c r="AF1273" s="296" t="str">
        <f t="shared" si="393"/>
        <v/>
      </c>
      <c r="AG1273" s="296"/>
      <c r="AH1273" s="332">
        <v>44749</v>
      </c>
      <c r="AI1273" s="2" t="s">
        <v>108</v>
      </c>
      <c r="AJ1273" s="2" t="s">
        <v>111</v>
      </c>
      <c r="AK1273" s="323">
        <v>45292</v>
      </c>
      <c r="AL1273" s="323">
        <v>45657</v>
      </c>
      <c r="AM1273" s="324">
        <v>8784</v>
      </c>
      <c r="AN1273" s="325">
        <v>232</v>
      </c>
      <c r="AO1273" s="274">
        <f t="shared" si="385"/>
        <v>0.98765000000000003</v>
      </c>
      <c r="AP1273" s="326">
        <f t="shared" si="394"/>
        <v>234.90102769199615</v>
      </c>
      <c r="AQ1273" s="296">
        <f t="shared" si="395"/>
        <v>234.90102769199615</v>
      </c>
      <c r="AR1273" s="296"/>
      <c r="AS1273" s="332">
        <v>44767</v>
      </c>
      <c r="AT1273" s="2" t="s">
        <v>115</v>
      </c>
      <c r="AU1273" s="2" t="s">
        <v>140</v>
      </c>
      <c r="AV1273" s="323">
        <v>45566</v>
      </c>
      <c r="AW1273" s="323">
        <v>45657</v>
      </c>
      <c r="AX1273" s="324">
        <v>2209</v>
      </c>
      <c r="AY1273" s="325">
        <v>217.58</v>
      </c>
      <c r="AZ1273" s="274">
        <f t="shared" si="386"/>
        <v>0.98765000000000003</v>
      </c>
      <c r="BA1273" s="326">
        <f t="shared" si="396"/>
        <v>220.30071381562294</v>
      </c>
      <c r="BB1273" s="296" t="str">
        <f t="shared" si="397"/>
        <v/>
      </c>
      <c r="BC1273" t="str">
        <f t="shared" si="387"/>
        <v/>
      </c>
      <c r="BD1273" s="296"/>
      <c r="BE1273" s="296"/>
      <c r="BF1273" s="332">
        <v>45128</v>
      </c>
      <c r="BG1273" s="2" t="s">
        <v>115</v>
      </c>
      <c r="BH1273" s="2" t="s">
        <v>152</v>
      </c>
      <c r="BI1273" s="323">
        <v>45931</v>
      </c>
      <c r="BJ1273" s="323">
        <v>46022</v>
      </c>
      <c r="BK1273" s="324">
        <v>2209</v>
      </c>
      <c r="BL1273" s="325">
        <v>142.47</v>
      </c>
      <c r="BM1273" s="274">
        <f t="shared" si="388"/>
        <v>0.96609999999999996</v>
      </c>
      <c r="BN1273" s="326">
        <f t="shared" si="398"/>
        <v>147.46920608632647</v>
      </c>
      <c r="BO1273" s="296" t="str">
        <f t="shared" si="399"/>
        <v/>
      </c>
      <c r="BP1273" t="str">
        <f t="shared" si="389"/>
        <v/>
      </c>
      <c r="BQ1273" s="296"/>
      <c r="BR1273" s="332">
        <v>45112</v>
      </c>
      <c r="BS1273" s="2" t="s">
        <v>108</v>
      </c>
      <c r="BT1273" s="2" t="s">
        <v>135</v>
      </c>
      <c r="BU1273" s="323">
        <v>45658</v>
      </c>
      <c r="BV1273" s="323">
        <v>46022</v>
      </c>
      <c r="BW1273" s="324">
        <v>8760</v>
      </c>
      <c r="BX1273" s="325">
        <v>128.62</v>
      </c>
      <c r="BY1273" s="274">
        <f t="shared" si="390"/>
        <v>0.96609999999999996</v>
      </c>
      <c r="BZ1273" s="326">
        <f t="shared" si="400"/>
        <v>133.13321602318601</v>
      </c>
      <c r="CA1273" s="296" t="str">
        <f t="shared" si="401"/>
        <v/>
      </c>
    </row>
    <row r="1274" spans="12:79" x14ac:dyDescent="0.25">
      <c r="L1274" s="332">
        <v>43896</v>
      </c>
      <c r="M1274" s="2" t="s">
        <v>108</v>
      </c>
      <c r="N1274" s="2" t="s">
        <v>135</v>
      </c>
      <c r="O1274" s="323">
        <v>45658</v>
      </c>
      <c r="P1274" s="323">
        <v>46022</v>
      </c>
      <c r="Q1274" s="324">
        <v>8760</v>
      </c>
      <c r="R1274" s="325">
        <v>47.08</v>
      </c>
      <c r="S1274" s="274">
        <f t="shared" si="382"/>
        <v>1.0590200000000001</v>
      </c>
      <c r="T1274" s="326">
        <f t="shared" si="391"/>
        <v>44.456195350418305</v>
      </c>
      <c r="U1274" s="296" t="str">
        <f t="shared" si="383"/>
        <v/>
      </c>
      <c r="V1274" s="296"/>
      <c r="W1274" s="332">
        <v>44330</v>
      </c>
      <c r="X1274" s="2" t="s">
        <v>108</v>
      </c>
      <c r="Y1274" s="2" t="s">
        <v>111</v>
      </c>
      <c r="Z1274" s="323">
        <v>45292</v>
      </c>
      <c r="AA1274" s="323">
        <v>45657</v>
      </c>
      <c r="AB1274" s="324">
        <v>8784</v>
      </c>
      <c r="AC1274" s="325">
        <v>62.47</v>
      </c>
      <c r="AD1274" s="274">
        <f t="shared" si="384"/>
        <v>1.0967899999999999</v>
      </c>
      <c r="AE1274" s="326">
        <f t="shared" si="392"/>
        <v>56.957120323854156</v>
      </c>
      <c r="AF1274" s="296" t="str">
        <f t="shared" si="393"/>
        <v/>
      </c>
      <c r="AG1274" s="296"/>
      <c r="AH1274" s="332">
        <v>44749</v>
      </c>
      <c r="AI1274" s="2" t="s">
        <v>108</v>
      </c>
      <c r="AJ1274" s="2" t="s">
        <v>135</v>
      </c>
      <c r="AK1274" s="323">
        <v>45658</v>
      </c>
      <c r="AL1274" s="323">
        <v>46022</v>
      </c>
      <c r="AM1274" s="324">
        <v>8760</v>
      </c>
      <c r="AN1274" s="325">
        <v>181</v>
      </c>
      <c r="AO1274" s="274">
        <f t="shared" si="385"/>
        <v>0.98765000000000003</v>
      </c>
      <c r="AP1274" s="326">
        <f t="shared" si="394"/>
        <v>183.26330177694527</v>
      </c>
      <c r="AQ1274" s="296" t="str">
        <f t="shared" si="395"/>
        <v/>
      </c>
      <c r="AR1274" s="296"/>
      <c r="AS1274" s="332">
        <v>44767</v>
      </c>
      <c r="AT1274" s="2" t="s">
        <v>115</v>
      </c>
      <c r="AU1274" s="2" t="s">
        <v>135</v>
      </c>
      <c r="AV1274" s="323">
        <v>45658</v>
      </c>
      <c r="AW1274" s="323">
        <v>45747</v>
      </c>
      <c r="AX1274" s="324">
        <v>2159</v>
      </c>
      <c r="AY1274" s="325">
        <v>189.17</v>
      </c>
      <c r="AZ1274" s="274">
        <f t="shared" si="386"/>
        <v>0.98765000000000003</v>
      </c>
      <c r="BA1274" s="326">
        <f t="shared" si="396"/>
        <v>191.53546296765046</v>
      </c>
      <c r="BB1274" s="296" t="str">
        <f t="shared" si="397"/>
        <v/>
      </c>
      <c r="BC1274" t="str">
        <f t="shared" si="387"/>
        <v/>
      </c>
      <c r="BD1274" s="296"/>
      <c r="BE1274" s="296"/>
      <c r="BF1274" s="332">
        <v>45128</v>
      </c>
      <c r="BG1274" s="2" t="s">
        <v>115</v>
      </c>
      <c r="BH1274" s="2" t="s">
        <v>138</v>
      </c>
      <c r="BI1274" s="323">
        <v>46023</v>
      </c>
      <c r="BJ1274" s="323">
        <v>46112</v>
      </c>
      <c r="BK1274" s="324">
        <v>2159</v>
      </c>
      <c r="BL1274" s="325">
        <v>132.69</v>
      </c>
      <c r="BM1274" s="274">
        <f t="shared" si="388"/>
        <v>0.96609999999999996</v>
      </c>
      <c r="BN1274" s="326">
        <f t="shared" si="398"/>
        <v>137.34603043163233</v>
      </c>
      <c r="BO1274" s="296" t="str">
        <f t="shared" si="399"/>
        <v/>
      </c>
      <c r="BP1274" t="str">
        <f t="shared" si="389"/>
        <v/>
      </c>
      <c r="BQ1274" s="296"/>
      <c r="BR1274" s="332">
        <v>45112</v>
      </c>
      <c r="BS1274" s="2" t="s">
        <v>108</v>
      </c>
      <c r="BT1274" s="2" t="s">
        <v>138</v>
      </c>
      <c r="BU1274" s="323">
        <v>46023</v>
      </c>
      <c r="BV1274" s="323">
        <v>46387</v>
      </c>
      <c r="BW1274" s="324">
        <v>8760</v>
      </c>
      <c r="BX1274" s="325">
        <v>104.55</v>
      </c>
      <c r="BY1274" s="274">
        <f t="shared" si="390"/>
        <v>0.96609999999999996</v>
      </c>
      <c r="BZ1274" s="326">
        <f t="shared" si="400"/>
        <v>108.2186109098437</v>
      </c>
      <c r="CA1274" s="296" t="str">
        <f t="shared" si="401"/>
        <v/>
      </c>
    </row>
    <row r="1275" spans="12:79" x14ac:dyDescent="0.25">
      <c r="L1275" s="332">
        <v>43896</v>
      </c>
      <c r="M1275" s="2" t="s">
        <v>108</v>
      </c>
      <c r="N1275" s="2" t="s">
        <v>138</v>
      </c>
      <c r="O1275" s="323">
        <v>46023</v>
      </c>
      <c r="P1275" s="323">
        <v>46387</v>
      </c>
      <c r="Q1275" s="324">
        <v>8760</v>
      </c>
      <c r="R1275" s="325">
        <v>47.63</v>
      </c>
      <c r="S1275" s="274">
        <f t="shared" si="382"/>
        <v>1.0590200000000001</v>
      </c>
      <c r="T1275" s="326">
        <f t="shared" si="391"/>
        <v>44.97554342694189</v>
      </c>
      <c r="U1275" s="296" t="str">
        <f t="shared" si="383"/>
        <v/>
      </c>
      <c r="V1275" s="296"/>
      <c r="W1275" s="332">
        <v>44330</v>
      </c>
      <c r="X1275" s="2" t="s">
        <v>108</v>
      </c>
      <c r="Y1275" s="2" t="s">
        <v>135</v>
      </c>
      <c r="Z1275" s="323">
        <v>45658</v>
      </c>
      <c r="AA1275" s="323">
        <v>46022</v>
      </c>
      <c r="AB1275" s="324">
        <v>8760</v>
      </c>
      <c r="AC1275" s="325">
        <v>60.12</v>
      </c>
      <c r="AD1275" s="274">
        <f t="shared" si="384"/>
        <v>1.0967899999999999</v>
      </c>
      <c r="AE1275" s="326">
        <f t="shared" si="392"/>
        <v>54.814504143910867</v>
      </c>
      <c r="AF1275" s="296" t="str">
        <f t="shared" si="393"/>
        <v/>
      </c>
      <c r="AG1275" s="296"/>
      <c r="AH1275" s="332">
        <v>44749</v>
      </c>
      <c r="AI1275" s="2" t="s">
        <v>108</v>
      </c>
      <c r="AJ1275" s="2" t="s">
        <v>138</v>
      </c>
      <c r="AK1275" s="323">
        <v>46023</v>
      </c>
      <c r="AL1275" s="323">
        <v>46387</v>
      </c>
      <c r="AM1275" s="324">
        <v>8760</v>
      </c>
      <c r="AN1275" s="325">
        <v>155.78</v>
      </c>
      <c r="AO1275" s="274">
        <f t="shared" si="385"/>
        <v>0.98765000000000003</v>
      </c>
      <c r="AP1275" s="326">
        <f t="shared" si="394"/>
        <v>157.72794005973776</v>
      </c>
      <c r="AQ1275" s="296" t="str">
        <f t="shared" si="395"/>
        <v/>
      </c>
      <c r="AR1275" s="296"/>
      <c r="AS1275" s="332">
        <v>44767</v>
      </c>
      <c r="AT1275" s="2" t="s">
        <v>115</v>
      </c>
      <c r="AU1275" s="2" t="s">
        <v>145</v>
      </c>
      <c r="AV1275" s="323">
        <v>45748</v>
      </c>
      <c r="AW1275" s="323">
        <v>45838</v>
      </c>
      <c r="AX1275" s="324">
        <v>2184</v>
      </c>
      <c r="AY1275" s="325"/>
      <c r="AZ1275" s="274">
        <f t="shared" si="386"/>
        <v>0.98765000000000003</v>
      </c>
      <c r="BA1275" s="326" t="str">
        <f t="shared" si="396"/>
        <v/>
      </c>
      <c r="BB1275" s="296" t="str">
        <f t="shared" si="397"/>
        <v/>
      </c>
      <c r="BC1275" t="str">
        <f t="shared" si="387"/>
        <v/>
      </c>
      <c r="BD1275" s="296"/>
      <c r="BE1275" s="296"/>
      <c r="BF1275" s="332">
        <v>45128</v>
      </c>
      <c r="BG1275" s="2" t="s">
        <v>115</v>
      </c>
      <c r="BH1275" s="2" t="s">
        <v>157</v>
      </c>
      <c r="BI1275" s="323">
        <v>46113</v>
      </c>
      <c r="BJ1275" s="323">
        <v>46203</v>
      </c>
      <c r="BK1275" s="324">
        <v>2184</v>
      </c>
      <c r="BL1275" s="325"/>
      <c r="BM1275" s="274">
        <f t="shared" si="388"/>
        <v>0.96609999999999996</v>
      </c>
      <c r="BN1275" s="326" t="str">
        <f t="shared" si="398"/>
        <v/>
      </c>
      <c r="BO1275" s="296" t="str">
        <f t="shared" si="399"/>
        <v/>
      </c>
      <c r="BP1275" t="str">
        <f t="shared" si="389"/>
        <v/>
      </c>
      <c r="BQ1275" s="296"/>
      <c r="BR1275" s="332">
        <v>45112</v>
      </c>
      <c r="BS1275" s="2" t="s">
        <v>108</v>
      </c>
      <c r="BT1275" s="2" t="s">
        <v>141</v>
      </c>
      <c r="BU1275" s="323">
        <v>46388</v>
      </c>
      <c r="BV1275" s="323">
        <v>46752</v>
      </c>
      <c r="BW1275" s="324">
        <v>8760</v>
      </c>
      <c r="BX1275" s="325">
        <v>86.58</v>
      </c>
      <c r="BY1275" s="274">
        <f t="shared" si="390"/>
        <v>0.96609999999999996</v>
      </c>
      <c r="BZ1275" s="326">
        <f t="shared" si="400"/>
        <v>89.618051961494672</v>
      </c>
      <c r="CA1275" s="296" t="str">
        <f t="shared" si="401"/>
        <v/>
      </c>
    </row>
    <row r="1276" spans="12:79" x14ac:dyDescent="0.25">
      <c r="L1276" s="332">
        <v>43895</v>
      </c>
      <c r="M1276" s="2" t="s">
        <v>108</v>
      </c>
      <c r="N1276" s="2" t="s">
        <v>151</v>
      </c>
      <c r="O1276" s="323">
        <v>44197</v>
      </c>
      <c r="P1276" s="323">
        <v>44561</v>
      </c>
      <c r="Q1276" s="324">
        <v>8760</v>
      </c>
      <c r="R1276" s="325">
        <v>40.58</v>
      </c>
      <c r="S1276" s="274">
        <f t="shared" si="382"/>
        <v>1.0590200000000001</v>
      </c>
      <c r="T1276" s="326">
        <f t="shared" si="391"/>
        <v>38.318445355139652</v>
      </c>
      <c r="U1276" s="296" t="str">
        <f t="shared" si="383"/>
        <v/>
      </c>
      <c r="V1276" s="296"/>
      <c r="W1276" s="332">
        <v>44330</v>
      </c>
      <c r="X1276" s="2" t="s">
        <v>108</v>
      </c>
      <c r="Y1276" s="2" t="s">
        <v>138</v>
      </c>
      <c r="Z1276" s="323">
        <v>46023</v>
      </c>
      <c r="AA1276" s="323">
        <v>46387</v>
      </c>
      <c r="AB1276" s="324">
        <v>8760</v>
      </c>
      <c r="AC1276" s="325">
        <v>59.87</v>
      </c>
      <c r="AD1276" s="274">
        <f t="shared" si="384"/>
        <v>1.0967899999999999</v>
      </c>
      <c r="AE1276" s="326">
        <f t="shared" si="392"/>
        <v>54.586566252427538</v>
      </c>
      <c r="AF1276" s="296" t="str">
        <f t="shared" si="393"/>
        <v/>
      </c>
      <c r="AG1276" s="296"/>
      <c r="AH1276" s="332">
        <v>44749</v>
      </c>
      <c r="AI1276" s="2" t="s">
        <v>108</v>
      </c>
      <c r="AJ1276" s="2" t="s">
        <v>141</v>
      </c>
      <c r="AK1276" s="323">
        <v>46388</v>
      </c>
      <c r="AL1276" s="323">
        <v>46752</v>
      </c>
      <c r="AM1276" s="324">
        <v>8760</v>
      </c>
      <c r="AN1276" s="325">
        <v>138.37</v>
      </c>
      <c r="AO1276" s="274">
        <f t="shared" si="385"/>
        <v>0.98765000000000003</v>
      </c>
      <c r="AP1276" s="326">
        <f t="shared" si="394"/>
        <v>140.10023793854097</v>
      </c>
      <c r="AQ1276" s="296" t="str">
        <f t="shared" si="395"/>
        <v/>
      </c>
      <c r="AR1276" s="296"/>
      <c r="AS1276" s="332">
        <v>44764</v>
      </c>
      <c r="AT1276" s="2" t="s">
        <v>115</v>
      </c>
      <c r="AU1276" s="2" t="s">
        <v>186</v>
      </c>
      <c r="AV1276" s="323">
        <v>44835</v>
      </c>
      <c r="AW1276" s="323">
        <v>44926</v>
      </c>
      <c r="AX1276" s="324">
        <v>2209</v>
      </c>
      <c r="AY1276" s="325">
        <v>416.75</v>
      </c>
      <c r="AZ1276" s="274">
        <f t="shared" si="386"/>
        <v>0.98765000000000003</v>
      </c>
      <c r="BA1276" s="326">
        <f t="shared" si="396"/>
        <v>421.96122108034223</v>
      </c>
      <c r="BB1276" s="296" t="str">
        <f t="shared" si="397"/>
        <v/>
      </c>
      <c r="BC1276" t="str">
        <f t="shared" si="387"/>
        <v/>
      </c>
      <c r="BD1276" s="296"/>
      <c r="BE1276" s="296"/>
      <c r="BF1276" s="332">
        <v>45127</v>
      </c>
      <c r="BG1276" s="2" t="s">
        <v>115</v>
      </c>
      <c r="BH1276" s="2" t="s">
        <v>116</v>
      </c>
      <c r="BI1276" s="323">
        <v>45200</v>
      </c>
      <c r="BJ1276" s="323">
        <v>45291</v>
      </c>
      <c r="BK1276" s="324">
        <v>2209</v>
      </c>
      <c r="BL1276" s="325">
        <v>124.88</v>
      </c>
      <c r="BM1276" s="274">
        <f t="shared" si="388"/>
        <v>0.96609999999999996</v>
      </c>
      <c r="BN1276" s="326">
        <f t="shared" si="398"/>
        <v>129.26198116137047</v>
      </c>
      <c r="BO1276" s="296">
        <f t="shared" si="399"/>
        <v>129.26198116137047</v>
      </c>
      <c r="BP1276">
        <f t="shared" si="389"/>
        <v>1</v>
      </c>
      <c r="BQ1276" s="296"/>
      <c r="BR1276" s="332">
        <v>45112</v>
      </c>
      <c r="BS1276" s="2" t="s">
        <v>108</v>
      </c>
      <c r="BT1276" s="2" t="s">
        <v>143</v>
      </c>
      <c r="BU1276" s="323">
        <v>46753</v>
      </c>
      <c r="BV1276" s="323">
        <v>47118</v>
      </c>
      <c r="BW1276" s="324">
        <v>8784</v>
      </c>
      <c r="BX1276" s="325">
        <v>79.94</v>
      </c>
      <c r="BY1276" s="274">
        <f t="shared" si="390"/>
        <v>0.96609999999999996</v>
      </c>
      <c r="BZ1276" s="326">
        <f t="shared" si="400"/>
        <v>82.745057447469208</v>
      </c>
      <c r="CA1276" s="296" t="str">
        <f t="shared" si="401"/>
        <v/>
      </c>
    </row>
    <row r="1277" spans="12:79" x14ac:dyDescent="0.25">
      <c r="L1277" s="332">
        <v>43895</v>
      </c>
      <c r="M1277" s="2" t="s">
        <v>108</v>
      </c>
      <c r="N1277" s="2" t="s">
        <v>133</v>
      </c>
      <c r="O1277" s="323">
        <v>44562</v>
      </c>
      <c r="P1277" s="323">
        <v>44926</v>
      </c>
      <c r="Q1277" s="324">
        <v>8760</v>
      </c>
      <c r="R1277" s="325">
        <v>44.12</v>
      </c>
      <c r="S1277" s="274">
        <f t="shared" si="382"/>
        <v>1.0590200000000001</v>
      </c>
      <c r="T1277" s="326">
        <f t="shared" si="391"/>
        <v>41.661158429491408</v>
      </c>
      <c r="U1277" s="296" t="str">
        <f t="shared" si="383"/>
        <v/>
      </c>
      <c r="V1277" s="296"/>
      <c r="W1277" s="332">
        <v>44330</v>
      </c>
      <c r="X1277" s="2" t="s">
        <v>108</v>
      </c>
      <c r="Y1277" s="2" t="s">
        <v>141</v>
      </c>
      <c r="Z1277" s="323">
        <v>46388</v>
      </c>
      <c r="AA1277" s="323">
        <v>46752</v>
      </c>
      <c r="AB1277" s="324">
        <v>8760</v>
      </c>
      <c r="AC1277" s="325">
        <v>60.24</v>
      </c>
      <c r="AD1277" s="274">
        <f t="shared" si="384"/>
        <v>1.0967899999999999</v>
      </c>
      <c r="AE1277" s="326">
        <f t="shared" si="392"/>
        <v>54.923914331822871</v>
      </c>
      <c r="AF1277" s="296" t="str">
        <f t="shared" si="393"/>
        <v/>
      </c>
      <c r="AG1277" s="296"/>
      <c r="AH1277" s="332">
        <v>44749</v>
      </c>
      <c r="AI1277" s="2" t="s">
        <v>108</v>
      </c>
      <c r="AJ1277" s="2" t="s">
        <v>143</v>
      </c>
      <c r="AK1277" s="323">
        <v>46753</v>
      </c>
      <c r="AL1277" s="323">
        <v>47118</v>
      </c>
      <c r="AM1277" s="324">
        <v>8784</v>
      </c>
      <c r="AN1277" s="325">
        <v>135.47999999999999</v>
      </c>
      <c r="AO1277" s="274">
        <f t="shared" si="385"/>
        <v>0.98765000000000003</v>
      </c>
      <c r="AP1277" s="326">
        <f t="shared" si="394"/>
        <v>137.17410013668808</v>
      </c>
      <c r="AQ1277" s="296" t="str">
        <f t="shared" si="395"/>
        <v/>
      </c>
      <c r="AR1277" s="296"/>
      <c r="AS1277" s="332">
        <v>44764</v>
      </c>
      <c r="AT1277" s="2" t="s">
        <v>115</v>
      </c>
      <c r="AU1277" s="2" t="s">
        <v>110</v>
      </c>
      <c r="AV1277" s="323">
        <v>44927</v>
      </c>
      <c r="AW1277" s="323">
        <v>45016</v>
      </c>
      <c r="AX1277" s="324">
        <v>2159</v>
      </c>
      <c r="AY1277" s="325">
        <v>400.5</v>
      </c>
      <c r="AZ1277" s="274">
        <f t="shared" si="386"/>
        <v>0.98765000000000003</v>
      </c>
      <c r="BA1277" s="326">
        <f t="shared" si="396"/>
        <v>405.50802409760541</v>
      </c>
      <c r="BB1277" s="296" t="str">
        <f t="shared" si="397"/>
        <v/>
      </c>
      <c r="BC1277" t="str">
        <f t="shared" si="387"/>
        <v/>
      </c>
      <c r="BD1277" s="296"/>
      <c r="BE1277" s="296"/>
      <c r="BF1277" s="332">
        <v>45127</v>
      </c>
      <c r="BG1277" s="2" t="s">
        <v>115</v>
      </c>
      <c r="BH1277" s="2" t="s">
        <v>111</v>
      </c>
      <c r="BI1277" s="323">
        <v>45292</v>
      </c>
      <c r="BJ1277" s="323">
        <v>45382</v>
      </c>
      <c r="BK1277" s="324">
        <v>2183</v>
      </c>
      <c r="BL1277" s="325">
        <v>149.88999999999999</v>
      </c>
      <c r="BM1277" s="274">
        <f t="shared" si="388"/>
        <v>0.96609999999999996</v>
      </c>
      <c r="BN1277" s="326">
        <f t="shared" si="398"/>
        <v>155.14957043784287</v>
      </c>
      <c r="BO1277" s="296">
        <f t="shared" si="399"/>
        <v>155.14957043784287</v>
      </c>
      <c r="BP1277">
        <f t="shared" si="389"/>
        <v>1</v>
      </c>
      <c r="BQ1277" s="296"/>
      <c r="BR1277" s="332">
        <v>45112</v>
      </c>
      <c r="BS1277" s="2" t="s">
        <v>108</v>
      </c>
      <c r="BT1277" s="2" t="s">
        <v>146</v>
      </c>
      <c r="BU1277" s="323">
        <v>47119</v>
      </c>
      <c r="BV1277" s="323">
        <v>47483</v>
      </c>
      <c r="BW1277" s="324">
        <v>8760</v>
      </c>
      <c r="BX1277" s="325">
        <v>78.930000000000007</v>
      </c>
      <c r="BY1277" s="274">
        <f t="shared" si="390"/>
        <v>0.96609999999999996</v>
      </c>
      <c r="BZ1277" s="326">
        <f t="shared" si="400"/>
        <v>81.699617016871969</v>
      </c>
      <c r="CA1277" s="296" t="str">
        <f t="shared" si="401"/>
        <v/>
      </c>
    </row>
    <row r="1278" spans="12:79" x14ac:dyDescent="0.25">
      <c r="L1278" s="332">
        <v>43895</v>
      </c>
      <c r="M1278" s="2" t="s">
        <v>108</v>
      </c>
      <c r="N1278" s="2" t="s">
        <v>110</v>
      </c>
      <c r="O1278" s="323">
        <v>44927</v>
      </c>
      <c r="P1278" s="323">
        <v>45291</v>
      </c>
      <c r="Q1278" s="324">
        <v>8760</v>
      </c>
      <c r="R1278" s="325">
        <v>46.1</v>
      </c>
      <c r="S1278" s="274">
        <f t="shared" si="382"/>
        <v>1.0590200000000001</v>
      </c>
      <c r="T1278" s="326">
        <f t="shared" si="391"/>
        <v>43.530811504976299</v>
      </c>
      <c r="U1278" s="296" t="str">
        <f t="shared" si="383"/>
        <v/>
      </c>
      <c r="V1278" s="296"/>
      <c r="W1278" s="332">
        <v>44329</v>
      </c>
      <c r="X1278" s="2" t="s">
        <v>108</v>
      </c>
      <c r="Y1278" s="2" t="s">
        <v>133</v>
      </c>
      <c r="Z1278" s="323">
        <v>44562</v>
      </c>
      <c r="AA1278" s="323">
        <v>44926</v>
      </c>
      <c r="AB1278" s="324">
        <v>8760</v>
      </c>
      <c r="AC1278" s="325">
        <v>66.75</v>
      </c>
      <c r="AD1278" s="274">
        <f t="shared" si="384"/>
        <v>1.0967899999999999</v>
      </c>
      <c r="AE1278" s="326">
        <f t="shared" si="392"/>
        <v>60.859417026048746</v>
      </c>
      <c r="AF1278" s="296" t="str">
        <f t="shared" si="393"/>
        <v/>
      </c>
      <c r="AG1278" s="296"/>
      <c r="AH1278" s="332">
        <v>44749</v>
      </c>
      <c r="AI1278" s="2" t="s">
        <v>108</v>
      </c>
      <c r="AJ1278" s="2" t="s">
        <v>146</v>
      </c>
      <c r="AK1278" s="323">
        <v>47119</v>
      </c>
      <c r="AL1278" s="323">
        <v>47483</v>
      </c>
      <c r="AM1278" s="324">
        <v>8760</v>
      </c>
      <c r="AN1278" s="325">
        <v>130.86000000000001</v>
      </c>
      <c r="AO1278" s="274">
        <f t="shared" si="385"/>
        <v>0.98765000000000003</v>
      </c>
      <c r="AP1278" s="326">
        <f t="shared" si="394"/>
        <v>132.49632967144231</v>
      </c>
      <c r="AQ1278" s="296" t="str">
        <f t="shared" si="395"/>
        <v/>
      </c>
      <c r="AR1278" s="296"/>
      <c r="AS1278" s="332">
        <v>44764</v>
      </c>
      <c r="AT1278" s="2" t="s">
        <v>115</v>
      </c>
      <c r="AU1278" s="2" t="s">
        <v>134</v>
      </c>
      <c r="AV1278" s="323">
        <v>45017</v>
      </c>
      <c r="AW1278" s="323">
        <v>45107</v>
      </c>
      <c r="AX1278" s="324">
        <v>2184</v>
      </c>
      <c r="AY1278" s="325">
        <v>290.5</v>
      </c>
      <c r="AZ1278" s="274">
        <f t="shared" si="386"/>
        <v>0.98765000000000003</v>
      </c>
      <c r="BA1278" s="326">
        <f t="shared" si="396"/>
        <v>294.13253682984862</v>
      </c>
      <c r="BB1278" s="296" t="str">
        <f t="shared" si="397"/>
        <v/>
      </c>
      <c r="BC1278" t="str">
        <f t="shared" si="387"/>
        <v/>
      </c>
      <c r="BD1278" s="296"/>
      <c r="BE1278" s="296"/>
      <c r="BF1278" s="332">
        <v>45127</v>
      </c>
      <c r="BG1278" s="2" t="s">
        <v>115</v>
      </c>
      <c r="BH1278" s="2" t="s">
        <v>117</v>
      </c>
      <c r="BI1278" s="323">
        <v>45383</v>
      </c>
      <c r="BJ1278" s="323">
        <v>45473</v>
      </c>
      <c r="BK1278" s="324">
        <v>2184</v>
      </c>
      <c r="BL1278" s="325">
        <v>127.47</v>
      </c>
      <c r="BM1278" s="274">
        <f t="shared" si="388"/>
        <v>0.96609999999999996</v>
      </c>
      <c r="BN1278" s="326">
        <f t="shared" si="398"/>
        <v>131.94286305765448</v>
      </c>
      <c r="BO1278" s="296">
        <f t="shared" si="399"/>
        <v>131.94286305765448</v>
      </c>
      <c r="BP1278">
        <f t="shared" si="389"/>
        <v>1</v>
      </c>
      <c r="BQ1278" s="296"/>
      <c r="BR1278" s="332">
        <v>45112</v>
      </c>
      <c r="BS1278" s="2" t="s">
        <v>108</v>
      </c>
      <c r="BT1278" s="2" t="s">
        <v>149</v>
      </c>
      <c r="BU1278" s="323">
        <v>47484</v>
      </c>
      <c r="BV1278" s="323">
        <v>47848</v>
      </c>
      <c r="BW1278" s="324">
        <v>8760</v>
      </c>
      <c r="BX1278" s="325">
        <v>78.150000000000006</v>
      </c>
      <c r="BY1278" s="274">
        <f t="shared" si="390"/>
        <v>0.96609999999999996</v>
      </c>
      <c r="BZ1278" s="326">
        <f t="shared" si="400"/>
        <v>80.89224717938103</v>
      </c>
      <c r="CA1278" s="296" t="str">
        <f t="shared" si="401"/>
        <v/>
      </c>
    </row>
    <row r="1279" spans="12:79" x14ac:dyDescent="0.25">
      <c r="L1279" s="332">
        <v>43895</v>
      </c>
      <c r="M1279" s="2" t="s">
        <v>108</v>
      </c>
      <c r="N1279" s="2" t="s">
        <v>111</v>
      </c>
      <c r="O1279" s="323">
        <v>45292</v>
      </c>
      <c r="P1279" s="323">
        <v>45657</v>
      </c>
      <c r="Q1279" s="324">
        <v>8784</v>
      </c>
      <c r="R1279" s="325">
        <v>46.9</v>
      </c>
      <c r="S1279" s="274">
        <f t="shared" si="382"/>
        <v>1.0590200000000001</v>
      </c>
      <c r="T1279" s="326">
        <f t="shared" si="391"/>
        <v>44.286226889010592</v>
      </c>
      <c r="U1279" s="296" t="str">
        <f t="shared" si="383"/>
        <v/>
      </c>
      <c r="V1279" s="296"/>
      <c r="W1279" s="332">
        <v>44329</v>
      </c>
      <c r="X1279" s="2" t="s">
        <v>108</v>
      </c>
      <c r="Y1279" s="2" t="s">
        <v>110</v>
      </c>
      <c r="Z1279" s="323">
        <v>44927</v>
      </c>
      <c r="AA1279" s="323">
        <v>45291</v>
      </c>
      <c r="AB1279" s="324">
        <v>8760</v>
      </c>
      <c r="AC1279" s="325">
        <v>63.45</v>
      </c>
      <c r="AD1279" s="274">
        <f t="shared" si="384"/>
        <v>1.0967899999999999</v>
      </c>
      <c r="AE1279" s="326">
        <f t="shared" si="392"/>
        <v>57.85063685846881</v>
      </c>
      <c r="AF1279" s="296" t="str">
        <f t="shared" si="393"/>
        <v/>
      </c>
      <c r="AG1279" s="296"/>
      <c r="AH1279" s="332">
        <v>44749</v>
      </c>
      <c r="AI1279" s="2" t="s">
        <v>108</v>
      </c>
      <c r="AJ1279" s="2" t="s">
        <v>149</v>
      </c>
      <c r="AK1279" s="323">
        <v>47484</v>
      </c>
      <c r="AL1279" s="323">
        <v>47848</v>
      </c>
      <c r="AM1279" s="324">
        <v>8760</v>
      </c>
      <c r="AN1279" s="325">
        <v>130.86000000000001</v>
      </c>
      <c r="AO1279" s="274">
        <f t="shared" si="385"/>
        <v>0.98765000000000003</v>
      </c>
      <c r="AP1279" s="326">
        <f t="shared" si="394"/>
        <v>132.49632967144231</v>
      </c>
      <c r="AQ1279" s="296" t="str">
        <f t="shared" si="395"/>
        <v/>
      </c>
      <c r="AR1279" s="296"/>
      <c r="AS1279" s="332">
        <v>44764</v>
      </c>
      <c r="AT1279" s="2" t="s">
        <v>115</v>
      </c>
      <c r="AU1279" s="2" t="s">
        <v>137</v>
      </c>
      <c r="AV1279" s="323">
        <v>45108</v>
      </c>
      <c r="AW1279" s="323">
        <v>45199</v>
      </c>
      <c r="AX1279" s="324">
        <v>2208</v>
      </c>
      <c r="AY1279" s="325">
        <v>292.2</v>
      </c>
      <c r="AZ1279" s="274">
        <f t="shared" si="386"/>
        <v>0.98765000000000003</v>
      </c>
      <c r="BA1279" s="326">
        <f t="shared" si="396"/>
        <v>295.85379436035032</v>
      </c>
      <c r="BB1279" s="296" t="str">
        <f t="shared" si="397"/>
        <v/>
      </c>
      <c r="BC1279" t="str">
        <f t="shared" si="387"/>
        <v/>
      </c>
      <c r="BD1279" s="296"/>
      <c r="BE1279" s="296"/>
      <c r="BF1279" s="332">
        <v>45127</v>
      </c>
      <c r="BG1279" s="2" t="s">
        <v>115</v>
      </c>
      <c r="BH1279" s="2" t="s">
        <v>118</v>
      </c>
      <c r="BI1279" s="323">
        <v>45474</v>
      </c>
      <c r="BJ1279" s="323">
        <v>45565</v>
      </c>
      <c r="BK1279" s="324">
        <v>2208</v>
      </c>
      <c r="BL1279" s="325">
        <v>137.46</v>
      </c>
      <c r="BM1279" s="274">
        <f t="shared" si="388"/>
        <v>0.96609999999999996</v>
      </c>
      <c r="BN1279" s="326">
        <f t="shared" si="398"/>
        <v>142.28340751475005</v>
      </c>
      <c r="BO1279" s="296">
        <f t="shared" si="399"/>
        <v>142.28340751475005</v>
      </c>
      <c r="BP1279">
        <f t="shared" si="389"/>
        <v>1</v>
      </c>
      <c r="BQ1279" s="296"/>
      <c r="BR1279" s="332">
        <v>45112</v>
      </c>
      <c r="BS1279" s="2" t="s">
        <v>108</v>
      </c>
      <c r="BT1279" s="2" t="s">
        <v>153</v>
      </c>
      <c r="BU1279" s="323">
        <v>47849</v>
      </c>
      <c r="BV1279" s="323">
        <v>48213</v>
      </c>
      <c r="BW1279" s="324">
        <v>8760</v>
      </c>
      <c r="BX1279" s="325">
        <v>77.86</v>
      </c>
      <c r="BY1279" s="274">
        <f t="shared" si="390"/>
        <v>0.96609999999999996</v>
      </c>
      <c r="BZ1279" s="326">
        <f t="shared" si="400"/>
        <v>80.592071214160029</v>
      </c>
      <c r="CA1279" s="296" t="str">
        <f t="shared" si="401"/>
        <v/>
      </c>
    </row>
    <row r="1280" spans="12:79" x14ac:dyDescent="0.25">
      <c r="L1280" s="332">
        <v>43895</v>
      </c>
      <c r="M1280" s="2" t="s">
        <v>108</v>
      </c>
      <c r="N1280" s="2" t="s">
        <v>135</v>
      </c>
      <c r="O1280" s="323">
        <v>45658</v>
      </c>
      <c r="P1280" s="323">
        <v>46022</v>
      </c>
      <c r="Q1280" s="324">
        <v>8760</v>
      </c>
      <c r="R1280" s="325">
        <v>47.4</v>
      </c>
      <c r="S1280" s="274">
        <f t="shared" si="382"/>
        <v>1.0590200000000001</v>
      </c>
      <c r="T1280" s="326">
        <f t="shared" si="391"/>
        <v>44.758361504032024</v>
      </c>
      <c r="U1280" s="296" t="str">
        <f t="shared" si="383"/>
        <v/>
      </c>
      <c r="V1280" s="296"/>
      <c r="W1280" s="332">
        <v>44329</v>
      </c>
      <c r="X1280" s="2" t="s">
        <v>108</v>
      </c>
      <c r="Y1280" s="2" t="s">
        <v>111</v>
      </c>
      <c r="Z1280" s="323">
        <v>45292</v>
      </c>
      <c r="AA1280" s="323">
        <v>45657</v>
      </c>
      <c r="AB1280" s="324">
        <v>8784</v>
      </c>
      <c r="AC1280" s="325">
        <v>61.1</v>
      </c>
      <c r="AD1280" s="274">
        <f t="shared" si="384"/>
        <v>1.0967899999999999</v>
      </c>
      <c r="AE1280" s="326">
        <f t="shared" si="392"/>
        <v>55.708020678525521</v>
      </c>
      <c r="AF1280" s="296" t="str">
        <f t="shared" si="393"/>
        <v/>
      </c>
      <c r="AG1280" s="296"/>
      <c r="AH1280" s="332">
        <v>44749</v>
      </c>
      <c r="AI1280" s="2" t="s">
        <v>108</v>
      </c>
      <c r="AJ1280" s="2" t="s">
        <v>153</v>
      </c>
      <c r="AK1280" s="323">
        <v>47849</v>
      </c>
      <c r="AL1280" s="323">
        <v>48213</v>
      </c>
      <c r="AM1280" s="324">
        <v>8760</v>
      </c>
      <c r="AN1280" s="325">
        <v>130.68</v>
      </c>
      <c r="AO1280" s="274">
        <f t="shared" si="385"/>
        <v>0.98765000000000003</v>
      </c>
      <c r="AP1280" s="326">
        <f t="shared" si="394"/>
        <v>132.31407887409509</v>
      </c>
      <c r="AQ1280" s="296" t="str">
        <f t="shared" si="395"/>
        <v/>
      </c>
      <c r="AR1280" s="296"/>
      <c r="AS1280" s="332">
        <v>44764</v>
      </c>
      <c r="AT1280" s="2" t="s">
        <v>115</v>
      </c>
      <c r="AU1280" s="2" t="s">
        <v>116</v>
      </c>
      <c r="AV1280" s="323">
        <v>45200</v>
      </c>
      <c r="AW1280" s="323">
        <v>45291</v>
      </c>
      <c r="AX1280" s="324">
        <v>2209</v>
      </c>
      <c r="AY1280" s="325">
        <v>363.35</v>
      </c>
      <c r="AZ1280" s="274">
        <f t="shared" si="386"/>
        <v>0.98765000000000003</v>
      </c>
      <c r="BA1280" s="326">
        <f t="shared" si="396"/>
        <v>367.89348453399487</v>
      </c>
      <c r="BB1280" s="296" t="str">
        <f t="shared" si="397"/>
        <v/>
      </c>
      <c r="BC1280">
        <f t="shared" si="387"/>
        <v>1</v>
      </c>
      <c r="BD1280" s="296"/>
      <c r="BE1280" s="296"/>
      <c r="BF1280" s="332">
        <v>45127</v>
      </c>
      <c r="BG1280" s="2" t="s">
        <v>115</v>
      </c>
      <c r="BH1280" s="2" t="s">
        <v>140</v>
      </c>
      <c r="BI1280" s="323">
        <v>45566</v>
      </c>
      <c r="BJ1280" s="323">
        <v>45657</v>
      </c>
      <c r="BK1280" s="324">
        <v>2209</v>
      </c>
      <c r="BL1280" s="325">
        <v>158.4</v>
      </c>
      <c r="BM1280" s="274">
        <f t="shared" si="388"/>
        <v>0.96609999999999996</v>
      </c>
      <c r="BN1280" s="326">
        <f t="shared" si="398"/>
        <v>163.95818238277613</v>
      </c>
      <c r="BO1280" s="296" t="str">
        <f t="shared" si="399"/>
        <v/>
      </c>
      <c r="BP1280" t="str">
        <f t="shared" si="389"/>
        <v/>
      </c>
      <c r="BQ1280" s="296"/>
      <c r="BR1280" s="332">
        <v>45112</v>
      </c>
      <c r="BS1280" s="2" t="s">
        <v>108</v>
      </c>
      <c r="BT1280" s="2" t="s">
        <v>155</v>
      </c>
      <c r="BU1280" s="323">
        <v>48214</v>
      </c>
      <c r="BV1280" s="323">
        <v>48579</v>
      </c>
      <c r="BW1280" s="324">
        <v>8784</v>
      </c>
      <c r="BX1280" s="325">
        <v>77.599999999999994</v>
      </c>
      <c r="BY1280" s="274">
        <f t="shared" si="390"/>
        <v>0.96609999999999996</v>
      </c>
      <c r="BZ1280" s="326">
        <f t="shared" si="400"/>
        <v>80.322947934996378</v>
      </c>
      <c r="CA1280" s="296" t="str">
        <f t="shared" si="401"/>
        <v/>
      </c>
    </row>
    <row r="1281" spans="12:79" x14ac:dyDescent="0.25">
      <c r="L1281" s="332">
        <v>43895</v>
      </c>
      <c r="M1281" s="2" t="s">
        <v>108</v>
      </c>
      <c r="N1281" s="2" t="s">
        <v>138</v>
      </c>
      <c r="O1281" s="323">
        <v>46023</v>
      </c>
      <c r="P1281" s="323">
        <v>46387</v>
      </c>
      <c r="Q1281" s="324">
        <v>8760</v>
      </c>
      <c r="R1281" s="325">
        <v>47.95</v>
      </c>
      <c r="S1281" s="274">
        <f t="shared" si="382"/>
        <v>1.0590200000000001</v>
      </c>
      <c r="T1281" s="326">
        <f t="shared" si="391"/>
        <v>45.277709580555609</v>
      </c>
      <c r="U1281" s="296" t="str">
        <f t="shared" si="383"/>
        <v/>
      </c>
      <c r="V1281" s="296"/>
      <c r="W1281" s="332">
        <v>44329</v>
      </c>
      <c r="X1281" s="2" t="s">
        <v>108</v>
      </c>
      <c r="Y1281" s="2" t="s">
        <v>135</v>
      </c>
      <c r="Z1281" s="323">
        <v>45658</v>
      </c>
      <c r="AA1281" s="323">
        <v>46022</v>
      </c>
      <c r="AB1281" s="324">
        <v>8760</v>
      </c>
      <c r="AC1281" s="325">
        <v>58.9</v>
      </c>
      <c r="AD1281" s="274">
        <f t="shared" si="384"/>
        <v>1.0967899999999999</v>
      </c>
      <c r="AE1281" s="326">
        <f t="shared" si="392"/>
        <v>53.702167233472224</v>
      </c>
      <c r="AF1281" s="296" t="str">
        <f t="shared" si="393"/>
        <v/>
      </c>
      <c r="AG1281" s="296"/>
      <c r="AH1281" s="332">
        <v>44749</v>
      </c>
      <c r="AI1281" s="2" t="s">
        <v>108</v>
      </c>
      <c r="AJ1281" s="2" t="s">
        <v>155</v>
      </c>
      <c r="AK1281" s="323">
        <v>48214</v>
      </c>
      <c r="AL1281" s="323">
        <v>48579</v>
      </c>
      <c r="AM1281" s="324">
        <v>8784</v>
      </c>
      <c r="AN1281" s="325">
        <v>130.47999999999999</v>
      </c>
      <c r="AO1281" s="274">
        <f t="shared" si="385"/>
        <v>0.98765000000000003</v>
      </c>
      <c r="AP1281" s="326">
        <f t="shared" si="394"/>
        <v>132.1115779881537</v>
      </c>
      <c r="AQ1281" s="296" t="str">
        <f t="shared" si="395"/>
        <v/>
      </c>
      <c r="AR1281" s="296"/>
      <c r="AS1281" s="332">
        <v>44764</v>
      </c>
      <c r="AT1281" s="2" t="s">
        <v>115</v>
      </c>
      <c r="AU1281" s="2" t="s">
        <v>111</v>
      </c>
      <c r="AV1281" s="323">
        <v>45292</v>
      </c>
      <c r="AW1281" s="323">
        <v>45382</v>
      </c>
      <c r="AX1281" s="324">
        <v>2183</v>
      </c>
      <c r="AY1281" s="325">
        <v>299.91000000000003</v>
      </c>
      <c r="AZ1281" s="274">
        <f t="shared" si="386"/>
        <v>0.98765000000000003</v>
      </c>
      <c r="BA1281" s="326">
        <f t="shared" si="396"/>
        <v>303.6602035133904</v>
      </c>
      <c r="BB1281" s="296" t="str">
        <f t="shared" si="397"/>
        <v/>
      </c>
      <c r="BC1281">
        <f t="shared" si="387"/>
        <v>1</v>
      </c>
      <c r="BD1281" s="296"/>
      <c r="BE1281" s="296"/>
      <c r="BF1281" s="332">
        <v>45127</v>
      </c>
      <c r="BG1281" s="2" t="s">
        <v>115</v>
      </c>
      <c r="BH1281" s="2" t="s">
        <v>135</v>
      </c>
      <c r="BI1281" s="323">
        <v>45658</v>
      </c>
      <c r="BJ1281" s="323">
        <v>45747</v>
      </c>
      <c r="BK1281" s="324">
        <v>2159</v>
      </c>
      <c r="BL1281" s="325">
        <v>162.28</v>
      </c>
      <c r="BM1281" s="274">
        <f t="shared" si="388"/>
        <v>0.96609999999999996</v>
      </c>
      <c r="BN1281" s="326">
        <f t="shared" si="398"/>
        <v>167.97432977952593</v>
      </c>
      <c r="BO1281" s="296" t="str">
        <f t="shared" si="399"/>
        <v/>
      </c>
      <c r="BP1281" t="str">
        <f t="shared" si="389"/>
        <v/>
      </c>
      <c r="BQ1281" s="296"/>
      <c r="BR1281" s="332">
        <v>45112</v>
      </c>
      <c r="BS1281" s="2" t="s">
        <v>108</v>
      </c>
      <c r="BT1281" s="2" t="s">
        <v>158</v>
      </c>
      <c r="BU1281" s="323">
        <v>48580</v>
      </c>
      <c r="BV1281" s="323">
        <v>48944</v>
      </c>
      <c r="BW1281" s="324">
        <v>8760</v>
      </c>
      <c r="BX1281" s="325">
        <v>77.05</v>
      </c>
      <c r="BY1281" s="274">
        <f t="shared" si="390"/>
        <v>0.96609999999999996</v>
      </c>
      <c r="BZ1281" s="326">
        <f t="shared" si="400"/>
        <v>79.75364869061174</v>
      </c>
      <c r="CA1281" s="296" t="str">
        <f t="shared" si="401"/>
        <v/>
      </c>
    </row>
    <row r="1282" spans="12:79" x14ac:dyDescent="0.25">
      <c r="L1282" s="332">
        <v>43894</v>
      </c>
      <c r="M1282" s="2" t="s">
        <v>108</v>
      </c>
      <c r="N1282" s="2" t="s">
        <v>151</v>
      </c>
      <c r="O1282" s="323">
        <v>44197</v>
      </c>
      <c r="P1282" s="323">
        <v>44561</v>
      </c>
      <c r="Q1282" s="324">
        <v>8760</v>
      </c>
      <c r="R1282" s="325">
        <v>40.840000000000003</v>
      </c>
      <c r="S1282" s="274">
        <f t="shared" si="382"/>
        <v>1.0590200000000001</v>
      </c>
      <c r="T1282" s="326">
        <f t="shared" si="391"/>
        <v>38.563955354950807</v>
      </c>
      <c r="U1282" s="296" t="str">
        <f t="shared" si="383"/>
        <v/>
      </c>
      <c r="V1282" s="296"/>
      <c r="W1282" s="332">
        <v>44329</v>
      </c>
      <c r="X1282" s="2" t="s">
        <v>108</v>
      </c>
      <c r="Y1282" s="2" t="s">
        <v>138</v>
      </c>
      <c r="Z1282" s="323">
        <v>46023</v>
      </c>
      <c r="AA1282" s="323">
        <v>46387</v>
      </c>
      <c r="AB1282" s="324">
        <v>8760</v>
      </c>
      <c r="AC1282" s="325">
        <v>58.65</v>
      </c>
      <c r="AD1282" s="274">
        <f t="shared" si="384"/>
        <v>1.0967899999999999</v>
      </c>
      <c r="AE1282" s="326">
        <f t="shared" si="392"/>
        <v>53.474229341988895</v>
      </c>
      <c r="AF1282" s="296" t="str">
        <f t="shared" si="393"/>
        <v/>
      </c>
      <c r="AG1282" s="296"/>
      <c r="AH1282" s="332">
        <v>44748</v>
      </c>
      <c r="AI1282" s="2" t="s">
        <v>108</v>
      </c>
      <c r="AJ1282" s="2" t="s">
        <v>110</v>
      </c>
      <c r="AK1282" s="323">
        <v>44927</v>
      </c>
      <c r="AL1282" s="323">
        <v>45291</v>
      </c>
      <c r="AM1282" s="324">
        <v>8760</v>
      </c>
      <c r="AN1282" s="325">
        <v>330.16</v>
      </c>
      <c r="AO1282" s="274">
        <f t="shared" si="385"/>
        <v>0.98765000000000003</v>
      </c>
      <c r="AP1282" s="326">
        <f t="shared" si="394"/>
        <v>334.2884625120235</v>
      </c>
      <c r="AQ1282" s="296" t="str">
        <f t="shared" si="395"/>
        <v/>
      </c>
      <c r="AR1282" s="296"/>
      <c r="AS1282" s="332">
        <v>44764</v>
      </c>
      <c r="AT1282" s="2" t="s">
        <v>115</v>
      </c>
      <c r="AU1282" s="2" t="s">
        <v>117</v>
      </c>
      <c r="AV1282" s="323">
        <v>45383</v>
      </c>
      <c r="AW1282" s="323">
        <v>45473</v>
      </c>
      <c r="AX1282" s="324">
        <v>2184</v>
      </c>
      <c r="AY1282" s="325">
        <v>157.69</v>
      </c>
      <c r="AZ1282" s="274">
        <f t="shared" si="386"/>
        <v>0.98765000000000003</v>
      </c>
      <c r="BA1282" s="326">
        <f t="shared" si="396"/>
        <v>159.6618235204779</v>
      </c>
      <c r="BB1282" s="296" t="str">
        <f t="shared" si="397"/>
        <v/>
      </c>
      <c r="BC1282">
        <f t="shared" si="387"/>
        <v>1</v>
      </c>
      <c r="BD1282" s="296"/>
      <c r="BE1282" s="296"/>
      <c r="BF1282" s="332">
        <v>45127</v>
      </c>
      <c r="BG1282" s="2" t="s">
        <v>115</v>
      </c>
      <c r="BH1282" s="2" t="s">
        <v>145</v>
      </c>
      <c r="BI1282" s="323">
        <v>45748</v>
      </c>
      <c r="BJ1282" s="323">
        <v>45838</v>
      </c>
      <c r="BK1282" s="324">
        <v>2184</v>
      </c>
      <c r="BL1282" s="325">
        <v>111.48</v>
      </c>
      <c r="BM1282" s="274">
        <f t="shared" si="388"/>
        <v>0.96609999999999996</v>
      </c>
      <c r="BN1282" s="326">
        <f t="shared" si="398"/>
        <v>115.39178138909017</v>
      </c>
      <c r="BO1282" s="296" t="str">
        <f t="shared" si="399"/>
        <v/>
      </c>
      <c r="BP1282" t="str">
        <f t="shared" si="389"/>
        <v/>
      </c>
      <c r="BQ1282" s="296"/>
      <c r="BR1282" s="332">
        <v>45111</v>
      </c>
      <c r="BS1282" s="2" t="s">
        <v>108</v>
      </c>
      <c r="BT1282" s="2" t="s">
        <v>111</v>
      </c>
      <c r="BU1282" s="323">
        <v>45292</v>
      </c>
      <c r="BV1282" s="323">
        <v>45657</v>
      </c>
      <c r="BW1282" s="324">
        <v>8784</v>
      </c>
      <c r="BX1282" s="325">
        <v>141.52000000000001</v>
      </c>
      <c r="BY1282" s="274">
        <f t="shared" si="390"/>
        <v>0.96609999999999996</v>
      </c>
      <c r="BZ1282" s="326">
        <f t="shared" si="400"/>
        <v>146.48587102784393</v>
      </c>
      <c r="CA1282" s="296">
        <f t="shared" si="401"/>
        <v>146.48587102784393</v>
      </c>
    </row>
    <row r="1283" spans="12:79" x14ac:dyDescent="0.25">
      <c r="L1283" s="332">
        <v>43894</v>
      </c>
      <c r="M1283" s="2" t="s">
        <v>108</v>
      </c>
      <c r="N1283" s="2" t="s">
        <v>133</v>
      </c>
      <c r="O1283" s="323">
        <v>44562</v>
      </c>
      <c r="P1283" s="323">
        <v>44926</v>
      </c>
      <c r="Q1283" s="324">
        <v>8760</v>
      </c>
      <c r="R1283" s="325">
        <v>44.26</v>
      </c>
      <c r="S1283" s="274">
        <f t="shared" si="382"/>
        <v>1.0590200000000001</v>
      </c>
      <c r="T1283" s="326">
        <f t="shared" si="391"/>
        <v>41.793356121697414</v>
      </c>
      <c r="U1283" s="296" t="str">
        <f t="shared" si="383"/>
        <v/>
      </c>
      <c r="V1283" s="296"/>
      <c r="W1283" s="332">
        <v>44329</v>
      </c>
      <c r="X1283" s="2" t="s">
        <v>108</v>
      </c>
      <c r="Y1283" s="2" t="s">
        <v>141</v>
      </c>
      <c r="Z1283" s="323">
        <v>46388</v>
      </c>
      <c r="AA1283" s="323">
        <v>46752</v>
      </c>
      <c r="AB1283" s="324">
        <v>8760</v>
      </c>
      <c r="AC1283" s="325">
        <v>59.03</v>
      </c>
      <c r="AD1283" s="274">
        <f t="shared" si="384"/>
        <v>1.0967899999999999</v>
      </c>
      <c r="AE1283" s="326">
        <f t="shared" si="392"/>
        <v>53.820694937043555</v>
      </c>
      <c r="AF1283" s="296" t="str">
        <f t="shared" si="393"/>
        <v/>
      </c>
      <c r="AG1283" s="296"/>
      <c r="AH1283" s="332">
        <v>44748</v>
      </c>
      <c r="AI1283" s="2" t="s">
        <v>108</v>
      </c>
      <c r="AJ1283" s="2" t="s">
        <v>111</v>
      </c>
      <c r="AK1283" s="323">
        <v>45292</v>
      </c>
      <c r="AL1283" s="323">
        <v>45657</v>
      </c>
      <c r="AM1283" s="324">
        <v>8784</v>
      </c>
      <c r="AN1283" s="325">
        <v>214</v>
      </c>
      <c r="AO1283" s="274">
        <f t="shared" si="385"/>
        <v>0.98765000000000003</v>
      </c>
      <c r="AP1283" s="326">
        <f t="shared" si="394"/>
        <v>216.67594795727231</v>
      </c>
      <c r="AQ1283" s="296">
        <f t="shared" si="395"/>
        <v>216.67594795727231</v>
      </c>
      <c r="AR1283" s="296"/>
      <c r="AS1283" s="332">
        <v>44764</v>
      </c>
      <c r="AT1283" s="2" t="s">
        <v>115</v>
      </c>
      <c r="AU1283" s="2" t="s">
        <v>118</v>
      </c>
      <c r="AV1283" s="323">
        <v>45474</v>
      </c>
      <c r="AW1283" s="323">
        <v>45565</v>
      </c>
      <c r="AX1283" s="324">
        <v>2208</v>
      </c>
      <c r="AY1283" s="325">
        <v>156.59</v>
      </c>
      <c r="AZ1283" s="274">
        <f t="shared" si="386"/>
        <v>0.98765000000000003</v>
      </c>
      <c r="BA1283" s="326">
        <f t="shared" si="396"/>
        <v>158.54806864780033</v>
      </c>
      <c r="BB1283" s="296" t="str">
        <f t="shared" si="397"/>
        <v/>
      </c>
      <c r="BC1283">
        <f t="shared" si="387"/>
        <v>1</v>
      </c>
      <c r="BD1283" s="296"/>
      <c r="BE1283" s="296"/>
      <c r="BF1283" s="332">
        <v>45127</v>
      </c>
      <c r="BG1283" s="2" t="s">
        <v>115</v>
      </c>
      <c r="BH1283" s="2" t="s">
        <v>148</v>
      </c>
      <c r="BI1283" s="323">
        <v>45839</v>
      </c>
      <c r="BJ1283" s="323">
        <v>45930</v>
      </c>
      <c r="BK1283" s="324">
        <v>2208</v>
      </c>
      <c r="BL1283" s="325">
        <v>112.18</v>
      </c>
      <c r="BM1283" s="274">
        <f t="shared" si="388"/>
        <v>0.96609999999999996</v>
      </c>
      <c r="BN1283" s="326">
        <f t="shared" si="398"/>
        <v>116.11634406376153</v>
      </c>
      <c r="BO1283" s="296" t="str">
        <f t="shared" si="399"/>
        <v/>
      </c>
      <c r="BP1283" t="str">
        <f t="shared" si="389"/>
        <v/>
      </c>
      <c r="BQ1283" s="296"/>
      <c r="BR1283" s="332">
        <v>45111</v>
      </c>
      <c r="BS1283" s="2" t="s">
        <v>108</v>
      </c>
      <c r="BT1283" s="2" t="s">
        <v>135</v>
      </c>
      <c r="BU1283" s="323">
        <v>45658</v>
      </c>
      <c r="BV1283" s="323">
        <v>46022</v>
      </c>
      <c r="BW1283" s="324">
        <v>8760</v>
      </c>
      <c r="BX1283" s="325">
        <v>126.06</v>
      </c>
      <c r="BY1283" s="274">
        <f t="shared" si="390"/>
        <v>0.96609999999999996</v>
      </c>
      <c r="BZ1283" s="326">
        <f t="shared" si="400"/>
        <v>130.48338681295934</v>
      </c>
      <c r="CA1283" s="296" t="str">
        <f t="shared" si="401"/>
        <v/>
      </c>
    </row>
    <row r="1284" spans="12:79" x14ac:dyDescent="0.25">
      <c r="L1284" s="332">
        <v>43894</v>
      </c>
      <c r="M1284" s="2" t="s">
        <v>108</v>
      </c>
      <c r="N1284" s="2" t="s">
        <v>110</v>
      </c>
      <c r="O1284" s="323">
        <v>44927</v>
      </c>
      <c r="P1284" s="323">
        <v>45291</v>
      </c>
      <c r="Q1284" s="324">
        <v>8760</v>
      </c>
      <c r="R1284" s="325">
        <v>46.14</v>
      </c>
      <c r="S1284" s="274">
        <f t="shared" si="382"/>
        <v>1.0590200000000001</v>
      </c>
      <c r="T1284" s="326">
        <f t="shared" si="391"/>
        <v>43.568582274178013</v>
      </c>
      <c r="U1284" s="296" t="str">
        <f t="shared" si="383"/>
        <v/>
      </c>
      <c r="V1284" s="296"/>
      <c r="W1284" s="332">
        <v>44328</v>
      </c>
      <c r="X1284" s="2" t="s">
        <v>108</v>
      </c>
      <c r="Y1284" s="2" t="s">
        <v>133</v>
      </c>
      <c r="Z1284" s="323">
        <v>44562</v>
      </c>
      <c r="AA1284" s="323">
        <v>44926</v>
      </c>
      <c r="AB1284" s="324">
        <v>8760</v>
      </c>
      <c r="AC1284" s="325">
        <v>67.44</v>
      </c>
      <c r="AD1284" s="274">
        <f t="shared" si="384"/>
        <v>1.0967899999999999</v>
      </c>
      <c r="AE1284" s="326">
        <f t="shared" si="392"/>
        <v>61.48852560654273</v>
      </c>
      <c r="AF1284" s="296" t="str">
        <f t="shared" si="393"/>
        <v/>
      </c>
      <c r="AG1284" s="296"/>
      <c r="AH1284" s="332">
        <v>44748</v>
      </c>
      <c r="AI1284" s="2" t="s">
        <v>108</v>
      </c>
      <c r="AJ1284" s="2" t="s">
        <v>135</v>
      </c>
      <c r="AK1284" s="323">
        <v>45658</v>
      </c>
      <c r="AL1284" s="323">
        <v>46022</v>
      </c>
      <c r="AM1284" s="324">
        <v>8760</v>
      </c>
      <c r="AN1284" s="325">
        <v>176.02</v>
      </c>
      <c r="AO1284" s="274">
        <f t="shared" si="385"/>
        <v>0.98765000000000003</v>
      </c>
      <c r="AP1284" s="326">
        <f t="shared" si="394"/>
        <v>178.22102971700502</v>
      </c>
      <c r="AQ1284" s="296" t="str">
        <f t="shared" si="395"/>
        <v/>
      </c>
      <c r="AR1284" s="296"/>
      <c r="AS1284" s="332">
        <v>44764</v>
      </c>
      <c r="AT1284" s="2" t="s">
        <v>115</v>
      </c>
      <c r="AU1284" s="2" t="s">
        <v>140</v>
      </c>
      <c r="AV1284" s="323">
        <v>45566</v>
      </c>
      <c r="AW1284" s="323">
        <v>45657</v>
      </c>
      <c r="AX1284" s="324">
        <v>2209</v>
      </c>
      <c r="AY1284" s="325">
        <v>218.56</v>
      </c>
      <c r="AZ1284" s="274">
        <f t="shared" si="386"/>
        <v>0.98765000000000003</v>
      </c>
      <c r="BA1284" s="326">
        <f t="shared" si="396"/>
        <v>221.29296815673567</v>
      </c>
      <c r="BB1284" s="296" t="str">
        <f t="shared" si="397"/>
        <v/>
      </c>
      <c r="BC1284" t="str">
        <f t="shared" si="387"/>
        <v/>
      </c>
      <c r="BD1284" s="296"/>
      <c r="BE1284" s="296"/>
      <c r="BF1284" s="332">
        <v>45127</v>
      </c>
      <c r="BG1284" s="2" t="s">
        <v>115</v>
      </c>
      <c r="BH1284" s="2" t="s">
        <v>152</v>
      </c>
      <c r="BI1284" s="323">
        <v>45931</v>
      </c>
      <c r="BJ1284" s="323">
        <v>46022</v>
      </c>
      <c r="BK1284" s="324">
        <v>2209</v>
      </c>
      <c r="BL1284" s="325">
        <v>142.97999999999999</v>
      </c>
      <c r="BM1284" s="274">
        <f t="shared" si="388"/>
        <v>0.96609999999999996</v>
      </c>
      <c r="BN1284" s="326">
        <f t="shared" si="398"/>
        <v>147.99710174930132</v>
      </c>
      <c r="BO1284" s="296" t="str">
        <f t="shared" si="399"/>
        <v/>
      </c>
      <c r="BP1284" t="str">
        <f t="shared" si="389"/>
        <v/>
      </c>
      <c r="BQ1284" s="296"/>
      <c r="BR1284" s="332">
        <v>45111</v>
      </c>
      <c r="BS1284" s="2" t="s">
        <v>108</v>
      </c>
      <c r="BT1284" s="2" t="s">
        <v>138</v>
      </c>
      <c r="BU1284" s="323">
        <v>46023</v>
      </c>
      <c r="BV1284" s="323">
        <v>46387</v>
      </c>
      <c r="BW1284" s="324">
        <v>8760</v>
      </c>
      <c r="BX1284" s="325">
        <v>104.58</v>
      </c>
      <c r="BY1284" s="274">
        <f t="shared" si="390"/>
        <v>0.96609999999999996</v>
      </c>
      <c r="BZ1284" s="326">
        <f t="shared" si="400"/>
        <v>108.24966359590105</v>
      </c>
      <c r="CA1284" s="296" t="str">
        <f t="shared" si="401"/>
        <v/>
      </c>
    </row>
    <row r="1285" spans="12:79" x14ac:dyDescent="0.25">
      <c r="L1285" s="332">
        <v>43894</v>
      </c>
      <c r="M1285" s="2" t="s">
        <v>108</v>
      </c>
      <c r="N1285" s="2" t="s">
        <v>111</v>
      </c>
      <c r="O1285" s="323">
        <v>45292</v>
      </c>
      <c r="P1285" s="323">
        <v>45657</v>
      </c>
      <c r="Q1285" s="324">
        <v>8784</v>
      </c>
      <c r="R1285" s="325">
        <v>46.93</v>
      </c>
      <c r="S1285" s="274">
        <f t="shared" si="382"/>
        <v>1.0590200000000001</v>
      </c>
      <c r="T1285" s="326">
        <f t="shared" si="391"/>
        <v>44.314554965911874</v>
      </c>
      <c r="U1285" s="296" t="str">
        <f t="shared" si="383"/>
        <v/>
      </c>
      <c r="V1285" s="296"/>
      <c r="W1285" s="332">
        <v>44328</v>
      </c>
      <c r="X1285" s="2" t="s">
        <v>108</v>
      </c>
      <c r="Y1285" s="2" t="s">
        <v>110</v>
      </c>
      <c r="Z1285" s="323">
        <v>44927</v>
      </c>
      <c r="AA1285" s="323">
        <v>45291</v>
      </c>
      <c r="AB1285" s="324">
        <v>8760</v>
      </c>
      <c r="AC1285" s="325">
        <v>64.08</v>
      </c>
      <c r="AD1285" s="274">
        <f t="shared" si="384"/>
        <v>1.0967899999999999</v>
      </c>
      <c r="AE1285" s="326">
        <f t="shared" si="392"/>
        <v>58.425040345006792</v>
      </c>
      <c r="AF1285" s="296" t="str">
        <f t="shared" si="393"/>
        <v/>
      </c>
      <c r="AG1285" s="296"/>
      <c r="AH1285" s="332">
        <v>44748</v>
      </c>
      <c r="AI1285" s="2" t="s">
        <v>108</v>
      </c>
      <c r="AJ1285" s="2" t="s">
        <v>138</v>
      </c>
      <c r="AK1285" s="323">
        <v>46023</v>
      </c>
      <c r="AL1285" s="323">
        <v>46387</v>
      </c>
      <c r="AM1285" s="324">
        <v>8760</v>
      </c>
      <c r="AN1285" s="325">
        <v>150.57</v>
      </c>
      <c r="AO1285" s="274">
        <f t="shared" si="385"/>
        <v>0.98765000000000003</v>
      </c>
      <c r="AP1285" s="326">
        <f t="shared" si="394"/>
        <v>152.45279198096492</v>
      </c>
      <c r="AQ1285" s="296" t="str">
        <f t="shared" si="395"/>
        <v/>
      </c>
      <c r="AR1285" s="296"/>
      <c r="AS1285" s="332">
        <v>44764</v>
      </c>
      <c r="AT1285" s="2" t="s">
        <v>115</v>
      </c>
      <c r="AU1285" s="2" t="s">
        <v>135</v>
      </c>
      <c r="AV1285" s="323">
        <v>45658</v>
      </c>
      <c r="AW1285" s="323">
        <v>45747</v>
      </c>
      <c r="AX1285" s="324">
        <v>2159</v>
      </c>
      <c r="AY1285" s="325">
        <v>194.29</v>
      </c>
      <c r="AZ1285" s="274">
        <f t="shared" si="386"/>
        <v>0.98765000000000003</v>
      </c>
      <c r="BA1285" s="326">
        <f t="shared" si="396"/>
        <v>196.71948564774971</v>
      </c>
      <c r="BB1285" s="296" t="str">
        <f t="shared" si="397"/>
        <v/>
      </c>
      <c r="BC1285" t="str">
        <f t="shared" si="387"/>
        <v/>
      </c>
      <c r="BD1285" s="296"/>
      <c r="BE1285" s="296"/>
      <c r="BF1285" s="332">
        <v>45127</v>
      </c>
      <c r="BG1285" s="2" t="s">
        <v>115</v>
      </c>
      <c r="BH1285" s="2" t="s">
        <v>138</v>
      </c>
      <c r="BI1285" s="323">
        <v>46023</v>
      </c>
      <c r="BJ1285" s="323">
        <v>46112</v>
      </c>
      <c r="BK1285" s="324">
        <v>2159</v>
      </c>
      <c r="BL1285" s="325">
        <v>133.47999999999999</v>
      </c>
      <c r="BM1285" s="274">
        <f t="shared" si="388"/>
        <v>0.96609999999999996</v>
      </c>
      <c r="BN1285" s="326">
        <f t="shared" si="398"/>
        <v>138.16375116447571</v>
      </c>
      <c r="BO1285" s="296" t="str">
        <f t="shared" si="399"/>
        <v/>
      </c>
      <c r="BP1285" t="str">
        <f t="shared" si="389"/>
        <v/>
      </c>
      <c r="BQ1285" s="296"/>
      <c r="BR1285" s="332">
        <v>45111</v>
      </c>
      <c r="BS1285" s="2" t="s">
        <v>108</v>
      </c>
      <c r="BT1285" s="2" t="s">
        <v>141</v>
      </c>
      <c r="BU1285" s="323">
        <v>46388</v>
      </c>
      <c r="BV1285" s="323">
        <v>46752</v>
      </c>
      <c r="BW1285" s="324">
        <v>8760</v>
      </c>
      <c r="BX1285" s="325">
        <v>86.95</v>
      </c>
      <c r="BY1285" s="274">
        <f t="shared" si="390"/>
        <v>0.96609999999999996</v>
      </c>
      <c r="BZ1285" s="326">
        <f t="shared" si="400"/>
        <v>90.00103508953525</v>
      </c>
      <c r="CA1285" s="296" t="str">
        <f t="shared" si="401"/>
        <v/>
      </c>
    </row>
    <row r="1286" spans="12:79" x14ac:dyDescent="0.25">
      <c r="L1286" s="332">
        <v>43894</v>
      </c>
      <c r="M1286" s="2" t="s">
        <v>108</v>
      </c>
      <c r="N1286" s="2" t="s">
        <v>135</v>
      </c>
      <c r="O1286" s="323">
        <v>45658</v>
      </c>
      <c r="P1286" s="323">
        <v>46022</v>
      </c>
      <c r="Q1286" s="324">
        <v>8760</v>
      </c>
      <c r="R1286" s="325">
        <v>47.55</v>
      </c>
      <c r="S1286" s="274">
        <f t="shared" si="382"/>
        <v>1.0590200000000001</v>
      </c>
      <c r="T1286" s="326">
        <f t="shared" si="391"/>
        <v>44.900001888538455</v>
      </c>
      <c r="U1286" s="296" t="str">
        <f t="shared" si="383"/>
        <v/>
      </c>
      <c r="V1286" s="296"/>
      <c r="W1286" s="332">
        <v>44328</v>
      </c>
      <c r="X1286" s="2" t="s">
        <v>108</v>
      </c>
      <c r="Y1286" s="2" t="s">
        <v>111</v>
      </c>
      <c r="Z1286" s="323">
        <v>45292</v>
      </c>
      <c r="AA1286" s="323">
        <v>45657</v>
      </c>
      <c r="AB1286" s="324">
        <v>8784</v>
      </c>
      <c r="AC1286" s="325">
        <v>61.8</v>
      </c>
      <c r="AD1286" s="274">
        <f t="shared" si="384"/>
        <v>1.0967899999999999</v>
      </c>
      <c r="AE1286" s="326">
        <f t="shared" si="392"/>
        <v>56.346246774678839</v>
      </c>
      <c r="AF1286" s="296" t="str">
        <f t="shared" si="393"/>
        <v/>
      </c>
      <c r="AG1286" s="296"/>
      <c r="AH1286" s="332">
        <v>44748</v>
      </c>
      <c r="AI1286" s="2" t="s">
        <v>108</v>
      </c>
      <c r="AJ1286" s="2" t="s">
        <v>141</v>
      </c>
      <c r="AK1286" s="323">
        <v>46388</v>
      </c>
      <c r="AL1286" s="323">
        <v>46752</v>
      </c>
      <c r="AM1286" s="324">
        <v>8760</v>
      </c>
      <c r="AN1286" s="325">
        <v>135.25</v>
      </c>
      <c r="AO1286" s="274">
        <f t="shared" si="385"/>
        <v>0.98765000000000003</v>
      </c>
      <c r="AP1286" s="326">
        <f t="shared" si="394"/>
        <v>136.94122411785551</v>
      </c>
      <c r="AQ1286" s="296" t="str">
        <f t="shared" si="395"/>
        <v/>
      </c>
      <c r="AR1286" s="296"/>
      <c r="AS1286" s="332">
        <v>44764</v>
      </c>
      <c r="AT1286" s="2" t="s">
        <v>115</v>
      </c>
      <c r="AU1286" s="2" t="s">
        <v>145</v>
      </c>
      <c r="AV1286" s="323">
        <v>45748</v>
      </c>
      <c r="AW1286" s="323">
        <v>45838</v>
      </c>
      <c r="AX1286" s="324">
        <v>2184</v>
      </c>
      <c r="AY1286" s="325"/>
      <c r="AZ1286" s="274">
        <f t="shared" si="386"/>
        <v>0.98765000000000003</v>
      </c>
      <c r="BA1286" s="326" t="str">
        <f t="shared" si="396"/>
        <v/>
      </c>
      <c r="BB1286" s="296" t="str">
        <f t="shared" si="397"/>
        <v/>
      </c>
      <c r="BC1286" t="str">
        <f t="shared" si="387"/>
        <v/>
      </c>
      <c r="BD1286" s="296"/>
      <c r="BE1286" s="296"/>
      <c r="BF1286" s="332">
        <v>45127</v>
      </c>
      <c r="BG1286" s="2" t="s">
        <v>115</v>
      </c>
      <c r="BH1286" s="2" t="s">
        <v>157</v>
      </c>
      <c r="BI1286" s="323">
        <v>46113</v>
      </c>
      <c r="BJ1286" s="323">
        <v>46203</v>
      </c>
      <c r="BK1286" s="324">
        <v>2184</v>
      </c>
      <c r="BL1286" s="325"/>
      <c r="BM1286" s="274">
        <f t="shared" si="388"/>
        <v>0.96609999999999996</v>
      </c>
      <c r="BN1286" s="326" t="str">
        <f t="shared" si="398"/>
        <v/>
      </c>
      <c r="BO1286" s="296" t="str">
        <f t="shared" si="399"/>
        <v/>
      </c>
      <c r="BP1286" t="str">
        <f t="shared" si="389"/>
        <v/>
      </c>
      <c r="BQ1286" s="296"/>
      <c r="BR1286" s="332">
        <v>45111</v>
      </c>
      <c r="BS1286" s="2" t="s">
        <v>108</v>
      </c>
      <c r="BT1286" s="2" t="s">
        <v>143</v>
      </c>
      <c r="BU1286" s="323">
        <v>46753</v>
      </c>
      <c r="BV1286" s="323">
        <v>47118</v>
      </c>
      <c r="BW1286" s="324">
        <v>8784</v>
      </c>
      <c r="BX1286" s="325">
        <v>80.31</v>
      </c>
      <c r="BY1286" s="274">
        <f t="shared" si="390"/>
        <v>0.96609999999999996</v>
      </c>
      <c r="BZ1286" s="326">
        <f t="shared" si="400"/>
        <v>83.128040575509786</v>
      </c>
      <c r="CA1286" s="296" t="str">
        <f t="shared" si="401"/>
        <v/>
      </c>
    </row>
    <row r="1287" spans="12:79" x14ac:dyDescent="0.25">
      <c r="L1287" s="332">
        <v>43894</v>
      </c>
      <c r="M1287" s="2" t="s">
        <v>108</v>
      </c>
      <c r="N1287" s="2" t="s">
        <v>138</v>
      </c>
      <c r="O1287" s="323">
        <v>46023</v>
      </c>
      <c r="P1287" s="323">
        <v>46387</v>
      </c>
      <c r="Q1287" s="324">
        <v>8760</v>
      </c>
      <c r="R1287" s="325">
        <v>48.1</v>
      </c>
      <c r="S1287" s="274">
        <f t="shared" si="382"/>
        <v>1.0590200000000001</v>
      </c>
      <c r="T1287" s="326">
        <f t="shared" si="391"/>
        <v>45.41934996506204</v>
      </c>
      <c r="U1287" s="296" t="str">
        <f t="shared" si="383"/>
        <v/>
      </c>
      <c r="V1287" s="296"/>
      <c r="W1287" s="332">
        <v>44328</v>
      </c>
      <c r="X1287" s="2" t="s">
        <v>108</v>
      </c>
      <c r="Y1287" s="2" t="s">
        <v>135</v>
      </c>
      <c r="Z1287" s="323">
        <v>45658</v>
      </c>
      <c r="AA1287" s="323">
        <v>46022</v>
      </c>
      <c r="AB1287" s="324">
        <v>8760</v>
      </c>
      <c r="AC1287" s="325">
        <v>59.55</v>
      </c>
      <c r="AD1287" s="274">
        <f t="shared" si="384"/>
        <v>1.0967899999999999</v>
      </c>
      <c r="AE1287" s="326">
        <f t="shared" si="392"/>
        <v>54.29480575132888</v>
      </c>
      <c r="AF1287" s="296" t="str">
        <f t="shared" si="393"/>
        <v/>
      </c>
      <c r="AG1287" s="296"/>
      <c r="AH1287" s="332">
        <v>44748</v>
      </c>
      <c r="AI1287" s="2" t="s">
        <v>108</v>
      </c>
      <c r="AJ1287" s="2" t="s">
        <v>143</v>
      </c>
      <c r="AK1287" s="323">
        <v>46753</v>
      </c>
      <c r="AL1287" s="323">
        <v>47118</v>
      </c>
      <c r="AM1287" s="324">
        <v>8784</v>
      </c>
      <c r="AN1287" s="325">
        <v>132.97999999999999</v>
      </c>
      <c r="AO1287" s="274">
        <f t="shared" si="385"/>
        <v>0.98765000000000003</v>
      </c>
      <c r="AP1287" s="326">
        <f t="shared" si="394"/>
        <v>134.64283906242088</v>
      </c>
      <c r="AQ1287" s="296" t="str">
        <f t="shared" si="395"/>
        <v/>
      </c>
      <c r="AR1287" s="296"/>
      <c r="AS1287" s="332">
        <v>44763</v>
      </c>
      <c r="AT1287" s="2" t="s">
        <v>115</v>
      </c>
      <c r="AU1287" s="2" t="s">
        <v>186</v>
      </c>
      <c r="AV1287" s="323">
        <v>44835</v>
      </c>
      <c r="AW1287" s="323">
        <v>44926</v>
      </c>
      <c r="AX1287" s="324">
        <v>2209</v>
      </c>
      <c r="AY1287" s="325">
        <v>402.65</v>
      </c>
      <c r="AZ1287" s="274">
        <f t="shared" si="386"/>
        <v>0.98765000000000003</v>
      </c>
      <c r="BA1287" s="326">
        <f t="shared" si="396"/>
        <v>407.68490862147519</v>
      </c>
      <c r="BB1287" s="296" t="str">
        <f t="shared" si="397"/>
        <v/>
      </c>
      <c r="BC1287" t="str">
        <f t="shared" si="387"/>
        <v/>
      </c>
      <c r="BD1287" s="296"/>
      <c r="BE1287" s="296"/>
      <c r="BF1287" s="332">
        <v>45126</v>
      </c>
      <c r="BG1287" s="2" t="s">
        <v>115</v>
      </c>
      <c r="BH1287" s="2" t="s">
        <v>116</v>
      </c>
      <c r="BI1287" s="323">
        <v>45200</v>
      </c>
      <c r="BJ1287" s="323">
        <v>45291</v>
      </c>
      <c r="BK1287" s="324">
        <v>2209</v>
      </c>
      <c r="BL1287" s="325">
        <v>122.56</v>
      </c>
      <c r="BM1287" s="274">
        <f t="shared" si="388"/>
        <v>0.96609999999999996</v>
      </c>
      <c r="BN1287" s="326">
        <f t="shared" si="398"/>
        <v>126.86057343960253</v>
      </c>
      <c r="BO1287" s="296">
        <f t="shared" si="399"/>
        <v>126.86057343960253</v>
      </c>
      <c r="BP1287">
        <f t="shared" si="389"/>
        <v>1</v>
      </c>
      <c r="BQ1287" s="296"/>
      <c r="BR1287" s="332">
        <v>45111</v>
      </c>
      <c r="BS1287" s="2" t="s">
        <v>108</v>
      </c>
      <c r="BT1287" s="2" t="s">
        <v>146</v>
      </c>
      <c r="BU1287" s="323">
        <v>47119</v>
      </c>
      <c r="BV1287" s="323">
        <v>47483</v>
      </c>
      <c r="BW1287" s="324">
        <v>8760</v>
      </c>
      <c r="BX1287" s="325">
        <v>79.3</v>
      </c>
      <c r="BY1287" s="274">
        <f t="shared" si="390"/>
        <v>0.96609999999999996</v>
      </c>
      <c r="BZ1287" s="326">
        <f t="shared" si="400"/>
        <v>82.082600144912533</v>
      </c>
      <c r="CA1287" s="296" t="str">
        <f t="shared" si="401"/>
        <v/>
      </c>
    </row>
    <row r="1288" spans="12:79" x14ac:dyDescent="0.25">
      <c r="L1288" s="332">
        <v>43893</v>
      </c>
      <c r="M1288" s="2" t="s">
        <v>108</v>
      </c>
      <c r="N1288" s="2" t="s">
        <v>151</v>
      </c>
      <c r="O1288" s="323">
        <v>44197</v>
      </c>
      <c r="P1288" s="323">
        <v>44561</v>
      </c>
      <c r="Q1288" s="324">
        <v>8760</v>
      </c>
      <c r="R1288" s="325">
        <v>40.68</v>
      </c>
      <c r="S1288" s="274">
        <f t="shared" si="382"/>
        <v>1.0590200000000001</v>
      </c>
      <c r="T1288" s="326">
        <f t="shared" si="391"/>
        <v>38.412872278143944</v>
      </c>
      <c r="U1288" s="296" t="str">
        <f t="shared" si="383"/>
        <v/>
      </c>
      <c r="V1288" s="296"/>
      <c r="W1288" s="332">
        <v>44328</v>
      </c>
      <c r="X1288" s="2" t="s">
        <v>108</v>
      </c>
      <c r="Y1288" s="2" t="s">
        <v>138</v>
      </c>
      <c r="Z1288" s="323">
        <v>46023</v>
      </c>
      <c r="AA1288" s="323">
        <v>46387</v>
      </c>
      <c r="AB1288" s="324">
        <v>8760</v>
      </c>
      <c r="AC1288" s="325">
        <v>59.3</v>
      </c>
      <c r="AD1288" s="274">
        <f t="shared" si="384"/>
        <v>1.0967899999999999</v>
      </c>
      <c r="AE1288" s="326">
        <f t="shared" si="392"/>
        <v>54.066867859845551</v>
      </c>
      <c r="AF1288" s="296" t="str">
        <f t="shared" si="393"/>
        <v/>
      </c>
      <c r="AG1288" s="296"/>
      <c r="AH1288" s="332">
        <v>44748</v>
      </c>
      <c r="AI1288" s="2" t="s">
        <v>108</v>
      </c>
      <c r="AJ1288" s="2" t="s">
        <v>146</v>
      </c>
      <c r="AK1288" s="323">
        <v>47119</v>
      </c>
      <c r="AL1288" s="323">
        <v>47483</v>
      </c>
      <c r="AM1288" s="324">
        <v>8760</v>
      </c>
      <c r="AN1288" s="325">
        <v>128.36000000000001</v>
      </c>
      <c r="AO1288" s="274">
        <f t="shared" si="385"/>
        <v>0.98765000000000003</v>
      </c>
      <c r="AP1288" s="326">
        <f t="shared" si="394"/>
        <v>129.96506859717513</v>
      </c>
      <c r="AQ1288" s="296" t="str">
        <f t="shared" si="395"/>
        <v/>
      </c>
      <c r="AR1288" s="296"/>
      <c r="AS1288" s="332">
        <v>44763</v>
      </c>
      <c r="AT1288" s="2" t="s">
        <v>115</v>
      </c>
      <c r="AU1288" s="2" t="s">
        <v>110</v>
      </c>
      <c r="AV1288" s="323">
        <v>44927</v>
      </c>
      <c r="AW1288" s="323">
        <v>45016</v>
      </c>
      <c r="AX1288" s="324">
        <v>2159</v>
      </c>
      <c r="AY1288" s="325">
        <v>396</v>
      </c>
      <c r="AZ1288" s="274">
        <f t="shared" si="386"/>
        <v>0.98765000000000003</v>
      </c>
      <c r="BA1288" s="326">
        <f t="shared" si="396"/>
        <v>400.95175416392448</v>
      </c>
      <c r="BB1288" s="296" t="str">
        <f t="shared" si="397"/>
        <v/>
      </c>
      <c r="BC1288" t="str">
        <f t="shared" si="387"/>
        <v/>
      </c>
      <c r="BD1288" s="296"/>
      <c r="BE1288" s="296"/>
      <c r="BF1288" s="332">
        <v>45126</v>
      </c>
      <c r="BG1288" s="2" t="s">
        <v>115</v>
      </c>
      <c r="BH1288" s="2" t="s">
        <v>111</v>
      </c>
      <c r="BI1288" s="323">
        <v>45292</v>
      </c>
      <c r="BJ1288" s="323">
        <v>45382</v>
      </c>
      <c r="BK1288" s="324">
        <v>2183</v>
      </c>
      <c r="BL1288" s="325">
        <v>148.08000000000001</v>
      </c>
      <c r="BM1288" s="274">
        <f t="shared" si="388"/>
        <v>0.96609999999999996</v>
      </c>
      <c r="BN1288" s="326">
        <f t="shared" si="398"/>
        <v>153.2760583790498</v>
      </c>
      <c r="BO1288" s="296">
        <f t="shared" si="399"/>
        <v>153.2760583790498</v>
      </c>
      <c r="BP1288">
        <f t="shared" si="389"/>
        <v>1</v>
      </c>
      <c r="BQ1288" s="296"/>
      <c r="BR1288" s="332">
        <v>45111</v>
      </c>
      <c r="BS1288" s="2" t="s">
        <v>108</v>
      </c>
      <c r="BT1288" s="2" t="s">
        <v>149</v>
      </c>
      <c r="BU1288" s="323">
        <v>47484</v>
      </c>
      <c r="BV1288" s="323">
        <v>47848</v>
      </c>
      <c r="BW1288" s="324">
        <v>8760</v>
      </c>
      <c r="BX1288" s="325">
        <v>78.52</v>
      </c>
      <c r="BY1288" s="274">
        <f t="shared" si="390"/>
        <v>0.96609999999999996</v>
      </c>
      <c r="BZ1288" s="326">
        <f t="shared" si="400"/>
        <v>81.275230307421594</v>
      </c>
      <c r="CA1288" s="296" t="str">
        <f t="shared" si="401"/>
        <v/>
      </c>
    </row>
    <row r="1289" spans="12:79" x14ac:dyDescent="0.25">
      <c r="L1289" s="332">
        <v>43893</v>
      </c>
      <c r="M1289" s="2" t="s">
        <v>108</v>
      </c>
      <c r="N1289" s="2" t="s">
        <v>133</v>
      </c>
      <c r="O1289" s="323">
        <v>44562</v>
      </c>
      <c r="P1289" s="323">
        <v>44926</v>
      </c>
      <c r="Q1289" s="324">
        <v>8760</v>
      </c>
      <c r="R1289" s="325">
        <v>44.19</v>
      </c>
      <c r="S1289" s="274">
        <f t="shared" si="382"/>
        <v>1.0590200000000001</v>
      </c>
      <c r="T1289" s="326">
        <f t="shared" si="391"/>
        <v>41.727257275594411</v>
      </c>
      <c r="U1289" s="296" t="str">
        <f t="shared" si="383"/>
        <v/>
      </c>
      <c r="V1289" s="296"/>
      <c r="W1289" s="332">
        <v>44328</v>
      </c>
      <c r="X1289" s="2" t="s">
        <v>108</v>
      </c>
      <c r="Y1289" s="2" t="s">
        <v>141</v>
      </c>
      <c r="Z1289" s="323">
        <v>46388</v>
      </c>
      <c r="AA1289" s="323">
        <v>46752</v>
      </c>
      <c r="AB1289" s="324">
        <v>8760</v>
      </c>
      <c r="AC1289" s="325">
        <v>59.68</v>
      </c>
      <c r="AD1289" s="274">
        <f t="shared" si="384"/>
        <v>1.0967899999999999</v>
      </c>
      <c r="AE1289" s="326">
        <f t="shared" si="392"/>
        <v>54.413333454900211</v>
      </c>
      <c r="AF1289" s="296" t="str">
        <f t="shared" si="393"/>
        <v/>
      </c>
      <c r="AG1289" s="296"/>
      <c r="AH1289" s="332">
        <v>44748</v>
      </c>
      <c r="AI1289" s="2" t="s">
        <v>108</v>
      </c>
      <c r="AJ1289" s="2" t="s">
        <v>149</v>
      </c>
      <c r="AK1289" s="323">
        <v>47484</v>
      </c>
      <c r="AL1289" s="323">
        <v>47848</v>
      </c>
      <c r="AM1289" s="324">
        <v>8760</v>
      </c>
      <c r="AN1289" s="325">
        <v>128.36000000000001</v>
      </c>
      <c r="AO1289" s="274">
        <f t="shared" si="385"/>
        <v>0.98765000000000003</v>
      </c>
      <c r="AP1289" s="326">
        <f t="shared" si="394"/>
        <v>129.96506859717513</v>
      </c>
      <c r="AQ1289" s="296" t="str">
        <f t="shared" si="395"/>
        <v/>
      </c>
      <c r="AR1289" s="296"/>
      <c r="AS1289" s="332">
        <v>44763</v>
      </c>
      <c r="AT1289" s="2" t="s">
        <v>115</v>
      </c>
      <c r="AU1289" s="2" t="s">
        <v>134</v>
      </c>
      <c r="AV1289" s="323">
        <v>45017</v>
      </c>
      <c r="AW1289" s="323">
        <v>45107</v>
      </c>
      <c r="AX1289" s="324">
        <v>2184</v>
      </c>
      <c r="AY1289" s="325">
        <v>283.88</v>
      </c>
      <c r="AZ1289" s="274">
        <f t="shared" si="386"/>
        <v>0.98765000000000003</v>
      </c>
      <c r="BA1289" s="326">
        <f t="shared" si="396"/>
        <v>287.42975750518906</v>
      </c>
      <c r="BB1289" s="296" t="str">
        <f t="shared" si="397"/>
        <v/>
      </c>
      <c r="BC1289" t="str">
        <f t="shared" si="387"/>
        <v/>
      </c>
      <c r="BD1289" s="296"/>
      <c r="BE1289" s="296"/>
      <c r="BF1289" s="332">
        <v>45126</v>
      </c>
      <c r="BG1289" s="2" t="s">
        <v>115</v>
      </c>
      <c r="BH1289" s="2" t="s">
        <v>117</v>
      </c>
      <c r="BI1289" s="323">
        <v>45383</v>
      </c>
      <c r="BJ1289" s="323">
        <v>45473</v>
      </c>
      <c r="BK1289" s="324">
        <v>2184</v>
      </c>
      <c r="BL1289" s="325">
        <v>124.55</v>
      </c>
      <c r="BM1289" s="274">
        <f t="shared" si="388"/>
        <v>0.96609999999999996</v>
      </c>
      <c r="BN1289" s="326">
        <f t="shared" si="398"/>
        <v>128.92040161473969</v>
      </c>
      <c r="BO1289" s="296">
        <f t="shared" si="399"/>
        <v>128.92040161473969</v>
      </c>
      <c r="BP1289">
        <f t="shared" si="389"/>
        <v>1</v>
      </c>
      <c r="BQ1289" s="296"/>
      <c r="BR1289" s="332">
        <v>45111</v>
      </c>
      <c r="BS1289" s="2" t="s">
        <v>108</v>
      </c>
      <c r="BT1289" s="2" t="s">
        <v>153</v>
      </c>
      <c r="BU1289" s="323">
        <v>47849</v>
      </c>
      <c r="BV1289" s="323">
        <v>48213</v>
      </c>
      <c r="BW1289" s="324">
        <v>8760</v>
      </c>
      <c r="BX1289" s="325">
        <v>78.23</v>
      </c>
      <c r="BY1289" s="274">
        <f t="shared" si="390"/>
        <v>0.96609999999999996</v>
      </c>
      <c r="BZ1289" s="326">
        <f t="shared" si="400"/>
        <v>80.975054342200607</v>
      </c>
      <c r="CA1289" s="296" t="str">
        <f t="shared" si="401"/>
        <v/>
      </c>
    </row>
    <row r="1290" spans="12:79" x14ac:dyDescent="0.25">
      <c r="L1290" s="332">
        <v>43893</v>
      </c>
      <c r="M1290" s="2" t="s">
        <v>108</v>
      </c>
      <c r="N1290" s="2" t="s">
        <v>110</v>
      </c>
      <c r="O1290" s="323">
        <v>44927</v>
      </c>
      <c r="P1290" s="323">
        <v>45291</v>
      </c>
      <c r="Q1290" s="324">
        <v>8760</v>
      </c>
      <c r="R1290" s="325">
        <v>46.19</v>
      </c>
      <c r="S1290" s="274">
        <f t="shared" si="382"/>
        <v>1.0590200000000001</v>
      </c>
      <c r="T1290" s="326">
        <f t="shared" si="391"/>
        <v>43.615795735680152</v>
      </c>
      <c r="U1290" s="296" t="str">
        <f t="shared" si="383"/>
        <v/>
      </c>
      <c r="V1290" s="296"/>
      <c r="W1290" s="332">
        <v>44327</v>
      </c>
      <c r="X1290" s="2" t="s">
        <v>108</v>
      </c>
      <c r="Y1290" s="2" t="s">
        <v>133</v>
      </c>
      <c r="Z1290" s="323">
        <v>44562</v>
      </c>
      <c r="AA1290" s="323">
        <v>44926</v>
      </c>
      <c r="AB1290" s="324">
        <v>8760</v>
      </c>
      <c r="AC1290" s="325">
        <v>65.67</v>
      </c>
      <c r="AD1290" s="274">
        <f t="shared" si="384"/>
        <v>1.0967899999999999</v>
      </c>
      <c r="AE1290" s="326">
        <f t="shared" si="392"/>
        <v>59.874725334840768</v>
      </c>
      <c r="AF1290" s="296" t="str">
        <f t="shared" si="393"/>
        <v/>
      </c>
      <c r="AG1290" s="296"/>
      <c r="AH1290" s="332">
        <v>44748</v>
      </c>
      <c r="AI1290" s="2" t="s">
        <v>108</v>
      </c>
      <c r="AJ1290" s="2" t="s">
        <v>153</v>
      </c>
      <c r="AK1290" s="323">
        <v>47849</v>
      </c>
      <c r="AL1290" s="323">
        <v>48213</v>
      </c>
      <c r="AM1290" s="324">
        <v>8760</v>
      </c>
      <c r="AN1290" s="325">
        <v>128.18</v>
      </c>
      <c r="AO1290" s="274">
        <f t="shared" si="385"/>
        <v>0.98765000000000003</v>
      </c>
      <c r="AP1290" s="326">
        <f t="shared" si="394"/>
        <v>129.78281779982788</v>
      </c>
      <c r="AQ1290" s="296" t="str">
        <f t="shared" si="395"/>
        <v/>
      </c>
      <c r="AR1290" s="296"/>
      <c r="AS1290" s="332">
        <v>44763</v>
      </c>
      <c r="AT1290" s="2" t="s">
        <v>115</v>
      </c>
      <c r="AU1290" s="2" t="s">
        <v>137</v>
      </c>
      <c r="AV1290" s="323">
        <v>45108</v>
      </c>
      <c r="AW1290" s="323">
        <v>45199</v>
      </c>
      <c r="AX1290" s="324">
        <v>2208</v>
      </c>
      <c r="AY1290" s="325">
        <v>279.24</v>
      </c>
      <c r="AZ1290" s="274">
        <f t="shared" si="386"/>
        <v>0.98765000000000003</v>
      </c>
      <c r="BA1290" s="326">
        <f t="shared" si="396"/>
        <v>282.73173695134915</v>
      </c>
      <c r="BB1290" s="296" t="str">
        <f t="shared" si="397"/>
        <v/>
      </c>
      <c r="BC1290" t="str">
        <f t="shared" si="387"/>
        <v/>
      </c>
      <c r="BD1290" s="296"/>
      <c r="BE1290" s="296"/>
      <c r="BF1290" s="332">
        <v>45126</v>
      </c>
      <c r="BG1290" s="2" t="s">
        <v>115</v>
      </c>
      <c r="BH1290" s="2" t="s">
        <v>118</v>
      </c>
      <c r="BI1290" s="323">
        <v>45474</v>
      </c>
      <c r="BJ1290" s="323">
        <v>45565</v>
      </c>
      <c r="BK1290" s="324">
        <v>2208</v>
      </c>
      <c r="BL1290" s="325">
        <v>135.88</v>
      </c>
      <c r="BM1290" s="274">
        <f t="shared" si="388"/>
        <v>0.96609999999999996</v>
      </c>
      <c r="BN1290" s="326">
        <f t="shared" si="398"/>
        <v>140.64796604906326</v>
      </c>
      <c r="BO1290" s="296">
        <f t="shared" si="399"/>
        <v>140.64796604906326</v>
      </c>
      <c r="BP1290">
        <f t="shared" si="389"/>
        <v>1</v>
      </c>
      <c r="BQ1290" s="296"/>
      <c r="BR1290" s="332">
        <v>45111</v>
      </c>
      <c r="BS1290" s="2" t="s">
        <v>108</v>
      </c>
      <c r="BT1290" s="2" t="s">
        <v>155</v>
      </c>
      <c r="BU1290" s="323">
        <v>48214</v>
      </c>
      <c r="BV1290" s="323">
        <v>48579</v>
      </c>
      <c r="BW1290" s="324">
        <v>8784</v>
      </c>
      <c r="BX1290" s="325">
        <v>77.97</v>
      </c>
      <c r="BY1290" s="274">
        <f t="shared" si="390"/>
        <v>0.96609999999999996</v>
      </c>
      <c r="BZ1290" s="326">
        <f t="shared" si="400"/>
        <v>80.705931063036957</v>
      </c>
      <c r="CA1290" s="296" t="str">
        <f t="shared" si="401"/>
        <v/>
      </c>
    </row>
    <row r="1291" spans="12:79" x14ac:dyDescent="0.25">
      <c r="L1291" s="332">
        <v>43893</v>
      </c>
      <c r="M1291" s="2" t="s">
        <v>108</v>
      </c>
      <c r="N1291" s="2" t="s">
        <v>111</v>
      </c>
      <c r="O1291" s="323">
        <v>45292</v>
      </c>
      <c r="P1291" s="323">
        <v>45657</v>
      </c>
      <c r="Q1291" s="324">
        <v>8784</v>
      </c>
      <c r="R1291" s="325">
        <v>47.03</v>
      </c>
      <c r="S1291" s="274">
        <f t="shared" si="382"/>
        <v>1.0590200000000001</v>
      </c>
      <c r="T1291" s="326">
        <f t="shared" si="391"/>
        <v>44.408981888916166</v>
      </c>
      <c r="U1291" s="296" t="str">
        <f t="shared" si="383"/>
        <v/>
      </c>
      <c r="V1291" s="296"/>
      <c r="W1291" s="332">
        <v>44327</v>
      </c>
      <c r="X1291" s="2" t="s">
        <v>108</v>
      </c>
      <c r="Y1291" s="2" t="s">
        <v>110</v>
      </c>
      <c r="Z1291" s="323">
        <v>44927</v>
      </c>
      <c r="AA1291" s="323">
        <v>45291</v>
      </c>
      <c r="AB1291" s="324">
        <v>8760</v>
      </c>
      <c r="AC1291" s="325">
        <v>62.79</v>
      </c>
      <c r="AD1291" s="274">
        <f t="shared" si="384"/>
        <v>1.0967899999999999</v>
      </c>
      <c r="AE1291" s="326">
        <f t="shared" si="392"/>
        <v>57.24888082495282</v>
      </c>
      <c r="AF1291" s="296" t="str">
        <f t="shared" si="393"/>
        <v/>
      </c>
      <c r="AG1291" s="296"/>
      <c r="AH1291" s="332">
        <v>44748</v>
      </c>
      <c r="AI1291" s="2" t="s">
        <v>108</v>
      </c>
      <c r="AJ1291" s="2" t="s">
        <v>155</v>
      </c>
      <c r="AK1291" s="323">
        <v>48214</v>
      </c>
      <c r="AL1291" s="323">
        <v>48579</v>
      </c>
      <c r="AM1291" s="324">
        <v>8784</v>
      </c>
      <c r="AN1291" s="325">
        <v>127.98</v>
      </c>
      <c r="AO1291" s="274">
        <f t="shared" si="385"/>
        <v>0.98765000000000003</v>
      </c>
      <c r="AP1291" s="326">
        <f t="shared" si="394"/>
        <v>129.58031691388649</v>
      </c>
      <c r="AQ1291" s="296" t="str">
        <f t="shared" si="395"/>
        <v/>
      </c>
      <c r="AR1291" s="296"/>
      <c r="AS1291" s="332">
        <v>44763</v>
      </c>
      <c r="AT1291" s="2" t="s">
        <v>115</v>
      </c>
      <c r="AU1291" s="2" t="s">
        <v>116</v>
      </c>
      <c r="AV1291" s="323">
        <v>45200</v>
      </c>
      <c r="AW1291" s="323">
        <v>45291</v>
      </c>
      <c r="AX1291" s="324">
        <v>2209</v>
      </c>
      <c r="AY1291" s="325">
        <v>352.86</v>
      </c>
      <c r="AZ1291" s="274">
        <f t="shared" si="386"/>
        <v>0.98765000000000003</v>
      </c>
      <c r="BA1291" s="326">
        <f t="shared" si="396"/>
        <v>357.27231306636969</v>
      </c>
      <c r="BB1291" s="296" t="str">
        <f t="shared" si="397"/>
        <v/>
      </c>
      <c r="BC1291">
        <f t="shared" si="387"/>
        <v>1</v>
      </c>
      <c r="BD1291" s="296"/>
      <c r="BE1291" s="296"/>
      <c r="BF1291" s="332">
        <v>45126</v>
      </c>
      <c r="BG1291" s="2" t="s">
        <v>115</v>
      </c>
      <c r="BH1291" s="2" t="s">
        <v>140</v>
      </c>
      <c r="BI1291" s="323">
        <v>45566</v>
      </c>
      <c r="BJ1291" s="323">
        <v>45657</v>
      </c>
      <c r="BK1291" s="324">
        <v>2209</v>
      </c>
      <c r="BL1291" s="325">
        <v>161.22</v>
      </c>
      <c r="BM1291" s="274">
        <f t="shared" si="388"/>
        <v>0.96609999999999996</v>
      </c>
      <c r="BN1291" s="326">
        <f t="shared" si="398"/>
        <v>166.87713487216644</v>
      </c>
      <c r="BO1291" s="296" t="str">
        <f t="shared" si="399"/>
        <v/>
      </c>
      <c r="BP1291" t="str">
        <f t="shared" si="389"/>
        <v/>
      </c>
      <c r="BQ1291" s="296"/>
      <c r="BR1291" s="332">
        <v>45111</v>
      </c>
      <c r="BS1291" s="2" t="s">
        <v>108</v>
      </c>
      <c r="BT1291" s="2" t="s">
        <v>158</v>
      </c>
      <c r="BU1291" s="323">
        <v>48580</v>
      </c>
      <c r="BV1291" s="323">
        <v>48944</v>
      </c>
      <c r="BW1291" s="324">
        <v>8760</v>
      </c>
      <c r="BX1291" s="325">
        <v>77.42</v>
      </c>
      <c r="BY1291" s="274">
        <f t="shared" si="390"/>
        <v>0.96609999999999996</v>
      </c>
      <c r="BZ1291" s="326">
        <f t="shared" si="400"/>
        <v>80.136631818652319</v>
      </c>
      <c r="CA1291" s="296" t="str">
        <f t="shared" si="401"/>
        <v/>
      </c>
    </row>
    <row r="1292" spans="12:79" x14ac:dyDescent="0.25">
      <c r="L1292" s="332">
        <v>43893</v>
      </c>
      <c r="M1292" s="2" t="s">
        <v>108</v>
      </c>
      <c r="N1292" s="2" t="s">
        <v>135</v>
      </c>
      <c r="O1292" s="323">
        <v>45658</v>
      </c>
      <c r="P1292" s="323">
        <v>46022</v>
      </c>
      <c r="Q1292" s="324">
        <v>8760</v>
      </c>
      <c r="R1292" s="325">
        <v>47.7</v>
      </c>
      <c r="S1292" s="274">
        <f t="shared" si="382"/>
        <v>1.0590200000000001</v>
      </c>
      <c r="T1292" s="326">
        <f t="shared" si="391"/>
        <v>45.041642273044893</v>
      </c>
      <c r="U1292" s="296" t="str">
        <f t="shared" si="383"/>
        <v/>
      </c>
      <c r="V1292" s="296"/>
      <c r="W1292" s="332">
        <v>44327</v>
      </c>
      <c r="X1292" s="2" t="s">
        <v>108</v>
      </c>
      <c r="Y1292" s="2" t="s">
        <v>111</v>
      </c>
      <c r="Z1292" s="323">
        <v>45292</v>
      </c>
      <c r="AA1292" s="323">
        <v>45657</v>
      </c>
      <c r="AB1292" s="324">
        <v>8784</v>
      </c>
      <c r="AC1292" s="325">
        <v>60.67</v>
      </c>
      <c r="AD1292" s="274">
        <f t="shared" si="384"/>
        <v>1.0967899999999999</v>
      </c>
      <c r="AE1292" s="326">
        <f t="shared" si="392"/>
        <v>55.315967505174193</v>
      </c>
      <c r="AF1292" s="296" t="str">
        <f t="shared" si="393"/>
        <v/>
      </c>
      <c r="AG1292" s="296"/>
      <c r="AH1292" s="332">
        <v>44747</v>
      </c>
      <c r="AI1292" s="2" t="s">
        <v>108</v>
      </c>
      <c r="AJ1292" s="2" t="s">
        <v>110</v>
      </c>
      <c r="AK1292" s="323">
        <v>44927</v>
      </c>
      <c r="AL1292" s="323">
        <v>45291</v>
      </c>
      <c r="AM1292" s="324">
        <v>8760</v>
      </c>
      <c r="AN1292" s="325">
        <v>321</v>
      </c>
      <c r="AO1292" s="274">
        <f t="shared" si="385"/>
        <v>0.98765000000000003</v>
      </c>
      <c r="AP1292" s="326">
        <f t="shared" si="394"/>
        <v>325.01392193590846</v>
      </c>
      <c r="AQ1292" s="296" t="str">
        <f t="shared" si="395"/>
        <v/>
      </c>
      <c r="AR1292" s="296"/>
      <c r="AS1292" s="332">
        <v>44763</v>
      </c>
      <c r="AT1292" s="2" t="s">
        <v>115</v>
      </c>
      <c r="AU1292" s="2" t="s">
        <v>111</v>
      </c>
      <c r="AV1292" s="323">
        <v>45292</v>
      </c>
      <c r="AW1292" s="323">
        <v>45382</v>
      </c>
      <c r="AX1292" s="324">
        <v>2183</v>
      </c>
      <c r="AY1292" s="325">
        <v>298.52</v>
      </c>
      <c r="AZ1292" s="274">
        <f t="shared" si="386"/>
        <v>0.98765000000000003</v>
      </c>
      <c r="BA1292" s="326">
        <f t="shared" si="396"/>
        <v>302.25282235609779</v>
      </c>
      <c r="BB1292" s="296" t="str">
        <f t="shared" si="397"/>
        <v/>
      </c>
      <c r="BC1292">
        <f t="shared" si="387"/>
        <v>1</v>
      </c>
      <c r="BD1292" s="296"/>
      <c r="BE1292" s="296"/>
      <c r="BF1292" s="332">
        <v>45126</v>
      </c>
      <c r="BG1292" s="2" t="s">
        <v>115</v>
      </c>
      <c r="BH1292" s="2" t="s">
        <v>135</v>
      </c>
      <c r="BI1292" s="323">
        <v>45658</v>
      </c>
      <c r="BJ1292" s="323">
        <v>45747</v>
      </c>
      <c r="BK1292" s="324">
        <v>2159</v>
      </c>
      <c r="BL1292" s="325">
        <v>160.6</v>
      </c>
      <c r="BM1292" s="274">
        <f t="shared" si="388"/>
        <v>0.96609999999999996</v>
      </c>
      <c r="BN1292" s="326">
        <f t="shared" si="398"/>
        <v>166.23537936031468</v>
      </c>
      <c r="BO1292" s="296" t="str">
        <f t="shared" si="399"/>
        <v/>
      </c>
      <c r="BP1292" t="str">
        <f t="shared" si="389"/>
        <v/>
      </c>
      <c r="BQ1292" s="296"/>
      <c r="BR1292" s="332">
        <v>45110</v>
      </c>
      <c r="BS1292" s="2" t="s">
        <v>108</v>
      </c>
      <c r="BT1292" s="2" t="s">
        <v>111</v>
      </c>
      <c r="BU1292" s="323">
        <v>45292</v>
      </c>
      <c r="BV1292" s="323">
        <v>45657</v>
      </c>
      <c r="BW1292" s="324">
        <v>8784</v>
      </c>
      <c r="BX1292" s="325">
        <v>138.27000000000001</v>
      </c>
      <c r="BY1292" s="274">
        <f t="shared" si="390"/>
        <v>0.96609999999999996</v>
      </c>
      <c r="BZ1292" s="326">
        <f t="shared" si="400"/>
        <v>143.12183003829833</v>
      </c>
      <c r="CA1292" s="296">
        <f t="shared" si="401"/>
        <v>143.12183003829833</v>
      </c>
    </row>
    <row r="1293" spans="12:79" x14ac:dyDescent="0.25">
      <c r="L1293" s="332">
        <v>43893</v>
      </c>
      <c r="M1293" s="2" t="s">
        <v>108</v>
      </c>
      <c r="N1293" s="2" t="s">
        <v>138</v>
      </c>
      <c r="O1293" s="323">
        <v>46023</v>
      </c>
      <c r="P1293" s="323">
        <v>46387</v>
      </c>
      <c r="Q1293" s="324">
        <v>8760</v>
      </c>
      <c r="R1293" s="325">
        <v>48.25</v>
      </c>
      <c r="S1293" s="274">
        <f t="shared" si="382"/>
        <v>1.0590200000000001</v>
      </c>
      <c r="T1293" s="326">
        <f t="shared" si="391"/>
        <v>45.560990349568463</v>
      </c>
      <c r="U1293" s="296" t="str">
        <f t="shared" si="383"/>
        <v/>
      </c>
      <c r="V1293" s="296"/>
      <c r="W1293" s="332">
        <v>44327</v>
      </c>
      <c r="X1293" s="2" t="s">
        <v>108</v>
      </c>
      <c r="Y1293" s="2" t="s">
        <v>135</v>
      </c>
      <c r="Z1293" s="323">
        <v>45658</v>
      </c>
      <c r="AA1293" s="323">
        <v>46022</v>
      </c>
      <c r="AB1293" s="324">
        <v>8760</v>
      </c>
      <c r="AC1293" s="325">
        <v>58.25</v>
      </c>
      <c r="AD1293" s="274">
        <f t="shared" si="384"/>
        <v>1.0967899999999999</v>
      </c>
      <c r="AE1293" s="326">
        <f t="shared" si="392"/>
        <v>53.109528715615575</v>
      </c>
      <c r="AF1293" s="296" t="str">
        <f t="shared" si="393"/>
        <v/>
      </c>
      <c r="AG1293" s="296"/>
      <c r="AH1293" s="332">
        <v>44747</v>
      </c>
      <c r="AI1293" s="2" t="s">
        <v>108</v>
      </c>
      <c r="AJ1293" s="2" t="s">
        <v>111</v>
      </c>
      <c r="AK1293" s="323">
        <v>45292</v>
      </c>
      <c r="AL1293" s="323">
        <v>45657</v>
      </c>
      <c r="AM1293" s="324">
        <v>8784</v>
      </c>
      <c r="AN1293" s="325">
        <v>206.96</v>
      </c>
      <c r="AO1293" s="274">
        <f t="shared" si="385"/>
        <v>0.98765000000000003</v>
      </c>
      <c r="AP1293" s="326">
        <f t="shared" si="394"/>
        <v>209.54791677213589</v>
      </c>
      <c r="AQ1293" s="296">
        <f t="shared" si="395"/>
        <v>209.54791677213589</v>
      </c>
      <c r="AR1293" s="296"/>
      <c r="AS1293" s="332">
        <v>44763</v>
      </c>
      <c r="AT1293" s="2" t="s">
        <v>115</v>
      </c>
      <c r="AU1293" s="2" t="s">
        <v>117</v>
      </c>
      <c r="AV1293" s="323">
        <v>45383</v>
      </c>
      <c r="AW1293" s="323">
        <v>45473</v>
      </c>
      <c r="AX1293" s="324">
        <v>2184</v>
      </c>
      <c r="AY1293" s="325">
        <v>155.46</v>
      </c>
      <c r="AZ1293" s="274">
        <f t="shared" si="386"/>
        <v>0.98765000000000003</v>
      </c>
      <c r="BA1293" s="326">
        <f t="shared" si="396"/>
        <v>157.40393864223157</v>
      </c>
      <c r="BB1293" s="296" t="str">
        <f t="shared" si="397"/>
        <v/>
      </c>
      <c r="BC1293">
        <f t="shared" si="387"/>
        <v>1</v>
      </c>
      <c r="BD1293" s="296"/>
      <c r="BE1293" s="296"/>
      <c r="BF1293" s="332">
        <v>45126</v>
      </c>
      <c r="BG1293" s="2" t="s">
        <v>115</v>
      </c>
      <c r="BH1293" s="2" t="s">
        <v>145</v>
      </c>
      <c r="BI1293" s="323">
        <v>45748</v>
      </c>
      <c r="BJ1293" s="323">
        <v>45838</v>
      </c>
      <c r="BK1293" s="324">
        <v>2184</v>
      </c>
      <c r="BL1293" s="325">
        <v>108.59</v>
      </c>
      <c r="BM1293" s="274">
        <f t="shared" si="388"/>
        <v>0.96609999999999996</v>
      </c>
      <c r="BN1293" s="326">
        <f t="shared" si="398"/>
        <v>112.4003726322327</v>
      </c>
      <c r="BO1293" s="296" t="str">
        <f t="shared" si="399"/>
        <v/>
      </c>
      <c r="BP1293" t="str">
        <f t="shared" si="389"/>
        <v/>
      </c>
      <c r="BQ1293" s="296"/>
      <c r="BR1293" s="332">
        <v>45110</v>
      </c>
      <c r="BS1293" s="2" t="s">
        <v>108</v>
      </c>
      <c r="BT1293" s="2" t="s">
        <v>135</v>
      </c>
      <c r="BU1293" s="323">
        <v>45658</v>
      </c>
      <c r="BV1293" s="323">
        <v>46022</v>
      </c>
      <c r="BW1293" s="324">
        <v>8760</v>
      </c>
      <c r="BX1293" s="325">
        <v>123.92</v>
      </c>
      <c r="BY1293" s="274">
        <f t="shared" si="390"/>
        <v>0.96609999999999996</v>
      </c>
      <c r="BZ1293" s="326">
        <f t="shared" si="400"/>
        <v>128.26829520753546</v>
      </c>
      <c r="CA1293" s="296" t="str">
        <f t="shared" si="401"/>
        <v/>
      </c>
    </row>
    <row r="1294" spans="12:79" x14ac:dyDescent="0.25">
      <c r="L1294" s="332">
        <v>43892</v>
      </c>
      <c r="M1294" s="2" t="s">
        <v>108</v>
      </c>
      <c r="N1294" s="2" t="s">
        <v>151</v>
      </c>
      <c r="O1294" s="323">
        <v>44197</v>
      </c>
      <c r="P1294" s="323">
        <v>44561</v>
      </c>
      <c r="Q1294" s="324">
        <v>8760</v>
      </c>
      <c r="R1294" s="325">
        <v>39.92</v>
      </c>
      <c r="S1294" s="274">
        <f t="shared" si="382"/>
        <v>1.0590200000000001</v>
      </c>
      <c r="T1294" s="326">
        <f t="shared" si="391"/>
        <v>37.695227663311364</v>
      </c>
      <c r="U1294" s="296" t="str">
        <f t="shared" si="383"/>
        <v/>
      </c>
      <c r="V1294" s="296"/>
      <c r="W1294" s="332">
        <v>44327</v>
      </c>
      <c r="X1294" s="2" t="s">
        <v>108</v>
      </c>
      <c r="Y1294" s="2" t="s">
        <v>138</v>
      </c>
      <c r="Z1294" s="323">
        <v>46023</v>
      </c>
      <c r="AA1294" s="323">
        <v>46387</v>
      </c>
      <c r="AB1294" s="324">
        <v>8760</v>
      </c>
      <c r="AC1294" s="325">
        <v>58</v>
      </c>
      <c r="AD1294" s="274">
        <f t="shared" si="384"/>
        <v>1.0967899999999999</v>
      </c>
      <c r="AE1294" s="326">
        <f t="shared" si="392"/>
        <v>52.881590824132246</v>
      </c>
      <c r="AF1294" s="296" t="str">
        <f t="shared" si="393"/>
        <v/>
      </c>
      <c r="AG1294" s="296"/>
      <c r="AH1294" s="332">
        <v>44747</v>
      </c>
      <c r="AI1294" s="2" t="s">
        <v>108</v>
      </c>
      <c r="AJ1294" s="2" t="s">
        <v>135</v>
      </c>
      <c r="AK1294" s="323">
        <v>45658</v>
      </c>
      <c r="AL1294" s="323">
        <v>46022</v>
      </c>
      <c r="AM1294" s="324">
        <v>8760</v>
      </c>
      <c r="AN1294" s="325">
        <v>169.18</v>
      </c>
      <c r="AO1294" s="274">
        <f t="shared" si="385"/>
        <v>0.98765000000000003</v>
      </c>
      <c r="AP1294" s="326">
        <f t="shared" si="394"/>
        <v>171.29549941780996</v>
      </c>
      <c r="AQ1294" s="296" t="str">
        <f t="shared" si="395"/>
        <v/>
      </c>
      <c r="AR1294" s="296"/>
      <c r="AS1294" s="332">
        <v>44763</v>
      </c>
      <c r="AT1294" s="2" t="s">
        <v>115</v>
      </c>
      <c r="AU1294" s="2" t="s">
        <v>118</v>
      </c>
      <c r="AV1294" s="323">
        <v>45474</v>
      </c>
      <c r="AW1294" s="323">
        <v>45565</v>
      </c>
      <c r="AX1294" s="324">
        <v>2208</v>
      </c>
      <c r="AY1294" s="325">
        <v>153.9</v>
      </c>
      <c r="AZ1294" s="274">
        <f t="shared" si="386"/>
        <v>0.98765000000000003</v>
      </c>
      <c r="BA1294" s="326">
        <f t="shared" si="396"/>
        <v>155.82443173188884</v>
      </c>
      <c r="BB1294" s="296" t="str">
        <f t="shared" si="397"/>
        <v/>
      </c>
      <c r="BC1294">
        <f t="shared" si="387"/>
        <v>1</v>
      </c>
      <c r="BD1294" s="296"/>
      <c r="BE1294" s="296"/>
      <c r="BF1294" s="332">
        <v>45126</v>
      </c>
      <c r="BG1294" s="2" t="s">
        <v>115</v>
      </c>
      <c r="BH1294" s="2" t="s">
        <v>148</v>
      </c>
      <c r="BI1294" s="323">
        <v>45839</v>
      </c>
      <c r="BJ1294" s="323">
        <v>45930</v>
      </c>
      <c r="BK1294" s="324">
        <v>2208</v>
      </c>
      <c r="BL1294" s="325">
        <v>109.21</v>
      </c>
      <c r="BM1294" s="274">
        <f t="shared" si="388"/>
        <v>0.96609999999999996</v>
      </c>
      <c r="BN1294" s="326">
        <f t="shared" si="398"/>
        <v>113.04212814408446</v>
      </c>
      <c r="BO1294" s="296" t="str">
        <f t="shared" si="399"/>
        <v/>
      </c>
      <c r="BP1294" t="str">
        <f t="shared" si="389"/>
        <v/>
      </c>
      <c r="BQ1294" s="296"/>
      <c r="BR1294" s="332">
        <v>45110</v>
      </c>
      <c r="BS1294" s="2" t="s">
        <v>108</v>
      </c>
      <c r="BT1294" s="2" t="s">
        <v>138</v>
      </c>
      <c r="BU1294" s="323">
        <v>46023</v>
      </c>
      <c r="BV1294" s="323">
        <v>46387</v>
      </c>
      <c r="BW1294" s="324">
        <v>8760</v>
      </c>
      <c r="BX1294" s="325">
        <v>103.03</v>
      </c>
      <c r="BY1294" s="274">
        <f t="shared" si="390"/>
        <v>0.96609999999999996</v>
      </c>
      <c r="BZ1294" s="326">
        <f t="shared" si="400"/>
        <v>106.64527481627161</v>
      </c>
      <c r="CA1294" s="296" t="str">
        <f t="shared" si="401"/>
        <v/>
      </c>
    </row>
    <row r="1295" spans="12:79" x14ac:dyDescent="0.25">
      <c r="L1295" s="332">
        <v>43892</v>
      </c>
      <c r="M1295" s="2" t="s">
        <v>108</v>
      </c>
      <c r="N1295" s="2" t="s">
        <v>133</v>
      </c>
      <c r="O1295" s="323">
        <v>44562</v>
      </c>
      <c r="P1295" s="323">
        <v>44926</v>
      </c>
      <c r="Q1295" s="324">
        <v>8760</v>
      </c>
      <c r="R1295" s="325">
        <v>43.55</v>
      </c>
      <c r="S1295" s="274">
        <f t="shared" si="382"/>
        <v>1.0590200000000001</v>
      </c>
      <c r="T1295" s="326">
        <f t="shared" si="391"/>
        <v>41.122924968366974</v>
      </c>
      <c r="U1295" s="296" t="str">
        <f t="shared" si="383"/>
        <v/>
      </c>
      <c r="V1295" s="296"/>
      <c r="W1295" s="332">
        <v>44327</v>
      </c>
      <c r="X1295" s="2" t="s">
        <v>108</v>
      </c>
      <c r="Y1295" s="2" t="s">
        <v>141</v>
      </c>
      <c r="Z1295" s="323">
        <v>46388</v>
      </c>
      <c r="AA1295" s="323">
        <v>46752</v>
      </c>
      <c r="AB1295" s="324">
        <v>8760</v>
      </c>
      <c r="AC1295" s="325">
        <v>58.38</v>
      </c>
      <c r="AD1295" s="274">
        <f t="shared" si="384"/>
        <v>1.0967899999999999</v>
      </c>
      <c r="AE1295" s="326">
        <f t="shared" si="392"/>
        <v>53.228056419186906</v>
      </c>
      <c r="AF1295" s="296" t="str">
        <f t="shared" si="393"/>
        <v/>
      </c>
      <c r="AG1295" s="296"/>
      <c r="AH1295" s="332">
        <v>44747</v>
      </c>
      <c r="AI1295" s="2" t="s">
        <v>108</v>
      </c>
      <c r="AJ1295" s="2" t="s">
        <v>138</v>
      </c>
      <c r="AK1295" s="323">
        <v>46023</v>
      </c>
      <c r="AL1295" s="323">
        <v>46387</v>
      </c>
      <c r="AM1295" s="324">
        <v>8760</v>
      </c>
      <c r="AN1295" s="325">
        <v>147</v>
      </c>
      <c r="AO1295" s="274">
        <f t="shared" si="385"/>
        <v>0.98765000000000003</v>
      </c>
      <c r="AP1295" s="326">
        <f t="shared" si="394"/>
        <v>148.83815116691136</v>
      </c>
      <c r="AQ1295" s="296" t="str">
        <f t="shared" si="395"/>
        <v/>
      </c>
      <c r="AR1295" s="296"/>
      <c r="AS1295" s="332">
        <v>44763</v>
      </c>
      <c r="AT1295" s="2" t="s">
        <v>115</v>
      </c>
      <c r="AU1295" s="2" t="s">
        <v>140</v>
      </c>
      <c r="AV1295" s="323">
        <v>45566</v>
      </c>
      <c r="AW1295" s="323">
        <v>45657</v>
      </c>
      <c r="AX1295" s="324">
        <v>2209</v>
      </c>
      <c r="AY1295" s="325">
        <v>216.01</v>
      </c>
      <c r="AZ1295" s="274">
        <f t="shared" si="386"/>
        <v>0.98765000000000003</v>
      </c>
      <c r="BA1295" s="326">
        <f t="shared" si="396"/>
        <v>218.71108186098311</v>
      </c>
      <c r="BB1295" s="296" t="str">
        <f t="shared" si="397"/>
        <v/>
      </c>
      <c r="BC1295" t="str">
        <f t="shared" si="387"/>
        <v/>
      </c>
      <c r="BD1295" s="296"/>
      <c r="BE1295" s="296"/>
      <c r="BF1295" s="332">
        <v>45126</v>
      </c>
      <c r="BG1295" s="2" t="s">
        <v>115</v>
      </c>
      <c r="BH1295" s="2" t="s">
        <v>152</v>
      </c>
      <c r="BI1295" s="323">
        <v>45931</v>
      </c>
      <c r="BJ1295" s="323">
        <v>46022</v>
      </c>
      <c r="BK1295" s="324">
        <v>2209</v>
      </c>
      <c r="BL1295" s="325">
        <v>141.36000000000001</v>
      </c>
      <c r="BM1295" s="274">
        <f t="shared" si="388"/>
        <v>0.96609999999999996</v>
      </c>
      <c r="BN1295" s="326">
        <f t="shared" si="398"/>
        <v>146.32025670220477</v>
      </c>
      <c r="BO1295" s="296" t="str">
        <f t="shared" si="399"/>
        <v/>
      </c>
      <c r="BP1295" t="str">
        <f t="shared" si="389"/>
        <v/>
      </c>
      <c r="BQ1295" s="296"/>
      <c r="BR1295" s="332">
        <v>45110</v>
      </c>
      <c r="BS1295" s="2" t="s">
        <v>108</v>
      </c>
      <c r="BT1295" s="2" t="s">
        <v>141</v>
      </c>
      <c r="BU1295" s="323">
        <v>46388</v>
      </c>
      <c r="BV1295" s="323">
        <v>46752</v>
      </c>
      <c r="BW1295" s="324">
        <v>8760</v>
      </c>
      <c r="BX1295" s="325">
        <v>87.19</v>
      </c>
      <c r="BY1295" s="274">
        <f t="shared" si="390"/>
        <v>0.96609999999999996</v>
      </c>
      <c r="BZ1295" s="326">
        <f t="shared" si="400"/>
        <v>90.249456577993996</v>
      </c>
      <c r="CA1295" s="296" t="str">
        <f t="shared" si="401"/>
        <v/>
      </c>
    </row>
    <row r="1296" spans="12:79" x14ac:dyDescent="0.25">
      <c r="L1296" s="332">
        <v>43892</v>
      </c>
      <c r="M1296" s="2" t="s">
        <v>108</v>
      </c>
      <c r="N1296" s="2" t="s">
        <v>110</v>
      </c>
      <c r="O1296" s="323">
        <v>44927</v>
      </c>
      <c r="P1296" s="323">
        <v>45291</v>
      </c>
      <c r="Q1296" s="324">
        <v>8760</v>
      </c>
      <c r="R1296" s="325">
        <v>45.65</v>
      </c>
      <c r="S1296" s="274">
        <f t="shared" si="382"/>
        <v>1.0590200000000001</v>
      </c>
      <c r="T1296" s="326">
        <f t="shared" si="391"/>
        <v>43.105890351457006</v>
      </c>
      <c r="U1296" s="296" t="str">
        <f t="shared" si="383"/>
        <v/>
      </c>
      <c r="V1296" s="296"/>
      <c r="W1296" s="332">
        <v>44326</v>
      </c>
      <c r="X1296" s="2" t="s">
        <v>108</v>
      </c>
      <c r="Y1296" s="2" t="s">
        <v>133</v>
      </c>
      <c r="Z1296" s="323">
        <v>44562</v>
      </c>
      <c r="AA1296" s="323">
        <v>44926</v>
      </c>
      <c r="AB1296" s="324">
        <v>8760</v>
      </c>
      <c r="AC1296" s="325">
        <v>64.63</v>
      </c>
      <c r="AD1296" s="274">
        <f t="shared" si="384"/>
        <v>1.0967899999999999</v>
      </c>
      <c r="AE1296" s="326">
        <f t="shared" si="392"/>
        <v>58.926503706270118</v>
      </c>
      <c r="AF1296" s="296" t="str">
        <f t="shared" si="393"/>
        <v/>
      </c>
      <c r="AG1296" s="296"/>
      <c r="AH1296" s="332">
        <v>44747</v>
      </c>
      <c r="AI1296" s="2" t="s">
        <v>108</v>
      </c>
      <c r="AJ1296" s="2" t="s">
        <v>141</v>
      </c>
      <c r="AK1296" s="323">
        <v>46388</v>
      </c>
      <c r="AL1296" s="323">
        <v>46752</v>
      </c>
      <c r="AM1296" s="324">
        <v>8760</v>
      </c>
      <c r="AN1296" s="325">
        <v>135.25</v>
      </c>
      <c r="AO1296" s="274">
        <f t="shared" si="385"/>
        <v>0.98765000000000003</v>
      </c>
      <c r="AP1296" s="326">
        <f t="shared" si="394"/>
        <v>136.94122411785551</v>
      </c>
      <c r="AQ1296" s="296" t="str">
        <f t="shared" si="395"/>
        <v/>
      </c>
      <c r="AR1296" s="296"/>
      <c r="AS1296" s="332">
        <v>44763</v>
      </c>
      <c r="AT1296" s="2" t="s">
        <v>115</v>
      </c>
      <c r="AU1296" s="2" t="s">
        <v>135</v>
      </c>
      <c r="AV1296" s="323">
        <v>45658</v>
      </c>
      <c r="AW1296" s="323">
        <v>45747</v>
      </c>
      <c r="AX1296" s="324">
        <v>2159</v>
      </c>
      <c r="AY1296" s="325">
        <v>194.39</v>
      </c>
      <c r="AZ1296" s="274">
        <f t="shared" si="386"/>
        <v>0.98765000000000003</v>
      </c>
      <c r="BA1296" s="326">
        <f t="shared" si="396"/>
        <v>196.82073609072037</v>
      </c>
      <c r="BB1296" s="296" t="str">
        <f t="shared" si="397"/>
        <v/>
      </c>
      <c r="BC1296" t="str">
        <f t="shared" si="387"/>
        <v/>
      </c>
      <c r="BD1296" s="296"/>
      <c r="BE1296" s="296"/>
      <c r="BF1296" s="332">
        <v>45126</v>
      </c>
      <c r="BG1296" s="2" t="s">
        <v>115</v>
      </c>
      <c r="BH1296" s="2" t="s">
        <v>138</v>
      </c>
      <c r="BI1296" s="323">
        <v>46023</v>
      </c>
      <c r="BJ1296" s="323">
        <v>46112</v>
      </c>
      <c r="BK1296" s="324">
        <v>2159</v>
      </c>
      <c r="BL1296" s="325">
        <v>132.72999999999999</v>
      </c>
      <c r="BM1296" s="274">
        <f t="shared" si="388"/>
        <v>0.96609999999999996</v>
      </c>
      <c r="BN1296" s="326">
        <f t="shared" si="398"/>
        <v>137.38743401304211</v>
      </c>
      <c r="BO1296" s="296" t="str">
        <f t="shared" si="399"/>
        <v/>
      </c>
      <c r="BP1296" t="str">
        <f t="shared" si="389"/>
        <v/>
      </c>
      <c r="BQ1296" s="296"/>
      <c r="BR1296" s="332">
        <v>45110</v>
      </c>
      <c r="BS1296" s="2" t="s">
        <v>108</v>
      </c>
      <c r="BT1296" s="2" t="s">
        <v>143</v>
      </c>
      <c r="BU1296" s="323">
        <v>46753</v>
      </c>
      <c r="BV1296" s="323">
        <v>47118</v>
      </c>
      <c r="BW1296" s="324">
        <v>8784</v>
      </c>
      <c r="BX1296" s="325">
        <v>80.150000000000006</v>
      </c>
      <c r="BY1296" s="274">
        <f t="shared" si="390"/>
        <v>0.96609999999999996</v>
      </c>
      <c r="BZ1296" s="326">
        <f t="shared" si="400"/>
        <v>82.962426249870617</v>
      </c>
      <c r="CA1296" s="296" t="str">
        <f t="shared" si="401"/>
        <v/>
      </c>
    </row>
    <row r="1297" spans="12:79" x14ac:dyDescent="0.25">
      <c r="L1297" s="332">
        <v>43892</v>
      </c>
      <c r="M1297" s="2" t="s">
        <v>108</v>
      </c>
      <c r="N1297" s="2" t="s">
        <v>111</v>
      </c>
      <c r="O1297" s="323">
        <v>45292</v>
      </c>
      <c r="P1297" s="323">
        <v>45657</v>
      </c>
      <c r="Q1297" s="324">
        <v>8784</v>
      </c>
      <c r="R1297" s="325">
        <v>46.65</v>
      </c>
      <c r="S1297" s="274">
        <f t="shared" si="382"/>
        <v>1.0590200000000001</v>
      </c>
      <c r="T1297" s="326">
        <f t="shared" si="391"/>
        <v>44.050159581499869</v>
      </c>
      <c r="U1297" s="296" t="str">
        <f t="shared" si="383"/>
        <v/>
      </c>
      <c r="V1297" s="296"/>
      <c r="W1297" s="332">
        <v>44326</v>
      </c>
      <c r="X1297" s="2" t="s">
        <v>108</v>
      </c>
      <c r="Y1297" s="2" t="s">
        <v>110</v>
      </c>
      <c r="Z1297" s="323">
        <v>44927</v>
      </c>
      <c r="AA1297" s="323">
        <v>45291</v>
      </c>
      <c r="AB1297" s="324">
        <v>8760</v>
      </c>
      <c r="AC1297" s="325">
        <v>62.3</v>
      </c>
      <c r="AD1297" s="274">
        <f t="shared" si="384"/>
        <v>1.0967899999999999</v>
      </c>
      <c r="AE1297" s="326">
        <f t="shared" si="392"/>
        <v>56.802122557645497</v>
      </c>
      <c r="AF1297" s="296" t="str">
        <f t="shared" si="393"/>
        <v/>
      </c>
      <c r="AG1297" s="296"/>
      <c r="AH1297" s="332">
        <v>44747</v>
      </c>
      <c r="AI1297" s="2" t="s">
        <v>108</v>
      </c>
      <c r="AJ1297" s="2" t="s">
        <v>143</v>
      </c>
      <c r="AK1297" s="323">
        <v>46753</v>
      </c>
      <c r="AL1297" s="323">
        <v>47118</v>
      </c>
      <c r="AM1297" s="324">
        <v>8784</v>
      </c>
      <c r="AN1297" s="325">
        <v>132.13</v>
      </c>
      <c r="AO1297" s="274">
        <f t="shared" si="385"/>
        <v>0.98765000000000003</v>
      </c>
      <c r="AP1297" s="326">
        <f t="shared" si="394"/>
        <v>133.78221029717005</v>
      </c>
      <c r="AQ1297" s="296" t="str">
        <f t="shared" si="395"/>
        <v/>
      </c>
      <c r="AR1297" s="296"/>
      <c r="AS1297" s="332">
        <v>44763</v>
      </c>
      <c r="AT1297" s="2" t="s">
        <v>115</v>
      </c>
      <c r="AU1297" s="2" t="s">
        <v>145</v>
      </c>
      <c r="AV1297" s="323">
        <v>45748</v>
      </c>
      <c r="AW1297" s="323">
        <v>45838</v>
      </c>
      <c r="AX1297" s="324">
        <v>2184</v>
      </c>
      <c r="AY1297" s="325"/>
      <c r="AZ1297" s="274">
        <f t="shared" si="386"/>
        <v>0.98765000000000003</v>
      </c>
      <c r="BA1297" s="326" t="str">
        <f t="shared" si="396"/>
        <v/>
      </c>
      <c r="BB1297" s="296" t="str">
        <f t="shared" si="397"/>
        <v/>
      </c>
      <c r="BC1297" t="str">
        <f t="shared" si="387"/>
        <v/>
      </c>
      <c r="BD1297" s="296"/>
      <c r="BE1297" s="296"/>
      <c r="BF1297" s="332">
        <v>45126</v>
      </c>
      <c r="BG1297" s="2" t="s">
        <v>115</v>
      </c>
      <c r="BH1297" s="2" t="s">
        <v>157</v>
      </c>
      <c r="BI1297" s="323">
        <v>46113</v>
      </c>
      <c r="BJ1297" s="323">
        <v>46203</v>
      </c>
      <c r="BK1297" s="324">
        <v>2184</v>
      </c>
      <c r="BL1297" s="325"/>
      <c r="BM1297" s="274">
        <f t="shared" si="388"/>
        <v>0.96609999999999996</v>
      </c>
      <c r="BN1297" s="326" t="str">
        <f t="shared" si="398"/>
        <v/>
      </c>
      <c r="BO1297" s="296" t="str">
        <f t="shared" si="399"/>
        <v/>
      </c>
      <c r="BP1297" t="str">
        <f t="shared" si="389"/>
        <v/>
      </c>
      <c r="BQ1297" s="296"/>
      <c r="BR1297" s="332">
        <v>45110</v>
      </c>
      <c r="BS1297" s="2" t="s">
        <v>108</v>
      </c>
      <c r="BT1297" s="2" t="s">
        <v>146</v>
      </c>
      <c r="BU1297" s="323">
        <v>47119</v>
      </c>
      <c r="BV1297" s="323">
        <v>47483</v>
      </c>
      <c r="BW1297" s="324">
        <v>8760</v>
      </c>
      <c r="BX1297" s="325">
        <v>78.400000000000006</v>
      </c>
      <c r="BY1297" s="274">
        <f t="shared" si="390"/>
        <v>0.96609999999999996</v>
      </c>
      <c r="BZ1297" s="326">
        <f t="shared" si="400"/>
        <v>81.151019563192222</v>
      </c>
      <c r="CA1297" s="296" t="str">
        <f t="shared" si="401"/>
        <v/>
      </c>
    </row>
    <row r="1298" spans="12:79" x14ac:dyDescent="0.25">
      <c r="L1298" s="332">
        <v>43892</v>
      </c>
      <c r="M1298" s="2" t="s">
        <v>108</v>
      </c>
      <c r="N1298" s="2" t="s">
        <v>135</v>
      </c>
      <c r="O1298" s="323">
        <v>45658</v>
      </c>
      <c r="P1298" s="323">
        <v>46022</v>
      </c>
      <c r="Q1298" s="324">
        <v>8760</v>
      </c>
      <c r="R1298" s="325">
        <v>47.15</v>
      </c>
      <c r="S1298" s="274">
        <f t="shared" si="382"/>
        <v>1.0590200000000001</v>
      </c>
      <c r="T1298" s="326">
        <f t="shared" si="391"/>
        <v>44.522294196521308</v>
      </c>
      <c r="U1298" s="296" t="str">
        <f t="shared" si="383"/>
        <v/>
      </c>
      <c r="V1298" s="296"/>
      <c r="W1298" s="332">
        <v>44326</v>
      </c>
      <c r="X1298" s="2" t="s">
        <v>108</v>
      </c>
      <c r="Y1298" s="2" t="s">
        <v>111</v>
      </c>
      <c r="Z1298" s="323">
        <v>45292</v>
      </c>
      <c r="AA1298" s="323">
        <v>45657</v>
      </c>
      <c r="AB1298" s="324">
        <v>8784</v>
      </c>
      <c r="AC1298" s="325">
        <v>60.21</v>
      </c>
      <c r="AD1298" s="274">
        <f t="shared" si="384"/>
        <v>1.0967899999999999</v>
      </c>
      <c r="AE1298" s="326">
        <f t="shared" si="392"/>
        <v>54.89656178484487</v>
      </c>
      <c r="AF1298" s="296" t="str">
        <f t="shared" si="393"/>
        <v/>
      </c>
      <c r="AG1298" s="296"/>
      <c r="AH1298" s="332">
        <v>44747</v>
      </c>
      <c r="AI1298" s="2" t="s">
        <v>108</v>
      </c>
      <c r="AJ1298" s="2" t="s">
        <v>146</v>
      </c>
      <c r="AK1298" s="323">
        <v>47119</v>
      </c>
      <c r="AL1298" s="323">
        <v>47483</v>
      </c>
      <c r="AM1298" s="324">
        <v>8760</v>
      </c>
      <c r="AN1298" s="325">
        <v>127.51</v>
      </c>
      <c r="AO1298" s="274">
        <f t="shared" si="385"/>
        <v>0.98765000000000003</v>
      </c>
      <c r="AP1298" s="326">
        <f t="shared" si="394"/>
        <v>129.10443983192425</v>
      </c>
      <c r="AQ1298" s="296" t="str">
        <f t="shared" si="395"/>
        <v/>
      </c>
      <c r="AR1298" s="296"/>
      <c r="AS1298" s="332">
        <v>44762</v>
      </c>
      <c r="AT1298" s="2" t="s">
        <v>115</v>
      </c>
      <c r="AU1298" s="2" t="s">
        <v>186</v>
      </c>
      <c r="AV1298" s="323">
        <v>44835</v>
      </c>
      <c r="AW1298" s="323">
        <v>44926</v>
      </c>
      <c r="AX1298" s="324">
        <v>2209</v>
      </c>
      <c r="AY1298" s="325">
        <v>409</v>
      </c>
      <c r="AZ1298" s="274">
        <f t="shared" si="386"/>
        <v>0.98765000000000003</v>
      </c>
      <c r="BA1298" s="326">
        <f t="shared" si="396"/>
        <v>414.11431175011387</v>
      </c>
      <c r="BB1298" s="296" t="str">
        <f t="shared" si="397"/>
        <v/>
      </c>
      <c r="BC1298" t="str">
        <f t="shared" si="387"/>
        <v/>
      </c>
      <c r="BD1298" s="296"/>
      <c r="BE1298" s="296"/>
      <c r="BF1298" s="332">
        <v>45125</v>
      </c>
      <c r="BG1298" s="2" t="s">
        <v>115</v>
      </c>
      <c r="BH1298" s="2" t="s">
        <v>116</v>
      </c>
      <c r="BI1298" s="323">
        <v>45200</v>
      </c>
      <c r="BJ1298" s="323">
        <v>45291</v>
      </c>
      <c r="BK1298" s="324">
        <v>2209</v>
      </c>
      <c r="BL1298" s="325">
        <v>120.96</v>
      </c>
      <c r="BM1298" s="274">
        <f t="shared" si="388"/>
        <v>0.96609999999999996</v>
      </c>
      <c r="BN1298" s="326">
        <f t="shared" si="398"/>
        <v>125.20443018321085</v>
      </c>
      <c r="BO1298" s="296">
        <f t="shared" si="399"/>
        <v>125.20443018321085</v>
      </c>
      <c r="BP1298">
        <f t="shared" si="389"/>
        <v>1</v>
      </c>
      <c r="BQ1298" s="296"/>
      <c r="BR1298" s="332">
        <v>45110</v>
      </c>
      <c r="BS1298" s="2" t="s">
        <v>108</v>
      </c>
      <c r="BT1298" s="2" t="s">
        <v>149</v>
      </c>
      <c r="BU1298" s="323">
        <v>47484</v>
      </c>
      <c r="BV1298" s="323">
        <v>47848</v>
      </c>
      <c r="BW1298" s="324">
        <v>8760</v>
      </c>
      <c r="BX1298" s="325">
        <v>77.3</v>
      </c>
      <c r="BY1298" s="274">
        <f t="shared" si="390"/>
        <v>0.96609999999999996</v>
      </c>
      <c r="BZ1298" s="326">
        <f t="shared" si="400"/>
        <v>80.012421074422932</v>
      </c>
      <c r="CA1298" s="296" t="str">
        <f t="shared" si="401"/>
        <v/>
      </c>
    </row>
    <row r="1299" spans="12:79" x14ac:dyDescent="0.25">
      <c r="L1299" s="332">
        <v>43892</v>
      </c>
      <c r="M1299" s="2" t="s">
        <v>108</v>
      </c>
      <c r="N1299" s="2" t="s">
        <v>138</v>
      </c>
      <c r="O1299" s="323">
        <v>46023</v>
      </c>
      <c r="P1299" s="323">
        <v>46387</v>
      </c>
      <c r="Q1299" s="324">
        <v>8760</v>
      </c>
      <c r="R1299" s="325">
        <v>47.7</v>
      </c>
      <c r="S1299" s="274">
        <f t="shared" si="382"/>
        <v>1.0590200000000001</v>
      </c>
      <c r="T1299" s="326">
        <f t="shared" si="391"/>
        <v>45.041642273044893</v>
      </c>
      <c r="U1299" s="296" t="str">
        <f t="shared" si="383"/>
        <v/>
      </c>
      <c r="V1299" s="296"/>
      <c r="W1299" s="332">
        <v>44326</v>
      </c>
      <c r="X1299" s="2" t="s">
        <v>108</v>
      </c>
      <c r="Y1299" s="2" t="s">
        <v>135</v>
      </c>
      <c r="Z1299" s="323">
        <v>45658</v>
      </c>
      <c r="AA1299" s="323">
        <v>46022</v>
      </c>
      <c r="AB1299" s="324">
        <v>8760</v>
      </c>
      <c r="AC1299" s="325">
        <v>57.8</v>
      </c>
      <c r="AD1299" s="274">
        <f t="shared" si="384"/>
        <v>1.0967899999999999</v>
      </c>
      <c r="AE1299" s="326">
        <f t="shared" si="392"/>
        <v>52.699240510945579</v>
      </c>
      <c r="AF1299" s="296" t="str">
        <f t="shared" si="393"/>
        <v/>
      </c>
      <c r="AG1299" s="296"/>
      <c r="AH1299" s="332">
        <v>44747</v>
      </c>
      <c r="AI1299" s="2" t="s">
        <v>108</v>
      </c>
      <c r="AJ1299" s="2" t="s">
        <v>149</v>
      </c>
      <c r="AK1299" s="323">
        <v>47484</v>
      </c>
      <c r="AL1299" s="323">
        <v>47848</v>
      </c>
      <c r="AM1299" s="324">
        <v>8760</v>
      </c>
      <c r="AN1299" s="325">
        <v>127.51</v>
      </c>
      <c r="AO1299" s="274">
        <f t="shared" si="385"/>
        <v>0.98765000000000003</v>
      </c>
      <c r="AP1299" s="326">
        <f t="shared" si="394"/>
        <v>129.10443983192425</v>
      </c>
      <c r="AQ1299" s="296" t="str">
        <f t="shared" si="395"/>
        <v/>
      </c>
      <c r="AR1299" s="296"/>
      <c r="AS1299" s="332">
        <v>44762</v>
      </c>
      <c r="AT1299" s="2" t="s">
        <v>115</v>
      </c>
      <c r="AU1299" s="2" t="s">
        <v>110</v>
      </c>
      <c r="AV1299" s="323">
        <v>44927</v>
      </c>
      <c r="AW1299" s="323">
        <v>45016</v>
      </c>
      <c r="AX1299" s="324">
        <v>2159</v>
      </c>
      <c r="AY1299" s="325">
        <v>393.02</v>
      </c>
      <c r="AZ1299" s="274">
        <f t="shared" si="386"/>
        <v>0.98765000000000003</v>
      </c>
      <c r="BA1299" s="326">
        <f t="shared" si="396"/>
        <v>397.93449096339793</v>
      </c>
      <c r="BB1299" s="296" t="str">
        <f t="shared" si="397"/>
        <v/>
      </c>
      <c r="BC1299" t="str">
        <f t="shared" si="387"/>
        <v/>
      </c>
      <c r="BD1299" s="296"/>
      <c r="BE1299" s="296"/>
      <c r="BF1299" s="332">
        <v>45125</v>
      </c>
      <c r="BG1299" s="2" t="s">
        <v>115</v>
      </c>
      <c r="BH1299" s="2" t="s">
        <v>111</v>
      </c>
      <c r="BI1299" s="323">
        <v>45292</v>
      </c>
      <c r="BJ1299" s="323">
        <v>45382</v>
      </c>
      <c r="BK1299" s="324">
        <v>2183</v>
      </c>
      <c r="BL1299" s="325">
        <v>143.29</v>
      </c>
      <c r="BM1299" s="274">
        <f t="shared" si="388"/>
        <v>0.96609999999999996</v>
      </c>
      <c r="BN1299" s="326">
        <f t="shared" si="398"/>
        <v>148.31797950522721</v>
      </c>
      <c r="BO1299" s="296">
        <f t="shared" si="399"/>
        <v>148.31797950522721</v>
      </c>
      <c r="BP1299">
        <f t="shared" si="389"/>
        <v>1</v>
      </c>
      <c r="BQ1299" s="296"/>
      <c r="BR1299" s="332">
        <v>45110</v>
      </c>
      <c r="BS1299" s="2" t="s">
        <v>108</v>
      </c>
      <c r="BT1299" s="2" t="s">
        <v>153</v>
      </c>
      <c r="BU1299" s="323">
        <v>47849</v>
      </c>
      <c r="BV1299" s="323">
        <v>48213</v>
      </c>
      <c r="BW1299" s="324">
        <v>8760</v>
      </c>
      <c r="BX1299" s="325">
        <v>77.010000000000005</v>
      </c>
      <c r="BY1299" s="274">
        <f t="shared" si="390"/>
        <v>0.96609999999999996</v>
      </c>
      <c r="BZ1299" s="326">
        <f t="shared" si="400"/>
        <v>79.712245109201959</v>
      </c>
      <c r="CA1299" s="296" t="str">
        <f t="shared" si="401"/>
        <v/>
      </c>
    </row>
    <row r="1300" spans="12:79" x14ac:dyDescent="0.25">
      <c r="L1300" s="332">
        <v>43889</v>
      </c>
      <c r="M1300" s="2" t="s">
        <v>108</v>
      </c>
      <c r="N1300" s="2" t="s">
        <v>151</v>
      </c>
      <c r="O1300" s="323">
        <v>44197</v>
      </c>
      <c r="P1300" s="323">
        <v>44561</v>
      </c>
      <c r="Q1300" s="324">
        <v>8760</v>
      </c>
      <c r="R1300" s="325">
        <v>39.79</v>
      </c>
      <c r="S1300" s="274">
        <f t="shared" si="382"/>
        <v>1.06504</v>
      </c>
      <c r="T1300" s="326">
        <f t="shared" si="391"/>
        <v>37.360099151205588</v>
      </c>
      <c r="U1300" s="296" t="str">
        <f t="shared" si="383"/>
        <v/>
      </c>
      <c r="V1300" s="296"/>
      <c r="W1300" s="332">
        <v>44326</v>
      </c>
      <c r="X1300" s="2" t="s">
        <v>108</v>
      </c>
      <c r="Y1300" s="2" t="s">
        <v>138</v>
      </c>
      <c r="Z1300" s="323">
        <v>46023</v>
      </c>
      <c r="AA1300" s="323">
        <v>46387</v>
      </c>
      <c r="AB1300" s="324">
        <v>8760</v>
      </c>
      <c r="AC1300" s="325">
        <v>57.55</v>
      </c>
      <c r="AD1300" s="274">
        <f t="shared" si="384"/>
        <v>1.0967899999999999</v>
      </c>
      <c r="AE1300" s="326">
        <f t="shared" si="392"/>
        <v>52.47130261946225</v>
      </c>
      <c r="AF1300" s="296" t="str">
        <f t="shared" si="393"/>
        <v/>
      </c>
      <c r="AG1300" s="296"/>
      <c r="AH1300" s="332">
        <v>44747</v>
      </c>
      <c r="AI1300" s="2" t="s">
        <v>108</v>
      </c>
      <c r="AJ1300" s="2" t="s">
        <v>153</v>
      </c>
      <c r="AK1300" s="323">
        <v>47849</v>
      </c>
      <c r="AL1300" s="323">
        <v>48213</v>
      </c>
      <c r="AM1300" s="324">
        <v>8760</v>
      </c>
      <c r="AN1300" s="325">
        <v>127.33</v>
      </c>
      <c r="AO1300" s="274">
        <f t="shared" si="385"/>
        <v>0.98765000000000003</v>
      </c>
      <c r="AP1300" s="326">
        <f t="shared" si="394"/>
        <v>128.92218903457703</v>
      </c>
      <c r="AQ1300" s="296" t="str">
        <f t="shared" si="395"/>
        <v/>
      </c>
      <c r="AR1300" s="296"/>
      <c r="AS1300" s="332">
        <v>44762</v>
      </c>
      <c r="AT1300" s="2" t="s">
        <v>115</v>
      </c>
      <c r="AU1300" s="2" t="s">
        <v>134</v>
      </c>
      <c r="AV1300" s="323">
        <v>45017</v>
      </c>
      <c r="AW1300" s="323">
        <v>45107</v>
      </c>
      <c r="AX1300" s="324">
        <v>2184</v>
      </c>
      <c r="AY1300" s="325">
        <v>277.83999999999997</v>
      </c>
      <c r="AZ1300" s="274">
        <f t="shared" si="386"/>
        <v>0.98765000000000003</v>
      </c>
      <c r="BA1300" s="326">
        <f t="shared" si="396"/>
        <v>281.31423074975947</v>
      </c>
      <c r="BB1300" s="296" t="str">
        <f t="shared" si="397"/>
        <v/>
      </c>
      <c r="BC1300" t="str">
        <f t="shared" si="387"/>
        <v/>
      </c>
      <c r="BD1300" s="296"/>
      <c r="BE1300" s="296"/>
      <c r="BF1300" s="332">
        <v>45125</v>
      </c>
      <c r="BG1300" s="2" t="s">
        <v>115</v>
      </c>
      <c r="BH1300" s="2" t="s">
        <v>117</v>
      </c>
      <c r="BI1300" s="323">
        <v>45383</v>
      </c>
      <c r="BJ1300" s="323">
        <v>45473</v>
      </c>
      <c r="BK1300" s="324">
        <v>2184</v>
      </c>
      <c r="BL1300" s="325">
        <v>120.93</v>
      </c>
      <c r="BM1300" s="274">
        <f t="shared" si="388"/>
        <v>0.96609999999999996</v>
      </c>
      <c r="BN1300" s="326">
        <f t="shared" si="398"/>
        <v>125.17337749715351</v>
      </c>
      <c r="BO1300" s="296">
        <f t="shared" si="399"/>
        <v>125.17337749715351</v>
      </c>
      <c r="BP1300">
        <f t="shared" si="389"/>
        <v>1</v>
      </c>
      <c r="BQ1300" s="296"/>
      <c r="BR1300" s="332">
        <v>45110</v>
      </c>
      <c r="BS1300" s="2" t="s">
        <v>108</v>
      </c>
      <c r="BT1300" s="2" t="s">
        <v>155</v>
      </c>
      <c r="BU1300" s="323">
        <v>48214</v>
      </c>
      <c r="BV1300" s="323">
        <v>48579</v>
      </c>
      <c r="BW1300" s="324">
        <v>8784</v>
      </c>
      <c r="BX1300" s="325">
        <v>76.53</v>
      </c>
      <c r="BY1300" s="274">
        <f t="shared" si="390"/>
        <v>0.96609999999999996</v>
      </c>
      <c r="BZ1300" s="326">
        <f t="shared" si="400"/>
        <v>79.215402132284453</v>
      </c>
      <c r="CA1300" s="296" t="str">
        <f t="shared" si="401"/>
        <v/>
      </c>
    </row>
    <row r="1301" spans="12:79" x14ac:dyDescent="0.25">
      <c r="L1301" s="332">
        <v>43889</v>
      </c>
      <c r="M1301" s="2" t="s">
        <v>108</v>
      </c>
      <c r="N1301" s="2" t="s">
        <v>133</v>
      </c>
      <c r="O1301" s="323">
        <v>44562</v>
      </c>
      <c r="P1301" s="323">
        <v>44926</v>
      </c>
      <c r="Q1301" s="324">
        <v>8760</v>
      </c>
      <c r="R1301" s="325">
        <v>43.42</v>
      </c>
      <c r="S1301" s="274">
        <f t="shared" si="382"/>
        <v>1.06504</v>
      </c>
      <c r="T1301" s="326">
        <f t="shared" si="391"/>
        <v>40.768421843311053</v>
      </c>
      <c r="U1301" s="296" t="str">
        <f t="shared" si="383"/>
        <v/>
      </c>
      <c r="V1301" s="296"/>
      <c r="W1301" s="332">
        <v>44326</v>
      </c>
      <c r="X1301" s="2" t="s">
        <v>108</v>
      </c>
      <c r="Y1301" s="2" t="s">
        <v>141</v>
      </c>
      <c r="Z1301" s="323">
        <v>46388</v>
      </c>
      <c r="AA1301" s="323">
        <v>46752</v>
      </c>
      <c r="AB1301" s="324">
        <v>8760</v>
      </c>
      <c r="AC1301" s="325">
        <v>57.93</v>
      </c>
      <c r="AD1301" s="274">
        <f t="shared" si="384"/>
        <v>1.0967899999999999</v>
      </c>
      <c r="AE1301" s="326">
        <f t="shared" si="392"/>
        <v>52.81776821451691</v>
      </c>
      <c r="AF1301" s="296" t="str">
        <f t="shared" si="393"/>
        <v/>
      </c>
      <c r="AG1301" s="296"/>
      <c r="AH1301" s="332">
        <v>44747</v>
      </c>
      <c r="AI1301" s="2" t="s">
        <v>108</v>
      </c>
      <c r="AJ1301" s="2" t="s">
        <v>155</v>
      </c>
      <c r="AK1301" s="323">
        <v>48214</v>
      </c>
      <c r="AL1301" s="323">
        <v>48579</v>
      </c>
      <c r="AM1301" s="324">
        <v>8784</v>
      </c>
      <c r="AN1301" s="325">
        <v>127.13</v>
      </c>
      <c r="AO1301" s="274">
        <f t="shared" si="385"/>
        <v>0.98765000000000003</v>
      </c>
      <c r="AP1301" s="326">
        <f t="shared" si="394"/>
        <v>128.71968814863564</v>
      </c>
      <c r="AQ1301" s="296" t="str">
        <f t="shared" si="395"/>
        <v/>
      </c>
      <c r="AR1301" s="296"/>
      <c r="AS1301" s="332">
        <v>44762</v>
      </c>
      <c r="AT1301" s="2" t="s">
        <v>115</v>
      </c>
      <c r="AU1301" s="2" t="s">
        <v>137</v>
      </c>
      <c r="AV1301" s="323">
        <v>45108</v>
      </c>
      <c r="AW1301" s="323">
        <v>45199</v>
      </c>
      <c r="AX1301" s="324">
        <v>2208</v>
      </c>
      <c r="AY1301" s="325">
        <v>278.2</v>
      </c>
      <c r="AZ1301" s="274">
        <f t="shared" si="386"/>
        <v>0.98765000000000003</v>
      </c>
      <c r="BA1301" s="326">
        <f t="shared" si="396"/>
        <v>281.67873234445398</v>
      </c>
      <c r="BB1301" s="296" t="str">
        <f t="shared" si="397"/>
        <v/>
      </c>
      <c r="BC1301" t="str">
        <f t="shared" si="387"/>
        <v/>
      </c>
      <c r="BD1301" s="296"/>
      <c r="BE1301" s="296"/>
      <c r="BF1301" s="332">
        <v>45125</v>
      </c>
      <c r="BG1301" s="2" t="s">
        <v>115</v>
      </c>
      <c r="BH1301" s="2" t="s">
        <v>118</v>
      </c>
      <c r="BI1301" s="323">
        <v>45474</v>
      </c>
      <c r="BJ1301" s="323">
        <v>45565</v>
      </c>
      <c r="BK1301" s="324">
        <v>2208</v>
      </c>
      <c r="BL1301" s="325">
        <v>131.1</v>
      </c>
      <c r="BM1301" s="274">
        <f t="shared" si="388"/>
        <v>0.96609999999999996</v>
      </c>
      <c r="BN1301" s="326">
        <f t="shared" si="398"/>
        <v>135.70023807059312</v>
      </c>
      <c r="BO1301" s="296">
        <f t="shared" si="399"/>
        <v>135.70023807059312</v>
      </c>
      <c r="BP1301">
        <f t="shared" si="389"/>
        <v>1</v>
      </c>
      <c r="BQ1301" s="296"/>
      <c r="BR1301" s="332">
        <v>45110</v>
      </c>
      <c r="BS1301" s="2" t="s">
        <v>108</v>
      </c>
      <c r="BT1301" s="2" t="s">
        <v>158</v>
      </c>
      <c r="BU1301" s="323">
        <v>48580</v>
      </c>
      <c r="BV1301" s="323">
        <v>48944</v>
      </c>
      <c r="BW1301" s="324">
        <v>8760</v>
      </c>
      <c r="BX1301" s="325">
        <v>75.849999999999994</v>
      </c>
      <c r="BY1301" s="274">
        <f t="shared" si="390"/>
        <v>0.96609999999999996</v>
      </c>
      <c r="BZ1301" s="326">
        <f t="shared" si="400"/>
        <v>78.511541248317982</v>
      </c>
      <c r="CA1301" s="296" t="str">
        <f t="shared" si="401"/>
        <v/>
      </c>
    </row>
    <row r="1302" spans="12:79" x14ac:dyDescent="0.25">
      <c r="L1302" s="332">
        <v>43889</v>
      </c>
      <c r="M1302" s="2" t="s">
        <v>108</v>
      </c>
      <c r="N1302" s="2" t="s">
        <v>110</v>
      </c>
      <c r="O1302" s="323">
        <v>44927</v>
      </c>
      <c r="P1302" s="323">
        <v>45291</v>
      </c>
      <c r="Q1302" s="324">
        <v>8760</v>
      </c>
      <c r="R1302" s="325">
        <v>45.62</v>
      </c>
      <c r="S1302" s="274">
        <f t="shared" ref="S1302:S1365" si="402">VLOOKUP(CONCATENATE(YEAR(L1302),"-",MONTH(L1302)),$A$22:$B$69,2,0)</f>
        <v>1.06504</v>
      </c>
      <c r="T1302" s="326">
        <f t="shared" si="391"/>
        <v>42.834071959738601</v>
      </c>
      <c r="U1302" s="296" t="str">
        <f t="shared" ref="U1302:U1365" si="403">IF(AND($L1302&gt;=N$19,$L1302&lt;=O$19,$N1302=U$16),T1302,"")</f>
        <v/>
      </c>
      <c r="V1302" s="296"/>
      <c r="W1302" s="332">
        <v>44323</v>
      </c>
      <c r="X1302" s="2" t="s">
        <v>108</v>
      </c>
      <c r="Y1302" s="2" t="s">
        <v>133</v>
      </c>
      <c r="Z1302" s="323">
        <v>44562</v>
      </c>
      <c r="AA1302" s="323">
        <v>44926</v>
      </c>
      <c r="AB1302" s="324">
        <v>8760</v>
      </c>
      <c r="AC1302" s="325">
        <v>62.4</v>
      </c>
      <c r="AD1302" s="274">
        <f t="shared" ref="AD1302:AD1365" si="404">VLOOKUP(CONCATENATE(YEAR(W1302),"-",MONTH(W1302)),$A$22:$B$69,2,0)</f>
        <v>1.0967899999999999</v>
      </c>
      <c r="AE1302" s="326">
        <f t="shared" si="392"/>
        <v>56.893297714238827</v>
      </c>
      <c r="AF1302" s="296" t="str">
        <f t="shared" si="393"/>
        <v/>
      </c>
      <c r="AG1302" s="296"/>
      <c r="AH1302" s="332">
        <v>44746</v>
      </c>
      <c r="AI1302" s="2" t="s">
        <v>108</v>
      </c>
      <c r="AJ1302" s="2" t="s">
        <v>110</v>
      </c>
      <c r="AK1302" s="323">
        <v>44927</v>
      </c>
      <c r="AL1302" s="323">
        <v>45291</v>
      </c>
      <c r="AM1302" s="324">
        <v>8760</v>
      </c>
      <c r="AN1302" s="325">
        <v>321.89999999999998</v>
      </c>
      <c r="AO1302" s="274">
        <f t="shared" ref="AO1302:AO1365" si="405">VLOOKUP(CONCATENATE(YEAR(AH1302),"-",MONTH(AH1302)),$A$22:$B$69,2,0)</f>
        <v>0.98765000000000003</v>
      </c>
      <c r="AP1302" s="326">
        <f t="shared" si="394"/>
        <v>325.92517592264466</v>
      </c>
      <c r="AQ1302" s="296" t="str">
        <f t="shared" si="395"/>
        <v/>
      </c>
      <c r="AR1302" s="296"/>
      <c r="AS1302" s="332">
        <v>44762</v>
      </c>
      <c r="AT1302" s="2" t="s">
        <v>115</v>
      </c>
      <c r="AU1302" s="2" t="s">
        <v>116</v>
      </c>
      <c r="AV1302" s="323">
        <v>45200</v>
      </c>
      <c r="AW1302" s="323">
        <v>45291</v>
      </c>
      <c r="AX1302" s="324">
        <v>2209</v>
      </c>
      <c r="AY1302" s="325">
        <v>348.52</v>
      </c>
      <c r="AZ1302" s="274">
        <f t="shared" ref="AZ1302:AZ1365" si="406">VLOOKUP(CONCATENATE(YEAR(AS1302),"-",MONTH(AS1302)),$A$22:$B$69,2,0)</f>
        <v>0.98765000000000003</v>
      </c>
      <c r="BA1302" s="326">
        <f t="shared" si="396"/>
        <v>352.87804384144175</v>
      </c>
      <c r="BB1302" s="296" t="str">
        <f t="shared" si="397"/>
        <v/>
      </c>
      <c r="BC1302">
        <f t="shared" ref="BC1302:BC1365" si="407">IF(OR(AU1302=AU$16,AU1302=AV$16,AU1302=AW$16,AU1302=AX$16),1,"")</f>
        <v>1</v>
      </c>
      <c r="BD1302" s="296"/>
      <c r="BE1302" s="296"/>
      <c r="BF1302" s="332">
        <v>45125</v>
      </c>
      <c r="BG1302" s="2" t="s">
        <v>115</v>
      </c>
      <c r="BH1302" s="2" t="s">
        <v>140</v>
      </c>
      <c r="BI1302" s="323">
        <v>45566</v>
      </c>
      <c r="BJ1302" s="323">
        <v>45657</v>
      </c>
      <c r="BK1302" s="324">
        <v>2209</v>
      </c>
      <c r="BL1302" s="325">
        <v>155.69999999999999</v>
      </c>
      <c r="BM1302" s="274">
        <f t="shared" ref="BM1302:BM1365" si="408">VLOOKUP(CONCATENATE(YEAR(BF1302),"-",MONTH(BF1302)),$A$22:$B$69,2,0)</f>
        <v>0.96609999999999996</v>
      </c>
      <c r="BN1302" s="326">
        <f t="shared" si="398"/>
        <v>161.16344063761514</v>
      </c>
      <c r="BO1302" s="296" t="str">
        <f t="shared" si="399"/>
        <v/>
      </c>
      <c r="BP1302" t="str">
        <f t="shared" ref="BP1302:BP1365" si="409">IF(OR(BH1302=BH$16,BH1302=BI$16,BH1302=BJ$16,BH1302=BK$16),1,"")</f>
        <v/>
      </c>
      <c r="BQ1302" s="296"/>
      <c r="BR1302" s="332">
        <v>45107</v>
      </c>
      <c r="BS1302" s="2" t="s">
        <v>108</v>
      </c>
      <c r="BT1302" s="2" t="s">
        <v>111</v>
      </c>
      <c r="BU1302" s="323">
        <v>45292</v>
      </c>
      <c r="BV1302" s="323">
        <v>45657</v>
      </c>
      <c r="BW1302" s="324">
        <v>8784</v>
      </c>
      <c r="BX1302" s="325">
        <v>143.71</v>
      </c>
      <c r="BY1302" s="274">
        <f t="shared" ref="BY1302:BY1365" si="410">VLOOKUP(CONCATENATE(YEAR(BR1302),"-",MONTH(BR1302)),$A$22:$B$69,2,0)</f>
        <v>0.97602</v>
      </c>
      <c r="BZ1302" s="326">
        <f t="shared" si="400"/>
        <v>147.2408352287863</v>
      </c>
      <c r="CA1302" s="296">
        <f t="shared" si="401"/>
        <v>147.2408352287863</v>
      </c>
    </row>
    <row r="1303" spans="12:79" x14ac:dyDescent="0.25">
      <c r="L1303" s="332">
        <v>43889</v>
      </c>
      <c r="M1303" s="2" t="s">
        <v>108</v>
      </c>
      <c r="N1303" s="2" t="s">
        <v>111</v>
      </c>
      <c r="O1303" s="323">
        <v>45292</v>
      </c>
      <c r="P1303" s="323">
        <v>45657</v>
      </c>
      <c r="Q1303" s="324">
        <v>8784</v>
      </c>
      <c r="R1303" s="325">
        <v>46.71</v>
      </c>
      <c r="S1303" s="274">
        <f t="shared" si="402"/>
        <v>1.06504</v>
      </c>
      <c r="T1303" s="326">
        <f t="shared" ref="T1303:T1366" si="411">IF(R1303="","",R1303/S1303)</f>
        <v>43.857507699241346</v>
      </c>
      <c r="U1303" s="296" t="str">
        <f t="shared" si="403"/>
        <v/>
      </c>
      <c r="V1303" s="296"/>
      <c r="W1303" s="332">
        <v>44323</v>
      </c>
      <c r="X1303" s="2" t="s">
        <v>108</v>
      </c>
      <c r="Y1303" s="2" t="s">
        <v>110</v>
      </c>
      <c r="Z1303" s="323">
        <v>44927</v>
      </c>
      <c r="AA1303" s="323">
        <v>45291</v>
      </c>
      <c r="AB1303" s="324">
        <v>8760</v>
      </c>
      <c r="AC1303" s="325">
        <v>60.29</v>
      </c>
      <c r="AD1303" s="274">
        <f t="shared" si="404"/>
        <v>1.0967899999999999</v>
      </c>
      <c r="AE1303" s="326">
        <f t="shared" ref="AE1303:AE1366" si="412">IF(AC1303="","",AC1303/AD1303)</f>
        <v>54.969501910119533</v>
      </c>
      <c r="AF1303" s="296" t="str">
        <f t="shared" ref="AF1303:AF1366" si="413">IF(AND($W1303&gt;=Y$13,$W1303&lt;=Z$13,$Y1303=AF$16),AE1303,"")</f>
        <v/>
      </c>
      <c r="AG1303" s="296"/>
      <c r="AH1303" s="332">
        <v>44746</v>
      </c>
      <c r="AI1303" s="2" t="s">
        <v>108</v>
      </c>
      <c r="AJ1303" s="2" t="s">
        <v>111</v>
      </c>
      <c r="AK1303" s="323">
        <v>45292</v>
      </c>
      <c r="AL1303" s="323">
        <v>45657</v>
      </c>
      <c r="AM1303" s="324">
        <v>8784</v>
      </c>
      <c r="AN1303" s="325">
        <v>202.89</v>
      </c>
      <c r="AO1303" s="274">
        <f t="shared" si="405"/>
        <v>0.98765000000000003</v>
      </c>
      <c r="AP1303" s="326">
        <f t="shared" ref="AP1303:AP1366" si="414">IF(AN1303="","",AN1303/AO1303)</f>
        <v>205.42702374322886</v>
      </c>
      <c r="AQ1303" s="296">
        <f t="shared" ref="AQ1303:AQ1366" si="415">IF(AND(AH1303&gt;=AJ$19,AH1303&lt;=AK$19,$AJ1303=AQ$16),AP1303,"")</f>
        <v>205.42702374322886</v>
      </c>
      <c r="AR1303" s="296"/>
      <c r="AS1303" s="332">
        <v>44762</v>
      </c>
      <c r="AT1303" s="2" t="s">
        <v>115</v>
      </c>
      <c r="AU1303" s="2" t="s">
        <v>111</v>
      </c>
      <c r="AV1303" s="323">
        <v>45292</v>
      </c>
      <c r="AW1303" s="323">
        <v>45382</v>
      </c>
      <c r="AX1303" s="324">
        <v>2183</v>
      </c>
      <c r="AY1303" s="325">
        <v>293.57</v>
      </c>
      <c r="AZ1303" s="274">
        <f t="shared" si="406"/>
        <v>0.98765000000000003</v>
      </c>
      <c r="BA1303" s="326">
        <f t="shared" ref="BA1303:BA1366" si="416">IF(AY1303="","",AY1303/AZ1303)</f>
        <v>297.24092542904873</v>
      </c>
      <c r="BB1303" s="296" t="str">
        <f t="shared" ref="BB1303:BB1366" si="417">IF(AND(AS1303&gt;=BA$16,AS1303&lt;=BB$16,BC1303=1),BA1303,"")</f>
        <v/>
      </c>
      <c r="BC1303">
        <f t="shared" si="407"/>
        <v>1</v>
      </c>
      <c r="BD1303" s="296"/>
      <c r="BE1303" s="296"/>
      <c r="BF1303" s="332">
        <v>45125</v>
      </c>
      <c r="BG1303" s="2" t="s">
        <v>115</v>
      </c>
      <c r="BH1303" s="2" t="s">
        <v>135</v>
      </c>
      <c r="BI1303" s="323">
        <v>45658</v>
      </c>
      <c r="BJ1303" s="323">
        <v>45747</v>
      </c>
      <c r="BK1303" s="324">
        <v>2159</v>
      </c>
      <c r="BL1303" s="325">
        <v>157.82</v>
      </c>
      <c r="BM1303" s="274">
        <f t="shared" si="408"/>
        <v>0.96609999999999996</v>
      </c>
      <c r="BN1303" s="326">
        <f t="shared" ref="BN1303:BN1366" si="418">IF(BL1303="","",BL1303/BM1303)</f>
        <v>163.35783045233413</v>
      </c>
      <c r="BO1303" s="296" t="str">
        <f t="shared" ref="BO1303:BO1366" si="419">IF(AND(BF1303&gt;=BH$19,BF1303&lt;=BI$19,BP1303=1),BN1303,"")</f>
        <v/>
      </c>
      <c r="BP1303" t="str">
        <f t="shared" si="409"/>
        <v/>
      </c>
      <c r="BQ1303" s="296"/>
      <c r="BR1303" s="332">
        <v>45107</v>
      </c>
      <c r="BS1303" s="2" t="s">
        <v>108</v>
      </c>
      <c r="BT1303" s="2" t="s">
        <v>135</v>
      </c>
      <c r="BU1303" s="323">
        <v>45658</v>
      </c>
      <c r="BV1303" s="323">
        <v>46022</v>
      </c>
      <c r="BW1303" s="324">
        <v>8760</v>
      </c>
      <c r="BX1303" s="325">
        <v>127.24</v>
      </c>
      <c r="BY1303" s="274">
        <f t="shared" si="410"/>
        <v>0.97602</v>
      </c>
      <c r="BZ1303" s="326">
        <f t="shared" ref="BZ1303:BZ1366" si="420">IF(BX1303="","",BX1303/BY1303)</f>
        <v>130.3661810208807</v>
      </c>
      <c r="CA1303" s="296" t="str">
        <f t="shared" ref="CA1303:CA1366" si="421">IF(AND(BR1303&gt;=BZ$16,BR1303&lt;=CA$16,BT1303=BT$16),BZ1303,"")</f>
        <v/>
      </c>
    </row>
    <row r="1304" spans="12:79" x14ac:dyDescent="0.25">
      <c r="L1304" s="332">
        <v>43889</v>
      </c>
      <c r="M1304" s="2" t="s">
        <v>108</v>
      </c>
      <c r="N1304" s="2" t="s">
        <v>135</v>
      </c>
      <c r="O1304" s="323">
        <v>45658</v>
      </c>
      <c r="P1304" s="323">
        <v>46022</v>
      </c>
      <c r="Q1304" s="324">
        <v>8760</v>
      </c>
      <c r="R1304" s="325">
        <v>47.18</v>
      </c>
      <c r="S1304" s="274">
        <f t="shared" si="402"/>
        <v>1.06504</v>
      </c>
      <c r="T1304" s="326">
        <f t="shared" si="411"/>
        <v>44.29880567865996</v>
      </c>
      <c r="U1304" s="296" t="str">
        <f t="shared" si="403"/>
        <v/>
      </c>
      <c r="V1304" s="296"/>
      <c r="W1304" s="332">
        <v>44323</v>
      </c>
      <c r="X1304" s="2" t="s">
        <v>108</v>
      </c>
      <c r="Y1304" s="2" t="s">
        <v>111</v>
      </c>
      <c r="Z1304" s="323">
        <v>45292</v>
      </c>
      <c r="AA1304" s="323">
        <v>45657</v>
      </c>
      <c r="AB1304" s="324">
        <v>8784</v>
      </c>
      <c r="AC1304" s="325">
        <v>58.03</v>
      </c>
      <c r="AD1304" s="274">
        <f t="shared" si="404"/>
        <v>1.0967899999999999</v>
      </c>
      <c r="AE1304" s="326">
        <f t="shared" si="412"/>
        <v>52.908943371110247</v>
      </c>
      <c r="AF1304" s="296" t="str">
        <f t="shared" si="413"/>
        <v/>
      </c>
      <c r="AG1304" s="296"/>
      <c r="AH1304" s="332">
        <v>44746</v>
      </c>
      <c r="AI1304" s="2" t="s">
        <v>108</v>
      </c>
      <c r="AJ1304" s="2" t="s">
        <v>135</v>
      </c>
      <c r="AK1304" s="323">
        <v>45658</v>
      </c>
      <c r="AL1304" s="323">
        <v>46022</v>
      </c>
      <c r="AM1304" s="324">
        <v>8760</v>
      </c>
      <c r="AN1304" s="325">
        <v>168</v>
      </c>
      <c r="AO1304" s="274">
        <f t="shared" si="405"/>
        <v>0.98765000000000003</v>
      </c>
      <c r="AP1304" s="326">
        <f t="shared" si="414"/>
        <v>170.10074419075582</v>
      </c>
      <c r="AQ1304" s="296" t="str">
        <f t="shared" si="415"/>
        <v/>
      </c>
      <c r="AR1304" s="296"/>
      <c r="AS1304" s="332">
        <v>44762</v>
      </c>
      <c r="AT1304" s="2" t="s">
        <v>115</v>
      </c>
      <c r="AU1304" s="2" t="s">
        <v>117</v>
      </c>
      <c r="AV1304" s="323">
        <v>45383</v>
      </c>
      <c r="AW1304" s="323">
        <v>45473</v>
      </c>
      <c r="AX1304" s="324">
        <v>2184</v>
      </c>
      <c r="AY1304" s="325">
        <v>155.69999999999999</v>
      </c>
      <c r="AZ1304" s="274">
        <f t="shared" si="406"/>
        <v>0.98765000000000003</v>
      </c>
      <c r="BA1304" s="326">
        <f t="shared" si="416"/>
        <v>157.64693970536121</v>
      </c>
      <c r="BB1304" s="296" t="str">
        <f t="shared" si="417"/>
        <v/>
      </c>
      <c r="BC1304">
        <f t="shared" si="407"/>
        <v>1</v>
      </c>
      <c r="BD1304" s="296"/>
      <c r="BE1304" s="296"/>
      <c r="BF1304" s="332">
        <v>45125</v>
      </c>
      <c r="BG1304" s="2" t="s">
        <v>115</v>
      </c>
      <c r="BH1304" s="2" t="s">
        <v>145</v>
      </c>
      <c r="BI1304" s="323">
        <v>45748</v>
      </c>
      <c r="BJ1304" s="323">
        <v>45838</v>
      </c>
      <c r="BK1304" s="324">
        <v>2184</v>
      </c>
      <c r="BL1304" s="325">
        <v>107.27</v>
      </c>
      <c r="BM1304" s="274">
        <f t="shared" si="408"/>
        <v>0.96609999999999996</v>
      </c>
      <c r="BN1304" s="326">
        <f t="shared" si="418"/>
        <v>111.03405444570956</v>
      </c>
      <c r="BO1304" s="296" t="str">
        <f t="shared" si="419"/>
        <v/>
      </c>
      <c r="BP1304" t="str">
        <f t="shared" si="409"/>
        <v/>
      </c>
      <c r="BQ1304" s="296"/>
      <c r="BR1304" s="332">
        <v>45107</v>
      </c>
      <c r="BS1304" s="2" t="s">
        <v>108</v>
      </c>
      <c r="BT1304" s="2" t="s">
        <v>138</v>
      </c>
      <c r="BU1304" s="323">
        <v>46023</v>
      </c>
      <c r="BV1304" s="323">
        <v>46387</v>
      </c>
      <c r="BW1304" s="324">
        <v>8760</v>
      </c>
      <c r="BX1304" s="325">
        <v>105.05</v>
      </c>
      <c r="BY1304" s="274">
        <f t="shared" si="410"/>
        <v>0.97602</v>
      </c>
      <c r="BZ1304" s="326">
        <f t="shared" si="420"/>
        <v>107.63099116821377</v>
      </c>
      <c r="CA1304" s="296" t="str">
        <f t="shared" si="421"/>
        <v/>
      </c>
    </row>
    <row r="1305" spans="12:79" x14ac:dyDescent="0.25">
      <c r="L1305" s="332">
        <v>43889</v>
      </c>
      <c r="M1305" s="2" t="s">
        <v>108</v>
      </c>
      <c r="N1305" s="2" t="s">
        <v>138</v>
      </c>
      <c r="O1305" s="323">
        <v>46023</v>
      </c>
      <c r="P1305" s="323">
        <v>46387</v>
      </c>
      <c r="Q1305" s="324">
        <v>8760</v>
      </c>
      <c r="R1305" s="325">
        <v>47.73</v>
      </c>
      <c r="S1305" s="274">
        <f t="shared" si="402"/>
        <v>1.06504</v>
      </c>
      <c r="T1305" s="326">
        <f t="shared" si="411"/>
        <v>44.81521820776684</v>
      </c>
      <c r="U1305" s="296" t="str">
        <f t="shared" si="403"/>
        <v/>
      </c>
      <c r="V1305" s="296"/>
      <c r="W1305" s="332">
        <v>44323</v>
      </c>
      <c r="X1305" s="2" t="s">
        <v>108</v>
      </c>
      <c r="Y1305" s="2" t="s">
        <v>135</v>
      </c>
      <c r="Z1305" s="323">
        <v>45658</v>
      </c>
      <c r="AA1305" s="323">
        <v>46022</v>
      </c>
      <c r="AB1305" s="324">
        <v>8760</v>
      </c>
      <c r="AC1305" s="325">
        <v>55.78</v>
      </c>
      <c r="AD1305" s="274">
        <f t="shared" si="404"/>
        <v>1.0967899999999999</v>
      </c>
      <c r="AE1305" s="326">
        <f t="shared" si="412"/>
        <v>50.857502347760288</v>
      </c>
      <c r="AF1305" s="296" t="str">
        <f t="shared" si="413"/>
        <v/>
      </c>
      <c r="AG1305" s="296"/>
      <c r="AH1305" s="332">
        <v>44746</v>
      </c>
      <c r="AI1305" s="2" t="s">
        <v>108</v>
      </c>
      <c r="AJ1305" s="2" t="s">
        <v>138</v>
      </c>
      <c r="AK1305" s="323">
        <v>46023</v>
      </c>
      <c r="AL1305" s="323">
        <v>46387</v>
      </c>
      <c r="AM1305" s="324">
        <v>8760</v>
      </c>
      <c r="AN1305" s="325">
        <v>147.51</v>
      </c>
      <c r="AO1305" s="274">
        <f t="shared" si="405"/>
        <v>0.98765000000000003</v>
      </c>
      <c r="AP1305" s="326">
        <f t="shared" si="414"/>
        <v>149.35452842606185</v>
      </c>
      <c r="AQ1305" s="296" t="str">
        <f t="shared" si="415"/>
        <v/>
      </c>
      <c r="AR1305" s="296"/>
      <c r="AS1305" s="332">
        <v>44762</v>
      </c>
      <c r="AT1305" s="2" t="s">
        <v>115</v>
      </c>
      <c r="AU1305" s="2" t="s">
        <v>118</v>
      </c>
      <c r="AV1305" s="323">
        <v>45474</v>
      </c>
      <c r="AW1305" s="323">
        <v>45565</v>
      </c>
      <c r="AX1305" s="324">
        <v>2208</v>
      </c>
      <c r="AY1305" s="325">
        <v>155.71</v>
      </c>
      <c r="AZ1305" s="274">
        <f t="shared" si="406"/>
        <v>0.98765000000000003</v>
      </c>
      <c r="BA1305" s="326">
        <f t="shared" si="416"/>
        <v>157.65706474965828</v>
      </c>
      <c r="BB1305" s="296" t="str">
        <f t="shared" si="417"/>
        <v/>
      </c>
      <c r="BC1305">
        <f t="shared" si="407"/>
        <v>1</v>
      </c>
      <c r="BD1305" s="296"/>
      <c r="BE1305" s="296"/>
      <c r="BF1305" s="332">
        <v>45125</v>
      </c>
      <c r="BG1305" s="2" t="s">
        <v>115</v>
      </c>
      <c r="BH1305" s="2" t="s">
        <v>148</v>
      </c>
      <c r="BI1305" s="323">
        <v>45839</v>
      </c>
      <c r="BJ1305" s="323">
        <v>45930</v>
      </c>
      <c r="BK1305" s="324">
        <v>2208</v>
      </c>
      <c r="BL1305" s="325">
        <v>107.35</v>
      </c>
      <c r="BM1305" s="274">
        <f t="shared" si="408"/>
        <v>0.96609999999999996</v>
      </c>
      <c r="BN1305" s="326">
        <f t="shared" si="418"/>
        <v>111.11686160852913</v>
      </c>
      <c r="BO1305" s="296" t="str">
        <f t="shared" si="419"/>
        <v/>
      </c>
      <c r="BP1305" t="str">
        <f t="shared" si="409"/>
        <v/>
      </c>
      <c r="BQ1305" s="296"/>
      <c r="BR1305" s="332">
        <v>45107</v>
      </c>
      <c r="BS1305" s="2" t="s">
        <v>108</v>
      </c>
      <c r="BT1305" s="2" t="s">
        <v>141</v>
      </c>
      <c r="BU1305" s="323">
        <v>46388</v>
      </c>
      <c r="BV1305" s="323">
        <v>46752</v>
      </c>
      <c r="BW1305" s="324">
        <v>8760</v>
      </c>
      <c r="BX1305" s="325">
        <v>86.83</v>
      </c>
      <c r="BY1305" s="274">
        <f t="shared" si="410"/>
        <v>0.97602</v>
      </c>
      <c r="BZ1305" s="326">
        <f t="shared" si="420"/>
        <v>88.963340915145181</v>
      </c>
      <c r="CA1305" s="296" t="str">
        <f t="shared" si="421"/>
        <v/>
      </c>
    </row>
    <row r="1306" spans="12:79" x14ac:dyDescent="0.25">
      <c r="L1306" s="332">
        <v>43888</v>
      </c>
      <c r="M1306" s="2" t="s">
        <v>108</v>
      </c>
      <c r="N1306" s="2" t="s">
        <v>151</v>
      </c>
      <c r="O1306" s="323">
        <v>44197</v>
      </c>
      <c r="P1306" s="323">
        <v>44561</v>
      </c>
      <c r="Q1306" s="324">
        <v>8760</v>
      </c>
      <c r="R1306" s="325">
        <v>40.32</v>
      </c>
      <c r="S1306" s="274">
        <f t="shared" si="402"/>
        <v>1.06504</v>
      </c>
      <c r="T1306" s="326">
        <f t="shared" si="411"/>
        <v>37.857733042890409</v>
      </c>
      <c r="U1306" s="296" t="str">
        <f t="shared" si="403"/>
        <v/>
      </c>
      <c r="V1306" s="296"/>
      <c r="W1306" s="332">
        <v>44323</v>
      </c>
      <c r="X1306" s="2" t="s">
        <v>108</v>
      </c>
      <c r="Y1306" s="2" t="s">
        <v>138</v>
      </c>
      <c r="Z1306" s="323">
        <v>46023</v>
      </c>
      <c r="AA1306" s="323">
        <v>46387</v>
      </c>
      <c r="AB1306" s="324">
        <v>8760</v>
      </c>
      <c r="AC1306" s="325">
        <v>55.28</v>
      </c>
      <c r="AD1306" s="274">
        <f t="shared" si="404"/>
        <v>1.0967899999999999</v>
      </c>
      <c r="AE1306" s="326">
        <f t="shared" si="412"/>
        <v>50.401626564793631</v>
      </c>
      <c r="AF1306" s="296" t="str">
        <f t="shared" si="413"/>
        <v/>
      </c>
      <c r="AG1306" s="296"/>
      <c r="AH1306" s="332">
        <v>44746</v>
      </c>
      <c r="AI1306" s="2" t="s">
        <v>108</v>
      </c>
      <c r="AJ1306" s="2" t="s">
        <v>141</v>
      </c>
      <c r="AK1306" s="323">
        <v>46388</v>
      </c>
      <c r="AL1306" s="323">
        <v>46752</v>
      </c>
      <c r="AM1306" s="324">
        <v>8760</v>
      </c>
      <c r="AN1306" s="325">
        <v>136.49</v>
      </c>
      <c r="AO1306" s="274">
        <f t="shared" si="405"/>
        <v>0.98765000000000003</v>
      </c>
      <c r="AP1306" s="326">
        <f t="shared" si="414"/>
        <v>138.19672961069205</v>
      </c>
      <c r="AQ1306" s="296" t="str">
        <f t="shared" si="415"/>
        <v/>
      </c>
      <c r="AR1306" s="296"/>
      <c r="AS1306" s="332">
        <v>44762</v>
      </c>
      <c r="AT1306" s="2" t="s">
        <v>115</v>
      </c>
      <c r="AU1306" s="2" t="s">
        <v>140</v>
      </c>
      <c r="AV1306" s="323">
        <v>45566</v>
      </c>
      <c r="AW1306" s="323">
        <v>45657</v>
      </c>
      <c r="AX1306" s="324">
        <v>2209</v>
      </c>
      <c r="AY1306" s="325">
        <v>214.76</v>
      </c>
      <c r="AZ1306" s="274">
        <f t="shared" si="406"/>
        <v>0.98765000000000003</v>
      </c>
      <c r="BA1306" s="326">
        <f t="shared" si="416"/>
        <v>217.44545132384954</v>
      </c>
      <c r="BB1306" s="296" t="str">
        <f t="shared" si="417"/>
        <v/>
      </c>
      <c r="BC1306" t="str">
        <f t="shared" si="407"/>
        <v/>
      </c>
      <c r="BD1306" s="296"/>
      <c r="BE1306" s="296"/>
      <c r="BF1306" s="332">
        <v>45125</v>
      </c>
      <c r="BG1306" s="2" t="s">
        <v>115</v>
      </c>
      <c r="BH1306" s="2" t="s">
        <v>152</v>
      </c>
      <c r="BI1306" s="323">
        <v>45931</v>
      </c>
      <c r="BJ1306" s="323">
        <v>46022</v>
      </c>
      <c r="BK1306" s="324">
        <v>2209</v>
      </c>
      <c r="BL1306" s="325">
        <v>138.97</v>
      </c>
      <c r="BM1306" s="274">
        <f t="shared" si="408"/>
        <v>0.96609999999999996</v>
      </c>
      <c r="BN1306" s="326">
        <f t="shared" si="418"/>
        <v>143.84639271296967</v>
      </c>
      <c r="BO1306" s="296" t="str">
        <f t="shared" si="419"/>
        <v/>
      </c>
      <c r="BP1306" t="str">
        <f t="shared" si="409"/>
        <v/>
      </c>
      <c r="BQ1306" s="296"/>
      <c r="BR1306" s="332">
        <v>45107</v>
      </c>
      <c r="BS1306" s="2" t="s">
        <v>108</v>
      </c>
      <c r="BT1306" s="2" t="s">
        <v>143</v>
      </c>
      <c r="BU1306" s="323">
        <v>46753</v>
      </c>
      <c r="BV1306" s="323">
        <v>47118</v>
      </c>
      <c r="BW1306" s="324">
        <v>8784</v>
      </c>
      <c r="BX1306" s="325">
        <v>79.790000000000006</v>
      </c>
      <c r="BY1306" s="274">
        <f t="shared" si="410"/>
        <v>0.97602</v>
      </c>
      <c r="BZ1306" s="326">
        <f t="shared" si="420"/>
        <v>81.750373967746569</v>
      </c>
      <c r="CA1306" s="296" t="str">
        <f t="shared" si="421"/>
        <v/>
      </c>
    </row>
    <row r="1307" spans="12:79" x14ac:dyDescent="0.25">
      <c r="L1307" s="332">
        <v>43888</v>
      </c>
      <c r="M1307" s="2" t="s">
        <v>108</v>
      </c>
      <c r="N1307" s="2" t="s">
        <v>133</v>
      </c>
      <c r="O1307" s="323">
        <v>44562</v>
      </c>
      <c r="P1307" s="323">
        <v>44926</v>
      </c>
      <c r="Q1307" s="324">
        <v>8760</v>
      </c>
      <c r="R1307" s="325">
        <v>43.77</v>
      </c>
      <c r="S1307" s="274">
        <f t="shared" si="402"/>
        <v>1.06504</v>
      </c>
      <c r="T1307" s="326">
        <f t="shared" si="411"/>
        <v>41.097047998197255</v>
      </c>
      <c r="U1307" s="296" t="str">
        <f t="shared" si="403"/>
        <v/>
      </c>
      <c r="V1307" s="296"/>
      <c r="W1307" s="332">
        <v>44323</v>
      </c>
      <c r="X1307" s="2" t="s">
        <v>108</v>
      </c>
      <c r="Y1307" s="2" t="s">
        <v>141</v>
      </c>
      <c r="Z1307" s="323">
        <v>46388</v>
      </c>
      <c r="AA1307" s="323">
        <v>46752</v>
      </c>
      <c r="AB1307" s="324">
        <v>8760</v>
      </c>
      <c r="AC1307" s="325">
        <v>55.65</v>
      </c>
      <c r="AD1307" s="274">
        <f t="shared" si="404"/>
        <v>1.0967899999999999</v>
      </c>
      <c r="AE1307" s="326">
        <f t="shared" si="412"/>
        <v>50.73897464418895</v>
      </c>
      <c r="AF1307" s="296" t="str">
        <f t="shared" si="413"/>
        <v/>
      </c>
      <c r="AG1307" s="296"/>
      <c r="AH1307" s="332">
        <v>44746</v>
      </c>
      <c r="AI1307" s="2" t="s">
        <v>108</v>
      </c>
      <c r="AJ1307" s="2" t="s">
        <v>143</v>
      </c>
      <c r="AK1307" s="323">
        <v>46753</v>
      </c>
      <c r="AL1307" s="323">
        <v>47118</v>
      </c>
      <c r="AM1307" s="324">
        <v>8784</v>
      </c>
      <c r="AN1307" s="325">
        <v>133.25</v>
      </c>
      <c r="AO1307" s="274">
        <f t="shared" si="405"/>
        <v>0.98765000000000003</v>
      </c>
      <c r="AP1307" s="326">
        <f t="shared" si="414"/>
        <v>134.91621525844175</v>
      </c>
      <c r="AQ1307" s="296" t="str">
        <f t="shared" si="415"/>
        <v/>
      </c>
      <c r="AR1307" s="296"/>
      <c r="AS1307" s="332">
        <v>44762</v>
      </c>
      <c r="AT1307" s="2" t="s">
        <v>115</v>
      </c>
      <c r="AU1307" s="2" t="s">
        <v>135</v>
      </c>
      <c r="AV1307" s="323">
        <v>45658</v>
      </c>
      <c r="AW1307" s="323">
        <v>45747</v>
      </c>
      <c r="AX1307" s="324">
        <v>2159</v>
      </c>
      <c r="AY1307" s="325">
        <v>198.18</v>
      </c>
      <c r="AZ1307" s="274">
        <f t="shared" si="406"/>
        <v>0.98765000000000003</v>
      </c>
      <c r="BA1307" s="326">
        <f t="shared" si="416"/>
        <v>200.65812787930946</v>
      </c>
      <c r="BB1307" s="296" t="str">
        <f t="shared" si="417"/>
        <v/>
      </c>
      <c r="BC1307" t="str">
        <f t="shared" si="407"/>
        <v/>
      </c>
      <c r="BD1307" s="296"/>
      <c r="BE1307" s="296"/>
      <c r="BF1307" s="332">
        <v>45125</v>
      </c>
      <c r="BG1307" s="2" t="s">
        <v>115</v>
      </c>
      <c r="BH1307" s="2" t="s">
        <v>138</v>
      </c>
      <c r="BI1307" s="323">
        <v>46023</v>
      </c>
      <c r="BJ1307" s="323">
        <v>46112</v>
      </c>
      <c r="BK1307" s="324">
        <v>2159</v>
      </c>
      <c r="BL1307" s="325">
        <v>133.84</v>
      </c>
      <c r="BM1307" s="274">
        <f t="shared" si="408"/>
        <v>0.96609999999999996</v>
      </c>
      <c r="BN1307" s="326">
        <f t="shared" si="418"/>
        <v>138.53638339716386</v>
      </c>
      <c r="BO1307" s="296" t="str">
        <f t="shared" si="419"/>
        <v/>
      </c>
      <c r="BP1307" t="str">
        <f t="shared" si="409"/>
        <v/>
      </c>
      <c r="BQ1307" s="296"/>
      <c r="BR1307" s="332">
        <v>45107</v>
      </c>
      <c r="BS1307" s="2" t="s">
        <v>108</v>
      </c>
      <c r="BT1307" s="2" t="s">
        <v>146</v>
      </c>
      <c r="BU1307" s="323">
        <v>47119</v>
      </c>
      <c r="BV1307" s="323">
        <v>47483</v>
      </c>
      <c r="BW1307" s="324">
        <v>8760</v>
      </c>
      <c r="BX1307" s="325">
        <v>78.040000000000006</v>
      </c>
      <c r="BY1307" s="274">
        <f t="shared" si="410"/>
        <v>0.97602</v>
      </c>
      <c r="BZ1307" s="326">
        <f t="shared" si="420"/>
        <v>79.957377922583561</v>
      </c>
      <c r="CA1307" s="296" t="str">
        <f t="shared" si="421"/>
        <v/>
      </c>
    </row>
    <row r="1308" spans="12:79" x14ac:dyDescent="0.25">
      <c r="L1308" s="332">
        <v>43888</v>
      </c>
      <c r="M1308" s="2" t="s">
        <v>108</v>
      </c>
      <c r="N1308" s="2" t="s">
        <v>110</v>
      </c>
      <c r="O1308" s="323">
        <v>44927</v>
      </c>
      <c r="P1308" s="323">
        <v>45291</v>
      </c>
      <c r="Q1308" s="324">
        <v>8760</v>
      </c>
      <c r="R1308" s="325">
        <v>45.85</v>
      </c>
      <c r="S1308" s="274">
        <f t="shared" si="402"/>
        <v>1.06504</v>
      </c>
      <c r="T1308" s="326">
        <f t="shared" si="411"/>
        <v>43.05002629009239</v>
      </c>
      <c r="U1308" s="296" t="str">
        <f t="shared" si="403"/>
        <v/>
      </c>
      <c r="V1308" s="296"/>
      <c r="W1308" s="332">
        <v>44322</v>
      </c>
      <c r="X1308" s="2" t="s">
        <v>108</v>
      </c>
      <c r="Y1308" s="2" t="s">
        <v>133</v>
      </c>
      <c r="Z1308" s="323">
        <v>44562</v>
      </c>
      <c r="AA1308" s="323">
        <v>44926</v>
      </c>
      <c r="AB1308" s="324">
        <v>8760</v>
      </c>
      <c r="AC1308" s="325">
        <v>62.27</v>
      </c>
      <c r="AD1308" s="274">
        <f t="shared" si="404"/>
        <v>1.0967899999999999</v>
      </c>
      <c r="AE1308" s="326">
        <f t="shared" si="412"/>
        <v>56.774770010667503</v>
      </c>
      <c r="AF1308" s="296" t="str">
        <f t="shared" si="413"/>
        <v/>
      </c>
      <c r="AG1308" s="296"/>
      <c r="AH1308" s="332">
        <v>44746</v>
      </c>
      <c r="AI1308" s="2" t="s">
        <v>108</v>
      </c>
      <c r="AJ1308" s="2" t="s">
        <v>146</v>
      </c>
      <c r="AK1308" s="323">
        <v>47119</v>
      </c>
      <c r="AL1308" s="323">
        <v>47483</v>
      </c>
      <c r="AM1308" s="324">
        <v>8760</v>
      </c>
      <c r="AN1308" s="325">
        <v>128.63</v>
      </c>
      <c r="AO1308" s="274">
        <f t="shared" si="405"/>
        <v>0.98765000000000003</v>
      </c>
      <c r="AP1308" s="326">
        <f t="shared" si="414"/>
        <v>130.23844479319595</v>
      </c>
      <c r="AQ1308" s="296" t="str">
        <f t="shared" si="415"/>
        <v/>
      </c>
      <c r="AR1308" s="296"/>
      <c r="AS1308" s="332">
        <v>44762</v>
      </c>
      <c r="AT1308" s="2" t="s">
        <v>115</v>
      </c>
      <c r="AU1308" s="2" t="s">
        <v>145</v>
      </c>
      <c r="AV1308" s="323">
        <v>45748</v>
      </c>
      <c r="AW1308" s="323">
        <v>45838</v>
      </c>
      <c r="AX1308" s="324">
        <v>2184</v>
      </c>
      <c r="AY1308" s="325"/>
      <c r="AZ1308" s="274">
        <f t="shared" si="406"/>
        <v>0.98765000000000003</v>
      </c>
      <c r="BA1308" s="326" t="str">
        <f t="shared" si="416"/>
        <v/>
      </c>
      <c r="BB1308" s="296" t="str">
        <f t="shared" si="417"/>
        <v/>
      </c>
      <c r="BC1308" t="str">
        <f t="shared" si="407"/>
        <v/>
      </c>
      <c r="BD1308" s="296"/>
      <c r="BE1308" s="296"/>
      <c r="BF1308" s="332">
        <v>45125</v>
      </c>
      <c r="BG1308" s="2" t="s">
        <v>115</v>
      </c>
      <c r="BH1308" s="2" t="s">
        <v>157</v>
      </c>
      <c r="BI1308" s="323">
        <v>46113</v>
      </c>
      <c r="BJ1308" s="323">
        <v>46203</v>
      </c>
      <c r="BK1308" s="324">
        <v>2184</v>
      </c>
      <c r="BL1308" s="325"/>
      <c r="BM1308" s="274">
        <f t="shared" si="408"/>
        <v>0.96609999999999996</v>
      </c>
      <c r="BN1308" s="326" t="str">
        <f t="shared" si="418"/>
        <v/>
      </c>
      <c r="BO1308" s="296" t="str">
        <f t="shared" si="419"/>
        <v/>
      </c>
      <c r="BP1308" t="str">
        <f t="shared" si="409"/>
        <v/>
      </c>
      <c r="BQ1308" s="296"/>
      <c r="BR1308" s="332">
        <v>45107</v>
      </c>
      <c r="BS1308" s="2" t="s">
        <v>108</v>
      </c>
      <c r="BT1308" s="2" t="s">
        <v>149</v>
      </c>
      <c r="BU1308" s="323">
        <v>47484</v>
      </c>
      <c r="BV1308" s="323">
        <v>47848</v>
      </c>
      <c r="BW1308" s="324">
        <v>8760</v>
      </c>
      <c r="BX1308" s="325">
        <v>76.94</v>
      </c>
      <c r="BY1308" s="274">
        <f t="shared" si="410"/>
        <v>0.97602</v>
      </c>
      <c r="BZ1308" s="326">
        <f t="shared" si="420"/>
        <v>78.830351837052518</v>
      </c>
      <c r="CA1308" s="296" t="str">
        <f t="shared" si="421"/>
        <v/>
      </c>
    </row>
    <row r="1309" spans="12:79" x14ac:dyDescent="0.25">
      <c r="L1309" s="332">
        <v>43888</v>
      </c>
      <c r="M1309" s="2" t="s">
        <v>108</v>
      </c>
      <c r="N1309" s="2" t="s">
        <v>111</v>
      </c>
      <c r="O1309" s="323">
        <v>45292</v>
      </c>
      <c r="P1309" s="323">
        <v>45657</v>
      </c>
      <c r="Q1309" s="324">
        <v>8784</v>
      </c>
      <c r="R1309" s="325">
        <v>46.83</v>
      </c>
      <c r="S1309" s="274">
        <f t="shared" si="402"/>
        <v>1.06504</v>
      </c>
      <c r="T1309" s="326">
        <f t="shared" si="411"/>
        <v>43.970179523773751</v>
      </c>
      <c r="U1309" s="296" t="str">
        <f t="shared" si="403"/>
        <v/>
      </c>
      <c r="V1309" s="296"/>
      <c r="W1309" s="332">
        <v>44322</v>
      </c>
      <c r="X1309" s="2" t="s">
        <v>108</v>
      </c>
      <c r="Y1309" s="2" t="s">
        <v>110</v>
      </c>
      <c r="Z1309" s="323">
        <v>44927</v>
      </c>
      <c r="AA1309" s="323">
        <v>45291</v>
      </c>
      <c r="AB1309" s="324">
        <v>8760</v>
      </c>
      <c r="AC1309" s="325">
        <v>60.02</v>
      </c>
      <c r="AD1309" s="274">
        <f t="shared" si="404"/>
        <v>1.0967899999999999</v>
      </c>
      <c r="AE1309" s="326">
        <f t="shared" si="412"/>
        <v>54.723328987317544</v>
      </c>
      <c r="AF1309" s="296" t="str">
        <f t="shared" si="413"/>
        <v/>
      </c>
      <c r="AG1309" s="296"/>
      <c r="AH1309" s="332">
        <v>44746</v>
      </c>
      <c r="AI1309" s="2" t="s">
        <v>108</v>
      </c>
      <c r="AJ1309" s="2" t="s">
        <v>149</v>
      </c>
      <c r="AK1309" s="323">
        <v>47484</v>
      </c>
      <c r="AL1309" s="323">
        <v>47848</v>
      </c>
      <c r="AM1309" s="324">
        <v>8760</v>
      </c>
      <c r="AN1309" s="325">
        <v>128.63</v>
      </c>
      <c r="AO1309" s="274">
        <f t="shared" si="405"/>
        <v>0.98765000000000003</v>
      </c>
      <c r="AP1309" s="326">
        <f t="shared" si="414"/>
        <v>130.23844479319595</v>
      </c>
      <c r="AQ1309" s="296" t="str">
        <f t="shared" si="415"/>
        <v/>
      </c>
      <c r="AR1309" s="296"/>
      <c r="AS1309" s="332">
        <v>44761</v>
      </c>
      <c r="AT1309" s="2" t="s">
        <v>115</v>
      </c>
      <c r="AU1309" s="2" t="s">
        <v>186</v>
      </c>
      <c r="AV1309" s="323">
        <v>44835</v>
      </c>
      <c r="AW1309" s="323">
        <v>44926</v>
      </c>
      <c r="AX1309" s="324">
        <v>2209</v>
      </c>
      <c r="AY1309" s="325">
        <v>426.75</v>
      </c>
      <c r="AZ1309" s="274">
        <f t="shared" si="406"/>
        <v>0.98765000000000003</v>
      </c>
      <c r="BA1309" s="326">
        <f t="shared" si="416"/>
        <v>432.086265377411</v>
      </c>
      <c r="BB1309" s="296" t="str">
        <f t="shared" si="417"/>
        <v/>
      </c>
      <c r="BC1309" t="str">
        <f t="shared" si="407"/>
        <v/>
      </c>
      <c r="BD1309" s="296"/>
      <c r="BE1309" s="296"/>
      <c r="BF1309" s="332">
        <v>45124</v>
      </c>
      <c r="BG1309" s="2" t="s">
        <v>115</v>
      </c>
      <c r="BH1309" s="2" t="s">
        <v>116</v>
      </c>
      <c r="BI1309" s="323">
        <v>45200</v>
      </c>
      <c r="BJ1309" s="323">
        <v>45291</v>
      </c>
      <c r="BK1309" s="324">
        <v>2209</v>
      </c>
      <c r="BL1309" s="325">
        <v>114.55</v>
      </c>
      <c r="BM1309" s="274">
        <f t="shared" si="408"/>
        <v>0.96609999999999996</v>
      </c>
      <c r="BN1309" s="326">
        <f t="shared" si="418"/>
        <v>118.5695062622917</v>
      </c>
      <c r="BO1309" s="296">
        <f t="shared" si="419"/>
        <v>118.5695062622917</v>
      </c>
      <c r="BP1309">
        <f t="shared" si="409"/>
        <v>1</v>
      </c>
      <c r="BQ1309" s="296"/>
      <c r="BR1309" s="332">
        <v>45107</v>
      </c>
      <c r="BS1309" s="2" t="s">
        <v>108</v>
      </c>
      <c r="BT1309" s="2" t="s">
        <v>153</v>
      </c>
      <c r="BU1309" s="323">
        <v>47849</v>
      </c>
      <c r="BV1309" s="323">
        <v>48213</v>
      </c>
      <c r="BW1309" s="324">
        <v>8760</v>
      </c>
      <c r="BX1309" s="325">
        <v>76.650000000000006</v>
      </c>
      <c r="BY1309" s="274">
        <f t="shared" si="410"/>
        <v>0.97602</v>
      </c>
      <c r="BZ1309" s="326">
        <f t="shared" si="420"/>
        <v>78.533226778139792</v>
      </c>
      <c r="CA1309" s="296" t="str">
        <f t="shared" si="421"/>
        <v/>
      </c>
    </row>
    <row r="1310" spans="12:79" x14ac:dyDescent="0.25">
      <c r="L1310" s="332">
        <v>43888</v>
      </c>
      <c r="M1310" s="2" t="s">
        <v>108</v>
      </c>
      <c r="N1310" s="2" t="s">
        <v>135</v>
      </c>
      <c r="O1310" s="323">
        <v>45658</v>
      </c>
      <c r="P1310" s="323">
        <v>46022</v>
      </c>
      <c r="Q1310" s="324">
        <v>8760</v>
      </c>
      <c r="R1310" s="325">
        <v>47.33</v>
      </c>
      <c r="S1310" s="274">
        <f t="shared" si="402"/>
        <v>1.06504</v>
      </c>
      <c r="T1310" s="326">
        <f t="shared" si="411"/>
        <v>44.439645459325469</v>
      </c>
      <c r="U1310" s="296" t="str">
        <f t="shared" si="403"/>
        <v/>
      </c>
      <c r="V1310" s="296"/>
      <c r="W1310" s="332">
        <v>44322</v>
      </c>
      <c r="X1310" s="2" t="s">
        <v>108</v>
      </c>
      <c r="Y1310" s="2" t="s">
        <v>111</v>
      </c>
      <c r="Z1310" s="323">
        <v>45292</v>
      </c>
      <c r="AA1310" s="323">
        <v>45657</v>
      </c>
      <c r="AB1310" s="324">
        <v>8784</v>
      </c>
      <c r="AC1310" s="325">
        <v>57.87</v>
      </c>
      <c r="AD1310" s="274">
        <f t="shared" si="404"/>
        <v>1.0967899999999999</v>
      </c>
      <c r="AE1310" s="326">
        <f t="shared" si="412"/>
        <v>52.763063120560908</v>
      </c>
      <c r="AF1310" s="296" t="str">
        <f t="shared" si="413"/>
        <v/>
      </c>
      <c r="AG1310" s="296"/>
      <c r="AH1310" s="332">
        <v>44746</v>
      </c>
      <c r="AI1310" s="2" t="s">
        <v>108</v>
      </c>
      <c r="AJ1310" s="2" t="s">
        <v>153</v>
      </c>
      <c r="AK1310" s="323">
        <v>47849</v>
      </c>
      <c r="AL1310" s="323">
        <v>48213</v>
      </c>
      <c r="AM1310" s="324">
        <v>8760</v>
      </c>
      <c r="AN1310" s="325">
        <v>128.44999999999999</v>
      </c>
      <c r="AO1310" s="274">
        <f t="shared" si="405"/>
        <v>0.98765000000000003</v>
      </c>
      <c r="AP1310" s="326">
        <f t="shared" si="414"/>
        <v>130.05619399584873</v>
      </c>
      <c r="AQ1310" s="296" t="str">
        <f t="shared" si="415"/>
        <v/>
      </c>
      <c r="AR1310" s="296"/>
      <c r="AS1310" s="332">
        <v>44761</v>
      </c>
      <c r="AT1310" s="2" t="s">
        <v>115</v>
      </c>
      <c r="AU1310" s="2" t="s">
        <v>110</v>
      </c>
      <c r="AV1310" s="323">
        <v>44927</v>
      </c>
      <c r="AW1310" s="323">
        <v>45016</v>
      </c>
      <c r="AX1310" s="324">
        <v>2159</v>
      </c>
      <c r="AY1310" s="325">
        <v>410.82</v>
      </c>
      <c r="AZ1310" s="274">
        <f t="shared" si="406"/>
        <v>0.98765000000000003</v>
      </c>
      <c r="BA1310" s="326">
        <f t="shared" si="416"/>
        <v>415.95706981218041</v>
      </c>
      <c r="BB1310" s="296" t="str">
        <f t="shared" si="417"/>
        <v/>
      </c>
      <c r="BC1310" t="str">
        <f t="shared" si="407"/>
        <v/>
      </c>
      <c r="BD1310" s="296"/>
      <c r="BE1310" s="296"/>
      <c r="BF1310" s="332">
        <v>45124</v>
      </c>
      <c r="BG1310" s="2" t="s">
        <v>115</v>
      </c>
      <c r="BH1310" s="2" t="s">
        <v>111</v>
      </c>
      <c r="BI1310" s="323">
        <v>45292</v>
      </c>
      <c r="BJ1310" s="323">
        <v>45382</v>
      </c>
      <c r="BK1310" s="324">
        <v>2183</v>
      </c>
      <c r="BL1310" s="325">
        <v>136</v>
      </c>
      <c r="BM1310" s="274">
        <f t="shared" si="408"/>
        <v>0.96609999999999996</v>
      </c>
      <c r="BN1310" s="326">
        <f t="shared" si="418"/>
        <v>140.77217679329263</v>
      </c>
      <c r="BO1310" s="296">
        <f t="shared" si="419"/>
        <v>140.77217679329263</v>
      </c>
      <c r="BP1310">
        <f t="shared" si="409"/>
        <v>1</v>
      </c>
      <c r="BQ1310" s="296"/>
      <c r="BR1310" s="332">
        <v>45107</v>
      </c>
      <c r="BS1310" s="2" t="s">
        <v>108</v>
      </c>
      <c r="BT1310" s="2" t="s">
        <v>155</v>
      </c>
      <c r="BU1310" s="323">
        <v>48214</v>
      </c>
      <c r="BV1310" s="323">
        <v>48579</v>
      </c>
      <c r="BW1310" s="324">
        <v>8784</v>
      </c>
      <c r="BX1310" s="325">
        <v>76.17</v>
      </c>
      <c r="BY1310" s="274">
        <f t="shared" si="410"/>
        <v>0.97602</v>
      </c>
      <c r="BZ1310" s="326">
        <f t="shared" si="420"/>
        <v>78.041433577180797</v>
      </c>
      <c r="CA1310" s="296" t="str">
        <f t="shared" si="421"/>
        <v/>
      </c>
    </row>
    <row r="1311" spans="12:79" x14ac:dyDescent="0.25">
      <c r="L1311" s="332">
        <v>43888</v>
      </c>
      <c r="M1311" s="2" t="s">
        <v>108</v>
      </c>
      <c r="N1311" s="2" t="s">
        <v>138</v>
      </c>
      <c r="O1311" s="323">
        <v>46023</v>
      </c>
      <c r="P1311" s="323">
        <v>46387</v>
      </c>
      <c r="Q1311" s="324">
        <v>8760</v>
      </c>
      <c r="R1311" s="325">
        <v>47.88</v>
      </c>
      <c r="S1311" s="274">
        <f t="shared" si="402"/>
        <v>1.06504</v>
      </c>
      <c r="T1311" s="326">
        <f t="shared" si="411"/>
        <v>44.956057988432363</v>
      </c>
      <c r="U1311" s="296" t="str">
        <f t="shared" si="403"/>
        <v/>
      </c>
      <c r="V1311" s="296"/>
      <c r="W1311" s="332">
        <v>44322</v>
      </c>
      <c r="X1311" s="2" t="s">
        <v>108</v>
      </c>
      <c r="Y1311" s="2" t="s">
        <v>135</v>
      </c>
      <c r="Z1311" s="323">
        <v>45658</v>
      </c>
      <c r="AA1311" s="323">
        <v>46022</v>
      </c>
      <c r="AB1311" s="324">
        <v>8760</v>
      </c>
      <c r="AC1311" s="325">
        <v>55.1</v>
      </c>
      <c r="AD1311" s="274">
        <f t="shared" si="404"/>
        <v>1.0967899999999999</v>
      </c>
      <c r="AE1311" s="326">
        <f t="shared" si="412"/>
        <v>50.237511282925631</v>
      </c>
      <c r="AF1311" s="296" t="str">
        <f t="shared" si="413"/>
        <v/>
      </c>
      <c r="AG1311" s="296"/>
      <c r="AH1311" s="332">
        <v>44746</v>
      </c>
      <c r="AI1311" s="2" t="s">
        <v>108</v>
      </c>
      <c r="AJ1311" s="2" t="s">
        <v>155</v>
      </c>
      <c r="AK1311" s="323">
        <v>48214</v>
      </c>
      <c r="AL1311" s="323">
        <v>48579</v>
      </c>
      <c r="AM1311" s="324">
        <v>8784</v>
      </c>
      <c r="AN1311" s="325">
        <v>128.25</v>
      </c>
      <c r="AO1311" s="274">
        <f t="shared" si="405"/>
        <v>0.98765000000000003</v>
      </c>
      <c r="AP1311" s="326">
        <f t="shared" si="414"/>
        <v>129.85369310990734</v>
      </c>
      <c r="AQ1311" s="296" t="str">
        <f t="shared" si="415"/>
        <v/>
      </c>
      <c r="AR1311" s="296"/>
      <c r="AS1311" s="332">
        <v>44761</v>
      </c>
      <c r="AT1311" s="2" t="s">
        <v>115</v>
      </c>
      <c r="AU1311" s="2" t="s">
        <v>134</v>
      </c>
      <c r="AV1311" s="323">
        <v>45017</v>
      </c>
      <c r="AW1311" s="323">
        <v>45107</v>
      </c>
      <c r="AX1311" s="324">
        <v>2184</v>
      </c>
      <c r="AY1311" s="325">
        <v>288.56</v>
      </c>
      <c r="AZ1311" s="274">
        <f t="shared" si="406"/>
        <v>0.98765000000000003</v>
      </c>
      <c r="BA1311" s="326">
        <f t="shared" si="416"/>
        <v>292.1682782362173</v>
      </c>
      <c r="BB1311" s="296" t="str">
        <f t="shared" si="417"/>
        <v/>
      </c>
      <c r="BC1311" t="str">
        <f t="shared" si="407"/>
        <v/>
      </c>
      <c r="BD1311" s="296"/>
      <c r="BE1311" s="296"/>
      <c r="BF1311" s="332">
        <v>45124</v>
      </c>
      <c r="BG1311" s="2" t="s">
        <v>115</v>
      </c>
      <c r="BH1311" s="2" t="s">
        <v>117</v>
      </c>
      <c r="BI1311" s="323">
        <v>45383</v>
      </c>
      <c r="BJ1311" s="323">
        <v>45473</v>
      </c>
      <c r="BK1311" s="324">
        <v>2184</v>
      </c>
      <c r="BL1311" s="325">
        <v>116.55</v>
      </c>
      <c r="BM1311" s="274">
        <f t="shared" si="408"/>
        <v>0.96609999999999996</v>
      </c>
      <c r="BN1311" s="326">
        <f t="shared" si="418"/>
        <v>120.63968533278128</v>
      </c>
      <c r="BO1311" s="296">
        <f t="shared" si="419"/>
        <v>120.63968533278128</v>
      </c>
      <c r="BP1311">
        <f t="shared" si="409"/>
        <v>1</v>
      </c>
      <c r="BQ1311" s="296"/>
      <c r="BR1311" s="332">
        <v>45107</v>
      </c>
      <c r="BS1311" s="2" t="s">
        <v>108</v>
      </c>
      <c r="BT1311" s="2" t="s">
        <v>158</v>
      </c>
      <c r="BU1311" s="323">
        <v>48580</v>
      </c>
      <c r="BV1311" s="323">
        <v>48944</v>
      </c>
      <c r="BW1311" s="324">
        <v>8760</v>
      </c>
      <c r="BX1311" s="325">
        <v>75.489999999999995</v>
      </c>
      <c r="BY1311" s="274">
        <f t="shared" si="410"/>
        <v>0.97602</v>
      </c>
      <c r="BZ1311" s="326">
        <f t="shared" si="420"/>
        <v>77.344726542488871</v>
      </c>
      <c r="CA1311" s="296" t="str">
        <f t="shared" si="421"/>
        <v/>
      </c>
    </row>
    <row r="1312" spans="12:79" x14ac:dyDescent="0.25">
      <c r="L1312" s="332">
        <v>43887</v>
      </c>
      <c r="M1312" s="2" t="s">
        <v>108</v>
      </c>
      <c r="N1312" s="2" t="s">
        <v>151</v>
      </c>
      <c r="O1312" s="323">
        <v>44197</v>
      </c>
      <c r="P1312" s="323">
        <v>44561</v>
      </c>
      <c r="Q1312" s="324">
        <v>8760</v>
      </c>
      <c r="R1312" s="325">
        <v>40.75</v>
      </c>
      <c r="S1312" s="274">
        <f t="shared" si="402"/>
        <v>1.06504</v>
      </c>
      <c r="T1312" s="326">
        <f t="shared" si="411"/>
        <v>38.261473747464883</v>
      </c>
      <c r="U1312" s="296" t="str">
        <f t="shared" si="403"/>
        <v/>
      </c>
      <c r="V1312" s="296"/>
      <c r="W1312" s="332">
        <v>44322</v>
      </c>
      <c r="X1312" s="2" t="s">
        <v>108</v>
      </c>
      <c r="Y1312" s="2" t="s">
        <v>138</v>
      </c>
      <c r="Z1312" s="323">
        <v>46023</v>
      </c>
      <c r="AA1312" s="323">
        <v>46387</v>
      </c>
      <c r="AB1312" s="324">
        <v>8760</v>
      </c>
      <c r="AC1312" s="325">
        <v>54.6</v>
      </c>
      <c r="AD1312" s="274">
        <f t="shared" si="404"/>
        <v>1.0967899999999999</v>
      </c>
      <c r="AE1312" s="326">
        <f t="shared" si="412"/>
        <v>49.781635499958973</v>
      </c>
      <c r="AF1312" s="296" t="str">
        <f t="shared" si="413"/>
        <v/>
      </c>
      <c r="AG1312" s="296"/>
      <c r="AH1312" s="332">
        <v>44743</v>
      </c>
      <c r="AI1312" s="2" t="s">
        <v>108</v>
      </c>
      <c r="AJ1312" s="2" t="s">
        <v>110</v>
      </c>
      <c r="AK1312" s="323">
        <v>44927</v>
      </c>
      <c r="AL1312" s="323">
        <v>45291</v>
      </c>
      <c r="AM1312" s="324">
        <v>8760</v>
      </c>
      <c r="AN1312" s="325">
        <v>295.97000000000003</v>
      </c>
      <c r="AO1312" s="274">
        <f t="shared" si="405"/>
        <v>0.98765000000000003</v>
      </c>
      <c r="AP1312" s="326">
        <f t="shared" si="414"/>
        <v>299.6709360603453</v>
      </c>
      <c r="AQ1312" s="296" t="str">
        <f t="shared" si="415"/>
        <v/>
      </c>
      <c r="AR1312" s="296"/>
      <c r="AS1312" s="332">
        <v>44761</v>
      </c>
      <c r="AT1312" s="2" t="s">
        <v>115</v>
      </c>
      <c r="AU1312" s="2" t="s">
        <v>137</v>
      </c>
      <c r="AV1312" s="323">
        <v>45108</v>
      </c>
      <c r="AW1312" s="323">
        <v>45199</v>
      </c>
      <c r="AX1312" s="324">
        <v>2208</v>
      </c>
      <c r="AY1312" s="325">
        <v>283.17</v>
      </c>
      <c r="AZ1312" s="274">
        <f t="shared" si="406"/>
        <v>0.98765000000000003</v>
      </c>
      <c r="BA1312" s="326">
        <f t="shared" si="416"/>
        <v>286.71087936009718</v>
      </c>
      <c r="BB1312" s="296" t="str">
        <f t="shared" si="417"/>
        <v/>
      </c>
      <c r="BC1312" t="str">
        <f t="shared" si="407"/>
        <v/>
      </c>
      <c r="BD1312" s="296"/>
      <c r="BE1312" s="296"/>
      <c r="BF1312" s="332">
        <v>45124</v>
      </c>
      <c r="BG1312" s="2" t="s">
        <v>115</v>
      </c>
      <c r="BH1312" s="2" t="s">
        <v>118</v>
      </c>
      <c r="BI1312" s="323">
        <v>45474</v>
      </c>
      <c r="BJ1312" s="323">
        <v>45565</v>
      </c>
      <c r="BK1312" s="324">
        <v>2208</v>
      </c>
      <c r="BL1312" s="325">
        <v>125.37</v>
      </c>
      <c r="BM1312" s="274">
        <f t="shared" si="408"/>
        <v>0.96609999999999996</v>
      </c>
      <c r="BN1312" s="326">
        <f t="shared" si="418"/>
        <v>129.76917503364041</v>
      </c>
      <c r="BO1312" s="296">
        <f t="shared" si="419"/>
        <v>129.76917503364041</v>
      </c>
      <c r="BP1312">
        <f t="shared" si="409"/>
        <v>1</v>
      </c>
      <c r="BQ1312" s="296"/>
      <c r="BR1312" s="332">
        <v>45106</v>
      </c>
      <c r="BS1312" s="2" t="s">
        <v>108</v>
      </c>
      <c r="BT1312" s="2" t="s">
        <v>111</v>
      </c>
      <c r="BU1312" s="323">
        <v>45292</v>
      </c>
      <c r="BV1312" s="323">
        <v>45657</v>
      </c>
      <c r="BW1312" s="324">
        <v>8784</v>
      </c>
      <c r="BX1312" s="325">
        <v>140.65</v>
      </c>
      <c r="BY1312" s="274">
        <f t="shared" si="410"/>
        <v>0.97602</v>
      </c>
      <c r="BZ1312" s="326">
        <f t="shared" si="420"/>
        <v>144.10565357267271</v>
      </c>
      <c r="CA1312" s="296">
        <f t="shared" si="421"/>
        <v>144.10565357267271</v>
      </c>
    </row>
    <row r="1313" spans="12:79" x14ac:dyDescent="0.25">
      <c r="L1313" s="332">
        <v>43887</v>
      </c>
      <c r="M1313" s="2" t="s">
        <v>108</v>
      </c>
      <c r="N1313" s="2" t="s">
        <v>133</v>
      </c>
      <c r="O1313" s="323">
        <v>44562</v>
      </c>
      <c r="P1313" s="323">
        <v>44926</v>
      </c>
      <c r="Q1313" s="324">
        <v>8760</v>
      </c>
      <c r="R1313" s="325">
        <v>44.19</v>
      </c>
      <c r="S1313" s="274">
        <f t="shared" si="402"/>
        <v>1.06504</v>
      </c>
      <c r="T1313" s="326">
        <f t="shared" si="411"/>
        <v>41.491399384060692</v>
      </c>
      <c r="U1313" s="296" t="str">
        <f t="shared" si="403"/>
        <v/>
      </c>
      <c r="V1313" s="296"/>
      <c r="W1313" s="332">
        <v>44322</v>
      </c>
      <c r="X1313" s="2" t="s">
        <v>108</v>
      </c>
      <c r="Y1313" s="2" t="s">
        <v>141</v>
      </c>
      <c r="Z1313" s="323">
        <v>46388</v>
      </c>
      <c r="AA1313" s="323">
        <v>46752</v>
      </c>
      <c r="AB1313" s="324">
        <v>8760</v>
      </c>
      <c r="AC1313" s="325">
        <v>54.98</v>
      </c>
      <c r="AD1313" s="274">
        <f t="shared" si="404"/>
        <v>1.0967899999999999</v>
      </c>
      <c r="AE1313" s="326">
        <f t="shared" si="412"/>
        <v>50.128101095013633</v>
      </c>
      <c r="AF1313" s="296" t="str">
        <f t="shared" si="413"/>
        <v/>
      </c>
      <c r="AG1313" s="296"/>
      <c r="AH1313" s="332">
        <v>44743</v>
      </c>
      <c r="AI1313" s="2" t="s">
        <v>108</v>
      </c>
      <c r="AJ1313" s="2" t="s">
        <v>111</v>
      </c>
      <c r="AK1313" s="323">
        <v>45292</v>
      </c>
      <c r="AL1313" s="323">
        <v>45657</v>
      </c>
      <c r="AM1313" s="324">
        <v>8784</v>
      </c>
      <c r="AN1313" s="325">
        <v>190.78</v>
      </c>
      <c r="AO1313" s="274">
        <f t="shared" si="405"/>
        <v>0.98765000000000003</v>
      </c>
      <c r="AP1313" s="326">
        <f t="shared" si="414"/>
        <v>193.16559509947857</v>
      </c>
      <c r="AQ1313" s="296">
        <f t="shared" si="415"/>
        <v>193.16559509947857</v>
      </c>
      <c r="AR1313" s="296"/>
      <c r="AS1313" s="332">
        <v>44761</v>
      </c>
      <c r="AT1313" s="2" t="s">
        <v>115</v>
      </c>
      <c r="AU1313" s="2" t="s">
        <v>116</v>
      </c>
      <c r="AV1313" s="323">
        <v>45200</v>
      </c>
      <c r="AW1313" s="323">
        <v>45291</v>
      </c>
      <c r="AX1313" s="324">
        <v>2209</v>
      </c>
      <c r="AY1313" s="325">
        <v>360.01</v>
      </c>
      <c r="AZ1313" s="274">
        <f t="shared" si="406"/>
        <v>0.98765000000000003</v>
      </c>
      <c r="BA1313" s="326">
        <f t="shared" si="416"/>
        <v>364.51171973877382</v>
      </c>
      <c r="BB1313" s="296" t="str">
        <f t="shared" si="417"/>
        <v/>
      </c>
      <c r="BC1313">
        <f t="shared" si="407"/>
        <v>1</v>
      </c>
      <c r="BD1313" s="296"/>
      <c r="BE1313" s="296"/>
      <c r="BF1313" s="332">
        <v>45124</v>
      </c>
      <c r="BG1313" s="2" t="s">
        <v>115</v>
      </c>
      <c r="BH1313" s="2" t="s">
        <v>140</v>
      </c>
      <c r="BI1313" s="323">
        <v>45566</v>
      </c>
      <c r="BJ1313" s="323">
        <v>45657</v>
      </c>
      <c r="BK1313" s="324">
        <v>2209</v>
      </c>
      <c r="BL1313" s="325">
        <v>153.02000000000001</v>
      </c>
      <c r="BM1313" s="274">
        <f t="shared" si="408"/>
        <v>0.96609999999999996</v>
      </c>
      <c r="BN1313" s="326">
        <f t="shared" si="418"/>
        <v>158.38940068315912</v>
      </c>
      <c r="BO1313" s="296" t="str">
        <f t="shared" si="419"/>
        <v/>
      </c>
      <c r="BP1313" t="str">
        <f t="shared" si="409"/>
        <v/>
      </c>
      <c r="BQ1313" s="296"/>
      <c r="BR1313" s="332">
        <v>45106</v>
      </c>
      <c r="BS1313" s="2" t="s">
        <v>108</v>
      </c>
      <c r="BT1313" s="2" t="s">
        <v>135</v>
      </c>
      <c r="BU1313" s="323">
        <v>45658</v>
      </c>
      <c r="BV1313" s="323">
        <v>46022</v>
      </c>
      <c r="BW1313" s="324">
        <v>8760</v>
      </c>
      <c r="BX1313" s="325">
        <v>124.22</v>
      </c>
      <c r="BY1313" s="274">
        <f t="shared" si="410"/>
        <v>0.97602</v>
      </c>
      <c r="BZ1313" s="326">
        <f t="shared" si="420"/>
        <v>127.2719821315137</v>
      </c>
      <c r="CA1313" s="296" t="str">
        <f t="shared" si="421"/>
        <v/>
      </c>
    </row>
    <row r="1314" spans="12:79" x14ac:dyDescent="0.25">
      <c r="L1314" s="332">
        <v>43887</v>
      </c>
      <c r="M1314" s="2" t="s">
        <v>108</v>
      </c>
      <c r="N1314" s="2" t="s">
        <v>110</v>
      </c>
      <c r="O1314" s="323">
        <v>44927</v>
      </c>
      <c r="P1314" s="323">
        <v>45291</v>
      </c>
      <c r="Q1314" s="324">
        <v>8760</v>
      </c>
      <c r="R1314" s="325">
        <v>46.29</v>
      </c>
      <c r="S1314" s="274">
        <f t="shared" si="402"/>
        <v>1.06504</v>
      </c>
      <c r="T1314" s="326">
        <f t="shared" si="411"/>
        <v>43.463156313377901</v>
      </c>
      <c r="U1314" s="296" t="str">
        <f t="shared" si="403"/>
        <v/>
      </c>
      <c r="V1314" s="296"/>
      <c r="W1314" s="332">
        <v>44321</v>
      </c>
      <c r="X1314" s="2" t="s">
        <v>108</v>
      </c>
      <c r="Y1314" s="2" t="s">
        <v>133</v>
      </c>
      <c r="Z1314" s="323">
        <v>44562</v>
      </c>
      <c r="AA1314" s="323">
        <v>44926</v>
      </c>
      <c r="AB1314" s="324">
        <v>8760</v>
      </c>
      <c r="AC1314" s="325">
        <v>60.78</v>
      </c>
      <c r="AD1314" s="274">
        <f t="shared" si="404"/>
        <v>1.0967899999999999</v>
      </c>
      <c r="AE1314" s="326">
        <f t="shared" si="412"/>
        <v>55.416260177426857</v>
      </c>
      <c r="AF1314" s="296" t="str">
        <f t="shared" si="413"/>
        <v/>
      </c>
      <c r="AG1314" s="296"/>
      <c r="AH1314" s="332">
        <v>44743</v>
      </c>
      <c r="AI1314" s="2" t="s">
        <v>108</v>
      </c>
      <c r="AJ1314" s="2" t="s">
        <v>135</v>
      </c>
      <c r="AK1314" s="323">
        <v>45658</v>
      </c>
      <c r="AL1314" s="323">
        <v>46022</v>
      </c>
      <c r="AM1314" s="324">
        <v>8760</v>
      </c>
      <c r="AN1314" s="325">
        <v>157.72999999999999</v>
      </c>
      <c r="AO1314" s="274">
        <f t="shared" si="405"/>
        <v>0.98765000000000003</v>
      </c>
      <c r="AP1314" s="326">
        <f t="shared" si="414"/>
        <v>159.70232369766617</v>
      </c>
      <c r="AQ1314" s="296" t="str">
        <f t="shared" si="415"/>
        <v/>
      </c>
      <c r="AR1314" s="296"/>
      <c r="AS1314" s="332">
        <v>44761</v>
      </c>
      <c r="AT1314" s="2" t="s">
        <v>115</v>
      </c>
      <c r="AU1314" s="2" t="s">
        <v>111</v>
      </c>
      <c r="AV1314" s="323">
        <v>45292</v>
      </c>
      <c r="AW1314" s="323">
        <v>45382</v>
      </c>
      <c r="AX1314" s="324">
        <v>2183</v>
      </c>
      <c r="AY1314" s="325">
        <v>317.95999999999998</v>
      </c>
      <c r="AZ1314" s="274">
        <f t="shared" si="406"/>
        <v>0.98765000000000003</v>
      </c>
      <c r="BA1314" s="326">
        <f t="shared" si="416"/>
        <v>321.9359084695995</v>
      </c>
      <c r="BB1314" s="296" t="str">
        <f t="shared" si="417"/>
        <v/>
      </c>
      <c r="BC1314">
        <f t="shared" si="407"/>
        <v>1</v>
      </c>
      <c r="BD1314" s="296"/>
      <c r="BE1314" s="296"/>
      <c r="BF1314" s="332">
        <v>45124</v>
      </c>
      <c r="BG1314" s="2" t="s">
        <v>115</v>
      </c>
      <c r="BH1314" s="2" t="s">
        <v>135</v>
      </c>
      <c r="BI1314" s="323">
        <v>45658</v>
      </c>
      <c r="BJ1314" s="323">
        <v>45747</v>
      </c>
      <c r="BK1314" s="324">
        <v>2159</v>
      </c>
      <c r="BL1314" s="325">
        <v>153.96</v>
      </c>
      <c r="BM1314" s="274">
        <f t="shared" si="408"/>
        <v>0.96609999999999996</v>
      </c>
      <c r="BN1314" s="326">
        <f t="shared" si="418"/>
        <v>159.36238484628922</v>
      </c>
      <c r="BO1314" s="296" t="str">
        <f t="shared" si="419"/>
        <v/>
      </c>
      <c r="BP1314" t="str">
        <f t="shared" si="409"/>
        <v/>
      </c>
      <c r="BQ1314" s="296"/>
      <c r="BR1314" s="332">
        <v>45106</v>
      </c>
      <c r="BS1314" s="2" t="s">
        <v>108</v>
      </c>
      <c r="BT1314" s="2" t="s">
        <v>138</v>
      </c>
      <c r="BU1314" s="323">
        <v>46023</v>
      </c>
      <c r="BV1314" s="323">
        <v>46387</v>
      </c>
      <c r="BW1314" s="324">
        <v>8760</v>
      </c>
      <c r="BX1314" s="325">
        <v>103.25</v>
      </c>
      <c r="BY1314" s="274">
        <f t="shared" si="410"/>
        <v>0.97602</v>
      </c>
      <c r="BZ1314" s="326">
        <f t="shared" si="420"/>
        <v>105.78676666461753</v>
      </c>
      <c r="CA1314" s="296" t="str">
        <f t="shared" si="421"/>
        <v/>
      </c>
    </row>
    <row r="1315" spans="12:79" x14ac:dyDescent="0.25">
      <c r="L1315" s="332">
        <v>43887</v>
      </c>
      <c r="M1315" s="2" t="s">
        <v>108</v>
      </c>
      <c r="N1315" s="2" t="s">
        <v>111</v>
      </c>
      <c r="O1315" s="323">
        <v>45292</v>
      </c>
      <c r="P1315" s="323">
        <v>45657</v>
      </c>
      <c r="Q1315" s="324">
        <v>8784</v>
      </c>
      <c r="R1315" s="325">
        <v>47.29</v>
      </c>
      <c r="S1315" s="274">
        <f t="shared" si="402"/>
        <v>1.06504</v>
      </c>
      <c r="T1315" s="326">
        <f t="shared" si="411"/>
        <v>44.402088184481336</v>
      </c>
      <c r="U1315" s="296" t="str">
        <f t="shared" si="403"/>
        <v/>
      </c>
      <c r="V1315" s="296"/>
      <c r="W1315" s="332">
        <v>44321</v>
      </c>
      <c r="X1315" s="2" t="s">
        <v>108</v>
      </c>
      <c r="Y1315" s="2" t="s">
        <v>110</v>
      </c>
      <c r="Z1315" s="323">
        <v>44927</v>
      </c>
      <c r="AA1315" s="323">
        <v>45291</v>
      </c>
      <c r="AB1315" s="324">
        <v>8760</v>
      </c>
      <c r="AC1315" s="325">
        <v>58.69</v>
      </c>
      <c r="AD1315" s="274">
        <f t="shared" si="404"/>
        <v>1.0967899999999999</v>
      </c>
      <c r="AE1315" s="326">
        <f t="shared" si="412"/>
        <v>53.51069940462623</v>
      </c>
      <c r="AF1315" s="296" t="str">
        <f t="shared" si="413"/>
        <v/>
      </c>
      <c r="AG1315" s="296"/>
      <c r="AH1315" s="332">
        <v>44743</v>
      </c>
      <c r="AI1315" s="2" t="s">
        <v>108</v>
      </c>
      <c r="AJ1315" s="2" t="s">
        <v>138</v>
      </c>
      <c r="AK1315" s="323">
        <v>46023</v>
      </c>
      <c r="AL1315" s="323">
        <v>46387</v>
      </c>
      <c r="AM1315" s="324">
        <v>8760</v>
      </c>
      <c r="AN1315" s="325">
        <v>137.75</v>
      </c>
      <c r="AO1315" s="274">
        <f t="shared" si="405"/>
        <v>0.98765000000000003</v>
      </c>
      <c r="AP1315" s="326">
        <f t="shared" si="414"/>
        <v>139.47248519212272</v>
      </c>
      <c r="AQ1315" s="296" t="str">
        <f t="shared" si="415"/>
        <v/>
      </c>
      <c r="AR1315" s="296"/>
      <c r="AS1315" s="332">
        <v>44761</v>
      </c>
      <c r="AT1315" s="2" t="s">
        <v>115</v>
      </c>
      <c r="AU1315" s="2" t="s">
        <v>117</v>
      </c>
      <c r="AV1315" s="323">
        <v>45383</v>
      </c>
      <c r="AW1315" s="323">
        <v>45473</v>
      </c>
      <c r="AX1315" s="324">
        <v>2184</v>
      </c>
      <c r="AY1315" s="325">
        <v>168.01</v>
      </c>
      <c r="AZ1315" s="274">
        <f t="shared" si="406"/>
        <v>0.98765000000000003</v>
      </c>
      <c r="BA1315" s="326">
        <f t="shared" si="416"/>
        <v>170.11086923505289</v>
      </c>
      <c r="BB1315" s="296" t="str">
        <f t="shared" si="417"/>
        <v/>
      </c>
      <c r="BC1315">
        <f t="shared" si="407"/>
        <v>1</v>
      </c>
      <c r="BD1315" s="296"/>
      <c r="BE1315" s="296"/>
      <c r="BF1315" s="332">
        <v>45124</v>
      </c>
      <c r="BG1315" s="2" t="s">
        <v>115</v>
      </c>
      <c r="BH1315" s="2" t="s">
        <v>145</v>
      </c>
      <c r="BI1315" s="323">
        <v>45748</v>
      </c>
      <c r="BJ1315" s="323">
        <v>45838</v>
      </c>
      <c r="BK1315" s="324">
        <v>2184</v>
      </c>
      <c r="BL1315" s="325">
        <v>103.75</v>
      </c>
      <c r="BM1315" s="274">
        <f t="shared" si="408"/>
        <v>0.96609999999999996</v>
      </c>
      <c r="BN1315" s="326">
        <f t="shared" si="418"/>
        <v>107.39053928164786</v>
      </c>
      <c r="BO1315" s="296" t="str">
        <f t="shared" si="419"/>
        <v/>
      </c>
      <c r="BP1315" t="str">
        <f t="shared" si="409"/>
        <v/>
      </c>
      <c r="BQ1315" s="296"/>
      <c r="BR1315" s="332">
        <v>45106</v>
      </c>
      <c r="BS1315" s="2" t="s">
        <v>108</v>
      </c>
      <c r="BT1315" s="2" t="s">
        <v>141</v>
      </c>
      <c r="BU1315" s="323">
        <v>46388</v>
      </c>
      <c r="BV1315" s="323">
        <v>46752</v>
      </c>
      <c r="BW1315" s="324">
        <v>8760</v>
      </c>
      <c r="BX1315" s="325">
        <v>87.72</v>
      </c>
      <c r="BY1315" s="274">
        <f t="shared" si="410"/>
        <v>0.97602</v>
      </c>
      <c r="BZ1315" s="326">
        <f t="shared" si="420"/>
        <v>89.875207475256659</v>
      </c>
      <c r="CA1315" s="296" t="str">
        <f t="shared" si="421"/>
        <v/>
      </c>
    </row>
    <row r="1316" spans="12:79" x14ac:dyDescent="0.25">
      <c r="L1316" s="332">
        <v>43887</v>
      </c>
      <c r="M1316" s="2" t="s">
        <v>108</v>
      </c>
      <c r="N1316" s="2" t="s">
        <v>135</v>
      </c>
      <c r="O1316" s="323">
        <v>45658</v>
      </c>
      <c r="P1316" s="323">
        <v>46022</v>
      </c>
      <c r="Q1316" s="324">
        <v>8760</v>
      </c>
      <c r="R1316" s="325">
        <v>47.75</v>
      </c>
      <c r="S1316" s="274">
        <f t="shared" si="402"/>
        <v>1.06504</v>
      </c>
      <c r="T1316" s="326">
        <f t="shared" si="411"/>
        <v>44.833996845188913</v>
      </c>
      <c r="U1316" s="296" t="str">
        <f t="shared" si="403"/>
        <v/>
      </c>
      <c r="V1316" s="296"/>
      <c r="W1316" s="332">
        <v>44321</v>
      </c>
      <c r="X1316" s="2" t="s">
        <v>108</v>
      </c>
      <c r="Y1316" s="2" t="s">
        <v>111</v>
      </c>
      <c r="Z1316" s="323">
        <v>45292</v>
      </c>
      <c r="AA1316" s="323">
        <v>45657</v>
      </c>
      <c r="AB1316" s="324">
        <v>8784</v>
      </c>
      <c r="AC1316" s="325">
        <v>56.4</v>
      </c>
      <c r="AD1316" s="274">
        <f t="shared" si="404"/>
        <v>1.0967899999999999</v>
      </c>
      <c r="AE1316" s="326">
        <f t="shared" si="412"/>
        <v>51.422788318638936</v>
      </c>
      <c r="AF1316" s="296" t="str">
        <f t="shared" si="413"/>
        <v/>
      </c>
      <c r="AG1316" s="296"/>
      <c r="AH1316" s="332">
        <v>44743</v>
      </c>
      <c r="AI1316" s="2" t="s">
        <v>108</v>
      </c>
      <c r="AJ1316" s="2" t="s">
        <v>141</v>
      </c>
      <c r="AK1316" s="323">
        <v>46388</v>
      </c>
      <c r="AL1316" s="323">
        <v>46752</v>
      </c>
      <c r="AM1316" s="324">
        <v>8760</v>
      </c>
      <c r="AN1316" s="325">
        <v>126.75</v>
      </c>
      <c r="AO1316" s="274">
        <f t="shared" si="405"/>
        <v>0.98765000000000003</v>
      </c>
      <c r="AP1316" s="326">
        <f t="shared" si="414"/>
        <v>128.33493646534703</v>
      </c>
      <c r="AQ1316" s="296" t="str">
        <f t="shared" si="415"/>
        <v/>
      </c>
      <c r="AR1316" s="296"/>
      <c r="AS1316" s="332">
        <v>44761</v>
      </c>
      <c r="AT1316" s="2" t="s">
        <v>115</v>
      </c>
      <c r="AU1316" s="2" t="s">
        <v>118</v>
      </c>
      <c r="AV1316" s="323">
        <v>45474</v>
      </c>
      <c r="AW1316" s="323">
        <v>45565</v>
      </c>
      <c r="AX1316" s="324">
        <v>2208</v>
      </c>
      <c r="AY1316" s="325">
        <v>167.93</v>
      </c>
      <c r="AZ1316" s="274">
        <f t="shared" si="406"/>
        <v>0.98765000000000003</v>
      </c>
      <c r="BA1316" s="326">
        <f t="shared" si="416"/>
        <v>170.02986888067636</v>
      </c>
      <c r="BB1316" s="296" t="str">
        <f t="shared" si="417"/>
        <v/>
      </c>
      <c r="BC1316">
        <f t="shared" si="407"/>
        <v>1</v>
      </c>
      <c r="BD1316" s="296"/>
      <c r="BE1316" s="296"/>
      <c r="BF1316" s="332">
        <v>45124</v>
      </c>
      <c r="BG1316" s="2" t="s">
        <v>115</v>
      </c>
      <c r="BH1316" s="2" t="s">
        <v>148</v>
      </c>
      <c r="BI1316" s="323">
        <v>45839</v>
      </c>
      <c r="BJ1316" s="323">
        <v>45930</v>
      </c>
      <c r="BK1316" s="324">
        <v>2208</v>
      </c>
      <c r="BL1316" s="325">
        <v>103.75</v>
      </c>
      <c r="BM1316" s="274">
        <f t="shared" si="408"/>
        <v>0.96609999999999996</v>
      </c>
      <c r="BN1316" s="326">
        <f t="shared" si="418"/>
        <v>107.39053928164786</v>
      </c>
      <c r="BO1316" s="296" t="str">
        <f t="shared" si="419"/>
        <v/>
      </c>
      <c r="BP1316" t="str">
        <f t="shared" si="409"/>
        <v/>
      </c>
      <c r="BQ1316" s="296"/>
      <c r="BR1316" s="332">
        <v>45106</v>
      </c>
      <c r="BS1316" s="2" t="s">
        <v>108</v>
      </c>
      <c r="BT1316" s="2" t="s">
        <v>143</v>
      </c>
      <c r="BU1316" s="323">
        <v>46753</v>
      </c>
      <c r="BV1316" s="323">
        <v>47118</v>
      </c>
      <c r="BW1316" s="324">
        <v>8784</v>
      </c>
      <c r="BX1316" s="325">
        <v>80.680000000000007</v>
      </c>
      <c r="BY1316" s="274">
        <f t="shared" si="410"/>
        <v>0.97602</v>
      </c>
      <c r="BZ1316" s="326">
        <f t="shared" si="420"/>
        <v>82.662240527858046</v>
      </c>
      <c r="CA1316" s="296" t="str">
        <f t="shared" si="421"/>
        <v/>
      </c>
    </row>
    <row r="1317" spans="12:79" x14ac:dyDescent="0.25">
      <c r="L1317" s="332">
        <v>43887</v>
      </c>
      <c r="M1317" s="2" t="s">
        <v>108</v>
      </c>
      <c r="N1317" s="2" t="s">
        <v>138</v>
      </c>
      <c r="O1317" s="323">
        <v>46023</v>
      </c>
      <c r="P1317" s="323">
        <v>46387</v>
      </c>
      <c r="Q1317" s="324">
        <v>8760</v>
      </c>
      <c r="R1317" s="325">
        <v>48.3</v>
      </c>
      <c r="S1317" s="274">
        <f t="shared" si="402"/>
        <v>1.06504</v>
      </c>
      <c r="T1317" s="326">
        <f t="shared" si="411"/>
        <v>45.350409374295801</v>
      </c>
      <c r="U1317" s="296" t="str">
        <f t="shared" si="403"/>
        <v/>
      </c>
      <c r="V1317" s="296"/>
      <c r="W1317" s="332">
        <v>44321</v>
      </c>
      <c r="X1317" s="2" t="s">
        <v>108</v>
      </c>
      <c r="Y1317" s="2" t="s">
        <v>135</v>
      </c>
      <c r="Z1317" s="323">
        <v>45658</v>
      </c>
      <c r="AA1317" s="323">
        <v>46022</v>
      </c>
      <c r="AB1317" s="324">
        <v>8760</v>
      </c>
      <c r="AC1317" s="325">
        <v>54.38</v>
      </c>
      <c r="AD1317" s="274">
        <f t="shared" si="404"/>
        <v>1.0967899999999999</v>
      </c>
      <c r="AE1317" s="326">
        <f t="shared" si="412"/>
        <v>49.581050155453646</v>
      </c>
      <c r="AF1317" s="296" t="str">
        <f t="shared" si="413"/>
        <v/>
      </c>
      <c r="AG1317" s="296"/>
      <c r="AH1317" s="332">
        <v>44743</v>
      </c>
      <c r="AI1317" s="2" t="s">
        <v>108</v>
      </c>
      <c r="AJ1317" s="2" t="s">
        <v>143</v>
      </c>
      <c r="AK1317" s="323">
        <v>46753</v>
      </c>
      <c r="AL1317" s="323">
        <v>47118</v>
      </c>
      <c r="AM1317" s="324">
        <v>8784</v>
      </c>
      <c r="AN1317" s="325">
        <v>124.28</v>
      </c>
      <c r="AO1317" s="274">
        <f t="shared" si="405"/>
        <v>0.98765000000000003</v>
      </c>
      <c r="AP1317" s="326">
        <f t="shared" si="414"/>
        <v>125.83405052397104</v>
      </c>
      <c r="AQ1317" s="296" t="str">
        <f t="shared" si="415"/>
        <v/>
      </c>
      <c r="AR1317" s="296"/>
      <c r="AS1317" s="332">
        <v>44761</v>
      </c>
      <c r="AT1317" s="2" t="s">
        <v>115</v>
      </c>
      <c r="AU1317" s="2" t="s">
        <v>140</v>
      </c>
      <c r="AV1317" s="323">
        <v>45566</v>
      </c>
      <c r="AW1317" s="323">
        <v>45657</v>
      </c>
      <c r="AX1317" s="324">
        <v>2209</v>
      </c>
      <c r="AY1317" s="325">
        <v>223.21</v>
      </c>
      <c r="AZ1317" s="274">
        <f t="shared" si="406"/>
        <v>0.98765000000000003</v>
      </c>
      <c r="BA1317" s="326">
        <f t="shared" si="416"/>
        <v>226.00111375487268</v>
      </c>
      <c r="BB1317" s="296" t="str">
        <f t="shared" si="417"/>
        <v/>
      </c>
      <c r="BC1317" t="str">
        <f t="shared" si="407"/>
        <v/>
      </c>
      <c r="BD1317" s="296"/>
      <c r="BE1317" s="296"/>
      <c r="BF1317" s="332">
        <v>45124</v>
      </c>
      <c r="BG1317" s="2" t="s">
        <v>115</v>
      </c>
      <c r="BH1317" s="2" t="s">
        <v>152</v>
      </c>
      <c r="BI1317" s="323">
        <v>45931</v>
      </c>
      <c r="BJ1317" s="323">
        <v>46022</v>
      </c>
      <c r="BK1317" s="324">
        <v>2209</v>
      </c>
      <c r="BL1317" s="325">
        <v>134.07</v>
      </c>
      <c r="BM1317" s="274">
        <f t="shared" si="408"/>
        <v>0.96609999999999996</v>
      </c>
      <c r="BN1317" s="326">
        <f t="shared" si="418"/>
        <v>138.77445399027016</v>
      </c>
      <c r="BO1317" s="296" t="str">
        <f t="shared" si="419"/>
        <v/>
      </c>
      <c r="BP1317" t="str">
        <f t="shared" si="409"/>
        <v/>
      </c>
      <c r="BQ1317" s="296"/>
      <c r="BR1317" s="332">
        <v>45106</v>
      </c>
      <c r="BS1317" s="2" t="s">
        <v>108</v>
      </c>
      <c r="BT1317" s="2" t="s">
        <v>146</v>
      </c>
      <c r="BU1317" s="323">
        <v>47119</v>
      </c>
      <c r="BV1317" s="323">
        <v>47483</v>
      </c>
      <c r="BW1317" s="324">
        <v>8760</v>
      </c>
      <c r="BX1317" s="325">
        <v>78.930000000000007</v>
      </c>
      <c r="BY1317" s="274">
        <f t="shared" si="410"/>
        <v>0.97602</v>
      </c>
      <c r="BZ1317" s="326">
        <f t="shared" si="420"/>
        <v>80.869244482695038</v>
      </c>
      <c r="CA1317" s="296" t="str">
        <f t="shared" si="421"/>
        <v/>
      </c>
    </row>
    <row r="1318" spans="12:79" x14ac:dyDescent="0.25">
      <c r="L1318" s="332">
        <v>43886</v>
      </c>
      <c r="M1318" s="2" t="s">
        <v>108</v>
      </c>
      <c r="N1318" s="2" t="s">
        <v>151</v>
      </c>
      <c r="O1318" s="323">
        <v>44197</v>
      </c>
      <c r="P1318" s="323">
        <v>44561</v>
      </c>
      <c r="Q1318" s="324">
        <v>8760</v>
      </c>
      <c r="R1318" s="325">
        <v>40.99</v>
      </c>
      <c r="S1318" s="274">
        <f t="shared" si="402"/>
        <v>1.06504</v>
      </c>
      <c r="T1318" s="326">
        <f t="shared" si="411"/>
        <v>38.486817396529709</v>
      </c>
      <c r="U1318" s="296" t="str">
        <f t="shared" si="403"/>
        <v/>
      </c>
      <c r="V1318" s="296"/>
      <c r="W1318" s="332">
        <v>44321</v>
      </c>
      <c r="X1318" s="2" t="s">
        <v>108</v>
      </c>
      <c r="Y1318" s="2" t="s">
        <v>138</v>
      </c>
      <c r="Z1318" s="323">
        <v>46023</v>
      </c>
      <c r="AA1318" s="323">
        <v>46387</v>
      </c>
      <c r="AB1318" s="324">
        <v>8760</v>
      </c>
      <c r="AC1318" s="325">
        <v>54.13</v>
      </c>
      <c r="AD1318" s="274">
        <f t="shared" si="404"/>
        <v>1.0967899999999999</v>
      </c>
      <c r="AE1318" s="326">
        <f t="shared" si="412"/>
        <v>49.353112263970317</v>
      </c>
      <c r="AF1318" s="296" t="str">
        <f t="shared" si="413"/>
        <v/>
      </c>
      <c r="AG1318" s="296"/>
      <c r="AH1318" s="332">
        <v>44743</v>
      </c>
      <c r="AI1318" s="2" t="s">
        <v>108</v>
      </c>
      <c r="AJ1318" s="2" t="s">
        <v>146</v>
      </c>
      <c r="AK1318" s="323">
        <v>47119</v>
      </c>
      <c r="AL1318" s="323">
        <v>47483</v>
      </c>
      <c r="AM1318" s="324">
        <v>8760</v>
      </c>
      <c r="AN1318" s="325">
        <v>119.66</v>
      </c>
      <c r="AO1318" s="274">
        <f t="shared" si="405"/>
        <v>0.98765000000000003</v>
      </c>
      <c r="AP1318" s="326">
        <f t="shared" si="414"/>
        <v>121.15628005872524</v>
      </c>
      <c r="AQ1318" s="296" t="str">
        <f t="shared" si="415"/>
        <v/>
      </c>
      <c r="AR1318" s="296"/>
      <c r="AS1318" s="332">
        <v>44761</v>
      </c>
      <c r="AT1318" s="2" t="s">
        <v>115</v>
      </c>
      <c r="AU1318" s="2" t="s">
        <v>135</v>
      </c>
      <c r="AV1318" s="323">
        <v>45658</v>
      </c>
      <c r="AW1318" s="323">
        <v>45747</v>
      </c>
      <c r="AX1318" s="324">
        <v>2159</v>
      </c>
      <c r="AY1318" s="325">
        <v>204.95</v>
      </c>
      <c r="AZ1318" s="274">
        <f t="shared" si="406"/>
        <v>0.98765000000000003</v>
      </c>
      <c r="BA1318" s="326">
        <f t="shared" si="416"/>
        <v>207.51278286842503</v>
      </c>
      <c r="BB1318" s="296" t="str">
        <f t="shared" si="417"/>
        <v/>
      </c>
      <c r="BC1318" t="str">
        <f t="shared" si="407"/>
        <v/>
      </c>
      <c r="BD1318" s="296"/>
      <c r="BE1318" s="296"/>
      <c r="BF1318" s="332">
        <v>45124</v>
      </c>
      <c r="BG1318" s="2" t="s">
        <v>115</v>
      </c>
      <c r="BH1318" s="2" t="s">
        <v>138</v>
      </c>
      <c r="BI1318" s="323">
        <v>46023</v>
      </c>
      <c r="BJ1318" s="323">
        <v>46112</v>
      </c>
      <c r="BK1318" s="324">
        <v>2159</v>
      </c>
      <c r="BL1318" s="325">
        <v>130.31</v>
      </c>
      <c r="BM1318" s="274">
        <f t="shared" si="408"/>
        <v>0.96609999999999996</v>
      </c>
      <c r="BN1318" s="326">
        <f t="shared" si="418"/>
        <v>134.88251733774973</v>
      </c>
      <c r="BO1318" s="296" t="str">
        <f t="shared" si="419"/>
        <v/>
      </c>
      <c r="BP1318" t="str">
        <f t="shared" si="409"/>
        <v/>
      </c>
      <c r="BQ1318" s="296"/>
      <c r="BR1318" s="332">
        <v>45106</v>
      </c>
      <c r="BS1318" s="2" t="s">
        <v>108</v>
      </c>
      <c r="BT1318" s="2" t="s">
        <v>149</v>
      </c>
      <c r="BU1318" s="323">
        <v>47484</v>
      </c>
      <c r="BV1318" s="323">
        <v>47848</v>
      </c>
      <c r="BW1318" s="324">
        <v>8760</v>
      </c>
      <c r="BX1318" s="325">
        <v>77.83</v>
      </c>
      <c r="BY1318" s="274">
        <f t="shared" si="410"/>
        <v>0.97602</v>
      </c>
      <c r="BZ1318" s="326">
        <f t="shared" si="420"/>
        <v>79.742218397163995</v>
      </c>
      <c r="CA1318" s="296" t="str">
        <f t="shared" si="421"/>
        <v/>
      </c>
    </row>
    <row r="1319" spans="12:79" x14ac:dyDescent="0.25">
      <c r="L1319" s="332">
        <v>43886</v>
      </c>
      <c r="M1319" s="2" t="s">
        <v>108</v>
      </c>
      <c r="N1319" s="2" t="s">
        <v>133</v>
      </c>
      <c r="O1319" s="323">
        <v>44562</v>
      </c>
      <c r="P1319" s="323">
        <v>44926</v>
      </c>
      <c r="Q1319" s="324">
        <v>8760</v>
      </c>
      <c r="R1319" s="325">
        <v>44.6</v>
      </c>
      <c r="S1319" s="274">
        <f t="shared" si="402"/>
        <v>1.06504</v>
      </c>
      <c r="T1319" s="326">
        <f t="shared" si="411"/>
        <v>41.8763614512131</v>
      </c>
      <c r="U1319" s="296" t="str">
        <f t="shared" si="403"/>
        <v/>
      </c>
      <c r="V1319" s="296"/>
      <c r="W1319" s="332">
        <v>44321</v>
      </c>
      <c r="X1319" s="2" t="s">
        <v>108</v>
      </c>
      <c r="Y1319" s="2" t="s">
        <v>141</v>
      </c>
      <c r="Z1319" s="323">
        <v>46388</v>
      </c>
      <c r="AA1319" s="323">
        <v>46752</v>
      </c>
      <c r="AB1319" s="324">
        <v>8760</v>
      </c>
      <c r="AC1319" s="325">
        <v>54.5</v>
      </c>
      <c r="AD1319" s="274">
        <f t="shared" si="404"/>
        <v>1.0967899999999999</v>
      </c>
      <c r="AE1319" s="326">
        <f t="shared" si="412"/>
        <v>49.690460343365643</v>
      </c>
      <c r="AF1319" s="296" t="str">
        <f t="shared" si="413"/>
        <v/>
      </c>
      <c r="AG1319" s="296"/>
      <c r="AH1319" s="332">
        <v>44743</v>
      </c>
      <c r="AI1319" s="2" t="s">
        <v>108</v>
      </c>
      <c r="AJ1319" s="2" t="s">
        <v>149</v>
      </c>
      <c r="AK1319" s="323">
        <v>47484</v>
      </c>
      <c r="AL1319" s="323">
        <v>47848</v>
      </c>
      <c r="AM1319" s="324">
        <v>8760</v>
      </c>
      <c r="AN1319" s="325">
        <v>119.66</v>
      </c>
      <c r="AO1319" s="274">
        <f t="shared" si="405"/>
        <v>0.98765000000000003</v>
      </c>
      <c r="AP1319" s="326">
        <f t="shared" si="414"/>
        <v>121.15628005872524</v>
      </c>
      <c r="AQ1319" s="296" t="str">
        <f t="shared" si="415"/>
        <v/>
      </c>
      <c r="AR1319" s="296"/>
      <c r="AS1319" s="332">
        <v>44761</v>
      </c>
      <c r="AT1319" s="2" t="s">
        <v>115</v>
      </c>
      <c r="AU1319" s="2" t="s">
        <v>145</v>
      </c>
      <c r="AV1319" s="323">
        <v>45748</v>
      </c>
      <c r="AW1319" s="323">
        <v>45838</v>
      </c>
      <c r="AX1319" s="324">
        <v>2184</v>
      </c>
      <c r="AY1319" s="325"/>
      <c r="AZ1319" s="274">
        <f t="shared" si="406"/>
        <v>0.98765000000000003</v>
      </c>
      <c r="BA1319" s="326" t="str">
        <f t="shared" si="416"/>
        <v/>
      </c>
      <c r="BB1319" s="296" t="str">
        <f t="shared" si="417"/>
        <v/>
      </c>
      <c r="BC1319" t="str">
        <f t="shared" si="407"/>
        <v/>
      </c>
      <c r="BD1319" s="296"/>
      <c r="BE1319" s="296"/>
      <c r="BF1319" s="332">
        <v>45124</v>
      </c>
      <c r="BG1319" s="2" t="s">
        <v>115</v>
      </c>
      <c r="BH1319" s="2" t="s">
        <v>157</v>
      </c>
      <c r="BI1319" s="323">
        <v>46113</v>
      </c>
      <c r="BJ1319" s="323">
        <v>46203</v>
      </c>
      <c r="BK1319" s="324">
        <v>2184</v>
      </c>
      <c r="BL1319" s="325"/>
      <c r="BM1319" s="274">
        <f t="shared" si="408"/>
        <v>0.96609999999999996</v>
      </c>
      <c r="BN1319" s="326" t="str">
        <f t="shared" si="418"/>
        <v/>
      </c>
      <c r="BO1319" s="296" t="str">
        <f t="shared" si="419"/>
        <v/>
      </c>
      <c r="BP1319" t="str">
        <f t="shared" si="409"/>
        <v/>
      </c>
      <c r="BQ1319" s="296"/>
      <c r="BR1319" s="332">
        <v>45106</v>
      </c>
      <c r="BS1319" s="2" t="s">
        <v>108</v>
      </c>
      <c r="BT1319" s="2" t="s">
        <v>153</v>
      </c>
      <c r="BU1319" s="323">
        <v>47849</v>
      </c>
      <c r="BV1319" s="323">
        <v>48213</v>
      </c>
      <c r="BW1319" s="324">
        <v>8760</v>
      </c>
      <c r="BX1319" s="325">
        <v>77.540000000000006</v>
      </c>
      <c r="BY1319" s="274">
        <f t="shared" si="410"/>
        <v>0.97602</v>
      </c>
      <c r="BZ1319" s="326">
        <f t="shared" si="420"/>
        <v>79.445093338251269</v>
      </c>
      <c r="CA1319" s="296" t="str">
        <f t="shared" si="421"/>
        <v/>
      </c>
    </row>
    <row r="1320" spans="12:79" x14ac:dyDescent="0.25">
      <c r="L1320" s="332">
        <v>43886</v>
      </c>
      <c r="M1320" s="2" t="s">
        <v>108</v>
      </c>
      <c r="N1320" s="2" t="s">
        <v>110</v>
      </c>
      <c r="O1320" s="323">
        <v>44927</v>
      </c>
      <c r="P1320" s="323">
        <v>45291</v>
      </c>
      <c r="Q1320" s="324">
        <v>8760</v>
      </c>
      <c r="R1320" s="325">
        <v>46.7</v>
      </c>
      <c r="S1320" s="274">
        <f t="shared" si="402"/>
        <v>1.06504</v>
      </c>
      <c r="T1320" s="326">
        <f t="shared" si="411"/>
        <v>43.848118380530309</v>
      </c>
      <c r="U1320" s="296" t="str">
        <f t="shared" si="403"/>
        <v/>
      </c>
      <c r="V1320" s="296"/>
      <c r="W1320" s="332">
        <v>44320</v>
      </c>
      <c r="X1320" s="2" t="s">
        <v>108</v>
      </c>
      <c r="Y1320" s="2" t="s">
        <v>133</v>
      </c>
      <c r="Z1320" s="323">
        <v>44562</v>
      </c>
      <c r="AA1320" s="323">
        <v>44926</v>
      </c>
      <c r="AB1320" s="324">
        <v>8760</v>
      </c>
      <c r="AC1320" s="325">
        <v>60.41</v>
      </c>
      <c r="AD1320" s="274">
        <f t="shared" si="404"/>
        <v>1.0967899999999999</v>
      </c>
      <c r="AE1320" s="326">
        <f t="shared" si="412"/>
        <v>55.07891209803153</v>
      </c>
      <c r="AF1320" s="296" t="str">
        <f t="shared" si="413"/>
        <v/>
      </c>
      <c r="AG1320" s="296"/>
      <c r="AH1320" s="332">
        <v>44743</v>
      </c>
      <c r="AI1320" s="2" t="s">
        <v>108</v>
      </c>
      <c r="AJ1320" s="2" t="s">
        <v>153</v>
      </c>
      <c r="AK1320" s="323">
        <v>47849</v>
      </c>
      <c r="AL1320" s="323">
        <v>48213</v>
      </c>
      <c r="AM1320" s="324">
        <v>8760</v>
      </c>
      <c r="AN1320" s="325">
        <v>119.48</v>
      </c>
      <c r="AO1320" s="274">
        <f t="shared" si="405"/>
        <v>0.98765000000000003</v>
      </c>
      <c r="AP1320" s="326">
        <f t="shared" si="414"/>
        <v>120.97402926137802</v>
      </c>
      <c r="AQ1320" s="296" t="str">
        <f t="shared" si="415"/>
        <v/>
      </c>
      <c r="AR1320" s="296"/>
      <c r="AS1320" s="332">
        <v>44760</v>
      </c>
      <c r="AT1320" s="2" t="s">
        <v>115</v>
      </c>
      <c r="AU1320" s="2" t="s">
        <v>186</v>
      </c>
      <c r="AV1320" s="323">
        <v>44835</v>
      </c>
      <c r="AW1320" s="323">
        <v>44926</v>
      </c>
      <c r="AX1320" s="324">
        <v>2209</v>
      </c>
      <c r="AY1320" s="325">
        <v>424.96</v>
      </c>
      <c r="AZ1320" s="274">
        <f t="shared" si="406"/>
        <v>0.98765000000000003</v>
      </c>
      <c r="BA1320" s="326">
        <f t="shared" si="416"/>
        <v>430.27388244823567</v>
      </c>
      <c r="BB1320" s="296" t="str">
        <f t="shared" si="417"/>
        <v/>
      </c>
      <c r="BC1320" t="str">
        <f t="shared" si="407"/>
        <v/>
      </c>
      <c r="BD1320" s="296"/>
      <c r="BE1320" s="296"/>
      <c r="BF1320" s="332">
        <v>45121</v>
      </c>
      <c r="BG1320" s="2" t="s">
        <v>115</v>
      </c>
      <c r="BH1320" s="2" t="s">
        <v>116</v>
      </c>
      <c r="BI1320" s="323">
        <v>45200</v>
      </c>
      <c r="BJ1320" s="323">
        <v>45291</v>
      </c>
      <c r="BK1320" s="324">
        <v>2209</v>
      </c>
      <c r="BL1320" s="325">
        <v>114.94</v>
      </c>
      <c r="BM1320" s="274">
        <f t="shared" si="408"/>
        <v>0.96609999999999996</v>
      </c>
      <c r="BN1320" s="326">
        <f t="shared" si="418"/>
        <v>118.97319118103717</v>
      </c>
      <c r="BO1320" s="296">
        <f t="shared" si="419"/>
        <v>118.97319118103717</v>
      </c>
      <c r="BP1320">
        <f t="shared" si="409"/>
        <v>1</v>
      </c>
      <c r="BQ1320" s="296"/>
      <c r="BR1320" s="332">
        <v>45106</v>
      </c>
      <c r="BS1320" s="2" t="s">
        <v>108</v>
      </c>
      <c r="BT1320" s="2" t="s">
        <v>155</v>
      </c>
      <c r="BU1320" s="323">
        <v>48214</v>
      </c>
      <c r="BV1320" s="323">
        <v>48579</v>
      </c>
      <c r="BW1320" s="324">
        <v>8784</v>
      </c>
      <c r="BX1320" s="325">
        <v>77.06</v>
      </c>
      <c r="BY1320" s="274">
        <f t="shared" si="410"/>
        <v>0.97602</v>
      </c>
      <c r="BZ1320" s="326">
        <f t="shared" si="420"/>
        <v>78.953300137292274</v>
      </c>
      <c r="CA1320" s="296" t="str">
        <f t="shared" si="421"/>
        <v/>
      </c>
    </row>
    <row r="1321" spans="12:79" x14ac:dyDescent="0.25">
      <c r="L1321" s="332">
        <v>43886</v>
      </c>
      <c r="M1321" s="2" t="s">
        <v>108</v>
      </c>
      <c r="N1321" s="2" t="s">
        <v>111</v>
      </c>
      <c r="O1321" s="323">
        <v>45292</v>
      </c>
      <c r="P1321" s="323">
        <v>45657</v>
      </c>
      <c r="Q1321" s="324">
        <v>8784</v>
      </c>
      <c r="R1321" s="325">
        <v>47.63</v>
      </c>
      <c r="S1321" s="274">
        <f t="shared" si="402"/>
        <v>1.06504</v>
      </c>
      <c r="T1321" s="326">
        <f t="shared" si="411"/>
        <v>44.721325020656501</v>
      </c>
      <c r="U1321" s="296" t="str">
        <f t="shared" si="403"/>
        <v/>
      </c>
      <c r="V1321" s="296"/>
      <c r="W1321" s="332">
        <v>44320</v>
      </c>
      <c r="X1321" s="2" t="s">
        <v>108</v>
      </c>
      <c r="Y1321" s="2" t="s">
        <v>110</v>
      </c>
      <c r="Z1321" s="323">
        <v>44927</v>
      </c>
      <c r="AA1321" s="323">
        <v>45291</v>
      </c>
      <c r="AB1321" s="324">
        <v>8760</v>
      </c>
      <c r="AC1321" s="325">
        <v>58.43</v>
      </c>
      <c r="AD1321" s="274">
        <f t="shared" si="404"/>
        <v>1.0967899999999999</v>
      </c>
      <c r="AE1321" s="326">
        <f t="shared" si="412"/>
        <v>53.273643997483568</v>
      </c>
      <c r="AF1321" s="296" t="str">
        <f t="shared" si="413"/>
        <v/>
      </c>
      <c r="AG1321" s="296"/>
      <c r="AH1321" s="332">
        <v>44743</v>
      </c>
      <c r="AI1321" s="2" t="s">
        <v>108</v>
      </c>
      <c r="AJ1321" s="2" t="s">
        <v>155</v>
      </c>
      <c r="AK1321" s="323">
        <v>48214</v>
      </c>
      <c r="AL1321" s="323">
        <v>48579</v>
      </c>
      <c r="AM1321" s="324">
        <v>8784</v>
      </c>
      <c r="AN1321" s="325">
        <v>119.28</v>
      </c>
      <c r="AO1321" s="274">
        <f t="shared" si="405"/>
        <v>0.98765000000000003</v>
      </c>
      <c r="AP1321" s="326">
        <f t="shared" si="414"/>
        <v>120.77152837543665</v>
      </c>
      <c r="AQ1321" s="296" t="str">
        <f t="shared" si="415"/>
        <v/>
      </c>
      <c r="AR1321" s="296"/>
      <c r="AS1321" s="332">
        <v>44760</v>
      </c>
      <c r="AT1321" s="2" t="s">
        <v>115</v>
      </c>
      <c r="AU1321" s="2" t="s">
        <v>110</v>
      </c>
      <c r="AV1321" s="323">
        <v>44927</v>
      </c>
      <c r="AW1321" s="323">
        <v>45016</v>
      </c>
      <c r="AX1321" s="324">
        <v>2159</v>
      </c>
      <c r="AY1321" s="325">
        <v>415.28</v>
      </c>
      <c r="AZ1321" s="274">
        <f t="shared" si="406"/>
        <v>0.98765000000000003</v>
      </c>
      <c r="BA1321" s="326">
        <f t="shared" si="416"/>
        <v>420.47283956867307</v>
      </c>
      <c r="BB1321" s="296" t="str">
        <f t="shared" si="417"/>
        <v/>
      </c>
      <c r="BC1321" t="str">
        <f t="shared" si="407"/>
        <v/>
      </c>
      <c r="BD1321" s="296"/>
      <c r="BE1321" s="296"/>
      <c r="BF1321" s="332">
        <v>45121</v>
      </c>
      <c r="BG1321" s="2" t="s">
        <v>115</v>
      </c>
      <c r="BH1321" s="2" t="s">
        <v>111</v>
      </c>
      <c r="BI1321" s="323">
        <v>45292</v>
      </c>
      <c r="BJ1321" s="323">
        <v>45382</v>
      </c>
      <c r="BK1321" s="324">
        <v>2183</v>
      </c>
      <c r="BL1321" s="325">
        <v>137.36000000000001</v>
      </c>
      <c r="BM1321" s="274">
        <f t="shared" si="408"/>
        <v>0.96609999999999996</v>
      </c>
      <c r="BN1321" s="326">
        <f t="shared" si="418"/>
        <v>142.17989856122557</v>
      </c>
      <c r="BO1321" s="296">
        <f t="shared" si="419"/>
        <v>142.17989856122557</v>
      </c>
      <c r="BP1321">
        <f t="shared" si="409"/>
        <v>1</v>
      </c>
      <c r="BQ1321" s="296"/>
      <c r="BR1321" s="332">
        <v>45106</v>
      </c>
      <c r="BS1321" s="2" t="s">
        <v>108</v>
      </c>
      <c r="BT1321" s="2" t="s">
        <v>158</v>
      </c>
      <c r="BU1321" s="323">
        <v>48580</v>
      </c>
      <c r="BV1321" s="323">
        <v>48944</v>
      </c>
      <c r="BW1321" s="324">
        <v>8760</v>
      </c>
      <c r="BX1321" s="325">
        <v>76.38</v>
      </c>
      <c r="BY1321" s="274">
        <f t="shared" si="410"/>
        <v>0.97602</v>
      </c>
      <c r="BZ1321" s="326">
        <f t="shared" si="420"/>
        <v>78.256593102600348</v>
      </c>
      <c r="CA1321" s="296" t="str">
        <f t="shared" si="421"/>
        <v/>
      </c>
    </row>
    <row r="1322" spans="12:79" x14ac:dyDescent="0.25">
      <c r="L1322" s="332">
        <v>43886</v>
      </c>
      <c r="M1322" s="2" t="s">
        <v>108</v>
      </c>
      <c r="N1322" s="2" t="s">
        <v>135</v>
      </c>
      <c r="O1322" s="323">
        <v>45658</v>
      </c>
      <c r="P1322" s="323">
        <v>46022</v>
      </c>
      <c r="Q1322" s="324">
        <v>8760</v>
      </c>
      <c r="R1322" s="325">
        <v>48.08</v>
      </c>
      <c r="S1322" s="274">
        <f t="shared" si="402"/>
        <v>1.06504</v>
      </c>
      <c r="T1322" s="326">
        <f t="shared" si="411"/>
        <v>45.143844362653041</v>
      </c>
      <c r="U1322" s="296" t="str">
        <f t="shared" si="403"/>
        <v/>
      </c>
      <c r="V1322" s="296"/>
      <c r="W1322" s="332">
        <v>44320</v>
      </c>
      <c r="X1322" s="2" t="s">
        <v>108</v>
      </c>
      <c r="Y1322" s="2" t="s">
        <v>111</v>
      </c>
      <c r="Z1322" s="323">
        <v>45292</v>
      </c>
      <c r="AA1322" s="323">
        <v>45657</v>
      </c>
      <c r="AB1322" s="324">
        <v>8784</v>
      </c>
      <c r="AC1322" s="325">
        <v>56.02</v>
      </c>
      <c r="AD1322" s="274">
        <f t="shared" si="404"/>
        <v>1.0967899999999999</v>
      </c>
      <c r="AE1322" s="326">
        <f t="shared" si="412"/>
        <v>51.076322723584283</v>
      </c>
      <c r="AF1322" s="296" t="str">
        <f t="shared" si="413"/>
        <v/>
      </c>
      <c r="AG1322" s="296"/>
      <c r="AH1322" s="332">
        <v>44742</v>
      </c>
      <c r="AI1322" s="2" t="s">
        <v>108</v>
      </c>
      <c r="AJ1322" s="2" t="s">
        <v>110</v>
      </c>
      <c r="AK1322" s="323">
        <v>44927</v>
      </c>
      <c r="AL1322" s="323">
        <v>45291</v>
      </c>
      <c r="AM1322" s="324">
        <v>8760</v>
      </c>
      <c r="AN1322" s="325">
        <v>295.23</v>
      </c>
      <c r="AO1322" s="274">
        <f t="shared" si="405"/>
        <v>1.02495</v>
      </c>
      <c r="AP1322" s="326">
        <f t="shared" si="414"/>
        <v>288.0433191863018</v>
      </c>
      <c r="AQ1322" s="296" t="str">
        <f t="shared" si="415"/>
        <v/>
      </c>
      <c r="AR1322" s="296"/>
      <c r="AS1322" s="332">
        <v>44760</v>
      </c>
      <c r="AT1322" s="2" t="s">
        <v>115</v>
      </c>
      <c r="AU1322" s="2" t="s">
        <v>134</v>
      </c>
      <c r="AV1322" s="323">
        <v>45017</v>
      </c>
      <c r="AW1322" s="323">
        <v>45107</v>
      </c>
      <c r="AX1322" s="324">
        <v>2184</v>
      </c>
      <c r="AY1322" s="325">
        <v>286.24</v>
      </c>
      <c r="AZ1322" s="274">
        <f t="shared" si="406"/>
        <v>0.98765000000000003</v>
      </c>
      <c r="BA1322" s="326">
        <f t="shared" si="416"/>
        <v>289.81926795929735</v>
      </c>
      <c r="BB1322" s="296" t="str">
        <f t="shared" si="417"/>
        <v/>
      </c>
      <c r="BC1322" t="str">
        <f t="shared" si="407"/>
        <v/>
      </c>
      <c r="BD1322" s="296"/>
      <c r="BE1322" s="296"/>
      <c r="BF1322" s="332">
        <v>45121</v>
      </c>
      <c r="BG1322" s="2" t="s">
        <v>115</v>
      </c>
      <c r="BH1322" s="2" t="s">
        <v>117</v>
      </c>
      <c r="BI1322" s="323">
        <v>45383</v>
      </c>
      <c r="BJ1322" s="323">
        <v>45473</v>
      </c>
      <c r="BK1322" s="324">
        <v>2184</v>
      </c>
      <c r="BL1322" s="325">
        <v>115.77</v>
      </c>
      <c r="BM1322" s="274">
        <f t="shared" si="408"/>
        <v>0.96609999999999996</v>
      </c>
      <c r="BN1322" s="326">
        <f t="shared" si="418"/>
        <v>119.83231549529035</v>
      </c>
      <c r="BO1322" s="296">
        <f t="shared" si="419"/>
        <v>119.83231549529035</v>
      </c>
      <c r="BP1322">
        <f t="shared" si="409"/>
        <v>1</v>
      </c>
      <c r="BQ1322" s="296"/>
      <c r="BR1322" s="332">
        <v>45105</v>
      </c>
      <c r="BS1322" s="2" t="s">
        <v>108</v>
      </c>
      <c r="BT1322" s="2" t="s">
        <v>111</v>
      </c>
      <c r="BU1322" s="323">
        <v>45292</v>
      </c>
      <c r="BV1322" s="323">
        <v>45657</v>
      </c>
      <c r="BW1322" s="324">
        <v>8784</v>
      </c>
      <c r="BX1322" s="325">
        <v>140.54</v>
      </c>
      <c r="BY1322" s="274">
        <f t="shared" si="410"/>
        <v>0.97602</v>
      </c>
      <c r="BZ1322" s="326">
        <f t="shared" si="420"/>
        <v>143.99295096411959</v>
      </c>
      <c r="CA1322" s="296">
        <f t="shared" si="421"/>
        <v>143.99295096411959</v>
      </c>
    </row>
    <row r="1323" spans="12:79" x14ac:dyDescent="0.25">
      <c r="L1323" s="332">
        <v>43886</v>
      </c>
      <c r="M1323" s="2" t="s">
        <v>108</v>
      </c>
      <c r="N1323" s="2" t="s">
        <v>138</v>
      </c>
      <c r="O1323" s="323">
        <v>46023</v>
      </c>
      <c r="P1323" s="323">
        <v>46387</v>
      </c>
      <c r="Q1323" s="324">
        <v>8760</v>
      </c>
      <c r="R1323" s="325">
        <v>48.63</v>
      </c>
      <c r="S1323" s="274">
        <f t="shared" si="402"/>
        <v>1.06504</v>
      </c>
      <c r="T1323" s="326">
        <f t="shared" si="411"/>
        <v>45.660256891759936</v>
      </c>
      <c r="U1323" s="296" t="str">
        <f t="shared" si="403"/>
        <v/>
      </c>
      <c r="V1323" s="296"/>
      <c r="W1323" s="332">
        <v>44320</v>
      </c>
      <c r="X1323" s="2" t="s">
        <v>108</v>
      </c>
      <c r="Y1323" s="2" t="s">
        <v>135</v>
      </c>
      <c r="Z1323" s="323">
        <v>45658</v>
      </c>
      <c r="AA1323" s="323">
        <v>46022</v>
      </c>
      <c r="AB1323" s="324">
        <v>8760</v>
      </c>
      <c r="AC1323" s="325">
        <v>54.23</v>
      </c>
      <c r="AD1323" s="274">
        <f t="shared" si="404"/>
        <v>1.0967899999999999</v>
      </c>
      <c r="AE1323" s="326">
        <f t="shared" si="412"/>
        <v>49.444287420563647</v>
      </c>
      <c r="AF1323" s="296" t="str">
        <f t="shared" si="413"/>
        <v/>
      </c>
      <c r="AG1323" s="296"/>
      <c r="AH1323" s="332">
        <v>44742</v>
      </c>
      <c r="AI1323" s="2" t="s">
        <v>108</v>
      </c>
      <c r="AJ1323" s="2" t="s">
        <v>111</v>
      </c>
      <c r="AK1323" s="323">
        <v>45292</v>
      </c>
      <c r="AL1323" s="323">
        <v>45657</v>
      </c>
      <c r="AM1323" s="324">
        <v>8784</v>
      </c>
      <c r="AN1323" s="325">
        <v>187.31</v>
      </c>
      <c r="AO1323" s="274">
        <f t="shared" si="405"/>
        <v>1.02495</v>
      </c>
      <c r="AP1323" s="326">
        <f t="shared" si="414"/>
        <v>182.75037806722278</v>
      </c>
      <c r="AQ1323" s="296">
        <f t="shared" si="415"/>
        <v>182.75037806722278</v>
      </c>
      <c r="AR1323" s="296"/>
      <c r="AS1323" s="332">
        <v>44760</v>
      </c>
      <c r="AT1323" s="2" t="s">
        <v>115</v>
      </c>
      <c r="AU1323" s="2" t="s">
        <v>137</v>
      </c>
      <c r="AV1323" s="323">
        <v>45108</v>
      </c>
      <c r="AW1323" s="323">
        <v>45199</v>
      </c>
      <c r="AX1323" s="324">
        <v>2208</v>
      </c>
      <c r="AY1323" s="325">
        <v>282.24</v>
      </c>
      <c r="AZ1323" s="274">
        <f t="shared" si="406"/>
        <v>0.98765000000000003</v>
      </c>
      <c r="BA1323" s="326">
        <f t="shared" si="416"/>
        <v>285.76925024046983</v>
      </c>
      <c r="BB1323" s="296" t="str">
        <f t="shared" si="417"/>
        <v/>
      </c>
      <c r="BC1323" t="str">
        <f t="shared" si="407"/>
        <v/>
      </c>
      <c r="BD1323" s="296"/>
      <c r="BE1323" s="296"/>
      <c r="BF1323" s="332">
        <v>45121</v>
      </c>
      <c r="BG1323" s="2" t="s">
        <v>115</v>
      </c>
      <c r="BH1323" s="2" t="s">
        <v>118</v>
      </c>
      <c r="BI1323" s="323">
        <v>45474</v>
      </c>
      <c r="BJ1323" s="323">
        <v>45565</v>
      </c>
      <c r="BK1323" s="324">
        <v>2208</v>
      </c>
      <c r="BL1323" s="325">
        <v>125.14</v>
      </c>
      <c r="BM1323" s="274">
        <f t="shared" si="408"/>
        <v>0.96609999999999996</v>
      </c>
      <c r="BN1323" s="326">
        <f t="shared" si="418"/>
        <v>129.53110444053411</v>
      </c>
      <c r="BO1323" s="296">
        <f t="shared" si="419"/>
        <v>129.53110444053411</v>
      </c>
      <c r="BP1323">
        <f t="shared" si="409"/>
        <v>1</v>
      </c>
      <c r="BQ1323" s="296"/>
      <c r="BR1323" s="332">
        <v>45105</v>
      </c>
      <c r="BS1323" s="2" t="s">
        <v>108</v>
      </c>
      <c r="BT1323" s="2" t="s">
        <v>135</v>
      </c>
      <c r="BU1323" s="323">
        <v>45658</v>
      </c>
      <c r="BV1323" s="323">
        <v>46022</v>
      </c>
      <c r="BW1323" s="324">
        <v>8760</v>
      </c>
      <c r="BX1323" s="325">
        <v>121.66</v>
      </c>
      <c r="BY1323" s="274">
        <f t="shared" si="410"/>
        <v>0.97602</v>
      </c>
      <c r="BZ1323" s="326">
        <f t="shared" si="420"/>
        <v>124.64908505973239</v>
      </c>
      <c r="CA1323" s="296" t="str">
        <f t="shared" si="421"/>
        <v/>
      </c>
    </row>
    <row r="1324" spans="12:79" x14ac:dyDescent="0.25">
      <c r="L1324" s="332">
        <v>43885</v>
      </c>
      <c r="M1324" s="2" t="s">
        <v>108</v>
      </c>
      <c r="N1324" s="2" t="s">
        <v>151</v>
      </c>
      <c r="O1324" s="323">
        <v>44197</v>
      </c>
      <c r="P1324" s="323">
        <v>44561</v>
      </c>
      <c r="Q1324" s="324">
        <v>8760</v>
      </c>
      <c r="R1324" s="325">
        <v>41.23</v>
      </c>
      <c r="S1324" s="274">
        <f t="shared" si="402"/>
        <v>1.06504</v>
      </c>
      <c r="T1324" s="326">
        <f t="shared" si="411"/>
        <v>38.712161045594527</v>
      </c>
      <c r="U1324" s="296" t="str">
        <f t="shared" si="403"/>
        <v/>
      </c>
      <c r="V1324" s="296"/>
      <c r="W1324" s="332">
        <v>44320</v>
      </c>
      <c r="X1324" s="2" t="s">
        <v>108</v>
      </c>
      <c r="Y1324" s="2" t="s">
        <v>138</v>
      </c>
      <c r="Z1324" s="323">
        <v>46023</v>
      </c>
      <c r="AA1324" s="323">
        <v>46387</v>
      </c>
      <c r="AB1324" s="324">
        <v>8760</v>
      </c>
      <c r="AC1324" s="325">
        <v>53.98</v>
      </c>
      <c r="AD1324" s="274">
        <f t="shared" si="404"/>
        <v>1.0967899999999999</v>
      </c>
      <c r="AE1324" s="326">
        <f t="shared" si="412"/>
        <v>49.216349529080318</v>
      </c>
      <c r="AF1324" s="296" t="str">
        <f t="shared" si="413"/>
        <v/>
      </c>
      <c r="AG1324" s="296"/>
      <c r="AH1324" s="332">
        <v>44742</v>
      </c>
      <c r="AI1324" s="2" t="s">
        <v>108</v>
      </c>
      <c r="AJ1324" s="2" t="s">
        <v>135</v>
      </c>
      <c r="AK1324" s="323">
        <v>45658</v>
      </c>
      <c r="AL1324" s="323">
        <v>46022</v>
      </c>
      <c r="AM1324" s="324">
        <v>8760</v>
      </c>
      <c r="AN1324" s="325">
        <v>155.26</v>
      </c>
      <c r="AO1324" s="274">
        <f t="shared" si="405"/>
        <v>1.02495</v>
      </c>
      <c r="AP1324" s="326">
        <f t="shared" si="414"/>
        <v>151.4805600273184</v>
      </c>
      <c r="AQ1324" s="296" t="str">
        <f t="shared" si="415"/>
        <v/>
      </c>
      <c r="AR1324" s="296"/>
      <c r="AS1324" s="332">
        <v>44760</v>
      </c>
      <c r="AT1324" s="2" t="s">
        <v>115</v>
      </c>
      <c r="AU1324" s="2" t="s">
        <v>116</v>
      </c>
      <c r="AV1324" s="323">
        <v>45200</v>
      </c>
      <c r="AW1324" s="323">
        <v>45291</v>
      </c>
      <c r="AX1324" s="324">
        <v>2209</v>
      </c>
      <c r="AY1324" s="325">
        <v>357</v>
      </c>
      <c r="AZ1324" s="274">
        <f t="shared" si="406"/>
        <v>0.98765000000000003</v>
      </c>
      <c r="BA1324" s="326">
        <f t="shared" si="416"/>
        <v>361.46408140535613</v>
      </c>
      <c r="BB1324" s="296" t="str">
        <f t="shared" si="417"/>
        <v/>
      </c>
      <c r="BC1324">
        <f t="shared" si="407"/>
        <v>1</v>
      </c>
      <c r="BD1324" s="296"/>
      <c r="BE1324" s="296"/>
      <c r="BF1324" s="332">
        <v>45121</v>
      </c>
      <c r="BG1324" s="2" t="s">
        <v>115</v>
      </c>
      <c r="BH1324" s="2" t="s">
        <v>140</v>
      </c>
      <c r="BI1324" s="323">
        <v>45566</v>
      </c>
      <c r="BJ1324" s="323">
        <v>45657</v>
      </c>
      <c r="BK1324" s="324">
        <v>2209</v>
      </c>
      <c r="BL1324" s="325">
        <v>152.5</v>
      </c>
      <c r="BM1324" s="274">
        <f t="shared" si="408"/>
        <v>0.96609999999999996</v>
      </c>
      <c r="BN1324" s="326">
        <f t="shared" si="418"/>
        <v>157.85115412483179</v>
      </c>
      <c r="BO1324" s="296" t="str">
        <f t="shared" si="419"/>
        <v/>
      </c>
      <c r="BP1324" t="str">
        <f t="shared" si="409"/>
        <v/>
      </c>
      <c r="BQ1324" s="296"/>
      <c r="BR1324" s="332">
        <v>45105</v>
      </c>
      <c r="BS1324" s="2" t="s">
        <v>108</v>
      </c>
      <c r="BT1324" s="2" t="s">
        <v>138</v>
      </c>
      <c r="BU1324" s="323">
        <v>46023</v>
      </c>
      <c r="BV1324" s="323">
        <v>46387</v>
      </c>
      <c r="BW1324" s="324">
        <v>8760</v>
      </c>
      <c r="BX1324" s="325">
        <v>102.27</v>
      </c>
      <c r="BY1324" s="274">
        <f t="shared" si="410"/>
        <v>0.97602</v>
      </c>
      <c r="BZ1324" s="326">
        <f t="shared" si="420"/>
        <v>104.78268887932624</v>
      </c>
      <c r="CA1324" s="296" t="str">
        <f t="shared" si="421"/>
        <v/>
      </c>
    </row>
    <row r="1325" spans="12:79" x14ac:dyDescent="0.25">
      <c r="L1325" s="332">
        <v>43885</v>
      </c>
      <c r="M1325" s="2" t="s">
        <v>108</v>
      </c>
      <c r="N1325" s="2" t="s">
        <v>133</v>
      </c>
      <c r="O1325" s="323">
        <v>44562</v>
      </c>
      <c r="P1325" s="323">
        <v>44926</v>
      </c>
      <c r="Q1325" s="324">
        <v>8760</v>
      </c>
      <c r="R1325" s="325">
        <v>44.88</v>
      </c>
      <c r="S1325" s="274">
        <f t="shared" si="402"/>
        <v>1.06504</v>
      </c>
      <c r="T1325" s="326">
        <f t="shared" si="411"/>
        <v>42.139262375122065</v>
      </c>
      <c r="U1325" s="296" t="str">
        <f t="shared" si="403"/>
        <v/>
      </c>
      <c r="V1325" s="296"/>
      <c r="W1325" s="332">
        <v>44320</v>
      </c>
      <c r="X1325" s="2" t="s">
        <v>108</v>
      </c>
      <c r="Y1325" s="2" t="s">
        <v>141</v>
      </c>
      <c r="Z1325" s="323">
        <v>46388</v>
      </c>
      <c r="AA1325" s="323">
        <v>46752</v>
      </c>
      <c r="AB1325" s="324">
        <v>8760</v>
      </c>
      <c r="AC1325" s="325">
        <v>54.35</v>
      </c>
      <c r="AD1325" s="274">
        <f t="shared" si="404"/>
        <v>1.0967899999999999</v>
      </c>
      <c r="AE1325" s="326">
        <f t="shared" si="412"/>
        <v>49.553697608475645</v>
      </c>
      <c r="AF1325" s="296" t="str">
        <f t="shared" si="413"/>
        <v/>
      </c>
      <c r="AG1325" s="296"/>
      <c r="AH1325" s="332">
        <v>44742</v>
      </c>
      <c r="AI1325" s="2" t="s">
        <v>108</v>
      </c>
      <c r="AJ1325" s="2" t="s">
        <v>138</v>
      </c>
      <c r="AK1325" s="323">
        <v>46023</v>
      </c>
      <c r="AL1325" s="323">
        <v>46387</v>
      </c>
      <c r="AM1325" s="324">
        <v>8760</v>
      </c>
      <c r="AN1325" s="325">
        <v>143.01</v>
      </c>
      <c r="AO1325" s="274">
        <f t="shared" si="405"/>
        <v>1.02495</v>
      </c>
      <c r="AP1325" s="326">
        <f t="shared" si="414"/>
        <v>139.52875750036586</v>
      </c>
      <c r="AQ1325" s="296" t="str">
        <f t="shared" si="415"/>
        <v/>
      </c>
      <c r="AR1325" s="296"/>
      <c r="AS1325" s="332">
        <v>44760</v>
      </c>
      <c r="AT1325" s="2" t="s">
        <v>115</v>
      </c>
      <c r="AU1325" s="2" t="s">
        <v>111</v>
      </c>
      <c r="AV1325" s="323">
        <v>45292</v>
      </c>
      <c r="AW1325" s="323">
        <v>45382</v>
      </c>
      <c r="AX1325" s="324">
        <v>2183</v>
      </c>
      <c r="AY1325" s="325">
        <v>316.37</v>
      </c>
      <c r="AZ1325" s="274">
        <f t="shared" si="406"/>
        <v>0.98765000000000003</v>
      </c>
      <c r="BA1325" s="326">
        <f t="shared" si="416"/>
        <v>320.32602642636562</v>
      </c>
      <c r="BB1325" s="296" t="str">
        <f t="shared" si="417"/>
        <v/>
      </c>
      <c r="BC1325">
        <f t="shared" si="407"/>
        <v>1</v>
      </c>
      <c r="BD1325" s="296"/>
      <c r="BE1325" s="296"/>
      <c r="BF1325" s="332">
        <v>45121</v>
      </c>
      <c r="BG1325" s="2" t="s">
        <v>115</v>
      </c>
      <c r="BH1325" s="2" t="s">
        <v>135</v>
      </c>
      <c r="BI1325" s="323">
        <v>45658</v>
      </c>
      <c r="BJ1325" s="323">
        <v>45747</v>
      </c>
      <c r="BK1325" s="324">
        <v>2159</v>
      </c>
      <c r="BL1325" s="325">
        <v>153.15</v>
      </c>
      <c r="BM1325" s="274">
        <f t="shared" si="408"/>
        <v>0.96609999999999996</v>
      </c>
      <c r="BN1325" s="326">
        <f t="shared" si="418"/>
        <v>158.52396232274094</v>
      </c>
      <c r="BO1325" s="296" t="str">
        <f t="shared" si="419"/>
        <v/>
      </c>
      <c r="BP1325" t="str">
        <f t="shared" si="409"/>
        <v/>
      </c>
      <c r="BQ1325" s="296"/>
      <c r="BR1325" s="332">
        <v>45105</v>
      </c>
      <c r="BS1325" s="2" t="s">
        <v>108</v>
      </c>
      <c r="BT1325" s="2" t="s">
        <v>141</v>
      </c>
      <c r="BU1325" s="323">
        <v>46388</v>
      </c>
      <c r="BV1325" s="323">
        <v>46752</v>
      </c>
      <c r="BW1325" s="324">
        <v>8760</v>
      </c>
      <c r="BX1325" s="325">
        <v>87.67</v>
      </c>
      <c r="BY1325" s="274">
        <f t="shared" si="410"/>
        <v>0.97602</v>
      </c>
      <c r="BZ1325" s="326">
        <f t="shared" si="420"/>
        <v>89.823979016823429</v>
      </c>
      <c r="CA1325" s="296" t="str">
        <f t="shared" si="421"/>
        <v/>
      </c>
    </row>
    <row r="1326" spans="12:79" x14ac:dyDescent="0.25">
      <c r="L1326" s="332">
        <v>43885</v>
      </c>
      <c r="M1326" s="2" t="s">
        <v>108</v>
      </c>
      <c r="N1326" s="2" t="s">
        <v>110</v>
      </c>
      <c r="O1326" s="323">
        <v>44927</v>
      </c>
      <c r="P1326" s="323">
        <v>45291</v>
      </c>
      <c r="Q1326" s="324">
        <v>8760</v>
      </c>
      <c r="R1326" s="325">
        <v>47.18</v>
      </c>
      <c r="S1326" s="274">
        <f t="shared" si="402"/>
        <v>1.06504</v>
      </c>
      <c r="T1326" s="326">
        <f t="shared" si="411"/>
        <v>44.29880567865996</v>
      </c>
      <c r="U1326" s="296" t="str">
        <f t="shared" si="403"/>
        <v/>
      </c>
      <c r="V1326" s="296"/>
      <c r="W1326" s="332">
        <v>44319</v>
      </c>
      <c r="X1326" s="2" t="s">
        <v>108</v>
      </c>
      <c r="Y1326" s="2" t="s">
        <v>133</v>
      </c>
      <c r="Z1326" s="323">
        <v>44562</v>
      </c>
      <c r="AA1326" s="323">
        <v>44926</v>
      </c>
      <c r="AB1326" s="324">
        <v>8760</v>
      </c>
      <c r="AC1326" s="325">
        <v>60.91</v>
      </c>
      <c r="AD1326" s="274">
        <f t="shared" si="404"/>
        <v>1.0967899999999999</v>
      </c>
      <c r="AE1326" s="326">
        <f t="shared" si="412"/>
        <v>55.534787880998188</v>
      </c>
      <c r="AF1326" s="296" t="str">
        <f t="shared" si="413"/>
        <v/>
      </c>
      <c r="AG1326" s="296"/>
      <c r="AH1326" s="332">
        <v>44742</v>
      </c>
      <c r="AI1326" s="2" t="s">
        <v>108</v>
      </c>
      <c r="AJ1326" s="2" t="s">
        <v>141</v>
      </c>
      <c r="AK1326" s="323">
        <v>46388</v>
      </c>
      <c r="AL1326" s="323">
        <v>46752</v>
      </c>
      <c r="AM1326" s="324">
        <v>8760</v>
      </c>
      <c r="AN1326" s="325">
        <v>128.58000000000001</v>
      </c>
      <c r="AO1326" s="274">
        <f t="shared" si="405"/>
        <v>1.02495</v>
      </c>
      <c r="AP1326" s="326">
        <f t="shared" si="414"/>
        <v>125.45002195229037</v>
      </c>
      <c r="AQ1326" s="296" t="str">
        <f t="shared" si="415"/>
        <v/>
      </c>
      <c r="AR1326" s="296"/>
      <c r="AS1326" s="332">
        <v>44760</v>
      </c>
      <c r="AT1326" s="2" t="s">
        <v>115</v>
      </c>
      <c r="AU1326" s="2" t="s">
        <v>117</v>
      </c>
      <c r="AV1326" s="323">
        <v>45383</v>
      </c>
      <c r="AW1326" s="323">
        <v>45473</v>
      </c>
      <c r="AX1326" s="324">
        <v>2184</v>
      </c>
      <c r="AY1326" s="325">
        <v>167.07</v>
      </c>
      <c r="AZ1326" s="274">
        <f t="shared" si="406"/>
        <v>0.98765000000000003</v>
      </c>
      <c r="BA1326" s="326">
        <f t="shared" si="416"/>
        <v>169.15911507112841</v>
      </c>
      <c r="BB1326" s="296" t="str">
        <f t="shared" si="417"/>
        <v/>
      </c>
      <c r="BC1326">
        <f t="shared" si="407"/>
        <v>1</v>
      </c>
      <c r="BD1326" s="296"/>
      <c r="BE1326" s="296"/>
      <c r="BF1326" s="332">
        <v>45121</v>
      </c>
      <c r="BG1326" s="2" t="s">
        <v>115</v>
      </c>
      <c r="BH1326" s="2" t="s">
        <v>145</v>
      </c>
      <c r="BI1326" s="323">
        <v>45748</v>
      </c>
      <c r="BJ1326" s="323">
        <v>45838</v>
      </c>
      <c r="BK1326" s="324">
        <v>2184</v>
      </c>
      <c r="BL1326" s="325">
        <v>102.16</v>
      </c>
      <c r="BM1326" s="274">
        <f t="shared" si="408"/>
        <v>0.96609999999999996</v>
      </c>
      <c r="BN1326" s="326">
        <f t="shared" si="418"/>
        <v>105.74474692060863</v>
      </c>
      <c r="BO1326" s="296" t="str">
        <f t="shared" si="419"/>
        <v/>
      </c>
      <c r="BP1326" t="str">
        <f t="shared" si="409"/>
        <v/>
      </c>
      <c r="BQ1326" s="296"/>
      <c r="BR1326" s="332">
        <v>45105</v>
      </c>
      <c r="BS1326" s="2" t="s">
        <v>108</v>
      </c>
      <c r="BT1326" s="2" t="s">
        <v>143</v>
      </c>
      <c r="BU1326" s="323">
        <v>46753</v>
      </c>
      <c r="BV1326" s="323">
        <v>47118</v>
      </c>
      <c r="BW1326" s="324">
        <v>8784</v>
      </c>
      <c r="BX1326" s="325">
        <v>80.63</v>
      </c>
      <c r="BY1326" s="274">
        <f t="shared" si="410"/>
        <v>0.97602</v>
      </c>
      <c r="BZ1326" s="326">
        <f t="shared" si="420"/>
        <v>82.611012069424802</v>
      </c>
      <c r="CA1326" s="296" t="str">
        <f t="shared" si="421"/>
        <v/>
      </c>
    </row>
    <row r="1327" spans="12:79" x14ac:dyDescent="0.25">
      <c r="L1327" s="332">
        <v>43885</v>
      </c>
      <c r="M1327" s="2" t="s">
        <v>108</v>
      </c>
      <c r="N1327" s="2" t="s">
        <v>111</v>
      </c>
      <c r="O1327" s="323">
        <v>45292</v>
      </c>
      <c r="P1327" s="323">
        <v>45657</v>
      </c>
      <c r="Q1327" s="324">
        <v>8784</v>
      </c>
      <c r="R1327" s="325">
        <v>48.22</v>
      </c>
      <c r="S1327" s="274">
        <f t="shared" si="402"/>
        <v>1.06504</v>
      </c>
      <c r="T1327" s="326">
        <f t="shared" si="411"/>
        <v>45.275294824607528</v>
      </c>
      <c r="U1327" s="296" t="str">
        <f t="shared" si="403"/>
        <v/>
      </c>
      <c r="V1327" s="296"/>
      <c r="W1327" s="332">
        <v>44319</v>
      </c>
      <c r="X1327" s="2" t="s">
        <v>108</v>
      </c>
      <c r="Y1327" s="2" t="s">
        <v>110</v>
      </c>
      <c r="Z1327" s="323">
        <v>44927</v>
      </c>
      <c r="AA1327" s="323">
        <v>45291</v>
      </c>
      <c r="AB1327" s="324">
        <v>8760</v>
      </c>
      <c r="AC1327" s="325">
        <v>58.71</v>
      </c>
      <c r="AD1327" s="274">
        <f t="shared" si="404"/>
        <v>1.0967899999999999</v>
      </c>
      <c r="AE1327" s="326">
        <f t="shared" si="412"/>
        <v>53.528934435944898</v>
      </c>
      <c r="AF1327" s="296" t="str">
        <f t="shared" si="413"/>
        <v/>
      </c>
      <c r="AG1327" s="296"/>
      <c r="AH1327" s="332">
        <v>44742</v>
      </c>
      <c r="AI1327" s="2" t="s">
        <v>108</v>
      </c>
      <c r="AJ1327" s="2" t="s">
        <v>143</v>
      </c>
      <c r="AK1327" s="323">
        <v>46753</v>
      </c>
      <c r="AL1327" s="323">
        <v>47118</v>
      </c>
      <c r="AM1327" s="324">
        <v>8784</v>
      </c>
      <c r="AN1327" s="325">
        <v>124.57</v>
      </c>
      <c r="AO1327" s="274">
        <f t="shared" si="405"/>
        <v>1.02495</v>
      </c>
      <c r="AP1327" s="326">
        <f t="shared" si="414"/>
        <v>121.53763598224303</v>
      </c>
      <c r="AQ1327" s="296" t="str">
        <f t="shared" si="415"/>
        <v/>
      </c>
      <c r="AR1327" s="296"/>
      <c r="AS1327" s="332">
        <v>44760</v>
      </c>
      <c r="AT1327" s="2" t="s">
        <v>115</v>
      </c>
      <c r="AU1327" s="2" t="s">
        <v>118</v>
      </c>
      <c r="AV1327" s="323">
        <v>45474</v>
      </c>
      <c r="AW1327" s="323">
        <v>45565</v>
      </c>
      <c r="AX1327" s="324">
        <v>2208</v>
      </c>
      <c r="AY1327" s="325">
        <v>167.14</v>
      </c>
      <c r="AZ1327" s="274">
        <f t="shared" si="406"/>
        <v>0.98765000000000003</v>
      </c>
      <c r="BA1327" s="326">
        <f t="shared" si="416"/>
        <v>169.2299903812079</v>
      </c>
      <c r="BB1327" s="296" t="str">
        <f t="shared" si="417"/>
        <v/>
      </c>
      <c r="BC1327">
        <f t="shared" si="407"/>
        <v>1</v>
      </c>
      <c r="BD1327" s="296"/>
      <c r="BE1327" s="296"/>
      <c r="BF1327" s="332">
        <v>45121</v>
      </c>
      <c r="BG1327" s="2" t="s">
        <v>115</v>
      </c>
      <c r="BH1327" s="2" t="s">
        <v>148</v>
      </c>
      <c r="BI1327" s="323">
        <v>45839</v>
      </c>
      <c r="BJ1327" s="323">
        <v>45930</v>
      </c>
      <c r="BK1327" s="324">
        <v>2208</v>
      </c>
      <c r="BL1327" s="325">
        <v>102.16</v>
      </c>
      <c r="BM1327" s="274">
        <f t="shared" si="408"/>
        <v>0.96609999999999996</v>
      </c>
      <c r="BN1327" s="326">
        <f t="shared" si="418"/>
        <v>105.74474692060863</v>
      </c>
      <c r="BO1327" s="296" t="str">
        <f t="shared" si="419"/>
        <v/>
      </c>
      <c r="BP1327" t="str">
        <f t="shared" si="409"/>
        <v/>
      </c>
      <c r="BQ1327" s="296"/>
      <c r="BR1327" s="332">
        <v>45105</v>
      </c>
      <c r="BS1327" s="2" t="s">
        <v>108</v>
      </c>
      <c r="BT1327" s="2" t="s">
        <v>146</v>
      </c>
      <c r="BU1327" s="323">
        <v>47119</v>
      </c>
      <c r="BV1327" s="323">
        <v>47483</v>
      </c>
      <c r="BW1327" s="324">
        <v>8760</v>
      </c>
      <c r="BX1327" s="325">
        <v>78.88</v>
      </c>
      <c r="BY1327" s="274">
        <f t="shared" si="410"/>
        <v>0.97602</v>
      </c>
      <c r="BZ1327" s="326">
        <f t="shared" si="420"/>
        <v>80.818016024261794</v>
      </c>
      <c r="CA1327" s="296" t="str">
        <f t="shared" si="421"/>
        <v/>
      </c>
    </row>
    <row r="1328" spans="12:79" x14ac:dyDescent="0.25">
      <c r="L1328" s="332">
        <v>43885</v>
      </c>
      <c r="M1328" s="2" t="s">
        <v>108</v>
      </c>
      <c r="N1328" s="2" t="s">
        <v>135</v>
      </c>
      <c r="O1328" s="323">
        <v>45658</v>
      </c>
      <c r="P1328" s="323">
        <v>46022</v>
      </c>
      <c r="Q1328" s="324">
        <v>8760</v>
      </c>
      <c r="R1328" s="325">
        <v>48.38</v>
      </c>
      <c r="S1328" s="274">
        <f t="shared" si="402"/>
        <v>1.06504</v>
      </c>
      <c r="T1328" s="326">
        <f t="shared" si="411"/>
        <v>45.42552392398408</v>
      </c>
      <c r="U1328" s="296" t="str">
        <f t="shared" si="403"/>
        <v/>
      </c>
      <c r="V1328" s="296"/>
      <c r="W1328" s="332">
        <v>44319</v>
      </c>
      <c r="X1328" s="2" t="s">
        <v>108</v>
      </c>
      <c r="Y1328" s="2" t="s">
        <v>111</v>
      </c>
      <c r="Z1328" s="323">
        <v>45292</v>
      </c>
      <c r="AA1328" s="323">
        <v>45657</v>
      </c>
      <c r="AB1328" s="324">
        <v>8784</v>
      </c>
      <c r="AC1328" s="325">
        <v>56.32</v>
      </c>
      <c r="AD1328" s="274">
        <f t="shared" si="404"/>
        <v>1.0967899999999999</v>
      </c>
      <c r="AE1328" s="326">
        <f t="shared" si="412"/>
        <v>51.349848193364274</v>
      </c>
      <c r="AF1328" s="296" t="str">
        <f t="shared" si="413"/>
        <v/>
      </c>
      <c r="AG1328" s="296"/>
      <c r="AH1328" s="332">
        <v>44742</v>
      </c>
      <c r="AI1328" s="2" t="s">
        <v>108</v>
      </c>
      <c r="AJ1328" s="2" t="s">
        <v>146</v>
      </c>
      <c r="AK1328" s="323">
        <v>47119</v>
      </c>
      <c r="AL1328" s="323">
        <v>47483</v>
      </c>
      <c r="AM1328" s="324">
        <v>8760</v>
      </c>
      <c r="AN1328" s="325">
        <v>119.95</v>
      </c>
      <c r="AO1328" s="274">
        <f t="shared" si="405"/>
        <v>1.02495</v>
      </c>
      <c r="AP1328" s="326">
        <f t="shared" si="414"/>
        <v>117.03009902922093</v>
      </c>
      <c r="AQ1328" s="296" t="str">
        <f t="shared" si="415"/>
        <v/>
      </c>
      <c r="AR1328" s="296"/>
      <c r="AS1328" s="332">
        <v>44760</v>
      </c>
      <c r="AT1328" s="2" t="s">
        <v>115</v>
      </c>
      <c r="AU1328" s="2" t="s">
        <v>140</v>
      </c>
      <c r="AV1328" s="323">
        <v>45566</v>
      </c>
      <c r="AW1328" s="323">
        <v>45657</v>
      </c>
      <c r="AX1328" s="324">
        <v>2209</v>
      </c>
      <c r="AY1328" s="325">
        <v>219.3</v>
      </c>
      <c r="AZ1328" s="274">
        <f t="shared" si="406"/>
        <v>0.98765000000000003</v>
      </c>
      <c r="BA1328" s="326">
        <f t="shared" si="416"/>
        <v>222.04222143471878</v>
      </c>
      <c r="BB1328" s="296" t="str">
        <f t="shared" si="417"/>
        <v/>
      </c>
      <c r="BC1328" t="str">
        <f t="shared" si="407"/>
        <v/>
      </c>
      <c r="BD1328" s="296"/>
      <c r="BE1328" s="296"/>
      <c r="BF1328" s="332">
        <v>45121</v>
      </c>
      <c r="BG1328" s="2" t="s">
        <v>115</v>
      </c>
      <c r="BH1328" s="2" t="s">
        <v>152</v>
      </c>
      <c r="BI1328" s="323">
        <v>45931</v>
      </c>
      <c r="BJ1328" s="323">
        <v>46022</v>
      </c>
      <c r="BK1328" s="324">
        <v>2209</v>
      </c>
      <c r="BL1328" s="325">
        <v>133.49</v>
      </c>
      <c r="BM1328" s="274">
        <f t="shared" si="408"/>
        <v>0.96609999999999996</v>
      </c>
      <c r="BN1328" s="326">
        <f t="shared" si="418"/>
        <v>138.17410205982819</v>
      </c>
      <c r="BO1328" s="296" t="str">
        <f t="shared" si="419"/>
        <v/>
      </c>
      <c r="BP1328" t="str">
        <f t="shared" si="409"/>
        <v/>
      </c>
      <c r="BQ1328" s="296"/>
      <c r="BR1328" s="332">
        <v>45105</v>
      </c>
      <c r="BS1328" s="2" t="s">
        <v>108</v>
      </c>
      <c r="BT1328" s="2" t="s">
        <v>149</v>
      </c>
      <c r="BU1328" s="323">
        <v>47484</v>
      </c>
      <c r="BV1328" s="323">
        <v>47848</v>
      </c>
      <c r="BW1328" s="324">
        <v>8760</v>
      </c>
      <c r="BX1328" s="325">
        <v>77.78</v>
      </c>
      <c r="BY1328" s="274">
        <f t="shared" si="410"/>
        <v>0.97602</v>
      </c>
      <c r="BZ1328" s="326">
        <f t="shared" si="420"/>
        <v>79.690989938730766</v>
      </c>
      <c r="CA1328" s="296" t="str">
        <f t="shared" si="421"/>
        <v/>
      </c>
    </row>
    <row r="1329" spans="12:79" x14ac:dyDescent="0.25">
      <c r="L1329" s="332">
        <v>43885</v>
      </c>
      <c r="M1329" s="2" t="s">
        <v>108</v>
      </c>
      <c r="N1329" s="2" t="s">
        <v>138</v>
      </c>
      <c r="O1329" s="323">
        <v>46023</v>
      </c>
      <c r="P1329" s="323">
        <v>46387</v>
      </c>
      <c r="Q1329" s="324">
        <v>8760</v>
      </c>
      <c r="R1329" s="325">
        <v>48.93</v>
      </c>
      <c r="S1329" s="274">
        <f t="shared" si="402"/>
        <v>1.06504</v>
      </c>
      <c r="T1329" s="326">
        <f t="shared" si="411"/>
        <v>45.941936453090968</v>
      </c>
      <c r="U1329" s="296" t="str">
        <f t="shared" si="403"/>
        <v/>
      </c>
      <c r="V1329" s="296"/>
      <c r="W1329" s="332">
        <v>44319</v>
      </c>
      <c r="X1329" s="2" t="s">
        <v>108</v>
      </c>
      <c r="Y1329" s="2" t="s">
        <v>135</v>
      </c>
      <c r="Z1329" s="323">
        <v>45658</v>
      </c>
      <c r="AA1329" s="323">
        <v>46022</v>
      </c>
      <c r="AB1329" s="324">
        <v>8760</v>
      </c>
      <c r="AC1329" s="325">
        <v>54.2</v>
      </c>
      <c r="AD1329" s="274">
        <f t="shared" si="404"/>
        <v>1.0967899999999999</v>
      </c>
      <c r="AE1329" s="326">
        <f t="shared" si="412"/>
        <v>49.416934873585653</v>
      </c>
      <c r="AF1329" s="296" t="str">
        <f t="shared" si="413"/>
        <v/>
      </c>
      <c r="AG1329" s="296"/>
      <c r="AH1329" s="332">
        <v>44742</v>
      </c>
      <c r="AI1329" s="2" t="s">
        <v>108</v>
      </c>
      <c r="AJ1329" s="2" t="s">
        <v>149</v>
      </c>
      <c r="AK1329" s="323">
        <v>47484</v>
      </c>
      <c r="AL1329" s="323">
        <v>47848</v>
      </c>
      <c r="AM1329" s="324">
        <v>8760</v>
      </c>
      <c r="AN1329" s="325">
        <v>119.95</v>
      </c>
      <c r="AO1329" s="274">
        <f t="shared" si="405"/>
        <v>1.02495</v>
      </c>
      <c r="AP1329" s="326">
        <f t="shared" si="414"/>
        <v>117.03009902922093</v>
      </c>
      <c r="AQ1329" s="296" t="str">
        <f t="shared" si="415"/>
        <v/>
      </c>
      <c r="AR1329" s="296"/>
      <c r="AS1329" s="332">
        <v>44760</v>
      </c>
      <c r="AT1329" s="2" t="s">
        <v>115</v>
      </c>
      <c r="AU1329" s="2" t="s">
        <v>135</v>
      </c>
      <c r="AV1329" s="323">
        <v>45658</v>
      </c>
      <c r="AW1329" s="323">
        <v>45747</v>
      </c>
      <c r="AX1329" s="324">
        <v>2159</v>
      </c>
      <c r="AY1329" s="325">
        <v>203.29</v>
      </c>
      <c r="AZ1329" s="274">
        <f t="shared" si="406"/>
        <v>0.98765000000000003</v>
      </c>
      <c r="BA1329" s="326">
        <f t="shared" si="416"/>
        <v>205.83202551511161</v>
      </c>
      <c r="BB1329" s="296" t="str">
        <f t="shared" si="417"/>
        <v/>
      </c>
      <c r="BC1329" t="str">
        <f t="shared" si="407"/>
        <v/>
      </c>
      <c r="BD1329" s="296"/>
      <c r="BE1329" s="296"/>
      <c r="BF1329" s="332">
        <v>45121</v>
      </c>
      <c r="BG1329" s="2" t="s">
        <v>115</v>
      </c>
      <c r="BH1329" s="2" t="s">
        <v>138</v>
      </c>
      <c r="BI1329" s="323">
        <v>46023</v>
      </c>
      <c r="BJ1329" s="323">
        <v>46112</v>
      </c>
      <c r="BK1329" s="324">
        <v>2159</v>
      </c>
      <c r="BL1329" s="325">
        <v>126.34</v>
      </c>
      <c r="BM1329" s="274">
        <f t="shared" si="408"/>
        <v>0.96609999999999996</v>
      </c>
      <c r="BN1329" s="326">
        <f t="shared" si="418"/>
        <v>130.77321188282787</v>
      </c>
      <c r="BO1329" s="296" t="str">
        <f t="shared" si="419"/>
        <v/>
      </c>
      <c r="BP1329" t="str">
        <f t="shared" si="409"/>
        <v/>
      </c>
      <c r="BQ1329" s="296"/>
      <c r="BR1329" s="332">
        <v>45105</v>
      </c>
      <c r="BS1329" s="2" t="s">
        <v>108</v>
      </c>
      <c r="BT1329" s="2" t="s">
        <v>153</v>
      </c>
      <c r="BU1329" s="323">
        <v>47849</v>
      </c>
      <c r="BV1329" s="323">
        <v>48213</v>
      </c>
      <c r="BW1329" s="324">
        <v>8760</v>
      </c>
      <c r="BX1329" s="325">
        <v>77.489999999999995</v>
      </c>
      <c r="BY1329" s="274">
        <f t="shared" si="410"/>
        <v>0.97602</v>
      </c>
      <c r="BZ1329" s="326">
        <f t="shared" si="420"/>
        <v>79.393864879818025</v>
      </c>
      <c r="CA1329" s="296" t="str">
        <f t="shared" si="421"/>
        <v/>
      </c>
    </row>
    <row r="1330" spans="12:79" x14ac:dyDescent="0.25">
      <c r="L1330" s="332">
        <v>43882</v>
      </c>
      <c r="M1330" s="2" t="s">
        <v>108</v>
      </c>
      <c r="N1330" s="2" t="s">
        <v>151</v>
      </c>
      <c r="O1330" s="323">
        <v>44197</v>
      </c>
      <c r="P1330" s="323">
        <v>44561</v>
      </c>
      <c r="Q1330" s="324">
        <v>8760</v>
      </c>
      <c r="R1330" s="325">
        <v>42.18</v>
      </c>
      <c r="S1330" s="274">
        <f t="shared" si="402"/>
        <v>1.06504</v>
      </c>
      <c r="T1330" s="326">
        <f t="shared" si="411"/>
        <v>39.604146323142793</v>
      </c>
      <c r="U1330" s="296" t="str">
        <f t="shared" si="403"/>
        <v/>
      </c>
      <c r="V1330" s="296"/>
      <c r="W1330" s="332">
        <v>44319</v>
      </c>
      <c r="X1330" s="2" t="s">
        <v>108</v>
      </c>
      <c r="Y1330" s="2" t="s">
        <v>138</v>
      </c>
      <c r="Z1330" s="323">
        <v>46023</v>
      </c>
      <c r="AA1330" s="323">
        <v>46387</v>
      </c>
      <c r="AB1330" s="324">
        <v>8760</v>
      </c>
      <c r="AC1330" s="325">
        <v>53.95</v>
      </c>
      <c r="AD1330" s="274">
        <f t="shared" si="404"/>
        <v>1.0967899999999999</v>
      </c>
      <c r="AE1330" s="326">
        <f t="shared" si="412"/>
        <v>49.188996982102324</v>
      </c>
      <c r="AF1330" s="296" t="str">
        <f t="shared" si="413"/>
        <v/>
      </c>
      <c r="AG1330" s="296"/>
      <c r="AH1330" s="332">
        <v>44742</v>
      </c>
      <c r="AI1330" s="2" t="s">
        <v>108</v>
      </c>
      <c r="AJ1330" s="2" t="s">
        <v>153</v>
      </c>
      <c r="AK1330" s="323">
        <v>47849</v>
      </c>
      <c r="AL1330" s="323">
        <v>48213</v>
      </c>
      <c r="AM1330" s="324">
        <v>8760</v>
      </c>
      <c r="AN1330" s="325">
        <v>119.77</v>
      </c>
      <c r="AO1330" s="274">
        <f t="shared" si="405"/>
        <v>1.02495</v>
      </c>
      <c r="AP1330" s="326">
        <f t="shared" si="414"/>
        <v>116.85448070637591</v>
      </c>
      <c r="AQ1330" s="296" t="str">
        <f t="shared" si="415"/>
        <v/>
      </c>
      <c r="AR1330" s="296"/>
      <c r="AS1330" s="332">
        <v>44760</v>
      </c>
      <c r="AT1330" s="2" t="s">
        <v>115</v>
      </c>
      <c r="AU1330" s="2" t="s">
        <v>145</v>
      </c>
      <c r="AV1330" s="323">
        <v>45748</v>
      </c>
      <c r="AW1330" s="323">
        <v>45838</v>
      </c>
      <c r="AX1330" s="324">
        <v>2184</v>
      </c>
      <c r="AY1330" s="325"/>
      <c r="AZ1330" s="274">
        <f t="shared" si="406"/>
        <v>0.98765000000000003</v>
      </c>
      <c r="BA1330" s="326" t="str">
        <f t="shared" si="416"/>
        <v/>
      </c>
      <c r="BB1330" s="296" t="str">
        <f t="shared" si="417"/>
        <v/>
      </c>
      <c r="BC1330" t="str">
        <f t="shared" si="407"/>
        <v/>
      </c>
      <c r="BD1330" s="296"/>
      <c r="BE1330" s="296"/>
      <c r="BF1330" s="332">
        <v>45121</v>
      </c>
      <c r="BG1330" s="2" t="s">
        <v>115</v>
      </c>
      <c r="BH1330" s="2" t="s">
        <v>157</v>
      </c>
      <c r="BI1330" s="323">
        <v>46113</v>
      </c>
      <c r="BJ1330" s="323">
        <v>46203</v>
      </c>
      <c r="BK1330" s="324">
        <v>2184</v>
      </c>
      <c r="BL1330" s="325"/>
      <c r="BM1330" s="274">
        <f t="shared" si="408"/>
        <v>0.96609999999999996</v>
      </c>
      <c r="BN1330" s="326" t="str">
        <f t="shared" si="418"/>
        <v/>
      </c>
      <c r="BO1330" s="296" t="str">
        <f t="shared" si="419"/>
        <v/>
      </c>
      <c r="BP1330" t="str">
        <f t="shared" si="409"/>
        <v/>
      </c>
      <c r="BQ1330" s="296"/>
      <c r="BR1330" s="332">
        <v>45105</v>
      </c>
      <c r="BS1330" s="2" t="s">
        <v>108</v>
      </c>
      <c r="BT1330" s="2" t="s">
        <v>155</v>
      </c>
      <c r="BU1330" s="323">
        <v>48214</v>
      </c>
      <c r="BV1330" s="323">
        <v>48579</v>
      </c>
      <c r="BW1330" s="324">
        <v>8784</v>
      </c>
      <c r="BX1330" s="325">
        <v>77.010000000000005</v>
      </c>
      <c r="BY1330" s="274">
        <f t="shared" si="410"/>
        <v>0.97602</v>
      </c>
      <c r="BZ1330" s="326">
        <f t="shared" si="420"/>
        <v>78.902071678859045</v>
      </c>
      <c r="CA1330" s="296" t="str">
        <f t="shared" si="421"/>
        <v/>
      </c>
    </row>
    <row r="1331" spans="12:79" x14ac:dyDescent="0.25">
      <c r="L1331" s="332">
        <v>43882</v>
      </c>
      <c r="M1331" s="2" t="s">
        <v>108</v>
      </c>
      <c r="N1331" s="2" t="s">
        <v>133</v>
      </c>
      <c r="O1331" s="323">
        <v>44562</v>
      </c>
      <c r="P1331" s="323">
        <v>44926</v>
      </c>
      <c r="Q1331" s="324">
        <v>8760</v>
      </c>
      <c r="R1331" s="325">
        <v>45.8</v>
      </c>
      <c r="S1331" s="274">
        <f t="shared" si="402"/>
        <v>1.06504</v>
      </c>
      <c r="T1331" s="326">
        <f t="shared" si="411"/>
        <v>43.00307969653722</v>
      </c>
      <c r="U1331" s="296" t="str">
        <f t="shared" si="403"/>
        <v/>
      </c>
      <c r="V1331" s="296"/>
      <c r="W1331" s="332">
        <v>44319</v>
      </c>
      <c r="X1331" s="2" t="s">
        <v>108</v>
      </c>
      <c r="Y1331" s="2" t="s">
        <v>141</v>
      </c>
      <c r="Z1331" s="323">
        <v>46388</v>
      </c>
      <c r="AA1331" s="323">
        <v>46752</v>
      </c>
      <c r="AB1331" s="324">
        <v>8760</v>
      </c>
      <c r="AC1331" s="325">
        <v>54.33</v>
      </c>
      <c r="AD1331" s="274">
        <f t="shared" si="404"/>
        <v>1.0967899999999999</v>
      </c>
      <c r="AE1331" s="326">
        <f t="shared" si="412"/>
        <v>49.535462577156977</v>
      </c>
      <c r="AF1331" s="296" t="str">
        <f t="shared" si="413"/>
        <v/>
      </c>
      <c r="AG1331" s="296"/>
      <c r="AH1331" s="332">
        <v>44742</v>
      </c>
      <c r="AI1331" s="2" t="s">
        <v>108</v>
      </c>
      <c r="AJ1331" s="2" t="s">
        <v>155</v>
      </c>
      <c r="AK1331" s="323">
        <v>48214</v>
      </c>
      <c r="AL1331" s="323">
        <v>48579</v>
      </c>
      <c r="AM1331" s="324">
        <v>8784</v>
      </c>
      <c r="AN1331" s="325">
        <v>119.57</v>
      </c>
      <c r="AO1331" s="274">
        <f t="shared" si="405"/>
        <v>1.02495</v>
      </c>
      <c r="AP1331" s="326">
        <f t="shared" si="414"/>
        <v>116.65934923654811</v>
      </c>
      <c r="AQ1331" s="296" t="str">
        <f t="shared" si="415"/>
        <v/>
      </c>
      <c r="AR1331" s="296"/>
      <c r="AS1331" s="332">
        <v>44757</v>
      </c>
      <c r="AT1331" s="2" t="s">
        <v>115</v>
      </c>
      <c r="AU1331" s="2" t="s">
        <v>186</v>
      </c>
      <c r="AV1331" s="323">
        <v>44835</v>
      </c>
      <c r="AW1331" s="323">
        <v>44926</v>
      </c>
      <c r="AX1331" s="324">
        <v>2209</v>
      </c>
      <c r="AY1331" s="325">
        <v>425.64</v>
      </c>
      <c r="AZ1331" s="274">
        <f t="shared" si="406"/>
        <v>0.98765000000000003</v>
      </c>
      <c r="BA1331" s="326">
        <f t="shared" si="416"/>
        <v>430.96238546043634</v>
      </c>
      <c r="BB1331" s="296" t="str">
        <f t="shared" si="417"/>
        <v/>
      </c>
      <c r="BC1331" t="str">
        <f t="shared" si="407"/>
        <v/>
      </c>
      <c r="BD1331" s="296"/>
      <c r="BE1331" s="296"/>
      <c r="BF1331" s="332">
        <v>45120</v>
      </c>
      <c r="BG1331" s="2" t="s">
        <v>115</v>
      </c>
      <c r="BH1331" s="2" t="s">
        <v>116</v>
      </c>
      <c r="BI1331" s="323">
        <v>45200</v>
      </c>
      <c r="BJ1331" s="323">
        <v>45291</v>
      </c>
      <c r="BK1331" s="324">
        <v>2209</v>
      </c>
      <c r="BL1331" s="325">
        <v>113.9</v>
      </c>
      <c r="BM1331" s="274">
        <f t="shared" si="408"/>
        <v>0.96609999999999996</v>
      </c>
      <c r="BN1331" s="326">
        <f t="shared" si="418"/>
        <v>117.89669806438258</v>
      </c>
      <c r="BO1331" s="296">
        <f t="shared" si="419"/>
        <v>117.89669806438258</v>
      </c>
      <c r="BP1331">
        <f t="shared" si="409"/>
        <v>1</v>
      </c>
      <c r="BQ1331" s="296"/>
      <c r="BR1331" s="332">
        <v>45105</v>
      </c>
      <c r="BS1331" s="2" t="s">
        <v>108</v>
      </c>
      <c r="BT1331" s="2" t="s">
        <v>158</v>
      </c>
      <c r="BU1331" s="323">
        <v>48580</v>
      </c>
      <c r="BV1331" s="323">
        <v>48944</v>
      </c>
      <c r="BW1331" s="324">
        <v>8760</v>
      </c>
      <c r="BX1331" s="325">
        <v>76.33</v>
      </c>
      <c r="BY1331" s="274">
        <f t="shared" si="410"/>
        <v>0.97602</v>
      </c>
      <c r="BZ1331" s="326">
        <f t="shared" si="420"/>
        <v>78.205364644167119</v>
      </c>
      <c r="CA1331" s="296" t="str">
        <f t="shared" si="421"/>
        <v/>
      </c>
    </row>
    <row r="1332" spans="12:79" x14ac:dyDescent="0.25">
      <c r="L1332" s="332">
        <v>43882</v>
      </c>
      <c r="M1332" s="2" t="s">
        <v>108</v>
      </c>
      <c r="N1332" s="2" t="s">
        <v>110</v>
      </c>
      <c r="O1332" s="323">
        <v>44927</v>
      </c>
      <c r="P1332" s="323">
        <v>45291</v>
      </c>
      <c r="Q1332" s="324">
        <v>8760</v>
      </c>
      <c r="R1332" s="325">
        <v>47.9</v>
      </c>
      <c r="S1332" s="274">
        <f t="shared" si="402"/>
        <v>1.06504</v>
      </c>
      <c r="T1332" s="326">
        <f t="shared" si="411"/>
        <v>44.974836625854429</v>
      </c>
      <c r="U1332" s="296" t="str">
        <f t="shared" si="403"/>
        <v/>
      </c>
      <c r="V1332" s="296"/>
      <c r="W1332" s="332">
        <v>44316</v>
      </c>
      <c r="X1332" s="2" t="s">
        <v>108</v>
      </c>
      <c r="Y1332" s="2" t="s">
        <v>133</v>
      </c>
      <c r="Z1332" s="323">
        <v>44562</v>
      </c>
      <c r="AA1332" s="323">
        <v>44926</v>
      </c>
      <c r="AB1332" s="324">
        <v>8760</v>
      </c>
      <c r="AC1332" s="325">
        <v>60.12</v>
      </c>
      <c r="AD1332" s="274">
        <f t="shared" si="404"/>
        <v>1.1032599999999999</v>
      </c>
      <c r="AE1332" s="326">
        <f t="shared" si="412"/>
        <v>54.493047876293893</v>
      </c>
      <c r="AF1332" s="296" t="str">
        <f t="shared" si="413"/>
        <v/>
      </c>
      <c r="AG1332" s="296"/>
      <c r="AH1332" s="332">
        <v>44741</v>
      </c>
      <c r="AI1332" s="2" t="s">
        <v>108</v>
      </c>
      <c r="AJ1332" s="2" t="s">
        <v>110</v>
      </c>
      <c r="AK1332" s="323">
        <v>44927</v>
      </c>
      <c r="AL1332" s="323">
        <v>45291</v>
      </c>
      <c r="AM1332" s="324">
        <v>8760</v>
      </c>
      <c r="AN1332" s="325">
        <v>281.35000000000002</v>
      </c>
      <c r="AO1332" s="274">
        <f t="shared" si="405"/>
        <v>1.02495</v>
      </c>
      <c r="AP1332" s="326">
        <f t="shared" si="414"/>
        <v>274.50119518025269</v>
      </c>
      <c r="AQ1332" s="296" t="str">
        <f t="shared" si="415"/>
        <v/>
      </c>
      <c r="AR1332" s="296"/>
      <c r="AS1332" s="332">
        <v>44757</v>
      </c>
      <c r="AT1332" s="2" t="s">
        <v>115</v>
      </c>
      <c r="AU1332" s="2" t="s">
        <v>110</v>
      </c>
      <c r="AV1332" s="323">
        <v>44927</v>
      </c>
      <c r="AW1332" s="323">
        <v>45016</v>
      </c>
      <c r="AX1332" s="324">
        <v>2159</v>
      </c>
      <c r="AY1332" s="325">
        <v>420.65</v>
      </c>
      <c r="AZ1332" s="274">
        <f t="shared" si="406"/>
        <v>0.98765000000000003</v>
      </c>
      <c r="BA1332" s="326">
        <f t="shared" si="416"/>
        <v>425.90998835619905</v>
      </c>
      <c r="BB1332" s="296" t="str">
        <f t="shared" si="417"/>
        <v/>
      </c>
      <c r="BC1332" t="str">
        <f t="shared" si="407"/>
        <v/>
      </c>
      <c r="BD1332" s="296"/>
      <c r="BE1332" s="296"/>
      <c r="BF1332" s="332">
        <v>45120</v>
      </c>
      <c r="BG1332" s="2" t="s">
        <v>115</v>
      </c>
      <c r="BH1332" s="2" t="s">
        <v>111</v>
      </c>
      <c r="BI1332" s="323">
        <v>45292</v>
      </c>
      <c r="BJ1332" s="323">
        <v>45382</v>
      </c>
      <c r="BK1332" s="324">
        <v>2183</v>
      </c>
      <c r="BL1332" s="325">
        <v>137.54</v>
      </c>
      <c r="BM1332" s="274">
        <f t="shared" si="408"/>
        <v>0.96609999999999996</v>
      </c>
      <c r="BN1332" s="326">
        <f t="shared" si="418"/>
        <v>142.36621467756962</v>
      </c>
      <c r="BO1332" s="296">
        <f t="shared" si="419"/>
        <v>142.36621467756962</v>
      </c>
      <c r="BP1332">
        <f t="shared" si="409"/>
        <v>1</v>
      </c>
      <c r="BQ1332" s="296"/>
      <c r="BR1332" s="332">
        <v>45104</v>
      </c>
      <c r="BS1332" s="2" t="s">
        <v>108</v>
      </c>
      <c r="BT1332" s="2" t="s">
        <v>111</v>
      </c>
      <c r="BU1332" s="323">
        <v>45292</v>
      </c>
      <c r="BV1332" s="323">
        <v>45657</v>
      </c>
      <c r="BW1332" s="324">
        <v>8784</v>
      </c>
      <c r="BX1332" s="325">
        <v>143.22999999999999</v>
      </c>
      <c r="BY1332" s="274">
        <f t="shared" si="410"/>
        <v>0.97602</v>
      </c>
      <c r="BZ1332" s="326">
        <f t="shared" si="420"/>
        <v>146.7490420278273</v>
      </c>
      <c r="CA1332" s="296">
        <f t="shared" si="421"/>
        <v>146.7490420278273</v>
      </c>
    </row>
    <row r="1333" spans="12:79" x14ac:dyDescent="0.25">
      <c r="L1333" s="332">
        <v>43882</v>
      </c>
      <c r="M1333" s="2" t="s">
        <v>108</v>
      </c>
      <c r="N1333" s="2" t="s">
        <v>111</v>
      </c>
      <c r="O1333" s="323">
        <v>45292</v>
      </c>
      <c r="P1333" s="323">
        <v>45657</v>
      </c>
      <c r="Q1333" s="324">
        <v>8784</v>
      </c>
      <c r="R1333" s="325">
        <v>48.8</v>
      </c>
      <c r="S1333" s="274">
        <f t="shared" si="402"/>
        <v>1.06504</v>
      </c>
      <c r="T1333" s="326">
        <f t="shared" si="411"/>
        <v>45.819875309847518</v>
      </c>
      <c r="U1333" s="296" t="str">
        <f t="shared" si="403"/>
        <v/>
      </c>
      <c r="V1333" s="296"/>
      <c r="W1333" s="332">
        <v>44316</v>
      </c>
      <c r="X1333" s="2" t="s">
        <v>108</v>
      </c>
      <c r="Y1333" s="2" t="s">
        <v>110</v>
      </c>
      <c r="Z1333" s="323">
        <v>44927</v>
      </c>
      <c r="AA1333" s="323">
        <v>45291</v>
      </c>
      <c r="AB1333" s="324">
        <v>8760</v>
      </c>
      <c r="AC1333" s="325">
        <v>58.17</v>
      </c>
      <c r="AD1333" s="274">
        <f t="shared" si="404"/>
        <v>1.1032599999999999</v>
      </c>
      <c r="AE1333" s="326">
        <f t="shared" si="412"/>
        <v>52.725558798469997</v>
      </c>
      <c r="AF1333" s="296" t="str">
        <f t="shared" si="413"/>
        <v/>
      </c>
      <c r="AG1333" s="296"/>
      <c r="AH1333" s="332">
        <v>44741</v>
      </c>
      <c r="AI1333" s="2" t="s">
        <v>108</v>
      </c>
      <c r="AJ1333" s="2" t="s">
        <v>111</v>
      </c>
      <c r="AK1333" s="323">
        <v>45292</v>
      </c>
      <c r="AL1333" s="323">
        <v>45657</v>
      </c>
      <c r="AM1333" s="324">
        <v>8784</v>
      </c>
      <c r="AN1333" s="325">
        <v>174.05</v>
      </c>
      <c r="AO1333" s="274">
        <f t="shared" si="405"/>
        <v>1.02495</v>
      </c>
      <c r="AP1333" s="326">
        <f t="shared" si="414"/>
        <v>169.81316161763988</v>
      </c>
      <c r="AQ1333" s="296">
        <f t="shared" si="415"/>
        <v>169.81316161763988</v>
      </c>
      <c r="AR1333" s="296"/>
      <c r="AS1333" s="332">
        <v>44757</v>
      </c>
      <c r="AT1333" s="2" t="s">
        <v>115</v>
      </c>
      <c r="AU1333" s="2" t="s">
        <v>134</v>
      </c>
      <c r="AV1333" s="323">
        <v>45017</v>
      </c>
      <c r="AW1333" s="323">
        <v>45107</v>
      </c>
      <c r="AX1333" s="324">
        <v>2184</v>
      </c>
      <c r="AY1333" s="325">
        <v>287.99</v>
      </c>
      <c r="AZ1333" s="274">
        <f t="shared" si="406"/>
        <v>0.98765000000000003</v>
      </c>
      <c r="BA1333" s="326">
        <f t="shared" si="416"/>
        <v>291.59115071128434</v>
      </c>
      <c r="BB1333" s="296" t="str">
        <f t="shared" si="417"/>
        <v/>
      </c>
      <c r="BC1333" t="str">
        <f t="shared" si="407"/>
        <v/>
      </c>
      <c r="BD1333" s="296"/>
      <c r="BE1333" s="296"/>
      <c r="BF1333" s="332">
        <v>45120</v>
      </c>
      <c r="BG1333" s="2" t="s">
        <v>115</v>
      </c>
      <c r="BH1333" s="2" t="s">
        <v>117</v>
      </c>
      <c r="BI1333" s="323">
        <v>45383</v>
      </c>
      <c r="BJ1333" s="323">
        <v>45473</v>
      </c>
      <c r="BK1333" s="324">
        <v>2184</v>
      </c>
      <c r="BL1333" s="325">
        <v>115.28</v>
      </c>
      <c r="BM1333" s="274">
        <f t="shared" si="408"/>
        <v>0.96609999999999996</v>
      </c>
      <c r="BN1333" s="326">
        <f t="shared" si="418"/>
        <v>119.32512162302039</v>
      </c>
      <c r="BO1333" s="296">
        <f t="shared" si="419"/>
        <v>119.32512162302039</v>
      </c>
      <c r="BP1333">
        <f t="shared" si="409"/>
        <v>1</v>
      </c>
      <c r="BQ1333" s="296"/>
      <c r="BR1333" s="332">
        <v>45104</v>
      </c>
      <c r="BS1333" s="2" t="s">
        <v>108</v>
      </c>
      <c r="BT1333" s="2" t="s">
        <v>135</v>
      </c>
      <c r="BU1333" s="323">
        <v>45658</v>
      </c>
      <c r="BV1333" s="323">
        <v>46022</v>
      </c>
      <c r="BW1333" s="324">
        <v>8760</v>
      </c>
      <c r="BX1333" s="325">
        <v>122.81</v>
      </c>
      <c r="BY1333" s="274">
        <f t="shared" si="410"/>
        <v>0.97602</v>
      </c>
      <c r="BZ1333" s="326">
        <f t="shared" si="420"/>
        <v>125.82733960369664</v>
      </c>
      <c r="CA1333" s="296" t="str">
        <f t="shared" si="421"/>
        <v/>
      </c>
    </row>
    <row r="1334" spans="12:79" x14ac:dyDescent="0.25">
      <c r="L1334" s="332">
        <v>43882</v>
      </c>
      <c r="M1334" s="2" t="s">
        <v>108</v>
      </c>
      <c r="N1334" s="2" t="s">
        <v>135</v>
      </c>
      <c r="O1334" s="323">
        <v>45658</v>
      </c>
      <c r="P1334" s="323">
        <v>46022</v>
      </c>
      <c r="Q1334" s="324">
        <v>8760</v>
      </c>
      <c r="R1334" s="325">
        <v>49.25</v>
      </c>
      <c r="S1334" s="274">
        <f t="shared" si="402"/>
        <v>1.06504</v>
      </c>
      <c r="T1334" s="326">
        <f t="shared" si="411"/>
        <v>46.242394651844066</v>
      </c>
      <c r="U1334" s="296" t="str">
        <f t="shared" si="403"/>
        <v/>
      </c>
      <c r="V1334" s="296"/>
      <c r="W1334" s="332">
        <v>44316</v>
      </c>
      <c r="X1334" s="2" t="s">
        <v>108</v>
      </c>
      <c r="Y1334" s="2" t="s">
        <v>111</v>
      </c>
      <c r="Z1334" s="323">
        <v>45292</v>
      </c>
      <c r="AA1334" s="323">
        <v>45657</v>
      </c>
      <c r="AB1334" s="324">
        <v>8784</v>
      </c>
      <c r="AC1334" s="325">
        <v>55.73</v>
      </c>
      <c r="AD1334" s="274">
        <f t="shared" si="404"/>
        <v>1.1032599999999999</v>
      </c>
      <c r="AE1334" s="326">
        <f t="shared" si="412"/>
        <v>50.513931439551875</v>
      </c>
      <c r="AF1334" s="296" t="str">
        <f t="shared" si="413"/>
        <v/>
      </c>
      <c r="AG1334" s="296"/>
      <c r="AH1334" s="332">
        <v>44741</v>
      </c>
      <c r="AI1334" s="2" t="s">
        <v>108</v>
      </c>
      <c r="AJ1334" s="2" t="s">
        <v>135</v>
      </c>
      <c r="AK1334" s="323">
        <v>45658</v>
      </c>
      <c r="AL1334" s="323">
        <v>46022</v>
      </c>
      <c r="AM1334" s="324">
        <v>8760</v>
      </c>
      <c r="AN1334" s="325">
        <v>142.47999999999999</v>
      </c>
      <c r="AO1334" s="274">
        <f t="shared" si="405"/>
        <v>1.02495</v>
      </c>
      <c r="AP1334" s="326">
        <f t="shared" si="414"/>
        <v>139.0116591053222</v>
      </c>
      <c r="AQ1334" s="296" t="str">
        <f t="shared" si="415"/>
        <v/>
      </c>
      <c r="AR1334" s="296"/>
      <c r="AS1334" s="332">
        <v>44757</v>
      </c>
      <c r="AT1334" s="2" t="s">
        <v>115</v>
      </c>
      <c r="AU1334" s="2" t="s">
        <v>137</v>
      </c>
      <c r="AV1334" s="323">
        <v>45108</v>
      </c>
      <c r="AW1334" s="323">
        <v>45199</v>
      </c>
      <c r="AX1334" s="324">
        <v>2208</v>
      </c>
      <c r="AY1334" s="325">
        <v>283.57</v>
      </c>
      <c r="AZ1334" s="274">
        <f t="shared" si="406"/>
        <v>0.98765000000000003</v>
      </c>
      <c r="BA1334" s="326">
        <f t="shared" si="416"/>
        <v>287.11588113197996</v>
      </c>
      <c r="BB1334" s="296" t="str">
        <f t="shared" si="417"/>
        <v/>
      </c>
      <c r="BC1334" t="str">
        <f t="shared" si="407"/>
        <v/>
      </c>
      <c r="BD1334" s="296"/>
      <c r="BE1334" s="296"/>
      <c r="BF1334" s="332">
        <v>45120</v>
      </c>
      <c r="BG1334" s="2" t="s">
        <v>115</v>
      </c>
      <c r="BH1334" s="2" t="s">
        <v>118</v>
      </c>
      <c r="BI1334" s="323">
        <v>45474</v>
      </c>
      <c r="BJ1334" s="323">
        <v>45565</v>
      </c>
      <c r="BK1334" s="324">
        <v>2208</v>
      </c>
      <c r="BL1334" s="325">
        <v>124.51</v>
      </c>
      <c r="BM1334" s="274">
        <f t="shared" si="408"/>
        <v>0.96609999999999996</v>
      </c>
      <c r="BN1334" s="326">
        <f t="shared" si="418"/>
        <v>128.87899803332991</v>
      </c>
      <c r="BO1334" s="296">
        <f t="shared" si="419"/>
        <v>128.87899803332991</v>
      </c>
      <c r="BP1334">
        <f t="shared" si="409"/>
        <v>1</v>
      </c>
      <c r="BQ1334" s="296"/>
      <c r="BR1334" s="332">
        <v>45104</v>
      </c>
      <c r="BS1334" s="2" t="s">
        <v>108</v>
      </c>
      <c r="BT1334" s="2" t="s">
        <v>138</v>
      </c>
      <c r="BU1334" s="323">
        <v>46023</v>
      </c>
      <c r="BV1334" s="323">
        <v>46387</v>
      </c>
      <c r="BW1334" s="324">
        <v>8760</v>
      </c>
      <c r="BX1334" s="325">
        <v>102</v>
      </c>
      <c r="BY1334" s="274">
        <f t="shared" si="410"/>
        <v>0.97602</v>
      </c>
      <c r="BZ1334" s="326">
        <f t="shared" si="420"/>
        <v>104.5060552037868</v>
      </c>
      <c r="CA1334" s="296" t="str">
        <f t="shared" si="421"/>
        <v/>
      </c>
    </row>
    <row r="1335" spans="12:79" x14ac:dyDescent="0.25">
      <c r="L1335" s="332">
        <v>43882</v>
      </c>
      <c r="M1335" s="2" t="s">
        <v>108</v>
      </c>
      <c r="N1335" s="2" t="s">
        <v>138</v>
      </c>
      <c r="O1335" s="323">
        <v>46023</v>
      </c>
      <c r="P1335" s="323">
        <v>46387</v>
      </c>
      <c r="Q1335" s="324">
        <v>8760</v>
      </c>
      <c r="R1335" s="325">
        <v>49.8</v>
      </c>
      <c r="S1335" s="274">
        <f t="shared" si="402"/>
        <v>1.06504</v>
      </c>
      <c r="T1335" s="326">
        <f t="shared" si="411"/>
        <v>46.758807180950946</v>
      </c>
      <c r="U1335" s="296" t="str">
        <f t="shared" si="403"/>
        <v/>
      </c>
      <c r="V1335" s="296"/>
      <c r="W1335" s="332">
        <v>44316</v>
      </c>
      <c r="X1335" s="2" t="s">
        <v>108</v>
      </c>
      <c r="Y1335" s="2" t="s">
        <v>135</v>
      </c>
      <c r="Z1335" s="323">
        <v>45658</v>
      </c>
      <c r="AA1335" s="323">
        <v>46022</v>
      </c>
      <c r="AB1335" s="324">
        <v>8760</v>
      </c>
      <c r="AC1335" s="325">
        <v>54.1</v>
      </c>
      <c r="AD1335" s="274">
        <f t="shared" si="404"/>
        <v>1.1032599999999999</v>
      </c>
      <c r="AE1335" s="326">
        <f t="shared" si="412"/>
        <v>49.036491851422156</v>
      </c>
      <c r="AF1335" s="296" t="str">
        <f t="shared" si="413"/>
        <v/>
      </c>
      <c r="AG1335" s="296"/>
      <c r="AH1335" s="332">
        <v>44741</v>
      </c>
      <c r="AI1335" s="2" t="s">
        <v>108</v>
      </c>
      <c r="AJ1335" s="2" t="s">
        <v>138</v>
      </c>
      <c r="AK1335" s="323">
        <v>46023</v>
      </c>
      <c r="AL1335" s="323">
        <v>46387</v>
      </c>
      <c r="AM1335" s="324">
        <v>8760</v>
      </c>
      <c r="AN1335" s="325">
        <v>132.5</v>
      </c>
      <c r="AO1335" s="274">
        <f t="shared" si="405"/>
        <v>1.02495</v>
      </c>
      <c r="AP1335" s="326">
        <f t="shared" si="414"/>
        <v>129.27459876091515</v>
      </c>
      <c r="AQ1335" s="296" t="str">
        <f t="shared" si="415"/>
        <v/>
      </c>
      <c r="AR1335" s="296"/>
      <c r="AS1335" s="332">
        <v>44757</v>
      </c>
      <c r="AT1335" s="2" t="s">
        <v>115</v>
      </c>
      <c r="AU1335" s="2" t="s">
        <v>116</v>
      </c>
      <c r="AV1335" s="323">
        <v>45200</v>
      </c>
      <c r="AW1335" s="323">
        <v>45291</v>
      </c>
      <c r="AX1335" s="324">
        <v>2209</v>
      </c>
      <c r="AY1335" s="325">
        <v>361.14</v>
      </c>
      <c r="AZ1335" s="274">
        <f t="shared" si="406"/>
        <v>0.98765000000000003</v>
      </c>
      <c r="BA1335" s="326">
        <f t="shared" si="416"/>
        <v>365.65584974434262</v>
      </c>
      <c r="BB1335" s="296" t="str">
        <f t="shared" si="417"/>
        <v/>
      </c>
      <c r="BC1335">
        <f t="shared" si="407"/>
        <v>1</v>
      </c>
      <c r="BD1335" s="296"/>
      <c r="BE1335" s="296"/>
      <c r="BF1335" s="332">
        <v>45120</v>
      </c>
      <c r="BG1335" s="2" t="s">
        <v>115</v>
      </c>
      <c r="BH1335" s="2" t="s">
        <v>140</v>
      </c>
      <c r="BI1335" s="323">
        <v>45566</v>
      </c>
      <c r="BJ1335" s="323">
        <v>45657</v>
      </c>
      <c r="BK1335" s="324">
        <v>2209</v>
      </c>
      <c r="BL1335" s="325">
        <v>148.94999999999999</v>
      </c>
      <c r="BM1335" s="274">
        <f t="shared" si="408"/>
        <v>0.96609999999999996</v>
      </c>
      <c r="BN1335" s="326">
        <f t="shared" si="418"/>
        <v>154.17658627471275</v>
      </c>
      <c r="BO1335" s="296" t="str">
        <f t="shared" si="419"/>
        <v/>
      </c>
      <c r="BP1335" t="str">
        <f t="shared" si="409"/>
        <v/>
      </c>
      <c r="BQ1335" s="296"/>
      <c r="BR1335" s="332">
        <v>45104</v>
      </c>
      <c r="BS1335" s="2" t="s">
        <v>108</v>
      </c>
      <c r="BT1335" s="2" t="s">
        <v>141</v>
      </c>
      <c r="BU1335" s="323">
        <v>46388</v>
      </c>
      <c r="BV1335" s="323">
        <v>46752</v>
      </c>
      <c r="BW1335" s="324">
        <v>8760</v>
      </c>
      <c r="BX1335" s="325">
        <v>88.17</v>
      </c>
      <c r="BY1335" s="274">
        <f t="shared" si="410"/>
        <v>0.97602</v>
      </c>
      <c r="BZ1335" s="326">
        <f t="shared" si="420"/>
        <v>90.336263601155721</v>
      </c>
      <c r="CA1335" s="296" t="str">
        <f t="shared" si="421"/>
        <v/>
      </c>
    </row>
    <row r="1336" spans="12:79" x14ac:dyDescent="0.25">
      <c r="L1336" s="332">
        <v>43881</v>
      </c>
      <c r="M1336" s="2" t="s">
        <v>108</v>
      </c>
      <c r="N1336" s="2" t="s">
        <v>151</v>
      </c>
      <c r="O1336" s="323">
        <v>44197</v>
      </c>
      <c r="P1336" s="323">
        <v>44561</v>
      </c>
      <c r="Q1336" s="324">
        <v>8760</v>
      </c>
      <c r="R1336" s="325">
        <v>42.7</v>
      </c>
      <c r="S1336" s="274">
        <f t="shared" si="402"/>
        <v>1.06504</v>
      </c>
      <c r="T1336" s="326">
        <f t="shared" si="411"/>
        <v>40.092390896116584</v>
      </c>
      <c r="U1336" s="296" t="str">
        <f t="shared" si="403"/>
        <v/>
      </c>
      <c r="V1336" s="296"/>
      <c r="W1336" s="332">
        <v>44316</v>
      </c>
      <c r="X1336" s="2" t="s">
        <v>108</v>
      </c>
      <c r="Y1336" s="2" t="s">
        <v>138</v>
      </c>
      <c r="Z1336" s="323">
        <v>46023</v>
      </c>
      <c r="AA1336" s="323">
        <v>46387</v>
      </c>
      <c r="AB1336" s="324">
        <v>8760</v>
      </c>
      <c r="AC1336" s="325">
        <v>53.8</v>
      </c>
      <c r="AD1336" s="274">
        <f t="shared" si="404"/>
        <v>1.1032599999999999</v>
      </c>
      <c r="AE1336" s="326">
        <f t="shared" si="412"/>
        <v>48.764570454833859</v>
      </c>
      <c r="AF1336" s="296" t="str">
        <f t="shared" si="413"/>
        <v/>
      </c>
      <c r="AG1336" s="296"/>
      <c r="AH1336" s="332">
        <v>44741</v>
      </c>
      <c r="AI1336" s="2" t="s">
        <v>108</v>
      </c>
      <c r="AJ1336" s="2" t="s">
        <v>141</v>
      </c>
      <c r="AK1336" s="323">
        <v>46388</v>
      </c>
      <c r="AL1336" s="323">
        <v>46752</v>
      </c>
      <c r="AM1336" s="324">
        <v>8760</v>
      </c>
      <c r="AN1336" s="325">
        <v>118.63</v>
      </c>
      <c r="AO1336" s="274">
        <f t="shared" si="405"/>
        <v>1.02495</v>
      </c>
      <c r="AP1336" s="326">
        <f t="shared" si="414"/>
        <v>115.74223132835748</v>
      </c>
      <c r="AQ1336" s="296" t="str">
        <f t="shared" si="415"/>
        <v/>
      </c>
      <c r="AR1336" s="296"/>
      <c r="AS1336" s="332">
        <v>44757</v>
      </c>
      <c r="AT1336" s="2" t="s">
        <v>115</v>
      </c>
      <c r="AU1336" s="2" t="s">
        <v>111</v>
      </c>
      <c r="AV1336" s="323">
        <v>45292</v>
      </c>
      <c r="AW1336" s="323">
        <v>45382</v>
      </c>
      <c r="AX1336" s="324">
        <v>2183</v>
      </c>
      <c r="AY1336" s="325">
        <v>307</v>
      </c>
      <c r="AZ1336" s="274">
        <f t="shared" si="406"/>
        <v>0.98765000000000003</v>
      </c>
      <c r="BA1336" s="326">
        <f t="shared" si="416"/>
        <v>310.83885992001217</v>
      </c>
      <c r="BB1336" s="296" t="str">
        <f t="shared" si="417"/>
        <v/>
      </c>
      <c r="BC1336">
        <f t="shared" si="407"/>
        <v>1</v>
      </c>
      <c r="BD1336" s="296"/>
      <c r="BE1336" s="296"/>
      <c r="BF1336" s="332">
        <v>45120</v>
      </c>
      <c r="BG1336" s="2" t="s">
        <v>115</v>
      </c>
      <c r="BH1336" s="2" t="s">
        <v>135</v>
      </c>
      <c r="BI1336" s="323">
        <v>45658</v>
      </c>
      <c r="BJ1336" s="323">
        <v>45747</v>
      </c>
      <c r="BK1336" s="324">
        <v>2159</v>
      </c>
      <c r="BL1336" s="325">
        <v>149.69</v>
      </c>
      <c r="BM1336" s="274">
        <f t="shared" si="408"/>
        <v>0.96609999999999996</v>
      </c>
      <c r="BN1336" s="326">
        <f t="shared" si="418"/>
        <v>154.9425525307939</v>
      </c>
      <c r="BO1336" s="296" t="str">
        <f t="shared" si="419"/>
        <v/>
      </c>
      <c r="BP1336" t="str">
        <f t="shared" si="409"/>
        <v/>
      </c>
      <c r="BQ1336" s="296"/>
      <c r="BR1336" s="332">
        <v>45104</v>
      </c>
      <c r="BS1336" s="2" t="s">
        <v>108</v>
      </c>
      <c r="BT1336" s="2" t="s">
        <v>143</v>
      </c>
      <c r="BU1336" s="323">
        <v>46753</v>
      </c>
      <c r="BV1336" s="323">
        <v>47118</v>
      </c>
      <c r="BW1336" s="324">
        <v>8784</v>
      </c>
      <c r="BX1336" s="325">
        <v>81.13</v>
      </c>
      <c r="BY1336" s="274">
        <f t="shared" si="410"/>
        <v>0.97602</v>
      </c>
      <c r="BZ1336" s="326">
        <f t="shared" si="420"/>
        <v>83.123296653757095</v>
      </c>
      <c r="CA1336" s="296" t="str">
        <f t="shared" si="421"/>
        <v/>
      </c>
    </row>
    <row r="1337" spans="12:79" x14ac:dyDescent="0.25">
      <c r="L1337" s="332">
        <v>43881</v>
      </c>
      <c r="M1337" s="2" t="s">
        <v>108</v>
      </c>
      <c r="N1337" s="2" t="s">
        <v>133</v>
      </c>
      <c r="O1337" s="323">
        <v>44562</v>
      </c>
      <c r="P1337" s="323">
        <v>44926</v>
      </c>
      <c r="Q1337" s="324">
        <v>8760</v>
      </c>
      <c r="R1337" s="325">
        <v>46.18</v>
      </c>
      <c r="S1337" s="274">
        <f t="shared" si="402"/>
        <v>1.06504</v>
      </c>
      <c r="T1337" s="326">
        <f t="shared" si="411"/>
        <v>43.359873807556525</v>
      </c>
      <c r="U1337" s="296" t="str">
        <f t="shared" si="403"/>
        <v/>
      </c>
      <c r="V1337" s="296"/>
      <c r="W1337" s="332">
        <v>44316</v>
      </c>
      <c r="X1337" s="2" t="s">
        <v>108</v>
      </c>
      <c r="Y1337" s="2" t="s">
        <v>141</v>
      </c>
      <c r="Z1337" s="323">
        <v>46388</v>
      </c>
      <c r="AA1337" s="323">
        <v>46752</v>
      </c>
      <c r="AB1337" s="324">
        <v>8760</v>
      </c>
      <c r="AC1337" s="325">
        <v>54.18</v>
      </c>
      <c r="AD1337" s="274">
        <f t="shared" si="404"/>
        <v>1.1032599999999999</v>
      </c>
      <c r="AE1337" s="326">
        <f t="shared" si="412"/>
        <v>49.109004223845695</v>
      </c>
      <c r="AF1337" s="296" t="str">
        <f t="shared" si="413"/>
        <v/>
      </c>
      <c r="AG1337" s="296"/>
      <c r="AH1337" s="332">
        <v>44741</v>
      </c>
      <c r="AI1337" s="2" t="s">
        <v>108</v>
      </c>
      <c r="AJ1337" s="2" t="s">
        <v>143</v>
      </c>
      <c r="AK1337" s="323">
        <v>46753</v>
      </c>
      <c r="AL1337" s="323">
        <v>47118</v>
      </c>
      <c r="AM1337" s="324">
        <v>8784</v>
      </c>
      <c r="AN1337" s="325">
        <v>114.62</v>
      </c>
      <c r="AO1337" s="274">
        <f t="shared" si="405"/>
        <v>1.02495</v>
      </c>
      <c r="AP1337" s="326">
        <f t="shared" si="414"/>
        <v>111.82984535831017</v>
      </c>
      <c r="AQ1337" s="296" t="str">
        <f t="shared" si="415"/>
        <v/>
      </c>
      <c r="AR1337" s="296"/>
      <c r="AS1337" s="332">
        <v>44757</v>
      </c>
      <c r="AT1337" s="2" t="s">
        <v>115</v>
      </c>
      <c r="AU1337" s="2" t="s">
        <v>117</v>
      </c>
      <c r="AV1337" s="323">
        <v>45383</v>
      </c>
      <c r="AW1337" s="323">
        <v>45473</v>
      </c>
      <c r="AX1337" s="324">
        <v>2184</v>
      </c>
      <c r="AY1337" s="325">
        <v>166.02</v>
      </c>
      <c r="AZ1337" s="274">
        <f t="shared" si="406"/>
        <v>0.98765000000000003</v>
      </c>
      <c r="BA1337" s="326">
        <f t="shared" si="416"/>
        <v>168.09598541993623</v>
      </c>
      <c r="BB1337" s="296" t="str">
        <f t="shared" si="417"/>
        <v/>
      </c>
      <c r="BC1337">
        <f t="shared" si="407"/>
        <v>1</v>
      </c>
      <c r="BD1337" s="296"/>
      <c r="BE1337" s="296"/>
      <c r="BF1337" s="332">
        <v>45120</v>
      </c>
      <c r="BG1337" s="2" t="s">
        <v>115</v>
      </c>
      <c r="BH1337" s="2" t="s">
        <v>145</v>
      </c>
      <c r="BI1337" s="323">
        <v>45748</v>
      </c>
      <c r="BJ1337" s="323">
        <v>45838</v>
      </c>
      <c r="BK1337" s="324">
        <v>2184</v>
      </c>
      <c r="BL1337" s="325">
        <v>101.57</v>
      </c>
      <c r="BM1337" s="274">
        <f t="shared" si="408"/>
        <v>0.96609999999999996</v>
      </c>
      <c r="BN1337" s="326">
        <f t="shared" si="418"/>
        <v>105.1340440948142</v>
      </c>
      <c r="BO1337" s="296" t="str">
        <f t="shared" si="419"/>
        <v/>
      </c>
      <c r="BP1337" t="str">
        <f t="shared" si="409"/>
        <v/>
      </c>
      <c r="BQ1337" s="296"/>
      <c r="BR1337" s="332">
        <v>45104</v>
      </c>
      <c r="BS1337" s="2" t="s">
        <v>108</v>
      </c>
      <c r="BT1337" s="2" t="s">
        <v>146</v>
      </c>
      <c r="BU1337" s="323">
        <v>47119</v>
      </c>
      <c r="BV1337" s="323">
        <v>47483</v>
      </c>
      <c r="BW1337" s="324">
        <v>8760</v>
      </c>
      <c r="BX1337" s="325">
        <v>79.38</v>
      </c>
      <c r="BY1337" s="274">
        <f t="shared" si="410"/>
        <v>0.97602</v>
      </c>
      <c r="BZ1337" s="326">
        <f t="shared" si="420"/>
        <v>81.330300608594086</v>
      </c>
      <c r="CA1337" s="296" t="str">
        <f t="shared" si="421"/>
        <v/>
      </c>
    </row>
    <row r="1338" spans="12:79" x14ac:dyDescent="0.25">
      <c r="L1338" s="332">
        <v>43881</v>
      </c>
      <c r="M1338" s="2" t="s">
        <v>108</v>
      </c>
      <c r="N1338" s="2" t="s">
        <v>110</v>
      </c>
      <c r="O1338" s="323">
        <v>44927</v>
      </c>
      <c r="P1338" s="323">
        <v>45291</v>
      </c>
      <c r="Q1338" s="324">
        <v>8760</v>
      </c>
      <c r="R1338" s="325">
        <v>48.18</v>
      </c>
      <c r="S1338" s="274">
        <f t="shared" si="402"/>
        <v>1.06504</v>
      </c>
      <c r="T1338" s="326">
        <f t="shared" si="411"/>
        <v>45.237737549763388</v>
      </c>
      <c r="U1338" s="296" t="str">
        <f t="shared" si="403"/>
        <v/>
      </c>
      <c r="V1338" s="296"/>
      <c r="W1338" s="332">
        <v>44315</v>
      </c>
      <c r="X1338" s="2" t="s">
        <v>108</v>
      </c>
      <c r="Y1338" s="2" t="s">
        <v>133</v>
      </c>
      <c r="Z1338" s="323">
        <v>44562</v>
      </c>
      <c r="AA1338" s="323">
        <v>44926</v>
      </c>
      <c r="AB1338" s="324">
        <v>8760</v>
      </c>
      <c r="AC1338" s="325">
        <v>59.56</v>
      </c>
      <c r="AD1338" s="274">
        <f t="shared" si="404"/>
        <v>1.1032599999999999</v>
      </c>
      <c r="AE1338" s="326">
        <f t="shared" si="412"/>
        <v>53.985461269329086</v>
      </c>
      <c r="AF1338" s="296" t="str">
        <f t="shared" si="413"/>
        <v/>
      </c>
      <c r="AG1338" s="296"/>
      <c r="AH1338" s="332">
        <v>44741</v>
      </c>
      <c r="AI1338" s="2" t="s">
        <v>108</v>
      </c>
      <c r="AJ1338" s="2" t="s">
        <v>146</v>
      </c>
      <c r="AK1338" s="323">
        <v>47119</v>
      </c>
      <c r="AL1338" s="323">
        <v>47483</v>
      </c>
      <c r="AM1338" s="324">
        <v>8760</v>
      </c>
      <c r="AN1338" s="325">
        <v>110</v>
      </c>
      <c r="AO1338" s="274">
        <f t="shared" si="405"/>
        <v>1.02495</v>
      </c>
      <c r="AP1338" s="326">
        <f t="shared" si="414"/>
        <v>107.32230840528806</v>
      </c>
      <c r="AQ1338" s="296" t="str">
        <f t="shared" si="415"/>
        <v/>
      </c>
      <c r="AR1338" s="296"/>
      <c r="AS1338" s="332">
        <v>44757</v>
      </c>
      <c r="AT1338" s="2" t="s">
        <v>115</v>
      </c>
      <c r="AU1338" s="2" t="s">
        <v>118</v>
      </c>
      <c r="AV1338" s="323">
        <v>45474</v>
      </c>
      <c r="AW1338" s="323">
        <v>45565</v>
      </c>
      <c r="AX1338" s="324">
        <v>2208</v>
      </c>
      <c r="AY1338" s="325">
        <v>167.99</v>
      </c>
      <c r="AZ1338" s="274">
        <f t="shared" si="406"/>
        <v>0.98765000000000003</v>
      </c>
      <c r="BA1338" s="326">
        <f t="shared" si="416"/>
        <v>170.09061914645878</v>
      </c>
      <c r="BB1338" s="296" t="str">
        <f t="shared" si="417"/>
        <v/>
      </c>
      <c r="BC1338">
        <f t="shared" si="407"/>
        <v>1</v>
      </c>
      <c r="BD1338" s="296"/>
      <c r="BE1338" s="296"/>
      <c r="BF1338" s="332">
        <v>45120</v>
      </c>
      <c r="BG1338" s="2" t="s">
        <v>115</v>
      </c>
      <c r="BH1338" s="2" t="s">
        <v>148</v>
      </c>
      <c r="BI1338" s="323">
        <v>45839</v>
      </c>
      <c r="BJ1338" s="323">
        <v>45930</v>
      </c>
      <c r="BK1338" s="324">
        <v>2208</v>
      </c>
      <c r="BL1338" s="325">
        <v>101.65</v>
      </c>
      <c r="BM1338" s="274">
        <f t="shared" si="408"/>
        <v>0.96609999999999996</v>
      </c>
      <c r="BN1338" s="326">
        <f t="shared" si="418"/>
        <v>105.21685125763379</v>
      </c>
      <c r="BO1338" s="296" t="str">
        <f t="shared" si="419"/>
        <v/>
      </c>
      <c r="BP1338" t="str">
        <f t="shared" si="409"/>
        <v/>
      </c>
      <c r="BQ1338" s="296"/>
      <c r="BR1338" s="332">
        <v>45104</v>
      </c>
      <c r="BS1338" s="2" t="s">
        <v>108</v>
      </c>
      <c r="BT1338" s="2" t="s">
        <v>149</v>
      </c>
      <c r="BU1338" s="323">
        <v>47484</v>
      </c>
      <c r="BV1338" s="323">
        <v>47848</v>
      </c>
      <c r="BW1338" s="324">
        <v>8760</v>
      </c>
      <c r="BX1338" s="325">
        <v>78.28</v>
      </c>
      <c r="BY1338" s="274">
        <f t="shared" si="410"/>
        <v>0.97602</v>
      </c>
      <c r="BZ1338" s="326">
        <f t="shared" si="420"/>
        <v>80.203274523063058</v>
      </c>
      <c r="CA1338" s="296" t="str">
        <f t="shared" si="421"/>
        <v/>
      </c>
    </row>
    <row r="1339" spans="12:79" x14ac:dyDescent="0.25">
      <c r="L1339" s="332">
        <v>43881</v>
      </c>
      <c r="M1339" s="2" t="s">
        <v>108</v>
      </c>
      <c r="N1339" s="2" t="s">
        <v>111</v>
      </c>
      <c r="O1339" s="323">
        <v>45292</v>
      </c>
      <c r="P1339" s="323">
        <v>45657</v>
      </c>
      <c r="Q1339" s="324">
        <v>8784</v>
      </c>
      <c r="R1339" s="325">
        <v>48.93</v>
      </c>
      <c r="S1339" s="274">
        <f t="shared" si="402"/>
        <v>1.06504</v>
      </c>
      <c r="T1339" s="326">
        <f t="shared" si="411"/>
        <v>45.941936453090968</v>
      </c>
      <c r="U1339" s="296" t="str">
        <f t="shared" si="403"/>
        <v/>
      </c>
      <c r="V1339" s="296"/>
      <c r="W1339" s="332">
        <v>44315</v>
      </c>
      <c r="X1339" s="2" t="s">
        <v>108</v>
      </c>
      <c r="Y1339" s="2" t="s">
        <v>110</v>
      </c>
      <c r="Z1339" s="323">
        <v>44927</v>
      </c>
      <c r="AA1339" s="323">
        <v>45291</v>
      </c>
      <c r="AB1339" s="324">
        <v>8760</v>
      </c>
      <c r="AC1339" s="325">
        <v>57.93</v>
      </c>
      <c r="AD1339" s="274">
        <f t="shared" si="404"/>
        <v>1.1032599999999999</v>
      </c>
      <c r="AE1339" s="326">
        <f t="shared" si="412"/>
        <v>52.508021681199359</v>
      </c>
      <c r="AF1339" s="296" t="str">
        <f t="shared" si="413"/>
        <v/>
      </c>
      <c r="AG1339" s="296"/>
      <c r="AH1339" s="332">
        <v>44741</v>
      </c>
      <c r="AI1339" s="2" t="s">
        <v>108</v>
      </c>
      <c r="AJ1339" s="2" t="s">
        <v>149</v>
      </c>
      <c r="AK1339" s="323">
        <v>47484</v>
      </c>
      <c r="AL1339" s="323">
        <v>47848</v>
      </c>
      <c r="AM1339" s="324">
        <v>8760</v>
      </c>
      <c r="AN1339" s="325">
        <v>110</v>
      </c>
      <c r="AO1339" s="274">
        <f t="shared" si="405"/>
        <v>1.02495</v>
      </c>
      <c r="AP1339" s="326">
        <f t="shared" si="414"/>
        <v>107.32230840528806</v>
      </c>
      <c r="AQ1339" s="296" t="str">
        <f t="shared" si="415"/>
        <v/>
      </c>
      <c r="AR1339" s="296"/>
      <c r="AS1339" s="332">
        <v>44757</v>
      </c>
      <c r="AT1339" s="2" t="s">
        <v>115</v>
      </c>
      <c r="AU1339" s="2" t="s">
        <v>140</v>
      </c>
      <c r="AV1339" s="323">
        <v>45566</v>
      </c>
      <c r="AW1339" s="323">
        <v>45657</v>
      </c>
      <c r="AX1339" s="324">
        <v>2209</v>
      </c>
      <c r="AY1339" s="325">
        <v>223</v>
      </c>
      <c r="AZ1339" s="274">
        <f t="shared" si="406"/>
        <v>0.98765000000000003</v>
      </c>
      <c r="BA1339" s="326">
        <f t="shared" si="416"/>
        <v>225.78848782463422</v>
      </c>
      <c r="BB1339" s="296" t="str">
        <f t="shared" si="417"/>
        <v/>
      </c>
      <c r="BC1339" t="str">
        <f t="shared" si="407"/>
        <v/>
      </c>
      <c r="BD1339" s="296"/>
      <c r="BE1339" s="296"/>
      <c r="BF1339" s="332">
        <v>45120</v>
      </c>
      <c r="BG1339" s="2" t="s">
        <v>115</v>
      </c>
      <c r="BH1339" s="2" t="s">
        <v>152</v>
      </c>
      <c r="BI1339" s="323">
        <v>45931</v>
      </c>
      <c r="BJ1339" s="323">
        <v>46022</v>
      </c>
      <c r="BK1339" s="324">
        <v>2209</v>
      </c>
      <c r="BL1339" s="325">
        <v>130.49</v>
      </c>
      <c r="BM1339" s="274">
        <f t="shared" si="408"/>
        <v>0.96609999999999996</v>
      </c>
      <c r="BN1339" s="326">
        <f t="shared" si="418"/>
        <v>135.06883345409381</v>
      </c>
      <c r="BO1339" s="296" t="str">
        <f t="shared" si="419"/>
        <v/>
      </c>
      <c r="BP1339" t="str">
        <f t="shared" si="409"/>
        <v/>
      </c>
      <c r="BQ1339" s="296"/>
      <c r="BR1339" s="332">
        <v>45104</v>
      </c>
      <c r="BS1339" s="2" t="s">
        <v>108</v>
      </c>
      <c r="BT1339" s="2" t="s">
        <v>153</v>
      </c>
      <c r="BU1339" s="323">
        <v>47849</v>
      </c>
      <c r="BV1339" s="323">
        <v>48213</v>
      </c>
      <c r="BW1339" s="324">
        <v>8760</v>
      </c>
      <c r="BX1339" s="325">
        <v>77.989999999999995</v>
      </c>
      <c r="BY1339" s="274">
        <f t="shared" si="410"/>
        <v>0.97602</v>
      </c>
      <c r="BZ1339" s="326">
        <f t="shared" si="420"/>
        <v>79.906149464150317</v>
      </c>
      <c r="CA1339" s="296" t="str">
        <f t="shared" si="421"/>
        <v/>
      </c>
    </row>
    <row r="1340" spans="12:79" x14ac:dyDescent="0.25">
      <c r="L1340" s="332">
        <v>43881</v>
      </c>
      <c r="M1340" s="2" t="s">
        <v>108</v>
      </c>
      <c r="N1340" s="2" t="s">
        <v>135</v>
      </c>
      <c r="O1340" s="323">
        <v>45658</v>
      </c>
      <c r="P1340" s="323">
        <v>46022</v>
      </c>
      <c r="Q1340" s="324">
        <v>8760</v>
      </c>
      <c r="R1340" s="325">
        <v>49.4</v>
      </c>
      <c r="S1340" s="274">
        <f t="shared" si="402"/>
        <v>1.06504</v>
      </c>
      <c r="T1340" s="326">
        <f t="shared" si="411"/>
        <v>46.383234432509575</v>
      </c>
      <c r="U1340" s="296" t="str">
        <f t="shared" si="403"/>
        <v/>
      </c>
      <c r="V1340" s="296"/>
      <c r="W1340" s="332">
        <v>44315</v>
      </c>
      <c r="X1340" s="2" t="s">
        <v>108</v>
      </c>
      <c r="Y1340" s="2" t="s">
        <v>111</v>
      </c>
      <c r="Z1340" s="323">
        <v>45292</v>
      </c>
      <c r="AA1340" s="323">
        <v>45657</v>
      </c>
      <c r="AB1340" s="324">
        <v>8784</v>
      </c>
      <c r="AC1340" s="325">
        <v>55.4</v>
      </c>
      <c r="AD1340" s="274">
        <f t="shared" si="404"/>
        <v>1.1032599999999999</v>
      </c>
      <c r="AE1340" s="326">
        <f t="shared" si="412"/>
        <v>50.214817903304755</v>
      </c>
      <c r="AF1340" s="296" t="str">
        <f t="shared" si="413"/>
        <v/>
      </c>
      <c r="AG1340" s="296"/>
      <c r="AH1340" s="332">
        <v>44741</v>
      </c>
      <c r="AI1340" s="2" t="s">
        <v>108</v>
      </c>
      <c r="AJ1340" s="2" t="s">
        <v>153</v>
      </c>
      <c r="AK1340" s="323">
        <v>47849</v>
      </c>
      <c r="AL1340" s="323">
        <v>48213</v>
      </c>
      <c r="AM1340" s="324">
        <v>8760</v>
      </c>
      <c r="AN1340" s="325">
        <v>109.82</v>
      </c>
      <c r="AO1340" s="274">
        <f t="shared" si="405"/>
        <v>1.02495</v>
      </c>
      <c r="AP1340" s="326">
        <f t="shared" si="414"/>
        <v>107.14669008244303</v>
      </c>
      <c r="AQ1340" s="296" t="str">
        <f t="shared" si="415"/>
        <v/>
      </c>
      <c r="AR1340" s="296"/>
      <c r="AS1340" s="332">
        <v>44757</v>
      </c>
      <c r="AT1340" s="2" t="s">
        <v>115</v>
      </c>
      <c r="AU1340" s="2" t="s">
        <v>135</v>
      </c>
      <c r="AV1340" s="323">
        <v>45658</v>
      </c>
      <c r="AW1340" s="323">
        <v>45747</v>
      </c>
      <c r="AX1340" s="324">
        <v>2159</v>
      </c>
      <c r="AY1340" s="325">
        <v>201</v>
      </c>
      <c r="AZ1340" s="274">
        <f t="shared" si="406"/>
        <v>0.98765000000000003</v>
      </c>
      <c r="BA1340" s="326">
        <f t="shared" si="416"/>
        <v>203.51339037108286</v>
      </c>
      <c r="BB1340" s="296" t="str">
        <f t="shared" si="417"/>
        <v/>
      </c>
      <c r="BC1340" t="str">
        <f t="shared" si="407"/>
        <v/>
      </c>
      <c r="BD1340" s="296"/>
      <c r="BE1340" s="296"/>
      <c r="BF1340" s="332">
        <v>45120</v>
      </c>
      <c r="BG1340" s="2" t="s">
        <v>115</v>
      </c>
      <c r="BH1340" s="2" t="s">
        <v>138</v>
      </c>
      <c r="BI1340" s="323">
        <v>46023</v>
      </c>
      <c r="BJ1340" s="323">
        <v>46112</v>
      </c>
      <c r="BK1340" s="324">
        <v>2159</v>
      </c>
      <c r="BL1340" s="325">
        <v>125</v>
      </c>
      <c r="BM1340" s="274">
        <f t="shared" si="408"/>
        <v>0.96609999999999996</v>
      </c>
      <c r="BN1340" s="326">
        <f t="shared" si="418"/>
        <v>129.38619190559984</v>
      </c>
      <c r="BO1340" s="296" t="str">
        <f t="shared" si="419"/>
        <v/>
      </c>
      <c r="BP1340" t="str">
        <f t="shared" si="409"/>
        <v/>
      </c>
      <c r="BQ1340" s="296"/>
      <c r="BR1340" s="332">
        <v>45104</v>
      </c>
      <c r="BS1340" s="2" t="s">
        <v>108</v>
      </c>
      <c r="BT1340" s="2" t="s">
        <v>155</v>
      </c>
      <c r="BU1340" s="323">
        <v>48214</v>
      </c>
      <c r="BV1340" s="323">
        <v>48579</v>
      </c>
      <c r="BW1340" s="324">
        <v>8784</v>
      </c>
      <c r="BX1340" s="325">
        <v>77.510000000000005</v>
      </c>
      <c r="BY1340" s="274">
        <f t="shared" si="410"/>
        <v>0.97602</v>
      </c>
      <c r="BZ1340" s="326">
        <f t="shared" si="420"/>
        <v>79.414356263191337</v>
      </c>
      <c r="CA1340" s="296" t="str">
        <f t="shared" si="421"/>
        <v/>
      </c>
    </row>
    <row r="1341" spans="12:79" x14ac:dyDescent="0.25">
      <c r="L1341" s="332">
        <v>43881</v>
      </c>
      <c r="M1341" s="2" t="s">
        <v>108</v>
      </c>
      <c r="N1341" s="2" t="s">
        <v>138</v>
      </c>
      <c r="O1341" s="323">
        <v>46023</v>
      </c>
      <c r="P1341" s="323">
        <v>46387</v>
      </c>
      <c r="Q1341" s="324">
        <v>8760</v>
      </c>
      <c r="R1341" s="325">
        <v>49.95</v>
      </c>
      <c r="S1341" s="274">
        <f t="shared" si="402"/>
        <v>1.06504</v>
      </c>
      <c r="T1341" s="326">
        <f t="shared" si="411"/>
        <v>46.899646961616469</v>
      </c>
      <c r="U1341" s="296" t="str">
        <f t="shared" si="403"/>
        <v/>
      </c>
      <c r="V1341" s="296"/>
      <c r="W1341" s="332">
        <v>44315</v>
      </c>
      <c r="X1341" s="2" t="s">
        <v>108</v>
      </c>
      <c r="Y1341" s="2" t="s">
        <v>135</v>
      </c>
      <c r="Z1341" s="323">
        <v>45658</v>
      </c>
      <c r="AA1341" s="323">
        <v>46022</v>
      </c>
      <c r="AB1341" s="324">
        <v>8760</v>
      </c>
      <c r="AC1341" s="325">
        <v>53.9</v>
      </c>
      <c r="AD1341" s="274">
        <f t="shared" si="404"/>
        <v>1.1032599999999999</v>
      </c>
      <c r="AE1341" s="326">
        <f t="shared" si="412"/>
        <v>48.855210920363291</v>
      </c>
      <c r="AF1341" s="296" t="str">
        <f t="shared" si="413"/>
        <v/>
      </c>
      <c r="AG1341" s="296"/>
      <c r="AH1341" s="332">
        <v>44741</v>
      </c>
      <c r="AI1341" s="2" t="s">
        <v>108</v>
      </c>
      <c r="AJ1341" s="2" t="s">
        <v>155</v>
      </c>
      <c r="AK1341" s="323">
        <v>48214</v>
      </c>
      <c r="AL1341" s="323">
        <v>48579</v>
      </c>
      <c r="AM1341" s="324">
        <v>8784</v>
      </c>
      <c r="AN1341" s="325">
        <v>109.62</v>
      </c>
      <c r="AO1341" s="274">
        <f t="shared" si="405"/>
        <v>1.02495</v>
      </c>
      <c r="AP1341" s="326">
        <f t="shared" si="414"/>
        <v>106.95155861261524</v>
      </c>
      <c r="AQ1341" s="296" t="str">
        <f t="shared" si="415"/>
        <v/>
      </c>
      <c r="AR1341" s="296"/>
      <c r="AS1341" s="332">
        <v>44757</v>
      </c>
      <c r="AT1341" s="2" t="s">
        <v>115</v>
      </c>
      <c r="AU1341" s="2" t="s">
        <v>145</v>
      </c>
      <c r="AV1341" s="323">
        <v>45748</v>
      </c>
      <c r="AW1341" s="323">
        <v>45838</v>
      </c>
      <c r="AX1341" s="324">
        <v>2184</v>
      </c>
      <c r="AY1341" s="325"/>
      <c r="AZ1341" s="274">
        <f t="shared" si="406"/>
        <v>0.98765000000000003</v>
      </c>
      <c r="BA1341" s="326" t="str">
        <f t="shared" si="416"/>
        <v/>
      </c>
      <c r="BB1341" s="296" t="str">
        <f t="shared" si="417"/>
        <v/>
      </c>
      <c r="BC1341" t="str">
        <f t="shared" si="407"/>
        <v/>
      </c>
      <c r="BD1341" s="296"/>
      <c r="BE1341" s="296"/>
      <c r="BF1341" s="332">
        <v>45120</v>
      </c>
      <c r="BG1341" s="2" t="s">
        <v>115</v>
      </c>
      <c r="BH1341" s="2" t="s">
        <v>157</v>
      </c>
      <c r="BI1341" s="323">
        <v>46113</v>
      </c>
      <c r="BJ1341" s="323">
        <v>46203</v>
      </c>
      <c r="BK1341" s="324">
        <v>2184</v>
      </c>
      <c r="BL1341" s="325"/>
      <c r="BM1341" s="274">
        <f t="shared" si="408"/>
        <v>0.96609999999999996</v>
      </c>
      <c r="BN1341" s="326" t="str">
        <f t="shared" si="418"/>
        <v/>
      </c>
      <c r="BO1341" s="296" t="str">
        <f t="shared" si="419"/>
        <v/>
      </c>
      <c r="BP1341" t="str">
        <f t="shared" si="409"/>
        <v/>
      </c>
      <c r="BQ1341" s="296"/>
      <c r="BR1341" s="332">
        <v>45104</v>
      </c>
      <c r="BS1341" s="2" t="s">
        <v>108</v>
      </c>
      <c r="BT1341" s="2" t="s">
        <v>158</v>
      </c>
      <c r="BU1341" s="323">
        <v>48580</v>
      </c>
      <c r="BV1341" s="323">
        <v>48944</v>
      </c>
      <c r="BW1341" s="324">
        <v>8760</v>
      </c>
      <c r="BX1341" s="325">
        <v>76.83</v>
      </c>
      <c r="BY1341" s="274">
        <f t="shared" si="410"/>
        <v>0.97602</v>
      </c>
      <c r="BZ1341" s="326">
        <f t="shared" si="420"/>
        <v>78.717649228499411</v>
      </c>
      <c r="CA1341" s="296" t="str">
        <f t="shared" si="421"/>
        <v/>
      </c>
    </row>
    <row r="1342" spans="12:79" x14ac:dyDescent="0.25">
      <c r="L1342" s="332">
        <v>43880</v>
      </c>
      <c r="M1342" s="2" t="s">
        <v>108</v>
      </c>
      <c r="N1342" s="2" t="s">
        <v>151</v>
      </c>
      <c r="O1342" s="323">
        <v>44197</v>
      </c>
      <c r="P1342" s="323">
        <v>44561</v>
      </c>
      <c r="Q1342" s="324">
        <v>8760</v>
      </c>
      <c r="R1342" s="325">
        <v>42.87</v>
      </c>
      <c r="S1342" s="274">
        <f t="shared" si="402"/>
        <v>1.06504</v>
      </c>
      <c r="T1342" s="326">
        <f t="shared" si="411"/>
        <v>40.252009314204159</v>
      </c>
      <c r="U1342" s="296" t="str">
        <f t="shared" si="403"/>
        <v/>
      </c>
      <c r="V1342" s="296"/>
      <c r="W1342" s="332">
        <v>44315</v>
      </c>
      <c r="X1342" s="2" t="s">
        <v>108</v>
      </c>
      <c r="Y1342" s="2" t="s">
        <v>138</v>
      </c>
      <c r="Z1342" s="323">
        <v>46023</v>
      </c>
      <c r="AA1342" s="323">
        <v>46387</v>
      </c>
      <c r="AB1342" s="324">
        <v>8760</v>
      </c>
      <c r="AC1342" s="325">
        <v>53.65</v>
      </c>
      <c r="AD1342" s="274">
        <f t="shared" si="404"/>
        <v>1.1032599999999999</v>
      </c>
      <c r="AE1342" s="326">
        <f t="shared" si="412"/>
        <v>48.62860975653971</v>
      </c>
      <c r="AF1342" s="296" t="str">
        <f t="shared" si="413"/>
        <v/>
      </c>
      <c r="AG1342" s="296"/>
      <c r="AH1342" s="332">
        <v>44740</v>
      </c>
      <c r="AI1342" s="2" t="s">
        <v>108</v>
      </c>
      <c r="AJ1342" s="2" t="s">
        <v>110</v>
      </c>
      <c r="AK1342" s="323">
        <v>44927</v>
      </c>
      <c r="AL1342" s="323">
        <v>45291</v>
      </c>
      <c r="AM1342" s="324">
        <v>8760</v>
      </c>
      <c r="AN1342" s="325">
        <v>268.47000000000003</v>
      </c>
      <c r="AO1342" s="274">
        <f t="shared" si="405"/>
        <v>1.02495</v>
      </c>
      <c r="AP1342" s="326">
        <f t="shared" si="414"/>
        <v>261.93472852334264</v>
      </c>
      <c r="AQ1342" s="296" t="str">
        <f t="shared" si="415"/>
        <v/>
      </c>
      <c r="AR1342" s="296"/>
      <c r="AS1342" s="332">
        <v>44756</v>
      </c>
      <c r="AT1342" s="2" t="s">
        <v>115</v>
      </c>
      <c r="AU1342" s="2" t="s">
        <v>186</v>
      </c>
      <c r="AV1342" s="323">
        <v>44835</v>
      </c>
      <c r="AW1342" s="323">
        <v>44926</v>
      </c>
      <c r="AX1342" s="324">
        <v>2209</v>
      </c>
      <c r="AY1342" s="325">
        <v>454.92</v>
      </c>
      <c r="AZ1342" s="274">
        <f t="shared" si="406"/>
        <v>0.98765000000000003</v>
      </c>
      <c r="BA1342" s="326">
        <f t="shared" si="416"/>
        <v>460.60851516225387</v>
      </c>
      <c r="BB1342" s="296" t="str">
        <f t="shared" si="417"/>
        <v/>
      </c>
      <c r="BC1342" t="str">
        <f t="shared" si="407"/>
        <v/>
      </c>
      <c r="BD1342" s="296"/>
      <c r="BE1342" s="296"/>
      <c r="BF1342" s="332">
        <v>45119</v>
      </c>
      <c r="BG1342" s="2" t="s">
        <v>115</v>
      </c>
      <c r="BH1342" s="2" t="s">
        <v>116</v>
      </c>
      <c r="BI1342" s="323">
        <v>45200</v>
      </c>
      <c r="BJ1342" s="323">
        <v>45291</v>
      </c>
      <c r="BK1342" s="324">
        <v>2209</v>
      </c>
      <c r="BL1342" s="325">
        <v>114.07</v>
      </c>
      <c r="BM1342" s="274">
        <f t="shared" si="408"/>
        <v>0.96609999999999996</v>
      </c>
      <c r="BN1342" s="326">
        <f t="shared" si="418"/>
        <v>118.07266328537418</v>
      </c>
      <c r="BO1342" s="296">
        <f t="shared" si="419"/>
        <v>118.07266328537418</v>
      </c>
      <c r="BP1342">
        <f t="shared" si="409"/>
        <v>1</v>
      </c>
      <c r="BQ1342" s="296"/>
      <c r="BR1342" s="332">
        <v>45103</v>
      </c>
      <c r="BS1342" s="2" t="s">
        <v>108</v>
      </c>
      <c r="BT1342" s="2" t="s">
        <v>111</v>
      </c>
      <c r="BU1342" s="323">
        <v>45292</v>
      </c>
      <c r="BV1342" s="323">
        <v>45657</v>
      </c>
      <c r="BW1342" s="324">
        <v>8784</v>
      </c>
      <c r="BX1342" s="325">
        <v>138.02000000000001</v>
      </c>
      <c r="BY1342" s="274">
        <f t="shared" si="410"/>
        <v>0.97602</v>
      </c>
      <c r="BZ1342" s="326">
        <f t="shared" si="420"/>
        <v>141.41103665908486</v>
      </c>
      <c r="CA1342" s="296">
        <f t="shared" si="421"/>
        <v>141.41103665908486</v>
      </c>
    </row>
    <row r="1343" spans="12:79" x14ac:dyDescent="0.25">
      <c r="L1343" s="332">
        <v>43880</v>
      </c>
      <c r="M1343" s="2" t="s">
        <v>108</v>
      </c>
      <c r="N1343" s="2" t="s">
        <v>133</v>
      </c>
      <c r="O1343" s="323">
        <v>44562</v>
      </c>
      <c r="P1343" s="323">
        <v>44926</v>
      </c>
      <c r="Q1343" s="324">
        <v>8760</v>
      </c>
      <c r="R1343" s="325">
        <v>46.23</v>
      </c>
      <c r="S1343" s="274">
        <f t="shared" si="402"/>
        <v>1.06504</v>
      </c>
      <c r="T1343" s="326">
        <f t="shared" si="411"/>
        <v>43.406820401111695</v>
      </c>
      <c r="U1343" s="296" t="str">
        <f t="shared" si="403"/>
        <v/>
      </c>
      <c r="V1343" s="296"/>
      <c r="W1343" s="332">
        <v>44315</v>
      </c>
      <c r="X1343" s="2" t="s">
        <v>108</v>
      </c>
      <c r="Y1343" s="2" t="s">
        <v>141</v>
      </c>
      <c r="Z1343" s="323">
        <v>46388</v>
      </c>
      <c r="AA1343" s="323">
        <v>46752</v>
      </c>
      <c r="AB1343" s="324">
        <v>8760</v>
      </c>
      <c r="AC1343" s="325">
        <v>54.03</v>
      </c>
      <c r="AD1343" s="274">
        <f t="shared" si="404"/>
        <v>1.1032599999999999</v>
      </c>
      <c r="AE1343" s="326">
        <f t="shared" si="412"/>
        <v>48.973043525551553</v>
      </c>
      <c r="AF1343" s="296" t="str">
        <f t="shared" si="413"/>
        <v/>
      </c>
      <c r="AG1343" s="296"/>
      <c r="AH1343" s="332">
        <v>44740</v>
      </c>
      <c r="AI1343" s="2" t="s">
        <v>108</v>
      </c>
      <c r="AJ1343" s="2" t="s">
        <v>111</v>
      </c>
      <c r="AK1343" s="323">
        <v>45292</v>
      </c>
      <c r="AL1343" s="323">
        <v>45657</v>
      </c>
      <c r="AM1343" s="324">
        <v>8784</v>
      </c>
      <c r="AN1343" s="325">
        <v>166.73</v>
      </c>
      <c r="AO1343" s="274">
        <f t="shared" si="405"/>
        <v>1.02495</v>
      </c>
      <c r="AP1343" s="326">
        <f t="shared" si="414"/>
        <v>162.67134982194253</v>
      </c>
      <c r="AQ1343" s="296">
        <f t="shared" si="415"/>
        <v>162.67134982194253</v>
      </c>
      <c r="AR1343" s="296"/>
      <c r="AS1343" s="332">
        <v>44756</v>
      </c>
      <c r="AT1343" s="2" t="s">
        <v>115</v>
      </c>
      <c r="AU1343" s="2" t="s">
        <v>110</v>
      </c>
      <c r="AV1343" s="323">
        <v>44927</v>
      </c>
      <c r="AW1343" s="323">
        <v>45016</v>
      </c>
      <c r="AX1343" s="324">
        <v>2159</v>
      </c>
      <c r="AY1343" s="325">
        <v>443.04</v>
      </c>
      <c r="AZ1343" s="274">
        <f t="shared" si="406"/>
        <v>0.98765000000000003</v>
      </c>
      <c r="BA1343" s="326">
        <f t="shared" si="416"/>
        <v>448.57996253733609</v>
      </c>
      <c r="BB1343" s="296" t="str">
        <f t="shared" si="417"/>
        <v/>
      </c>
      <c r="BC1343" t="str">
        <f t="shared" si="407"/>
        <v/>
      </c>
      <c r="BD1343" s="296"/>
      <c r="BE1343" s="296"/>
      <c r="BF1343" s="332">
        <v>45119</v>
      </c>
      <c r="BG1343" s="2" t="s">
        <v>115</v>
      </c>
      <c r="BH1343" s="2" t="s">
        <v>111</v>
      </c>
      <c r="BI1343" s="323">
        <v>45292</v>
      </c>
      <c r="BJ1343" s="323">
        <v>45382</v>
      </c>
      <c r="BK1343" s="324">
        <v>2183</v>
      </c>
      <c r="BL1343" s="325">
        <v>135.63999999999999</v>
      </c>
      <c r="BM1343" s="274">
        <f t="shared" si="408"/>
        <v>0.96609999999999996</v>
      </c>
      <c r="BN1343" s="326">
        <f t="shared" si="418"/>
        <v>140.39954456060448</v>
      </c>
      <c r="BO1343" s="296">
        <f t="shared" si="419"/>
        <v>140.39954456060448</v>
      </c>
      <c r="BP1343">
        <f t="shared" si="409"/>
        <v>1</v>
      </c>
      <c r="BQ1343" s="296"/>
      <c r="BR1343" s="332">
        <v>45103</v>
      </c>
      <c r="BS1343" s="2" t="s">
        <v>108</v>
      </c>
      <c r="BT1343" s="2" t="s">
        <v>135</v>
      </c>
      <c r="BU1343" s="323">
        <v>45658</v>
      </c>
      <c r="BV1343" s="323">
        <v>46022</v>
      </c>
      <c r="BW1343" s="324">
        <v>8760</v>
      </c>
      <c r="BX1343" s="325">
        <v>117.77</v>
      </c>
      <c r="BY1343" s="274">
        <f t="shared" si="410"/>
        <v>0.97602</v>
      </c>
      <c r="BZ1343" s="326">
        <f t="shared" si="420"/>
        <v>120.66351099362717</v>
      </c>
      <c r="CA1343" s="296" t="str">
        <f t="shared" si="421"/>
        <v/>
      </c>
    </row>
    <row r="1344" spans="12:79" x14ac:dyDescent="0.25">
      <c r="L1344" s="332">
        <v>43880</v>
      </c>
      <c r="M1344" s="2" t="s">
        <v>108</v>
      </c>
      <c r="N1344" s="2" t="s">
        <v>110</v>
      </c>
      <c r="O1344" s="323">
        <v>44927</v>
      </c>
      <c r="P1344" s="323">
        <v>45291</v>
      </c>
      <c r="Q1344" s="324">
        <v>8760</v>
      </c>
      <c r="R1344" s="325">
        <v>48.27</v>
      </c>
      <c r="S1344" s="274">
        <f t="shared" si="402"/>
        <v>1.06504</v>
      </c>
      <c r="T1344" s="326">
        <f t="shared" si="411"/>
        <v>45.322241418162704</v>
      </c>
      <c r="U1344" s="296" t="str">
        <f t="shared" si="403"/>
        <v/>
      </c>
      <c r="V1344" s="296"/>
      <c r="W1344" s="332">
        <v>44314</v>
      </c>
      <c r="X1344" s="2" t="s">
        <v>108</v>
      </c>
      <c r="Y1344" s="2" t="s">
        <v>133</v>
      </c>
      <c r="Z1344" s="323">
        <v>44562</v>
      </c>
      <c r="AA1344" s="323">
        <v>44926</v>
      </c>
      <c r="AB1344" s="324">
        <v>8760</v>
      </c>
      <c r="AC1344" s="325">
        <v>58.72</v>
      </c>
      <c r="AD1344" s="274">
        <f t="shared" si="404"/>
        <v>1.1032599999999999</v>
      </c>
      <c r="AE1344" s="326">
        <f t="shared" si="412"/>
        <v>53.224081358881861</v>
      </c>
      <c r="AF1344" s="296" t="str">
        <f t="shared" si="413"/>
        <v/>
      </c>
      <c r="AG1344" s="296"/>
      <c r="AH1344" s="332">
        <v>44740</v>
      </c>
      <c r="AI1344" s="2" t="s">
        <v>108</v>
      </c>
      <c r="AJ1344" s="2" t="s">
        <v>135</v>
      </c>
      <c r="AK1344" s="323">
        <v>45658</v>
      </c>
      <c r="AL1344" s="323">
        <v>46022</v>
      </c>
      <c r="AM1344" s="324">
        <v>8760</v>
      </c>
      <c r="AN1344" s="325">
        <v>139.94</v>
      </c>
      <c r="AO1344" s="274">
        <f t="shared" si="405"/>
        <v>1.02495</v>
      </c>
      <c r="AP1344" s="326">
        <f t="shared" si="414"/>
        <v>136.53348943850918</v>
      </c>
      <c r="AQ1344" s="296" t="str">
        <f t="shared" si="415"/>
        <v/>
      </c>
      <c r="AR1344" s="296"/>
      <c r="AS1344" s="332">
        <v>44756</v>
      </c>
      <c r="AT1344" s="2" t="s">
        <v>115</v>
      </c>
      <c r="AU1344" s="2" t="s">
        <v>134</v>
      </c>
      <c r="AV1344" s="323">
        <v>45017</v>
      </c>
      <c r="AW1344" s="323">
        <v>45107</v>
      </c>
      <c r="AX1344" s="324">
        <v>2184</v>
      </c>
      <c r="AY1344" s="325">
        <v>306.27999999999997</v>
      </c>
      <c r="AZ1344" s="274">
        <f t="shared" si="406"/>
        <v>0.98765000000000003</v>
      </c>
      <c r="BA1344" s="326">
        <f t="shared" si="416"/>
        <v>310.10985673062316</v>
      </c>
      <c r="BB1344" s="296" t="str">
        <f t="shared" si="417"/>
        <v/>
      </c>
      <c r="BC1344" t="str">
        <f t="shared" si="407"/>
        <v/>
      </c>
      <c r="BD1344" s="296"/>
      <c r="BE1344" s="296"/>
      <c r="BF1344" s="332">
        <v>45119</v>
      </c>
      <c r="BG1344" s="2" t="s">
        <v>115</v>
      </c>
      <c r="BH1344" s="2" t="s">
        <v>117</v>
      </c>
      <c r="BI1344" s="323">
        <v>45383</v>
      </c>
      <c r="BJ1344" s="323">
        <v>45473</v>
      </c>
      <c r="BK1344" s="324">
        <v>2184</v>
      </c>
      <c r="BL1344" s="325">
        <v>113.49</v>
      </c>
      <c r="BM1344" s="274">
        <f t="shared" si="408"/>
        <v>0.96609999999999996</v>
      </c>
      <c r="BN1344" s="326">
        <f t="shared" si="418"/>
        <v>117.4723113549322</v>
      </c>
      <c r="BO1344" s="296">
        <f t="shared" si="419"/>
        <v>117.4723113549322</v>
      </c>
      <c r="BP1344">
        <f t="shared" si="409"/>
        <v>1</v>
      </c>
      <c r="BQ1344" s="296"/>
      <c r="BR1344" s="332">
        <v>45103</v>
      </c>
      <c r="BS1344" s="2" t="s">
        <v>108</v>
      </c>
      <c r="BT1344" s="2" t="s">
        <v>138</v>
      </c>
      <c r="BU1344" s="323">
        <v>46023</v>
      </c>
      <c r="BV1344" s="323">
        <v>46387</v>
      </c>
      <c r="BW1344" s="324">
        <v>8760</v>
      </c>
      <c r="BX1344" s="325">
        <v>98.25</v>
      </c>
      <c r="BY1344" s="274">
        <f t="shared" si="410"/>
        <v>0.97602</v>
      </c>
      <c r="BZ1344" s="326">
        <f t="shared" si="420"/>
        <v>100.66392082129465</v>
      </c>
      <c r="CA1344" s="296" t="str">
        <f t="shared" si="421"/>
        <v/>
      </c>
    </row>
    <row r="1345" spans="12:79" x14ac:dyDescent="0.25">
      <c r="L1345" s="332">
        <v>43880</v>
      </c>
      <c r="M1345" s="2" t="s">
        <v>108</v>
      </c>
      <c r="N1345" s="2" t="s">
        <v>111</v>
      </c>
      <c r="O1345" s="323">
        <v>45292</v>
      </c>
      <c r="P1345" s="323">
        <v>45657</v>
      </c>
      <c r="Q1345" s="324">
        <v>8784</v>
      </c>
      <c r="R1345" s="325">
        <v>49.04</v>
      </c>
      <c r="S1345" s="274">
        <f t="shared" si="402"/>
        <v>1.06504</v>
      </c>
      <c r="T1345" s="326">
        <f t="shared" si="411"/>
        <v>46.045218958912344</v>
      </c>
      <c r="U1345" s="296" t="str">
        <f t="shared" si="403"/>
        <v/>
      </c>
      <c r="V1345" s="296"/>
      <c r="W1345" s="332">
        <v>44314</v>
      </c>
      <c r="X1345" s="2" t="s">
        <v>108</v>
      </c>
      <c r="Y1345" s="2" t="s">
        <v>110</v>
      </c>
      <c r="Z1345" s="323">
        <v>44927</v>
      </c>
      <c r="AA1345" s="323">
        <v>45291</v>
      </c>
      <c r="AB1345" s="324">
        <v>8760</v>
      </c>
      <c r="AC1345" s="325">
        <v>57.27</v>
      </c>
      <c r="AD1345" s="274">
        <f t="shared" si="404"/>
        <v>1.1032599999999999</v>
      </c>
      <c r="AE1345" s="326">
        <f t="shared" si="412"/>
        <v>51.90979460870512</v>
      </c>
      <c r="AF1345" s="296" t="str">
        <f t="shared" si="413"/>
        <v/>
      </c>
      <c r="AG1345" s="296"/>
      <c r="AH1345" s="332">
        <v>44740</v>
      </c>
      <c r="AI1345" s="2" t="s">
        <v>108</v>
      </c>
      <c r="AJ1345" s="2" t="s">
        <v>138</v>
      </c>
      <c r="AK1345" s="323">
        <v>46023</v>
      </c>
      <c r="AL1345" s="323">
        <v>46387</v>
      </c>
      <c r="AM1345" s="324">
        <v>8760</v>
      </c>
      <c r="AN1345" s="325">
        <v>130</v>
      </c>
      <c r="AO1345" s="274">
        <f t="shared" si="405"/>
        <v>1.02495</v>
      </c>
      <c r="AP1345" s="326">
        <f t="shared" si="414"/>
        <v>126.8354553880677</v>
      </c>
      <c r="AQ1345" s="296" t="str">
        <f t="shared" si="415"/>
        <v/>
      </c>
      <c r="AR1345" s="296"/>
      <c r="AS1345" s="332">
        <v>44756</v>
      </c>
      <c r="AT1345" s="2" t="s">
        <v>115</v>
      </c>
      <c r="AU1345" s="2" t="s">
        <v>137</v>
      </c>
      <c r="AV1345" s="323">
        <v>45108</v>
      </c>
      <c r="AW1345" s="323">
        <v>45199</v>
      </c>
      <c r="AX1345" s="324">
        <v>2208</v>
      </c>
      <c r="AY1345" s="325">
        <v>300.82</v>
      </c>
      <c r="AZ1345" s="274">
        <f t="shared" si="406"/>
        <v>0.98765000000000003</v>
      </c>
      <c r="BA1345" s="326">
        <f t="shared" si="416"/>
        <v>304.58158254442361</v>
      </c>
      <c r="BB1345" s="296" t="str">
        <f t="shared" si="417"/>
        <v/>
      </c>
      <c r="BC1345" t="str">
        <f t="shared" si="407"/>
        <v/>
      </c>
      <c r="BD1345" s="296"/>
      <c r="BE1345" s="296"/>
      <c r="BF1345" s="332">
        <v>45119</v>
      </c>
      <c r="BG1345" s="2" t="s">
        <v>115</v>
      </c>
      <c r="BH1345" s="2" t="s">
        <v>118</v>
      </c>
      <c r="BI1345" s="323">
        <v>45474</v>
      </c>
      <c r="BJ1345" s="323">
        <v>45565</v>
      </c>
      <c r="BK1345" s="324">
        <v>2208</v>
      </c>
      <c r="BL1345" s="325">
        <v>122.35</v>
      </c>
      <c r="BM1345" s="274">
        <f t="shared" si="408"/>
        <v>0.96609999999999996</v>
      </c>
      <c r="BN1345" s="326">
        <f t="shared" si="418"/>
        <v>126.64320463720112</v>
      </c>
      <c r="BO1345" s="296">
        <f t="shared" si="419"/>
        <v>126.64320463720112</v>
      </c>
      <c r="BP1345">
        <f t="shared" si="409"/>
        <v>1</v>
      </c>
      <c r="BQ1345" s="296"/>
      <c r="BR1345" s="332">
        <v>45103</v>
      </c>
      <c r="BS1345" s="2" t="s">
        <v>108</v>
      </c>
      <c r="BT1345" s="2" t="s">
        <v>141</v>
      </c>
      <c r="BU1345" s="323">
        <v>46388</v>
      </c>
      <c r="BV1345" s="323">
        <v>46752</v>
      </c>
      <c r="BW1345" s="324">
        <v>8760</v>
      </c>
      <c r="BX1345" s="325">
        <v>87.28</v>
      </c>
      <c r="BY1345" s="274">
        <f t="shared" si="410"/>
        <v>0.97602</v>
      </c>
      <c r="BZ1345" s="326">
        <f t="shared" si="420"/>
        <v>89.424397041044244</v>
      </c>
      <c r="CA1345" s="296" t="str">
        <f t="shared" si="421"/>
        <v/>
      </c>
    </row>
    <row r="1346" spans="12:79" x14ac:dyDescent="0.25">
      <c r="L1346" s="332">
        <v>43880</v>
      </c>
      <c r="M1346" s="2" t="s">
        <v>108</v>
      </c>
      <c r="N1346" s="2" t="s">
        <v>135</v>
      </c>
      <c r="O1346" s="323">
        <v>45658</v>
      </c>
      <c r="P1346" s="323">
        <v>46022</v>
      </c>
      <c r="Q1346" s="324">
        <v>8760</v>
      </c>
      <c r="R1346" s="325">
        <v>49.48</v>
      </c>
      <c r="S1346" s="274">
        <f t="shared" si="402"/>
        <v>1.06504</v>
      </c>
      <c r="T1346" s="326">
        <f t="shared" si="411"/>
        <v>46.458348982197847</v>
      </c>
      <c r="U1346" s="296" t="str">
        <f t="shared" si="403"/>
        <v/>
      </c>
      <c r="V1346" s="296"/>
      <c r="W1346" s="332">
        <v>44314</v>
      </c>
      <c r="X1346" s="2" t="s">
        <v>108</v>
      </c>
      <c r="Y1346" s="2" t="s">
        <v>111</v>
      </c>
      <c r="Z1346" s="323">
        <v>45292</v>
      </c>
      <c r="AA1346" s="323">
        <v>45657</v>
      </c>
      <c r="AB1346" s="324">
        <v>8784</v>
      </c>
      <c r="AC1346" s="325">
        <v>54.91</v>
      </c>
      <c r="AD1346" s="274">
        <f t="shared" si="404"/>
        <v>1.1032599999999999</v>
      </c>
      <c r="AE1346" s="326">
        <f t="shared" si="412"/>
        <v>49.770679622210544</v>
      </c>
      <c r="AF1346" s="296" t="str">
        <f t="shared" si="413"/>
        <v/>
      </c>
      <c r="AG1346" s="296"/>
      <c r="AH1346" s="332">
        <v>44740</v>
      </c>
      <c r="AI1346" s="2" t="s">
        <v>108</v>
      </c>
      <c r="AJ1346" s="2" t="s">
        <v>141</v>
      </c>
      <c r="AK1346" s="323">
        <v>46388</v>
      </c>
      <c r="AL1346" s="323">
        <v>46752</v>
      </c>
      <c r="AM1346" s="324">
        <v>8760</v>
      </c>
      <c r="AN1346" s="325">
        <v>115.69</v>
      </c>
      <c r="AO1346" s="274">
        <f t="shared" si="405"/>
        <v>1.02495</v>
      </c>
      <c r="AP1346" s="326">
        <f t="shared" si="414"/>
        <v>112.87379872188886</v>
      </c>
      <c r="AQ1346" s="296" t="str">
        <f t="shared" si="415"/>
        <v/>
      </c>
      <c r="AR1346" s="296"/>
      <c r="AS1346" s="332">
        <v>44756</v>
      </c>
      <c r="AT1346" s="2" t="s">
        <v>115</v>
      </c>
      <c r="AU1346" s="2" t="s">
        <v>116</v>
      </c>
      <c r="AV1346" s="323">
        <v>45200</v>
      </c>
      <c r="AW1346" s="323">
        <v>45291</v>
      </c>
      <c r="AX1346" s="324">
        <v>2209</v>
      </c>
      <c r="AY1346" s="325">
        <v>370.26</v>
      </c>
      <c r="AZ1346" s="274">
        <f t="shared" si="406"/>
        <v>0.98765000000000003</v>
      </c>
      <c r="BA1346" s="326">
        <f t="shared" si="416"/>
        <v>374.88989014326938</v>
      </c>
      <c r="BB1346" s="296" t="str">
        <f t="shared" si="417"/>
        <v/>
      </c>
      <c r="BC1346">
        <f t="shared" si="407"/>
        <v>1</v>
      </c>
      <c r="BD1346" s="296"/>
      <c r="BE1346" s="296"/>
      <c r="BF1346" s="332">
        <v>45119</v>
      </c>
      <c r="BG1346" s="2" t="s">
        <v>115</v>
      </c>
      <c r="BH1346" s="2" t="s">
        <v>140</v>
      </c>
      <c r="BI1346" s="323">
        <v>45566</v>
      </c>
      <c r="BJ1346" s="323">
        <v>45657</v>
      </c>
      <c r="BK1346" s="324">
        <v>2209</v>
      </c>
      <c r="BL1346" s="325">
        <v>148.43</v>
      </c>
      <c r="BM1346" s="274">
        <f t="shared" si="408"/>
        <v>0.96609999999999996</v>
      </c>
      <c r="BN1346" s="326">
        <f t="shared" si="418"/>
        <v>153.63833971638547</v>
      </c>
      <c r="BO1346" s="296" t="str">
        <f t="shared" si="419"/>
        <v/>
      </c>
      <c r="BP1346" t="str">
        <f t="shared" si="409"/>
        <v/>
      </c>
      <c r="BQ1346" s="296"/>
      <c r="BR1346" s="332">
        <v>45103</v>
      </c>
      <c r="BS1346" s="2" t="s">
        <v>108</v>
      </c>
      <c r="BT1346" s="2" t="s">
        <v>143</v>
      </c>
      <c r="BU1346" s="323">
        <v>46753</v>
      </c>
      <c r="BV1346" s="323">
        <v>47118</v>
      </c>
      <c r="BW1346" s="324">
        <v>8784</v>
      </c>
      <c r="BX1346" s="325">
        <v>80.239999999999995</v>
      </c>
      <c r="BY1346" s="274">
        <f t="shared" si="410"/>
        <v>0.97602</v>
      </c>
      <c r="BZ1346" s="326">
        <f t="shared" si="420"/>
        <v>82.211430093645617</v>
      </c>
      <c r="CA1346" s="296" t="str">
        <f t="shared" si="421"/>
        <v/>
      </c>
    </row>
    <row r="1347" spans="12:79" x14ac:dyDescent="0.25">
      <c r="L1347" s="332">
        <v>43880</v>
      </c>
      <c r="M1347" s="2" t="s">
        <v>108</v>
      </c>
      <c r="N1347" s="2" t="s">
        <v>138</v>
      </c>
      <c r="O1347" s="323">
        <v>46023</v>
      </c>
      <c r="P1347" s="323">
        <v>46387</v>
      </c>
      <c r="Q1347" s="324">
        <v>8760</v>
      </c>
      <c r="R1347" s="325">
        <v>50.03</v>
      </c>
      <c r="S1347" s="274">
        <f t="shared" si="402"/>
        <v>1.06504</v>
      </c>
      <c r="T1347" s="326">
        <f t="shared" si="411"/>
        <v>46.974761511304742</v>
      </c>
      <c r="U1347" s="296" t="str">
        <f t="shared" si="403"/>
        <v/>
      </c>
      <c r="V1347" s="296"/>
      <c r="W1347" s="332">
        <v>44314</v>
      </c>
      <c r="X1347" s="2" t="s">
        <v>108</v>
      </c>
      <c r="Y1347" s="2" t="s">
        <v>135</v>
      </c>
      <c r="Z1347" s="323">
        <v>45658</v>
      </c>
      <c r="AA1347" s="323">
        <v>46022</v>
      </c>
      <c r="AB1347" s="324">
        <v>8760</v>
      </c>
      <c r="AC1347" s="325">
        <v>53.35</v>
      </c>
      <c r="AD1347" s="274">
        <f t="shared" si="404"/>
        <v>1.1032599999999999</v>
      </c>
      <c r="AE1347" s="326">
        <f t="shared" si="412"/>
        <v>48.35668835995142</v>
      </c>
      <c r="AF1347" s="296" t="str">
        <f t="shared" si="413"/>
        <v/>
      </c>
      <c r="AG1347" s="296"/>
      <c r="AH1347" s="332">
        <v>44740</v>
      </c>
      <c r="AI1347" s="2" t="s">
        <v>108</v>
      </c>
      <c r="AJ1347" s="2" t="s">
        <v>143</v>
      </c>
      <c r="AK1347" s="323">
        <v>46753</v>
      </c>
      <c r="AL1347" s="323">
        <v>47118</v>
      </c>
      <c r="AM1347" s="324">
        <v>8784</v>
      </c>
      <c r="AN1347" s="325">
        <v>111.67</v>
      </c>
      <c r="AO1347" s="274">
        <f t="shared" si="405"/>
        <v>1.02495</v>
      </c>
      <c r="AP1347" s="326">
        <f t="shared" si="414"/>
        <v>108.95165617835016</v>
      </c>
      <c r="AQ1347" s="296" t="str">
        <f t="shared" si="415"/>
        <v/>
      </c>
      <c r="AR1347" s="296"/>
      <c r="AS1347" s="332">
        <v>44756</v>
      </c>
      <c r="AT1347" s="2" t="s">
        <v>115</v>
      </c>
      <c r="AU1347" s="2" t="s">
        <v>111</v>
      </c>
      <c r="AV1347" s="323">
        <v>45292</v>
      </c>
      <c r="AW1347" s="323">
        <v>45382</v>
      </c>
      <c r="AX1347" s="324">
        <v>2183</v>
      </c>
      <c r="AY1347" s="325">
        <v>323.13</v>
      </c>
      <c r="AZ1347" s="274">
        <f t="shared" si="406"/>
        <v>0.98765000000000003</v>
      </c>
      <c r="BA1347" s="326">
        <f t="shared" si="416"/>
        <v>327.17055637118409</v>
      </c>
      <c r="BB1347" s="296" t="str">
        <f t="shared" si="417"/>
        <v/>
      </c>
      <c r="BC1347">
        <f t="shared" si="407"/>
        <v>1</v>
      </c>
      <c r="BD1347" s="296"/>
      <c r="BE1347" s="296"/>
      <c r="BF1347" s="332">
        <v>45119</v>
      </c>
      <c r="BG1347" s="2" t="s">
        <v>115</v>
      </c>
      <c r="BH1347" s="2" t="s">
        <v>135</v>
      </c>
      <c r="BI1347" s="323">
        <v>45658</v>
      </c>
      <c r="BJ1347" s="323">
        <v>45747</v>
      </c>
      <c r="BK1347" s="324">
        <v>2159</v>
      </c>
      <c r="BL1347" s="325">
        <v>149.30000000000001</v>
      </c>
      <c r="BM1347" s="274">
        <f t="shared" si="408"/>
        <v>0.96609999999999996</v>
      </c>
      <c r="BN1347" s="326">
        <f t="shared" si="418"/>
        <v>154.53886761204845</v>
      </c>
      <c r="BO1347" s="296" t="str">
        <f t="shared" si="419"/>
        <v/>
      </c>
      <c r="BP1347" t="str">
        <f t="shared" si="409"/>
        <v/>
      </c>
      <c r="BQ1347" s="296"/>
      <c r="BR1347" s="332">
        <v>45103</v>
      </c>
      <c r="BS1347" s="2" t="s">
        <v>108</v>
      </c>
      <c r="BT1347" s="2" t="s">
        <v>146</v>
      </c>
      <c r="BU1347" s="323">
        <v>47119</v>
      </c>
      <c r="BV1347" s="323">
        <v>47483</v>
      </c>
      <c r="BW1347" s="324">
        <v>8760</v>
      </c>
      <c r="BX1347" s="325">
        <v>78.489999999999995</v>
      </c>
      <c r="BY1347" s="274">
        <f t="shared" si="410"/>
        <v>0.97602</v>
      </c>
      <c r="BZ1347" s="326">
        <f t="shared" si="420"/>
        <v>80.418434048482609</v>
      </c>
      <c r="CA1347" s="296" t="str">
        <f t="shared" si="421"/>
        <v/>
      </c>
    </row>
    <row r="1348" spans="12:79" x14ac:dyDescent="0.25">
      <c r="L1348" s="332">
        <v>43879</v>
      </c>
      <c r="M1348" s="2" t="s">
        <v>108</v>
      </c>
      <c r="N1348" s="2" t="s">
        <v>151</v>
      </c>
      <c r="O1348" s="323">
        <v>44197</v>
      </c>
      <c r="P1348" s="323">
        <v>44561</v>
      </c>
      <c r="Q1348" s="324">
        <v>8760</v>
      </c>
      <c r="R1348" s="325">
        <v>43.09</v>
      </c>
      <c r="S1348" s="274">
        <f t="shared" si="402"/>
        <v>1.06504</v>
      </c>
      <c r="T1348" s="326">
        <f t="shared" si="411"/>
        <v>40.458574325846918</v>
      </c>
      <c r="U1348" s="296" t="str">
        <f t="shared" si="403"/>
        <v/>
      </c>
      <c r="V1348" s="296"/>
      <c r="W1348" s="332">
        <v>44314</v>
      </c>
      <c r="X1348" s="2" t="s">
        <v>108</v>
      </c>
      <c r="Y1348" s="2" t="s">
        <v>138</v>
      </c>
      <c r="Z1348" s="323">
        <v>46023</v>
      </c>
      <c r="AA1348" s="323">
        <v>46387</v>
      </c>
      <c r="AB1348" s="324">
        <v>8760</v>
      </c>
      <c r="AC1348" s="325">
        <v>53.1</v>
      </c>
      <c r="AD1348" s="274">
        <f t="shared" si="404"/>
        <v>1.1032599999999999</v>
      </c>
      <c r="AE1348" s="326">
        <f t="shared" si="412"/>
        <v>48.130087196127846</v>
      </c>
      <c r="AF1348" s="296" t="str">
        <f t="shared" si="413"/>
        <v/>
      </c>
      <c r="AG1348" s="296"/>
      <c r="AH1348" s="332">
        <v>44740</v>
      </c>
      <c r="AI1348" s="2" t="s">
        <v>108</v>
      </c>
      <c r="AJ1348" s="2" t="s">
        <v>146</v>
      </c>
      <c r="AK1348" s="323">
        <v>47119</v>
      </c>
      <c r="AL1348" s="323">
        <v>47483</v>
      </c>
      <c r="AM1348" s="324">
        <v>8760</v>
      </c>
      <c r="AN1348" s="325">
        <v>112.05</v>
      </c>
      <c r="AO1348" s="274">
        <f t="shared" si="405"/>
        <v>1.02495</v>
      </c>
      <c r="AP1348" s="326">
        <f t="shared" si="414"/>
        <v>109.32240597102297</v>
      </c>
      <c r="AQ1348" s="296" t="str">
        <f t="shared" si="415"/>
        <v/>
      </c>
      <c r="AR1348" s="296"/>
      <c r="AS1348" s="332">
        <v>44756</v>
      </c>
      <c r="AT1348" s="2" t="s">
        <v>115</v>
      </c>
      <c r="AU1348" s="2" t="s">
        <v>117</v>
      </c>
      <c r="AV1348" s="323">
        <v>45383</v>
      </c>
      <c r="AW1348" s="323">
        <v>45473</v>
      </c>
      <c r="AX1348" s="324">
        <v>2184</v>
      </c>
      <c r="AY1348" s="325">
        <v>170</v>
      </c>
      <c r="AZ1348" s="274">
        <f t="shared" si="406"/>
        <v>0.98765000000000003</v>
      </c>
      <c r="BA1348" s="326">
        <f t="shared" si="416"/>
        <v>172.12575305016958</v>
      </c>
      <c r="BB1348" s="296" t="str">
        <f t="shared" si="417"/>
        <v/>
      </c>
      <c r="BC1348">
        <f t="shared" si="407"/>
        <v>1</v>
      </c>
      <c r="BD1348" s="296"/>
      <c r="BE1348" s="296"/>
      <c r="BF1348" s="332">
        <v>45119</v>
      </c>
      <c r="BG1348" s="2" t="s">
        <v>115</v>
      </c>
      <c r="BH1348" s="2" t="s">
        <v>145</v>
      </c>
      <c r="BI1348" s="323">
        <v>45748</v>
      </c>
      <c r="BJ1348" s="323">
        <v>45838</v>
      </c>
      <c r="BK1348" s="324">
        <v>2184</v>
      </c>
      <c r="BL1348" s="325">
        <v>101.75</v>
      </c>
      <c r="BM1348" s="274">
        <f t="shared" si="408"/>
        <v>0.96609999999999996</v>
      </c>
      <c r="BN1348" s="326">
        <f t="shared" si="418"/>
        <v>105.32036021115827</v>
      </c>
      <c r="BO1348" s="296" t="str">
        <f t="shared" si="419"/>
        <v/>
      </c>
      <c r="BP1348" t="str">
        <f t="shared" si="409"/>
        <v/>
      </c>
      <c r="BQ1348" s="296"/>
      <c r="BR1348" s="332">
        <v>45103</v>
      </c>
      <c r="BS1348" s="2" t="s">
        <v>108</v>
      </c>
      <c r="BT1348" s="2" t="s">
        <v>149</v>
      </c>
      <c r="BU1348" s="323">
        <v>47484</v>
      </c>
      <c r="BV1348" s="323">
        <v>47848</v>
      </c>
      <c r="BW1348" s="324">
        <v>8760</v>
      </c>
      <c r="BX1348" s="325">
        <v>77.39</v>
      </c>
      <c r="BY1348" s="274">
        <f t="shared" si="410"/>
        <v>0.97602</v>
      </c>
      <c r="BZ1348" s="326">
        <f t="shared" si="420"/>
        <v>79.291407962951581</v>
      </c>
      <c r="CA1348" s="296" t="str">
        <f t="shared" si="421"/>
        <v/>
      </c>
    </row>
    <row r="1349" spans="12:79" x14ac:dyDescent="0.25">
      <c r="L1349" s="332">
        <v>43879</v>
      </c>
      <c r="M1349" s="2" t="s">
        <v>108</v>
      </c>
      <c r="N1349" s="2" t="s">
        <v>133</v>
      </c>
      <c r="O1349" s="323">
        <v>44562</v>
      </c>
      <c r="P1349" s="323">
        <v>44926</v>
      </c>
      <c r="Q1349" s="324">
        <v>8760</v>
      </c>
      <c r="R1349" s="325">
        <v>46.57</v>
      </c>
      <c r="S1349" s="274">
        <f t="shared" si="402"/>
        <v>1.06504</v>
      </c>
      <c r="T1349" s="326">
        <f t="shared" si="411"/>
        <v>43.726057237286867</v>
      </c>
      <c r="U1349" s="296" t="str">
        <f t="shared" si="403"/>
        <v/>
      </c>
      <c r="V1349" s="296"/>
      <c r="W1349" s="332">
        <v>44314</v>
      </c>
      <c r="X1349" s="2" t="s">
        <v>108</v>
      </c>
      <c r="Y1349" s="2" t="s">
        <v>141</v>
      </c>
      <c r="Z1349" s="323">
        <v>46388</v>
      </c>
      <c r="AA1349" s="323">
        <v>46752</v>
      </c>
      <c r="AB1349" s="324">
        <v>8760</v>
      </c>
      <c r="AC1349" s="325">
        <v>53.48</v>
      </c>
      <c r="AD1349" s="274">
        <f t="shared" si="404"/>
        <v>1.1032599999999999</v>
      </c>
      <c r="AE1349" s="326">
        <f t="shared" si="412"/>
        <v>48.474520965139675</v>
      </c>
      <c r="AF1349" s="296" t="str">
        <f t="shared" si="413"/>
        <v/>
      </c>
      <c r="AG1349" s="296"/>
      <c r="AH1349" s="332">
        <v>44740</v>
      </c>
      <c r="AI1349" s="2" t="s">
        <v>108</v>
      </c>
      <c r="AJ1349" s="2" t="s">
        <v>149</v>
      </c>
      <c r="AK1349" s="323">
        <v>47484</v>
      </c>
      <c r="AL1349" s="323">
        <v>47848</v>
      </c>
      <c r="AM1349" s="324">
        <v>8760</v>
      </c>
      <c r="AN1349" s="325">
        <v>110.16</v>
      </c>
      <c r="AO1349" s="274">
        <f t="shared" si="405"/>
        <v>1.02495</v>
      </c>
      <c r="AP1349" s="326">
        <f t="shared" si="414"/>
        <v>107.47841358115029</v>
      </c>
      <c r="AQ1349" s="296" t="str">
        <f t="shared" si="415"/>
        <v/>
      </c>
      <c r="AR1349" s="296"/>
      <c r="AS1349" s="332">
        <v>44756</v>
      </c>
      <c r="AT1349" s="2" t="s">
        <v>115</v>
      </c>
      <c r="AU1349" s="2" t="s">
        <v>118</v>
      </c>
      <c r="AV1349" s="323">
        <v>45474</v>
      </c>
      <c r="AW1349" s="323">
        <v>45565</v>
      </c>
      <c r="AX1349" s="324">
        <v>2208</v>
      </c>
      <c r="AY1349" s="325">
        <v>170</v>
      </c>
      <c r="AZ1349" s="274">
        <f t="shared" si="406"/>
        <v>0.98765000000000003</v>
      </c>
      <c r="BA1349" s="326">
        <f t="shared" si="416"/>
        <v>172.12575305016958</v>
      </c>
      <c r="BB1349" s="296" t="str">
        <f t="shared" si="417"/>
        <v/>
      </c>
      <c r="BC1349">
        <f t="shared" si="407"/>
        <v>1</v>
      </c>
      <c r="BD1349" s="296"/>
      <c r="BE1349" s="296"/>
      <c r="BF1349" s="332">
        <v>45119</v>
      </c>
      <c r="BG1349" s="2" t="s">
        <v>115</v>
      </c>
      <c r="BH1349" s="2" t="s">
        <v>148</v>
      </c>
      <c r="BI1349" s="323">
        <v>45839</v>
      </c>
      <c r="BJ1349" s="323">
        <v>45930</v>
      </c>
      <c r="BK1349" s="324">
        <v>2208</v>
      </c>
      <c r="BL1349" s="325">
        <v>101.75</v>
      </c>
      <c r="BM1349" s="274">
        <f t="shared" si="408"/>
        <v>0.96609999999999996</v>
      </c>
      <c r="BN1349" s="326">
        <f t="shared" si="418"/>
        <v>105.32036021115827</v>
      </c>
      <c r="BO1349" s="296" t="str">
        <f t="shared" si="419"/>
        <v/>
      </c>
      <c r="BP1349" t="str">
        <f t="shared" si="409"/>
        <v/>
      </c>
      <c r="BQ1349" s="296"/>
      <c r="BR1349" s="332">
        <v>45103</v>
      </c>
      <c r="BS1349" s="2" t="s">
        <v>108</v>
      </c>
      <c r="BT1349" s="2" t="s">
        <v>153</v>
      </c>
      <c r="BU1349" s="323">
        <v>47849</v>
      </c>
      <c r="BV1349" s="323">
        <v>48213</v>
      </c>
      <c r="BW1349" s="324">
        <v>8760</v>
      </c>
      <c r="BX1349" s="325">
        <v>77.099999999999994</v>
      </c>
      <c r="BY1349" s="274">
        <f t="shared" si="410"/>
        <v>0.97602</v>
      </c>
      <c r="BZ1349" s="326">
        <f t="shared" si="420"/>
        <v>78.99428290403884</v>
      </c>
      <c r="CA1349" s="296" t="str">
        <f t="shared" si="421"/>
        <v/>
      </c>
    </row>
    <row r="1350" spans="12:79" x14ac:dyDescent="0.25">
      <c r="L1350" s="332">
        <v>43879</v>
      </c>
      <c r="M1350" s="2" t="s">
        <v>108</v>
      </c>
      <c r="N1350" s="2" t="s">
        <v>110</v>
      </c>
      <c r="O1350" s="323">
        <v>44927</v>
      </c>
      <c r="P1350" s="323">
        <v>45291</v>
      </c>
      <c r="Q1350" s="324">
        <v>8760</v>
      </c>
      <c r="R1350" s="325">
        <v>48.55</v>
      </c>
      <c r="S1350" s="274">
        <f t="shared" si="402"/>
        <v>1.06504</v>
      </c>
      <c r="T1350" s="326">
        <f t="shared" si="411"/>
        <v>45.585142342071656</v>
      </c>
      <c r="U1350" s="296" t="str">
        <f t="shared" si="403"/>
        <v/>
      </c>
      <c r="V1350" s="296"/>
      <c r="W1350" s="332">
        <v>44313</v>
      </c>
      <c r="X1350" s="2" t="s">
        <v>108</v>
      </c>
      <c r="Y1350" s="2" t="s">
        <v>133</v>
      </c>
      <c r="Z1350" s="323">
        <v>44562</v>
      </c>
      <c r="AA1350" s="323">
        <v>44926</v>
      </c>
      <c r="AB1350" s="324">
        <v>8760</v>
      </c>
      <c r="AC1350" s="325">
        <v>58.83</v>
      </c>
      <c r="AD1350" s="274">
        <f t="shared" si="404"/>
        <v>1.1032599999999999</v>
      </c>
      <c r="AE1350" s="326">
        <f t="shared" si="412"/>
        <v>53.323785870964237</v>
      </c>
      <c r="AF1350" s="296" t="str">
        <f t="shared" si="413"/>
        <v/>
      </c>
      <c r="AG1350" s="296"/>
      <c r="AH1350" s="332">
        <v>44740</v>
      </c>
      <c r="AI1350" s="2" t="s">
        <v>108</v>
      </c>
      <c r="AJ1350" s="2" t="s">
        <v>153</v>
      </c>
      <c r="AK1350" s="323">
        <v>47849</v>
      </c>
      <c r="AL1350" s="323">
        <v>48213</v>
      </c>
      <c r="AM1350" s="324">
        <v>8760</v>
      </c>
      <c r="AN1350" s="325">
        <v>109.98</v>
      </c>
      <c r="AO1350" s="274">
        <f t="shared" si="405"/>
        <v>1.02495</v>
      </c>
      <c r="AP1350" s="326">
        <f t="shared" si="414"/>
        <v>107.30279525830528</v>
      </c>
      <c r="AQ1350" s="296" t="str">
        <f t="shared" si="415"/>
        <v/>
      </c>
      <c r="AR1350" s="296"/>
      <c r="AS1350" s="332">
        <v>44756</v>
      </c>
      <c r="AT1350" s="2" t="s">
        <v>115</v>
      </c>
      <c r="AU1350" s="2" t="s">
        <v>140</v>
      </c>
      <c r="AV1350" s="323">
        <v>45566</v>
      </c>
      <c r="AW1350" s="323">
        <v>45657</v>
      </c>
      <c r="AX1350" s="324">
        <v>2209</v>
      </c>
      <c r="AY1350" s="325">
        <v>237.39</v>
      </c>
      <c r="AZ1350" s="274">
        <f t="shared" si="406"/>
        <v>0.98765000000000003</v>
      </c>
      <c r="BA1350" s="326">
        <f t="shared" si="416"/>
        <v>240.35842656811622</v>
      </c>
      <c r="BB1350" s="296" t="str">
        <f t="shared" si="417"/>
        <v/>
      </c>
      <c r="BC1350" t="str">
        <f t="shared" si="407"/>
        <v/>
      </c>
      <c r="BD1350" s="296"/>
      <c r="BE1350" s="296"/>
      <c r="BF1350" s="332">
        <v>45119</v>
      </c>
      <c r="BG1350" s="2" t="s">
        <v>115</v>
      </c>
      <c r="BH1350" s="2" t="s">
        <v>152</v>
      </c>
      <c r="BI1350" s="323">
        <v>45931</v>
      </c>
      <c r="BJ1350" s="323">
        <v>46022</v>
      </c>
      <c r="BK1350" s="324">
        <v>2209</v>
      </c>
      <c r="BL1350" s="325">
        <v>127.91</v>
      </c>
      <c r="BM1350" s="274">
        <f t="shared" si="408"/>
        <v>0.96609999999999996</v>
      </c>
      <c r="BN1350" s="326">
        <f t="shared" si="418"/>
        <v>132.39830245316219</v>
      </c>
      <c r="BO1350" s="296" t="str">
        <f t="shared" si="419"/>
        <v/>
      </c>
      <c r="BP1350" t="str">
        <f t="shared" si="409"/>
        <v/>
      </c>
      <c r="BQ1350" s="296"/>
      <c r="BR1350" s="332">
        <v>45103</v>
      </c>
      <c r="BS1350" s="2" t="s">
        <v>108</v>
      </c>
      <c r="BT1350" s="2" t="s">
        <v>155</v>
      </c>
      <c r="BU1350" s="323">
        <v>48214</v>
      </c>
      <c r="BV1350" s="323">
        <v>48579</v>
      </c>
      <c r="BW1350" s="324">
        <v>8784</v>
      </c>
      <c r="BX1350" s="325">
        <v>76.62</v>
      </c>
      <c r="BY1350" s="274">
        <f t="shared" si="410"/>
        <v>0.97602</v>
      </c>
      <c r="BZ1350" s="326">
        <f t="shared" si="420"/>
        <v>78.50248970307986</v>
      </c>
      <c r="CA1350" s="296" t="str">
        <f t="shared" si="421"/>
        <v/>
      </c>
    </row>
    <row r="1351" spans="12:79" x14ac:dyDescent="0.25">
      <c r="L1351" s="332">
        <v>43879</v>
      </c>
      <c r="M1351" s="2" t="s">
        <v>108</v>
      </c>
      <c r="N1351" s="2" t="s">
        <v>111</v>
      </c>
      <c r="O1351" s="323">
        <v>45292</v>
      </c>
      <c r="P1351" s="323">
        <v>45657</v>
      </c>
      <c r="Q1351" s="324">
        <v>8784</v>
      </c>
      <c r="R1351" s="325">
        <v>49.25</v>
      </c>
      <c r="S1351" s="274">
        <f t="shared" si="402"/>
        <v>1.06504</v>
      </c>
      <c r="T1351" s="326">
        <f t="shared" si="411"/>
        <v>46.242394651844066</v>
      </c>
      <c r="U1351" s="296" t="str">
        <f t="shared" si="403"/>
        <v/>
      </c>
      <c r="V1351" s="296"/>
      <c r="W1351" s="332">
        <v>44313</v>
      </c>
      <c r="X1351" s="2" t="s">
        <v>108</v>
      </c>
      <c r="Y1351" s="2" t="s">
        <v>110</v>
      </c>
      <c r="Z1351" s="323">
        <v>44927</v>
      </c>
      <c r="AA1351" s="323">
        <v>45291</v>
      </c>
      <c r="AB1351" s="324">
        <v>8760</v>
      </c>
      <c r="AC1351" s="325">
        <v>57.46</v>
      </c>
      <c r="AD1351" s="274">
        <f t="shared" si="404"/>
        <v>1.1032599999999999</v>
      </c>
      <c r="AE1351" s="326">
        <f t="shared" si="412"/>
        <v>52.082011493211034</v>
      </c>
      <c r="AF1351" s="296" t="str">
        <f t="shared" si="413"/>
        <v/>
      </c>
      <c r="AG1351" s="296"/>
      <c r="AH1351" s="332">
        <v>44740</v>
      </c>
      <c r="AI1351" s="2" t="s">
        <v>108</v>
      </c>
      <c r="AJ1351" s="2" t="s">
        <v>155</v>
      </c>
      <c r="AK1351" s="323">
        <v>48214</v>
      </c>
      <c r="AL1351" s="323">
        <v>48579</v>
      </c>
      <c r="AM1351" s="324">
        <v>8784</v>
      </c>
      <c r="AN1351" s="325">
        <v>109.78</v>
      </c>
      <c r="AO1351" s="274">
        <f t="shared" si="405"/>
        <v>1.02495</v>
      </c>
      <c r="AP1351" s="326">
        <f t="shared" si="414"/>
        <v>107.10766378847748</v>
      </c>
      <c r="AQ1351" s="296" t="str">
        <f t="shared" si="415"/>
        <v/>
      </c>
      <c r="AR1351" s="296"/>
      <c r="AS1351" s="332">
        <v>44756</v>
      </c>
      <c r="AT1351" s="2" t="s">
        <v>115</v>
      </c>
      <c r="AU1351" s="2" t="s">
        <v>135</v>
      </c>
      <c r="AV1351" s="323">
        <v>45658</v>
      </c>
      <c r="AW1351" s="323">
        <v>45747</v>
      </c>
      <c r="AX1351" s="324">
        <v>2159</v>
      </c>
      <c r="AY1351" s="325">
        <v>204.6</v>
      </c>
      <c r="AZ1351" s="274">
        <f t="shared" si="406"/>
        <v>0.98765000000000003</v>
      </c>
      <c r="BA1351" s="326">
        <f t="shared" si="416"/>
        <v>207.15840631802763</v>
      </c>
      <c r="BB1351" s="296" t="str">
        <f t="shared" si="417"/>
        <v/>
      </c>
      <c r="BC1351" t="str">
        <f t="shared" si="407"/>
        <v/>
      </c>
      <c r="BD1351" s="296"/>
      <c r="BE1351" s="296"/>
      <c r="BF1351" s="332">
        <v>45119</v>
      </c>
      <c r="BG1351" s="2" t="s">
        <v>115</v>
      </c>
      <c r="BH1351" s="2" t="s">
        <v>138</v>
      </c>
      <c r="BI1351" s="323">
        <v>46023</v>
      </c>
      <c r="BJ1351" s="323">
        <v>46112</v>
      </c>
      <c r="BK1351" s="324">
        <v>2159</v>
      </c>
      <c r="BL1351" s="325">
        <v>124.46</v>
      </c>
      <c r="BM1351" s="274">
        <f t="shared" si="408"/>
        <v>0.96609999999999996</v>
      </c>
      <c r="BN1351" s="326">
        <f t="shared" si="418"/>
        <v>128.82724355656765</v>
      </c>
      <c r="BO1351" s="296" t="str">
        <f t="shared" si="419"/>
        <v/>
      </c>
      <c r="BP1351" t="str">
        <f t="shared" si="409"/>
        <v/>
      </c>
      <c r="BQ1351" s="296"/>
      <c r="BR1351" s="332">
        <v>45103</v>
      </c>
      <c r="BS1351" s="2" t="s">
        <v>108</v>
      </c>
      <c r="BT1351" s="2" t="s">
        <v>158</v>
      </c>
      <c r="BU1351" s="323">
        <v>48580</v>
      </c>
      <c r="BV1351" s="323">
        <v>48944</v>
      </c>
      <c r="BW1351" s="324">
        <v>8760</v>
      </c>
      <c r="BX1351" s="325">
        <v>75.94</v>
      </c>
      <c r="BY1351" s="274">
        <f t="shared" si="410"/>
        <v>0.97602</v>
      </c>
      <c r="BZ1351" s="326">
        <f t="shared" si="420"/>
        <v>77.805782668387934</v>
      </c>
      <c r="CA1351" s="296" t="str">
        <f t="shared" si="421"/>
        <v/>
      </c>
    </row>
    <row r="1352" spans="12:79" x14ac:dyDescent="0.25">
      <c r="L1352" s="332">
        <v>43879</v>
      </c>
      <c r="M1352" s="2" t="s">
        <v>108</v>
      </c>
      <c r="N1352" s="2" t="s">
        <v>135</v>
      </c>
      <c r="O1352" s="323">
        <v>45658</v>
      </c>
      <c r="P1352" s="323">
        <v>46022</v>
      </c>
      <c r="Q1352" s="324">
        <v>8760</v>
      </c>
      <c r="R1352" s="325">
        <v>49.75</v>
      </c>
      <c r="S1352" s="274">
        <f t="shared" si="402"/>
        <v>1.06504</v>
      </c>
      <c r="T1352" s="326">
        <f t="shared" si="411"/>
        <v>46.711860587395776</v>
      </c>
      <c r="U1352" s="296" t="str">
        <f t="shared" si="403"/>
        <v/>
      </c>
      <c r="V1352" s="296"/>
      <c r="W1352" s="332">
        <v>44313</v>
      </c>
      <c r="X1352" s="2" t="s">
        <v>108</v>
      </c>
      <c r="Y1352" s="2" t="s">
        <v>111</v>
      </c>
      <c r="Z1352" s="323">
        <v>45292</v>
      </c>
      <c r="AA1352" s="323">
        <v>45657</v>
      </c>
      <c r="AB1352" s="324">
        <v>8784</v>
      </c>
      <c r="AC1352" s="325">
        <v>55.03</v>
      </c>
      <c r="AD1352" s="274">
        <f t="shared" si="404"/>
        <v>1.1032599999999999</v>
      </c>
      <c r="AE1352" s="326">
        <f t="shared" si="412"/>
        <v>49.879448180845863</v>
      </c>
      <c r="AF1352" s="296" t="str">
        <f t="shared" si="413"/>
        <v/>
      </c>
      <c r="AG1352" s="296"/>
      <c r="AH1352" s="332">
        <v>44739</v>
      </c>
      <c r="AI1352" s="2" t="s">
        <v>108</v>
      </c>
      <c r="AJ1352" s="2" t="s">
        <v>110</v>
      </c>
      <c r="AK1352" s="323">
        <v>44927</v>
      </c>
      <c r="AL1352" s="323">
        <v>45291</v>
      </c>
      <c r="AM1352" s="324">
        <v>8760</v>
      </c>
      <c r="AN1352" s="325">
        <v>263.24</v>
      </c>
      <c r="AO1352" s="274">
        <f t="shared" si="405"/>
        <v>1.02495</v>
      </c>
      <c r="AP1352" s="326">
        <f t="shared" si="414"/>
        <v>256.83204058734572</v>
      </c>
      <c r="AQ1352" s="296" t="str">
        <f t="shared" si="415"/>
        <v/>
      </c>
      <c r="AR1352" s="296"/>
      <c r="AS1352" s="332">
        <v>44756</v>
      </c>
      <c r="AT1352" s="2" t="s">
        <v>115</v>
      </c>
      <c r="AU1352" s="2" t="s">
        <v>145</v>
      </c>
      <c r="AV1352" s="323">
        <v>45748</v>
      </c>
      <c r="AW1352" s="323">
        <v>45838</v>
      </c>
      <c r="AX1352" s="324">
        <v>2184</v>
      </c>
      <c r="AY1352" s="325"/>
      <c r="AZ1352" s="274">
        <f t="shared" si="406"/>
        <v>0.98765000000000003</v>
      </c>
      <c r="BA1352" s="326" t="str">
        <f t="shared" si="416"/>
        <v/>
      </c>
      <c r="BB1352" s="296" t="str">
        <f t="shared" si="417"/>
        <v/>
      </c>
      <c r="BC1352" t="str">
        <f t="shared" si="407"/>
        <v/>
      </c>
      <c r="BD1352" s="296"/>
      <c r="BE1352" s="296"/>
      <c r="BF1352" s="332">
        <v>45119</v>
      </c>
      <c r="BG1352" s="2" t="s">
        <v>115</v>
      </c>
      <c r="BH1352" s="2" t="s">
        <v>157</v>
      </c>
      <c r="BI1352" s="323">
        <v>46113</v>
      </c>
      <c r="BJ1352" s="323">
        <v>46203</v>
      </c>
      <c r="BK1352" s="324">
        <v>2184</v>
      </c>
      <c r="BL1352" s="325"/>
      <c r="BM1352" s="274">
        <f t="shared" si="408"/>
        <v>0.96609999999999996</v>
      </c>
      <c r="BN1352" s="326" t="str">
        <f t="shared" si="418"/>
        <v/>
      </c>
      <c r="BO1352" s="296" t="str">
        <f t="shared" si="419"/>
        <v/>
      </c>
      <c r="BP1352" t="str">
        <f t="shared" si="409"/>
        <v/>
      </c>
      <c r="BQ1352" s="296"/>
      <c r="BR1352" s="332">
        <v>45100</v>
      </c>
      <c r="BS1352" s="2" t="s">
        <v>108</v>
      </c>
      <c r="BT1352" s="2" t="s">
        <v>111</v>
      </c>
      <c r="BU1352" s="323">
        <v>45292</v>
      </c>
      <c r="BV1352" s="323">
        <v>45657</v>
      </c>
      <c r="BW1352" s="324">
        <v>8784</v>
      </c>
      <c r="BX1352" s="325">
        <v>140.94999999999999</v>
      </c>
      <c r="BY1352" s="274">
        <f t="shared" si="410"/>
        <v>0.97602</v>
      </c>
      <c r="BZ1352" s="326">
        <f t="shared" si="420"/>
        <v>144.41302432327205</v>
      </c>
      <c r="CA1352" s="296">
        <f t="shared" si="421"/>
        <v>144.41302432327205</v>
      </c>
    </row>
    <row r="1353" spans="12:79" x14ac:dyDescent="0.25">
      <c r="L1353" s="332">
        <v>43879</v>
      </c>
      <c r="M1353" s="2" t="s">
        <v>108</v>
      </c>
      <c r="N1353" s="2" t="s">
        <v>138</v>
      </c>
      <c r="O1353" s="323">
        <v>46023</v>
      </c>
      <c r="P1353" s="323">
        <v>46387</v>
      </c>
      <c r="Q1353" s="324">
        <v>8760</v>
      </c>
      <c r="R1353" s="325">
        <v>50.3</v>
      </c>
      <c r="S1353" s="274">
        <f t="shared" si="402"/>
        <v>1.06504</v>
      </c>
      <c r="T1353" s="326">
        <f t="shared" si="411"/>
        <v>47.228273116502663</v>
      </c>
      <c r="U1353" s="296" t="str">
        <f t="shared" si="403"/>
        <v/>
      </c>
      <c r="V1353" s="296"/>
      <c r="W1353" s="332">
        <v>44313</v>
      </c>
      <c r="X1353" s="2" t="s">
        <v>108</v>
      </c>
      <c r="Y1353" s="2" t="s">
        <v>135</v>
      </c>
      <c r="Z1353" s="323">
        <v>45658</v>
      </c>
      <c r="AA1353" s="323">
        <v>46022</v>
      </c>
      <c r="AB1353" s="324">
        <v>8760</v>
      </c>
      <c r="AC1353" s="325">
        <v>53.3</v>
      </c>
      <c r="AD1353" s="274">
        <f t="shared" si="404"/>
        <v>1.1032599999999999</v>
      </c>
      <c r="AE1353" s="326">
        <f t="shared" si="412"/>
        <v>48.311368127186704</v>
      </c>
      <c r="AF1353" s="296" t="str">
        <f t="shared" si="413"/>
        <v/>
      </c>
      <c r="AG1353" s="296"/>
      <c r="AH1353" s="332">
        <v>44739</v>
      </c>
      <c r="AI1353" s="2" t="s">
        <v>108</v>
      </c>
      <c r="AJ1353" s="2" t="s">
        <v>111</v>
      </c>
      <c r="AK1353" s="323">
        <v>45292</v>
      </c>
      <c r="AL1353" s="323">
        <v>45657</v>
      </c>
      <c r="AM1353" s="324">
        <v>8784</v>
      </c>
      <c r="AN1353" s="325">
        <v>165.92</v>
      </c>
      <c r="AO1353" s="274">
        <f t="shared" si="405"/>
        <v>1.02495</v>
      </c>
      <c r="AP1353" s="326">
        <f t="shared" si="414"/>
        <v>161.88106736913994</v>
      </c>
      <c r="AQ1353" s="296">
        <f t="shared" si="415"/>
        <v>161.88106736913994</v>
      </c>
      <c r="AR1353" s="296"/>
      <c r="AS1353" s="332">
        <v>44755</v>
      </c>
      <c r="AT1353" s="2" t="s">
        <v>115</v>
      </c>
      <c r="AU1353" s="2" t="s">
        <v>186</v>
      </c>
      <c r="AV1353" s="323">
        <v>44835</v>
      </c>
      <c r="AW1353" s="323">
        <v>44926</v>
      </c>
      <c r="AX1353" s="324">
        <v>2209</v>
      </c>
      <c r="AY1353" s="325">
        <v>454.33</v>
      </c>
      <c r="AZ1353" s="274">
        <f t="shared" si="406"/>
        <v>0.98765000000000003</v>
      </c>
      <c r="BA1353" s="326">
        <f t="shared" si="416"/>
        <v>460.01113754872677</v>
      </c>
      <c r="BB1353" s="296" t="str">
        <f t="shared" si="417"/>
        <v/>
      </c>
      <c r="BC1353" t="str">
        <f t="shared" si="407"/>
        <v/>
      </c>
      <c r="BD1353" s="296"/>
      <c r="BE1353" s="296"/>
      <c r="BF1353" s="332">
        <v>45118</v>
      </c>
      <c r="BG1353" s="2" t="s">
        <v>115</v>
      </c>
      <c r="BH1353" s="2" t="s">
        <v>116</v>
      </c>
      <c r="BI1353" s="323">
        <v>45200</v>
      </c>
      <c r="BJ1353" s="323">
        <v>45291</v>
      </c>
      <c r="BK1353" s="324">
        <v>2209</v>
      </c>
      <c r="BL1353" s="325">
        <v>118.03</v>
      </c>
      <c r="BM1353" s="274">
        <f t="shared" si="408"/>
        <v>0.96609999999999996</v>
      </c>
      <c r="BN1353" s="326">
        <f t="shared" si="418"/>
        <v>122.1716178449436</v>
      </c>
      <c r="BO1353" s="296">
        <f t="shared" si="419"/>
        <v>122.1716178449436</v>
      </c>
      <c r="BP1353">
        <f t="shared" si="409"/>
        <v>1</v>
      </c>
      <c r="BQ1353" s="296"/>
      <c r="BR1353" s="332">
        <v>45100</v>
      </c>
      <c r="BS1353" s="2" t="s">
        <v>108</v>
      </c>
      <c r="BT1353" s="2" t="s">
        <v>135</v>
      </c>
      <c r="BU1353" s="323">
        <v>45658</v>
      </c>
      <c r="BV1353" s="323">
        <v>46022</v>
      </c>
      <c r="BW1353" s="324">
        <v>8760</v>
      </c>
      <c r="BX1353" s="325">
        <v>119.78</v>
      </c>
      <c r="BY1353" s="274">
        <f t="shared" si="410"/>
        <v>0.97602</v>
      </c>
      <c r="BZ1353" s="326">
        <f t="shared" si="420"/>
        <v>122.72289502264297</v>
      </c>
      <c r="CA1353" s="296" t="str">
        <f t="shared" si="421"/>
        <v/>
      </c>
    </row>
    <row r="1354" spans="12:79" x14ac:dyDescent="0.25">
      <c r="L1354" s="332">
        <v>43878</v>
      </c>
      <c r="M1354" s="2" t="s">
        <v>108</v>
      </c>
      <c r="N1354" s="2" t="s">
        <v>151</v>
      </c>
      <c r="O1354" s="323">
        <v>44197</v>
      </c>
      <c r="P1354" s="323">
        <v>44561</v>
      </c>
      <c r="Q1354" s="324">
        <v>8760</v>
      </c>
      <c r="R1354" s="325">
        <v>43.13</v>
      </c>
      <c r="S1354" s="274">
        <f t="shared" si="402"/>
        <v>1.06504</v>
      </c>
      <c r="T1354" s="326">
        <f t="shared" si="411"/>
        <v>40.496131600691058</v>
      </c>
      <c r="U1354" s="296" t="str">
        <f t="shared" si="403"/>
        <v/>
      </c>
      <c r="V1354" s="296"/>
      <c r="W1354" s="332">
        <v>44313</v>
      </c>
      <c r="X1354" s="2" t="s">
        <v>108</v>
      </c>
      <c r="Y1354" s="2" t="s">
        <v>138</v>
      </c>
      <c r="Z1354" s="323">
        <v>46023</v>
      </c>
      <c r="AA1354" s="323">
        <v>46387</v>
      </c>
      <c r="AB1354" s="324">
        <v>8760</v>
      </c>
      <c r="AC1354" s="325">
        <v>53.05</v>
      </c>
      <c r="AD1354" s="274">
        <f t="shared" si="404"/>
        <v>1.1032599999999999</v>
      </c>
      <c r="AE1354" s="326">
        <f t="shared" si="412"/>
        <v>48.084766963363123</v>
      </c>
      <c r="AF1354" s="296" t="str">
        <f t="shared" si="413"/>
        <v/>
      </c>
      <c r="AG1354" s="296"/>
      <c r="AH1354" s="332">
        <v>44739</v>
      </c>
      <c r="AI1354" s="2" t="s">
        <v>108</v>
      </c>
      <c r="AJ1354" s="2" t="s">
        <v>135</v>
      </c>
      <c r="AK1354" s="323">
        <v>45658</v>
      </c>
      <c r="AL1354" s="323">
        <v>46022</v>
      </c>
      <c r="AM1354" s="324">
        <v>8760</v>
      </c>
      <c r="AN1354" s="325">
        <v>139.75</v>
      </c>
      <c r="AO1354" s="274">
        <f t="shared" si="405"/>
        <v>1.02495</v>
      </c>
      <c r="AP1354" s="326">
        <f t="shared" si="414"/>
        <v>136.34811454217279</v>
      </c>
      <c r="AQ1354" s="296" t="str">
        <f t="shared" si="415"/>
        <v/>
      </c>
      <c r="AR1354" s="296"/>
      <c r="AS1354" s="332">
        <v>44755</v>
      </c>
      <c r="AT1354" s="2" t="s">
        <v>115</v>
      </c>
      <c r="AU1354" s="2" t="s">
        <v>110</v>
      </c>
      <c r="AV1354" s="323">
        <v>44927</v>
      </c>
      <c r="AW1354" s="323">
        <v>45016</v>
      </c>
      <c r="AX1354" s="324">
        <v>2159</v>
      </c>
      <c r="AY1354" s="325">
        <v>443.02</v>
      </c>
      <c r="AZ1354" s="274">
        <f t="shared" si="406"/>
        <v>0.98765000000000003</v>
      </c>
      <c r="BA1354" s="326">
        <f t="shared" si="416"/>
        <v>448.55971244874195</v>
      </c>
      <c r="BB1354" s="296" t="str">
        <f t="shared" si="417"/>
        <v/>
      </c>
      <c r="BC1354" t="str">
        <f t="shared" si="407"/>
        <v/>
      </c>
      <c r="BD1354" s="296"/>
      <c r="BE1354" s="296"/>
      <c r="BF1354" s="332">
        <v>45118</v>
      </c>
      <c r="BG1354" s="2" t="s">
        <v>115</v>
      </c>
      <c r="BH1354" s="2" t="s">
        <v>111</v>
      </c>
      <c r="BI1354" s="323">
        <v>45292</v>
      </c>
      <c r="BJ1354" s="323">
        <v>45382</v>
      </c>
      <c r="BK1354" s="324">
        <v>2183</v>
      </c>
      <c r="BL1354" s="325">
        <v>139.78</v>
      </c>
      <c r="BM1354" s="274">
        <f t="shared" si="408"/>
        <v>0.96609999999999996</v>
      </c>
      <c r="BN1354" s="326">
        <f t="shared" si="418"/>
        <v>144.68481523651798</v>
      </c>
      <c r="BO1354" s="296">
        <f t="shared" si="419"/>
        <v>144.68481523651798</v>
      </c>
      <c r="BP1354">
        <f t="shared" si="409"/>
        <v>1</v>
      </c>
      <c r="BQ1354" s="296"/>
      <c r="BR1354" s="332">
        <v>45100</v>
      </c>
      <c r="BS1354" s="2" t="s">
        <v>108</v>
      </c>
      <c r="BT1354" s="2" t="s">
        <v>138</v>
      </c>
      <c r="BU1354" s="323">
        <v>46023</v>
      </c>
      <c r="BV1354" s="323">
        <v>46387</v>
      </c>
      <c r="BW1354" s="324">
        <v>8760</v>
      </c>
      <c r="BX1354" s="325">
        <v>100.65</v>
      </c>
      <c r="BY1354" s="274">
        <f t="shared" si="410"/>
        <v>0.97602</v>
      </c>
      <c r="BZ1354" s="326">
        <f t="shared" si="420"/>
        <v>103.12288682608964</v>
      </c>
      <c r="CA1354" s="296" t="str">
        <f t="shared" si="421"/>
        <v/>
      </c>
    </row>
    <row r="1355" spans="12:79" x14ac:dyDescent="0.25">
      <c r="L1355" s="332">
        <v>43878</v>
      </c>
      <c r="M1355" s="2" t="s">
        <v>108</v>
      </c>
      <c r="N1355" s="2" t="s">
        <v>133</v>
      </c>
      <c r="O1355" s="323">
        <v>44562</v>
      </c>
      <c r="P1355" s="323">
        <v>44926</v>
      </c>
      <c r="Q1355" s="324">
        <v>8760</v>
      </c>
      <c r="R1355" s="325">
        <v>46.57</v>
      </c>
      <c r="S1355" s="274">
        <f t="shared" si="402"/>
        <v>1.06504</v>
      </c>
      <c r="T1355" s="326">
        <f t="shared" si="411"/>
        <v>43.726057237286867</v>
      </c>
      <c r="U1355" s="296" t="str">
        <f t="shared" si="403"/>
        <v/>
      </c>
      <c r="V1355" s="296"/>
      <c r="W1355" s="332">
        <v>44313</v>
      </c>
      <c r="X1355" s="2" t="s">
        <v>108</v>
      </c>
      <c r="Y1355" s="2" t="s">
        <v>141</v>
      </c>
      <c r="Z1355" s="323">
        <v>46388</v>
      </c>
      <c r="AA1355" s="323">
        <v>46752</v>
      </c>
      <c r="AB1355" s="324">
        <v>8760</v>
      </c>
      <c r="AC1355" s="325">
        <v>53.43</v>
      </c>
      <c r="AD1355" s="274">
        <f t="shared" si="404"/>
        <v>1.1032599999999999</v>
      </c>
      <c r="AE1355" s="326">
        <f t="shared" si="412"/>
        <v>48.429200732374966</v>
      </c>
      <c r="AF1355" s="296" t="str">
        <f t="shared" si="413"/>
        <v/>
      </c>
      <c r="AG1355" s="296"/>
      <c r="AH1355" s="332">
        <v>44739</v>
      </c>
      <c r="AI1355" s="2" t="s">
        <v>108</v>
      </c>
      <c r="AJ1355" s="2" t="s">
        <v>138</v>
      </c>
      <c r="AK1355" s="323">
        <v>46023</v>
      </c>
      <c r="AL1355" s="323">
        <v>46387</v>
      </c>
      <c r="AM1355" s="324">
        <v>8760</v>
      </c>
      <c r="AN1355" s="325">
        <v>131.38</v>
      </c>
      <c r="AO1355" s="274">
        <f t="shared" si="405"/>
        <v>1.02495</v>
      </c>
      <c r="AP1355" s="326">
        <f t="shared" si="414"/>
        <v>128.18186252987951</v>
      </c>
      <c r="AQ1355" s="296" t="str">
        <f t="shared" si="415"/>
        <v/>
      </c>
      <c r="AR1355" s="296"/>
      <c r="AS1355" s="332">
        <v>44755</v>
      </c>
      <c r="AT1355" s="2" t="s">
        <v>115</v>
      </c>
      <c r="AU1355" s="2" t="s">
        <v>134</v>
      </c>
      <c r="AV1355" s="323">
        <v>45017</v>
      </c>
      <c r="AW1355" s="323">
        <v>45107</v>
      </c>
      <c r="AX1355" s="324">
        <v>2184</v>
      </c>
      <c r="AY1355" s="325">
        <v>313.01</v>
      </c>
      <c r="AZ1355" s="274">
        <f t="shared" si="406"/>
        <v>0.98765000000000003</v>
      </c>
      <c r="BA1355" s="326">
        <f t="shared" si="416"/>
        <v>316.92401154255049</v>
      </c>
      <c r="BB1355" s="296" t="str">
        <f t="shared" si="417"/>
        <v/>
      </c>
      <c r="BC1355" t="str">
        <f t="shared" si="407"/>
        <v/>
      </c>
      <c r="BD1355" s="296"/>
      <c r="BE1355" s="296"/>
      <c r="BF1355" s="332">
        <v>45118</v>
      </c>
      <c r="BG1355" s="2" t="s">
        <v>115</v>
      </c>
      <c r="BH1355" s="2" t="s">
        <v>117</v>
      </c>
      <c r="BI1355" s="323">
        <v>45383</v>
      </c>
      <c r="BJ1355" s="323">
        <v>45473</v>
      </c>
      <c r="BK1355" s="324">
        <v>2184</v>
      </c>
      <c r="BL1355" s="325">
        <v>115.42</v>
      </c>
      <c r="BM1355" s="274">
        <f t="shared" si="408"/>
        <v>0.96609999999999996</v>
      </c>
      <c r="BN1355" s="326">
        <f t="shared" si="418"/>
        <v>119.47003415795467</v>
      </c>
      <c r="BO1355" s="296">
        <f t="shared" si="419"/>
        <v>119.47003415795467</v>
      </c>
      <c r="BP1355">
        <f t="shared" si="409"/>
        <v>1</v>
      </c>
      <c r="BQ1355" s="296"/>
      <c r="BR1355" s="332">
        <v>45100</v>
      </c>
      <c r="BS1355" s="2" t="s">
        <v>108</v>
      </c>
      <c r="BT1355" s="2" t="s">
        <v>141</v>
      </c>
      <c r="BU1355" s="323">
        <v>46388</v>
      </c>
      <c r="BV1355" s="323">
        <v>46752</v>
      </c>
      <c r="BW1355" s="324">
        <v>8760</v>
      </c>
      <c r="BX1355" s="325">
        <v>89.58</v>
      </c>
      <c r="BY1355" s="274">
        <f t="shared" si="410"/>
        <v>0.97602</v>
      </c>
      <c r="BZ1355" s="326">
        <f t="shared" si="420"/>
        <v>91.780906128972759</v>
      </c>
      <c r="CA1355" s="296" t="str">
        <f t="shared" si="421"/>
        <v/>
      </c>
    </row>
    <row r="1356" spans="12:79" x14ac:dyDescent="0.25">
      <c r="L1356" s="332">
        <v>43878</v>
      </c>
      <c r="M1356" s="2" t="s">
        <v>108</v>
      </c>
      <c r="N1356" s="2" t="s">
        <v>110</v>
      </c>
      <c r="O1356" s="323">
        <v>44927</v>
      </c>
      <c r="P1356" s="323">
        <v>45291</v>
      </c>
      <c r="Q1356" s="324">
        <v>8760</v>
      </c>
      <c r="R1356" s="325">
        <v>48.38</v>
      </c>
      <c r="S1356" s="274">
        <f t="shared" si="402"/>
        <v>1.06504</v>
      </c>
      <c r="T1356" s="326">
        <f t="shared" si="411"/>
        <v>45.42552392398408</v>
      </c>
      <c r="U1356" s="296" t="str">
        <f t="shared" si="403"/>
        <v/>
      </c>
      <c r="V1356" s="296"/>
      <c r="W1356" s="332">
        <v>44312</v>
      </c>
      <c r="X1356" s="2" t="s">
        <v>108</v>
      </c>
      <c r="Y1356" s="2" t="s">
        <v>133</v>
      </c>
      <c r="Z1356" s="323">
        <v>44562</v>
      </c>
      <c r="AA1356" s="323">
        <v>44926</v>
      </c>
      <c r="AB1356" s="324">
        <v>8760</v>
      </c>
      <c r="AC1356" s="325">
        <v>58.26</v>
      </c>
      <c r="AD1356" s="274">
        <f t="shared" si="404"/>
        <v>1.1032599999999999</v>
      </c>
      <c r="AE1356" s="326">
        <f t="shared" si="412"/>
        <v>52.807135217446479</v>
      </c>
      <c r="AF1356" s="296" t="str">
        <f t="shared" si="413"/>
        <v/>
      </c>
      <c r="AG1356" s="296"/>
      <c r="AH1356" s="332">
        <v>44739</v>
      </c>
      <c r="AI1356" s="2" t="s">
        <v>108</v>
      </c>
      <c r="AJ1356" s="2" t="s">
        <v>141</v>
      </c>
      <c r="AK1356" s="323">
        <v>46388</v>
      </c>
      <c r="AL1356" s="323">
        <v>46752</v>
      </c>
      <c r="AM1356" s="324">
        <v>8760</v>
      </c>
      <c r="AN1356" s="325">
        <v>116.27</v>
      </c>
      <c r="AO1356" s="274">
        <f t="shared" si="405"/>
        <v>1.02495</v>
      </c>
      <c r="AP1356" s="326">
        <f t="shared" si="414"/>
        <v>113.43967998438947</v>
      </c>
      <c r="AQ1356" s="296" t="str">
        <f t="shared" si="415"/>
        <v/>
      </c>
      <c r="AR1356" s="296"/>
      <c r="AS1356" s="332">
        <v>44755</v>
      </c>
      <c r="AT1356" s="2" t="s">
        <v>115</v>
      </c>
      <c r="AU1356" s="2" t="s">
        <v>137</v>
      </c>
      <c r="AV1356" s="323">
        <v>45108</v>
      </c>
      <c r="AW1356" s="323">
        <v>45199</v>
      </c>
      <c r="AX1356" s="324">
        <v>2208</v>
      </c>
      <c r="AY1356" s="325">
        <v>307.35000000000002</v>
      </c>
      <c r="AZ1356" s="274">
        <f t="shared" si="406"/>
        <v>0.98765000000000003</v>
      </c>
      <c r="BA1356" s="326">
        <f t="shared" si="416"/>
        <v>311.19323647040954</v>
      </c>
      <c r="BB1356" s="296" t="str">
        <f t="shared" si="417"/>
        <v/>
      </c>
      <c r="BC1356" t="str">
        <f t="shared" si="407"/>
        <v/>
      </c>
      <c r="BD1356" s="296"/>
      <c r="BE1356" s="296"/>
      <c r="BF1356" s="332">
        <v>45118</v>
      </c>
      <c r="BG1356" s="2" t="s">
        <v>115</v>
      </c>
      <c r="BH1356" s="2" t="s">
        <v>118</v>
      </c>
      <c r="BI1356" s="323">
        <v>45474</v>
      </c>
      <c r="BJ1356" s="323">
        <v>45565</v>
      </c>
      <c r="BK1356" s="324">
        <v>2208</v>
      </c>
      <c r="BL1356" s="325">
        <v>123.51</v>
      </c>
      <c r="BM1356" s="274">
        <f t="shared" si="408"/>
        <v>0.96609999999999996</v>
      </c>
      <c r="BN1356" s="326">
        <f t="shared" si="418"/>
        <v>127.8439084980851</v>
      </c>
      <c r="BO1356" s="296">
        <f t="shared" si="419"/>
        <v>127.8439084980851</v>
      </c>
      <c r="BP1356">
        <f t="shared" si="409"/>
        <v>1</v>
      </c>
      <c r="BQ1356" s="296"/>
      <c r="BR1356" s="332">
        <v>45100</v>
      </c>
      <c r="BS1356" s="2" t="s">
        <v>108</v>
      </c>
      <c r="BT1356" s="2" t="s">
        <v>143</v>
      </c>
      <c r="BU1356" s="323">
        <v>46753</v>
      </c>
      <c r="BV1356" s="323">
        <v>47118</v>
      </c>
      <c r="BW1356" s="324">
        <v>8784</v>
      </c>
      <c r="BX1356" s="325">
        <v>82.54</v>
      </c>
      <c r="BY1356" s="274">
        <f t="shared" si="410"/>
        <v>0.97602</v>
      </c>
      <c r="BZ1356" s="326">
        <f t="shared" si="420"/>
        <v>84.567939181574161</v>
      </c>
      <c r="CA1356" s="296" t="str">
        <f t="shared" si="421"/>
        <v/>
      </c>
    </row>
    <row r="1357" spans="12:79" x14ac:dyDescent="0.25">
      <c r="L1357" s="332">
        <v>43878</v>
      </c>
      <c r="M1357" s="2" t="s">
        <v>108</v>
      </c>
      <c r="N1357" s="2" t="s">
        <v>111</v>
      </c>
      <c r="O1357" s="323">
        <v>45292</v>
      </c>
      <c r="P1357" s="323">
        <v>45657</v>
      </c>
      <c r="Q1357" s="324">
        <v>8784</v>
      </c>
      <c r="R1357" s="325">
        <v>49.15</v>
      </c>
      <c r="S1357" s="274">
        <f t="shared" si="402"/>
        <v>1.06504</v>
      </c>
      <c r="T1357" s="326">
        <f t="shared" si="411"/>
        <v>46.14850146473372</v>
      </c>
      <c r="U1357" s="296" t="str">
        <f t="shared" si="403"/>
        <v/>
      </c>
      <c r="V1357" s="296"/>
      <c r="W1357" s="332">
        <v>44312</v>
      </c>
      <c r="X1357" s="2" t="s">
        <v>108</v>
      </c>
      <c r="Y1357" s="2" t="s">
        <v>110</v>
      </c>
      <c r="Z1357" s="323">
        <v>44927</v>
      </c>
      <c r="AA1357" s="323">
        <v>45291</v>
      </c>
      <c r="AB1357" s="324">
        <v>8760</v>
      </c>
      <c r="AC1357" s="325">
        <v>57.11</v>
      </c>
      <c r="AD1357" s="274">
        <f t="shared" si="404"/>
        <v>1.1032599999999999</v>
      </c>
      <c r="AE1357" s="326">
        <f t="shared" si="412"/>
        <v>51.764769863858028</v>
      </c>
      <c r="AF1357" s="296" t="str">
        <f t="shared" si="413"/>
        <v/>
      </c>
      <c r="AG1357" s="296"/>
      <c r="AH1357" s="332">
        <v>44739</v>
      </c>
      <c r="AI1357" s="2" t="s">
        <v>108</v>
      </c>
      <c r="AJ1357" s="2" t="s">
        <v>143</v>
      </c>
      <c r="AK1357" s="323">
        <v>46753</v>
      </c>
      <c r="AL1357" s="323">
        <v>47118</v>
      </c>
      <c r="AM1357" s="324">
        <v>8784</v>
      </c>
      <c r="AN1357" s="325">
        <v>112.23</v>
      </c>
      <c r="AO1357" s="274">
        <f t="shared" si="405"/>
        <v>1.02495</v>
      </c>
      <c r="AP1357" s="326">
        <f t="shared" si="414"/>
        <v>109.498024293868</v>
      </c>
      <c r="AQ1357" s="296" t="str">
        <f t="shared" si="415"/>
        <v/>
      </c>
      <c r="AR1357" s="296"/>
      <c r="AS1357" s="332">
        <v>44755</v>
      </c>
      <c r="AT1357" s="2" t="s">
        <v>115</v>
      </c>
      <c r="AU1357" s="2" t="s">
        <v>116</v>
      </c>
      <c r="AV1357" s="323">
        <v>45200</v>
      </c>
      <c r="AW1357" s="323">
        <v>45291</v>
      </c>
      <c r="AX1357" s="324">
        <v>2209</v>
      </c>
      <c r="AY1357" s="325">
        <v>375.92</v>
      </c>
      <c r="AZ1357" s="274">
        <f t="shared" si="406"/>
        <v>0.98765000000000003</v>
      </c>
      <c r="BA1357" s="326">
        <f t="shared" si="416"/>
        <v>380.62066521541033</v>
      </c>
      <c r="BB1357" s="296" t="str">
        <f t="shared" si="417"/>
        <v/>
      </c>
      <c r="BC1357">
        <f t="shared" si="407"/>
        <v>1</v>
      </c>
      <c r="BD1357" s="296"/>
      <c r="BE1357" s="296"/>
      <c r="BF1357" s="332">
        <v>45118</v>
      </c>
      <c r="BG1357" s="2" t="s">
        <v>115</v>
      </c>
      <c r="BH1357" s="2" t="s">
        <v>140</v>
      </c>
      <c r="BI1357" s="323">
        <v>45566</v>
      </c>
      <c r="BJ1357" s="323">
        <v>45657</v>
      </c>
      <c r="BK1357" s="324">
        <v>2209</v>
      </c>
      <c r="BL1357" s="325">
        <v>151.34</v>
      </c>
      <c r="BM1357" s="274">
        <f t="shared" si="408"/>
        <v>0.96609999999999996</v>
      </c>
      <c r="BN1357" s="326">
        <f t="shared" si="418"/>
        <v>156.65045026394785</v>
      </c>
      <c r="BO1357" s="296" t="str">
        <f t="shared" si="419"/>
        <v/>
      </c>
      <c r="BP1357" t="str">
        <f t="shared" si="409"/>
        <v/>
      </c>
      <c r="BQ1357" s="296"/>
      <c r="BR1357" s="332">
        <v>45100</v>
      </c>
      <c r="BS1357" s="2" t="s">
        <v>108</v>
      </c>
      <c r="BT1357" s="2" t="s">
        <v>146</v>
      </c>
      <c r="BU1357" s="323">
        <v>47119</v>
      </c>
      <c r="BV1357" s="323">
        <v>47483</v>
      </c>
      <c r="BW1357" s="324">
        <v>8760</v>
      </c>
      <c r="BX1357" s="325">
        <v>80.790000000000006</v>
      </c>
      <c r="BY1357" s="274">
        <f t="shared" si="410"/>
        <v>0.97602</v>
      </c>
      <c r="BZ1357" s="326">
        <f t="shared" si="420"/>
        <v>82.774943136411139</v>
      </c>
      <c r="CA1357" s="296" t="str">
        <f t="shared" si="421"/>
        <v/>
      </c>
    </row>
    <row r="1358" spans="12:79" x14ac:dyDescent="0.25">
      <c r="L1358" s="332">
        <v>43878</v>
      </c>
      <c r="M1358" s="2" t="s">
        <v>108</v>
      </c>
      <c r="N1358" s="2" t="s">
        <v>135</v>
      </c>
      <c r="O1358" s="323">
        <v>45658</v>
      </c>
      <c r="P1358" s="323">
        <v>46022</v>
      </c>
      <c r="Q1358" s="324">
        <v>8760</v>
      </c>
      <c r="R1358" s="325">
        <v>49.65</v>
      </c>
      <c r="S1358" s="274">
        <f t="shared" si="402"/>
        <v>1.06504</v>
      </c>
      <c r="T1358" s="326">
        <f t="shared" si="411"/>
        <v>46.617967400285437</v>
      </c>
      <c r="U1358" s="296" t="str">
        <f t="shared" si="403"/>
        <v/>
      </c>
      <c r="V1358" s="296"/>
      <c r="W1358" s="332">
        <v>44312</v>
      </c>
      <c r="X1358" s="2" t="s">
        <v>108</v>
      </c>
      <c r="Y1358" s="2" t="s">
        <v>111</v>
      </c>
      <c r="Z1358" s="323">
        <v>45292</v>
      </c>
      <c r="AA1358" s="323">
        <v>45657</v>
      </c>
      <c r="AB1358" s="324">
        <v>8784</v>
      </c>
      <c r="AC1358" s="325">
        <v>54.84</v>
      </c>
      <c r="AD1358" s="274">
        <f t="shared" si="404"/>
        <v>1.1032599999999999</v>
      </c>
      <c r="AE1358" s="326">
        <f t="shared" si="412"/>
        <v>49.707231296339948</v>
      </c>
      <c r="AF1358" s="296" t="str">
        <f t="shared" si="413"/>
        <v/>
      </c>
      <c r="AG1358" s="296"/>
      <c r="AH1358" s="332">
        <v>44739</v>
      </c>
      <c r="AI1358" s="2" t="s">
        <v>108</v>
      </c>
      <c r="AJ1358" s="2" t="s">
        <v>146</v>
      </c>
      <c r="AK1358" s="323">
        <v>47119</v>
      </c>
      <c r="AL1358" s="323">
        <v>47483</v>
      </c>
      <c r="AM1358" s="324">
        <v>8760</v>
      </c>
      <c r="AN1358" s="325">
        <v>112.61</v>
      </c>
      <c r="AO1358" s="274">
        <f t="shared" si="405"/>
        <v>1.02495</v>
      </c>
      <c r="AP1358" s="326">
        <f t="shared" si="414"/>
        <v>109.86877408654081</v>
      </c>
      <c r="AQ1358" s="296" t="str">
        <f t="shared" si="415"/>
        <v/>
      </c>
      <c r="AR1358" s="296"/>
      <c r="AS1358" s="332">
        <v>44755</v>
      </c>
      <c r="AT1358" s="2" t="s">
        <v>115</v>
      </c>
      <c r="AU1358" s="2" t="s">
        <v>111</v>
      </c>
      <c r="AV1358" s="323">
        <v>45292</v>
      </c>
      <c r="AW1358" s="323">
        <v>45382</v>
      </c>
      <c r="AX1358" s="324">
        <v>2183</v>
      </c>
      <c r="AY1358" s="325">
        <v>331.93</v>
      </c>
      <c r="AZ1358" s="274">
        <f t="shared" si="406"/>
        <v>0.98765000000000003</v>
      </c>
      <c r="BA1358" s="326">
        <f t="shared" si="416"/>
        <v>336.08059535260469</v>
      </c>
      <c r="BB1358" s="296" t="str">
        <f t="shared" si="417"/>
        <v/>
      </c>
      <c r="BC1358">
        <f t="shared" si="407"/>
        <v>1</v>
      </c>
      <c r="BD1358" s="296"/>
      <c r="BE1358" s="296"/>
      <c r="BF1358" s="332">
        <v>45118</v>
      </c>
      <c r="BG1358" s="2" t="s">
        <v>115</v>
      </c>
      <c r="BH1358" s="2" t="s">
        <v>135</v>
      </c>
      <c r="BI1358" s="323">
        <v>45658</v>
      </c>
      <c r="BJ1358" s="323">
        <v>45747</v>
      </c>
      <c r="BK1358" s="324">
        <v>2159</v>
      </c>
      <c r="BL1358" s="325">
        <v>153.03</v>
      </c>
      <c r="BM1358" s="274">
        <f t="shared" si="408"/>
        <v>0.96609999999999996</v>
      </c>
      <c r="BN1358" s="326">
        <f t="shared" si="418"/>
        <v>158.39975157851154</v>
      </c>
      <c r="BO1358" s="296" t="str">
        <f t="shared" si="419"/>
        <v/>
      </c>
      <c r="BP1358" t="str">
        <f t="shared" si="409"/>
        <v/>
      </c>
      <c r="BQ1358" s="296"/>
      <c r="BR1358" s="332">
        <v>45100</v>
      </c>
      <c r="BS1358" s="2" t="s">
        <v>108</v>
      </c>
      <c r="BT1358" s="2" t="s">
        <v>149</v>
      </c>
      <c r="BU1358" s="323">
        <v>47484</v>
      </c>
      <c r="BV1358" s="323">
        <v>47848</v>
      </c>
      <c r="BW1358" s="324">
        <v>8760</v>
      </c>
      <c r="BX1358" s="325">
        <v>79.69</v>
      </c>
      <c r="BY1358" s="274">
        <f t="shared" si="410"/>
        <v>0.97602</v>
      </c>
      <c r="BZ1358" s="326">
        <f t="shared" si="420"/>
        <v>81.647917050880096</v>
      </c>
      <c r="CA1358" s="296" t="str">
        <f t="shared" si="421"/>
        <v/>
      </c>
    </row>
    <row r="1359" spans="12:79" x14ac:dyDescent="0.25">
      <c r="L1359" s="332">
        <v>43878</v>
      </c>
      <c r="M1359" s="2" t="s">
        <v>108</v>
      </c>
      <c r="N1359" s="2" t="s">
        <v>138</v>
      </c>
      <c r="O1359" s="323">
        <v>46023</v>
      </c>
      <c r="P1359" s="323">
        <v>46387</v>
      </c>
      <c r="Q1359" s="324">
        <v>8760</v>
      </c>
      <c r="R1359" s="325">
        <v>50.2</v>
      </c>
      <c r="S1359" s="274">
        <f t="shared" si="402"/>
        <v>1.06504</v>
      </c>
      <c r="T1359" s="326">
        <f t="shared" si="411"/>
        <v>47.134379929392324</v>
      </c>
      <c r="U1359" s="296" t="str">
        <f t="shared" si="403"/>
        <v/>
      </c>
      <c r="V1359" s="296"/>
      <c r="W1359" s="332">
        <v>44312</v>
      </c>
      <c r="X1359" s="2" t="s">
        <v>108</v>
      </c>
      <c r="Y1359" s="2" t="s">
        <v>135</v>
      </c>
      <c r="Z1359" s="323">
        <v>45658</v>
      </c>
      <c r="AA1359" s="323">
        <v>46022</v>
      </c>
      <c r="AB1359" s="324">
        <v>8760</v>
      </c>
      <c r="AC1359" s="325">
        <v>53.25</v>
      </c>
      <c r="AD1359" s="274">
        <f t="shared" si="404"/>
        <v>1.1032599999999999</v>
      </c>
      <c r="AE1359" s="326">
        <f t="shared" si="412"/>
        <v>48.266047894421988</v>
      </c>
      <c r="AF1359" s="296" t="str">
        <f t="shared" si="413"/>
        <v/>
      </c>
      <c r="AG1359" s="296"/>
      <c r="AH1359" s="332">
        <v>44739</v>
      </c>
      <c r="AI1359" s="2" t="s">
        <v>108</v>
      </c>
      <c r="AJ1359" s="2" t="s">
        <v>149</v>
      </c>
      <c r="AK1359" s="323">
        <v>47484</v>
      </c>
      <c r="AL1359" s="323">
        <v>47848</v>
      </c>
      <c r="AM1359" s="324">
        <v>8760</v>
      </c>
      <c r="AN1359" s="325">
        <v>110.72</v>
      </c>
      <c r="AO1359" s="274">
        <f t="shared" si="405"/>
        <v>1.02495</v>
      </c>
      <c r="AP1359" s="326">
        <f t="shared" si="414"/>
        <v>108.02478169666813</v>
      </c>
      <c r="AQ1359" s="296" t="str">
        <f t="shared" si="415"/>
        <v/>
      </c>
      <c r="AR1359" s="296"/>
      <c r="AS1359" s="332">
        <v>44755</v>
      </c>
      <c r="AT1359" s="2" t="s">
        <v>115</v>
      </c>
      <c r="AU1359" s="2" t="s">
        <v>117</v>
      </c>
      <c r="AV1359" s="323">
        <v>45383</v>
      </c>
      <c r="AW1359" s="323">
        <v>45473</v>
      </c>
      <c r="AX1359" s="324">
        <v>2184</v>
      </c>
      <c r="AY1359" s="325">
        <v>171.31</v>
      </c>
      <c r="AZ1359" s="274">
        <f t="shared" si="406"/>
        <v>0.98765000000000003</v>
      </c>
      <c r="BA1359" s="326">
        <f t="shared" si="416"/>
        <v>173.4521338530856</v>
      </c>
      <c r="BB1359" s="296" t="str">
        <f t="shared" si="417"/>
        <v/>
      </c>
      <c r="BC1359">
        <f t="shared" si="407"/>
        <v>1</v>
      </c>
      <c r="BD1359" s="296"/>
      <c r="BE1359" s="296"/>
      <c r="BF1359" s="332">
        <v>45118</v>
      </c>
      <c r="BG1359" s="2" t="s">
        <v>115</v>
      </c>
      <c r="BH1359" s="2" t="s">
        <v>145</v>
      </c>
      <c r="BI1359" s="323">
        <v>45748</v>
      </c>
      <c r="BJ1359" s="323">
        <v>45838</v>
      </c>
      <c r="BK1359" s="324">
        <v>2184</v>
      </c>
      <c r="BL1359" s="325">
        <v>101.05</v>
      </c>
      <c r="BM1359" s="274">
        <f t="shared" si="408"/>
        <v>0.96609999999999996</v>
      </c>
      <c r="BN1359" s="326">
        <f t="shared" si="418"/>
        <v>104.59579753648691</v>
      </c>
      <c r="BO1359" s="296" t="str">
        <f t="shared" si="419"/>
        <v/>
      </c>
      <c r="BP1359" t="str">
        <f t="shared" si="409"/>
        <v/>
      </c>
      <c r="BQ1359" s="296"/>
      <c r="BR1359" s="332">
        <v>45100</v>
      </c>
      <c r="BS1359" s="2" t="s">
        <v>108</v>
      </c>
      <c r="BT1359" s="2" t="s">
        <v>153</v>
      </c>
      <c r="BU1359" s="323">
        <v>47849</v>
      </c>
      <c r="BV1359" s="323">
        <v>48213</v>
      </c>
      <c r="BW1359" s="324">
        <v>8760</v>
      </c>
      <c r="BX1359" s="325">
        <v>79.400000000000006</v>
      </c>
      <c r="BY1359" s="274">
        <f t="shared" si="410"/>
        <v>0.97602</v>
      </c>
      <c r="BZ1359" s="326">
        <f t="shared" si="420"/>
        <v>81.350791991967384</v>
      </c>
      <c r="CA1359" s="296" t="str">
        <f t="shared" si="421"/>
        <v/>
      </c>
    </row>
    <row r="1360" spans="12:79" x14ac:dyDescent="0.25">
      <c r="L1360" s="332">
        <v>43875</v>
      </c>
      <c r="M1360" s="2" t="s">
        <v>108</v>
      </c>
      <c r="N1360" s="2" t="s">
        <v>151</v>
      </c>
      <c r="O1360" s="323">
        <v>44197</v>
      </c>
      <c r="P1360" s="323">
        <v>44561</v>
      </c>
      <c r="Q1360" s="324">
        <v>8760</v>
      </c>
      <c r="R1360" s="325">
        <v>42.49</v>
      </c>
      <c r="S1360" s="274">
        <f t="shared" si="402"/>
        <v>1.06504</v>
      </c>
      <c r="T1360" s="326">
        <f t="shared" si="411"/>
        <v>39.895215203184861</v>
      </c>
      <c r="U1360" s="296" t="str">
        <f t="shared" si="403"/>
        <v/>
      </c>
      <c r="V1360" s="296"/>
      <c r="W1360" s="332">
        <v>44312</v>
      </c>
      <c r="X1360" s="2" t="s">
        <v>108</v>
      </c>
      <c r="Y1360" s="2" t="s">
        <v>138</v>
      </c>
      <c r="Z1360" s="323">
        <v>46023</v>
      </c>
      <c r="AA1360" s="323">
        <v>46387</v>
      </c>
      <c r="AB1360" s="324">
        <v>8760</v>
      </c>
      <c r="AC1360" s="325">
        <v>53</v>
      </c>
      <c r="AD1360" s="274">
        <f t="shared" si="404"/>
        <v>1.1032599999999999</v>
      </c>
      <c r="AE1360" s="326">
        <f t="shared" si="412"/>
        <v>48.039446730598414</v>
      </c>
      <c r="AF1360" s="296" t="str">
        <f t="shared" si="413"/>
        <v/>
      </c>
      <c r="AG1360" s="296"/>
      <c r="AH1360" s="332">
        <v>44739</v>
      </c>
      <c r="AI1360" s="2" t="s">
        <v>108</v>
      </c>
      <c r="AJ1360" s="2" t="s">
        <v>153</v>
      </c>
      <c r="AK1360" s="323">
        <v>47849</v>
      </c>
      <c r="AL1360" s="323">
        <v>48213</v>
      </c>
      <c r="AM1360" s="324">
        <v>8760</v>
      </c>
      <c r="AN1360" s="325">
        <v>110.54</v>
      </c>
      <c r="AO1360" s="274">
        <f t="shared" si="405"/>
        <v>1.02495</v>
      </c>
      <c r="AP1360" s="326">
        <f t="shared" si="414"/>
        <v>107.84916337382312</v>
      </c>
      <c r="AQ1360" s="296" t="str">
        <f t="shared" si="415"/>
        <v/>
      </c>
      <c r="AR1360" s="296"/>
      <c r="AS1360" s="332">
        <v>44755</v>
      </c>
      <c r="AT1360" s="2" t="s">
        <v>115</v>
      </c>
      <c r="AU1360" s="2" t="s">
        <v>118</v>
      </c>
      <c r="AV1360" s="323">
        <v>45474</v>
      </c>
      <c r="AW1360" s="323">
        <v>45565</v>
      </c>
      <c r="AX1360" s="324">
        <v>2208</v>
      </c>
      <c r="AY1360" s="325">
        <v>170.44</v>
      </c>
      <c r="AZ1360" s="274">
        <f t="shared" si="406"/>
        <v>0.98765000000000003</v>
      </c>
      <c r="BA1360" s="326">
        <f t="shared" si="416"/>
        <v>172.57125499924061</v>
      </c>
      <c r="BB1360" s="296" t="str">
        <f t="shared" si="417"/>
        <v/>
      </c>
      <c r="BC1360">
        <f t="shared" si="407"/>
        <v>1</v>
      </c>
      <c r="BD1360" s="296"/>
      <c r="BE1360" s="296"/>
      <c r="BF1360" s="332">
        <v>45118</v>
      </c>
      <c r="BG1360" s="2" t="s">
        <v>115</v>
      </c>
      <c r="BH1360" s="2" t="s">
        <v>148</v>
      </c>
      <c r="BI1360" s="323">
        <v>45839</v>
      </c>
      <c r="BJ1360" s="323">
        <v>45930</v>
      </c>
      <c r="BK1360" s="324">
        <v>2208</v>
      </c>
      <c r="BL1360" s="325">
        <v>101.32</v>
      </c>
      <c r="BM1360" s="274">
        <f t="shared" si="408"/>
        <v>0.96609999999999996</v>
      </c>
      <c r="BN1360" s="326">
        <f t="shared" si="418"/>
        <v>104.87527171100299</v>
      </c>
      <c r="BO1360" s="296" t="str">
        <f t="shared" si="419"/>
        <v/>
      </c>
      <c r="BP1360" t="str">
        <f t="shared" si="409"/>
        <v/>
      </c>
      <c r="BQ1360" s="296"/>
      <c r="BR1360" s="332">
        <v>45100</v>
      </c>
      <c r="BS1360" s="2" t="s">
        <v>108</v>
      </c>
      <c r="BT1360" s="2" t="s">
        <v>155</v>
      </c>
      <c r="BU1360" s="323">
        <v>48214</v>
      </c>
      <c r="BV1360" s="323">
        <v>48579</v>
      </c>
      <c r="BW1360" s="324">
        <v>8784</v>
      </c>
      <c r="BX1360" s="325">
        <v>78.92</v>
      </c>
      <c r="BY1360" s="274">
        <f t="shared" si="410"/>
        <v>0.97602</v>
      </c>
      <c r="BZ1360" s="326">
        <f t="shared" si="420"/>
        <v>80.858998791008389</v>
      </c>
      <c r="CA1360" s="296" t="str">
        <f t="shared" si="421"/>
        <v/>
      </c>
    </row>
    <row r="1361" spans="12:79" x14ac:dyDescent="0.25">
      <c r="L1361" s="332">
        <v>43875</v>
      </c>
      <c r="M1361" s="2" t="s">
        <v>108</v>
      </c>
      <c r="N1361" s="2" t="s">
        <v>133</v>
      </c>
      <c r="O1361" s="323">
        <v>44562</v>
      </c>
      <c r="P1361" s="323">
        <v>44926</v>
      </c>
      <c r="Q1361" s="324">
        <v>8760</v>
      </c>
      <c r="R1361" s="325">
        <v>46.09</v>
      </c>
      <c r="S1361" s="274">
        <f t="shared" si="402"/>
        <v>1.06504</v>
      </c>
      <c r="T1361" s="326">
        <f t="shared" si="411"/>
        <v>43.275369939157216</v>
      </c>
      <c r="U1361" s="296" t="str">
        <f t="shared" si="403"/>
        <v/>
      </c>
      <c r="V1361" s="296"/>
      <c r="W1361" s="332">
        <v>44312</v>
      </c>
      <c r="X1361" s="2" t="s">
        <v>108</v>
      </c>
      <c r="Y1361" s="2" t="s">
        <v>141</v>
      </c>
      <c r="Z1361" s="323">
        <v>46388</v>
      </c>
      <c r="AA1361" s="323">
        <v>46752</v>
      </c>
      <c r="AB1361" s="324">
        <v>8760</v>
      </c>
      <c r="AC1361" s="325">
        <v>53.38</v>
      </c>
      <c r="AD1361" s="274">
        <f t="shared" si="404"/>
        <v>1.1032599999999999</v>
      </c>
      <c r="AE1361" s="326">
        <f t="shared" si="412"/>
        <v>48.38388049961025</v>
      </c>
      <c r="AF1361" s="296" t="str">
        <f t="shared" si="413"/>
        <v/>
      </c>
      <c r="AG1361" s="296"/>
      <c r="AH1361" s="332">
        <v>44739</v>
      </c>
      <c r="AI1361" s="2" t="s">
        <v>108</v>
      </c>
      <c r="AJ1361" s="2" t="s">
        <v>155</v>
      </c>
      <c r="AK1361" s="323">
        <v>48214</v>
      </c>
      <c r="AL1361" s="323">
        <v>48579</v>
      </c>
      <c r="AM1361" s="324">
        <v>8784</v>
      </c>
      <c r="AN1361" s="325">
        <v>110.34</v>
      </c>
      <c r="AO1361" s="274">
        <f t="shared" si="405"/>
        <v>1.02495</v>
      </c>
      <c r="AP1361" s="326">
        <f t="shared" si="414"/>
        <v>107.65403190399532</v>
      </c>
      <c r="AQ1361" s="296" t="str">
        <f t="shared" si="415"/>
        <v/>
      </c>
      <c r="AR1361" s="296"/>
      <c r="AS1361" s="332">
        <v>44755</v>
      </c>
      <c r="AT1361" s="2" t="s">
        <v>115</v>
      </c>
      <c r="AU1361" s="2" t="s">
        <v>140</v>
      </c>
      <c r="AV1361" s="323">
        <v>45566</v>
      </c>
      <c r="AW1361" s="323">
        <v>45657</v>
      </c>
      <c r="AX1361" s="324">
        <v>2209</v>
      </c>
      <c r="AY1361" s="325">
        <v>244.88</v>
      </c>
      <c r="AZ1361" s="274">
        <f t="shared" si="406"/>
        <v>0.98765000000000003</v>
      </c>
      <c r="BA1361" s="326">
        <f t="shared" si="416"/>
        <v>247.94208474662076</v>
      </c>
      <c r="BB1361" s="296" t="str">
        <f t="shared" si="417"/>
        <v/>
      </c>
      <c r="BC1361" t="str">
        <f t="shared" si="407"/>
        <v/>
      </c>
      <c r="BD1361" s="296"/>
      <c r="BE1361" s="296"/>
      <c r="BF1361" s="332">
        <v>45118</v>
      </c>
      <c r="BG1361" s="2" t="s">
        <v>115</v>
      </c>
      <c r="BH1361" s="2" t="s">
        <v>152</v>
      </c>
      <c r="BI1361" s="323">
        <v>45931</v>
      </c>
      <c r="BJ1361" s="323">
        <v>46022</v>
      </c>
      <c r="BK1361" s="324">
        <v>2209</v>
      </c>
      <c r="BL1361" s="325">
        <v>131.86000000000001</v>
      </c>
      <c r="BM1361" s="274">
        <f t="shared" si="408"/>
        <v>0.96609999999999996</v>
      </c>
      <c r="BN1361" s="326">
        <f t="shared" si="418"/>
        <v>136.48690611737916</v>
      </c>
      <c r="BO1361" s="296" t="str">
        <f t="shared" si="419"/>
        <v/>
      </c>
      <c r="BP1361" t="str">
        <f t="shared" si="409"/>
        <v/>
      </c>
      <c r="BQ1361" s="296"/>
      <c r="BR1361" s="332">
        <v>45100</v>
      </c>
      <c r="BS1361" s="2" t="s">
        <v>108</v>
      </c>
      <c r="BT1361" s="2" t="s">
        <v>158</v>
      </c>
      <c r="BU1361" s="323">
        <v>48580</v>
      </c>
      <c r="BV1361" s="323">
        <v>48944</v>
      </c>
      <c r="BW1361" s="324">
        <v>8760</v>
      </c>
      <c r="BX1361" s="325">
        <v>78.239999999999995</v>
      </c>
      <c r="BY1361" s="274">
        <f t="shared" si="410"/>
        <v>0.97602</v>
      </c>
      <c r="BZ1361" s="326">
        <f t="shared" si="420"/>
        <v>80.162291756316463</v>
      </c>
      <c r="CA1361" s="296" t="str">
        <f t="shared" si="421"/>
        <v/>
      </c>
    </row>
    <row r="1362" spans="12:79" x14ac:dyDescent="0.25">
      <c r="L1362" s="332">
        <v>43875</v>
      </c>
      <c r="M1362" s="2" t="s">
        <v>108</v>
      </c>
      <c r="N1362" s="2" t="s">
        <v>110</v>
      </c>
      <c r="O1362" s="323">
        <v>44927</v>
      </c>
      <c r="P1362" s="323">
        <v>45291</v>
      </c>
      <c r="Q1362" s="324">
        <v>8760</v>
      </c>
      <c r="R1362" s="325">
        <v>48</v>
      </c>
      <c r="S1362" s="274">
        <f t="shared" si="402"/>
        <v>1.06504</v>
      </c>
      <c r="T1362" s="326">
        <f t="shared" si="411"/>
        <v>45.068729812964769</v>
      </c>
      <c r="U1362" s="296" t="str">
        <f t="shared" si="403"/>
        <v/>
      </c>
      <c r="V1362" s="296"/>
      <c r="W1362" s="332">
        <v>44309</v>
      </c>
      <c r="X1362" s="2" t="s">
        <v>108</v>
      </c>
      <c r="Y1362" s="2" t="s">
        <v>133</v>
      </c>
      <c r="Z1362" s="323">
        <v>44562</v>
      </c>
      <c r="AA1362" s="323">
        <v>44926</v>
      </c>
      <c r="AB1362" s="324">
        <v>8760</v>
      </c>
      <c r="AC1362" s="325">
        <v>58.25</v>
      </c>
      <c r="AD1362" s="274">
        <f t="shared" si="404"/>
        <v>1.1032599999999999</v>
      </c>
      <c r="AE1362" s="326">
        <f t="shared" si="412"/>
        <v>52.798071170893536</v>
      </c>
      <c r="AF1362" s="296" t="str">
        <f t="shared" si="413"/>
        <v/>
      </c>
      <c r="AG1362" s="296"/>
      <c r="AH1362" s="332">
        <v>44736</v>
      </c>
      <c r="AI1362" s="2" t="s">
        <v>108</v>
      </c>
      <c r="AJ1362" s="2" t="s">
        <v>110</v>
      </c>
      <c r="AK1362" s="323">
        <v>44927</v>
      </c>
      <c r="AL1362" s="323">
        <v>45291</v>
      </c>
      <c r="AM1362" s="324">
        <v>8760</v>
      </c>
      <c r="AN1362" s="325">
        <v>256.10000000000002</v>
      </c>
      <c r="AO1362" s="274">
        <f t="shared" si="405"/>
        <v>1.02495</v>
      </c>
      <c r="AP1362" s="326">
        <f t="shared" si="414"/>
        <v>249.86584711449339</v>
      </c>
      <c r="AQ1362" s="296" t="str">
        <f t="shared" si="415"/>
        <v/>
      </c>
      <c r="AR1362" s="296"/>
      <c r="AS1362" s="332">
        <v>44755</v>
      </c>
      <c r="AT1362" s="2" t="s">
        <v>115</v>
      </c>
      <c r="AU1362" s="2" t="s">
        <v>135</v>
      </c>
      <c r="AV1362" s="323">
        <v>45658</v>
      </c>
      <c r="AW1362" s="323">
        <v>45747</v>
      </c>
      <c r="AX1362" s="324">
        <v>2159</v>
      </c>
      <c r="AY1362" s="325">
        <v>204.86</v>
      </c>
      <c r="AZ1362" s="274">
        <f t="shared" si="406"/>
        <v>0.98765000000000003</v>
      </c>
      <c r="BA1362" s="326">
        <f t="shared" si="416"/>
        <v>207.42165746975144</v>
      </c>
      <c r="BB1362" s="296" t="str">
        <f t="shared" si="417"/>
        <v/>
      </c>
      <c r="BC1362" t="str">
        <f t="shared" si="407"/>
        <v/>
      </c>
      <c r="BD1362" s="296"/>
      <c r="BE1362" s="296"/>
      <c r="BF1362" s="332">
        <v>45118</v>
      </c>
      <c r="BG1362" s="2" t="s">
        <v>115</v>
      </c>
      <c r="BH1362" s="2" t="s">
        <v>138</v>
      </c>
      <c r="BI1362" s="323">
        <v>46023</v>
      </c>
      <c r="BJ1362" s="323">
        <v>46112</v>
      </c>
      <c r="BK1362" s="324">
        <v>2159</v>
      </c>
      <c r="BL1362" s="325"/>
      <c r="BM1362" s="274">
        <f t="shared" si="408"/>
        <v>0.96609999999999996</v>
      </c>
      <c r="BN1362" s="326" t="str">
        <f t="shared" si="418"/>
        <v/>
      </c>
      <c r="BO1362" s="296" t="str">
        <f t="shared" si="419"/>
        <v/>
      </c>
      <c r="BP1362" t="str">
        <f t="shared" si="409"/>
        <v/>
      </c>
      <c r="BQ1362" s="296"/>
      <c r="BR1362" s="332">
        <v>45099</v>
      </c>
      <c r="BS1362" s="2" t="s">
        <v>108</v>
      </c>
      <c r="BT1362" s="2" t="s">
        <v>111</v>
      </c>
      <c r="BU1362" s="323">
        <v>45292</v>
      </c>
      <c r="BV1362" s="323">
        <v>45657</v>
      </c>
      <c r="BW1362" s="324">
        <v>8784</v>
      </c>
      <c r="BX1362" s="325">
        <v>143.69999999999999</v>
      </c>
      <c r="BY1362" s="274">
        <f t="shared" si="410"/>
        <v>0.97602</v>
      </c>
      <c r="BZ1362" s="326">
        <f t="shared" si="420"/>
        <v>147.23058953709963</v>
      </c>
      <c r="CA1362" s="296">
        <f t="shared" si="421"/>
        <v>147.23058953709963</v>
      </c>
    </row>
    <row r="1363" spans="12:79" x14ac:dyDescent="0.25">
      <c r="L1363" s="332">
        <v>43875</v>
      </c>
      <c r="M1363" s="2" t="s">
        <v>108</v>
      </c>
      <c r="N1363" s="2" t="s">
        <v>111</v>
      </c>
      <c r="O1363" s="323">
        <v>45292</v>
      </c>
      <c r="P1363" s="323">
        <v>45657</v>
      </c>
      <c r="Q1363" s="324">
        <v>8784</v>
      </c>
      <c r="R1363" s="325">
        <v>48.62</v>
      </c>
      <c r="S1363" s="274">
        <f t="shared" si="402"/>
        <v>1.06504</v>
      </c>
      <c r="T1363" s="326">
        <f t="shared" si="411"/>
        <v>45.650867573048899</v>
      </c>
      <c r="U1363" s="296" t="str">
        <f t="shared" si="403"/>
        <v/>
      </c>
      <c r="V1363" s="296"/>
      <c r="W1363" s="332">
        <v>44309</v>
      </c>
      <c r="X1363" s="2" t="s">
        <v>108</v>
      </c>
      <c r="Y1363" s="2" t="s">
        <v>110</v>
      </c>
      <c r="Z1363" s="323">
        <v>44927</v>
      </c>
      <c r="AA1363" s="323">
        <v>45291</v>
      </c>
      <c r="AB1363" s="324">
        <v>8760</v>
      </c>
      <c r="AC1363" s="325">
        <v>57.07</v>
      </c>
      <c r="AD1363" s="274">
        <f t="shared" si="404"/>
        <v>1.1032599999999999</v>
      </c>
      <c r="AE1363" s="326">
        <f t="shared" si="412"/>
        <v>51.728513677646255</v>
      </c>
      <c r="AF1363" s="296" t="str">
        <f t="shared" si="413"/>
        <v/>
      </c>
      <c r="AG1363" s="296"/>
      <c r="AH1363" s="332">
        <v>44736</v>
      </c>
      <c r="AI1363" s="2" t="s">
        <v>108</v>
      </c>
      <c r="AJ1363" s="2" t="s">
        <v>111</v>
      </c>
      <c r="AK1363" s="323">
        <v>45292</v>
      </c>
      <c r="AL1363" s="323">
        <v>45657</v>
      </c>
      <c r="AM1363" s="324">
        <v>8784</v>
      </c>
      <c r="AN1363" s="325">
        <v>166.57</v>
      </c>
      <c r="AO1363" s="274">
        <f t="shared" si="405"/>
        <v>1.02495</v>
      </c>
      <c r="AP1363" s="326">
        <f t="shared" si="414"/>
        <v>162.51524464608028</v>
      </c>
      <c r="AQ1363" s="296">
        <f t="shared" si="415"/>
        <v>162.51524464608028</v>
      </c>
      <c r="AR1363" s="296"/>
      <c r="AS1363" s="332">
        <v>44755</v>
      </c>
      <c r="AT1363" s="2" t="s">
        <v>115</v>
      </c>
      <c r="AU1363" s="2" t="s">
        <v>145</v>
      </c>
      <c r="AV1363" s="323">
        <v>45748</v>
      </c>
      <c r="AW1363" s="323">
        <v>45838</v>
      </c>
      <c r="AX1363" s="324">
        <v>2184</v>
      </c>
      <c r="AY1363" s="325"/>
      <c r="AZ1363" s="274">
        <f t="shared" si="406"/>
        <v>0.98765000000000003</v>
      </c>
      <c r="BA1363" s="326" t="str">
        <f t="shared" si="416"/>
        <v/>
      </c>
      <c r="BB1363" s="296" t="str">
        <f t="shared" si="417"/>
        <v/>
      </c>
      <c r="BC1363" t="str">
        <f t="shared" si="407"/>
        <v/>
      </c>
      <c r="BD1363" s="296"/>
      <c r="BE1363" s="296"/>
      <c r="BF1363" s="332">
        <v>45118</v>
      </c>
      <c r="BG1363" s="2" t="s">
        <v>115</v>
      </c>
      <c r="BH1363" s="2" t="s">
        <v>157</v>
      </c>
      <c r="BI1363" s="323">
        <v>46113</v>
      </c>
      <c r="BJ1363" s="323">
        <v>46203</v>
      </c>
      <c r="BK1363" s="324">
        <v>2184</v>
      </c>
      <c r="BL1363" s="325"/>
      <c r="BM1363" s="274">
        <f t="shared" si="408"/>
        <v>0.96609999999999996</v>
      </c>
      <c r="BN1363" s="326" t="str">
        <f t="shared" si="418"/>
        <v/>
      </c>
      <c r="BO1363" s="296" t="str">
        <f t="shared" si="419"/>
        <v/>
      </c>
      <c r="BP1363" t="str">
        <f t="shared" si="409"/>
        <v/>
      </c>
      <c r="BQ1363" s="296"/>
      <c r="BR1363" s="332">
        <v>45099</v>
      </c>
      <c r="BS1363" s="2" t="s">
        <v>108</v>
      </c>
      <c r="BT1363" s="2" t="s">
        <v>135</v>
      </c>
      <c r="BU1363" s="323">
        <v>45658</v>
      </c>
      <c r="BV1363" s="323">
        <v>46022</v>
      </c>
      <c r="BW1363" s="324">
        <v>8760</v>
      </c>
      <c r="BX1363" s="325">
        <v>122.95</v>
      </c>
      <c r="BY1363" s="274">
        <f t="shared" si="410"/>
        <v>0.97602</v>
      </c>
      <c r="BZ1363" s="326">
        <f t="shared" si="420"/>
        <v>125.9707792873097</v>
      </c>
      <c r="CA1363" s="296" t="str">
        <f t="shared" si="421"/>
        <v/>
      </c>
    </row>
    <row r="1364" spans="12:79" x14ac:dyDescent="0.25">
      <c r="L1364" s="332">
        <v>43875</v>
      </c>
      <c r="M1364" s="2" t="s">
        <v>108</v>
      </c>
      <c r="N1364" s="2" t="s">
        <v>135</v>
      </c>
      <c r="O1364" s="323">
        <v>45658</v>
      </c>
      <c r="P1364" s="323">
        <v>46022</v>
      </c>
      <c r="Q1364" s="324">
        <v>8760</v>
      </c>
      <c r="R1364" s="325">
        <v>49.18</v>
      </c>
      <c r="S1364" s="274">
        <f t="shared" si="402"/>
        <v>1.06504</v>
      </c>
      <c r="T1364" s="326">
        <f t="shared" si="411"/>
        <v>46.176669420866823</v>
      </c>
      <c r="U1364" s="296" t="str">
        <f t="shared" si="403"/>
        <v/>
      </c>
      <c r="V1364" s="296"/>
      <c r="W1364" s="332">
        <v>44309</v>
      </c>
      <c r="X1364" s="2" t="s">
        <v>108</v>
      </c>
      <c r="Y1364" s="2" t="s">
        <v>111</v>
      </c>
      <c r="Z1364" s="323">
        <v>45292</v>
      </c>
      <c r="AA1364" s="323">
        <v>45657</v>
      </c>
      <c r="AB1364" s="324">
        <v>8784</v>
      </c>
      <c r="AC1364" s="325">
        <v>55</v>
      </c>
      <c r="AD1364" s="274">
        <f t="shared" si="404"/>
        <v>1.1032599999999999</v>
      </c>
      <c r="AE1364" s="326">
        <f t="shared" si="412"/>
        <v>49.852256041187033</v>
      </c>
      <c r="AF1364" s="296" t="str">
        <f t="shared" si="413"/>
        <v/>
      </c>
      <c r="AG1364" s="296"/>
      <c r="AH1364" s="332">
        <v>44736</v>
      </c>
      <c r="AI1364" s="2" t="s">
        <v>108</v>
      </c>
      <c r="AJ1364" s="2" t="s">
        <v>135</v>
      </c>
      <c r="AK1364" s="323">
        <v>45658</v>
      </c>
      <c r="AL1364" s="323">
        <v>46022</v>
      </c>
      <c r="AM1364" s="324">
        <v>8760</v>
      </c>
      <c r="AN1364" s="325">
        <v>141.97999999999999</v>
      </c>
      <c r="AO1364" s="274">
        <f t="shared" si="405"/>
        <v>1.02495</v>
      </c>
      <c r="AP1364" s="326">
        <f t="shared" si="414"/>
        <v>138.5238304307527</v>
      </c>
      <c r="AQ1364" s="296" t="str">
        <f t="shared" si="415"/>
        <v/>
      </c>
      <c r="AR1364" s="296"/>
      <c r="AS1364" s="332">
        <v>44754</v>
      </c>
      <c r="AT1364" s="2" t="s">
        <v>115</v>
      </c>
      <c r="AU1364" s="2" t="s">
        <v>186</v>
      </c>
      <c r="AV1364" s="323">
        <v>44835</v>
      </c>
      <c r="AW1364" s="323">
        <v>44926</v>
      </c>
      <c r="AX1364" s="324">
        <v>2209</v>
      </c>
      <c r="AY1364" s="325">
        <v>443</v>
      </c>
      <c r="AZ1364" s="274">
        <f t="shared" si="406"/>
        <v>0.98765000000000003</v>
      </c>
      <c r="BA1364" s="326">
        <f t="shared" si="416"/>
        <v>448.53946236014781</v>
      </c>
      <c r="BB1364" s="296" t="str">
        <f t="shared" si="417"/>
        <v/>
      </c>
      <c r="BC1364" t="str">
        <f t="shared" si="407"/>
        <v/>
      </c>
      <c r="BD1364" s="296"/>
      <c r="BE1364" s="296"/>
      <c r="BF1364" s="332">
        <v>45117</v>
      </c>
      <c r="BG1364" s="2" t="s">
        <v>115</v>
      </c>
      <c r="BH1364" s="2" t="s">
        <v>116</v>
      </c>
      <c r="BI1364" s="323">
        <v>45200</v>
      </c>
      <c r="BJ1364" s="323">
        <v>45291</v>
      </c>
      <c r="BK1364" s="324">
        <v>2209</v>
      </c>
      <c r="BL1364" s="325">
        <v>121.89</v>
      </c>
      <c r="BM1364" s="274">
        <f t="shared" si="408"/>
        <v>0.96609999999999996</v>
      </c>
      <c r="BN1364" s="326">
        <f t="shared" si="418"/>
        <v>126.16706345098852</v>
      </c>
      <c r="BO1364" s="296">
        <f t="shared" si="419"/>
        <v>126.16706345098852</v>
      </c>
      <c r="BP1364">
        <f t="shared" si="409"/>
        <v>1</v>
      </c>
      <c r="BQ1364" s="296"/>
      <c r="BR1364" s="332">
        <v>45099</v>
      </c>
      <c r="BS1364" s="2" t="s">
        <v>108</v>
      </c>
      <c r="BT1364" s="2" t="s">
        <v>138</v>
      </c>
      <c r="BU1364" s="323">
        <v>46023</v>
      </c>
      <c r="BV1364" s="323">
        <v>46387</v>
      </c>
      <c r="BW1364" s="324">
        <v>8760</v>
      </c>
      <c r="BX1364" s="325">
        <v>101.45</v>
      </c>
      <c r="BY1364" s="274">
        <f t="shared" si="410"/>
        <v>0.97602</v>
      </c>
      <c r="BZ1364" s="326">
        <f t="shared" si="420"/>
        <v>103.94254216102129</v>
      </c>
      <c r="CA1364" s="296" t="str">
        <f t="shared" si="421"/>
        <v/>
      </c>
    </row>
    <row r="1365" spans="12:79" x14ac:dyDescent="0.25">
      <c r="L1365" s="332">
        <v>43875</v>
      </c>
      <c r="M1365" s="2" t="s">
        <v>108</v>
      </c>
      <c r="N1365" s="2" t="s">
        <v>138</v>
      </c>
      <c r="O1365" s="323">
        <v>46023</v>
      </c>
      <c r="P1365" s="323">
        <v>46387</v>
      </c>
      <c r="Q1365" s="324">
        <v>8760</v>
      </c>
      <c r="R1365" s="325">
        <v>49.73</v>
      </c>
      <c r="S1365" s="274">
        <f t="shared" si="402"/>
        <v>1.06504</v>
      </c>
      <c r="T1365" s="326">
        <f t="shared" si="411"/>
        <v>46.69308194997371</v>
      </c>
      <c r="U1365" s="296" t="str">
        <f t="shared" si="403"/>
        <v/>
      </c>
      <c r="V1365" s="296"/>
      <c r="W1365" s="332">
        <v>44309</v>
      </c>
      <c r="X1365" s="2" t="s">
        <v>108</v>
      </c>
      <c r="Y1365" s="2" t="s">
        <v>135</v>
      </c>
      <c r="Z1365" s="323">
        <v>45658</v>
      </c>
      <c r="AA1365" s="323">
        <v>46022</v>
      </c>
      <c r="AB1365" s="324">
        <v>8760</v>
      </c>
      <c r="AC1365" s="325">
        <v>53.28</v>
      </c>
      <c r="AD1365" s="274">
        <f t="shared" si="404"/>
        <v>1.1032599999999999</v>
      </c>
      <c r="AE1365" s="326">
        <f t="shared" si="412"/>
        <v>48.293240034080817</v>
      </c>
      <c r="AF1365" s="296" t="str">
        <f t="shared" si="413"/>
        <v/>
      </c>
      <c r="AG1365" s="296"/>
      <c r="AH1365" s="332">
        <v>44736</v>
      </c>
      <c r="AI1365" s="2" t="s">
        <v>108</v>
      </c>
      <c r="AJ1365" s="2" t="s">
        <v>138</v>
      </c>
      <c r="AK1365" s="323">
        <v>46023</v>
      </c>
      <c r="AL1365" s="323">
        <v>46387</v>
      </c>
      <c r="AM1365" s="324">
        <v>8760</v>
      </c>
      <c r="AN1365" s="325">
        <v>132.88</v>
      </c>
      <c r="AO1365" s="274">
        <f t="shared" si="405"/>
        <v>1.02495</v>
      </c>
      <c r="AP1365" s="326">
        <f t="shared" si="414"/>
        <v>129.64534855358798</v>
      </c>
      <c r="AQ1365" s="296" t="str">
        <f t="shared" si="415"/>
        <v/>
      </c>
      <c r="AR1365" s="296"/>
      <c r="AS1365" s="332">
        <v>44754</v>
      </c>
      <c r="AT1365" s="2" t="s">
        <v>115</v>
      </c>
      <c r="AU1365" s="2" t="s">
        <v>110</v>
      </c>
      <c r="AV1365" s="323">
        <v>44927</v>
      </c>
      <c r="AW1365" s="323">
        <v>45016</v>
      </c>
      <c r="AX1365" s="324">
        <v>2159</v>
      </c>
      <c r="AY1365" s="325">
        <v>431.96</v>
      </c>
      <c r="AZ1365" s="274">
        <f t="shared" si="406"/>
        <v>0.98765000000000003</v>
      </c>
      <c r="BA1365" s="326">
        <f t="shared" si="416"/>
        <v>437.36141345618381</v>
      </c>
      <c r="BB1365" s="296" t="str">
        <f t="shared" si="417"/>
        <v/>
      </c>
      <c r="BC1365" t="str">
        <f t="shared" si="407"/>
        <v/>
      </c>
      <c r="BD1365" s="296"/>
      <c r="BE1365" s="296"/>
      <c r="BF1365" s="332">
        <v>45117</v>
      </c>
      <c r="BG1365" s="2" t="s">
        <v>115</v>
      </c>
      <c r="BH1365" s="2" t="s">
        <v>111</v>
      </c>
      <c r="BI1365" s="323">
        <v>45292</v>
      </c>
      <c r="BJ1365" s="323">
        <v>45382</v>
      </c>
      <c r="BK1365" s="324">
        <v>2183</v>
      </c>
      <c r="BL1365" s="325">
        <v>146.57</v>
      </c>
      <c r="BM1365" s="274">
        <f t="shared" si="408"/>
        <v>0.96609999999999996</v>
      </c>
      <c r="BN1365" s="326">
        <f t="shared" si="418"/>
        <v>151.71307318083015</v>
      </c>
      <c r="BO1365" s="296">
        <f t="shared" si="419"/>
        <v>151.71307318083015</v>
      </c>
      <c r="BP1365">
        <f t="shared" si="409"/>
        <v>1</v>
      </c>
      <c r="BQ1365" s="296"/>
      <c r="BR1365" s="332">
        <v>45099</v>
      </c>
      <c r="BS1365" s="2" t="s">
        <v>108</v>
      </c>
      <c r="BT1365" s="2" t="s">
        <v>141</v>
      </c>
      <c r="BU1365" s="323">
        <v>46388</v>
      </c>
      <c r="BV1365" s="323">
        <v>46752</v>
      </c>
      <c r="BW1365" s="324">
        <v>8760</v>
      </c>
      <c r="BX1365" s="325">
        <v>89.18</v>
      </c>
      <c r="BY1365" s="274">
        <f t="shared" si="410"/>
        <v>0.97602</v>
      </c>
      <c r="BZ1365" s="326">
        <f t="shared" si="420"/>
        <v>91.37107846150694</v>
      </c>
      <c r="CA1365" s="296" t="str">
        <f t="shared" si="421"/>
        <v/>
      </c>
    </row>
    <row r="1366" spans="12:79" x14ac:dyDescent="0.25">
      <c r="L1366" s="332">
        <v>43874</v>
      </c>
      <c r="M1366" s="2" t="s">
        <v>108</v>
      </c>
      <c r="N1366" s="2" t="s">
        <v>151</v>
      </c>
      <c r="O1366" s="323">
        <v>44197</v>
      </c>
      <c r="P1366" s="323">
        <v>44561</v>
      </c>
      <c r="Q1366" s="324">
        <v>8760</v>
      </c>
      <c r="R1366" s="325">
        <v>42.28</v>
      </c>
      <c r="S1366" s="274">
        <f t="shared" ref="S1366:S1429" si="422">VLOOKUP(CONCATENATE(YEAR(L1366),"-",MONTH(L1366)),$A$22:$B$69,2,0)</f>
        <v>1.06504</v>
      </c>
      <c r="T1366" s="326">
        <f t="shared" si="411"/>
        <v>39.698039510253139</v>
      </c>
      <c r="U1366" s="296" t="str">
        <f t="shared" ref="U1366:U1429" si="423">IF(AND($L1366&gt;=N$19,$L1366&lt;=O$19,$N1366=U$16),T1366,"")</f>
        <v/>
      </c>
      <c r="V1366" s="296"/>
      <c r="W1366" s="332">
        <v>44309</v>
      </c>
      <c r="X1366" s="2" t="s">
        <v>108</v>
      </c>
      <c r="Y1366" s="2" t="s">
        <v>138</v>
      </c>
      <c r="Z1366" s="323">
        <v>46023</v>
      </c>
      <c r="AA1366" s="323">
        <v>46387</v>
      </c>
      <c r="AB1366" s="324">
        <v>8760</v>
      </c>
      <c r="AC1366" s="325">
        <v>53.03</v>
      </c>
      <c r="AD1366" s="274">
        <f t="shared" ref="AD1366:AD1429" si="424">VLOOKUP(CONCATENATE(YEAR(W1366),"-",MONTH(W1366)),$A$22:$B$69,2,0)</f>
        <v>1.1032599999999999</v>
      </c>
      <c r="AE1366" s="326">
        <f t="shared" si="412"/>
        <v>48.066638870257243</v>
      </c>
      <c r="AF1366" s="296" t="str">
        <f t="shared" si="413"/>
        <v/>
      </c>
      <c r="AG1366" s="296"/>
      <c r="AH1366" s="332">
        <v>44736</v>
      </c>
      <c r="AI1366" s="2" t="s">
        <v>108</v>
      </c>
      <c r="AJ1366" s="2" t="s">
        <v>141</v>
      </c>
      <c r="AK1366" s="323">
        <v>46388</v>
      </c>
      <c r="AL1366" s="323">
        <v>46752</v>
      </c>
      <c r="AM1366" s="324">
        <v>8760</v>
      </c>
      <c r="AN1366" s="325">
        <v>117.66</v>
      </c>
      <c r="AO1366" s="274">
        <f t="shared" ref="AO1366:AO1429" si="425">VLOOKUP(CONCATENATE(YEAR(AH1366),"-",MONTH(AH1366)),$A$22:$B$69,2,0)</f>
        <v>1.02495</v>
      </c>
      <c r="AP1366" s="326">
        <f t="shared" si="414"/>
        <v>114.79584369969267</v>
      </c>
      <c r="AQ1366" s="296" t="str">
        <f t="shared" si="415"/>
        <v/>
      </c>
      <c r="AR1366" s="296"/>
      <c r="AS1366" s="332">
        <v>44754</v>
      </c>
      <c r="AT1366" s="2" t="s">
        <v>115</v>
      </c>
      <c r="AU1366" s="2" t="s">
        <v>134</v>
      </c>
      <c r="AV1366" s="323">
        <v>45017</v>
      </c>
      <c r="AW1366" s="323">
        <v>45107</v>
      </c>
      <c r="AX1366" s="324">
        <v>2184</v>
      </c>
      <c r="AY1366" s="325">
        <v>313.70999999999998</v>
      </c>
      <c r="AZ1366" s="274">
        <f t="shared" ref="AZ1366:AZ1429" si="426">VLOOKUP(CONCATENATE(YEAR(AS1366),"-",MONTH(AS1366)),$A$22:$B$69,2,0)</f>
        <v>0.98765000000000003</v>
      </c>
      <c r="BA1366" s="326">
        <f t="shared" si="416"/>
        <v>317.6327646433453</v>
      </c>
      <c r="BB1366" s="296" t="str">
        <f t="shared" si="417"/>
        <v/>
      </c>
      <c r="BC1366" t="str">
        <f t="shared" ref="BC1366:BC1429" si="427">IF(OR(AU1366=AU$16,AU1366=AV$16,AU1366=AW$16,AU1366=AX$16),1,"")</f>
        <v/>
      </c>
      <c r="BD1366" s="296"/>
      <c r="BE1366" s="296"/>
      <c r="BF1366" s="332">
        <v>45117</v>
      </c>
      <c r="BG1366" s="2" t="s">
        <v>115</v>
      </c>
      <c r="BH1366" s="2" t="s">
        <v>117</v>
      </c>
      <c r="BI1366" s="323">
        <v>45383</v>
      </c>
      <c r="BJ1366" s="323">
        <v>45473</v>
      </c>
      <c r="BK1366" s="324">
        <v>2184</v>
      </c>
      <c r="BL1366" s="325">
        <v>120.07</v>
      </c>
      <c r="BM1366" s="274">
        <f t="shared" ref="BM1366:BM1429" si="428">VLOOKUP(CONCATENATE(YEAR(BF1366),"-",MONTH(BF1366)),$A$22:$B$69,2,0)</f>
        <v>0.96609999999999996</v>
      </c>
      <c r="BN1366" s="326">
        <f t="shared" si="418"/>
        <v>124.28320049684298</v>
      </c>
      <c r="BO1366" s="296">
        <f t="shared" si="419"/>
        <v>124.28320049684298</v>
      </c>
      <c r="BP1366">
        <f t="shared" ref="BP1366:BP1429" si="429">IF(OR(BH1366=BH$16,BH1366=BI$16,BH1366=BJ$16,BH1366=BK$16),1,"")</f>
        <v>1</v>
      </c>
      <c r="BQ1366" s="296"/>
      <c r="BR1366" s="332">
        <v>45099</v>
      </c>
      <c r="BS1366" s="2" t="s">
        <v>108</v>
      </c>
      <c r="BT1366" s="2" t="s">
        <v>143</v>
      </c>
      <c r="BU1366" s="323">
        <v>46753</v>
      </c>
      <c r="BV1366" s="323">
        <v>47118</v>
      </c>
      <c r="BW1366" s="324">
        <v>8784</v>
      </c>
      <c r="BX1366" s="325">
        <v>82.14</v>
      </c>
      <c r="BY1366" s="274">
        <f t="shared" ref="BY1366:BY1429" si="430">VLOOKUP(CONCATENATE(YEAR(BR1366),"-",MONTH(BR1366)),$A$22:$B$69,2,0)</f>
        <v>0.97602</v>
      </c>
      <c r="BZ1366" s="326">
        <f t="shared" si="420"/>
        <v>84.158111514108313</v>
      </c>
      <c r="CA1366" s="296" t="str">
        <f t="shared" si="421"/>
        <v/>
      </c>
    </row>
    <row r="1367" spans="12:79" x14ac:dyDescent="0.25">
      <c r="L1367" s="332">
        <v>43874</v>
      </c>
      <c r="M1367" s="2" t="s">
        <v>108</v>
      </c>
      <c r="N1367" s="2" t="s">
        <v>133</v>
      </c>
      <c r="O1367" s="323">
        <v>44562</v>
      </c>
      <c r="P1367" s="323">
        <v>44926</v>
      </c>
      <c r="Q1367" s="324">
        <v>8760</v>
      </c>
      <c r="R1367" s="325">
        <v>45.65</v>
      </c>
      <c r="S1367" s="274">
        <f t="shared" si="422"/>
        <v>1.06504</v>
      </c>
      <c r="T1367" s="326">
        <f t="shared" ref="T1367:T1430" si="431">IF(R1367="","",R1367/S1367)</f>
        <v>42.862239915871704</v>
      </c>
      <c r="U1367" s="296" t="str">
        <f t="shared" si="423"/>
        <v/>
      </c>
      <c r="V1367" s="296"/>
      <c r="W1367" s="332">
        <v>44309</v>
      </c>
      <c r="X1367" s="2" t="s">
        <v>108</v>
      </c>
      <c r="Y1367" s="2" t="s">
        <v>141</v>
      </c>
      <c r="Z1367" s="323">
        <v>46388</v>
      </c>
      <c r="AA1367" s="323">
        <v>46752</v>
      </c>
      <c r="AB1367" s="324">
        <v>8760</v>
      </c>
      <c r="AC1367" s="325">
        <v>53.4</v>
      </c>
      <c r="AD1367" s="274">
        <f t="shared" si="424"/>
        <v>1.1032599999999999</v>
      </c>
      <c r="AE1367" s="326">
        <f t="shared" ref="AE1367:AE1430" si="432">IF(AC1367="","",AC1367/AD1367)</f>
        <v>48.402008592716136</v>
      </c>
      <c r="AF1367" s="296" t="str">
        <f t="shared" ref="AF1367:AF1430" si="433">IF(AND($W1367&gt;=Y$13,$W1367&lt;=Z$13,$Y1367=AF$16),AE1367,"")</f>
        <v/>
      </c>
      <c r="AG1367" s="296"/>
      <c r="AH1367" s="332">
        <v>44736</v>
      </c>
      <c r="AI1367" s="2" t="s">
        <v>108</v>
      </c>
      <c r="AJ1367" s="2" t="s">
        <v>143</v>
      </c>
      <c r="AK1367" s="323">
        <v>46753</v>
      </c>
      <c r="AL1367" s="323">
        <v>47118</v>
      </c>
      <c r="AM1367" s="324">
        <v>8784</v>
      </c>
      <c r="AN1367" s="325">
        <v>113.59</v>
      </c>
      <c r="AO1367" s="274">
        <f t="shared" si="425"/>
        <v>1.02495</v>
      </c>
      <c r="AP1367" s="326">
        <f t="shared" ref="AP1367:AP1430" si="434">IF(AN1367="","",AN1367/AO1367)</f>
        <v>110.82491828869701</v>
      </c>
      <c r="AQ1367" s="296" t="str">
        <f t="shared" ref="AQ1367:AQ1430" si="435">IF(AND(AH1367&gt;=AJ$19,AH1367&lt;=AK$19,$AJ1367=AQ$16),AP1367,"")</f>
        <v/>
      </c>
      <c r="AR1367" s="296"/>
      <c r="AS1367" s="332">
        <v>44754</v>
      </c>
      <c r="AT1367" s="2" t="s">
        <v>115</v>
      </c>
      <c r="AU1367" s="2" t="s">
        <v>137</v>
      </c>
      <c r="AV1367" s="323">
        <v>45108</v>
      </c>
      <c r="AW1367" s="323">
        <v>45199</v>
      </c>
      <c r="AX1367" s="324">
        <v>2208</v>
      </c>
      <c r="AY1367" s="325">
        <v>310.20999999999998</v>
      </c>
      <c r="AZ1367" s="274">
        <f t="shared" si="426"/>
        <v>0.98765000000000003</v>
      </c>
      <c r="BA1367" s="326">
        <f t="shared" ref="BA1367:BA1430" si="436">IF(AY1367="","",AY1367/AZ1367)</f>
        <v>314.0889991393712</v>
      </c>
      <c r="BB1367" s="296" t="str">
        <f t="shared" ref="BB1367:BB1430" si="437">IF(AND(AS1367&gt;=BA$16,AS1367&lt;=BB$16,BC1367=1),BA1367,"")</f>
        <v/>
      </c>
      <c r="BC1367" t="str">
        <f t="shared" si="427"/>
        <v/>
      </c>
      <c r="BD1367" s="296"/>
      <c r="BE1367" s="296"/>
      <c r="BF1367" s="332">
        <v>45117</v>
      </c>
      <c r="BG1367" s="2" t="s">
        <v>115</v>
      </c>
      <c r="BH1367" s="2" t="s">
        <v>118</v>
      </c>
      <c r="BI1367" s="323">
        <v>45474</v>
      </c>
      <c r="BJ1367" s="323">
        <v>45565</v>
      </c>
      <c r="BK1367" s="324">
        <v>2208</v>
      </c>
      <c r="BL1367" s="325">
        <v>130.52000000000001</v>
      </c>
      <c r="BM1367" s="274">
        <f t="shared" si="428"/>
        <v>0.96609999999999996</v>
      </c>
      <c r="BN1367" s="326">
        <f t="shared" ref="BN1367:BN1430" si="438">IF(BL1367="","",BL1367/BM1367)</f>
        <v>135.09988614015114</v>
      </c>
      <c r="BO1367" s="296">
        <f t="shared" ref="BO1367:BO1430" si="439">IF(AND(BF1367&gt;=BH$19,BF1367&lt;=BI$19,BP1367=1),BN1367,"")</f>
        <v>135.09988614015114</v>
      </c>
      <c r="BP1367">
        <f t="shared" si="429"/>
        <v>1</v>
      </c>
      <c r="BQ1367" s="296"/>
      <c r="BR1367" s="332">
        <v>45099</v>
      </c>
      <c r="BS1367" s="2" t="s">
        <v>108</v>
      </c>
      <c r="BT1367" s="2" t="s">
        <v>146</v>
      </c>
      <c r="BU1367" s="323">
        <v>47119</v>
      </c>
      <c r="BV1367" s="323">
        <v>47483</v>
      </c>
      <c r="BW1367" s="324">
        <v>8760</v>
      </c>
      <c r="BX1367" s="325">
        <v>80.39</v>
      </c>
      <c r="BY1367" s="274">
        <f t="shared" si="430"/>
        <v>0.97602</v>
      </c>
      <c r="BZ1367" s="326">
        <f t="shared" ref="BZ1367:BZ1430" si="440">IF(BX1367="","",BX1367/BY1367)</f>
        <v>82.365115468945305</v>
      </c>
      <c r="CA1367" s="296" t="str">
        <f t="shared" ref="CA1367:CA1430" si="441">IF(AND(BR1367&gt;=BZ$16,BR1367&lt;=CA$16,BT1367=BT$16),BZ1367,"")</f>
        <v/>
      </c>
    </row>
    <row r="1368" spans="12:79" x14ac:dyDescent="0.25">
      <c r="L1368" s="332">
        <v>43874</v>
      </c>
      <c r="M1368" s="2" t="s">
        <v>108</v>
      </c>
      <c r="N1368" s="2" t="s">
        <v>110</v>
      </c>
      <c r="O1368" s="323">
        <v>44927</v>
      </c>
      <c r="P1368" s="323">
        <v>45291</v>
      </c>
      <c r="Q1368" s="324">
        <v>8760</v>
      </c>
      <c r="R1368" s="325">
        <v>47.52</v>
      </c>
      <c r="S1368" s="274">
        <f t="shared" si="422"/>
        <v>1.06504</v>
      </c>
      <c r="T1368" s="326">
        <f t="shared" si="431"/>
        <v>44.618042514835125</v>
      </c>
      <c r="U1368" s="296" t="str">
        <f t="shared" si="423"/>
        <v/>
      </c>
      <c r="V1368" s="296"/>
      <c r="W1368" s="332">
        <v>44308</v>
      </c>
      <c r="X1368" s="2" t="s">
        <v>108</v>
      </c>
      <c r="Y1368" s="2" t="s">
        <v>133</v>
      </c>
      <c r="Z1368" s="323">
        <v>44562</v>
      </c>
      <c r="AA1368" s="323">
        <v>44926</v>
      </c>
      <c r="AB1368" s="324">
        <v>8760</v>
      </c>
      <c r="AC1368" s="325">
        <v>59.11</v>
      </c>
      <c r="AD1368" s="274">
        <f t="shared" si="424"/>
        <v>1.1032599999999999</v>
      </c>
      <c r="AE1368" s="326">
        <f t="shared" si="432"/>
        <v>53.577579174446647</v>
      </c>
      <c r="AF1368" s="296" t="str">
        <f t="shared" si="433"/>
        <v/>
      </c>
      <c r="AG1368" s="296"/>
      <c r="AH1368" s="332">
        <v>44736</v>
      </c>
      <c r="AI1368" s="2" t="s">
        <v>108</v>
      </c>
      <c r="AJ1368" s="2" t="s">
        <v>146</v>
      </c>
      <c r="AK1368" s="323">
        <v>47119</v>
      </c>
      <c r="AL1368" s="323">
        <v>47483</v>
      </c>
      <c r="AM1368" s="324">
        <v>8760</v>
      </c>
      <c r="AN1368" s="325">
        <v>113.97</v>
      </c>
      <c r="AO1368" s="274">
        <f t="shared" si="425"/>
        <v>1.02495</v>
      </c>
      <c r="AP1368" s="326">
        <f t="shared" si="434"/>
        <v>111.19566808136982</v>
      </c>
      <c r="AQ1368" s="296" t="str">
        <f t="shared" si="435"/>
        <v/>
      </c>
      <c r="AR1368" s="296"/>
      <c r="AS1368" s="332">
        <v>44754</v>
      </c>
      <c r="AT1368" s="2" t="s">
        <v>115</v>
      </c>
      <c r="AU1368" s="2" t="s">
        <v>116</v>
      </c>
      <c r="AV1368" s="323">
        <v>45200</v>
      </c>
      <c r="AW1368" s="323">
        <v>45291</v>
      </c>
      <c r="AX1368" s="324">
        <v>2209</v>
      </c>
      <c r="AY1368" s="325">
        <v>381.16</v>
      </c>
      <c r="AZ1368" s="274">
        <f t="shared" si="426"/>
        <v>0.98765000000000003</v>
      </c>
      <c r="BA1368" s="326">
        <f t="shared" si="436"/>
        <v>385.92618842707441</v>
      </c>
      <c r="BB1368" s="296" t="str">
        <f t="shared" si="437"/>
        <v/>
      </c>
      <c r="BC1368">
        <f t="shared" si="427"/>
        <v>1</v>
      </c>
      <c r="BD1368" s="296"/>
      <c r="BE1368" s="296"/>
      <c r="BF1368" s="332">
        <v>45117</v>
      </c>
      <c r="BG1368" s="2" t="s">
        <v>115</v>
      </c>
      <c r="BH1368" s="2" t="s">
        <v>140</v>
      </c>
      <c r="BI1368" s="323">
        <v>45566</v>
      </c>
      <c r="BJ1368" s="323">
        <v>45657</v>
      </c>
      <c r="BK1368" s="324">
        <v>2209</v>
      </c>
      <c r="BL1368" s="325">
        <v>159.36000000000001</v>
      </c>
      <c r="BM1368" s="274">
        <f t="shared" si="428"/>
        <v>0.96609999999999996</v>
      </c>
      <c r="BN1368" s="326">
        <f t="shared" si="438"/>
        <v>164.95186833661114</v>
      </c>
      <c r="BO1368" s="296" t="str">
        <f t="shared" si="439"/>
        <v/>
      </c>
      <c r="BP1368" t="str">
        <f t="shared" si="429"/>
        <v/>
      </c>
      <c r="BQ1368" s="296"/>
      <c r="BR1368" s="332">
        <v>45099</v>
      </c>
      <c r="BS1368" s="2" t="s">
        <v>108</v>
      </c>
      <c r="BT1368" s="2" t="s">
        <v>149</v>
      </c>
      <c r="BU1368" s="323">
        <v>47484</v>
      </c>
      <c r="BV1368" s="323">
        <v>47848</v>
      </c>
      <c r="BW1368" s="324">
        <v>8760</v>
      </c>
      <c r="BX1368" s="325">
        <v>79.290000000000006</v>
      </c>
      <c r="BY1368" s="274">
        <f t="shared" si="430"/>
        <v>0.97602</v>
      </c>
      <c r="BZ1368" s="326">
        <f t="shared" si="440"/>
        <v>81.238089383414277</v>
      </c>
      <c r="CA1368" s="296" t="str">
        <f t="shared" si="441"/>
        <v/>
      </c>
    </row>
    <row r="1369" spans="12:79" x14ac:dyDescent="0.25">
      <c r="L1369" s="332">
        <v>43874</v>
      </c>
      <c r="M1369" s="2" t="s">
        <v>108</v>
      </c>
      <c r="N1369" s="2" t="s">
        <v>111</v>
      </c>
      <c r="O1369" s="323">
        <v>45292</v>
      </c>
      <c r="P1369" s="323">
        <v>45657</v>
      </c>
      <c r="Q1369" s="324">
        <v>8784</v>
      </c>
      <c r="R1369" s="325">
        <v>48.07</v>
      </c>
      <c r="S1369" s="274">
        <f t="shared" si="422"/>
        <v>1.06504</v>
      </c>
      <c r="T1369" s="326">
        <f t="shared" si="431"/>
        <v>45.134455043942012</v>
      </c>
      <c r="U1369" s="296" t="str">
        <f t="shared" si="423"/>
        <v/>
      </c>
      <c r="V1369" s="296"/>
      <c r="W1369" s="332">
        <v>44308</v>
      </c>
      <c r="X1369" s="2" t="s">
        <v>108</v>
      </c>
      <c r="Y1369" s="2" t="s">
        <v>110</v>
      </c>
      <c r="Z1369" s="323">
        <v>44927</v>
      </c>
      <c r="AA1369" s="323">
        <v>45291</v>
      </c>
      <c r="AB1369" s="324">
        <v>8760</v>
      </c>
      <c r="AC1369" s="325">
        <v>57.77</v>
      </c>
      <c r="AD1369" s="274">
        <f t="shared" si="424"/>
        <v>1.1032599999999999</v>
      </c>
      <c r="AE1369" s="326">
        <f t="shared" si="432"/>
        <v>52.362996936352275</v>
      </c>
      <c r="AF1369" s="296" t="str">
        <f t="shared" si="433"/>
        <v/>
      </c>
      <c r="AG1369" s="296"/>
      <c r="AH1369" s="332">
        <v>44736</v>
      </c>
      <c r="AI1369" s="2" t="s">
        <v>108</v>
      </c>
      <c r="AJ1369" s="2" t="s">
        <v>149</v>
      </c>
      <c r="AK1369" s="323">
        <v>47484</v>
      </c>
      <c r="AL1369" s="323">
        <v>47848</v>
      </c>
      <c r="AM1369" s="324">
        <v>8760</v>
      </c>
      <c r="AN1369" s="325">
        <v>112.08</v>
      </c>
      <c r="AO1369" s="274">
        <f t="shared" si="425"/>
        <v>1.02495</v>
      </c>
      <c r="AP1369" s="326">
        <f t="shared" si="434"/>
        <v>109.35167569149714</v>
      </c>
      <c r="AQ1369" s="296" t="str">
        <f t="shared" si="435"/>
        <v/>
      </c>
      <c r="AR1369" s="296"/>
      <c r="AS1369" s="332">
        <v>44754</v>
      </c>
      <c r="AT1369" s="2" t="s">
        <v>115</v>
      </c>
      <c r="AU1369" s="2" t="s">
        <v>111</v>
      </c>
      <c r="AV1369" s="323">
        <v>45292</v>
      </c>
      <c r="AW1369" s="323">
        <v>45382</v>
      </c>
      <c r="AX1369" s="324">
        <v>2183</v>
      </c>
      <c r="AY1369" s="325">
        <v>332.24</v>
      </c>
      <c r="AZ1369" s="274">
        <f t="shared" si="426"/>
        <v>0.98765000000000003</v>
      </c>
      <c r="BA1369" s="326">
        <f t="shared" si="436"/>
        <v>336.39447172581379</v>
      </c>
      <c r="BB1369" s="296" t="str">
        <f t="shared" si="437"/>
        <v/>
      </c>
      <c r="BC1369">
        <f t="shared" si="427"/>
        <v>1</v>
      </c>
      <c r="BD1369" s="296"/>
      <c r="BE1369" s="296"/>
      <c r="BF1369" s="332">
        <v>45117</v>
      </c>
      <c r="BG1369" s="2" t="s">
        <v>115</v>
      </c>
      <c r="BH1369" s="2" t="s">
        <v>135</v>
      </c>
      <c r="BI1369" s="323">
        <v>45658</v>
      </c>
      <c r="BJ1369" s="323">
        <v>45747</v>
      </c>
      <c r="BK1369" s="324">
        <v>2159</v>
      </c>
      <c r="BL1369" s="325">
        <v>159.28</v>
      </c>
      <c r="BM1369" s="274">
        <f t="shared" si="428"/>
        <v>0.96609999999999996</v>
      </c>
      <c r="BN1369" s="326">
        <f t="shared" si="438"/>
        <v>164.86906117379155</v>
      </c>
      <c r="BO1369" s="296" t="str">
        <f t="shared" si="439"/>
        <v/>
      </c>
      <c r="BP1369" t="str">
        <f t="shared" si="429"/>
        <v/>
      </c>
      <c r="BQ1369" s="296"/>
      <c r="BR1369" s="332">
        <v>45099</v>
      </c>
      <c r="BS1369" s="2" t="s">
        <v>108</v>
      </c>
      <c r="BT1369" s="2" t="s">
        <v>153</v>
      </c>
      <c r="BU1369" s="323">
        <v>47849</v>
      </c>
      <c r="BV1369" s="323">
        <v>48213</v>
      </c>
      <c r="BW1369" s="324">
        <v>8760</v>
      </c>
      <c r="BX1369" s="325">
        <v>79</v>
      </c>
      <c r="BY1369" s="274">
        <f t="shared" si="430"/>
        <v>0.97602</v>
      </c>
      <c r="BZ1369" s="326">
        <f t="shared" si="440"/>
        <v>80.94096432450155</v>
      </c>
      <c r="CA1369" s="296" t="str">
        <f t="shared" si="441"/>
        <v/>
      </c>
    </row>
    <row r="1370" spans="12:79" x14ac:dyDescent="0.25">
      <c r="L1370" s="332">
        <v>43874</v>
      </c>
      <c r="M1370" s="2" t="s">
        <v>108</v>
      </c>
      <c r="N1370" s="2" t="s">
        <v>135</v>
      </c>
      <c r="O1370" s="323">
        <v>45658</v>
      </c>
      <c r="P1370" s="323">
        <v>46022</v>
      </c>
      <c r="Q1370" s="324">
        <v>8760</v>
      </c>
      <c r="R1370" s="325">
        <v>48.7</v>
      </c>
      <c r="S1370" s="274">
        <f t="shared" si="422"/>
        <v>1.06504</v>
      </c>
      <c r="T1370" s="326">
        <f t="shared" si="431"/>
        <v>45.725982122737179</v>
      </c>
      <c r="U1370" s="296" t="str">
        <f t="shared" si="423"/>
        <v/>
      </c>
      <c r="V1370" s="296"/>
      <c r="W1370" s="332">
        <v>44308</v>
      </c>
      <c r="X1370" s="2" t="s">
        <v>108</v>
      </c>
      <c r="Y1370" s="2" t="s">
        <v>111</v>
      </c>
      <c r="Z1370" s="323">
        <v>45292</v>
      </c>
      <c r="AA1370" s="323">
        <v>45657</v>
      </c>
      <c r="AB1370" s="324">
        <v>8784</v>
      </c>
      <c r="AC1370" s="325">
        <v>55.55</v>
      </c>
      <c r="AD1370" s="274">
        <f t="shared" si="424"/>
        <v>1.1032599999999999</v>
      </c>
      <c r="AE1370" s="326">
        <f t="shared" si="432"/>
        <v>50.350778601598897</v>
      </c>
      <c r="AF1370" s="296" t="str">
        <f t="shared" si="433"/>
        <v/>
      </c>
      <c r="AG1370" s="296"/>
      <c r="AH1370" s="332">
        <v>44736</v>
      </c>
      <c r="AI1370" s="2" t="s">
        <v>108</v>
      </c>
      <c r="AJ1370" s="2" t="s">
        <v>153</v>
      </c>
      <c r="AK1370" s="323">
        <v>47849</v>
      </c>
      <c r="AL1370" s="323">
        <v>48213</v>
      </c>
      <c r="AM1370" s="324">
        <v>8760</v>
      </c>
      <c r="AN1370" s="325">
        <v>111.9</v>
      </c>
      <c r="AO1370" s="274">
        <f t="shared" si="425"/>
        <v>1.02495</v>
      </c>
      <c r="AP1370" s="326">
        <f t="shared" si="434"/>
        <v>109.17605736865214</v>
      </c>
      <c r="AQ1370" s="296" t="str">
        <f t="shared" si="435"/>
        <v/>
      </c>
      <c r="AR1370" s="296"/>
      <c r="AS1370" s="332">
        <v>44754</v>
      </c>
      <c r="AT1370" s="2" t="s">
        <v>115</v>
      </c>
      <c r="AU1370" s="2" t="s">
        <v>117</v>
      </c>
      <c r="AV1370" s="323">
        <v>45383</v>
      </c>
      <c r="AW1370" s="323">
        <v>45473</v>
      </c>
      <c r="AX1370" s="324">
        <v>2184</v>
      </c>
      <c r="AY1370" s="325">
        <v>170.76</v>
      </c>
      <c r="AZ1370" s="274">
        <f t="shared" si="426"/>
        <v>0.98765000000000003</v>
      </c>
      <c r="BA1370" s="326">
        <f t="shared" si="436"/>
        <v>172.8952564167468</v>
      </c>
      <c r="BB1370" s="296" t="str">
        <f t="shared" si="437"/>
        <v/>
      </c>
      <c r="BC1370">
        <f t="shared" si="427"/>
        <v>1</v>
      </c>
      <c r="BD1370" s="296"/>
      <c r="BE1370" s="296"/>
      <c r="BF1370" s="332">
        <v>45117</v>
      </c>
      <c r="BG1370" s="2" t="s">
        <v>115</v>
      </c>
      <c r="BH1370" s="2" t="s">
        <v>145</v>
      </c>
      <c r="BI1370" s="323">
        <v>45748</v>
      </c>
      <c r="BJ1370" s="323">
        <v>45838</v>
      </c>
      <c r="BK1370" s="324">
        <v>2184</v>
      </c>
      <c r="BL1370" s="325">
        <v>104.55</v>
      </c>
      <c r="BM1370" s="274">
        <f t="shared" si="428"/>
        <v>0.96609999999999996</v>
      </c>
      <c r="BN1370" s="326">
        <f t="shared" si="438"/>
        <v>108.2186109098437</v>
      </c>
      <c r="BO1370" s="296" t="str">
        <f t="shared" si="439"/>
        <v/>
      </c>
      <c r="BP1370" t="str">
        <f t="shared" si="429"/>
        <v/>
      </c>
      <c r="BQ1370" s="296"/>
      <c r="BR1370" s="332">
        <v>45099</v>
      </c>
      <c r="BS1370" s="2" t="s">
        <v>108</v>
      </c>
      <c r="BT1370" s="2" t="s">
        <v>155</v>
      </c>
      <c r="BU1370" s="323">
        <v>48214</v>
      </c>
      <c r="BV1370" s="323">
        <v>48579</v>
      </c>
      <c r="BW1370" s="324">
        <v>8784</v>
      </c>
      <c r="BX1370" s="325">
        <v>78.52</v>
      </c>
      <c r="BY1370" s="274">
        <f t="shared" si="430"/>
        <v>0.97602</v>
      </c>
      <c r="BZ1370" s="326">
        <f t="shared" si="440"/>
        <v>80.449171123542541</v>
      </c>
      <c r="CA1370" s="296" t="str">
        <f t="shared" si="441"/>
        <v/>
      </c>
    </row>
    <row r="1371" spans="12:79" x14ac:dyDescent="0.25">
      <c r="L1371" s="332">
        <v>43874</v>
      </c>
      <c r="M1371" s="2" t="s">
        <v>108</v>
      </c>
      <c r="N1371" s="2" t="s">
        <v>138</v>
      </c>
      <c r="O1371" s="323">
        <v>46023</v>
      </c>
      <c r="P1371" s="323">
        <v>46387</v>
      </c>
      <c r="Q1371" s="324">
        <v>8760</v>
      </c>
      <c r="R1371" s="325">
        <v>49.25</v>
      </c>
      <c r="S1371" s="274">
        <f t="shared" si="422"/>
        <v>1.06504</v>
      </c>
      <c r="T1371" s="326">
        <f t="shared" si="431"/>
        <v>46.242394651844066</v>
      </c>
      <c r="U1371" s="296" t="str">
        <f t="shared" si="423"/>
        <v/>
      </c>
      <c r="V1371" s="296"/>
      <c r="W1371" s="332">
        <v>44308</v>
      </c>
      <c r="X1371" s="2" t="s">
        <v>108</v>
      </c>
      <c r="Y1371" s="2" t="s">
        <v>135</v>
      </c>
      <c r="Z1371" s="323">
        <v>45658</v>
      </c>
      <c r="AA1371" s="323">
        <v>46022</v>
      </c>
      <c r="AB1371" s="324">
        <v>8760</v>
      </c>
      <c r="AC1371" s="325">
        <v>53.48</v>
      </c>
      <c r="AD1371" s="274">
        <f t="shared" si="424"/>
        <v>1.1032599999999999</v>
      </c>
      <c r="AE1371" s="326">
        <f t="shared" si="432"/>
        <v>48.474520965139675</v>
      </c>
      <c r="AF1371" s="296" t="str">
        <f t="shared" si="433"/>
        <v/>
      </c>
      <c r="AG1371" s="296"/>
      <c r="AH1371" s="332">
        <v>44736</v>
      </c>
      <c r="AI1371" s="2" t="s">
        <v>108</v>
      </c>
      <c r="AJ1371" s="2" t="s">
        <v>155</v>
      </c>
      <c r="AK1371" s="323">
        <v>48214</v>
      </c>
      <c r="AL1371" s="323">
        <v>48579</v>
      </c>
      <c r="AM1371" s="324">
        <v>8784</v>
      </c>
      <c r="AN1371" s="325">
        <v>111.7</v>
      </c>
      <c r="AO1371" s="274">
        <f t="shared" si="425"/>
        <v>1.02495</v>
      </c>
      <c r="AP1371" s="326">
        <f t="shared" si="434"/>
        <v>108.98092589882434</v>
      </c>
      <c r="AQ1371" s="296" t="str">
        <f t="shared" si="435"/>
        <v/>
      </c>
      <c r="AR1371" s="296"/>
      <c r="AS1371" s="332">
        <v>44754</v>
      </c>
      <c r="AT1371" s="2" t="s">
        <v>115</v>
      </c>
      <c r="AU1371" s="2" t="s">
        <v>118</v>
      </c>
      <c r="AV1371" s="323">
        <v>45474</v>
      </c>
      <c r="AW1371" s="323">
        <v>45565</v>
      </c>
      <c r="AX1371" s="324">
        <v>2208</v>
      </c>
      <c r="AY1371" s="325">
        <v>171.46</v>
      </c>
      <c r="AZ1371" s="274">
        <f t="shared" si="426"/>
        <v>0.98765000000000003</v>
      </c>
      <c r="BA1371" s="326">
        <f t="shared" si="436"/>
        <v>173.60400951754164</v>
      </c>
      <c r="BB1371" s="296" t="str">
        <f t="shared" si="437"/>
        <v/>
      </c>
      <c r="BC1371">
        <f t="shared" si="427"/>
        <v>1</v>
      </c>
      <c r="BD1371" s="296"/>
      <c r="BE1371" s="296"/>
      <c r="BF1371" s="332">
        <v>45117</v>
      </c>
      <c r="BG1371" s="2" t="s">
        <v>115</v>
      </c>
      <c r="BH1371" s="2" t="s">
        <v>148</v>
      </c>
      <c r="BI1371" s="323">
        <v>45839</v>
      </c>
      <c r="BJ1371" s="323">
        <v>45930</v>
      </c>
      <c r="BK1371" s="324">
        <v>2208</v>
      </c>
      <c r="BL1371" s="325">
        <v>104.74</v>
      </c>
      <c r="BM1371" s="274">
        <f t="shared" si="428"/>
        <v>0.96609999999999996</v>
      </c>
      <c r="BN1371" s="326">
        <f t="shared" si="438"/>
        <v>108.41527792154021</v>
      </c>
      <c r="BO1371" s="296" t="str">
        <f t="shared" si="439"/>
        <v/>
      </c>
      <c r="BP1371" t="str">
        <f t="shared" si="429"/>
        <v/>
      </c>
      <c r="BQ1371" s="296"/>
      <c r="BR1371" s="332">
        <v>45099</v>
      </c>
      <c r="BS1371" s="2" t="s">
        <v>108</v>
      </c>
      <c r="BT1371" s="2" t="s">
        <v>158</v>
      </c>
      <c r="BU1371" s="323">
        <v>48580</v>
      </c>
      <c r="BV1371" s="323">
        <v>48944</v>
      </c>
      <c r="BW1371" s="324">
        <v>8760</v>
      </c>
      <c r="BX1371" s="325">
        <v>77.84</v>
      </c>
      <c r="BY1371" s="274">
        <f t="shared" si="430"/>
        <v>0.97602</v>
      </c>
      <c r="BZ1371" s="326">
        <f t="shared" si="440"/>
        <v>79.752464088850644</v>
      </c>
      <c r="CA1371" s="296" t="str">
        <f t="shared" si="441"/>
        <v/>
      </c>
    </row>
    <row r="1372" spans="12:79" x14ac:dyDescent="0.25">
      <c r="L1372" s="332">
        <v>43873</v>
      </c>
      <c r="M1372" s="2" t="s">
        <v>108</v>
      </c>
      <c r="N1372" s="2" t="s">
        <v>151</v>
      </c>
      <c r="O1372" s="323">
        <v>44197</v>
      </c>
      <c r="P1372" s="323">
        <v>44561</v>
      </c>
      <c r="Q1372" s="324">
        <v>8760</v>
      </c>
      <c r="R1372" s="325">
        <v>41.9</v>
      </c>
      <c r="S1372" s="274">
        <f t="shared" si="422"/>
        <v>1.06504</v>
      </c>
      <c r="T1372" s="326">
        <f t="shared" si="431"/>
        <v>39.341245399233834</v>
      </c>
      <c r="U1372" s="296" t="str">
        <f t="shared" si="423"/>
        <v/>
      </c>
      <c r="V1372" s="296"/>
      <c r="W1372" s="332">
        <v>44308</v>
      </c>
      <c r="X1372" s="2" t="s">
        <v>108</v>
      </c>
      <c r="Y1372" s="2" t="s">
        <v>138</v>
      </c>
      <c r="Z1372" s="323">
        <v>46023</v>
      </c>
      <c r="AA1372" s="323">
        <v>46387</v>
      </c>
      <c r="AB1372" s="324">
        <v>8760</v>
      </c>
      <c r="AC1372" s="325">
        <v>53.23</v>
      </c>
      <c r="AD1372" s="274">
        <f t="shared" si="424"/>
        <v>1.1032599999999999</v>
      </c>
      <c r="AE1372" s="326">
        <f t="shared" si="432"/>
        <v>48.247919801316101</v>
      </c>
      <c r="AF1372" s="296" t="str">
        <f t="shared" si="433"/>
        <v/>
      </c>
      <c r="AG1372" s="296"/>
      <c r="AH1372" s="332">
        <v>44735</v>
      </c>
      <c r="AI1372" s="2" t="s">
        <v>108</v>
      </c>
      <c r="AJ1372" s="2" t="s">
        <v>110</v>
      </c>
      <c r="AK1372" s="323">
        <v>44927</v>
      </c>
      <c r="AL1372" s="323">
        <v>45291</v>
      </c>
      <c r="AM1372" s="324">
        <v>8760</v>
      </c>
      <c r="AN1372" s="325">
        <v>259.94</v>
      </c>
      <c r="AO1372" s="274">
        <f t="shared" si="425"/>
        <v>1.02495</v>
      </c>
      <c r="AP1372" s="326">
        <f t="shared" si="434"/>
        <v>253.61237133518708</v>
      </c>
      <c r="AQ1372" s="296" t="str">
        <f t="shared" si="435"/>
        <v/>
      </c>
      <c r="AR1372" s="296"/>
      <c r="AS1372" s="332">
        <v>44754</v>
      </c>
      <c r="AT1372" s="2" t="s">
        <v>115</v>
      </c>
      <c r="AU1372" s="2" t="s">
        <v>140</v>
      </c>
      <c r="AV1372" s="323">
        <v>45566</v>
      </c>
      <c r="AW1372" s="323">
        <v>45657</v>
      </c>
      <c r="AX1372" s="324">
        <v>2209</v>
      </c>
      <c r="AY1372" s="325">
        <v>247.56</v>
      </c>
      <c r="AZ1372" s="274">
        <f t="shared" si="426"/>
        <v>0.98765000000000003</v>
      </c>
      <c r="BA1372" s="326">
        <f t="shared" si="436"/>
        <v>250.65559661823519</v>
      </c>
      <c r="BB1372" s="296" t="str">
        <f t="shared" si="437"/>
        <v/>
      </c>
      <c r="BC1372" t="str">
        <f t="shared" si="427"/>
        <v/>
      </c>
      <c r="BD1372" s="296"/>
      <c r="BE1372" s="296"/>
      <c r="BF1372" s="332">
        <v>45117</v>
      </c>
      <c r="BG1372" s="2" t="s">
        <v>115</v>
      </c>
      <c r="BH1372" s="2" t="s">
        <v>152</v>
      </c>
      <c r="BI1372" s="323">
        <v>45931</v>
      </c>
      <c r="BJ1372" s="323">
        <v>46022</v>
      </c>
      <c r="BK1372" s="324">
        <v>2209</v>
      </c>
      <c r="BL1372" s="325">
        <v>134.79</v>
      </c>
      <c r="BM1372" s="274">
        <f t="shared" si="428"/>
        <v>0.96609999999999996</v>
      </c>
      <c r="BN1372" s="326">
        <f t="shared" si="438"/>
        <v>139.5197184556464</v>
      </c>
      <c r="BO1372" s="296" t="str">
        <f t="shared" si="439"/>
        <v/>
      </c>
      <c r="BP1372" t="str">
        <f t="shared" si="429"/>
        <v/>
      </c>
      <c r="BQ1372" s="296"/>
      <c r="BR1372" s="332">
        <v>45098</v>
      </c>
      <c r="BS1372" s="2" t="s">
        <v>108</v>
      </c>
      <c r="BT1372" s="2" t="s">
        <v>111</v>
      </c>
      <c r="BU1372" s="323">
        <v>45292</v>
      </c>
      <c r="BV1372" s="323">
        <v>45657</v>
      </c>
      <c r="BW1372" s="324">
        <v>8784</v>
      </c>
      <c r="BX1372" s="325">
        <v>145.94999999999999</v>
      </c>
      <c r="BY1372" s="274">
        <f t="shared" si="430"/>
        <v>0.97602</v>
      </c>
      <c r="BZ1372" s="326">
        <f t="shared" si="440"/>
        <v>149.53587016659495</v>
      </c>
      <c r="CA1372" s="296">
        <f t="shared" si="441"/>
        <v>149.53587016659495</v>
      </c>
    </row>
    <row r="1373" spans="12:79" x14ac:dyDescent="0.25">
      <c r="L1373" s="332">
        <v>43873</v>
      </c>
      <c r="M1373" s="2" t="s">
        <v>108</v>
      </c>
      <c r="N1373" s="2" t="s">
        <v>133</v>
      </c>
      <c r="O1373" s="323">
        <v>44562</v>
      </c>
      <c r="P1373" s="323">
        <v>44926</v>
      </c>
      <c r="Q1373" s="324">
        <v>8760</v>
      </c>
      <c r="R1373" s="325">
        <v>45.28</v>
      </c>
      <c r="S1373" s="274">
        <f t="shared" si="422"/>
        <v>1.06504</v>
      </c>
      <c r="T1373" s="326">
        <f t="shared" si="431"/>
        <v>42.514835123563437</v>
      </c>
      <c r="U1373" s="296" t="str">
        <f t="shared" si="423"/>
        <v/>
      </c>
      <c r="V1373" s="296"/>
      <c r="W1373" s="332">
        <v>44308</v>
      </c>
      <c r="X1373" s="2" t="s">
        <v>108</v>
      </c>
      <c r="Y1373" s="2" t="s">
        <v>141</v>
      </c>
      <c r="Z1373" s="323">
        <v>46388</v>
      </c>
      <c r="AA1373" s="323">
        <v>46752</v>
      </c>
      <c r="AB1373" s="324">
        <v>8760</v>
      </c>
      <c r="AC1373" s="325">
        <v>53.6</v>
      </c>
      <c r="AD1373" s="274">
        <f t="shared" si="424"/>
        <v>1.1032599999999999</v>
      </c>
      <c r="AE1373" s="326">
        <f t="shared" si="432"/>
        <v>48.583289523775001</v>
      </c>
      <c r="AF1373" s="296" t="str">
        <f t="shared" si="433"/>
        <v/>
      </c>
      <c r="AG1373" s="296"/>
      <c r="AH1373" s="332">
        <v>44735</v>
      </c>
      <c r="AI1373" s="2" t="s">
        <v>108</v>
      </c>
      <c r="AJ1373" s="2" t="s">
        <v>111</v>
      </c>
      <c r="AK1373" s="323">
        <v>45292</v>
      </c>
      <c r="AL1373" s="323">
        <v>45657</v>
      </c>
      <c r="AM1373" s="324">
        <v>8784</v>
      </c>
      <c r="AN1373" s="325">
        <v>170.84</v>
      </c>
      <c r="AO1373" s="274">
        <f t="shared" si="425"/>
        <v>1.02495</v>
      </c>
      <c r="AP1373" s="326">
        <f t="shared" si="434"/>
        <v>166.68130152690375</v>
      </c>
      <c r="AQ1373" s="296">
        <f t="shared" si="435"/>
        <v>166.68130152690375</v>
      </c>
      <c r="AR1373" s="296"/>
      <c r="AS1373" s="332">
        <v>44754</v>
      </c>
      <c r="AT1373" s="2" t="s">
        <v>115</v>
      </c>
      <c r="AU1373" s="2" t="s">
        <v>135</v>
      </c>
      <c r="AV1373" s="323">
        <v>45658</v>
      </c>
      <c r="AW1373" s="323">
        <v>45747</v>
      </c>
      <c r="AX1373" s="324">
        <v>2159</v>
      </c>
      <c r="AY1373" s="325">
        <v>206.95</v>
      </c>
      <c r="AZ1373" s="274">
        <f t="shared" si="426"/>
        <v>0.98765000000000003</v>
      </c>
      <c r="BA1373" s="326">
        <f t="shared" si="436"/>
        <v>209.53779172783879</v>
      </c>
      <c r="BB1373" s="296" t="str">
        <f t="shared" si="437"/>
        <v/>
      </c>
      <c r="BC1373" t="str">
        <f t="shared" si="427"/>
        <v/>
      </c>
      <c r="BD1373" s="296"/>
      <c r="BE1373" s="296"/>
      <c r="BF1373" s="332">
        <v>45117</v>
      </c>
      <c r="BG1373" s="2" t="s">
        <v>115</v>
      </c>
      <c r="BH1373" s="2" t="s">
        <v>138</v>
      </c>
      <c r="BI1373" s="323">
        <v>46023</v>
      </c>
      <c r="BJ1373" s="323">
        <v>46112</v>
      </c>
      <c r="BK1373" s="324">
        <v>2159</v>
      </c>
      <c r="BL1373" s="325"/>
      <c r="BM1373" s="274">
        <f t="shared" si="428"/>
        <v>0.96609999999999996</v>
      </c>
      <c r="BN1373" s="326" t="str">
        <f t="shared" si="438"/>
        <v/>
      </c>
      <c r="BO1373" s="296" t="str">
        <f t="shared" si="439"/>
        <v/>
      </c>
      <c r="BP1373" t="str">
        <f t="shared" si="429"/>
        <v/>
      </c>
      <c r="BQ1373" s="296"/>
      <c r="BR1373" s="332">
        <v>45098</v>
      </c>
      <c r="BS1373" s="2" t="s">
        <v>108</v>
      </c>
      <c r="BT1373" s="2" t="s">
        <v>135</v>
      </c>
      <c r="BU1373" s="323">
        <v>45658</v>
      </c>
      <c r="BV1373" s="323">
        <v>46022</v>
      </c>
      <c r="BW1373" s="324">
        <v>8760</v>
      </c>
      <c r="BX1373" s="325">
        <v>125</v>
      </c>
      <c r="BY1373" s="274">
        <f t="shared" si="430"/>
        <v>0.97602</v>
      </c>
      <c r="BZ1373" s="326">
        <f t="shared" si="440"/>
        <v>128.07114608307208</v>
      </c>
      <c r="CA1373" s="296" t="str">
        <f t="shared" si="441"/>
        <v/>
      </c>
    </row>
    <row r="1374" spans="12:79" x14ac:dyDescent="0.25">
      <c r="L1374" s="332">
        <v>43873</v>
      </c>
      <c r="M1374" s="2" t="s">
        <v>108</v>
      </c>
      <c r="N1374" s="2" t="s">
        <v>110</v>
      </c>
      <c r="O1374" s="323">
        <v>44927</v>
      </c>
      <c r="P1374" s="323">
        <v>45291</v>
      </c>
      <c r="Q1374" s="324">
        <v>8760</v>
      </c>
      <c r="R1374" s="325">
        <v>47.15</v>
      </c>
      <c r="S1374" s="274">
        <f t="shared" si="422"/>
        <v>1.06504</v>
      </c>
      <c r="T1374" s="326">
        <f t="shared" si="431"/>
        <v>44.27063772252685</v>
      </c>
      <c r="U1374" s="296" t="str">
        <f t="shared" si="423"/>
        <v/>
      </c>
      <c r="V1374" s="296"/>
      <c r="W1374" s="332">
        <v>44307</v>
      </c>
      <c r="X1374" s="2" t="s">
        <v>108</v>
      </c>
      <c r="Y1374" s="2" t="s">
        <v>133</v>
      </c>
      <c r="Z1374" s="323">
        <v>44562</v>
      </c>
      <c r="AA1374" s="323">
        <v>44926</v>
      </c>
      <c r="AB1374" s="324">
        <v>8760</v>
      </c>
      <c r="AC1374" s="325">
        <v>58.05</v>
      </c>
      <c r="AD1374" s="274">
        <f t="shared" si="424"/>
        <v>1.1032599999999999</v>
      </c>
      <c r="AE1374" s="326">
        <f t="shared" si="432"/>
        <v>52.616790239834671</v>
      </c>
      <c r="AF1374" s="296" t="str">
        <f t="shared" si="433"/>
        <v/>
      </c>
      <c r="AG1374" s="296"/>
      <c r="AH1374" s="332">
        <v>44735</v>
      </c>
      <c r="AI1374" s="2" t="s">
        <v>108</v>
      </c>
      <c r="AJ1374" s="2" t="s">
        <v>135</v>
      </c>
      <c r="AK1374" s="323">
        <v>45658</v>
      </c>
      <c r="AL1374" s="323">
        <v>46022</v>
      </c>
      <c r="AM1374" s="324">
        <v>8760</v>
      </c>
      <c r="AN1374" s="325">
        <v>142.04</v>
      </c>
      <c r="AO1374" s="274">
        <f t="shared" si="425"/>
        <v>1.02495</v>
      </c>
      <c r="AP1374" s="326">
        <f t="shared" si="434"/>
        <v>138.58236987170105</v>
      </c>
      <c r="AQ1374" s="296" t="str">
        <f t="shared" si="435"/>
        <v/>
      </c>
      <c r="AR1374" s="296"/>
      <c r="AS1374" s="332">
        <v>44754</v>
      </c>
      <c r="AT1374" s="2" t="s">
        <v>115</v>
      </c>
      <c r="AU1374" s="2" t="s">
        <v>145</v>
      </c>
      <c r="AV1374" s="323">
        <v>45748</v>
      </c>
      <c r="AW1374" s="323">
        <v>45838</v>
      </c>
      <c r="AX1374" s="324">
        <v>2184</v>
      </c>
      <c r="AY1374" s="325"/>
      <c r="AZ1374" s="274">
        <f t="shared" si="426"/>
        <v>0.98765000000000003</v>
      </c>
      <c r="BA1374" s="326" t="str">
        <f t="shared" si="436"/>
        <v/>
      </c>
      <c r="BB1374" s="296" t="str">
        <f t="shared" si="437"/>
        <v/>
      </c>
      <c r="BC1374" t="str">
        <f t="shared" si="427"/>
        <v/>
      </c>
      <c r="BD1374" s="296"/>
      <c r="BE1374" s="296"/>
      <c r="BF1374" s="332">
        <v>45117</v>
      </c>
      <c r="BG1374" s="2" t="s">
        <v>115</v>
      </c>
      <c r="BH1374" s="2" t="s">
        <v>157</v>
      </c>
      <c r="BI1374" s="323">
        <v>46113</v>
      </c>
      <c r="BJ1374" s="323">
        <v>46203</v>
      </c>
      <c r="BK1374" s="324">
        <v>2184</v>
      </c>
      <c r="BL1374" s="325"/>
      <c r="BM1374" s="274">
        <f t="shared" si="428"/>
        <v>0.96609999999999996</v>
      </c>
      <c r="BN1374" s="326" t="str">
        <f t="shared" si="438"/>
        <v/>
      </c>
      <c r="BO1374" s="296" t="str">
        <f t="shared" si="439"/>
        <v/>
      </c>
      <c r="BP1374" t="str">
        <f t="shared" si="429"/>
        <v/>
      </c>
      <c r="BQ1374" s="296"/>
      <c r="BR1374" s="332">
        <v>45098</v>
      </c>
      <c r="BS1374" s="2" t="s">
        <v>108</v>
      </c>
      <c r="BT1374" s="2" t="s">
        <v>138</v>
      </c>
      <c r="BU1374" s="323">
        <v>46023</v>
      </c>
      <c r="BV1374" s="323">
        <v>46387</v>
      </c>
      <c r="BW1374" s="324">
        <v>8760</v>
      </c>
      <c r="BX1374" s="325">
        <v>104.25</v>
      </c>
      <c r="BY1374" s="274">
        <f t="shared" si="430"/>
        <v>0.97602</v>
      </c>
      <c r="BZ1374" s="326">
        <f t="shared" si="440"/>
        <v>106.8113358332821</v>
      </c>
      <c r="CA1374" s="296" t="str">
        <f t="shared" si="441"/>
        <v/>
      </c>
    </row>
    <row r="1375" spans="12:79" x14ac:dyDescent="0.25">
      <c r="L1375" s="332">
        <v>43873</v>
      </c>
      <c r="M1375" s="2" t="s">
        <v>108</v>
      </c>
      <c r="N1375" s="2" t="s">
        <v>111</v>
      </c>
      <c r="O1375" s="323">
        <v>45292</v>
      </c>
      <c r="P1375" s="323">
        <v>45657</v>
      </c>
      <c r="Q1375" s="324">
        <v>8784</v>
      </c>
      <c r="R1375" s="325">
        <v>47.7</v>
      </c>
      <c r="S1375" s="274">
        <f t="shared" si="422"/>
        <v>1.06504</v>
      </c>
      <c r="T1375" s="326">
        <f t="shared" si="431"/>
        <v>44.787050251633744</v>
      </c>
      <c r="U1375" s="296" t="str">
        <f t="shared" si="423"/>
        <v/>
      </c>
      <c r="V1375" s="296"/>
      <c r="W1375" s="332">
        <v>44307</v>
      </c>
      <c r="X1375" s="2" t="s">
        <v>108</v>
      </c>
      <c r="Y1375" s="2" t="s">
        <v>110</v>
      </c>
      <c r="Z1375" s="323">
        <v>44927</v>
      </c>
      <c r="AA1375" s="323">
        <v>45291</v>
      </c>
      <c r="AB1375" s="324">
        <v>8760</v>
      </c>
      <c r="AC1375" s="325">
        <v>56.9</v>
      </c>
      <c r="AD1375" s="274">
        <f t="shared" si="424"/>
        <v>1.1032599999999999</v>
      </c>
      <c r="AE1375" s="326">
        <f t="shared" si="432"/>
        <v>51.57442488624622</v>
      </c>
      <c r="AF1375" s="296" t="str">
        <f t="shared" si="433"/>
        <v/>
      </c>
      <c r="AG1375" s="296"/>
      <c r="AH1375" s="332">
        <v>44735</v>
      </c>
      <c r="AI1375" s="2" t="s">
        <v>108</v>
      </c>
      <c r="AJ1375" s="2" t="s">
        <v>138</v>
      </c>
      <c r="AK1375" s="323">
        <v>46023</v>
      </c>
      <c r="AL1375" s="323">
        <v>46387</v>
      </c>
      <c r="AM1375" s="324">
        <v>8760</v>
      </c>
      <c r="AN1375" s="325">
        <v>132.5</v>
      </c>
      <c r="AO1375" s="274">
        <f t="shared" si="425"/>
        <v>1.02495</v>
      </c>
      <c r="AP1375" s="326">
        <f t="shared" si="434"/>
        <v>129.27459876091515</v>
      </c>
      <c r="AQ1375" s="296" t="str">
        <f t="shared" si="435"/>
        <v/>
      </c>
      <c r="AR1375" s="296"/>
      <c r="AS1375" s="332">
        <v>44753</v>
      </c>
      <c r="AT1375" s="2" t="s">
        <v>115</v>
      </c>
      <c r="AU1375" s="2" t="s">
        <v>186</v>
      </c>
      <c r="AV1375" s="323">
        <v>44835</v>
      </c>
      <c r="AW1375" s="323">
        <v>44926</v>
      </c>
      <c r="AX1375" s="324">
        <v>2209</v>
      </c>
      <c r="AY1375" s="325">
        <v>436.7</v>
      </c>
      <c r="AZ1375" s="274">
        <f t="shared" si="426"/>
        <v>0.98765000000000003</v>
      </c>
      <c r="BA1375" s="326">
        <f t="shared" si="436"/>
        <v>442.16068445299447</v>
      </c>
      <c r="BB1375" s="296" t="str">
        <f t="shared" si="437"/>
        <v/>
      </c>
      <c r="BC1375" t="str">
        <f t="shared" si="427"/>
        <v/>
      </c>
      <c r="BD1375" s="296"/>
      <c r="BE1375" s="296"/>
      <c r="BF1375" s="332">
        <v>45114</v>
      </c>
      <c r="BG1375" s="2" t="s">
        <v>115</v>
      </c>
      <c r="BH1375" s="2" t="s">
        <v>116</v>
      </c>
      <c r="BI1375" s="323">
        <v>45200</v>
      </c>
      <c r="BJ1375" s="323">
        <v>45291</v>
      </c>
      <c r="BK1375" s="324">
        <v>2209</v>
      </c>
      <c r="BL1375" s="325">
        <v>127.78</v>
      </c>
      <c r="BM1375" s="274">
        <f t="shared" si="428"/>
        <v>0.96609999999999996</v>
      </c>
      <c r="BN1375" s="326">
        <f t="shared" si="438"/>
        <v>132.26374081358037</v>
      </c>
      <c r="BO1375" s="296">
        <f t="shared" si="439"/>
        <v>132.26374081358037</v>
      </c>
      <c r="BP1375">
        <f t="shared" si="429"/>
        <v>1</v>
      </c>
      <c r="BQ1375" s="296"/>
      <c r="BR1375" s="332">
        <v>45098</v>
      </c>
      <c r="BS1375" s="2" t="s">
        <v>108</v>
      </c>
      <c r="BT1375" s="2" t="s">
        <v>141</v>
      </c>
      <c r="BU1375" s="323">
        <v>46388</v>
      </c>
      <c r="BV1375" s="323">
        <v>46752</v>
      </c>
      <c r="BW1375" s="324">
        <v>8760</v>
      </c>
      <c r="BX1375" s="325">
        <v>90.54</v>
      </c>
      <c r="BY1375" s="274">
        <f t="shared" si="430"/>
        <v>0.97602</v>
      </c>
      <c r="BZ1375" s="326">
        <f t="shared" si="440"/>
        <v>92.764492530890763</v>
      </c>
      <c r="CA1375" s="296" t="str">
        <f t="shared" si="441"/>
        <v/>
      </c>
    </row>
    <row r="1376" spans="12:79" x14ac:dyDescent="0.25">
      <c r="L1376" s="332">
        <v>43873</v>
      </c>
      <c r="M1376" s="2" t="s">
        <v>108</v>
      </c>
      <c r="N1376" s="2" t="s">
        <v>135</v>
      </c>
      <c r="O1376" s="323">
        <v>45658</v>
      </c>
      <c r="P1376" s="323">
        <v>46022</v>
      </c>
      <c r="Q1376" s="324">
        <v>8760</v>
      </c>
      <c r="R1376" s="325">
        <v>48.3</v>
      </c>
      <c r="S1376" s="274">
        <f t="shared" si="422"/>
        <v>1.06504</v>
      </c>
      <c r="T1376" s="326">
        <f t="shared" si="431"/>
        <v>45.350409374295801</v>
      </c>
      <c r="U1376" s="296" t="str">
        <f t="shared" si="423"/>
        <v/>
      </c>
      <c r="V1376" s="296"/>
      <c r="W1376" s="332">
        <v>44307</v>
      </c>
      <c r="X1376" s="2" t="s">
        <v>108</v>
      </c>
      <c r="Y1376" s="2" t="s">
        <v>111</v>
      </c>
      <c r="Z1376" s="323">
        <v>45292</v>
      </c>
      <c r="AA1376" s="323">
        <v>45657</v>
      </c>
      <c r="AB1376" s="324">
        <v>8784</v>
      </c>
      <c r="AC1376" s="325">
        <v>54.75</v>
      </c>
      <c r="AD1376" s="274">
        <f t="shared" si="424"/>
        <v>1.1032599999999999</v>
      </c>
      <c r="AE1376" s="326">
        <f t="shared" si="432"/>
        <v>49.625654877363452</v>
      </c>
      <c r="AF1376" s="296" t="str">
        <f t="shared" si="433"/>
        <v/>
      </c>
      <c r="AG1376" s="296"/>
      <c r="AH1376" s="332">
        <v>44735</v>
      </c>
      <c r="AI1376" s="2" t="s">
        <v>108</v>
      </c>
      <c r="AJ1376" s="2" t="s">
        <v>141</v>
      </c>
      <c r="AK1376" s="323">
        <v>46388</v>
      </c>
      <c r="AL1376" s="323">
        <v>46752</v>
      </c>
      <c r="AM1376" s="324">
        <v>8760</v>
      </c>
      <c r="AN1376" s="325">
        <v>118.36</v>
      </c>
      <c r="AO1376" s="274">
        <f t="shared" si="425"/>
        <v>1.02495</v>
      </c>
      <c r="AP1376" s="326">
        <f t="shared" si="434"/>
        <v>115.47880384408995</v>
      </c>
      <c r="AQ1376" s="296" t="str">
        <f t="shared" si="435"/>
        <v/>
      </c>
      <c r="AR1376" s="296"/>
      <c r="AS1376" s="332">
        <v>44753</v>
      </c>
      <c r="AT1376" s="2" t="s">
        <v>115</v>
      </c>
      <c r="AU1376" s="2" t="s">
        <v>110</v>
      </c>
      <c r="AV1376" s="323">
        <v>44927</v>
      </c>
      <c r="AW1376" s="323">
        <v>45016</v>
      </c>
      <c r="AX1376" s="324">
        <v>2159</v>
      </c>
      <c r="AY1376" s="325">
        <v>426.31</v>
      </c>
      <c r="AZ1376" s="274">
        <f t="shared" si="426"/>
        <v>0.98765000000000003</v>
      </c>
      <c r="BA1376" s="326">
        <f t="shared" si="436"/>
        <v>431.64076342833999</v>
      </c>
      <c r="BB1376" s="296" t="str">
        <f t="shared" si="437"/>
        <v/>
      </c>
      <c r="BC1376" t="str">
        <f t="shared" si="427"/>
        <v/>
      </c>
      <c r="BD1376" s="296"/>
      <c r="BE1376" s="296"/>
      <c r="BF1376" s="332">
        <v>45114</v>
      </c>
      <c r="BG1376" s="2" t="s">
        <v>115</v>
      </c>
      <c r="BH1376" s="2" t="s">
        <v>111</v>
      </c>
      <c r="BI1376" s="323">
        <v>45292</v>
      </c>
      <c r="BJ1376" s="323">
        <v>45382</v>
      </c>
      <c r="BK1376" s="324">
        <v>2183</v>
      </c>
      <c r="BL1376" s="325">
        <v>154.09</v>
      </c>
      <c r="BM1376" s="274">
        <f t="shared" si="428"/>
        <v>0.96609999999999996</v>
      </c>
      <c r="BN1376" s="326">
        <f t="shared" si="438"/>
        <v>159.49694648587104</v>
      </c>
      <c r="BO1376" s="296">
        <f t="shared" si="439"/>
        <v>159.49694648587104</v>
      </c>
      <c r="BP1376">
        <f t="shared" si="429"/>
        <v>1</v>
      </c>
      <c r="BQ1376" s="296"/>
      <c r="BR1376" s="332">
        <v>45098</v>
      </c>
      <c r="BS1376" s="2" t="s">
        <v>108</v>
      </c>
      <c r="BT1376" s="2" t="s">
        <v>143</v>
      </c>
      <c r="BU1376" s="323">
        <v>46753</v>
      </c>
      <c r="BV1376" s="323">
        <v>47118</v>
      </c>
      <c r="BW1376" s="324">
        <v>8784</v>
      </c>
      <c r="BX1376" s="325">
        <v>83.5</v>
      </c>
      <c r="BY1376" s="274">
        <f t="shared" si="430"/>
        <v>0.97602</v>
      </c>
      <c r="BZ1376" s="326">
        <f t="shared" si="440"/>
        <v>85.551525583492136</v>
      </c>
      <c r="CA1376" s="296" t="str">
        <f t="shared" si="441"/>
        <v/>
      </c>
    </row>
    <row r="1377" spans="12:79" x14ac:dyDescent="0.25">
      <c r="L1377" s="332">
        <v>43873</v>
      </c>
      <c r="M1377" s="2" t="s">
        <v>108</v>
      </c>
      <c r="N1377" s="2" t="s">
        <v>138</v>
      </c>
      <c r="O1377" s="323">
        <v>46023</v>
      </c>
      <c r="P1377" s="323">
        <v>46387</v>
      </c>
      <c r="Q1377" s="324">
        <v>8760</v>
      </c>
      <c r="R1377" s="325">
        <v>48.85</v>
      </c>
      <c r="S1377" s="274">
        <f t="shared" si="422"/>
        <v>1.06504</v>
      </c>
      <c r="T1377" s="326">
        <f t="shared" si="431"/>
        <v>45.866821903402688</v>
      </c>
      <c r="U1377" s="296" t="str">
        <f t="shared" si="423"/>
        <v/>
      </c>
      <c r="V1377" s="296"/>
      <c r="W1377" s="332">
        <v>44307</v>
      </c>
      <c r="X1377" s="2" t="s">
        <v>108</v>
      </c>
      <c r="Y1377" s="2" t="s">
        <v>135</v>
      </c>
      <c r="Z1377" s="323">
        <v>45658</v>
      </c>
      <c r="AA1377" s="323">
        <v>46022</v>
      </c>
      <c r="AB1377" s="324">
        <v>8760</v>
      </c>
      <c r="AC1377" s="325">
        <v>53</v>
      </c>
      <c r="AD1377" s="274">
        <f t="shared" si="424"/>
        <v>1.1032599999999999</v>
      </c>
      <c r="AE1377" s="326">
        <f t="shared" si="432"/>
        <v>48.039446730598414</v>
      </c>
      <c r="AF1377" s="296" t="str">
        <f t="shared" si="433"/>
        <v/>
      </c>
      <c r="AG1377" s="296"/>
      <c r="AH1377" s="332">
        <v>44735</v>
      </c>
      <c r="AI1377" s="2" t="s">
        <v>108</v>
      </c>
      <c r="AJ1377" s="2" t="s">
        <v>143</v>
      </c>
      <c r="AK1377" s="323">
        <v>46753</v>
      </c>
      <c r="AL1377" s="323">
        <v>47118</v>
      </c>
      <c r="AM1377" s="324">
        <v>8784</v>
      </c>
      <c r="AN1377" s="325">
        <v>114.22</v>
      </c>
      <c r="AO1377" s="274">
        <f t="shared" si="425"/>
        <v>1.02495</v>
      </c>
      <c r="AP1377" s="326">
        <f t="shared" si="434"/>
        <v>111.43958241865457</v>
      </c>
      <c r="AQ1377" s="296" t="str">
        <f t="shared" si="435"/>
        <v/>
      </c>
      <c r="AR1377" s="296"/>
      <c r="AS1377" s="332">
        <v>44753</v>
      </c>
      <c r="AT1377" s="2" t="s">
        <v>115</v>
      </c>
      <c r="AU1377" s="2" t="s">
        <v>134</v>
      </c>
      <c r="AV1377" s="323">
        <v>45017</v>
      </c>
      <c r="AW1377" s="323">
        <v>45107</v>
      </c>
      <c r="AX1377" s="324">
        <v>2184</v>
      </c>
      <c r="AY1377" s="325">
        <v>315.14</v>
      </c>
      <c r="AZ1377" s="274">
        <f t="shared" si="426"/>
        <v>0.98765000000000003</v>
      </c>
      <c r="BA1377" s="326">
        <f t="shared" si="436"/>
        <v>319.08064597782612</v>
      </c>
      <c r="BB1377" s="296" t="str">
        <f t="shared" si="437"/>
        <v/>
      </c>
      <c r="BC1377" t="str">
        <f t="shared" si="427"/>
        <v/>
      </c>
      <c r="BD1377" s="296"/>
      <c r="BE1377" s="296"/>
      <c r="BF1377" s="332">
        <v>45114</v>
      </c>
      <c r="BG1377" s="2" t="s">
        <v>115</v>
      </c>
      <c r="BH1377" s="2" t="s">
        <v>117</v>
      </c>
      <c r="BI1377" s="323">
        <v>45383</v>
      </c>
      <c r="BJ1377" s="323">
        <v>45473</v>
      </c>
      <c r="BK1377" s="324">
        <v>2184</v>
      </c>
      <c r="BL1377" s="325">
        <v>125.54</v>
      </c>
      <c r="BM1377" s="274">
        <f t="shared" si="428"/>
        <v>0.96609999999999996</v>
      </c>
      <c r="BN1377" s="326">
        <f t="shared" si="438"/>
        <v>129.94514025463204</v>
      </c>
      <c r="BO1377" s="296">
        <f t="shared" si="439"/>
        <v>129.94514025463204</v>
      </c>
      <c r="BP1377">
        <f t="shared" si="429"/>
        <v>1</v>
      </c>
      <c r="BQ1377" s="296"/>
      <c r="BR1377" s="332">
        <v>45098</v>
      </c>
      <c r="BS1377" s="2" t="s">
        <v>108</v>
      </c>
      <c r="BT1377" s="2" t="s">
        <v>146</v>
      </c>
      <c r="BU1377" s="323">
        <v>47119</v>
      </c>
      <c r="BV1377" s="323">
        <v>47483</v>
      </c>
      <c r="BW1377" s="324">
        <v>8760</v>
      </c>
      <c r="BX1377" s="325">
        <v>81.75</v>
      </c>
      <c r="BY1377" s="274">
        <f t="shared" si="430"/>
        <v>0.97602</v>
      </c>
      <c r="BZ1377" s="326">
        <f t="shared" si="440"/>
        <v>83.758529538329128</v>
      </c>
      <c r="CA1377" s="296" t="str">
        <f t="shared" si="441"/>
        <v/>
      </c>
    </row>
    <row r="1378" spans="12:79" x14ac:dyDescent="0.25">
      <c r="L1378" s="332">
        <v>43872</v>
      </c>
      <c r="M1378" s="2" t="s">
        <v>108</v>
      </c>
      <c r="N1378" s="2" t="s">
        <v>151</v>
      </c>
      <c r="O1378" s="323">
        <v>44197</v>
      </c>
      <c r="P1378" s="323">
        <v>44561</v>
      </c>
      <c r="Q1378" s="324">
        <v>8760</v>
      </c>
      <c r="R1378" s="325">
        <v>40.98</v>
      </c>
      <c r="S1378" s="274">
        <f t="shared" si="422"/>
        <v>1.06504</v>
      </c>
      <c r="T1378" s="326">
        <f t="shared" si="431"/>
        <v>38.477428077818672</v>
      </c>
      <c r="U1378" s="296" t="str">
        <f t="shared" si="423"/>
        <v/>
      </c>
      <c r="V1378" s="296"/>
      <c r="W1378" s="332">
        <v>44307</v>
      </c>
      <c r="X1378" s="2" t="s">
        <v>108</v>
      </c>
      <c r="Y1378" s="2" t="s">
        <v>138</v>
      </c>
      <c r="Z1378" s="323">
        <v>46023</v>
      </c>
      <c r="AA1378" s="323">
        <v>46387</v>
      </c>
      <c r="AB1378" s="324">
        <v>8760</v>
      </c>
      <c r="AC1378" s="325">
        <v>52.83</v>
      </c>
      <c r="AD1378" s="274">
        <f t="shared" si="424"/>
        <v>1.1032599999999999</v>
      </c>
      <c r="AE1378" s="326">
        <f t="shared" si="432"/>
        <v>47.885357939198379</v>
      </c>
      <c r="AF1378" s="296" t="str">
        <f t="shared" si="433"/>
        <v/>
      </c>
      <c r="AG1378" s="296"/>
      <c r="AH1378" s="332">
        <v>44735</v>
      </c>
      <c r="AI1378" s="2" t="s">
        <v>108</v>
      </c>
      <c r="AJ1378" s="2" t="s">
        <v>146</v>
      </c>
      <c r="AK1378" s="323">
        <v>47119</v>
      </c>
      <c r="AL1378" s="323">
        <v>47483</v>
      </c>
      <c r="AM1378" s="324">
        <v>8760</v>
      </c>
      <c r="AN1378" s="325">
        <v>114.6</v>
      </c>
      <c r="AO1378" s="274">
        <f t="shared" si="425"/>
        <v>1.02495</v>
      </c>
      <c r="AP1378" s="326">
        <f t="shared" si="434"/>
        <v>111.81033221132738</v>
      </c>
      <c r="AQ1378" s="296" t="str">
        <f t="shared" si="435"/>
        <v/>
      </c>
      <c r="AR1378" s="296"/>
      <c r="AS1378" s="332">
        <v>44753</v>
      </c>
      <c r="AT1378" s="2" t="s">
        <v>115</v>
      </c>
      <c r="AU1378" s="2" t="s">
        <v>137</v>
      </c>
      <c r="AV1378" s="323">
        <v>45108</v>
      </c>
      <c r="AW1378" s="323">
        <v>45199</v>
      </c>
      <c r="AX1378" s="324">
        <v>2208</v>
      </c>
      <c r="AY1378" s="325">
        <v>311.32</v>
      </c>
      <c r="AZ1378" s="274">
        <f t="shared" si="426"/>
        <v>0.98765000000000003</v>
      </c>
      <c r="BA1378" s="326">
        <f t="shared" si="436"/>
        <v>315.21287905634586</v>
      </c>
      <c r="BB1378" s="296" t="str">
        <f t="shared" si="437"/>
        <v/>
      </c>
      <c r="BC1378" t="str">
        <f t="shared" si="427"/>
        <v/>
      </c>
      <c r="BD1378" s="296"/>
      <c r="BE1378" s="296"/>
      <c r="BF1378" s="332">
        <v>45114</v>
      </c>
      <c r="BG1378" s="2" t="s">
        <v>115</v>
      </c>
      <c r="BH1378" s="2" t="s">
        <v>118</v>
      </c>
      <c r="BI1378" s="323">
        <v>45474</v>
      </c>
      <c r="BJ1378" s="323">
        <v>45565</v>
      </c>
      <c r="BK1378" s="324">
        <v>2208</v>
      </c>
      <c r="BL1378" s="325">
        <v>136.15</v>
      </c>
      <c r="BM1378" s="274">
        <f t="shared" si="428"/>
        <v>0.96609999999999996</v>
      </c>
      <c r="BN1378" s="326">
        <f t="shared" si="438"/>
        <v>140.92744022357934</v>
      </c>
      <c r="BO1378" s="296">
        <f t="shared" si="439"/>
        <v>140.92744022357934</v>
      </c>
      <c r="BP1378">
        <f t="shared" si="429"/>
        <v>1</v>
      </c>
      <c r="BQ1378" s="296"/>
      <c r="BR1378" s="332">
        <v>45098</v>
      </c>
      <c r="BS1378" s="2" t="s">
        <v>108</v>
      </c>
      <c r="BT1378" s="2" t="s">
        <v>149</v>
      </c>
      <c r="BU1378" s="323">
        <v>47484</v>
      </c>
      <c r="BV1378" s="323">
        <v>47848</v>
      </c>
      <c r="BW1378" s="324">
        <v>8760</v>
      </c>
      <c r="BX1378" s="325">
        <v>80.650000000000006</v>
      </c>
      <c r="BY1378" s="274">
        <f t="shared" si="430"/>
        <v>0.97602</v>
      </c>
      <c r="BZ1378" s="326">
        <f t="shared" si="440"/>
        <v>82.6315034527981</v>
      </c>
      <c r="CA1378" s="296" t="str">
        <f t="shared" si="441"/>
        <v/>
      </c>
    </row>
    <row r="1379" spans="12:79" x14ac:dyDescent="0.25">
      <c r="L1379" s="332">
        <v>43872</v>
      </c>
      <c r="M1379" s="2" t="s">
        <v>108</v>
      </c>
      <c r="N1379" s="2" t="s">
        <v>133</v>
      </c>
      <c r="O1379" s="323">
        <v>44562</v>
      </c>
      <c r="P1379" s="323">
        <v>44926</v>
      </c>
      <c r="Q1379" s="324">
        <v>8760</v>
      </c>
      <c r="R1379" s="325">
        <v>44.14</v>
      </c>
      <c r="S1379" s="274">
        <f t="shared" si="422"/>
        <v>1.06504</v>
      </c>
      <c r="T1379" s="326">
        <f t="shared" si="431"/>
        <v>41.444452790505522</v>
      </c>
      <c r="U1379" s="296" t="str">
        <f t="shared" si="423"/>
        <v/>
      </c>
      <c r="V1379" s="296"/>
      <c r="W1379" s="332">
        <v>44307</v>
      </c>
      <c r="X1379" s="2" t="s">
        <v>108</v>
      </c>
      <c r="Y1379" s="2" t="s">
        <v>141</v>
      </c>
      <c r="Z1379" s="323">
        <v>46388</v>
      </c>
      <c r="AA1379" s="323">
        <v>46752</v>
      </c>
      <c r="AB1379" s="324">
        <v>8760</v>
      </c>
      <c r="AC1379" s="325">
        <v>53.2</v>
      </c>
      <c r="AD1379" s="274">
        <f t="shared" si="424"/>
        <v>1.1032599999999999</v>
      </c>
      <c r="AE1379" s="326">
        <f t="shared" si="432"/>
        <v>48.220727661657278</v>
      </c>
      <c r="AF1379" s="296" t="str">
        <f t="shared" si="433"/>
        <v/>
      </c>
      <c r="AG1379" s="296"/>
      <c r="AH1379" s="332">
        <v>44735</v>
      </c>
      <c r="AI1379" s="2" t="s">
        <v>108</v>
      </c>
      <c r="AJ1379" s="2" t="s">
        <v>149</v>
      </c>
      <c r="AK1379" s="323">
        <v>47484</v>
      </c>
      <c r="AL1379" s="323">
        <v>47848</v>
      </c>
      <c r="AM1379" s="324">
        <v>8760</v>
      </c>
      <c r="AN1379" s="325">
        <v>112.71</v>
      </c>
      <c r="AO1379" s="274">
        <f t="shared" si="425"/>
        <v>1.02495</v>
      </c>
      <c r="AP1379" s="326">
        <f t="shared" si="434"/>
        <v>109.9663398214547</v>
      </c>
      <c r="AQ1379" s="296" t="str">
        <f t="shared" si="435"/>
        <v/>
      </c>
      <c r="AR1379" s="296"/>
      <c r="AS1379" s="332">
        <v>44753</v>
      </c>
      <c r="AT1379" s="2" t="s">
        <v>115</v>
      </c>
      <c r="AU1379" s="2" t="s">
        <v>116</v>
      </c>
      <c r="AV1379" s="323">
        <v>45200</v>
      </c>
      <c r="AW1379" s="323">
        <v>45291</v>
      </c>
      <c r="AX1379" s="324">
        <v>2209</v>
      </c>
      <c r="AY1379" s="325">
        <v>375</v>
      </c>
      <c r="AZ1379" s="274">
        <f t="shared" si="426"/>
        <v>0.98765000000000003</v>
      </c>
      <c r="BA1379" s="326">
        <f t="shared" si="436"/>
        <v>379.68916114007999</v>
      </c>
      <c r="BB1379" s="296" t="str">
        <f t="shared" si="437"/>
        <v/>
      </c>
      <c r="BC1379">
        <f t="shared" si="427"/>
        <v>1</v>
      </c>
      <c r="BD1379" s="296"/>
      <c r="BE1379" s="296"/>
      <c r="BF1379" s="332">
        <v>45114</v>
      </c>
      <c r="BG1379" s="2" t="s">
        <v>115</v>
      </c>
      <c r="BH1379" s="2" t="s">
        <v>140</v>
      </c>
      <c r="BI1379" s="323">
        <v>45566</v>
      </c>
      <c r="BJ1379" s="323">
        <v>45657</v>
      </c>
      <c r="BK1379" s="324">
        <v>2209</v>
      </c>
      <c r="BL1379" s="325">
        <v>164.45</v>
      </c>
      <c r="BM1379" s="274">
        <f t="shared" si="428"/>
        <v>0.96609999999999996</v>
      </c>
      <c r="BN1379" s="326">
        <f t="shared" si="438"/>
        <v>170.22047407100715</v>
      </c>
      <c r="BO1379" s="296" t="str">
        <f t="shared" si="439"/>
        <v/>
      </c>
      <c r="BP1379" t="str">
        <f t="shared" si="429"/>
        <v/>
      </c>
      <c r="BQ1379" s="296"/>
      <c r="BR1379" s="332">
        <v>45098</v>
      </c>
      <c r="BS1379" s="2" t="s">
        <v>108</v>
      </c>
      <c r="BT1379" s="2" t="s">
        <v>153</v>
      </c>
      <c r="BU1379" s="323">
        <v>47849</v>
      </c>
      <c r="BV1379" s="323">
        <v>48213</v>
      </c>
      <c r="BW1379" s="324">
        <v>8760</v>
      </c>
      <c r="BX1379" s="325">
        <v>80.36</v>
      </c>
      <c r="BY1379" s="274">
        <f t="shared" si="430"/>
        <v>0.97602</v>
      </c>
      <c r="BZ1379" s="326">
        <f t="shared" si="440"/>
        <v>82.334378393885373</v>
      </c>
      <c r="CA1379" s="296" t="str">
        <f t="shared" si="441"/>
        <v/>
      </c>
    </row>
    <row r="1380" spans="12:79" x14ac:dyDescent="0.25">
      <c r="L1380" s="332">
        <v>43872</v>
      </c>
      <c r="M1380" s="2" t="s">
        <v>108</v>
      </c>
      <c r="N1380" s="2" t="s">
        <v>110</v>
      </c>
      <c r="O1380" s="323">
        <v>44927</v>
      </c>
      <c r="P1380" s="323">
        <v>45291</v>
      </c>
      <c r="Q1380" s="324">
        <v>8760</v>
      </c>
      <c r="R1380" s="325">
        <v>46.09</v>
      </c>
      <c r="S1380" s="274">
        <f t="shared" si="422"/>
        <v>1.06504</v>
      </c>
      <c r="T1380" s="326">
        <f t="shared" si="431"/>
        <v>43.275369939157216</v>
      </c>
      <c r="U1380" s="296" t="str">
        <f t="shared" si="423"/>
        <v/>
      </c>
      <c r="V1380" s="296"/>
      <c r="W1380" s="332">
        <v>44306</v>
      </c>
      <c r="X1380" s="2" t="s">
        <v>108</v>
      </c>
      <c r="Y1380" s="2" t="s">
        <v>133</v>
      </c>
      <c r="Z1380" s="323">
        <v>44562</v>
      </c>
      <c r="AA1380" s="323">
        <v>44926</v>
      </c>
      <c r="AB1380" s="324">
        <v>8760</v>
      </c>
      <c r="AC1380" s="325">
        <v>57.63</v>
      </c>
      <c r="AD1380" s="274">
        <f t="shared" si="424"/>
        <v>1.1032599999999999</v>
      </c>
      <c r="AE1380" s="326">
        <f t="shared" si="432"/>
        <v>52.236100284611069</v>
      </c>
      <c r="AF1380" s="296" t="str">
        <f t="shared" si="433"/>
        <v/>
      </c>
      <c r="AG1380" s="296"/>
      <c r="AH1380" s="332">
        <v>44735</v>
      </c>
      <c r="AI1380" s="2" t="s">
        <v>108</v>
      </c>
      <c r="AJ1380" s="2" t="s">
        <v>153</v>
      </c>
      <c r="AK1380" s="323">
        <v>47849</v>
      </c>
      <c r="AL1380" s="323">
        <v>48213</v>
      </c>
      <c r="AM1380" s="324">
        <v>8760</v>
      </c>
      <c r="AN1380" s="325">
        <v>112.53</v>
      </c>
      <c r="AO1380" s="274">
        <f t="shared" si="425"/>
        <v>1.02495</v>
      </c>
      <c r="AP1380" s="326">
        <f t="shared" si="434"/>
        <v>109.79072149860968</v>
      </c>
      <c r="AQ1380" s="296" t="str">
        <f t="shared" si="435"/>
        <v/>
      </c>
      <c r="AR1380" s="296"/>
      <c r="AS1380" s="332">
        <v>44753</v>
      </c>
      <c r="AT1380" s="2" t="s">
        <v>115</v>
      </c>
      <c r="AU1380" s="2" t="s">
        <v>111</v>
      </c>
      <c r="AV1380" s="323">
        <v>45292</v>
      </c>
      <c r="AW1380" s="323">
        <v>45382</v>
      </c>
      <c r="AX1380" s="324">
        <v>2183</v>
      </c>
      <c r="AY1380" s="325">
        <v>335.21</v>
      </c>
      <c r="AZ1380" s="274">
        <f t="shared" si="426"/>
        <v>0.98765000000000003</v>
      </c>
      <c r="BA1380" s="326">
        <f t="shared" si="436"/>
        <v>339.4016098820432</v>
      </c>
      <c r="BB1380" s="296" t="str">
        <f t="shared" si="437"/>
        <v/>
      </c>
      <c r="BC1380">
        <f t="shared" si="427"/>
        <v>1</v>
      </c>
      <c r="BD1380" s="296"/>
      <c r="BE1380" s="296"/>
      <c r="BF1380" s="332">
        <v>45114</v>
      </c>
      <c r="BG1380" s="2" t="s">
        <v>115</v>
      </c>
      <c r="BH1380" s="2" t="s">
        <v>135</v>
      </c>
      <c r="BI1380" s="323">
        <v>45658</v>
      </c>
      <c r="BJ1380" s="323">
        <v>45747</v>
      </c>
      <c r="BK1380" s="324">
        <v>2159</v>
      </c>
      <c r="BL1380" s="325">
        <v>164.62</v>
      </c>
      <c r="BM1380" s="274">
        <f t="shared" si="428"/>
        <v>0.96609999999999996</v>
      </c>
      <c r="BN1380" s="326">
        <f t="shared" si="438"/>
        <v>170.39643929199877</v>
      </c>
      <c r="BO1380" s="296" t="str">
        <f t="shared" si="439"/>
        <v/>
      </c>
      <c r="BP1380" t="str">
        <f t="shared" si="429"/>
        <v/>
      </c>
      <c r="BQ1380" s="296"/>
      <c r="BR1380" s="332">
        <v>45098</v>
      </c>
      <c r="BS1380" s="2" t="s">
        <v>108</v>
      </c>
      <c r="BT1380" s="2" t="s">
        <v>155</v>
      </c>
      <c r="BU1380" s="323">
        <v>48214</v>
      </c>
      <c r="BV1380" s="323">
        <v>48579</v>
      </c>
      <c r="BW1380" s="324">
        <v>8784</v>
      </c>
      <c r="BX1380" s="325">
        <v>79.88</v>
      </c>
      <c r="BY1380" s="274">
        <f t="shared" si="430"/>
        <v>0.97602</v>
      </c>
      <c r="BZ1380" s="326">
        <f t="shared" si="440"/>
        <v>81.842585192926364</v>
      </c>
      <c r="CA1380" s="296" t="str">
        <f t="shared" si="441"/>
        <v/>
      </c>
    </row>
    <row r="1381" spans="12:79" x14ac:dyDescent="0.25">
      <c r="L1381" s="332">
        <v>43872</v>
      </c>
      <c r="M1381" s="2" t="s">
        <v>108</v>
      </c>
      <c r="N1381" s="2" t="s">
        <v>111</v>
      </c>
      <c r="O1381" s="323">
        <v>45292</v>
      </c>
      <c r="P1381" s="323">
        <v>45657</v>
      </c>
      <c r="Q1381" s="324">
        <v>8784</v>
      </c>
      <c r="R1381" s="325">
        <v>46.85</v>
      </c>
      <c r="S1381" s="274">
        <f t="shared" si="422"/>
        <v>1.06504</v>
      </c>
      <c r="T1381" s="326">
        <f t="shared" si="431"/>
        <v>43.988958161195825</v>
      </c>
      <c r="U1381" s="296" t="str">
        <f t="shared" si="423"/>
        <v/>
      </c>
      <c r="V1381" s="296"/>
      <c r="W1381" s="332">
        <v>44306</v>
      </c>
      <c r="X1381" s="2" t="s">
        <v>108</v>
      </c>
      <c r="Y1381" s="2" t="s">
        <v>110</v>
      </c>
      <c r="Z1381" s="323">
        <v>44927</v>
      </c>
      <c r="AA1381" s="323">
        <v>45291</v>
      </c>
      <c r="AB1381" s="324">
        <v>8760</v>
      </c>
      <c r="AC1381" s="325">
        <v>56.59</v>
      </c>
      <c r="AD1381" s="274">
        <f t="shared" si="424"/>
        <v>1.1032599999999999</v>
      </c>
      <c r="AE1381" s="326">
        <f t="shared" si="432"/>
        <v>51.293439443104987</v>
      </c>
      <c r="AF1381" s="296" t="str">
        <f t="shared" si="433"/>
        <v/>
      </c>
      <c r="AG1381" s="296"/>
      <c r="AH1381" s="332">
        <v>44735</v>
      </c>
      <c r="AI1381" s="2" t="s">
        <v>108</v>
      </c>
      <c r="AJ1381" s="2" t="s">
        <v>155</v>
      </c>
      <c r="AK1381" s="323">
        <v>48214</v>
      </c>
      <c r="AL1381" s="323">
        <v>48579</v>
      </c>
      <c r="AM1381" s="324">
        <v>8784</v>
      </c>
      <c r="AN1381" s="325">
        <v>112.33</v>
      </c>
      <c r="AO1381" s="274">
        <f t="shared" si="425"/>
        <v>1.02495</v>
      </c>
      <c r="AP1381" s="326">
        <f t="shared" si="434"/>
        <v>109.59559002878188</v>
      </c>
      <c r="AQ1381" s="296" t="str">
        <f t="shared" si="435"/>
        <v/>
      </c>
      <c r="AR1381" s="296"/>
      <c r="AS1381" s="332">
        <v>44753</v>
      </c>
      <c r="AT1381" s="2" t="s">
        <v>115</v>
      </c>
      <c r="AU1381" s="2" t="s">
        <v>117</v>
      </c>
      <c r="AV1381" s="323">
        <v>45383</v>
      </c>
      <c r="AW1381" s="323">
        <v>45473</v>
      </c>
      <c r="AX1381" s="324">
        <v>2184</v>
      </c>
      <c r="AY1381" s="325">
        <v>169.31</v>
      </c>
      <c r="AZ1381" s="274">
        <f t="shared" si="426"/>
        <v>0.98765000000000003</v>
      </c>
      <c r="BA1381" s="326">
        <f t="shared" si="436"/>
        <v>171.42712499367184</v>
      </c>
      <c r="BB1381" s="296" t="str">
        <f t="shared" si="437"/>
        <v/>
      </c>
      <c r="BC1381">
        <f t="shared" si="427"/>
        <v>1</v>
      </c>
      <c r="BD1381" s="296"/>
      <c r="BE1381" s="296"/>
      <c r="BF1381" s="332">
        <v>45114</v>
      </c>
      <c r="BG1381" s="2" t="s">
        <v>115</v>
      </c>
      <c r="BH1381" s="2" t="s">
        <v>145</v>
      </c>
      <c r="BI1381" s="323">
        <v>45748</v>
      </c>
      <c r="BJ1381" s="323">
        <v>45838</v>
      </c>
      <c r="BK1381" s="324">
        <v>2184</v>
      </c>
      <c r="BL1381" s="325">
        <v>108.71</v>
      </c>
      <c r="BM1381" s="274">
        <f t="shared" si="428"/>
        <v>0.96609999999999996</v>
      </c>
      <c r="BN1381" s="326">
        <f t="shared" si="438"/>
        <v>112.52458337646206</v>
      </c>
      <c r="BO1381" s="296" t="str">
        <f t="shared" si="439"/>
        <v/>
      </c>
      <c r="BP1381" t="str">
        <f t="shared" si="429"/>
        <v/>
      </c>
      <c r="BQ1381" s="296"/>
      <c r="BR1381" s="332">
        <v>45098</v>
      </c>
      <c r="BS1381" s="2" t="s">
        <v>108</v>
      </c>
      <c r="BT1381" s="2" t="s">
        <v>158</v>
      </c>
      <c r="BU1381" s="323">
        <v>48580</v>
      </c>
      <c r="BV1381" s="323">
        <v>48944</v>
      </c>
      <c r="BW1381" s="324">
        <v>8760</v>
      </c>
      <c r="BX1381" s="325">
        <v>79.2</v>
      </c>
      <c r="BY1381" s="274">
        <f t="shared" si="430"/>
        <v>0.97602</v>
      </c>
      <c r="BZ1381" s="326">
        <f t="shared" si="440"/>
        <v>81.145878158234467</v>
      </c>
      <c r="CA1381" s="296" t="str">
        <f t="shared" si="441"/>
        <v/>
      </c>
    </row>
    <row r="1382" spans="12:79" x14ac:dyDescent="0.25">
      <c r="L1382" s="332">
        <v>43872</v>
      </c>
      <c r="M1382" s="2" t="s">
        <v>108</v>
      </c>
      <c r="N1382" s="2" t="s">
        <v>135</v>
      </c>
      <c r="O1382" s="323">
        <v>45658</v>
      </c>
      <c r="P1382" s="323">
        <v>46022</v>
      </c>
      <c r="Q1382" s="324">
        <v>8760</v>
      </c>
      <c r="R1382" s="325">
        <v>47.43</v>
      </c>
      <c r="S1382" s="274">
        <f t="shared" si="422"/>
        <v>1.06504</v>
      </c>
      <c r="T1382" s="326">
        <f t="shared" si="431"/>
        <v>44.533538646435815</v>
      </c>
      <c r="U1382" s="296" t="str">
        <f t="shared" si="423"/>
        <v/>
      </c>
      <c r="V1382" s="296"/>
      <c r="W1382" s="332">
        <v>44306</v>
      </c>
      <c r="X1382" s="2" t="s">
        <v>108</v>
      </c>
      <c r="Y1382" s="2" t="s">
        <v>111</v>
      </c>
      <c r="Z1382" s="323">
        <v>45292</v>
      </c>
      <c r="AA1382" s="323">
        <v>45657</v>
      </c>
      <c r="AB1382" s="324">
        <v>8784</v>
      </c>
      <c r="AC1382" s="325">
        <v>54.55</v>
      </c>
      <c r="AD1382" s="274">
        <f t="shared" si="424"/>
        <v>1.1032599999999999</v>
      </c>
      <c r="AE1382" s="326">
        <f t="shared" si="432"/>
        <v>49.444373946304587</v>
      </c>
      <c r="AF1382" s="296" t="str">
        <f t="shared" si="433"/>
        <v/>
      </c>
      <c r="AG1382" s="296"/>
      <c r="AH1382" s="332">
        <v>44734</v>
      </c>
      <c r="AI1382" s="2" t="s">
        <v>108</v>
      </c>
      <c r="AJ1382" s="2" t="s">
        <v>110</v>
      </c>
      <c r="AK1382" s="323">
        <v>44927</v>
      </c>
      <c r="AL1382" s="323">
        <v>45291</v>
      </c>
      <c r="AM1382" s="324">
        <v>8760</v>
      </c>
      <c r="AN1382" s="325">
        <v>245.1</v>
      </c>
      <c r="AO1382" s="274">
        <f t="shared" si="425"/>
        <v>1.02495</v>
      </c>
      <c r="AP1382" s="326">
        <f t="shared" si="434"/>
        <v>239.13361627396458</v>
      </c>
      <c r="AQ1382" s="296" t="str">
        <f t="shared" si="435"/>
        <v/>
      </c>
      <c r="AR1382" s="296"/>
      <c r="AS1382" s="332">
        <v>44753</v>
      </c>
      <c r="AT1382" s="2" t="s">
        <v>115</v>
      </c>
      <c r="AU1382" s="2" t="s">
        <v>118</v>
      </c>
      <c r="AV1382" s="323">
        <v>45474</v>
      </c>
      <c r="AW1382" s="323">
        <v>45565</v>
      </c>
      <c r="AX1382" s="324">
        <v>2208</v>
      </c>
      <c r="AY1382" s="325">
        <v>169.97</v>
      </c>
      <c r="AZ1382" s="274">
        <f t="shared" si="426"/>
        <v>0.98765000000000003</v>
      </c>
      <c r="BA1382" s="326">
        <f t="shared" si="436"/>
        <v>172.09537791727837</v>
      </c>
      <c r="BB1382" s="296" t="str">
        <f t="shared" si="437"/>
        <v/>
      </c>
      <c r="BC1382">
        <f t="shared" si="427"/>
        <v>1</v>
      </c>
      <c r="BD1382" s="296"/>
      <c r="BE1382" s="296"/>
      <c r="BF1382" s="332">
        <v>45114</v>
      </c>
      <c r="BG1382" s="2" t="s">
        <v>115</v>
      </c>
      <c r="BH1382" s="2" t="s">
        <v>148</v>
      </c>
      <c r="BI1382" s="323">
        <v>45839</v>
      </c>
      <c r="BJ1382" s="323">
        <v>45930</v>
      </c>
      <c r="BK1382" s="324">
        <v>2208</v>
      </c>
      <c r="BL1382" s="325">
        <v>108.79</v>
      </c>
      <c r="BM1382" s="274">
        <f t="shared" si="428"/>
        <v>0.96609999999999996</v>
      </c>
      <c r="BN1382" s="326">
        <f t="shared" si="438"/>
        <v>112.60739053928165</v>
      </c>
      <c r="BO1382" s="296" t="str">
        <f t="shared" si="439"/>
        <v/>
      </c>
      <c r="BP1382" t="str">
        <f t="shared" si="429"/>
        <v/>
      </c>
      <c r="BQ1382" s="296"/>
      <c r="BR1382" s="332">
        <v>45097</v>
      </c>
      <c r="BS1382" s="2" t="s">
        <v>108</v>
      </c>
      <c r="BT1382" s="2" t="s">
        <v>111</v>
      </c>
      <c r="BU1382" s="323">
        <v>45292</v>
      </c>
      <c r="BV1382" s="323">
        <v>45657</v>
      </c>
      <c r="BW1382" s="324">
        <v>8784</v>
      </c>
      <c r="BX1382" s="325">
        <v>151.58000000000001</v>
      </c>
      <c r="BY1382" s="274">
        <f t="shared" si="430"/>
        <v>0.97602</v>
      </c>
      <c r="BZ1382" s="326">
        <f t="shared" si="440"/>
        <v>155.30419458617652</v>
      </c>
      <c r="CA1382" s="296">
        <f t="shared" si="441"/>
        <v>155.30419458617652</v>
      </c>
    </row>
    <row r="1383" spans="12:79" x14ac:dyDescent="0.25">
      <c r="L1383" s="332">
        <v>43872</v>
      </c>
      <c r="M1383" s="2" t="s">
        <v>108</v>
      </c>
      <c r="N1383" s="2" t="s">
        <v>138</v>
      </c>
      <c r="O1383" s="323">
        <v>46023</v>
      </c>
      <c r="P1383" s="323">
        <v>46387</v>
      </c>
      <c r="Q1383" s="324">
        <v>8760</v>
      </c>
      <c r="R1383" s="325">
        <v>47.98</v>
      </c>
      <c r="S1383" s="274">
        <f t="shared" si="422"/>
        <v>1.06504</v>
      </c>
      <c r="T1383" s="326">
        <f t="shared" si="431"/>
        <v>45.049951175542702</v>
      </c>
      <c r="U1383" s="296" t="str">
        <f t="shared" si="423"/>
        <v/>
      </c>
      <c r="V1383" s="296"/>
      <c r="W1383" s="332">
        <v>44306</v>
      </c>
      <c r="X1383" s="2" t="s">
        <v>108</v>
      </c>
      <c r="Y1383" s="2" t="s">
        <v>135</v>
      </c>
      <c r="Z1383" s="323">
        <v>45658</v>
      </c>
      <c r="AA1383" s="323">
        <v>46022</v>
      </c>
      <c r="AB1383" s="324">
        <v>8760</v>
      </c>
      <c r="AC1383" s="325">
        <v>52.68</v>
      </c>
      <c r="AD1383" s="274">
        <f t="shared" si="424"/>
        <v>1.1032599999999999</v>
      </c>
      <c r="AE1383" s="326">
        <f t="shared" si="432"/>
        <v>47.74939724090423</v>
      </c>
      <c r="AF1383" s="296" t="str">
        <f t="shared" si="433"/>
        <v/>
      </c>
      <c r="AG1383" s="296"/>
      <c r="AH1383" s="332">
        <v>44734</v>
      </c>
      <c r="AI1383" s="2" t="s">
        <v>108</v>
      </c>
      <c r="AJ1383" s="2" t="s">
        <v>111</v>
      </c>
      <c r="AK1383" s="323">
        <v>45292</v>
      </c>
      <c r="AL1383" s="323">
        <v>45657</v>
      </c>
      <c r="AM1383" s="324">
        <v>8784</v>
      </c>
      <c r="AN1383" s="325">
        <v>170.05</v>
      </c>
      <c r="AO1383" s="274">
        <f t="shared" si="425"/>
        <v>1.02495</v>
      </c>
      <c r="AP1383" s="326">
        <f t="shared" si="434"/>
        <v>165.91053222108397</v>
      </c>
      <c r="AQ1383" s="296">
        <f t="shared" si="435"/>
        <v>165.91053222108397</v>
      </c>
      <c r="AR1383" s="296"/>
      <c r="AS1383" s="332">
        <v>44753</v>
      </c>
      <c r="AT1383" s="2" t="s">
        <v>115</v>
      </c>
      <c r="AU1383" s="2" t="s">
        <v>140</v>
      </c>
      <c r="AV1383" s="323">
        <v>45566</v>
      </c>
      <c r="AW1383" s="323">
        <v>45657</v>
      </c>
      <c r="AX1383" s="324">
        <v>2209</v>
      </c>
      <c r="AY1383" s="325">
        <v>241.14</v>
      </c>
      <c r="AZ1383" s="274">
        <f t="shared" si="426"/>
        <v>0.98765000000000003</v>
      </c>
      <c r="BA1383" s="326">
        <f t="shared" si="436"/>
        <v>244.15531817951702</v>
      </c>
      <c r="BB1383" s="296" t="str">
        <f t="shared" si="437"/>
        <v/>
      </c>
      <c r="BC1383" t="str">
        <f t="shared" si="427"/>
        <v/>
      </c>
      <c r="BD1383" s="296"/>
      <c r="BE1383" s="296"/>
      <c r="BF1383" s="332">
        <v>45114</v>
      </c>
      <c r="BG1383" s="2" t="s">
        <v>115</v>
      </c>
      <c r="BH1383" s="2" t="s">
        <v>152</v>
      </c>
      <c r="BI1383" s="323">
        <v>45931</v>
      </c>
      <c r="BJ1383" s="323">
        <v>46022</v>
      </c>
      <c r="BK1383" s="324">
        <v>2209</v>
      </c>
      <c r="BL1383" s="325">
        <v>140.49</v>
      </c>
      <c r="BM1383" s="274">
        <f t="shared" si="428"/>
        <v>0.96609999999999996</v>
      </c>
      <c r="BN1383" s="326">
        <f t="shared" si="438"/>
        <v>145.41972880654177</v>
      </c>
      <c r="BO1383" s="296" t="str">
        <f t="shared" si="439"/>
        <v/>
      </c>
      <c r="BP1383" t="str">
        <f t="shared" si="429"/>
        <v/>
      </c>
      <c r="BQ1383" s="296"/>
      <c r="BR1383" s="332">
        <v>45097</v>
      </c>
      <c r="BS1383" s="2" t="s">
        <v>108</v>
      </c>
      <c r="BT1383" s="2" t="s">
        <v>135</v>
      </c>
      <c r="BU1383" s="323">
        <v>45658</v>
      </c>
      <c r="BV1383" s="323">
        <v>46022</v>
      </c>
      <c r="BW1383" s="324">
        <v>8760</v>
      </c>
      <c r="BX1383" s="325">
        <v>129.30000000000001</v>
      </c>
      <c r="BY1383" s="274">
        <f t="shared" si="430"/>
        <v>0.97602</v>
      </c>
      <c r="BZ1383" s="326">
        <f t="shared" si="440"/>
        <v>132.47679350832976</v>
      </c>
      <c r="CA1383" s="296" t="str">
        <f t="shared" si="441"/>
        <v/>
      </c>
    </row>
    <row r="1384" spans="12:79" x14ac:dyDescent="0.25">
      <c r="L1384" s="332">
        <v>43871</v>
      </c>
      <c r="M1384" s="2" t="s">
        <v>108</v>
      </c>
      <c r="N1384" s="2" t="s">
        <v>151</v>
      </c>
      <c r="O1384" s="323">
        <v>44197</v>
      </c>
      <c r="P1384" s="323">
        <v>44561</v>
      </c>
      <c r="Q1384" s="324">
        <v>8760</v>
      </c>
      <c r="R1384" s="325">
        <v>40.25</v>
      </c>
      <c r="S1384" s="274">
        <f t="shared" si="422"/>
        <v>1.06504</v>
      </c>
      <c r="T1384" s="326">
        <f t="shared" si="431"/>
        <v>37.792007811913166</v>
      </c>
      <c r="U1384" s="296" t="str">
        <f t="shared" si="423"/>
        <v/>
      </c>
      <c r="V1384" s="296"/>
      <c r="W1384" s="332">
        <v>44306</v>
      </c>
      <c r="X1384" s="2" t="s">
        <v>108</v>
      </c>
      <c r="Y1384" s="2" t="s">
        <v>138</v>
      </c>
      <c r="Z1384" s="323">
        <v>46023</v>
      </c>
      <c r="AA1384" s="323">
        <v>46387</v>
      </c>
      <c r="AB1384" s="324">
        <v>8760</v>
      </c>
      <c r="AC1384" s="325">
        <v>52.5</v>
      </c>
      <c r="AD1384" s="274">
        <f t="shared" si="424"/>
        <v>1.1032599999999999</v>
      </c>
      <c r="AE1384" s="326">
        <f t="shared" si="432"/>
        <v>47.586244402951259</v>
      </c>
      <c r="AF1384" s="296" t="str">
        <f t="shared" si="433"/>
        <v/>
      </c>
      <c r="AG1384" s="296"/>
      <c r="AH1384" s="332">
        <v>44734</v>
      </c>
      <c r="AI1384" s="2" t="s">
        <v>108</v>
      </c>
      <c r="AJ1384" s="2" t="s">
        <v>135</v>
      </c>
      <c r="AK1384" s="323">
        <v>45658</v>
      </c>
      <c r="AL1384" s="323">
        <v>46022</v>
      </c>
      <c r="AM1384" s="324">
        <v>8760</v>
      </c>
      <c r="AN1384" s="325">
        <v>139.59</v>
      </c>
      <c r="AO1384" s="274">
        <f t="shared" si="425"/>
        <v>1.02495</v>
      </c>
      <c r="AP1384" s="326">
        <f t="shared" si="434"/>
        <v>136.19200936631054</v>
      </c>
      <c r="AQ1384" s="296" t="str">
        <f t="shared" si="435"/>
        <v/>
      </c>
      <c r="AR1384" s="296"/>
      <c r="AS1384" s="332">
        <v>44753</v>
      </c>
      <c r="AT1384" s="2" t="s">
        <v>115</v>
      </c>
      <c r="AU1384" s="2" t="s">
        <v>135</v>
      </c>
      <c r="AV1384" s="323">
        <v>45658</v>
      </c>
      <c r="AW1384" s="323">
        <v>45747</v>
      </c>
      <c r="AX1384" s="324">
        <v>2159</v>
      </c>
      <c r="AY1384" s="325">
        <v>205.04</v>
      </c>
      <c r="AZ1384" s="274">
        <f t="shared" si="426"/>
        <v>0.98765000000000003</v>
      </c>
      <c r="BA1384" s="326">
        <f t="shared" si="436"/>
        <v>207.60390826709866</v>
      </c>
      <c r="BB1384" s="296" t="str">
        <f t="shared" si="437"/>
        <v/>
      </c>
      <c r="BC1384" t="str">
        <f t="shared" si="427"/>
        <v/>
      </c>
      <c r="BD1384" s="296"/>
      <c r="BE1384" s="296"/>
      <c r="BF1384" s="332">
        <v>45114</v>
      </c>
      <c r="BG1384" s="2" t="s">
        <v>115</v>
      </c>
      <c r="BH1384" s="2" t="s">
        <v>138</v>
      </c>
      <c r="BI1384" s="323">
        <v>46023</v>
      </c>
      <c r="BJ1384" s="323">
        <v>46112</v>
      </c>
      <c r="BK1384" s="324">
        <v>2159</v>
      </c>
      <c r="BL1384" s="325"/>
      <c r="BM1384" s="274">
        <f t="shared" si="428"/>
        <v>0.96609999999999996</v>
      </c>
      <c r="BN1384" s="326" t="str">
        <f t="shared" si="438"/>
        <v/>
      </c>
      <c r="BO1384" s="296" t="str">
        <f t="shared" si="439"/>
        <v/>
      </c>
      <c r="BP1384" t="str">
        <f t="shared" si="429"/>
        <v/>
      </c>
      <c r="BQ1384" s="296"/>
      <c r="BR1384" s="332">
        <v>45097</v>
      </c>
      <c r="BS1384" s="2" t="s">
        <v>108</v>
      </c>
      <c r="BT1384" s="2" t="s">
        <v>138</v>
      </c>
      <c r="BU1384" s="323">
        <v>46023</v>
      </c>
      <c r="BV1384" s="323">
        <v>46387</v>
      </c>
      <c r="BW1384" s="324">
        <v>8760</v>
      </c>
      <c r="BX1384" s="325">
        <v>106.5</v>
      </c>
      <c r="BY1384" s="274">
        <f t="shared" si="430"/>
        <v>0.97602</v>
      </c>
      <c r="BZ1384" s="326">
        <f t="shared" si="440"/>
        <v>109.1166164627774</v>
      </c>
      <c r="CA1384" s="296" t="str">
        <f t="shared" si="441"/>
        <v/>
      </c>
    </row>
    <row r="1385" spans="12:79" x14ac:dyDescent="0.25">
      <c r="L1385" s="332">
        <v>43871</v>
      </c>
      <c r="M1385" s="2" t="s">
        <v>108</v>
      </c>
      <c r="N1385" s="2" t="s">
        <v>133</v>
      </c>
      <c r="O1385" s="323">
        <v>44562</v>
      </c>
      <c r="P1385" s="323">
        <v>44926</v>
      </c>
      <c r="Q1385" s="324">
        <v>8760</v>
      </c>
      <c r="R1385" s="325">
        <v>43.51</v>
      </c>
      <c r="S1385" s="274">
        <f t="shared" si="422"/>
        <v>1.06504</v>
      </c>
      <c r="T1385" s="326">
        <f t="shared" si="431"/>
        <v>40.852925711710355</v>
      </c>
      <c r="U1385" s="296" t="str">
        <f t="shared" si="423"/>
        <v/>
      </c>
      <c r="V1385" s="296"/>
      <c r="W1385" s="332">
        <v>44306</v>
      </c>
      <c r="X1385" s="2" t="s">
        <v>108</v>
      </c>
      <c r="Y1385" s="2" t="s">
        <v>141</v>
      </c>
      <c r="Z1385" s="323">
        <v>46388</v>
      </c>
      <c r="AA1385" s="323">
        <v>46752</v>
      </c>
      <c r="AB1385" s="324">
        <v>8760</v>
      </c>
      <c r="AC1385" s="325">
        <v>52.88</v>
      </c>
      <c r="AD1385" s="274">
        <f t="shared" si="424"/>
        <v>1.1032599999999999</v>
      </c>
      <c r="AE1385" s="326">
        <f t="shared" si="432"/>
        <v>47.930678171963095</v>
      </c>
      <c r="AF1385" s="296" t="str">
        <f t="shared" si="433"/>
        <v/>
      </c>
      <c r="AG1385" s="296"/>
      <c r="AH1385" s="332">
        <v>44734</v>
      </c>
      <c r="AI1385" s="2" t="s">
        <v>108</v>
      </c>
      <c r="AJ1385" s="2" t="s">
        <v>138</v>
      </c>
      <c r="AK1385" s="323">
        <v>46023</v>
      </c>
      <c r="AL1385" s="323">
        <v>46387</v>
      </c>
      <c r="AM1385" s="324">
        <v>8760</v>
      </c>
      <c r="AN1385" s="325">
        <v>130.19</v>
      </c>
      <c r="AO1385" s="274">
        <f t="shared" si="425"/>
        <v>1.02495</v>
      </c>
      <c r="AP1385" s="326">
        <f t="shared" si="434"/>
        <v>127.02083028440411</v>
      </c>
      <c r="AQ1385" s="296" t="str">
        <f t="shared" si="435"/>
        <v/>
      </c>
      <c r="AR1385" s="296"/>
      <c r="AS1385" s="332">
        <v>44753</v>
      </c>
      <c r="AT1385" s="2" t="s">
        <v>115</v>
      </c>
      <c r="AU1385" s="2" t="s">
        <v>145</v>
      </c>
      <c r="AV1385" s="323">
        <v>45748</v>
      </c>
      <c r="AW1385" s="323">
        <v>45838</v>
      </c>
      <c r="AX1385" s="324">
        <v>2184</v>
      </c>
      <c r="AY1385" s="325"/>
      <c r="AZ1385" s="274">
        <f t="shared" si="426"/>
        <v>0.98765000000000003</v>
      </c>
      <c r="BA1385" s="326" t="str">
        <f t="shared" si="436"/>
        <v/>
      </c>
      <c r="BB1385" s="296" t="str">
        <f t="shared" si="437"/>
        <v/>
      </c>
      <c r="BC1385" t="str">
        <f t="shared" si="427"/>
        <v/>
      </c>
      <c r="BD1385" s="296"/>
      <c r="BE1385" s="296"/>
      <c r="BF1385" s="332">
        <v>45114</v>
      </c>
      <c r="BG1385" s="2" t="s">
        <v>115</v>
      </c>
      <c r="BH1385" s="2" t="s">
        <v>157</v>
      </c>
      <c r="BI1385" s="323">
        <v>46113</v>
      </c>
      <c r="BJ1385" s="323">
        <v>46203</v>
      </c>
      <c r="BK1385" s="324">
        <v>2184</v>
      </c>
      <c r="BL1385" s="325"/>
      <c r="BM1385" s="274">
        <f t="shared" si="428"/>
        <v>0.96609999999999996</v>
      </c>
      <c r="BN1385" s="326" t="str">
        <f t="shared" si="438"/>
        <v/>
      </c>
      <c r="BO1385" s="296" t="str">
        <f t="shared" si="439"/>
        <v/>
      </c>
      <c r="BP1385" t="str">
        <f t="shared" si="429"/>
        <v/>
      </c>
      <c r="BQ1385" s="296"/>
      <c r="BR1385" s="332">
        <v>45097</v>
      </c>
      <c r="BS1385" s="2" t="s">
        <v>108</v>
      </c>
      <c r="BT1385" s="2" t="s">
        <v>141</v>
      </c>
      <c r="BU1385" s="323">
        <v>46388</v>
      </c>
      <c r="BV1385" s="323">
        <v>46752</v>
      </c>
      <c r="BW1385" s="324">
        <v>8760</v>
      </c>
      <c r="BX1385" s="325">
        <v>92.08</v>
      </c>
      <c r="BY1385" s="274">
        <f t="shared" si="430"/>
        <v>0.97602</v>
      </c>
      <c r="BZ1385" s="326">
        <f t="shared" si="440"/>
        <v>94.342329050634206</v>
      </c>
      <c r="CA1385" s="296" t="str">
        <f t="shared" si="441"/>
        <v/>
      </c>
    </row>
    <row r="1386" spans="12:79" x14ac:dyDescent="0.25">
      <c r="L1386" s="332">
        <v>43871</v>
      </c>
      <c r="M1386" s="2" t="s">
        <v>108</v>
      </c>
      <c r="N1386" s="2" t="s">
        <v>110</v>
      </c>
      <c r="O1386" s="323">
        <v>44927</v>
      </c>
      <c r="P1386" s="323">
        <v>45291</v>
      </c>
      <c r="Q1386" s="324">
        <v>8760</v>
      </c>
      <c r="R1386" s="325">
        <v>45.56</v>
      </c>
      <c r="S1386" s="274">
        <f t="shared" si="422"/>
        <v>1.06504</v>
      </c>
      <c r="T1386" s="326">
        <f t="shared" si="431"/>
        <v>42.777736047472395</v>
      </c>
      <c r="U1386" s="296" t="str">
        <f t="shared" si="423"/>
        <v/>
      </c>
      <c r="V1386" s="296"/>
      <c r="W1386" s="332">
        <v>44305</v>
      </c>
      <c r="X1386" s="2" t="s">
        <v>108</v>
      </c>
      <c r="Y1386" s="2" t="s">
        <v>133</v>
      </c>
      <c r="Z1386" s="323">
        <v>44562</v>
      </c>
      <c r="AA1386" s="323">
        <v>44926</v>
      </c>
      <c r="AB1386" s="324">
        <v>8760</v>
      </c>
      <c r="AC1386" s="325">
        <v>57.96</v>
      </c>
      <c r="AD1386" s="274">
        <f t="shared" si="424"/>
        <v>1.1032599999999999</v>
      </c>
      <c r="AE1386" s="326">
        <f t="shared" si="432"/>
        <v>52.535213820858189</v>
      </c>
      <c r="AF1386" s="296" t="str">
        <f t="shared" si="433"/>
        <v/>
      </c>
      <c r="AG1386" s="296"/>
      <c r="AH1386" s="332">
        <v>44734</v>
      </c>
      <c r="AI1386" s="2" t="s">
        <v>108</v>
      </c>
      <c r="AJ1386" s="2" t="s">
        <v>141</v>
      </c>
      <c r="AK1386" s="323">
        <v>46388</v>
      </c>
      <c r="AL1386" s="323">
        <v>46752</v>
      </c>
      <c r="AM1386" s="324">
        <v>8760</v>
      </c>
      <c r="AN1386" s="325">
        <v>116.05</v>
      </c>
      <c r="AO1386" s="274">
        <f t="shared" si="425"/>
        <v>1.02495</v>
      </c>
      <c r="AP1386" s="326">
        <f t="shared" si="434"/>
        <v>113.2250353675789</v>
      </c>
      <c r="AQ1386" s="296" t="str">
        <f t="shared" si="435"/>
        <v/>
      </c>
      <c r="AR1386" s="296"/>
      <c r="AS1386" s="332">
        <v>44750</v>
      </c>
      <c r="AT1386" s="2" t="s">
        <v>115</v>
      </c>
      <c r="AU1386" s="2" t="s">
        <v>186</v>
      </c>
      <c r="AV1386" s="323">
        <v>44835</v>
      </c>
      <c r="AW1386" s="323">
        <v>44926</v>
      </c>
      <c r="AX1386" s="324">
        <v>2209</v>
      </c>
      <c r="AY1386" s="325">
        <v>450</v>
      </c>
      <c r="AZ1386" s="274">
        <f t="shared" si="426"/>
        <v>0.98765000000000003</v>
      </c>
      <c r="BA1386" s="326">
        <f t="shared" si="436"/>
        <v>455.62699336809595</v>
      </c>
      <c r="BB1386" s="296" t="str">
        <f t="shared" si="437"/>
        <v/>
      </c>
      <c r="BC1386" t="str">
        <f t="shared" si="427"/>
        <v/>
      </c>
      <c r="BD1386" s="296"/>
      <c r="BE1386" s="296"/>
      <c r="BF1386" s="332">
        <v>45113</v>
      </c>
      <c r="BG1386" s="2" t="s">
        <v>115</v>
      </c>
      <c r="BH1386" s="2" t="s">
        <v>116</v>
      </c>
      <c r="BI1386" s="323">
        <v>45200</v>
      </c>
      <c r="BJ1386" s="323">
        <v>45291</v>
      </c>
      <c r="BK1386" s="324">
        <v>2209</v>
      </c>
      <c r="BL1386" s="325">
        <v>125.03</v>
      </c>
      <c r="BM1386" s="274">
        <f t="shared" si="428"/>
        <v>0.96609999999999996</v>
      </c>
      <c r="BN1386" s="326">
        <f t="shared" si="438"/>
        <v>129.41724459165718</v>
      </c>
      <c r="BO1386" s="296">
        <f t="shared" si="439"/>
        <v>129.41724459165718</v>
      </c>
      <c r="BP1386">
        <f t="shared" si="429"/>
        <v>1</v>
      </c>
      <c r="BQ1386" s="296"/>
      <c r="BR1386" s="332">
        <v>45097</v>
      </c>
      <c r="BS1386" s="2" t="s">
        <v>108</v>
      </c>
      <c r="BT1386" s="2" t="s">
        <v>143</v>
      </c>
      <c r="BU1386" s="323">
        <v>46753</v>
      </c>
      <c r="BV1386" s="323">
        <v>47118</v>
      </c>
      <c r="BW1386" s="324">
        <v>8784</v>
      </c>
      <c r="BX1386" s="325">
        <v>86</v>
      </c>
      <c r="BY1386" s="274">
        <f t="shared" si="430"/>
        <v>0.97602</v>
      </c>
      <c r="BZ1386" s="326">
        <f t="shared" si="440"/>
        <v>88.112948505153582</v>
      </c>
      <c r="CA1386" s="296" t="str">
        <f t="shared" si="441"/>
        <v/>
      </c>
    </row>
    <row r="1387" spans="12:79" x14ac:dyDescent="0.25">
      <c r="L1387" s="332">
        <v>43871</v>
      </c>
      <c r="M1387" s="2" t="s">
        <v>108</v>
      </c>
      <c r="N1387" s="2" t="s">
        <v>111</v>
      </c>
      <c r="O1387" s="323">
        <v>45292</v>
      </c>
      <c r="P1387" s="323">
        <v>45657</v>
      </c>
      <c r="Q1387" s="324">
        <v>8784</v>
      </c>
      <c r="R1387" s="325">
        <v>46.45</v>
      </c>
      <c r="S1387" s="274">
        <f t="shared" si="422"/>
        <v>1.06504</v>
      </c>
      <c r="T1387" s="326">
        <f t="shared" si="431"/>
        <v>43.613385412754454</v>
      </c>
      <c r="U1387" s="296" t="str">
        <f t="shared" si="423"/>
        <v/>
      </c>
      <c r="V1387" s="296"/>
      <c r="W1387" s="332">
        <v>44305</v>
      </c>
      <c r="X1387" s="2" t="s">
        <v>108</v>
      </c>
      <c r="Y1387" s="2" t="s">
        <v>110</v>
      </c>
      <c r="Z1387" s="323">
        <v>44927</v>
      </c>
      <c r="AA1387" s="323">
        <v>45291</v>
      </c>
      <c r="AB1387" s="324">
        <v>8760</v>
      </c>
      <c r="AC1387" s="325">
        <v>56.91</v>
      </c>
      <c r="AD1387" s="274">
        <f t="shared" si="424"/>
        <v>1.1032599999999999</v>
      </c>
      <c r="AE1387" s="326">
        <f t="shared" si="432"/>
        <v>51.583488932799163</v>
      </c>
      <c r="AF1387" s="296" t="str">
        <f t="shared" si="433"/>
        <v/>
      </c>
      <c r="AG1387" s="296"/>
      <c r="AH1387" s="332">
        <v>44734</v>
      </c>
      <c r="AI1387" s="2" t="s">
        <v>108</v>
      </c>
      <c r="AJ1387" s="2" t="s">
        <v>143</v>
      </c>
      <c r="AK1387" s="323">
        <v>46753</v>
      </c>
      <c r="AL1387" s="323">
        <v>47118</v>
      </c>
      <c r="AM1387" s="324">
        <v>8784</v>
      </c>
      <c r="AN1387" s="325">
        <v>111.77</v>
      </c>
      <c r="AO1387" s="274">
        <f t="shared" si="425"/>
        <v>1.02495</v>
      </c>
      <c r="AP1387" s="326">
        <f t="shared" si="434"/>
        <v>109.04922191326405</v>
      </c>
      <c r="AQ1387" s="296" t="str">
        <f t="shared" si="435"/>
        <v/>
      </c>
      <c r="AR1387" s="296"/>
      <c r="AS1387" s="332">
        <v>44750</v>
      </c>
      <c r="AT1387" s="2" t="s">
        <v>115</v>
      </c>
      <c r="AU1387" s="2" t="s">
        <v>110</v>
      </c>
      <c r="AV1387" s="323">
        <v>44927</v>
      </c>
      <c r="AW1387" s="323">
        <v>45016</v>
      </c>
      <c r="AX1387" s="324">
        <v>2159</v>
      </c>
      <c r="AY1387" s="325">
        <v>431.03</v>
      </c>
      <c r="AZ1387" s="274">
        <f t="shared" si="426"/>
        <v>0.98765000000000003</v>
      </c>
      <c r="BA1387" s="326">
        <f t="shared" si="436"/>
        <v>436.41978433655646</v>
      </c>
      <c r="BB1387" s="296" t="str">
        <f t="shared" si="437"/>
        <v/>
      </c>
      <c r="BC1387" t="str">
        <f t="shared" si="427"/>
        <v/>
      </c>
      <c r="BD1387" s="296"/>
      <c r="BE1387" s="296"/>
      <c r="BF1387" s="332">
        <v>45113</v>
      </c>
      <c r="BG1387" s="2" t="s">
        <v>115</v>
      </c>
      <c r="BH1387" s="2" t="s">
        <v>111</v>
      </c>
      <c r="BI1387" s="323">
        <v>45292</v>
      </c>
      <c r="BJ1387" s="323">
        <v>45382</v>
      </c>
      <c r="BK1387" s="324">
        <v>2183</v>
      </c>
      <c r="BL1387" s="325">
        <v>148.01</v>
      </c>
      <c r="BM1387" s="274">
        <f t="shared" si="428"/>
        <v>0.96609999999999996</v>
      </c>
      <c r="BN1387" s="326">
        <f t="shared" si="438"/>
        <v>153.20360211158265</v>
      </c>
      <c r="BO1387" s="296">
        <f t="shared" si="439"/>
        <v>153.20360211158265</v>
      </c>
      <c r="BP1387">
        <f t="shared" si="429"/>
        <v>1</v>
      </c>
      <c r="BQ1387" s="296"/>
      <c r="BR1387" s="332">
        <v>45097</v>
      </c>
      <c r="BS1387" s="2" t="s">
        <v>108</v>
      </c>
      <c r="BT1387" s="2" t="s">
        <v>146</v>
      </c>
      <c r="BU1387" s="323">
        <v>47119</v>
      </c>
      <c r="BV1387" s="323">
        <v>47483</v>
      </c>
      <c r="BW1387" s="324">
        <v>8760</v>
      </c>
      <c r="BX1387" s="325">
        <v>84.25</v>
      </c>
      <c r="BY1387" s="274">
        <f t="shared" si="430"/>
        <v>0.97602</v>
      </c>
      <c r="BZ1387" s="326">
        <f t="shared" si="440"/>
        <v>86.319952459990574</v>
      </c>
      <c r="CA1387" s="296" t="str">
        <f t="shared" si="441"/>
        <v/>
      </c>
    </row>
    <row r="1388" spans="12:79" x14ac:dyDescent="0.25">
      <c r="L1388" s="332">
        <v>43871</v>
      </c>
      <c r="M1388" s="2" t="s">
        <v>108</v>
      </c>
      <c r="N1388" s="2" t="s">
        <v>135</v>
      </c>
      <c r="O1388" s="323">
        <v>45658</v>
      </c>
      <c r="P1388" s="323">
        <v>46022</v>
      </c>
      <c r="Q1388" s="324">
        <v>8760</v>
      </c>
      <c r="R1388" s="325">
        <v>46.85</v>
      </c>
      <c r="S1388" s="274">
        <f t="shared" si="422"/>
        <v>1.06504</v>
      </c>
      <c r="T1388" s="326">
        <f t="shared" si="431"/>
        <v>43.988958161195825</v>
      </c>
      <c r="U1388" s="296" t="str">
        <f t="shared" si="423"/>
        <v/>
      </c>
      <c r="V1388" s="296"/>
      <c r="W1388" s="332">
        <v>44305</v>
      </c>
      <c r="X1388" s="2" t="s">
        <v>108</v>
      </c>
      <c r="Y1388" s="2" t="s">
        <v>111</v>
      </c>
      <c r="Z1388" s="323">
        <v>45292</v>
      </c>
      <c r="AA1388" s="323">
        <v>45657</v>
      </c>
      <c r="AB1388" s="324">
        <v>8784</v>
      </c>
      <c r="AC1388" s="325">
        <v>54.61</v>
      </c>
      <c r="AD1388" s="274">
        <f t="shared" si="424"/>
        <v>1.1032599999999999</v>
      </c>
      <c r="AE1388" s="326">
        <f t="shared" si="432"/>
        <v>49.498758225622254</v>
      </c>
      <c r="AF1388" s="296" t="str">
        <f t="shared" si="433"/>
        <v/>
      </c>
      <c r="AG1388" s="296"/>
      <c r="AH1388" s="332">
        <v>44734</v>
      </c>
      <c r="AI1388" s="2" t="s">
        <v>108</v>
      </c>
      <c r="AJ1388" s="2" t="s">
        <v>146</v>
      </c>
      <c r="AK1388" s="323">
        <v>47119</v>
      </c>
      <c r="AL1388" s="323">
        <v>47483</v>
      </c>
      <c r="AM1388" s="324">
        <v>8760</v>
      </c>
      <c r="AN1388" s="325">
        <v>112.15</v>
      </c>
      <c r="AO1388" s="274">
        <f t="shared" si="425"/>
        <v>1.02495</v>
      </c>
      <c r="AP1388" s="326">
        <f t="shared" si="434"/>
        <v>109.41997170593687</v>
      </c>
      <c r="AQ1388" s="296" t="str">
        <f t="shared" si="435"/>
        <v/>
      </c>
      <c r="AR1388" s="296"/>
      <c r="AS1388" s="332">
        <v>44750</v>
      </c>
      <c r="AT1388" s="2" t="s">
        <v>115</v>
      </c>
      <c r="AU1388" s="2" t="s">
        <v>134</v>
      </c>
      <c r="AV1388" s="323">
        <v>45017</v>
      </c>
      <c r="AW1388" s="323">
        <v>45107</v>
      </c>
      <c r="AX1388" s="324">
        <v>2184</v>
      </c>
      <c r="AY1388" s="325">
        <v>307.73</v>
      </c>
      <c r="AZ1388" s="274">
        <f t="shared" si="426"/>
        <v>0.98765000000000003</v>
      </c>
      <c r="BA1388" s="326">
        <f t="shared" si="436"/>
        <v>311.57798815369819</v>
      </c>
      <c r="BB1388" s="296" t="str">
        <f t="shared" si="437"/>
        <v/>
      </c>
      <c r="BC1388" t="str">
        <f t="shared" si="427"/>
        <v/>
      </c>
      <c r="BD1388" s="296"/>
      <c r="BE1388" s="296"/>
      <c r="BF1388" s="332">
        <v>45113</v>
      </c>
      <c r="BG1388" s="2" t="s">
        <v>115</v>
      </c>
      <c r="BH1388" s="2" t="s">
        <v>117</v>
      </c>
      <c r="BI1388" s="323">
        <v>45383</v>
      </c>
      <c r="BJ1388" s="323">
        <v>45473</v>
      </c>
      <c r="BK1388" s="324">
        <v>2184</v>
      </c>
      <c r="BL1388" s="325">
        <v>122.12</v>
      </c>
      <c r="BM1388" s="274">
        <f t="shared" si="428"/>
        <v>0.96609999999999996</v>
      </c>
      <c r="BN1388" s="326">
        <f t="shared" si="438"/>
        <v>126.40513404409482</v>
      </c>
      <c r="BO1388" s="296">
        <f t="shared" si="439"/>
        <v>126.40513404409482</v>
      </c>
      <c r="BP1388">
        <f t="shared" si="429"/>
        <v>1</v>
      </c>
      <c r="BQ1388" s="296"/>
      <c r="BR1388" s="332">
        <v>45097</v>
      </c>
      <c r="BS1388" s="2" t="s">
        <v>108</v>
      </c>
      <c r="BT1388" s="2" t="s">
        <v>149</v>
      </c>
      <c r="BU1388" s="323">
        <v>47484</v>
      </c>
      <c r="BV1388" s="323">
        <v>47848</v>
      </c>
      <c r="BW1388" s="324">
        <v>8760</v>
      </c>
      <c r="BX1388" s="325">
        <v>83.15</v>
      </c>
      <c r="BY1388" s="274">
        <f t="shared" si="430"/>
        <v>0.97602</v>
      </c>
      <c r="BZ1388" s="326">
        <f t="shared" si="440"/>
        <v>85.192926374459546</v>
      </c>
      <c r="CA1388" s="296" t="str">
        <f t="shared" si="441"/>
        <v/>
      </c>
    </row>
    <row r="1389" spans="12:79" x14ac:dyDescent="0.25">
      <c r="L1389" s="332">
        <v>43871</v>
      </c>
      <c r="M1389" s="2" t="s">
        <v>108</v>
      </c>
      <c r="N1389" s="2" t="s">
        <v>138</v>
      </c>
      <c r="O1389" s="323">
        <v>46023</v>
      </c>
      <c r="P1389" s="323">
        <v>46387</v>
      </c>
      <c r="Q1389" s="324">
        <v>8760</v>
      </c>
      <c r="R1389" s="325">
        <v>47.4</v>
      </c>
      <c r="S1389" s="274">
        <f t="shared" si="422"/>
        <v>1.06504</v>
      </c>
      <c r="T1389" s="326">
        <f t="shared" si="431"/>
        <v>44.505370690302712</v>
      </c>
      <c r="U1389" s="296" t="str">
        <f t="shared" si="423"/>
        <v/>
      </c>
      <c r="V1389" s="296"/>
      <c r="W1389" s="332">
        <v>44305</v>
      </c>
      <c r="X1389" s="2" t="s">
        <v>108</v>
      </c>
      <c r="Y1389" s="2" t="s">
        <v>135</v>
      </c>
      <c r="Z1389" s="323">
        <v>45658</v>
      </c>
      <c r="AA1389" s="323">
        <v>46022</v>
      </c>
      <c r="AB1389" s="324">
        <v>8760</v>
      </c>
      <c r="AC1389" s="325">
        <v>53.05</v>
      </c>
      <c r="AD1389" s="274">
        <f t="shared" si="424"/>
        <v>1.1032599999999999</v>
      </c>
      <c r="AE1389" s="326">
        <f t="shared" si="432"/>
        <v>48.084766963363123</v>
      </c>
      <c r="AF1389" s="296" t="str">
        <f t="shared" si="433"/>
        <v/>
      </c>
      <c r="AG1389" s="296"/>
      <c r="AH1389" s="332">
        <v>44734</v>
      </c>
      <c r="AI1389" s="2" t="s">
        <v>108</v>
      </c>
      <c r="AJ1389" s="2" t="s">
        <v>149</v>
      </c>
      <c r="AK1389" s="323">
        <v>47484</v>
      </c>
      <c r="AL1389" s="323">
        <v>47848</v>
      </c>
      <c r="AM1389" s="324">
        <v>8760</v>
      </c>
      <c r="AN1389" s="325">
        <v>110.26</v>
      </c>
      <c r="AO1389" s="274">
        <f t="shared" si="425"/>
        <v>1.02495</v>
      </c>
      <c r="AP1389" s="326">
        <f t="shared" si="434"/>
        <v>107.57597931606421</v>
      </c>
      <c r="AQ1389" s="296" t="str">
        <f t="shared" si="435"/>
        <v/>
      </c>
      <c r="AR1389" s="296"/>
      <c r="AS1389" s="332">
        <v>44750</v>
      </c>
      <c r="AT1389" s="2" t="s">
        <v>115</v>
      </c>
      <c r="AU1389" s="2" t="s">
        <v>137</v>
      </c>
      <c r="AV1389" s="323">
        <v>45108</v>
      </c>
      <c r="AW1389" s="323">
        <v>45199</v>
      </c>
      <c r="AX1389" s="324">
        <v>2208</v>
      </c>
      <c r="AY1389" s="325">
        <v>302.5</v>
      </c>
      <c r="AZ1389" s="274">
        <f t="shared" si="426"/>
        <v>0.98765000000000003</v>
      </c>
      <c r="BA1389" s="326">
        <f t="shared" si="436"/>
        <v>306.28258998633117</v>
      </c>
      <c r="BB1389" s="296" t="str">
        <f t="shared" si="437"/>
        <v/>
      </c>
      <c r="BC1389" t="str">
        <f t="shared" si="427"/>
        <v/>
      </c>
      <c r="BD1389" s="296"/>
      <c r="BE1389" s="296"/>
      <c r="BF1389" s="332">
        <v>45113</v>
      </c>
      <c r="BG1389" s="2" t="s">
        <v>115</v>
      </c>
      <c r="BH1389" s="2" t="s">
        <v>118</v>
      </c>
      <c r="BI1389" s="323">
        <v>45474</v>
      </c>
      <c r="BJ1389" s="323">
        <v>45565</v>
      </c>
      <c r="BK1389" s="324">
        <v>2208</v>
      </c>
      <c r="BL1389" s="325">
        <v>132.94</v>
      </c>
      <c r="BM1389" s="274">
        <f t="shared" si="428"/>
        <v>0.96609999999999996</v>
      </c>
      <c r="BN1389" s="326">
        <f t="shared" si="438"/>
        <v>137.60480281544355</v>
      </c>
      <c r="BO1389" s="296">
        <f t="shared" si="439"/>
        <v>137.60480281544355</v>
      </c>
      <c r="BP1389">
        <f t="shared" si="429"/>
        <v>1</v>
      </c>
      <c r="BQ1389" s="296"/>
      <c r="BR1389" s="332">
        <v>45097</v>
      </c>
      <c r="BS1389" s="2" t="s">
        <v>108</v>
      </c>
      <c r="BT1389" s="2" t="s">
        <v>153</v>
      </c>
      <c r="BU1389" s="323">
        <v>47849</v>
      </c>
      <c r="BV1389" s="323">
        <v>48213</v>
      </c>
      <c r="BW1389" s="324">
        <v>8760</v>
      </c>
      <c r="BX1389" s="325">
        <v>82.86</v>
      </c>
      <c r="BY1389" s="274">
        <f t="shared" si="430"/>
        <v>0.97602</v>
      </c>
      <c r="BZ1389" s="326">
        <f t="shared" si="440"/>
        <v>84.895801315546805</v>
      </c>
      <c r="CA1389" s="296" t="str">
        <f t="shared" si="441"/>
        <v/>
      </c>
    </row>
    <row r="1390" spans="12:79" x14ac:dyDescent="0.25">
      <c r="L1390" s="332">
        <v>43868</v>
      </c>
      <c r="M1390" s="2" t="s">
        <v>108</v>
      </c>
      <c r="N1390" s="2" t="s">
        <v>151</v>
      </c>
      <c r="O1390" s="323">
        <v>44197</v>
      </c>
      <c r="P1390" s="323">
        <v>44561</v>
      </c>
      <c r="Q1390" s="324">
        <v>8760</v>
      </c>
      <c r="R1390" s="325">
        <v>40.950000000000003</v>
      </c>
      <c r="S1390" s="274">
        <f t="shared" si="422"/>
        <v>1.06504</v>
      </c>
      <c r="T1390" s="326">
        <f t="shared" si="431"/>
        <v>38.449260121685576</v>
      </c>
      <c r="U1390" s="296" t="str">
        <f t="shared" si="423"/>
        <v/>
      </c>
      <c r="V1390" s="296"/>
      <c r="W1390" s="332">
        <v>44305</v>
      </c>
      <c r="X1390" s="2" t="s">
        <v>108</v>
      </c>
      <c r="Y1390" s="2" t="s">
        <v>138</v>
      </c>
      <c r="Z1390" s="323">
        <v>46023</v>
      </c>
      <c r="AA1390" s="323">
        <v>46387</v>
      </c>
      <c r="AB1390" s="324">
        <v>8760</v>
      </c>
      <c r="AC1390" s="325">
        <v>52.25</v>
      </c>
      <c r="AD1390" s="274">
        <f t="shared" si="424"/>
        <v>1.1032599999999999</v>
      </c>
      <c r="AE1390" s="326">
        <f t="shared" si="432"/>
        <v>47.359643239127678</v>
      </c>
      <c r="AF1390" s="296" t="str">
        <f t="shared" si="433"/>
        <v/>
      </c>
      <c r="AG1390" s="296"/>
      <c r="AH1390" s="332">
        <v>44734</v>
      </c>
      <c r="AI1390" s="2" t="s">
        <v>108</v>
      </c>
      <c r="AJ1390" s="2" t="s">
        <v>153</v>
      </c>
      <c r="AK1390" s="323">
        <v>47849</v>
      </c>
      <c r="AL1390" s="323">
        <v>48213</v>
      </c>
      <c r="AM1390" s="324">
        <v>8760</v>
      </c>
      <c r="AN1390" s="325">
        <v>110.08</v>
      </c>
      <c r="AO1390" s="274">
        <f t="shared" si="425"/>
        <v>1.02495</v>
      </c>
      <c r="AP1390" s="326">
        <f t="shared" si="434"/>
        <v>107.40036099321918</v>
      </c>
      <c r="AQ1390" s="296" t="str">
        <f t="shared" si="435"/>
        <v/>
      </c>
      <c r="AR1390" s="296"/>
      <c r="AS1390" s="332">
        <v>44750</v>
      </c>
      <c r="AT1390" s="2" t="s">
        <v>115</v>
      </c>
      <c r="AU1390" s="2" t="s">
        <v>116</v>
      </c>
      <c r="AV1390" s="323">
        <v>45200</v>
      </c>
      <c r="AW1390" s="323">
        <v>45291</v>
      </c>
      <c r="AX1390" s="324">
        <v>2209</v>
      </c>
      <c r="AY1390" s="325">
        <v>371.97</v>
      </c>
      <c r="AZ1390" s="274">
        <f t="shared" si="426"/>
        <v>0.98765000000000003</v>
      </c>
      <c r="BA1390" s="326">
        <f t="shared" si="436"/>
        <v>376.62127271806816</v>
      </c>
      <c r="BB1390" s="296" t="str">
        <f t="shared" si="437"/>
        <v/>
      </c>
      <c r="BC1390">
        <f t="shared" si="427"/>
        <v>1</v>
      </c>
      <c r="BD1390" s="296"/>
      <c r="BE1390" s="296"/>
      <c r="BF1390" s="332">
        <v>45113</v>
      </c>
      <c r="BG1390" s="2" t="s">
        <v>115</v>
      </c>
      <c r="BH1390" s="2" t="s">
        <v>140</v>
      </c>
      <c r="BI1390" s="323">
        <v>45566</v>
      </c>
      <c r="BJ1390" s="323">
        <v>45657</v>
      </c>
      <c r="BK1390" s="324">
        <v>2209</v>
      </c>
      <c r="BL1390" s="325">
        <v>161.34</v>
      </c>
      <c r="BM1390" s="274">
        <f t="shared" si="428"/>
        <v>0.96609999999999996</v>
      </c>
      <c r="BN1390" s="326">
        <f t="shared" si="438"/>
        <v>167.00134561639584</v>
      </c>
      <c r="BO1390" s="296" t="str">
        <f t="shared" si="439"/>
        <v/>
      </c>
      <c r="BP1390" t="str">
        <f t="shared" si="429"/>
        <v/>
      </c>
      <c r="BQ1390" s="296"/>
      <c r="BR1390" s="332">
        <v>45097</v>
      </c>
      <c r="BS1390" s="2" t="s">
        <v>108</v>
      </c>
      <c r="BT1390" s="2" t="s">
        <v>155</v>
      </c>
      <c r="BU1390" s="323">
        <v>48214</v>
      </c>
      <c r="BV1390" s="323">
        <v>48579</v>
      </c>
      <c r="BW1390" s="324">
        <v>8784</v>
      </c>
      <c r="BX1390" s="325">
        <v>82.38</v>
      </c>
      <c r="BY1390" s="274">
        <f t="shared" si="430"/>
        <v>0.97602</v>
      </c>
      <c r="BZ1390" s="326">
        <f t="shared" si="440"/>
        <v>84.40400811458781</v>
      </c>
      <c r="CA1390" s="296" t="str">
        <f t="shared" si="441"/>
        <v/>
      </c>
    </row>
    <row r="1391" spans="12:79" x14ac:dyDescent="0.25">
      <c r="L1391" s="332">
        <v>43868</v>
      </c>
      <c r="M1391" s="2" t="s">
        <v>108</v>
      </c>
      <c r="N1391" s="2" t="s">
        <v>133</v>
      </c>
      <c r="O1391" s="323">
        <v>44562</v>
      </c>
      <c r="P1391" s="323">
        <v>44926</v>
      </c>
      <c r="Q1391" s="324">
        <v>8760</v>
      </c>
      <c r="R1391" s="325">
        <v>44.03</v>
      </c>
      <c r="S1391" s="274">
        <f t="shared" si="422"/>
        <v>1.06504</v>
      </c>
      <c r="T1391" s="326">
        <f t="shared" si="431"/>
        <v>41.341170284684146</v>
      </c>
      <c r="U1391" s="296" t="str">
        <f t="shared" si="423"/>
        <v/>
      </c>
      <c r="V1391" s="296"/>
      <c r="W1391" s="332">
        <v>44305</v>
      </c>
      <c r="X1391" s="2" t="s">
        <v>108</v>
      </c>
      <c r="Y1391" s="2" t="s">
        <v>141</v>
      </c>
      <c r="Z1391" s="323">
        <v>46388</v>
      </c>
      <c r="AA1391" s="323">
        <v>46752</v>
      </c>
      <c r="AB1391" s="324">
        <v>8760</v>
      </c>
      <c r="AC1391" s="325">
        <v>53.37</v>
      </c>
      <c r="AD1391" s="274">
        <f t="shared" si="424"/>
        <v>1.1032599999999999</v>
      </c>
      <c r="AE1391" s="326">
        <f t="shared" si="432"/>
        <v>48.374816453057306</v>
      </c>
      <c r="AF1391" s="296" t="str">
        <f t="shared" si="433"/>
        <v/>
      </c>
      <c r="AG1391" s="296"/>
      <c r="AH1391" s="332">
        <v>44734</v>
      </c>
      <c r="AI1391" s="2" t="s">
        <v>108</v>
      </c>
      <c r="AJ1391" s="2" t="s">
        <v>155</v>
      </c>
      <c r="AK1391" s="323">
        <v>48214</v>
      </c>
      <c r="AL1391" s="323">
        <v>48579</v>
      </c>
      <c r="AM1391" s="324">
        <v>8784</v>
      </c>
      <c r="AN1391" s="325">
        <v>109.88</v>
      </c>
      <c r="AO1391" s="274">
        <f t="shared" si="425"/>
        <v>1.02495</v>
      </c>
      <c r="AP1391" s="326">
        <f t="shared" si="434"/>
        <v>107.20522952339138</v>
      </c>
      <c r="AQ1391" s="296" t="str">
        <f t="shared" si="435"/>
        <v/>
      </c>
      <c r="AR1391" s="296"/>
      <c r="AS1391" s="332">
        <v>44750</v>
      </c>
      <c r="AT1391" s="2" t="s">
        <v>115</v>
      </c>
      <c r="AU1391" s="2" t="s">
        <v>111</v>
      </c>
      <c r="AV1391" s="323">
        <v>45292</v>
      </c>
      <c r="AW1391" s="323">
        <v>45382</v>
      </c>
      <c r="AX1391" s="324">
        <v>2183</v>
      </c>
      <c r="AY1391" s="325">
        <v>340.92</v>
      </c>
      <c r="AZ1391" s="274">
        <f t="shared" si="426"/>
        <v>0.98765000000000003</v>
      </c>
      <c r="BA1391" s="326">
        <f t="shared" si="436"/>
        <v>345.18301017566955</v>
      </c>
      <c r="BB1391" s="296" t="str">
        <f t="shared" si="437"/>
        <v/>
      </c>
      <c r="BC1391">
        <f t="shared" si="427"/>
        <v>1</v>
      </c>
      <c r="BD1391" s="296"/>
      <c r="BE1391" s="296"/>
      <c r="BF1391" s="332">
        <v>45113</v>
      </c>
      <c r="BG1391" s="2" t="s">
        <v>115</v>
      </c>
      <c r="BH1391" s="2" t="s">
        <v>135</v>
      </c>
      <c r="BI1391" s="323">
        <v>45658</v>
      </c>
      <c r="BJ1391" s="323">
        <v>45747</v>
      </c>
      <c r="BK1391" s="324">
        <v>2159</v>
      </c>
      <c r="BL1391" s="325">
        <v>162.72999999999999</v>
      </c>
      <c r="BM1391" s="274">
        <f t="shared" si="428"/>
        <v>0.96609999999999996</v>
      </c>
      <c r="BN1391" s="326">
        <f t="shared" si="438"/>
        <v>168.44012007038609</v>
      </c>
      <c r="BO1391" s="296" t="str">
        <f t="shared" si="439"/>
        <v/>
      </c>
      <c r="BP1391" t="str">
        <f t="shared" si="429"/>
        <v/>
      </c>
      <c r="BQ1391" s="296"/>
      <c r="BR1391" s="332">
        <v>45097</v>
      </c>
      <c r="BS1391" s="2" t="s">
        <v>108</v>
      </c>
      <c r="BT1391" s="2" t="s">
        <v>158</v>
      </c>
      <c r="BU1391" s="323">
        <v>48580</v>
      </c>
      <c r="BV1391" s="323">
        <v>48944</v>
      </c>
      <c r="BW1391" s="324">
        <v>8760</v>
      </c>
      <c r="BX1391" s="325">
        <v>81.7</v>
      </c>
      <c r="BY1391" s="274">
        <f t="shared" si="430"/>
        <v>0.97602</v>
      </c>
      <c r="BZ1391" s="326">
        <f t="shared" si="440"/>
        <v>83.707301079895913</v>
      </c>
      <c r="CA1391" s="296" t="str">
        <f t="shared" si="441"/>
        <v/>
      </c>
    </row>
    <row r="1392" spans="12:79" x14ac:dyDescent="0.25">
      <c r="L1392" s="332">
        <v>43868</v>
      </c>
      <c r="M1392" s="2" t="s">
        <v>108</v>
      </c>
      <c r="N1392" s="2" t="s">
        <v>110</v>
      </c>
      <c r="O1392" s="323">
        <v>44927</v>
      </c>
      <c r="P1392" s="323">
        <v>45291</v>
      </c>
      <c r="Q1392" s="324">
        <v>8760</v>
      </c>
      <c r="R1392" s="325">
        <v>46.13</v>
      </c>
      <c r="S1392" s="274">
        <f t="shared" si="422"/>
        <v>1.06504</v>
      </c>
      <c r="T1392" s="326">
        <f t="shared" si="431"/>
        <v>43.312927214001355</v>
      </c>
      <c r="U1392" s="296" t="str">
        <f t="shared" si="423"/>
        <v/>
      </c>
      <c r="V1392" s="296"/>
      <c r="W1392" s="332">
        <v>44302</v>
      </c>
      <c r="X1392" s="2" t="s">
        <v>108</v>
      </c>
      <c r="Y1392" s="2" t="s">
        <v>133</v>
      </c>
      <c r="Z1392" s="323">
        <v>44562</v>
      </c>
      <c r="AA1392" s="323">
        <v>44926</v>
      </c>
      <c r="AB1392" s="324">
        <v>8760</v>
      </c>
      <c r="AC1392" s="325">
        <v>57.79</v>
      </c>
      <c r="AD1392" s="274">
        <f t="shared" si="424"/>
        <v>1.1032599999999999</v>
      </c>
      <c r="AE1392" s="326">
        <f t="shared" si="432"/>
        <v>52.381125029458154</v>
      </c>
      <c r="AF1392" s="296" t="str">
        <f t="shared" si="433"/>
        <v/>
      </c>
      <c r="AG1392" s="296"/>
      <c r="AH1392" s="332">
        <v>44733</v>
      </c>
      <c r="AI1392" s="2" t="s">
        <v>108</v>
      </c>
      <c r="AJ1392" s="2" t="s">
        <v>110</v>
      </c>
      <c r="AK1392" s="323">
        <v>44927</v>
      </c>
      <c r="AL1392" s="323">
        <v>45291</v>
      </c>
      <c r="AM1392" s="324">
        <v>8760</v>
      </c>
      <c r="AN1392" s="325">
        <v>237.58</v>
      </c>
      <c r="AO1392" s="274">
        <f t="shared" si="425"/>
        <v>1.02495</v>
      </c>
      <c r="AP1392" s="326">
        <f t="shared" si="434"/>
        <v>231.79667300843946</v>
      </c>
      <c r="AQ1392" s="296" t="str">
        <f t="shared" si="435"/>
        <v/>
      </c>
      <c r="AR1392" s="296"/>
      <c r="AS1392" s="332">
        <v>44750</v>
      </c>
      <c r="AT1392" s="2" t="s">
        <v>115</v>
      </c>
      <c r="AU1392" s="2" t="s">
        <v>117</v>
      </c>
      <c r="AV1392" s="323">
        <v>45383</v>
      </c>
      <c r="AW1392" s="323">
        <v>45473</v>
      </c>
      <c r="AX1392" s="324">
        <v>2184</v>
      </c>
      <c r="AY1392" s="325">
        <v>169.13</v>
      </c>
      <c r="AZ1392" s="274">
        <f t="shared" si="426"/>
        <v>0.98765000000000003</v>
      </c>
      <c r="BA1392" s="326">
        <f t="shared" si="436"/>
        <v>171.24487419632459</v>
      </c>
      <c r="BB1392" s="296" t="str">
        <f t="shared" si="437"/>
        <v/>
      </c>
      <c r="BC1392">
        <f t="shared" si="427"/>
        <v>1</v>
      </c>
      <c r="BD1392" s="296"/>
      <c r="BE1392" s="296"/>
      <c r="BF1392" s="332">
        <v>45113</v>
      </c>
      <c r="BG1392" s="2" t="s">
        <v>115</v>
      </c>
      <c r="BH1392" s="2" t="s">
        <v>145</v>
      </c>
      <c r="BI1392" s="323">
        <v>45748</v>
      </c>
      <c r="BJ1392" s="323">
        <v>45838</v>
      </c>
      <c r="BK1392" s="324">
        <v>2184</v>
      </c>
      <c r="BL1392" s="325">
        <v>107.08</v>
      </c>
      <c r="BM1392" s="274">
        <f t="shared" si="428"/>
        <v>0.96609999999999996</v>
      </c>
      <c r="BN1392" s="326">
        <f t="shared" si="438"/>
        <v>110.83738743401304</v>
      </c>
      <c r="BO1392" s="296" t="str">
        <f t="shared" si="439"/>
        <v/>
      </c>
      <c r="BP1392" t="str">
        <f t="shared" si="429"/>
        <v/>
      </c>
      <c r="BQ1392" s="296"/>
      <c r="BR1392" s="332">
        <v>45096</v>
      </c>
      <c r="BS1392" s="2" t="s">
        <v>108</v>
      </c>
      <c r="BT1392" s="2" t="s">
        <v>111</v>
      </c>
      <c r="BU1392" s="323">
        <v>45292</v>
      </c>
      <c r="BV1392" s="323">
        <v>45657</v>
      </c>
      <c r="BW1392" s="324">
        <v>8784</v>
      </c>
      <c r="BX1392" s="325">
        <v>144.85</v>
      </c>
      <c r="BY1392" s="274">
        <f t="shared" si="430"/>
        <v>0.97602</v>
      </c>
      <c r="BZ1392" s="326">
        <f t="shared" si="440"/>
        <v>148.4088440810639</v>
      </c>
      <c r="CA1392" s="296">
        <f t="shared" si="441"/>
        <v>148.4088440810639</v>
      </c>
    </row>
    <row r="1393" spans="12:79" x14ac:dyDescent="0.25">
      <c r="L1393" s="332">
        <v>43868</v>
      </c>
      <c r="M1393" s="2" t="s">
        <v>108</v>
      </c>
      <c r="N1393" s="2" t="s">
        <v>111</v>
      </c>
      <c r="O1393" s="323">
        <v>45292</v>
      </c>
      <c r="P1393" s="323">
        <v>45657</v>
      </c>
      <c r="Q1393" s="324">
        <v>8784</v>
      </c>
      <c r="R1393" s="325">
        <v>46.92</v>
      </c>
      <c r="S1393" s="274">
        <f t="shared" si="422"/>
        <v>1.06504</v>
      </c>
      <c r="T1393" s="326">
        <f t="shared" si="431"/>
        <v>44.054683392173068</v>
      </c>
      <c r="U1393" s="296" t="str">
        <f t="shared" si="423"/>
        <v/>
      </c>
      <c r="V1393" s="296"/>
      <c r="W1393" s="332">
        <v>44302</v>
      </c>
      <c r="X1393" s="2" t="s">
        <v>108</v>
      </c>
      <c r="Y1393" s="2" t="s">
        <v>110</v>
      </c>
      <c r="Z1393" s="323">
        <v>44927</v>
      </c>
      <c r="AA1393" s="323">
        <v>45291</v>
      </c>
      <c r="AB1393" s="324">
        <v>8760</v>
      </c>
      <c r="AC1393" s="325">
        <v>56.83</v>
      </c>
      <c r="AD1393" s="274">
        <f t="shared" si="424"/>
        <v>1.1032599999999999</v>
      </c>
      <c r="AE1393" s="326">
        <f t="shared" si="432"/>
        <v>51.510976560375617</v>
      </c>
      <c r="AF1393" s="296" t="str">
        <f t="shared" si="433"/>
        <v/>
      </c>
      <c r="AG1393" s="296"/>
      <c r="AH1393" s="332">
        <v>44733</v>
      </c>
      <c r="AI1393" s="2" t="s">
        <v>108</v>
      </c>
      <c r="AJ1393" s="2" t="s">
        <v>111</v>
      </c>
      <c r="AK1393" s="323">
        <v>45292</v>
      </c>
      <c r="AL1393" s="323">
        <v>45657</v>
      </c>
      <c r="AM1393" s="324">
        <v>8784</v>
      </c>
      <c r="AN1393" s="325">
        <v>165.23</v>
      </c>
      <c r="AO1393" s="274">
        <f t="shared" si="425"/>
        <v>1.02495</v>
      </c>
      <c r="AP1393" s="326">
        <f t="shared" si="434"/>
        <v>161.20786379823406</v>
      </c>
      <c r="AQ1393" s="296">
        <f t="shared" si="435"/>
        <v>161.20786379823406</v>
      </c>
      <c r="AR1393" s="296"/>
      <c r="AS1393" s="332">
        <v>44750</v>
      </c>
      <c r="AT1393" s="2" t="s">
        <v>115</v>
      </c>
      <c r="AU1393" s="2" t="s">
        <v>118</v>
      </c>
      <c r="AV1393" s="323">
        <v>45474</v>
      </c>
      <c r="AW1393" s="323">
        <v>45565</v>
      </c>
      <c r="AX1393" s="324">
        <v>2208</v>
      </c>
      <c r="AY1393" s="325">
        <v>168.52</v>
      </c>
      <c r="AZ1393" s="274">
        <f t="shared" si="426"/>
        <v>0.98765000000000003</v>
      </c>
      <c r="BA1393" s="326">
        <f t="shared" si="436"/>
        <v>170.6272464942034</v>
      </c>
      <c r="BB1393" s="296" t="str">
        <f t="shared" si="437"/>
        <v/>
      </c>
      <c r="BC1393">
        <f t="shared" si="427"/>
        <v>1</v>
      </c>
      <c r="BD1393" s="296"/>
      <c r="BE1393" s="296"/>
      <c r="BF1393" s="332">
        <v>45113</v>
      </c>
      <c r="BG1393" s="2" t="s">
        <v>115</v>
      </c>
      <c r="BH1393" s="2" t="s">
        <v>148</v>
      </c>
      <c r="BI1393" s="323">
        <v>45839</v>
      </c>
      <c r="BJ1393" s="323">
        <v>45930</v>
      </c>
      <c r="BK1393" s="324">
        <v>2208</v>
      </c>
      <c r="BL1393" s="325">
        <v>107.18</v>
      </c>
      <c r="BM1393" s="274">
        <f t="shared" si="428"/>
        <v>0.96609999999999996</v>
      </c>
      <c r="BN1393" s="326">
        <f t="shared" si="438"/>
        <v>110.94089638753753</v>
      </c>
      <c r="BO1393" s="296" t="str">
        <f t="shared" si="439"/>
        <v/>
      </c>
      <c r="BP1393" t="str">
        <f t="shared" si="429"/>
        <v/>
      </c>
      <c r="BQ1393" s="296"/>
      <c r="BR1393" s="332">
        <v>45096</v>
      </c>
      <c r="BS1393" s="2" t="s">
        <v>108</v>
      </c>
      <c r="BT1393" s="2" t="s">
        <v>135</v>
      </c>
      <c r="BU1393" s="323">
        <v>45658</v>
      </c>
      <c r="BV1393" s="323">
        <v>46022</v>
      </c>
      <c r="BW1393" s="324">
        <v>8760</v>
      </c>
      <c r="BX1393" s="325">
        <v>125.76</v>
      </c>
      <c r="BY1393" s="274">
        <f t="shared" si="430"/>
        <v>0.97602</v>
      </c>
      <c r="BZ1393" s="326">
        <f t="shared" si="440"/>
        <v>128.84981865125715</v>
      </c>
      <c r="CA1393" s="296" t="str">
        <f t="shared" si="441"/>
        <v/>
      </c>
    </row>
    <row r="1394" spans="12:79" x14ac:dyDescent="0.25">
      <c r="L1394" s="332">
        <v>43868</v>
      </c>
      <c r="M1394" s="2" t="s">
        <v>108</v>
      </c>
      <c r="N1394" s="2" t="s">
        <v>135</v>
      </c>
      <c r="O1394" s="323">
        <v>45658</v>
      </c>
      <c r="P1394" s="323">
        <v>46022</v>
      </c>
      <c r="Q1394" s="324">
        <v>8760</v>
      </c>
      <c r="R1394" s="325">
        <v>47.48</v>
      </c>
      <c r="S1394" s="274">
        <f t="shared" si="422"/>
        <v>1.06504</v>
      </c>
      <c r="T1394" s="326">
        <f t="shared" si="431"/>
        <v>44.580485239990985</v>
      </c>
      <c r="U1394" s="296" t="str">
        <f t="shared" si="423"/>
        <v/>
      </c>
      <c r="V1394" s="296"/>
      <c r="W1394" s="332">
        <v>44302</v>
      </c>
      <c r="X1394" s="2" t="s">
        <v>108</v>
      </c>
      <c r="Y1394" s="2" t="s">
        <v>111</v>
      </c>
      <c r="Z1394" s="323">
        <v>45292</v>
      </c>
      <c r="AA1394" s="323">
        <v>45657</v>
      </c>
      <c r="AB1394" s="324">
        <v>8784</v>
      </c>
      <c r="AC1394" s="325">
        <v>54.62</v>
      </c>
      <c r="AD1394" s="274">
        <f t="shared" si="424"/>
        <v>1.1032599999999999</v>
      </c>
      <c r="AE1394" s="326">
        <f t="shared" si="432"/>
        <v>49.50782227217519</v>
      </c>
      <c r="AF1394" s="296" t="str">
        <f t="shared" si="433"/>
        <v/>
      </c>
      <c r="AG1394" s="296"/>
      <c r="AH1394" s="332">
        <v>44733</v>
      </c>
      <c r="AI1394" s="2" t="s">
        <v>108</v>
      </c>
      <c r="AJ1394" s="2" t="s">
        <v>135</v>
      </c>
      <c r="AK1394" s="323">
        <v>45658</v>
      </c>
      <c r="AL1394" s="323">
        <v>46022</v>
      </c>
      <c r="AM1394" s="324">
        <v>8760</v>
      </c>
      <c r="AN1394" s="325">
        <v>138.04</v>
      </c>
      <c r="AO1394" s="274">
        <f t="shared" si="425"/>
        <v>1.02495</v>
      </c>
      <c r="AP1394" s="326">
        <f t="shared" si="434"/>
        <v>134.67974047514511</v>
      </c>
      <c r="AQ1394" s="296" t="str">
        <f t="shared" si="435"/>
        <v/>
      </c>
      <c r="AR1394" s="296"/>
      <c r="AS1394" s="332">
        <v>44750</v>
      </c>
      <c r="AT1394" s="2" t="s">
        <v>115</v>
      </c>
      <c r="AU1394" s="2" t="s">
        <v>140</v>
      </c>
      <c r="AV1394" s="323">
        <v>45566</v>
      </c>
      <c r="AW1394" s="323">
        <v>45657</v>
      </c>
      <c r="AX1394" s="324">
        <v>2209</v>
      </c>
      <c r="AY1394" s="325">
        <v>241.03</v>
      </c>
      <c r="AZ1394" s="274">
        <f t="shared" si="426"/>
        <v>0.98765000000000003</v>
      </c>
      <c r="BA1394" s="326">
        <f t="shared" si="436"/>
        <v>244.04394269224926</v>
      </c>
      <c r="BB1394" s="296" t="str">
        <f t="shared" si="437"/>
        <v/>
      </c>
      <c r="BC1394" t="str">
        <f t="shared" si="427"/>
        <v/>
      </c>
      <c r="BD1394" s="296"/>
      <c r="BE1394" s="296"/>
      <c r="BF1394" s="332">
        <v>45113</v>
      </c>
      <c r="BG1394" s="2" t="s">
        <v>115</v>
      </c>
      <c r="BH1394" s="2" t="s">
        <v>152</v>
      </c>
      <c r="BI1394" s="323">
        <v>45931</v>
      </c>
      <c r="BJ1394" s="323">
        <v>46022</v>
      </c>
      <c r="BK1394" s="324">
        <v>2209</v>
      </c>
      <c r="BL1394" s="325">
        <v>138</v>
      </c>
      <c r="BM1394" s="274">
        <f t="shared" si="428"/>
        <v>0.96609999999999996</v>
      </c>
      <c r="BN1394" s="326">
        <f t="shared" si="438"/>
        <v>142.84235586378222</v>
      </c>
      <c r="BO1394" s="296" t="str">
        <f t="shared" si="439"/>
        <v/>
      </c>
      <c r="BP1394" t="str">
        <f t="shared" si="429"/>
        <v/>
      </c>
      <c r="BQ1394" s="296"/>
      <c r="BR1394" s="332">
        <v>45096</v>
      </c>
      <c r="BS1394" s="2" t="s">
        <v>108</v>
      </c>
      <c r="BT1394" s="2" t="s">
        <v>138</v>
      </c>
      <c r="BU1394" s="323">
        <v>46023</v>
      </c>
      <c r="BV1394" s="323">
        <v>46387</v>
      </c>
      <c r="BW1394" s="324">
        <v>8760</v>
      </c>
      <c r="BX1394" s="325">
        <v>103.44</v>
      </c>
      <c r="BY1394" s="274">
        <f t="shared" si="430"/>
        <v>0.97602</v>
      </c>
      <c r="BZ1394" s="326">
        <f t="shared" si="440"/>
        <v>105.9814348066638</v>
      </c>
      <c r="CA1394" s="296" t="str">
        <f t="shared" si="441"/>
        <v/>
      </c>
    </row>
    <row r="1395" spans="12:79" x14ac:dyDescent="0.25">
      <c r="L1395" s="332">
        <v>43868</v>
      </c>
      <c r="M1395" s="2" t="s">
        <v>108</v>
      </c>
      <c r="N1395" s="2" t="s">
        <v>138</v>
      </c>
      <c r="O1395" s="323">
        <v>46023</v>
      </c>
      <c r="P1395" s="323">
        <v>46387</v>
      </c>
      <c r="Q1395" s="324">
        <v>8760</v>
      </c>
      <c r="R1395" s="325">
        <v>48.03</v>
      </c>
      <c r="S1395" s="274">
        <f t="shared" si="422"/>
        <v>1.06504</v>
      </c>
      <c r="T1395" s="326">
        <f t="shared" si="431"/>
        <v>45.096897769097879</v>
      </c>
      <c r="U1395" s="296" t="str">
        <f t="shared" si="423"/>
        <v/>
      </c>
      <c r="V1395" s="296"/>
      <c r="W1395" s="332">
        <v>44302</v>
      </c>
      <c r="X1395" s="2" t="s">
        <v>108</v>
      </c>
      <c r="Y1395" s="2" t="s">
        <v>135</v>
      </c>
      <c r="Z1395" s="323">
        <v>45658</v>
      </c>
      <c r="AA1395" s="323">
        <v>46022</v>
      </c>
      <c r="AB1395" s="324">
        <v>8760</v>
      </c>
      <c r="AC1395" s="325">
        <v>52.93</v>
      </c>
      <c r="AD1395" s="274">
        <f t="shared" si="424"/>
        <v>1.1032599999999999</v>
      </c>
      <c r="AE1395" s="326">
        <f t="shared" si="432"/>
        <v>47.975998404727811</v>
      </c>
      <c r="AF1395" s="296" t="str">
        <f t="shared" si="433"/>
        <v/>
      </c>
      <c r="AG1395" s="296"/>
      <c r="AH1395" s="332">
        <v>44733</v>
      </c>
      <c r="AI1395" s="2" t="s">
        <v>108</v>
      </c>
      <c r="AJ1395" s="2" t="s">
        <v>138</v>
      </c>
      <c r="AK1395" s="323">
        <v>46023</v>
      </c>
      <c r="AL1395" s="323">
        <v>46387</v>
      </c>
      <c r="AM1395" s="324">
        <v>8760</v>
      </c>
      <c r="AN1395" s="325">
        <v>129.31</v>
      </c>
      <c r="AO1395" s="274">
        <f t="shared" si="425"/>
        <v>1.02495</v>
      </c>
      <c r="AP1395" s="326">
        <f t="shared" si="434"/>
        <v>126.16225181716182</v>
      </c>
      <c r="AQ1395" s="296" t="str">
        <f t="shared" si="435"/>
        <v/>
      </c>
      <c r="AR1395" s="296"/>
      <c r="AS1395" s="332">
        <v>44750</v>
      </c>
      <c r="AT1395" s="2" t="s">
        <v>115</v>
      </c>
      <c r="AU1395" s="2" t="s">
        <v>135</v>
      </c>
      <c r="AV1395" s="323">
        <v>45658</v>
      </c>
      <c r="AW1395" s="323">
        <v>45747</v>
      </c>
      <c r="AX1395" s="324">
        <v>2159</v>
      </c>
      <c r="AY1395" s="325">
        <v>204.75</v>
      </c>
      <c r="AZ1395" s="274">
        <f t="shared" si="426"/>
        <v>0.98765000000000003</v>
      </c>
      <c r="BA1395" s="326">
        <f t="shared" si="436"/>
        <v>207.31028198248367</v>
      </c>
      <c r="BB1395" s="296" t="str">
        <f t="shared" si="437"/>
        <v/>
      </c>
      <c r="BC1395" t="str">
        <f t="shared" si="427"/>
        <v/>
      </c>
      <c r="BD1395" s="296"/>
      <c r="BE1395" s="296"/>
      <c r="BF1395" s="332">
        <v>45113</v>
      </c>
      <c r="BG1395" s="2" t="s">
        <v>115</v>
      </c>
      <c r="BH1395" s="2" t="s">
        <v>138</v>
      </c>
      <c r="BI1395" s="323">
        <v>46023</v>
      </c>
      <c r="BJ1395" s="323">
        <v>46112</v>
      </c>
      <c r="BK1395" s="324">
        <v>2159</v>
      </c>
      <c r="BL1395" s="325"/>
      <c r="BM1395" s="274">
        <f t="shared" si="428"/>
        <v>0.96609999999999996</v>
      </c>
      <c r="BN1395" s="326" t="str">
        <f t="shared" si="438"/>
        <v/>
      </c>
      <c r="BO1395" s="296" t="str">
        <f t="shared" si="439"/>
        <v/>
      </c>
      <c r="BP1395" t="str">
        <f t="shared" si="429"/>
        <v/>
      </c>
      <c r="BQ1395" s="296"/>
      <c r="BR1395" s="332">
        <v>45096</v>
      </c>
      <c r="BS1395" s="2" t="s">
        <v>108</v>
      </c>
      <c r="BT1395" s="2" t="s">
        <v>141</v>
      </c>
      <c r="BU1395" s="323">
        <v>46388</v>
      </c>
      <c r="BV1395" s="323">
        <v>46752</v>
      </c>
      <c r="BW1395" s="324">
        <v>8760</v>
      </c>
      <c r="BX1395" s="325">
        <v>87.88</v>
      </c>
      <c r="BY1395" s="274">
        <f t="shared" si="430"/>
        <v>0.97602</v>
      </c>
      <c r="BZ1395" s="326">
        <f t="shared" si="440"/>
        <v>90.039138542242981</v>
      </c>
      <c r="CA1395" s="296" t="str">
        <f t="shared" si="441"/>
        <v/>
      </c>
    </row>
    <row r="1396" spans="12:79" x14ac:dyDescent="0.25">
      <c r="L1396" s="332">
        <v>43867</v>
      </c>
      <c r="M1396" s="2" t="s">
        <v>108</v>
      </c>
      <c r="N1396" s="2" t="s">
        <v>151</v>
      </c>
      <c r="O1396" s="323">
        <v>44197</v>
      </c>
      <c r="P1396" s="323">
        <v>44561</v>
      </c>
      <c r="Q1396" s="324">
        <v>8760</v>
      </c>
      <c r="R1396" s="325">
        <v>40.68</v>
      </c>
      <c r="S1396" s="274">
        <f t="shared" si="422"/>
        <v>1.06504</v>
      </c>
      <c r="T1396" s="326">
        <f t="shared" si="431"/>
        <v>38.195748516487647</v>
      </c>
      <c r="U1396" s="296" t="str">
        <f t="shared" si="423"/>
        <v/>
      </c>
      <c r="V1396" s="296"/>
      <c r="W1396" s="332">
        <v>44302</v>
      </c>
      <c r="X1396" s="2" t="s">
        <v>108</v>
      </c>
      <c r="Y1396" s="2" t="s">
        <v>138</v>
      </c>
      <c r="Z1396" s="323">
        <v>46023</v>
      </c>
      <c r="AA1396" s="323">
        <v>46387</v>
      </c>
      <c r="AB1396" s="324">
        <v>8760</v>
      </c>
      <c r="AC1396" s="325">
        <v>52.88</v>
      </c>
      <c r="AD1396" s="274">
        <f t="shared" si="424"/>
        <v>1.1032599999999999</v>
      </c>
      <c r="AE1396" s="326">
        <f t="shared" si="432"/>
        <v>47.930678171963095</v>
      </c>
      <c r="AF1396" s="296" t="str">
        <f t="shared" si="433"/>
        <v/>
      </c>
      <c r="AG1396" s="296"/>
      <c r="AH1396" s="332">
        <v>44733</v>
      </c>
      <c r="AI1396" s="2" t="s">
        <v>108</v>
      </c>
      <c r="AJ1396" s="2" t="s">
        <v>141</v>
      </c>
      <c r="AK1396" s="323">
        <v>46388</v>
      </c>
      <c r="AL1396" s="323">
        <v>46752</v>
      </c>
      <c r="AM1396" s="324">
        <v>8760</v>
      </c>
      <c r="AN1396" s="325">
        <v>115.5</v>
      </c>
      <c r="AO1396" s="274">
        <f t="shared" si="425"/>
        <v>1.02495</v>
      </c>
      <c r="AP1396" s="326">
        <f t="shared" si="434"/>
        <v>112.68842382555246</v>
      </c>
      <c r="AQ1396" s="296" t="str">
        <f t="shared" si="435"/>
        <v/>
      </c>
      <c r="AR1396" s="296"/>
      <c r="AS1396" s="332">
        <v>44750</v>
      </c>
      <c r="AT1396" s="2" t="s">
        <v>115</v>
      </c>
      <c r="AU1396" s="2" t="s">
        <v>145</v>
      </c>
      <c r="AV1396" s="323">
        <v>45748</v>
      </c>
      <c r="AW1396" s="323">
        <v>45838</v>
      </c>
      <c r="AX1396" s="324">
        <v>2184</v>
      </c>
      <c r="AY1396" s="325"/>
      <c r="AZ1396" s="274">
        <f t="shared" si="426"/>
        <v>0.98765000000000003</v>
      </c>
      <c r="BA1396" s="326" t="str">
        <f t="shared" si="436"/>
        <v/>
      </c>
      <c r="BB1396" s="296" t="str">
        <f t="shared" si="437"/>
        <v/>
      </c>
      <c r="BC1396" t="str">
        <f t="shared" si="427"/>
        <v/>
      </c>
      <c r="BD1396" s="296"/>
      <c r="BE1396" s="296"/>
      <c r="BF1396" s="332">
        <v>45113</v>
      </c>
      <c r="BG1396" s="2" t="s">
        <v>115</v>
      </c>
      <c r="BH1396" s="2" t="s">
        <v>157</v>
      </c>
      <c r="BI1396" s="323">
        <v>46113</v>
      </c>
      <c r="BJ1396" s="323">
        <v>46203</v>
      </c>
      <c r="BK1396" s="324">
        <v>2184</v>
      </c>
      <c r="BL1396" s="325"/>
      <c r="BM1396" s="274">
        <f t="shared" si="428"/>
        <v>0.96609999999999996</v>
      </c>
      <c r="BN1396" s="326" t="str">
        <f t="shared" si="438"/>
        <v/>
      </c>
      <c r="BO1396" s="296" t="str">
        <f t="shared" si="439"/>
        <v/>
      </c>
      <c r="BP1396" t="str">
        <f t="shared" si="429"/>
        <v/>
      </c>
      <c r="BQ1396" s="296"/>
      <c r="BR1396" s="332">
        <v>45096</v>
      </c>
      <c r="BS1396" s="2" t="s">
        <v>108</v>
      </c>
      <c r="BT1396" s="2" t="s">
        <v>143</v>
      </c>
      <c r="BU1396" s="323">
        <v>46753</v>
      </c>
      <c r="BV1396" s="323">
        <v>47118</v>
      </c>
      <c r="BW1396" s="324">
        <v>8784</v>
      </c>
      <c r="BX1396" s="325">
        <v>84.38</v>
      </c>
      <c r="BY1396" s="274">
        <f t="shared" si="430"/>
        <v>0.97602</v>
      </c>
      <c r="BZ1396" s="326">
        <f t="shared" si="440"/>
        <v>86.453146451916965</v>
      </c>
      <c r="CA1396" s="296" t="str">
        <f t="shared" si="441"/>
        <v/>
      </c>
    </row>
    <row r="1397" spans="12:79" x14ac:dyDescent="0.25">
      <c r="L1397" s="332">
        <v>43867</v>
      </c>
      <c r="M1397" s="2" t="s">
        <v>108</v>
      </c>
      <c r="N1397" s="2" t="s">
        <v>133</v>
      </c>
      <c r="O1397" s="323">
        <v>44562</v>
      </c>
      <c r="P1397" s="323">
        <v>44926</v>
      </c>
      <c r="Q1397" s="324">
        <v>8760</v>
      </c>
      <c r="R1397" s="325">
        <v>43.78</v>
      </c>
      <c r="S1397" s="274">
        <f t="shared" si="422"/>
        <v>1.06504</v>
      </c>
      <c r="T1397" s="326">
        <f t="shared" si="431"/>
        <v>41.106437316908284</v>
      </c>
      <c r="U1397" s="296" t="str">
        <f t="shared" si="423"/>
        <v/>
      </c>
      <c r="V1397" s="296"/>
      <c r="W1397" s="332">
        <v>44302</v>
      </c>
      <c r="X1397" s="2" t="s">
        <v>108</v>
      </c>
      <c r="Y1397" s="2" t="s">
        <v>141</v>
      </c>
      <c r="Z1397" s="323">
        <v>46388</v>
      </c>
      <c r="AA1397" s="323">
        <v>46752</v>
      </c>
      <c r="AB1397" s="324">
        <v>8760</v>
      </c>
      <c r="AC1397" s="325">
        <v>53.25</v>
      </c>
      <c r="AD1397" s="274">
        <f t="shared" si="424"/>
        <v>1.1032599999999999</v>
      </c>
      <c r="AE1397" s="326">
        <f t="shared" si="432"/>
        <v>48.266047894421988</v>
      </c>
      <c r="AF1397" s="296" t="str">
        <f t="shared" si="433"/>
        <v/>
      </c>
      <c r="AG1397" s="296"/>
      <c r="AH1397" s="332">
        <v>44733</v>
      </c>
      <c r="AI1397" s="2" t="s">
        <v>108</v>
      </c>
      <c r="AJ1397" s="2" t="s">
        <v>143</v>
      </c>
      <c r="AK1397" s="323">
        <v>46753</v>
      </c>
      <c r="AL1397" s="323">
        <v>47118</v>
      </c>
      <c r="AM1397" s="324">
        <v>8784</v>
      </c>
      <c r="AN1397" s="325">
        <v>110.94</v>
      </c>
      <c r="AO1397" s="274">
        <f t="shared" si="425"/>
        <v>1.02495</v>
      </c>
      <c r="AP1397" s="326">
        <f t="shared" si="434"/>
        <v>108.2394263134787</v>
      </c>
      <c r="AQ1397" s="296" t="str">
        <f t="shared" si="435"/>
        <v/>
      </c>
      <c r="AR1397" s="296"/>
      <c r="AS1397" s="332">
        <v>44749</v>
      </c>
      <c r="AT1397" s="2" t="s">
        <v>115</v>
      </c>
      <c r="AU1397" s="2" t="s">
        <v>186</v>
      </c>
      <c r="AV1397" s="323">
        <v>44835</v>
      </c>
      <c r="AW1397" s="323">
        <v>44926</v>
      </c>
      <c r="AX1397" s="324">
        <v>2209</v>
      </c>
      <c r="AY1397" s="325">
        <v>463.3</v>
      </c>
      <c r="AZ1397" s="274">
        <f t="shared" si="426"/>
        <v>0.98765000000000003</v>
      </c>
      <c r="BA1397" s="326">
        <f t="shared" si="436"/>
        <v>469.09330228319749</v>
      </c>
      <c r="BB1397" s="296" t="str">
        <f t="shared" si="437"/>
        <v/>
      </c>
      <c r="BC1397" t="str">
        <f t="shared" si="427"/>
        <v/>
      </c>
      <c r="BD1397" s="296"/>
      <c r="BE1397" s="296"/>
      <c r="BF1397" s="332">
        <v>45112</v>
      </c>
      <c r="BG1397" s="2" t="s">
        <v>115</v>
      </c>
      <c r="BH1397" s="2" t="s">
        <v>116</v>
      </c>
      <c r="BI1397" s="323">
        <v>45200</v>
      </c>
      <c r="BJ1397" s="323">
        <v>45291</v>
      </c>
      <c r="BK1397" s="324">
        <v>2209</v>
      </c>
      <c r="BL1397" s="325">
        <v>128.1</v>
      </c>
      <c r="BM1397" s="274">
        <f t="shared" si="428"/>
        <v>0.96609999999999996</v>
      </c>
      <c r="BN1397" s="326">
        <f t="shared" si="438"/>
        <v>132.59496946485871</v>
      </c>
      <c r="BO1397" s="296">
        <f t="shared" si="439"/>
        <v>132.59496946485871</v>
      </c>
      <c r="BP1397">
        <f t="shared" si="429"/>
        <v>1</v>
      </c>
      <c r="BQ1397" s="296"/>
      <c r="BR1397" s="332">
        <v>45096</v>
      </c>
      <c r="BS1397" s="2" t="s">
        <v>108</v>
      </c>
      <c r="BT1397" s="2" t="s">
        <v>146</v>
      </c>
      <c r="BU1397" s="323">
        <v>47119</v>
      </c>
      <c r="BV1397" s="323">
        <v>47483</v>
      </c>
      <c r="BW1397" s="324">
        <v>8760</v>
      </c>
      <c r="BX1397" s="325">
        <v>81.77</v>
      </c>
      <c r="BY1397" s="274">
        <f t="shared" si="430"/>
        <v>0.97602</v>
      </c>
      <c r="BZ1397" s="326">
        <f t="shared" si="440"/>
        <v>83.779020921702426</v>
      </c>
      <c r="CA1397" s="296" t="str">
        <f t="shared" si="441"/>
        <v/>
      </c>
    </row>
    <row r="1398" spans="12:79" x14ac:dyDescent="0.25">
      <c r="L1398" s="332">
        <v>43867</v>
      </c>
      <c r="M1398" s="2" t="s">
        <v>108</v>
      </c>
      <c r="N1398" s="2" t="s">
        <v>110</v>
      </c>
      <c r="O1398" s="323">
        <v>44927</v>
      </c>
      <c r="P1398" s="323">
        <v>45291</v>
      </c>
      <c r="Q1398" s="324">
        <v>8760</v>
      </c>
      <c r="R1398" s="325">
        <v>45.87</v>
      </c>
      <c r="S1398" s="274">
        <f t="shared" si="422"/>
        <v>1.06504</v>
      </c>
      <c r="T1398" s="326">
        <f t="shared" si="431"/>
        <v>43.068804927514456</v>
      </c>
      <c r="U1398" s="296" t="str">
        <f t="shared" si="423"/>
        <v/>
      </c>
      <c r="V1398" s="296"/>
      <c r="W1398" s="332">
        <v>44301</v>
      </c>
      <c r="X1398" s="2" t="s">
        <v>108</v>
      </c>
      <c r="Y1398" s="2" t="s">
        <v>133</v>
      </c>
      <c r="Z1398" s="323">
        <v>44562</v>
      </c>
      <c r="AA1398" s="323">
        <v>44926</v>
      </c>
      <c r="AB1398" s="324">
        <v>8760</v>
      </c>
      <c r="AC1398" s="325">
        <v>57.34</v>
      </c>
      <c r="AD1398" s="274">
        <f t="shared" si="424"/>
        <v>1.1032599999999999</v>
      </c>
      <c r="AE1398" s="326">
        <f t="shared" si="432"/>
        <v>51.973242934575723</v>
      </c>
      <c r="AF1398" s="296" t="str">
        <f t="shared" si="433"/>
        <v/>
      </c>
      <c r="AG1398" s="296"/>
      <c r="AH1398" s="332">
        <v>44733</v>
      </c>
      <c r="AI1398" s="2" t="s">
        <v>108</v>
      </c>
      <c r="AJ1398" s="2" t="s">
        <v>146</v>
      </c>
      <c r="AK1398" s="323">
        <v>47119</v>
      </c>
      <c r="AL1398" s="323">
        <v>47483</v>
      </c>
      <c r="AM1398" s="324">
        <v>8760</v>
      </c>
      <c r="AN1398" s="325">
        <v>111.32</v>
      </c>
      <c r="AO1398" s="274">
        <f t="shared" si="425"/>
        <v>1.02495</v>
      </c>
      <c r="AP1398" s="326">
        <f t="shared" si="434"/>
        <v>108.61017610615151</v>
      </c>
      <c r="AQ1398" s="296" t="str">
        <f t="shared" si="435"/>
        <v/>
      </c>
      <c r="AR1398" s="296"/>
      <c r="AS1398" s="332">
        <v>44749</v>
      </c>
      <c r="AT1398" s="2" t="s">
        <v>115</v>
      </c>
      <c r="AU1398" s="2" t="s">
        <v>110</v>
      </c>
      <c r="AV1398" s="323">
        <v>44927</v>
      </c>
      <c r="AW1398" s="323">
        <v>45016</v>
      </c>
      <c r="AX1398" s="324">
        <v>2159</v>
      </c>
      <c r="AY1398" s="325">
        <v>449.84</v>
      </c>
      <c r="AZ1398" s="274">
        <f t="shared" si="426"/>
        <v>0.98765000000000003</v>
      </c>
      <c r="BA1398" s="326">
        <f t="shared" si="436"/>
        <v>455.46499265934284</v>
      </c>
      <c r="BB1398" s="296" t="str">
        <f t="shared" si="437"/>
        <v/>
      </c>
      <c r="BC1398" t="str">
        <f t="shared" si="427"/>
        <v/>
      </c>
      <c r="BD1398" s="296"/>
      <c r="BE1398" s="296"/>
      <c r="BF1398" s="332">
        <v>45112</v>
      </c>
      <c r="BG1398" s="2" t="s">
        <v>115</v>
      </c>
      <c r="BH1398" s="2" t="s">
        <v>111</v>
      </c>
      <c r="BI1398" s="323">
        <v>45292</v>
      </c>
      <c r="BJ1398" s="323">
        <v>45382</v>
      </c>
      <c r="BK1398" s="324">
        <v>2183</v>
      </c>
      <c r="BL1398" s="325">
        <v>148.71</v>
      </c>
      <c r="BM1398" s="274">
        <f t="shared" si="428"/>
        <v>0.96609999999999996</v>
      </c>
      <c r="BN1398" s="326">
        <f t="shared" si="438"/>
        <v>153.92816478625403</v>
      </c>
      <c r="BO1398" s="296">
        <f t="shared" si="439"/>
        <v>153.92816478625403</v>
      </c>
      <c r="BP1398">
        <f t="shared" si="429"/>
        <v>1</v>
      </c>
      <c r="BQ1398" s="296"/>
      <c r="BR1398" s="332">
        <v>45096</v>
      </c>
      <c r="BS1398" s="2" t="s">
        <v>108</v>
      </c>
      <c r="BT1398" s="2" t="s">
        <v>149</v>
      </c>
      <c r="BU1398" s="323">
        <v>47484</v>
      </c>
      <c r="BV1398" s="323">
        <v>47848</v>
      </c>
      <c r="BW1398" s="324">
        <v>8760</v>
      </c>
      <c r="BX1398" s="325">
        <v>80.67</v>
      </c>
      <c r="BY1398" s="274">
        <f t="shared" si="430"/>
        <v>0.97602</v>
      </c>
      <c r="BZ1398" s="326">
        <f t="shared" si="440"/>
        <v>82.651994836171397</v>
      </c>
      <c r="CA1398" s="296" t="str">
        <f t="shared" si="441"/>
        <v/>
      </c>
    </row>
    <row r="1399" spans="12:79" x14ac:dyDescent="0.25">
      <c r="L1399" s="332">
        <v>43867</v>
      </c>
      <c r="M1399" s="2" t="s">
        <v>108</v>
      </c>
      <c r="N1399" s="2" t="s">
        <v>111</v>
      </c>
      <c r="O1399" s="323">
        <v>45292</v>
      </c>
      <c r="P1399" s="323">
        <v>45657</v>
      </c>
      <c r="Q1399" s="324">
        <v>8784</v>
      </c>
      <c r="R1399" s="325">
        <v>46.89</v>
      </c>
      <c r="S1399" s="274">
        <f t="shared" si="422"/>
        <v>1.06504</v>
      </c>
      <c r="T1399" s="326">
        <f t="shared" si="431"/>
        <v>44.026515436039965</v>
      </c>
      <c r="U1399" s="296" t="str">
        <f t="shared" si="423"/>
        <v/>
      </c>
      <c r="V1399" s="296"/>
      <c r="W1399" s="332">
        <v>44301</v>
      </c>
      <c r="X1399" s="2" t="s">
        <v>108</v>
      </c>
      <c r="Y1399" s="2" t="s">
        <v>110</v>
      </c>
      <c r="Z1399" s="323">
        <v>44927</v>
      </c>
      <c r="AA1399" s="323">
        <v>45291</v>
      </c>
      <c r="AB1399" s="324">
        <v>8760</v>
      </c>
      <c r="AC1399" s="325">
        <v>56.67</v>
      </c>
      <c r="AD1399" s="274">
        <f t="shared" si="424"/>
        <v>1.1032599999999999</v>
      </c>
      <c r="AE1399" s="326">
        <f t="shared" si="432"/>
        <v>51.365951815528533</v>
      </c>
      <c r="AF1399" s="296" t="str">
        <f t="shared" si="433"/>
        <v/>
      </c>
      <c r="AG1399" s="296"/>
      <c r="AH1399" s="332">
        <v>44733</v>
      </c>
      <c r="AI1399" s="2" t="s">
        <v>108</v>
      </c>
      <c r="AJ1399" s="2" t="s">
        <v>149</v>
      </c>
      <c r="AK1399" s="323">
        <v>47484</v>
      </c>
      <c r="AL1399" s="323">
        <v>47848</v>
      </c>
      <c r="AM1399" s="324">
        <v>8760</v>
      </c>
      <c r="AN1399" s="325">
        <v>109.43</v>
      </c>
      <c r="AO1399" s="274">
        <f t="shared" si="425"/>
        <v>1.02495</v>
      </c>
      <c r="AP1399" s="326">
        <f t="shared" si="434"/>
        <v>106.76618371627885</v>
      </c>
      <c r="AQ1399" s="296" t="str">
        <f t="shared" si="435"/>
        <v/>
      </c>
      <c r="AR1399" s="296"/>
      <c r="AS1399" s="332">
        <v>44749</v>
      </c>
      <c r="AT1399" s="2" t="s">
        <v>115</v>
      </c>
      <c r="AU1399" s="2" t="s">
        <v>134</v>
      </c>
      <c r="AV1399" s="323">
        <v>45017</v>
      </c>
      <c r="AW1399" s="323">
        <v>45107</v>
      </c>
      <c r="AX1399" s="324">
        <v>2184</v>
      </c>
      <c r="AY1399" s="325">
        <v>322.01</v>
      </c>
      <c r="AZ1399" s="274">
        <f t="shared" si="426"/>
        <v>0.98765000000000003</v>
      </c>
      <c r="BA1399" s="326">
        <f t="shared" si="436"/>
        <v>326.03655140991242</v>
      </c>
      <c r="BB1399" s="296" t="str">
        <f t="shared" si="437"/>
        <v/>
      </c>
      <c r="BC1399" t="str">
        <f t="shared" si="427"/>
        <v/>
      </c>
      <c r="BD1399" s="296"/>
      <c r="BE1399" s="296"/>
      <c r="BF1399" s="332">
        <v>45112</v>
      </c>
      <c r="BG1399" s="2" t="s">
        <v>115</v>
      </c>
      <c r="BH1399" s="2" t="s">
        <v>117</v>
      </c>
      <c r="BI1399" s="323">
        <v>45383</v>
      </c>
      <c r="BJ1399" s="323">
        <v>45473</v>
      </c>
      <c r="BK1399" s="324">
        <v>2184</v>
      </c>
      <c r="BL1399" s="325">
        <v>121.94</v>
      </c>
      <c r="BM1399" s="274">
        <f t="shared" si="428"/>
        <v>0.96609999999999996</v>
      </c>
      <c r="BN1399" s="326">
        <f t="shared" si="438"/>
        <v>126.21881792775075</v>
      </c>
      <c r="BO1399" s="296">
        <f t="shared" si="439"/>
        <v>126.21881792775075</v>
      </c>
      <c r="BP1399">
        <f t="shared" si="429"/>
        <v>1</v>
      </c>
      <c r="BQ1399" s="296"/>
      <c r="BR1399" s="332">
        <v>45096</v>
      </c>
      <c r="BS1399" s="2" t="s">
        <v>108</v>
      </c>
      <c r="BT1399" s="2" t="s">
        <v>153</v>
      </c>
      <c r="BU1399" s="323">
        <v>47849</v>
      </c>
      <c r="BV1399" s="323">
        <v>48213</v>
      </c>
      <c r="BW1399" s="324">
        <v>8760</v>
      </c>
      <c r="BX1399" s="325">
        <v>80.38</v>
      </c>
      <c r="BY1399" s="274">
        <f t="shared" si="430"/>
        <v>0.97602</v>
      </c>
      <c r="BZ1399" s="326">
        <f t="shared" si="440"/>
        <v>82.354869777258656</v>
      </c>
      <c r="CA1399" s="296" t="str">
        <f t="shared" si="441"/>
        <v/>
      </c>
    </row>
    <row r="1400" spans="12:79" x14ac:dyDescent="0.25">
      <c r="L1400" s="332">
        <v>43867</v>
      </c>
      <c r="M1400" s="2" t="s">
        <v>108</v>
      </c>
      <c r="N1400" s="2" t="s">
        <v>135</v>
      </c>
      <c r="O1400" s="323">
        <v>45658</v>
      </c>
      <c r="P1400" s="323">
        <v>46022</v>
      </c>
      <c r="Q1400" s="324">
        <v>8760</v>
      </c>
      <c r="R1400" s="325">
        <v>47.35</v>
      </c>
      <c r="S1400" s="274">
        <f t="shared" si="422"/>
        <v>1.06504</v>
      </c>
      <c r="T1400" s="326">
        <f t="shared" si="431"/>
        <v>44.458424096747542</v>
      </c>
      <c r="U1400" s="296" t="str">
        <f t="shared" si="423"/>
        <v/>
      </c>
      <c r="V1400" s="296"/>
      <c r="W1400" s="332">
        <v>44301</v>
      </c>
      <c r="X1400" s="2" t="s">
        <v>108</v>
      </c>
      <c r="Y1400" s="2" t="s">
        <v>111</v>
      </c>
      <c r="Z1400" s="323">
        <v>45292</v>
      </c>
      <c r="AA1400" s="323">
        <v>45657</v>
      </c>
      <c r="AB1400" s="324">
        <v>8784</v>
      </c>
      <c r="AC1400" s="325">
        <v>54.3</v>
      </c>
      <c r="AD1400" s="274">
        <f t="shared" si="424"/>
        <v>1.1032599999999999</v>
      </c>
      <c r="AE1400" s="326">
        <f t="shared" si="432"/>
        <v>49.217772782481013</v>
      </c>
      <c r="AF1400" s="296" t="str">
        <f t="shared" si="433"/>
        <v/>
      </c>
      <c r="AG1400" s="296"/>
      <c r="AH1400" s="332">
        <v>44733</v>
      </c>
      <c r="AI1400" s="2" t="s">
        <v>108</v>
      </c>
      <c r="AJ1400" s="2" t="s">
        <v>153</v>
      </c>
      <c r="AK1400" s="323">
        <v>47849</v>
      </c>
      <c r="AL1400" s="323">
        <v>48213</v>
      </c>
      <c r="AM1400" s="324">
        <v>8760</v>
      </c>
      <c r="AN1400" s="325">
        <v>109.25</v>
      </c>
      <c r="AO1400" s="274">
        <f t="shared" si="425"/>
        <v>1.02495</v>
      </c>
      <c r="AP1400" s="326">
        <f t="shared" si="434"/>
        <v>106.59056539343382</v>
      </c>
      <c r="AQ1400" s="296" t="str">
        <f t="shared" si="435"/>
        <v/>
      </c>
      <c r="AR1400" s="296"/>
      <c r="AS1400" s="332">
        <v>44749</v>
      </c>
      <c r="AT1400" s="2" t="s">
        <v>115</v>
      </c>
      <c r="AU1400" s="2" t="s">
        <v>137</v>
      </c>
      <c r="AV1400" s="323">
        <v>45108</v>
      </c>
      <c r="AW1400" s="323">
        <v>45199</v>
      </c>
      <c r="AX1400" s="324">
        <v>2208</v>
      </c>
      <c r="AY1400" s="325">
        <v>319.61</v>
      </c>
      <c r="AZ1400" s="274">
        <f t="shared" si="426"/>
        <v>0.98765000000000003</v>
      </c>
      <c r="BA1400" s="326">
        <f t="shared" si="436"/>
        <v>323.60654077861591</v>
      </c>
      <c r="BB1400" s="296" t="str">
        <f t="shared" si="437"/>
        <v/>
      </c>
      <c r="BC1400" t="str">
        <f t="shared" si="427"/>
        <v/>
      </c>
      <c r="BD1400" s="296"/>
      <c r="BE1400" s="296"/>
      <c r="BF1400" s="332">
        <v>45112</v>
      </c>
      <c r="BG1400" s="2" t="s">
        <v>115</v>
      </c>
      <c r="BH1400" s="2" t="s">
        <v>118</v>
      </c>
      <c r="BI1400" s="323">
        <v>45474</v>
      </c>
      <c r="BJ1400" s="323">
        <v>45565</v>
      </c>
      <c r="BK1400" s="324">
        <v>2208</v>
      </c>
      <c r="BL1400" s="325">
        <v>131.99</v>
      </c>
      <c r="BM1400" s="274">
        <f t="shared" si="428"/>
        <v>0.96609999999999996</v>
      </c>
      <c r="BN1400" s="326">
        <f t="shared" si="438"/>
        <v>136.62146775696098</v>
      </c>
      <c r="BO1400" s="296">
        <f t="shared" si="439"/>
        <v>136.62146775696098</v>
      </c>
      <c r="BP1400">
        <f t="shared" si="429"/>
        <v>1</v>
      </c>
      <c r="BQ1400" s="296"/>
      <c r="BR1400" s="332">
        <v>45096</v>
      </c>
      <c r="BS1400" s="2" t="s">
        <v>108</v>
      </c>
      <c r="BT1400" s="2" t="s">
        <v>155</v>
      </c>
      <c r="BU1400" s="323">
        <v>48214</v>
      </c>
      <c r="BV1400" s="323">
        <v>48579</v>
      </c>
      <c r="BW1400" s="324">
        <v>8784</v>
      </c>
      <c r="BX1400" s="325">
        <v>79.900000000000006</v>
      </c>
      <c r="BY1400" s="274">
        <f t="shared" si="430"/>
        <v>0.97602</v>
      </c>
      <c r="BZ1400" s="326">
        <f t="shared" si="440"/>
        <v>81.863076576299676</v>
      </c>
      <c r="CA1400" s="296" t="str">
        <f t="shared" si="441"/>
        <v/>
      </c>
    </row>
    <row r="1401" spans="12:79" x14ac:dyDescent="0.25">
      <c r="L1401" s="332">
        <v>43867</v>
      </c>
      <c r="M1401" s="2" t="s">
        <v>108</v>
      </c>
      <c r="N1401" s="2" t="s">
        <v>138</v>
      </c>
      <c r="O1401" s="323">
        <v>46023</v>
      </c>
      <c r="P1401" s="323">
        <v>46387</v>
      </c>
      <c r="Q1401" s="324">
        <v>8760</v>
      </c>
      <c r="R1401" s="325">
        <v>47.9</v>
      </c>
      <c r="S1401" s="274">
        <f t="shared" si="422"/>
        <v>1.06504</v>
      </c>
      <c r="T1401" s="326">
        <f t="shared" si="431"/>
        <v>44.974836625854429</v>
      </c>
      <c r="U1401" s="296" t="str">
        <f t="shared" si="423"/>
        <v/>
      </c>
      <c r="V1401" s="296"/>
      <c r="W1401" s="332">
        <v>44301</v>
      </c>
      <c r="X1401" s="2" t="s">
        <v>108</v>
      </c>
      <c r="Y1401" s="2" t="s">
        <v>135</v>
      </c>
      <c r="Z1401" s="323">
        <v>45658</v>
      </c>
      <c r="AA1401" s="323">
        <v>46022</v>
      </c>
      <c r="AB1401" s="324">
        <v>8760</v>
      </c>
      <c r="AC1401" s="325">
        <v>52.83</v>
      </c>
      <c r="AD1401" s="274">
        <f t="shared" si="424"/>
        <v>1.1032599999999999</v>
      </c>
      <c r="AE1401" s="326">
        <f t="shared" si="432"/>
        <v>47.885357939198379</v>
      </c>
      <c r="AF1401" s="296" t="str">
        <f t="shared" si="433"/>
        <v/>
      </c>
      <c r="AG1401" s="296"/>
      <c r="AH1401" s="332">
        <v>44733</v>
      </c>
      <c r="AI1401" s="2" t="s">
        <v>108</v>
      </c>
      <c r="AJ1401" s="2" t="s">
        <v>155</v>
      </c>
      <c r="AK1401" s="323">
        <v>48214</v>
      </c>
      <c r="AL1401" s="323">
        <v>48579</v>
      </c>
      <c r="AM1401" s="324">
        <v>8784</v>
      </c>
      <c r="AN1401" s="325">
        <v>109.05</v>
      </c>
      <c r="AO1401" s="274">
        <f t="shared" si="425"/>
        <v>1.02495</v>
      </c>
      <c r="AP1401" s="326">
        <f t="shared" si="434"/>
        <v>106.39543392360602</v>
      </c>
      <c r="AQ1401" s="296" t="str">
        <f t="shared" si="435"/>
        <v/>
      </c>
      <c r="AR1401" s="296"/>
      <c r="AS1401" s="332">
        <v>44749</v>
      </c>
      <c r="AT1401" s="2" t="s">
        <v>115</v>
      </c>
      <c r="AU1401" s="2" t="s">
        <v>116</v>
      </c>
      <c r="AV1401" s="323">
        <v>45200</v>
      </c>
      <c r="AW1401" s="323">
        <v>45291</v>
      </c>
      <c r="AX1401" s="324">
        <v>2209</v>
      </c>
      <c r="AY1401" s="325">
        <v>387.33</v>
      </c>
      <c r="AZ1401" s="274">
        <f t="shared" si="426"/>
        <v>0.98765000000000003</v>
      </c>
      <c r="BA1401" s="326">
        <f t="shared" si="436"/>
        <v>392.17334075836578</v>
      </c>
      <c r="BB1401" s="296" t="str">
        <f t="shared" si="437"/>
        <v/>
      </c>
      <c r="BC1401">
        <f t="shared" si="427"/>
        <v>1</v>
      </c>
      <c r="BD1401" s="296"/>
      <c r="BE1401" s="296"/>
      <c r="BF1401" s="332">
        <v>45112</v>
      </c>
      <c r="BG1401" s="2" t="s">
        <v>115</v>
      </c>
      <c r="BH1401" s="2" t="s">
        <v>140</v>
      </c>
      <c r="BI1401" s="323">
        <v>45566</v>
      </c>
      <c r="BJ1401" s="323">
        <v>45657</v>
      </c>
      <c r="BK1401" s="324">
        <v>2209</v>
      </c>
      <c r="BL1401" s="325">
        <v>161.47</v>
      </c>
      <c r="BM1401" s="274">
        <f t="shared" si="428"/>
        <v>0.96609999999999996</v>
      </c>
      <c r="BN1401" s="326">
        <f t="shared" si="438"/>
        <v>167.13590725597766</v>
      </c>
      <c r="BO1401" s="296" t="str">
        <f t="shared" si="439"/>
        <v/>
      </c>
      <c r="BP1401" t="str">
        <f t="shared" si="429"/>
        <v/>
      </c>
      <c r="BQ1401" s="296"/>
      <c r="BR1401" s="332">
        <v>45096</v>
      </c>
      <c r="BS1401" s="2" t="s">
        <v>108</v>
      </c>
      <c r="BT1401" s="2" t="s">
        <v>158</v>
      </c>
      <c r="BU1401" s="323">
        <v>48580</v>
      </c>
      <c r="BV1401" s="323">
        <v>48944</v>
      </c>
      <c r="BW1401" s="324">
        <v>8760</v>
      </c>
      <c r="BX1401" s="325">
        <v>79.22</v>
      </c>
      <c r="BY1401" s="274">
        <f t="shared" si="430"/>
        <v>0.97602</v>
      </c>
      <c r="BZ1401" s="326">
        <f t="shared" si="440"/>
        <v>81.16636954160775</v>
      </c>
      <c r="CA1401" s="296" t="str">
        <f t="shared" si="441"/>
        <v/>
      </c>
    </row>
    <row r="1402" spans="12:79" x14ac:dyDescent="0.25">
      <c r="L1402" s="332">
        <v>43866</v>
      </c>
      <c r="M1402" s="2" t="s">
        <v>108</v>
      </c>
      <c r="N1402" s="2" t="s">
        <v>151</v>
      </c>
      <c r="O1402" s="323">
        <v>44197</v>
      </c>
      <c r="P1402" s="323">
        <v>44561</v>
      </c>
      <c r="Q1402" s="324">
        <v>8760</v>
      </c>
      <c r="R1402" s="325">
        <v>41.36</v>
      </c>
      <c r="S1402" s="274">
        <f t="shared" si="422"/>
        <v>1.06504</v>
      </c>
      <c r="T1402" s="326">
        <f t="shared" si="431"/>
        <v>38.834222188837977</v>
      </c>
      <c r="U1402" s="296" t="str">
        <f t="shared" si="423"/>
        <v/>
      </c>
      <c r="V1402" s="296"/>
      <c r="W1402" s="332">
        <v>44301</v>
      </c>
      <c r="X1402" s="2" t="s">
        <v>108</v>
      </c>
      <c r="Y1402" s="2" t="s">
        <v>138</v>
      </c>
      <c r="Z1402" s="323">
        <v>46023</v>
      </c>
      <c r="AA1402" s="323">
        <v>46387</v>
      </c>
      <c r="AB1402" s="324">
        <v>8760</v>
      </c>
      <c r="AC1402" s="325">
        <v>52.78</v>
      </c>
      <c r="AD1402" s="274">
        <f t="shared" si="424"/>
        <v>1.1032599999999999</v>
      </c>
      <c r="AE1402" s="326">
        <f t="shared" si="432"/>
        <v>47.840037706433662</v>
      </c>
      <c r="AF1402" s="296" t="str">
        <f t="shared" si="433"/>
        <v/>
      </c>
      <c r="AG1402" s="296"/>
      <c r="AH1402" s="332">
        <v>44732</v>
      </c>
      <c r="AI1402" s="2" t="s">
        <v>108</v>
      </c>
      <c r="AJ1402" s="2" t="s">
        <v>110</v>
      </c>
      <c r="AK1402" s="323">
        <v>44927</v>
      </c>
      <c r="AL1402" s="323">
        <v>45291</v>
      </c>
      <c r="AM1402" s="324">
        <v>8760</v>
      </c>
      <c r="AN1402" s="325">
        <v>232.51</v>
      </c>
      <c r="AO1402" s="274">
        <f t="shared" si="425"/>
        <v>1.02495</v>
      </c>
      <c r="AP1402" s="326">
        <f t="shared" si="434"/>
        <v>226.85009024830478</v>
      </c>
      <c r="AQ1402" s="296" t="str">
        <f t="shared" si="435"/>
        <v/>
      </c>
      <c r="AR1402" s="296"/>
      <c r="AS1402" s="332">
        <v>44749</v>
      </c>
      <c r="AT1402" s="2" t="s">
        <v>115</v>
      </c>
      <c r="AU1402" s="2" t="s">
        <v>111</v>
      </c>
      <c r="AV1402" s="323">
        <v>45292</v>
      </c>
      <c r="AW1402" s="323">
        <v>45382</v>
      </c>
      <c r="AX1402" s="324">
        <v>2183</v>
      </c>
      <c r="AY1402" s="325">
        <v>343.73</v>
      </c>
      <c r="AZ1402" s="274">
        <f t="shared" si="426"/>
        <v>0.98765000000000003</v>
      </c>
      <c r="BA1402" s="326">
        <f t="shared" si="436"/>
        <v>348.02814762314586</v>
      </c>
      <c r="BB1402" s="296" t="str">
        <f t="shared" si="437"/>
        <v/>
      </c>
      <c r="BC1402">
        <f t="shared" si="427"/>
        <v>1</v>
      </c>
      <c r="BD1402" s="296"/>
      <c r="BE1402" s="296"/>
      <c r="BF1402" s="332">
        <v>45112</v>
      </c>
      <c r="BG1402" s="2" t="s">
        <v>115</v>
      </c>
      <c r="BH1402" s="2" t="s">
        <v>135</v>
      </c>
      <c r="BI1402" s="323">
        <v>45658</v>
      </c>
      <c r="BJ1402" s="323">
        <v>45747</v>
      </c>
      <c r="BK1402" s="324">
        <v>2159</v>
      </c>
      <c r="BL1402" s="325">
        <v>162.99</v>
      </c>
      <c r="BM1402" s="274">
        <f t="shared" si="428"/>
        <v>0.96609999999999996</v>
      </c>
      <c r="BN1402" s="326">
        <f t="shared" si="438"/>
        <v>168.70924334954975</v>
      </c>
      <c r="BO1402" s="296" t="str">
        <f t="shared" si="439"/>
        <v/>
      </c>
      <c r="BP1402" t="str">
        <f t="shared" si="429"/>
        <v/>
      </c>
      <c r="BQ1402" s="296"/>
      <c r="BR1402" s="332">
        <v>45093</v>
      </c>
      <c r="BS1402" s="2" t="s">
        <v>108</v>
      </c>
      <c r="BT1402" s="2" t="s">
        <v>111</v>
      </c>
      <c r="BU1402" s="323">
        <v>45292</v>
      </c>
      <c r="BV1402" s="323">
        <v>45657</v>
      </c>
      <c r="BW1402" s="324">
        <v>8784</v>
      </c>
      <c r="BX1402" s="325">
        <v>144.31</v>
      </c>
      <c r="BY1402" s="274">
        <f t="shared" si="430"/>
        <v>0.97602</v>
      </c>
      <c r="BZ1402" s="326">
        <f t="shared" si="440"/>
        <v>147.85557672998505</v>
      </c>
      <c r="CA1402" s="296">
        <f t="shared" si="441"/>
        <v>147.85557672998505</v>
      </c>
    </row>
    <row r="1403" spans="12:79" x14ac:dyDescent="0.25">
      <c r="L1403" s="332">
        <v>43866</v>
      </c>
      <c r="M1403" s="2" t="s">
        <v>108</v>
      </c>
      <c r="N1403" s="2" t="s">
        <v>133</v>
      </c>
      <c r="O1403" s="323">
        <v>44562</v>
      </c>
      <c r="P1403" s="323">
        <v>44926</v>
      </c>
      <c r="Q1403" s="324">
        <v>8760</v>
      </c>
      <c r="R1403" s="325">
        <v>44.17</v>
      </c>
      <c r="S1403" s="274">
        <f t="shared" si="422"/>
        <v>1.06504</v>
      </c>
      <c r="T1403" s="326">
        <f t="shared" si="431"/>
        <v>41.472620746638626</v>
      </c>
      <c r="U1403" s="296" t="str">
        <f t="shared" si="423"/>
        <v/>
      </c>
      <c r="V1403" s="296"/>
      <c r="W1403" s="332">
        <v>44301</v>
      </c>
      <c r="X1403" s="2" t="s">
        <v>108</v>
      </c>
      <c r="Y1403" s="2" t="s">
        <v>141</v>
      </c>
      <c r="Z1403" s="323">
        <v>46388</v>
      </c>
      <c r="AA1403" s="323">
        <v>46752</v>
      </c>
      <c r="AB1403" s="324">
        <v>8760</v>
      </c>
      <c r="AC1403" s="325">
        <v>53.15</v>
      </c>
      <c r="AD1403" s="274">
        <f t="shared" si="424"/>
        <v>1.1032599999999999</v>
      </c>
      <c r="AE1403" s="326">
        <f t="shared" si="432"/>
        <v>48.175407428892555</v>
      </c>
      <c r="AF1403" s="296" t="str">
        <f t="shared" si="433"/>
        <v/>
      </c>
      <c r="AG1403" s="296"/>
      <c r="AH1403" s="332">
        <v>44732</v>
      </c>
      <c r="AI1403" s="2" t="s">
        <v>108</v>
      </c>
      <c r="AJ1403" s="2" t="s">
        <v>111</v>
      </c>
      <c r="AK1403" s="323">
        <v>45292</v>
      </c>
      <c r="AL1403" s="323">
        <v>45657</v>
      </c>
      <c r="AM1403" s="324">
        <v>8784</v>
      </c>
      <c r="AN1403" s="325">
        <v>166.54</v>
      </c>
      <c r="AO1403" s="274">
        <f t="shared" si="425"/>
        <v>1.02495</v>
      </c>
      <c r="AP1403" s="326">
        <f t="shared" si="434"/>
        <v>162.48597492560611</v>
      </c>
      <c r="AQ1403" s="296">
        <f t="shared" si="435"/>
        <v>162.48597492560611</v>
      </c>
      <c r="AR1403" s="296"/>
      <c r="AS1403" s="332">
        <v>44749</v>
      </c>
      <c r="AT1403" s="2" t="s">
        <v>115</v>
      </c>
      <c r="AU1403" s="2" t="s">
        <v>117</v>
      </c>
      <c r="AV1403" s="323">
        <v>45383</v>
      </c>
      <c r="AW1403" s="323">
        <v>45473</v>
      </c>
      <c r="AX1403" s="324">
        <v>2184</v>
      </c>
      <c r="AY1403" s="325">
        <v>171.78</v>
      </c>
      <c r="AZ1403" s="274">
        <f t="shared" si="426"/>
        <v>0.98765000000000003</v>
      </c>
      <c r="BA1403" s="326">
        <f t="shared" si="436"/>
        <v>173.92801093504784</v>
      </c>
      <c r="BB1403" s="296" t="str">
        <f t="shared" si="437"/>
        <v/>
      </c>
      <c r="BC1403">
        <f t="shared" si="427"/>
        <v>1</v>
      </c>
      <c r="BD1403" s="296"/>
      <c r="BE1403" s="296"/>
      <c r="BF1403" s="332">
        <v>45112</v>
      </c>
      <c r="BG1403" s="2" t="s">
        <v>115</v>
      </c>
      <c r="BH1403" s="2" t="s">
        <v>145</v>
      </c>
      <c r="BI1403" s="323">
        <v>45748</v>
      </c>
      <c r="BJ1403" s="323">
        <v>45838</v>
      </c>
      <c r="BK1403" s="324">
        <v>2184</v>
      </c>
      <c r="BL1403" s="325">
        <v>107.3</v>
      </c>
      <c r="BM1403" s="274">
        <f t="shared" si="428"/>
        <v>0.96609999999999996</v>
      </c>
      <c r="BN1403" s="326">
        <f t="shared" si="438"/>
        <v>111.06510713176689</v>
      </c>
      <c r="BO1403" s="296" t="str">
        <f t="shared" si="439"/>
        <v/>
      </c>
      <c r="BP1403" t="str">
        <f t="shared" si="429"/>
        <v/>
      </c>
      <c r="BQ1403" s="296"/>
      <c r="BR1403" s="332">
        <v>45093</v>
      </c>
      <c r="BS1403" s="2" t="s">
        <v>108</v>
      </c>
      <c r="BT1403" s="2" t="s">
        <v>135</v>
      </c>
      <c r="BU1403" s="323">
        <v>45658</v>
      </c>
      <c r="BV1403" s="323">
        <v>46022</v>
      </c>
      <c r="BW1403" s="324">
        <v>8760</v>
      </c>
      <c r="BX1403" s="325">
        <v>127.71</v>
      </c>
      <c r="BY1403" s="274">
        <f t="shared" si="430"/>
        <v>0.97602</v>
      </c>
      <c r="BZ1403" s="326">
        <f t="shared" si="440"/>
        <v>130.84772853015306</v>
      </c>
      <c r="CA1403" s="296" t="str">
        <f t="shared" si="441"/>
        <v/>
      </c>
    </row>
    <row r="1404" spans="12:79" x14ac:dyDescent="0.25">
      <c r="L1404" s="332">
        <v>43866</v>
      </c>
      <c r="M1404" s="2" t="s">
        <v>108</v>
      </c>
      <c r="N1404" s="2" t="s">
        <v>110</v>
      </c>
      <c r="O1404" s="323">
        <v>44927</v>
      </c>
      <c r="P1404" s="323">
        <v>45291</v>
      </c>
      <c r="Q1404" s="324">
        <v>8760</v>
      </c>
      <c r="R1404" s="325">
        <v>46.4</v>
      </c>
      <c r="S1404" s="274">
        <f t="shared" si="422"/>
        <v>1.06504</v>
      </c>
      <c r="T1404" s="326">
        <f t="shared" si="431"/>
        <v>43.566438819199277</v>
      </c>
      <c r="U1404" s="296" t="str">
        <f t="shared" si="423"/>
        <v/>
      </c>
      <c r="V1404" s="296"/>
      <c r="W1404" s="332">
        <v>44300</v>
      </c>
      <c r="X1404" s="2" t="s">
        <v>108</v>
      </c>
      <c r="Y1404" s="2" t="s">
        <v>133</v>
      </c>
      <c r="Z1404" s="323">
        <v>44562</v>
      </c>
      <c r="AA1404" s="323">
        <v>44926</v>
      </c>
      <c r="AB1404" s="324">
        <v>8760</v>
      </c>
      <c r="AC1404" s="325">
        <v>56.42</v>
      </c>
      <c r="AD1404" s="274">
        <f t="shared" si="424"/>
        <v>1.1032599999999999</v>
      </c>
      <c r="AE1404" s="326">
        <f t="shared" si="432"/>
        <v>51.139350651704952</v>
      </c>
      <c r="AF1404" s="296" t="str">
        <f t="shared" si="433"/>
        <v/>
      </c>
      <c r="AG1404" s="296"/>
      <c r="AH1404" s="332">
        <v>44732</v>
      </c>
      <c r="AI1404" s="2" t="s">
        <v>108</v>
      </c>
      <c r="AJ1404" s="2" t="s">
        <v>135</v>
      </c>
      <c r="AK1404" s="323">
        <v>45658</v>
      </c>
      <c r="AL1404" s="323">
        <v>46022</v>
      </c>
      <c r="AM1404" s="324">
        <v>8760</v>
      </c>
      <c r="AN1404" s="325">
        <v>139.19999999999999</v>
      </c>
      <c r="AO1404" s="274">
        <f t="shared" si="425"/>
        <v>1.02495</v>
      </c>
      <c r="AP1404" s="326">
        <f t="shared" si="434"/>
        <v>135.81150300014633</v>
      </c>
      <c r="AQ1404" s="296" t="str">
        <f t="shared" si="435"/>
        <v/>
      </c>
      <c r="AR1404" s="296"/>
      <c r="AS1404" s="332">
        <v>44749</v>
      </c>
      <c r="AT1404" s="2" t="s">
        <v>115</v>
      </c>
      <c r="AU1404" s="2" t="s">
        <v>118</v>
      </c>
      <c r="AV1404" s="323">
        <v>45474</v>
      </c>
      <c r="AW1404" s="323">
        <v>45565</v>
      </c>
      <c r="AX1404" s="324">
        <v>2208</v>
      </c>
      <c r="AY1404" s="325">
        <v>168.48</v>
      </c>
      <c r="AZ1404" s="274">
        <f t="shared" si="426"/>
        <v>0.98765000000000003</v>
      </c>
      <c r="BA1404" s="326">
        <f t="shared" si="436"/>
        <v>170.58674631701513</v>
      </c>
      <c r="BB1404" s="296" t="str">
        <f t="shared" si="437"/>
        <v/>
      </c>
      <c r="BC1404">
        <f t="shared" si="427"/>
        <v>1</v>
      </c>
      <c r="BD1404" s="296"/>
      <c r="BE1404" s="296"/>
      <c r="BF1404" s="332">
        <v>45112</v>
      </c>
      <c r="BG1404" s="2" t="s">
        <v>115</v>
      </c>
      <c r="BH1404" s="2" t="s">
        <v>148</v>
      </c>
      <c r="BI1404" s="323">
        <v>45839</v>
      </c>
      <c r="BJ1404" s="323">
        <v>45930</v>
      </c>
      <c r="BK1404" s="324">
        <v>2208</v>
      </c>
      <c r="BL1404" s="325">
        <v>107.02</v>
      </c>
      <c r="BM1404" s="274">
        <f t="shared" si="428"/>
        <v>0.96609999999999996</v>
      </c>
      <c r="BN1404" s="326">
        <f t="shared" si="438"/>
        <v>110.77528206189835</v>
      </c>
      <c r="BO1404" s="296" t="str">
        <f t="shared" si="439"/>
        <v/>
      </c>
      <c r="BP1404" t="str">
        <f t="shared" si="429"/>
        <v/>
      </c>
      <c r="BQ1404" s="296"/>
      <c r="BR1404" s="332">
        <v>45093</v>
      </c>
      <c r="BS1404" s="2" t="s">
        <v>108</v>
      </c>
      <c r="BT1404" s="2" t="s">
        <v>138</v>
      </c>
      <c r="BU1404" s="323">
        <v>46023</v>
      </c>
      <c r="BV1404" s="323">
        <v>46387</v>
      </c>
      <c r="BW1404" s="324">
        <v>8760</v>
      </c>
      <c r="BX1404" s="325">
        <v>103.75</v>
      </c>
      <c r="BY1404" s="274">
        <f t="shared" si="430"/>
        <v>0.97602</v>
      </c>
      <c r="BZ1404" s="326">
        <f t="shared" si="440"/>
        <v>106.29905124894982</v>
      </c>
      <c r="CA1404" s="296" t="str">
        <f t="shared" si="441"/>
        <v/>
      </c>
    </row>
    <row r="1405" spans="12:79" x14ac:dyDescent="0.25">
      <c r="L1405" s="332">
        <v>43866</v>
      </c>
      <c r="M1405" s="2" t="s">
        <v>108</v>
      </c>
      <c r="N1405" s="2" t="s">
        <v>111</v>
      </c>
      <c r="O1405" s="323">
        <v>45292</v>
      </c>
      <c r="P1405" s="323">
        <v>45657</v>
      </c>
      <c r="Q1405" s="324">
        <v>8784</v>
      </c>
      <c r="R1405" s="325">
        <v>47.22</v>
      </c>
      <c r="S1405" s="274">
        <f t="shared" si="422"/>
        <v>1.06504</v>
      </c>
      <c r="T1405" s="326">
        <f t="shared" si="431"/>
        <v>44.336362953504093</v>
      </c>
      <c r="U1405" s="296" t="str">
        <f t="shared" si="423"/>
        <v/>
      </c>
      <c r="V1405" s="296"/>
      <c r="W1405" s="332">
        <v>44300</v>
      </c>
      <c r="X1405" s="2" t="s">
        <v>108</v>
      </c>
      <c r="Y1405" s="2" t="s">
        <v>110</v>
      </c>
      <c r="Z1405" s="323">
        <v>44927</v>
      </c>
      <c r="AA1405" s="323">
        <v>45291</v>
      </c>
      <c r="AB1405" s="324">
        <v>8760</v>
      </c>
      <c r="AC1405" s="325">
        <v>55.82</v>
      </c>
      <c r="AD1405" s="274">
        <f t="shared" si="424"/>
        <v>1.1032599999999999</v>
      </c>
      <c r="AE1405" s="326">
        <f t="shared" si="432"/>
        <v>50.595507858528364</v>
      </c>
      <c r="AF1405" s="296" t="str">
        <f t="shared" si="433"/>
        <v/>
      </c>
      <c r="AG1405" s="296"/>
      <c r="AH1405" s="332">
        <v>44732</v>
      </c>
      <c r="AI1405" s="2" t="s">
        <v>108</v>
      </c>
      <c r="AJ1405" s="2" t="s">
        <v>138</v>
      </c>
      <c r="AK1405" s="323">
        <v>46023</v>
      </c>
      <c r="AL1405" s="323">
        <v>46387</v>
      </c>
      <c r="AM1405" s="324">
        <v>8760</v>
      </c>
      <c r="AN1405" s="325">
        <v>131.12</v>
      </c>
      <c r="AO1405" s="274">
        <f t="shared" si="425"/>
        <v>1.02495</v>
      </c>
      <c r="AP1405" s="326">
        <f t="shared" si="434"/>
        <v>127.92819161910337</v>
      </c>
      <c r="AQ1405" s="296" t="str">
        <f t="shared" si="435"/>
        <v/>
      </c>
      <c r="AR1405" s="296"/>
      <c r="AS1405" s="332">
        <v>44749</v>
      </c>
      <c r="AT1405" s="2" t="s">
        <v>115</v>
      </c>
      <c r="AU1405" s="2" t="s">
        <v>140</v>
      </c>
      <c r="AV1405" s="323">
        <v>45566</v>
      </c>
      <c r="AW1405" s="323">
        <v>45657</v>
      </c>
      <c r="AX1405" s="324">
        <v>2209</v>
      </c>
      <c r="AY1405" s="325">
        <v>244.63</v>
      </c>
      <c r="AZ1405" s="274">
        <f t="shared" si="426"/>
        <v>0.98765000000000003</v>
      </c>
      <c r="BA1405" s="326">
        <f t="shared" si="436"/>
        <v>247.68895863919403</v>
      </c>
      <c r="BB1405" s="296" t="str">
        <f t="shared" si="437"/>
        <v/>
      </c>
      <c r="BC1405" t="str">
        <f t="shared" si="427"/>
        <v/>
      </c>
      <c r="BD1405" s="296"/>
      <c r="BE1405" s="296"/>
      <c r="BF1405" s="332">
        <v>45112</v>
      </c>
      <c r="BG1405" s="2" t="s">
        <v>115</v>
      </c>
      <c r="BH1405" s="2" t="s">
        <v>152</v>
      </c>
      <c r="BI1405" s="323">
        <v>45931</v>
      </c>
      <c r="BJ1405" s="323">
        <v>46022</v>
      </c>
      <c r="BK1405" s="324">
        <v>2209</v>
      </c>
      <c r="BL1405" s="325">
        <v>137.69999999999999</v>
      </c>
      <c r="BM1405" s="274">
        <f t="shared" si="428"/>
        <v>0.96609999999999996</v>
      </c>
      <c r="BN1405" s="326">
        <f t="shared" si="438"/>
        <v>142.53182900320877</v>
      </c>
      <c r="BO1405" s="296" t="str">
        <f t="shared" si="439"/>
        <v/>
      </c>
      <c r="BP1405" t="str">
        <f t="shared" si="429"/>
        <v/>
      </c>
      <c r="BQ1405" s="296"/>
      <c r="BR1405" s="332">
        <v>45093</v>
      </c>
      <c r="BS1405" s="2" t="s">
        <v>108</v>
      </c>
      <c r="BT1405" s="2" t="s">
        <v>141</v>
      </c>
      <c r="BU1405" s="323">
        <v>46388</v>
      </c>
      <c r="BV1405" s="323">
        <v>46752</v>
      </c>
      <c r="BW1405" s="324">
        <v>8760</v>
      </c>
      <c r="BX1405" s="325">
        <v>87.88</v>
      </c>
      <c r="BY1405" s="274">
        <f t="shared" si="430"/>
        <v>0.97602</v>
      </c>
      <c r="BZ1405" s="326">
        <f t="shared" si="440"/>
        <v>90.039138542242981</v>
      </c>
      <c r="CA1405" s="296" t="str">
        <f t="shared" si="441"/>
        <v/>
      </c>
    </row>
    <row r="1406" spans="12:79" x14ac:dyDescent="0.25">
      <c r="L1406" s="332">
        <v>43866</v>
      </c>
      <c r="M1406" s="2" t="s">
        <v>108</v>
      </c>
      <c r="N1406" s="2" t="s">
        <v>135</v>
      </c>
      <c r="O1406" s="323">
        <v>45658</v>
      </c>
      <c r="P1406" s="323">
        <v>46022</v>
      </c>
      <c r="Q1406" s="324">
        <v>8760</v>
      </c>
      <c r="R1406" s="325">
        <v>47.83</v>
      </c>
      <c r="S1406" s="274">
        <f t="shared" si="422"/>
        <v>1.06504</v>
      </c>
      <c r="T1406" s="326">
        <f t="shared" si="431"/>
        <v>44.909111394877186</v>
      </c>
      <c r="U1406" s="296" t="str">
        <f t="shared" si="423"/>
        <v/>
      </c>
      <c r="V1406" s="296"/>
      <c r="W1406" s="332">
        <v>44300</v>
      </c>
      <c r="X1406" s="2" t="s">
        <v>108</v>
      </c>
      <c r="Y1406" s="2" t="s">
        <v>111</v>
      </c>
      <c r="Z1406" s="323">
        <v>45292</v>
      </c>
      <c r="AA1406" s="323">
        <v>45657</v>
      </c>
      <c r="AB1406" s="324">
        <v>8784</v>
      </c>
      <c r="AC1406" s="325">
        <v>53.66</v>
      </c>
      <c r="AD1406" s="274">
        <f t="shared" si="424"/>
        <v>1.1032599999999999</v>
      </c>
      <c r="AE1406" s="326">
        <f t="shared" si="432"/>
        <v>48.637673803092653</v>
      </c>
      <c r="AF1406" s="296" t="str">
        <f t="shared" si="433"/>
        <v/>
      </c>
      <c r="AG1406" s="296"/>
      <c r="AH1406" s="332">
        <v>44732</v>
      </c>
      <c r="AI1406" s="2" t="s">
        <v>108</v>
      </c>
      <c r="AJ1406" s="2" t="s">
        <v>141</v>
      </c>
      <c r="AK1406" s="323">
        <v>46388</v>
      </c>
      <c r="AL1406" s="323">
        <v>46752</v>
      </c>
      <c r="AM1406" s="324">
        <v>8760</v>
      </c>
      <c r="AN1406" s="325">
        <v>113.53</v>
      </c>
      <c r="AO1406" s="274">
        <f t="shared" si="425"/>
        <v>1.02495</v>
      </c>
      <c r="AP1406" s="326">
        <f t="shared" si="434"/>
        <v>110.76637884774867</v>
      </c>
      <c r="AQ1406" s="296" t="str">
        <f t="shared" si="435"/>
        <v/>
      </c>
      <c r="AR1406" s="296"/>
      <c r="AS1406" s="332">
        <v>44749</v>
      </c>
      <c r="AT1406" s="2" t="s">
        <v>115</v>
      </c>
      <c r="AU1406" s="2" t="s">
        <v>135</v>
      </c>
      <c r="AV1406" s="323">
        <v>45658</v>
      </c>
      <c r="AW1406" s="323">
        <v>45747</v>
      </c>
      <c r="AX1406" s="324">
        <v>2159</v>
      </c>
      <c r="AY1406" s="325">
        <v>206.46</v>
      </c>
      <c r="AZ1406" s="274">
        <f t="shared" si="426"/>
        <v>0.98765000000000003</v>
      </c>
      <c r="BA1406" s="326">
        <f t="shared" si="436"/>
        <v>209.04166455728245</v>
      </c>
      <c r="BB1406" s="296" t="str">
        <f t="shared" si="437"/>
        <v/>
      </c>
      <c r="BC1406" t="str">
        <f t="shared" si="427"/>
        <v/>
      </c>
      <c r="BD1406" s="296"/>
      <c r="BE1406" s="296"/>
      <c r="BF1406" s="332">
        <v>45112</v>
      </c>
      <c r="BG1406" s="2" t="s">
        <v>115</v>
      </c>
      <c r="BH1406" s="2" t="s">
        <v>138</v>
      </c>
      <c r="BI1406" s="323">
        <v>46023</v>
      </c>
      <c r="BJ1406" s="323">
        <v>46112</v>
      </c>
      <c r="BK1406" s="324">
        <v>2159</v>
      </c>
      <c r="BL1406" s="325"/>
      <c r="BM1406" s="274">
        <f t="shared" si="428"/>
        <v>0.96609999999999996</v>
      </c>
      <c r="BN1406" s="326" t="str">
        <f t="shared" si="438"/>
        <v/>
      </c>
      <c r="BO1406" s="296" t="str">
        <f t="shared" si="439"/>
        <v/>
      </c>
      <c r="BP1406" t="str">
        <f t="shared" si="429"/>
        <v/>
      </c>
      <c r="BQ1406" s="296"/>
      <c r="BR1406" s="332">
        <v>45093</v>
      </c>
      <c r="BS1406" s="2" t="s">
        <v>108</v>
      </c>
      <c r="BT1406" s="2" t="s">
        <v>143</v>
      </c>
      <c r="BU1406" s="323">
        <v>46753</v>
      </c>
      <c r="BV1406" s="323">
        <v>47118</v>
      </c>
      <c r="BW1406" s="324">
        <v>8784</v>
      </c>
      <c r="BX1406" s="325">
        <v>84.38</v>
      </c>
      <c r="BY1406" s="274">
        <f t="shared" si="430"/>
        <v>0.97602</v>
      </c>
      <c r="BZ1406" s="326">
        <f t="shared" si="440"/>
        <v>86.453146451916965</v>
      </c>
      <c r="CA1406" s="296" t="str">
        <f t="shared" si="441"/>
        <v/>
      </c>
    </row>
    <row r="1407" spans="12:79" x14ac:dyDescent="0.25">
      <c r="L1407" s="332">
        <v>43866</v>
      </c>
      <c r="M1407" s="2" t="s">
        <v>108</v>
      </c>
      <c r="N1407" s="2" t="s">
        <v>138</v>
      </c>
      <c r="O1407" s="323">
        <v>46023</v>
      </c>
      <c r="P1407" s="323">
        <v>46387</v>
      </c>
      <c r="Q1407" s="324">
        <v>8760</v>
      </c>
      <c r="R1407" s="325">
        <v>48.38</v>
      </c>
      <c r="S1407" s="274">
        <f t="shared" si="422"/>
        <v>1.06504</v>
      </c>
      <c r="T1407" s="326">
        <f t="shared" si="431"/>
        <v>45.42552392398408</v>
      </c>
      <c r="U1407" s="296" t="str">
        <f t="shared" si="423"/>
        <v/>
      </c>
      <c r="V1407" s="296"/>
      <c r="W1407" s="332">
        <v>44300</v>
      </c>
      <c r="X1407" s="2" t="s">
        <v>108</v>
      </c>
      <c r="Y1407" s="2" t="s">
        <v>135</v>
      </c>
      <c r="Z1407" s="323">
        <v>45658</v>
      </c>
      <c r="AA1407" s="323">
        <v>46022</v>
      </c>
      <c r="AB1407" s="324">
        <v>8760</v>
      </c>
      <c r="AC1407" s="325">
        <v>52.63</v>
      </c>
      <c r="AD1407" s="274">
        <f t="shared" si="424"/>
        <v>1.1032599999999999</v>
      </c>
      <c r="AE1407" s="326">
        <f t="shared" si="432"/>
        <v>47.704077008139521</v>
      </c>
      <c r="AF1407" s="296" t="str">
        <f t="shared" si="433"/>
        <v/>
      </c>
      <c r="AG1407" s="296"/>
      <c r="AH1407" s="332">
        <v>44732</v>
      </c>
      <c r="AI1407" s="2" t="s">
        <v>108</v>
      </c>
      <c r="AJ1407" s="2" t="s">
        <v>143</v>
      </c>
      <c r="AK1407" s="323">
        <v>46753</v>
      </c>
      <c r="AL1407" s="323">
        <v>47118</v>
      </c>
      <c r="AM1407" s="324">
        <v>8784</v>
      </c>
      <c r="AN1407" s="325">
        <v>109.53</v>
      </c>
      <c r="AO1407" s="274">
        <f t="shared" si="425"/>
        <v>1.02495</v>
      </c>
      <c r="AP1407" s="326">
        <f t="shared" si="434"/>
        <v>106.86374945119275</v>
      </c>
      <c r="AQ1407" s="296" t="str">
        <f t="shared" si="435"/>
        <v/>
      </c>
      <c r="AR1407" s="296"/>
      <c r="AS1407" s="332">
        <v>44749</v>
      </c>
      <c r="AT1407" s="2" t="s">
        <v>115</v>
      </c>
      <c r="AU1407" s="2" t="s">
        <v>145</v>
      </c>
      <c r="AV1407" s="323">
        <v>45748</v>
      </c>
      <c r="AW1407" s="323">
        <v>45838</v>
      </c>
      <c r="AX1407" s="324">
        <v>2184</v>
      </c>
      <c r="AY1407" s="325"/>
      <c r="AZ1407" s="274">
        <f t="shared" si="426"/>
        <v>0.98765000000000003</v>
      </c>
      <c r="BA1407" s="326" t="str">
        <f t="shared" si="436"/>
        <v/>
      </c>
      <c r="BB1407" s="296" t="str">
        <f t="shared" si="437"/>
        <v/>
      </c>
      <c r="BC1407" t="str">
        <f t="shared" si="427"/>
        <v/>
      </c>
      <c r="BD1407" s="296"/>
      <c r="BE1407" s="296"/>
      <c r="BF1407" s="332">
        <v>45112</v>
      </c>
      <c r="BG1407" s="2" t="s">
        <v>115</v>
      </c>
      <c r="BH1407" s="2" t="s">
        <v>157</v>
      </c>
      <c r="BI1407" s="323">
        <v>46113</v>
      </c>
      <c r="BJ1407" s="323">
        <v>46203</v>
      </c>
      <c r="BK1407" s="324">
        <v>2184</v>
      </c>
      <c r="BL1407" s="325"/>
      <c r="BM1407" s="274">
        <f t="shared" si="428"/>
        <v>0.96609999999999996</v>
      </c>
      <c r="BN1407" s="326" t="str">
        <f t="shared" si="438"/>
        <v/>
      </c>
      <c r="BO1407" s="296" t="str">
        <f t="shared" si="439"/>
        <v/>
      </c>
      <c r="BP1407" t="str">
        <f t="shared" si="429"/>
        <v/>
      </c>
      <c r="BQ1407" s="296"/>
      <c r="BR1407" s="332">
        <v>45093</v>
      </c>
      <c r="BS1407" s="2" t="s">
        <v>108</v>
      </c>
      <c r="BT1407" s="2" t="s">
        <v>146</v>
      </c>
      <c r="BU1407" s="323">
        <v>47119</v>
      </c>
      <c r="BV1407" s="323">
        <v>47483</v>
      </c>
      <c r="BW1407" s="324">
        <v>8760</v>
      </c>
      <c r="BX1407" s="325">
        <v>81.77</v>
      </c>
      <c r="BY1407" s="274">
        <f t="shared" si="430"/>
        <v>0.97602</v>
      </c>
      <c r="BZ1407" s="326">
        <f t="shared" si="440"/>
        <v>83.779020921702426</v>
      </c>
      <c r="CA1407" s="296" t="str">
        <f t="shared" si="441"/>
        <v/>
      </c>
    </row>
    <row r="1408" spans="12:79" x14ac:dyDescent="0.25">
      <c r="L1408" s="332">
        <v>43865</v>
      </c>
      <c r="M1408" s="2" t="s">
        <v>108</v>
      </c>
      <c r="N1408" s="2" t="s">
        <v>151</v>
      </c>
      <c r="O1408" s="323">
        <v>44197</v>
      </c>
      <c r="P1408" s="323">
        <v>44561</v>
      </c>
      <c r="Q1408" s="324">
        <v>8760</v>
      </c>
      <c r="R1408" s="325">
        <v>40.49</v>
      </c>
      <c r="S1408" s="274">
        <f t="shared" si="422"/>
        <v>1.06504</v>
      </c>
      <c r="T1408" s="326">
        <f t="shared" si="431"/>
        <v>38.017351460977991</v>
      </c>
      <c r="U1408" s="296" t="str">
        <f t="shared" si="423"/>
        <v/>
      </c>
      <c r="V1408" s="296"/>
      <c r="W1408" s="332">
        <v>44300</v>
      </c>
      <c r="X1408" s="2" t="s">
        <v>108</v>
      </c>
      <c r="Y1408" s="2" t="s">
        <v>138</v>
      </c>
      <c r="Z1408" s="323">
        <v>46023</v>
      </c>
      <c r="AA1408" s="323">
        <v>46387</v>
      </c>
      <c r="AB1408" s="324">
        <v>8760</v>
      </c>
      <c r="AC1408" s="325">
        <v>52.88</v>
      </c>
      <c r="AD1408" s="274">
        <f t="shared" si="424"/>
        <v>1.1032599999999999</v>
      </c>
      <c r="AE1408" s="326">
        <f t="shared" si="432"/>
        <v>47.930678171963095</v>
      </c>
      <c r="AF1408" s="296" t="str">
        <f t="shared" si="433"/>
        <v/>
      </c>
      <c r="AG1408" s="296"/>
      <c r="AH1408" s="332">
        <v>44732</v>
      </c>
      <c r="AI1408" s="2" t="s">
        <v>108</v>
      </c>
      <c r="AJ1408" s="2" t="s">
        <v>146</v>
      </c>
      <c r="AK1408" s="323">
        <v>47119</v>
      </c>
      <c r="AL1408" s="323">
        <v>47483</v>
      </c>
      <c r="AM1408" s="324">
        <v>8760</v>
      </c>
      <c r="AN1408" s="325">
        <v>108.29</v>
      </c>
      <c r="AO1408" s="274">
        <f t="shared" si="425"/>
        <v>1.02495</v>
      </c>
      <c r="AP1408" s="326">
        <f t="shared" si="434"/>
        <v>105.65393433826041</v>
      </c>
      <c r="AQ1408" s="296" t="str">
        <f t="shared" si="435"/>
        <v/>
      </c>
      <c r="AR1408" s="296"/>
      <c r="AS1408" s="332">
        <v>44748</v>
      </c>
      <c r="AT1408" s="2" t="s">
        <v>115</v>
      </c>
      <c r="AU1408" s="2" t="s">
        <v>186</v>
      </c>
      <c r="AV1408" s="323">
        <v>44835</v>
      </c>
      <c r="AW1408" s="323">
        <v>44926</v>
      </c>
      <c r="AX1408" s="324">
        <v>2209</v>
      </c>
      <c r="AY1408" s="325">
        <v>422.34</v>
      </c>
      <c r="AZ1408" s="274">
        <f t="shared" si="426"/>
        <v>0.98765000000000003</v>
      </c>
      <c r="BA1408" s="326">
        <f t="shared" si="436"/>
        <v>427.62112084240363</v>
      </c>
      <c r="BB1408" s="296" t="str">
        <f t="shared" si="437"/>
        <v/>
      </c>
      <c r="BC1408" t="str">
        <f t="shared" si="427"/>
        <v/>
      </c>
      <c r="BD1408" s="296"/>
      <c r="BE1408" s="296"/>
      <c r="BF1408" s="332">
        <v>45111</v>
      </c>
      <c r="BG1408" s="2" t="s">
        <v>115</v>
      </c>
      <c r="BH1408" s="2" t="s">
        <v>116</v>
      </c>
      <c r="BI1408" s="323">
        <v>45200</v>
      </c>
      <c r="BJ1408" s="323">
        <v>45291</v>
      </c>
      <c r="BK1408" s="324">
        <v>2209</v>
      </c>
      <c r="BL1408" s="325">
        <v>128.59</v>
      </c>
      <c r="BM1408" s="274">
        <f t="shared" si="428"/>
        <v>0.96609999999999996</v>
      </c>
      <c r="BN1408" s="326">
        <f t="shared" si="438"/>
        <v>133.10216333712867</v>
      </c>
      <c r="BO1408" s="296">
        <f t="shared" si="439"/>
        <v>133.10216333712867</v>
      </c>
      <c r="BP1408">
        <f t="shared" si="429"/>
        <v>1</v>
      </c>
      <c r="BQ1408" s="296"/>
      <c r="BR1408" s="332">
        <v>45093</v>
      </c>
      <c r="BS1408" s="2" t="s">
        <v>108</v>
      </c>
      <c r="BT1408" s="2" t="s">
        <v>149</v>
      </c>
      <c r="BU1408" s="323">
        <v>47484</v>
      </c>
      <c r="BV1408" s="323">
        <v>47848</v>
      </c>
      <c r="BW1408" s="324">
        <v>8760</v>
      </c>
      <c r="BX1408" s="325">
        <v>80.67</v>
      </c>
      <c r="BY1408" s="274">
        <f t="shared" si="430"/>
        <v>0.97602</v>
      </c>
      <c r="BZ1408" s="326">
        <f t="shared" si="440"/>
        <v>82.651994836171397</v>
      </c>
      <c r="CA1408" s="296" t="str">
        <f t="shared" si="441"/>
        <v/>
      </c>
    </row>
    <row r="1409" spans="12:79" x14ac:dyDescent="0.25">
      <c r="L1409" s="332">
        <v>43865</v>
      </c>
      <c r="M1409" s="2" t="s">
        <v>108</v>
      </c>
      <c r="N1409" s="2" t="s">
        <v>133</v>
      </c>
      <c r="O1409" s="323">
        <v>44562</v>
      </c>
      <c r="P1409" s="323">
        <v>44926</v>
      </c>
      <c r="Q1409" s="324">
        <v>8760</v>
      </c>
      <c r="R1409" s="325">
        <v>43.4</v>
      </c>
      <c r="S1409" s="274">
        <f t="shared" si="422"/>
        <v>1.06504</v>
      </c>
      <c r="T1409" s="326">
        <f t="shared" si="431"/>
        <v>40.749643205888979</v>
      </c>
      <c r="U1409" s="296" t="str">
        <f t="shared" si="423"/>
        <v/>
      </c>
      <c r="V1409" s="296"/>
      <c r="W1409" s="332">
        <v>44300</v>
      </c>
      <c r="X1409" s="2" t="s">
        <v>108</v>
      </c>
      <c r="Y1409" s="2" t="s">
        <v>141</v>
      </c>
      <c r="Z1409" s="323">
        <v>46388</v>
      </c>
      <c r="AA1409" s="323">
        <v>46752</v>
      </c>
      <c r="AB1409" s="324">
        <v>8760</v>
      </c>
      <c r="AC1409" s="325">
        <v>53.25</v>
      </c>
      <c r="AD1409" s="274">
        <f t="shared" si="424"/>
        <v>1.1032599999999999</v>
      </c>
      <c r="AE1409" s="326">
        <f t="shared" si="432"/>
        <v>48.266047894421988</v>
      </c>
      <c r="AF1409" s="296" t="str">
        <f t="shared" si="433"/>
        <v/>
      </c>
      <c r="AG1409" s="296"/>
      <c r="AH1409" s="332">
        <v>44732</v>
      </c>
      <c r="AI1409" s="2" t="s">
        <v>108</v>
      </c>
      <c r="AJ1409" s="2" t="s">
        <v>149</v>
      </c>
      <c r="AK1409" s="323">
        <v>47484</v>
      </c>
      <c r="AL1409" s="323">
        <v>47848</v>
      </c>
      <c r="AM1409" s="324">
        <v>8760</v>
      </c>
      <c r="AN1409" s="325">
        <v>98.03</v>
      </c>
      <c r="AO1409" s="274">
        <f t="shared" si="425"/>
        <v>1.02495</v>
      </c>
      <c r="AP1409" s="326">
        <f t="shared" si="434"/>
        <v>95.643689936094447</v>
      </c>
      <c r="AQ1409" s="296" t="str">
        <f t="shared" si="435"/>
        <v/>
      </c>
      <c r="AR1409" s="296"/>
      <c r="AS1409" s="332">
        <v>44748</v>
      </c>
      <c r="AT1409" s="2" t="s">
        <v>115</v>
      </c>
      <c r="AU1409" s="2" t="s">
        <v>110</v>
      </c>
      <c r="AV1409" s="323">
        <v>44927</v>
      </c>
      <c r="AW1409" s="323">
        <v>45016</v>
      </c>
      <c r="AX1409" s="324">
        <v>2159</v>
      </c>
      <c r="AY1409" s="325">
        <v>403.59</v>
      </c>
      <c r="AZ1409" s="274">
        <f t="shared" si="426"/>
        <v>0.98765000000000003</v>
      </c>
      <c r="BA1409" s="326">
        <f t="shared" si="436"/>
        <v>408.63666278539966</v>
      </c>
      <c r="BB1409" s="296" t="str">
        <f t="shared" si="437"/>
        <v/>
      </c>
      <c r="BC1409" t="str">
        <f t="shared" si="427"/>
        <v/>
      </c>
      <c r="BD1409" s="296"/>
      <c r="BE1409" s="296"/>
      <c r="BF1409" s="332">
        <v>45111</v>
      </c>
      <c r="BG1409" s="2" t="s">
        <v>115</v>
      </c>
      <c r="BH1409" s="2" t="s">
        <v>111</v>
      </c>
      <c r="BI1409" s="323">
        <v>45292</v>
      </c>
      <c r="BJ1409" s="323">
        <v>45382</v>
      </c>
      <c r="BK1409" s="324">
        <v>2183</v>
      </c>
      <c r="BL1409" s="325">
        <v>148.22</v>
      </c>
      <c r="BM1409" s="274">
        <f t="shared" si="428"/>
        <v>0.96609999999999996</v>
      </c>
      <c r="BN1409" s="326">
        <f t="shared" si="438"/>
        <v>153.42097091398406</v>
      </c>
      <c r="BO1409" s="296">
        <f t="shared" si="439"/>
        <v>153.42097091398406</v>
      </c>
      <c r="BP1409">
        <f t="shared" si="429"/>
        <v>1</v>
      </c>
      <c r="BQ1409" s="296"/>
      <c r="BR1409" s="332">
        <v>45093</v>
      </c>
      <c r="BS1409" s="2" t="s">
        <v>108</v>
      </c>
      <c r="BT1409" s="2" t="s">
        <v>153</v>
      </c>
      <c r="BU1409" s="323">
        <v>47849</v>
      </c>
      <c r="BV1409" s="323">
        <v>48213</v>
      </c>
      <c r="BW1409" s="324">
        <v>8760</v>
      </c>
      <c r="BX1409" s="325">
        <v>80.38</v>
      </c>
      <c r="BY1409" s="274">
        <f t="shared" si="430"/>
        <v>0.97602</v>
      </c>
      <c r="BZ1409" s="326">
        <f t="shared" si="440"/>
        <v>82.354869777258656</v>
      </c>
      <c r="CA1409" s="296" t="str">
        <f t="shared" si="441"/>
        <v/>
      </c>
    </row>
    <row r="1410" spans="12:79" x14ac:dyDescent="0.25">
      <c r="L1410" s="332">
        <v>43865</v>
      </c>
      <c r="M1410" s="2" t="s">
        <v>108</v>
      </c>
      <c r="N1410" s="2" t="s">
        <v>110</v>
      </c>
      <c r="O1410" s="323">
        <v>44927</v>
      </c>
      <c r="P1410" s="323">
        <v>45291</v>
      </c>
      <c r="Q1410" s="324">
        <v>8760</v>
      </c>
      <c r="R1410" s="325">
        <v>45.75</v>
      </c>
      <c r="S1410" s="274">
        <f t="shared" si="422"/>
        <v>1.06504</v>
      </c>
      <c r="T1410" s="326">
        <f t="shared" si="431"/>
        <v>42.956133102982051</v>
      </c>
      <c r="U1410" s="296" t="str">
        <f t="shared" si="423"/>
        <v/>
      </c>
      <c r="V1410" s="296"/>
      <c r="W1410" s="332">
        <v>44299</v>
      </c>
      <c r="X1410" s="2" t="s">
        <v>108</v>
      </c>
      <c r="Y1410" s="2" t="s">
        <v>133</v>
      </c>
      <c r="Z1410" s="323">
        <v>44562</v>
      </c>
      <c r="AA1410" s="323">
        <v>44926</v>
      </c>
      <c r="AB1410" s="324">
        <v>8760</v>
      </c>
      <c r="AC1410" s="325">
        <v>57.5</v>
      </c>
      <c r="AD1410" s="274">
        <f t="shared" si="424"/>
        <v>1.1032599999999999</v>
      </c>
      <c r="AE1410" s="326">
        <f t="shared" si="432"/>
        <v>52.118267679422807</v>
      </c>
      <c r="AF1410" s="296" t="str">
        <f t="shared" si="433"/>
        <v/>
      </c>
      <c r="AG1410" s="296"/>
      <c r="AH1410" s="332">
        <v>44732</v>
      </c>
      <c r="AI1410" s="2" t="s">
        <v>108</v>
      </c>
      <c r="AJ1410" s="2" t="s">
        <v>153</v>
      </c>
      <c r="AK1410" s="323">
        <v>47849</v>
      </c>
      <c r="AL1410" s="323">
        <v>48213</v>
      </c>
      <c r="AM1410" s="324">
        <v>8760</v>
      </c>
      <c r="AN1410" s="325">
        <v>105.09</v>
      </c>
      <c r="AO1410" s="274">
        <f t="shared" si="425"/>
        <v>1.02495</v>
      </c>
      <c r="AP1410" s="326">
        <f t="shared" si="434"/>
        <v>102.53183082101566</v>
      </c>
      <c r="AQ1410" s="296" t="str">
        <f t="shared" si="435"/>
        <v/>
      </c>
      <c r="AR1410" s="296"/>
      <c r="AS1410" s="332">
        <v>44748</v>
      </c>
      <c r="AT1410" s="2" t="s">
        <v>115</v>
      </c>
      <c r="AU1410" s="2" t="s">
        <v>134</v>
      </c>
      <c r="AV1410" s="323">
        <v>45017</v>
      </c>
      <c r="AW1410" s="323">
        <v>45107</v>
      </c>
      <c r="AX1410" s="324">
        <v>2184</v>
      </c>
      <c r="AY1410" s="325">
        <v>283.33999999999997</v>
      </c>
      <c r="AZ1410" s="274">
        <f t="shared" si="426"/>
        <v>0.98765000000000003</v>
      </c>
      <c r="BA1410" s="326">
        <f t="shared" si="436"/>
        <v>286.88300511314736</v>
      </c>
      <c r="BB1410" s="296" t="str">
        <f t="shared" si="437"/>
        <v/>
      </c>
      <c r="BC1410" t="str">
        <f t="shared" si="427"/>
        <v/>
      </c>
      <c r="BD1410" s="296"/>
      <c r="BE1410" s="296"/>
      <c r="BF1410" s="332">
        <v>45111</v>
      </c>
      <c r="BG1410" s="2" t="s">
        <v>115</v>
      </c>
      <c r="BH1410" s="2" t="s">
        <v>117</v>
      </c>
      <c r="BI1410" s="323">
        <v>45383</v>
      </c>
      <c r="BJ1410" s="323">
        <v>45473</v>
      </c>
      <c r="BK1410" s="324">
        <v>2184</v>
      </c>
      <c r="BL1410" s="325">
        <v>122.65</v>
      </c>
      <c r="BM1410" s="274">
        <f t="shared" si="428"/>
        <v>0.96609999999999996</v>
      </c>
      <c r="BN1410" s="326">
        <f t="shared" si="438"/>
        <v>126.95373149777457</v>
      </c>
      <c r="BO1410" s="296">
        <f t="shared" si="439"/>
        <v>126.95373149777457</v>
      </c>
      <c r="BP1410">
        <f t="shared" si="429"/>
        <v>1</v>
      </c>
      <c r="BQ1410" s="296"/>
      <c r="BR1410" s="332">
        <v>45093</v>
      </c>
      <c r="BS1410" s="2" t="s">
        <v>108</v>
      </c>
      <c r="BT1410" s="2" t="s">
        <v>155</v>
      </c>
      <c r="BU1410" s="323">
        <v>48214</v>
      </c>
      <c r="BV1410" s="323">
        <v>48579</v>
      </c>
      <c r="BW1410" s="324">
        <v>8784</v>
      </c>
      <c r="BX1410" s="325">
        <v>79.900000000000006</v>
      </c>
      <c r="BY1410" s="274">
        <f t="shared" si="430"/>
        <v>0.97602</v>
      </c>
      <c r="BZ1410" s="326">
        <f t="shared" si="440"/>
        <v>81.863076576299676</v>
      </c>
      <c r="CA1410" s="296" t="str">
        <f t="shared" si="441"/>
        <v/>
      </c>
    </row>
    <row r="1411" spans="12:79" x14ac:dyDescent="0.25">
      <c r="L1411" s="332">
        <v>43865</v>
      </c>
      <c r="M1411" s="2" t="s">
        <v>108</v>
      </c>
      <c r="N1411" s="2" t="s">
        <v>111</v>
      </c>
      <c r="O1411" s="323">
        <v>45292</v>
      </c>
      <c r="P1411" s="323">
        <v>45657</v>
      </c>
      <c r="Q1411" s="324">
        <v>8784</v>
      </c>
      <c r="R1411" s="325">
        <v>46.7</v>
      </c>
      <c r="S1411" s="274">
        <f t="shared" si="422"/>
        <v>1.06504</v>
      </c>
      <c r="T1411" s="326">
        <f t="shared" si="431"/>
        <v>43.848118380530309</v>
      </c>
      <c r="U1411" s="296" t="str">
        <f t="shared" si="423"/>
        <v/>
      </c>
      <c r="V1411" s="296"/>
      <c r="W1411" s="332">
        <v>44299</v>
      </c>
      <c r="X1411" s="2" t="s">
        <v>108</v>
      </c>
      <c r="Y1411" s="2" t="s">
        <v>110</v>
      </c>
      <c r="Z1411" s="323">
        <v>44927</v>
      </c>
      <c r="AA1411" s="323">
        <v>45291</v>
      </c>
      <c r="AB1411" s="324">
        <v>8760</v>
      </c>
      <c r="AC1411" s="325">
        <v>56.93</v>
      </c>
      <c r="AD1411" s="274">
        <f t="shared" si="424"/>
        <v>1.1032599999999999</v>
      </c>
      <c r="AE1411" s="326">
        <f t="shared" si="432"/>
        <v>51.60161702590505</v>
      </c>
      <c r="AF1411" s="296" t="str">
        <f t="shared" si="433"/>
        <v/>
      </c>
      <c r="AG1411" s="296"/>
      <c r="AH1411" s="332">
        <v>44732</v>
      </c>
      <c r="AI1411" s="2" t="s">
        <v>108</v>
      </c>
      <c r="AJ1411" s="2" t="s">
        <v>155</v>
      </c>
      <c r="AK1411" s="323">
        <v>48214</v>
      </c>
      <c r="AL1411" s="323">
        <v>48579</v>
      </c>
      <c r="AM1411" s="324">
        <v>8784</v>
      </c>
      <c r="AN1411" s="325">
        <v>105.09</v>
      </c>
      <c r="AO1411" s="274">
        <f t="shared" si="425"/>
        <v>1.02495</v>
      </c>
      <c r="AP1411" s="326">
        <f t="shared" si="434"/>
        <v>102.53183082101566</v>
      </c>
      <c r="AQ1411" s="296" t="str">
        <f t="shared" si="435"/>
        <v/>
      </c>
      <c r="AR1411" s="296"/>
      <c r="AS1411" s="332">
        <v>44748</v>
      </c>
      <c r="AT1411" s="2" t="s">
        <v>115</v>
      </c>
      <c r="AU1411" s="2" t="s">
        <v>137</v>
      </c>
      <c r="AV1411" s="323">
        <v>45108</v>
      </c>
      <c r="AW1411" s="323">
        <v>45199</v>
      </c>
      <c r="AX1411" s="324">
        <v>2208</v>
      </c>
      <c r="AY1411" s="325">
        <v>281.22000000000003</v>
      </c>
      <c r="AZ1411" s="274">
        <f t="shared" si="426"/>
        <v>0.98765000000000003</v>
      </c>
      <c r="BA1411" s="326">
        <f t="shared" si="436"/>
        <v>284.7364957221688</v>
      </c>
      <c r="BB1411" s="296" t="str">
        <f t="shared" si="437"/>
        <v/>
      </c>
      <c r="BC1411" t="str">
        <f t="shared" si="427"/>
        <v/>
      </c>
      <c r="BD1411" s="296"/>
      <c r="BE1411" s="296"/>
      <c r="BF1411" s="332">
        <v>45111</v>
      </c>
      <c r="BG1411" s="2" t="s">
        <v>115</v>
      </c>
      <c r="BH1411" s="2" t="s">
        <v>118</v>
      </c>
      <c r="BI1411" s="323">
        <v>45474</v>
      </c>
      <c r="BJ1411" s="323">
        <v>45565</v>
      </c>
      <c r="BK1411" s="324">
        <v>2208</v>
      </c>
      <c r="BL1411" s="325">
        <v>132.86000000000001</v>
      </c>
      <c r="BM1411" s="274">
        <f t="shared" si="428"/>
        <v>0.96609999999999996</v>
      </c>
      <c r="BN1411" s="326">
        <f t="shared" si="438"/>
        <v>137.52199565262399</v>
      </c>
      <c r="BO1411" s="296">
        <f t="shared" si="439"/>
        <v>137.52199565262399</v>
      </c>
      <c r="BP1411">
        <f t="shared" si="429"/>
        <v>1</v>
      </c>
      <c r="BQ1411" s="296"/>
      <c r="BR1411" s="332">
        <v>45093</v>
      </c>
      <c r="BS1411" s="2" t="s">
        <v>108</v>
      </c>
      <c r="BT1411" s="2" t="s">
        <v>158</v>
      </c>
      <c r="BU1411" s="323">
        <v>48580</v>
      </c>
      <c r="BV1411" s="323">
        <v>48944</v>
      </c>
      <c r="BW1411" s="324">
        <v>8760</v>
      </c>
      <c r="BX1411" s="325">
        <v>79.22</v>
      </c>
      <c r="BY1411" s="274">
        <f t="shared" si="430"/>
        <v>0.97602</v>
      </c>
      <c r="BZ1411" s="326">
        <f t="shared" si="440"/>
        <v>81.16636954160775</v>
      </c>
      <c r="CA1411" s="296" t="str">
        <f t="shared" si="441"/>
        <v/>
      </c>
    </row>
    <row r="1412" spans="12:79" x14ac:dyDescent="0.25">
      <c r="L1412" s="332">
        <v>43865</v>
      </c>
      <c r="M1412" s="2" t="s">
        <v>108</v>
      </c>
      <c r="N1412" s="2" t="s">
        <v>135</v>
      </c>
      <c r="O1412" s="323">
        <v>45658</v>
      </c>
      <c r="P1412" s="323">
        <v>46022</v>
      </c>
      <c r="Q1412" s="324">
        <v>8760</v>
      </c>
      <c r="R1412" s="325">
        <v>47.2</v>
      </c>
      <c r="S1412" s="274">
        <f t="shared" si="422"/>
        <v>1.06504</v>
      </c>
      <c r="T1412" s="326">
        <f t="shared" si="431"/>
        <v>44.317584316082026</v>
      </c>
      <c r="U1412" s="296" t="str">
        <f t="shared" si="423"/>
        <v/>
      </c>
      <c r="V1412" s="296"/>
      <c r="W1412" s="332">
        <v>44299</v>
      </c>
      <c r="X1412" s="2" t="s">
        <v>108</v>
      </c>
      <c r="Y1412" s="2" t="s">
        <v>111</v>
      </c>
      <c r="Z1412" s="323">
        <v>45292</v>
      </c>
      <c r="AA1412" s="323">
        <v>45657</v>
      </c>
      <c r="AB1412" s="324">
        <v>8784</v>
      </c>
      <c r="AC1412" s="325">
        <v>54.4</v>
      </c>
      <c r="AD1412" s="274">
        <f t="shared" si="424"/>
        <v>1.1032599999999999</v>
      </c>
      <c r="AE1412" s="326">
        <f t="shared" si="432"/>
        <v>49.308413248010446</v>
      </c>
      <c r="AF1412" s="296" t="str">
        <f t="shared" si="433"/>
        <v/>
      </c>
      <c r="AG1412" s="296"/>
      <c r="AH1412" s="332">
        <v>44729</v>
      </c>
      <c r="AI1412" s="2" t="s">
        <v>108</v>
      </c>
      <c r="AJ1412" s="2" t="s">
        <v>110</v>
      </c>
      <c r="AK1412" s="323">
        <v>44927</v>
      </c>
      <c r="AL1412" s="323">
        <v>45291</v>
      </c>
      <c r="AM1412" s="324">
        <v>8760</v>
      </c>
      <c r="AN1412" s="325">
        <v>236.62</v>
      </c>
      <c r="AO1412" s="274">
        <f t="shared" si="425"/>
        <v>1.02495</v>
      </c>
      <c r="AP1412" s="326">
        <f t="shared" si="434"/>
        <v>230.86004195326601</v>
      </c>
      <c r="AQ1412" s="296" t="str">
        <f t="shared" si="435"/>
        <v/>
      </c>
      <c r="AR1412" s="296"/>
      <c r="AS1412" s="332">
        <v>44748</v>
      </c>
      <c r="AT1412" s="2" t="s">
        <v>115</v>
      </c>
      <c r="AU1412" s="2" t="s">
        <v>116</v>
      </c>
      <c r="AV1412" s="323">
        <v>45200</v>
      </c>
      <c r="AW1412" s="323">
        <v>45291</v>
      </c>
      <c r="AX1412" s="324">
        <v>2209</v>
      </c>
      <c r="AY1412" s="325">
        <v>353.61</v>
      </c>
      <c r="AZ1412" s="274">
        <f t="shared" si="426"/>
        <v>0.98765000000000003</v>
      </c>
      <c r="BA1412" s="326">
        <f t="shared" si="436"/>
        <v>358.03169138864985</v>
      </c>
      <c r="BB1412" s="296" t="str">
        <f t="shared" si="437"/>
        <v/>
      </c>
      <c r="BC1412">
        <f t="shared" si="427"/>
        <v>1</v>
      </c>
      <c r="BD1412" s="296"/>
      <c r="BE1412" s="296"/>
      <c r="BF1412" s="332">
        <v>45111</v>
      </c>
      <c r="BG1412" s="2" t="s">
        <v>115</v>
      </c>
      <c r="BH1412" s="2" t="s">
        <v>140</v>
      </c>
      <c r="BI1412" s="323">
        <v>45566</v>
      </c>
      <c r="BJ1412" s="323">
        <v>45657</v>
      </c>
      <c r="BK1412" s="324">
        <v>2209</v>
      </c>
      <c r="BL1412" s="325">
        <v>162.19999999999999</v>
      </c>
      <c r="BM1412" s="274">
        <f t="shared" si="428"/>
        <v>0.96609999999999996</v>
      </c>
      <c r="BN1412" s="326">
        <f t="shared" si="438"/>
        <v>167.89152261670634</v>
      </c>
      <c r="BO1412" s="296" t="str">
        <f t="shared" si="439"/>
        <v/>
      </c>
      <c r="BP1412" t="str">
        <f t="shared" si="429"/>
        <v/>
      </c>
      <c r="BQ1412" s="296"/>
      <c r="BR1412" s="332">
        <v>45092</v>
      </c>
      <c r="BS1412" s="2" t="s">
        <v>108</v>
      </c>
      <c r="BT1412" s="2" t="s">
        <v>111</v>
      </c>
      <c r="BU1412" s="323">
        <v>45292</v>
      </c>
      <c r="BV1412" s="323">
        <v>45657</v>
      </c>
      <c r="BW1412" s="324">
        <v>8784</v>
      </c>
      <c r="BX1412" s="325">
        <v>153.12</v>
      </c>
      <c r="BY1412" s="274">
        <f t="shared" si="430"/>
        <v>0.97602</v>
      </c>
      <c r="BZ1412" s="326">
        <f t="shared" si="440"/>
        <v>156.88203110591996</v>
      </c>
      <c r="CA1412" s="296">
        <f t="shared" si="441"/>
        <v>156.88203110591996</v>
      </c>
    </row>
    <row r="1413" spans="12:79" x14ac:dyDescent="0.25">
      <c r="L1413" s="332">
        <v>43865</v>
      </c>
      <c r="M1413" s="2" t="s">
        <v>108</v>
      </c>
      <c r="N1413" s="2" t="s">
        <v>138</v>
      </c>
      <c r="O1413" s="323">
        <v>46023</v>
      </c>
      <c r="P1413" s="323">
        <v>46387</v>
      </c>
      <c r="Q1413" s="324">
        <v>8760</v>
      </c>
      <c r="R1413" s="325">
        <v>47.75</v>
      </c>
      <c r="S1413" s="274">
        <f t="shared" si="422"/>
        <v>1.06504</v>
      </c>
      <c r="T1413" s="326">
        <f t="shared" si="431"/>
        <v>44.833996845188913</v>
      </c>
      <c r="U1413" s="296" t="str">
        <f t="shared" si="423"/>
        <v/>
      </c>
      <c r="V1413" s="296"/>
      <c r="W1413" s="332">
        <v>44299</v>
      </c>
      <c r="X1413" s="2" t="s">
        <v>108</v>
      </c>
      <c r="Y1413" s="2" t="s">
        <v>135</v>
      </c>
      <c r="Z1413" s="323">
        <v>45658</v>
      </c>
      <c r="AA1413" s="323">
        <v>46022</v>
      </c>
      <c r="AB1413" s="324">
        <v>8760</v>
      </c>
      <c r="AC1413" s="325">
        <v>53.15</v>
      </c>
      <c r="AD1413" s="274">
        <f t="shared" si="424"/>
        <v>1.1032599999999999</v>
      </c>
      <c r="AE1413" s="326">
        <f t="shared" si="432"/>
        <v>48.175407428892555</v>
      </c>
      <c r="AF1413" s="296" t="str">
        <f t="shared" si="433"/>
        <v/>
      </c>
      <c r="AG1413" s="296"/>
      <c r="AH1413" s="332">
        <v>44729</v>
      </c>
      <c r="AI1413" s="2" t="s">
        <v>108</v>
      </c>
      <c r="AJ1413" s="2" t="s">
        <v>111</v>
      </c>
      <c r="AK1413" s="323">
        <v>45292</v>
      </c>
      <c r="AL1413" s="323">
        <v>45657</v>
      </c>
      <c r="AM1413" s="324">
        <v>8784</v>
      </c>
      <c r="AN1413" s="325">
        <v>171</v>
      </c>
      <c r="AO1413" s="274">
        <f t="shared" si="425"/>
        <v>1.02495</v>
      </c>
      <c r="AP1413" s="326">
        <f t="shared" si="434"/>
        <v>166.83740670276597</v>
      </c>
      <c r="AQ1413" s="296">
        <f t="shared" si="435"/>
        <v>166.83740670276597</v>
      </c>
      <c r="AR1413" s="296"/>
      <c r="AS1413" s="332">
        <v>44748</v>
      </c>
      <c r="AT1413" s="2" t="s">
        <v>115</v>
      </c>
      <c r="AU1413" s="2" t="s">
        <v>111</v>
      </c>
      <c r="AV1413" s="323">
        <v>45292</v>
      </c>
      <c r="AW1413" s="323">
        <v>45382</v>
      </c>
      <c r="AX1413" s="324">
        <v>2183</v>
      </c>
      <c r="AY1413" s="325">
        <v>323.13</v>
      </c>
      <c r="AZ1413" s="274">
        <f t="shared" si="426"/>
        <v>0.98765000000000003</v>
      </c>
      <c r="BA1413" s="326">
        <f t="shared" si="436"/>
        <v>327.17055637118409</v>
      </c>
      <c r="BB1413" s="296" t="str">
        <f t="shared" si="437"/>
        <v/>
      </c>
      <c r="BC1413">
        <f t="shared" si="427"/>
        <v>1</v>
      </c>
      <c r="BD1413" s="296"/>
      <c r="BE1413" s="296"/>
      <c r="BF1413" s="332">
        <v>45111</v>
      </c>
      <c r="BG1413" s="2" t="s">
        <v>115</v>
      </c>
      <c r="BH1413" s="2" t="s">
        <v>135</v>
      </c>
      <c r="BI1413" s="323">
        <v>45658</v>
      </c>
      <c r="BJ1413" s="323">
        <v>45747</v>
      </c>
      <c r="BK1413" s="324">
        <v>2159</v>
      </c>
      <c r="BL1413" s="325">
        <v>160.15</v>
      </c>
      <c r="BM1413" s="274">
        <f t="shared" si="428"/>
        <v>0.96609999999999996</v>
      </c>
      <c r="BN1413" s="326">
        <f t="shared" si="438"/>
        <v>165.76958906945453</v>
      </c>
      <c r="BO1413" s="296" t="str">
        <f t="shared" si="439"/>
        <v/>
      </c>
      <c r="BP1413" t="str">
        <f t="shared" si="429"/>
        <v/>
      </c>
      <c r="BQ1413" s="296"/>
      <c r="BR1413" s="332">
        <v>45092</v>
      </c>
      <c r="BS1413" s="2" t="s">
        <v>108</v>
      </c>
      <c r="BT1413" s="2" t="s">
        <v>135</v>
      </c>
      <c r="BU1413" s="323">
        <v>45658</v>
      </c>
      <c r="BV1413" s="323">
        <v>46022</v>
      </c>
      <c r="BW1413" s="324">
        <v>8760</v>
      </c>
      <c r="BX1413" s="325">
        <v>131.97</v>
      </c>
      <c r="BY1413" s="274">
        <f t="shared" si="430"/>
        <v>0.97602</v>
      </c>
      <c r="BZ1413" s="326">
        <f t="shared" si="440"/>
        <v>135.21239318866418</v>
      </c>
      <c r="CA1413" s="296" t="str">
        <f t="shared" si="441"/>
        <v/>
      </c>
    </row>
    <row r="1414" spans="12:79" x14ac:dyDescent="0.25">
      <c r="L1414" s="332">
        <v>43864</v>
      </c>
      <c r="M1414" s="2" t="s">
        <v>108</v>
      </c>
      <c r="N1414" s="2" t="s">
        <v>151</v>
      </c>
      <c r="O1414" s="323">
        <v>44197</v>
      </c>
      <c r="P1414" s="323">
        <v>44561</v>
      </c>
      <c r="Q1414" s="324">
        <v>8760</v>
      </c>
      <c r="R1414" s="325">
        <v>40.19</v>
      </c>
      <c r="S1414" s="274">
        <f t="shared" si="422"/>
        <v>1.06504</v>
      </c>
      <c r="T1414" s="326">
        <f t="shared" si="431"/>
        <v>37.73567189964696</v>
      </c>
      <c r="U1414" s="296" t="str">
        <f t="shared" si="423"/>
        <v/>
      </c>
      <c r="V1414" s="296"/>
      <c r="W1414" s="332">
        <v>44299</v>
      </c>
      <c r="X1414" s="2" t="s">
        <v>108</v>
      </c>
      <c r="Y1414" s="2" t="s">
        <v>138</v>
      </c>
      <c r="Z1414" s="323">
        <v>46023</v>
      </c>
      <c r="AA1414" s="323">
        <v>46387</v>
      </c>
      <c r="AB1414" s="324">
        <v>8760</v>
      </c>
      <c r="AC1414" s="325">
        <v>53.33</v>
      </c>
      <c r="AD1414" s="274">
        <f t="shared" si="424"/>
        <v>1.1032599999999999</v>
      </c>
      <c r="AE1414" s="326">
        <f t="shared" si="432"/>
        <v>48.338560266845533</v>
      </c>
      <c r="AF1414" s="296" t="str">
        <f t="shared" si="433"/>
        <v/>
      </c>
      <c r="AG1414" s="296"/>
      <c r="AH1414" s="332">
        <v>44729</v>
      </c>
      <c r="AI1414" s="2" t="s">
        <v>108</v>
      </c>
      <c r="AJ1414" s="2" t="s">
        <v>135</v>
      </c>
      <c r="AK1414" s="323">
        <v>45658</v>
      </c>
      <c r="AL1414" s="323">
        <v>46022</v>
      </c>
      <c r="AM1414" s="324">
        <v>8760</v>
      </c>
      <c r="AN1414" s="325">
        <v>144.15</v>
      </c>
      <c r="AO1414" s="274">
        <f t="shared" si="425"/>
        <v>1.02495</v>
      </c>
      <c r="AP1414" s="326">
        <f t="shared" si="434"/>
        <v>140.6410068783843</v>
      </c>
      <c r="AQ1414" s="296" t="str">
        <f t="shared" si="435"/>
        <v/>
      </c>
      <c r="AR1414" s="296"/>
      <c r="AS1414" s="332">
        <v>44748</v>
      </c>
      <c r="AT1414" s="2" t="s">
        <v>115</v>
      </c>
      <c r="AU1414" s="2" t="s">
        <v>117</v>
      </c>
      <c r="AV1414" s="323">
        <v>45383</v>
      </c>
      <c r="AW1414" s="323">
        <v>45473</v>
      </c>
      <c r="AX1414" s="324">
        <v>2184</v>
      </c>
      <c r="AY1414" s="325">
        <v>156.65</v>
      </c>
      <c r="AZ1414" s="274">
        <f t="shared" si="426"/>
        <v>0.98765000000000003</v>
      </c>
      <c r="BA1414" s="326">
        <f t="shared" si="436"/>
        <v>158.60881891358275</v>
      </c>
      <c r="BB1414" s="296" t="str">
        <f t="shared" si="437"/>
        <v/>
      </c>
      <c r="BC1414">
        <f t="shared" si="427"/>
        <v>1</v>
      </c>
      <c r="BD1414" s="296"/>
      <c r="BE1414" s="296"/>
      <c r="BF1414" s="332">
        <v>45111</v>
      </c>
      <c r="BG1414" s="2" t="s">
        <v>115</v>
      </c>
      <c r="BH1414" s="2" t="s">
        <v>145</v>
      </c>
      <c r="BI1414" s="323">
        <v>45748</v>
      </c>
      <c r="BJ1414" s="323">
        <v>45838</v>
      </c>
      <c r="BK1414" s="324">
        <v>2184</v>
      </c>
      <c r="BL1414" s="325">
        <v>105.26</v>
      </c>
      <c r="BM1414" s="274">
        <f t="shared" si="428"/>
        <v>0.96609999999999996</v>
      </c>
      <c r="BN1414" s="326">
        <f t="shared" si="438"/>
        <v>108.95352447986753</v>
      </c>
      <c r="BO1414" s="296" t="str">
        <f t="shared" si="439"/>
        <v/>
      </c>
      <c r="BP1414" t="str">
        <f t="shared" si="429"/>
        <v/>
      </c>
      <c r="BQ1414" s="296"/>
      <c r="BR1414" s="332">
        <v>45092</v>
      </c>
      <c r="BS1414" s="2" t="s">
        <v>108</v>
      </c>
      <c r="BT1414" s="2" t="s">
        <v>138</v>
      </c>
      <c r="BU1414" s="323">
        <v>46023</v>
      </c>
      <c r="BV1414" s="323">
        <v>46387</v>
      </c>
      <c r="BW1414" s="324">
        <v>8760</v>
      </c>
      <c r="BX1414" s="325">
        <v>104.75</v>
      </c>
      <c r="BY1414" s="274">
        <f t="shared" si="430"/>
        <v>0.97602</v>
      </c>
      <c r="BZ1414" s="326">
        <f t="shared" si="440"/>
        <v>107.32362041761439</v>
      </c>
      <c r="CA1414" s="296" t="str">
        <f t="shared" si="441"/>
        <v/>
      </c>
    </row>
    <row r="1415" spans="12:79" x14ac:dyDescent="0.25">
      <c r="L1415" s="332">
        <v>43864</v>
      </c>
      <c r="M1415" s="2" t="s">
        <v>108</v>
      </c>
      <c r="N1415" s="2" t="s">
        <v>133</v>
      </c>
      <c r="O1415" s="323">
        <v>44562</v>
      </c>
      <c r="P1415" s="323">
        <v>44926</v>
      </c>
      <c r="Q1415" s="324">
        <v>8760</v>
      </c>
      <c r="R1415" s="325">
        <v>43.11</v>
      </c>
      <c r="S1415" s="274">
        <f t="shared" si="422"/>
        <v>1.06504</v>
      </c>
      <c r="T1415" s="326">
        <f t="shared" si="431"/>
        <v>40.477352963268984</v>
      </c>
      <c r="U1415" s="296" t="str">
        <f t="shared" si="423"/>
        <v/>
      </c>
      <c r="V1415" s="296"/>
      <c r="W1415" s="332">
        <v>44299</v>
      </c>
      <c r="X1415" s="2" t="s">
        <v>108</v>
      </c>
      <c r="Y1415" s="2" t="s">
        <v>141</v>
      </c>
      <c r="Z1415" s="323">
        <v>46388</v>
      </c>
      <c r="AA1415" s="323">
        <v>46752</v>
      </c>
      <c r="AB1415" s="324">
        <v>8760</v>
      </c>
      <c r="AC1415" s="325">
        <v>53.7</v>
      </c>
      <c r="AD1415" s="274">
        <f t="shared" si="424"/>
        <v>1.1032599999999999</v>
      </c>
      <c r="AE1415" s="326">
        <f t="shared" si="432"/>
        <v>48.673929989304433</v>
      </c>
      <c r="AF1415" s="296" t="str">
        <f t="shared" si="433"/>
        <v/>
      </c>
      <c r="AG1415" s="296"/>
      <c r="AH1415" s="332">
        <v>44729</v>
      </c>
      <c r="AI1415" s="2" t="s">
        <v>108</v>
      </c>
      <c r="AJ1415" s="2" t="s">
        <v>138</v>
      </c>
      <c r="AK1415" s="323">
        <v>46023</v>
      </c>
      <c r="AL1415" s="323">
        <v>46387</v>
      </c>
      <c r="AM1415" s="324">
        <v>8760</v>
      </c>
      <c r="AN1415" s="325">
        <v>134.5</v>
      </c>
      <c r="AO1415" s="274">
        <f t="shared" si="425"/>
        <v>1.02495</v>
      </c>
      <c r="AP1415" s="326">
        <f t="shared" si="434"/>
        <v>131.22591345919312</v>
      </c>
      <c r="AQ1415" s="296" t="str">
        <f t="shared" si="435"/>
        <v/>
      </c>
      <c r="AR1415" s="296"/>
      <c r="AS1415" s="332">
        <v>44748</v>
      </c>
      <c r="AT1415" s="2" t="s">
        <v>115</v>
      </c>
      <c r="AU1415" s="2" t="s">
        <v>118</v>
      </c>
      <c r="AV1415" s="323">
        <v>45474</v>
      </c>
      <c r="AW1415" s="323">
        <v>45565</v>
      </c>
      <c r="AX1415" s="324">
        <v>2208</v>
      </c>
      <c r="AY1415" s="325">
        <v>156.08000000000001</v>
      </c>
      <c r="AZ1415" s="274">
        <f t="shared" si="426"/>
        <v>0.98765000000000003</v>
      </c>
      <c r="BA1415" s="326">
        <f t="shared" si="436"/>
        <v>158.03169138864985</v>
      </c>
      <c r="BB1415" s="296" t="str">
        <f t="shared" si="437"/>
        <v/>
      </c>
      <c r="BC1415">
        <f t="shared" si="427"/>
        <v>1</v>
      </c>
      <c r="BD1415" s="296"/>
      <c r="BE1415" s="296"/>
      <c r="BF1415" s="332">
        <v>45111</v>
      </c>
      <c r="BG1415" s="2" t="s">
        <v>115</v>
      </c>
      <c r="BH1415" s="2" t="s">
        <v>148</v>
      </c>
      <c r="BI1415" s="323">
        <v>45839</v>
      </c>
      <c r="BJ1415" s="323">
        <v>45930</v>
      </c>
      <c r="BK1415" s="324">
        <v>2208</v>
      </c>
      <c r="BL1415" s="325">
        <v>104.87</v>
      </c>
      <c r="BM1415" s="274">
        <f t="shared" si="428"/>
        <v>0.96609999999999996</v>
      </c>
      <c r="BN1415" s="326">
        <f t="shared" si="438"/>
        <v>108.54983956112204</v>
      </c>
      <c r="BO1415" s="296" t="str">
        <f t="shared" si="439"/>
        <v/>
      </c>
      <c r="BP1415" t="str">
        <f t="shared" si="429"/>
        <v/>
      </c>
      <c r="BQ1415" s="296"/>
      <c r="BR1415" s="332">
        <v>45092</v>
      </c>
      <c r="BS1415" s="2" t="s">
        <v>108</v>
      </c>
      <c r="BT1415" s="2" t="s">
        <v>141</v>
      </c>
      <c r="BU1415" s="323">
        <v>46388</v>
      </c>
      <c r="BV1415" s="323">
        <v>46752</v>
      </c>
      <c r="BW1415" s="324">
        <v>8760</v>
      </c>
      <c r="BX1415" s="325">
        <v>88</v>
      </c>
      <c r="BY1415" s="274">
        <f t="shared" si="430"/>
        <v>0.97602</v>
      </c>
      <c r="BZ1415" s="326">
        <f t="shared" si="440"/>
        <v>90.162086842482736</v>
      </c>
      <c r="CA1415" s="296" t="str">
        <f t="shared" si="441"/>
        <v/>
      </c>
    </row>
    <row r="1416" spans="12:79" x14ac:dyDescent="0.25">
      <c r="L1416" s="332">
        <v>43864</v>
      </c>
      <c r="M1416" s="2" t="s">
        <v>108</v>
      </c>
      <c r="N1416" s="2" t="s">
        <v>110</v>
      </c>
      <c r="O1416" s="323">
        <v>44927</v>
      </c>
      <c r="P1416" s="323">
        <v>45291</v>
      </c>
      <c r="Q1416" s="324">
        <v>8760</v>
      </c>
      <c r="R1416" s="325">
        <v>45.43</v>
      </c>
      <c r="S1416" s="274">
        <f t="shared" si="422"/>
        <v>1.06504</v>
      </c>
      <c r="T1416" s="326">
        <f t="shared" si="431"/>
        <v>42.655674904228952</v>
      </c>
      <c r="U1416" s="296" t="str">
        <f t="shared" si="423"/>
        <v/>
      </c>
      <c r="V1416" s="296"/>
      <c r="W1416" s="332">
        <v>44298</v>
      </c>
      <c r="X1416" s="2" t="s">
        <v>108</v>
      </c>
      <c r="Y1416" s="2" t="s">
        <v>133</v>
      </c>
      <c r="Z1416" s="323">
        <v>44562</v>
      </c>
      <c r="AA1416" s="323">
        <v>44926</v>
      </c>
      <c r="AB1416" s="324">
        <v>8760</v>
      </c>
      <c r="AC1416" s="325">
        <v>57.43</v>
      </c>
      <c r="AD1416" s="274">
        <f t="shared" si="424"/>
        <v>1.1032599999999999</v>
      </c>
      <c r="AE1416" s="326">
        <f t="shared" si="432"/>
        <v>52.054819353552205</v>
      </c>
      <c r="AF1416" s="296" t="str">
        <f t="shared" si="433"/>
        <v/>
      </c>
      <c r="AG1416" s="296"/>
      <c r="AH1416" s="332">
        <v>44729</v>
      </c>
      <c r="AI1416" s="2" t="s">
        <v>108</v>
      </c>
      <c r="AJ1416" s="2" t="s">
        <v>141</v>
      </c>
      <c r="AK1416" s="323">
        <v>46388</v>
      </c>
      <c r="AL1416" s="323">
        <v>46752</v>
      </c>
      <c r="AM1416" s="324">
        <v>8760</v>
      </c>
      <c r="AN1416" s="325">
        <v>115.1</v>
      </c>
      <c r="AO1416" s="274">
        <f t="shared" si="425"/>
        <v>1.02495</v>
      </c>
      <c r="AP1416" s="326">
        <f t="shared" si="434"/>
        <v>112.29816088589686</v>
      </c>
      <c r="AQ1416" s="296" t="str">
        <f t="shared" si="435"/>
        <v/>
      </c>
      <c r="AR1416" s="296"/>
      <c r="AS1416" s="332">
        <v>44748</v>
      </c>
      <c r="AT1416" s="2" t="s">
        <v>115</v>
      </c>
      <c r="AU1416" s="2" t="s">
        <v>140</v>
      </c>
      <c r="AV1416" s="323">
        <v>45566</v>
      </c>
      <c r="AW1416" s="323">
        <v>45657</v>
      </c>
      <c r="AX1416" s="324">
        <v>2209</v>
      </c>
      <c r="AY1416" s="325">
        <v>220.76</v>
      </c>
      <c r="AZ1416" s="274">
        <f t="shared" si="426"/>
        <v>0.98765000000000003</v>
      </c>
      <c r="BA1416" s="326">
        <f t="shared" si="436"/>
        <v>223.52047790209082</v>
      </c>
      <c r="BB1416" s="296" t="str">
        <f t="shared" si="437"/>
        <v/>
      </c>
      <c r="BC1416" t="str">
        <f t="shared" si="427"/>
        <v/>
      </c>
      <c r="BD1416" s="296"/>
      <c r="BE1416" s="296"/>
      <c r="BF1416" s="332">
        <v>45111</v>
      </c>
      <c r="BG1416" s="2" t="s">
        <v>115</v>
      </c>
      <c r="BH1416" s="2" t="s">
        <v>152</v>
      </c>
      <c r="BI1416" s="323">
        <v>45931</v>
      </c>
      <c r="BJ1416" s="323">
        <v>46022</v>
      </c>
      <c r="BK1416" s="324">
        <v>2209</v>
      </c>
      <c r="BL1416" s="325">
        <v>134.47</v>
      </c>
      <c r="BM1416" s="274">
        <f t="shared" si="428"/>
        <v>0.96609999999999996</v>
      </c>
      <c r="BN1416" s="326">
        <f t="shared" si="438"/>
        <v>139.18848980436809</v>
      </c>
      <c r="BO1416" s="296" t="str">
        <f t="shared" si="439"/>
        <v/>
      </c>
      <c r="BP1416" t="str">
        <f t="shared" si="429"/>
        <v/>
      </c>
      <c r="BQ1416" s="296"/>
      <c r="BR1416" s="332">
        <v>45092</v>
      </c>
      <c r="BS1416" s="2" t="s">
        <v>108</v>
      </c>
      <c r="BT1416" s="2" t="s">
        <v>143</v>
      </c>
      <c r="BU1416" s="323">
        <v>46753</v>
      </c>
      <c r="BV1416" s="323">
        <v>47118</v>
      </c>
      <c r="BW1416" s="324">
        <v>8784</v>
      </c>
      <c r="BX1416" s="325">
        <v>84.5</v>
      </c>
      <c r="BY1416" s="274">
        <f t="shared" si="430"/>
        <v>0.97602</v>
      </c>
      <c r="BZ1416" s="326">
        <f t="shared" si="440"/>
        <v>86.57609475215672</v>
      </c>
      <c r="CA1416" s="296" t="str">
        <f t="shared" si="441"/>
        <v/>
      </c>
    </row>
    <row r="1417" spans="12:79" x14ac:dyDescent="0.25">
      <c r="L1417" s="332">
        <v>43864</v>
      </c>
      <c r="M1417" s="2" t="s">
        <v>108</v>
      </c>
      <c r="N1417" s="2" t="s">
        <v>111</v>
      </c>
      <c r="O1417" s="323">
        <v>45292</v>
      </c>
      <c r="P1417" s="323">
        <v>45657</v>
      </c>
      <c r="Q1417" s="324">
        <v>8784</v>
      </c>
      <c r="R1417" s="325">
        <v>46.63</v>
      </c>
      <c r="S1417" s="274">
        <f t="shared" si="422"/>
        <v>1.06504</v>
      </c>
      <c r="T1417" s="326">
        <f t="shared" si="431"/>
        <v>43.782393149553073</v>
      </c>
      <c r="U1417" s="296" t="str">
        <f t="shared" si="423"/>
        <v/>
      </c>
      <c r="V1417" s="296"/>
      <c r="W1417" s="332">
        <v>44298</v>
      </c>
      <c r="X1417" s="2" t="s">
        <v>108</v>
      </c>
      <c r="Y1417" s="2" t="s">
        <v>110</v>
      </c>
      <c r="Z1417" s="323">
        <v>44927</v>
      </c>
      <c r="AA1417" s="323">
        <v>45291</v>
      </c>
      <c r="AB1417" s="324">
        <v>8760</v>
      </c>
      <c r="AC1417" s="325">
        <v>56.82</v>
      </c>
      <c r="AD1417" s="274">
        <f t="shared" si="424"/>
        <v>1.1032599999999999</v>
      </c>
      <c r="AE1417" s="326">
        <f t="shared" si="432"/>
        <v>51.501912513822674</v>
      </c>
      <c r="AF1417" s="296" t="str">
        <f t="shared" si="433"/>
        <v/>
      </c>
      <c r="AG1417" s="296"/>
      <c r="AH1417" s="332">
        <v>44729</v>
      </c>
      <c r="AI1417" s="2" t="s">
        <v>108</v>
      </c>
      <c r="AJ1417" s="2" t="s">
        <v>143</v>
      </c>
      <c r="AK1417" s="323">
        <v>46753</v>
      </c>
      <c r="AL1417" s="323">
        <v>47118</v>
      </c>
      <c r="AM1417" s="324">
        <v>8784</v>
      </c>
      <c r="AN1417" s="325">
        <v>111.1</v>
      </c>
      <c r="AO1417" s="274">
        <f t="shared" si="425"/>
        <v>1.02495</v>
      </c>
      <c r="AP1417" s="326">
        <f t="shared" si="434"/>
        <v>108.39553148934094</v>
      </c>
      <c r="AQ1417" s="296" t="str">
        <f t="shared" si="435"/>
        <v/>
      </c>
      <c r="AR1417" s="296"/>
      <c r="AS1417" s="332">
        <v>44748</v>
      </c>
      <c r="AT1417" s="2" t="s">
        <v>115</v>
      </c>
      <c r="AU1417" s="2" t="s">
        <v>135</v>
      </c>
      <c r="AV1417" s="323">
        <v>45658</v>
      </c>
      <c r="AW1417" s="323">
        <v>45747</v>
      </c>
      <c r="AX1417" s="324">
        <v>2159</v>
      </c>
      <c r="AY1417" s="325">
        <v>197.3</v>
      </c>
      <c r="AZ1417" s="274">
        <f t="shared" si="426"/>
        <v>0.98765000000000003</v>
      </c>
      <c r="BA1417" s="326">
        <f t="shared" si="436"/>
        <v>199.76712398116743</v>
      </c>
      <c r="BB1417" s="296" t="str">
        <f t="shared" si="437"/>
        <v/>
      </c>
      <c r="BC1417" t="str">
        <f t="shared" si="427"/>
        <v/>
      </c>
      <c r="BD1417" s="296"/>
      <c r="BE1417" s="296"/>
      <c r="BF1417" s="332">
        <v>45111</v>
      </c>
      <c r="BG1417" s="2" t="s">
        <v>115</v>
      </c>
      <c r="BH1417" s="2" t="s">
        <v>138</v>
      </c>
      <c r="BI1417" s="323">
        <v>46023</v>
      </c>
      <c r="BJ1417" s="323">
        <v>46112</v>
      </c>
      <c r="BK1417" s="324">
        <v>2159</v>
      </c>
      <c r="BL1417" s="325"/>
      <c r="BM1417" s="274">
        <f t="shared" si="428"/>
        <v>0.96609999999999996</v>
      </c>
      <c r="BN1417" s="326" t="str">
        <f t="shared" si="438"/>
        <v/>
      </c>
      <c r="BO1417" s="296" t="str">
        <f t="shared" si="439"/>
        <v/>
      </c>
      <c r="BP1417" t="str">
        <f t="shared" si="429"/>
        <v/>
      </c>
      <c r="BQ1417" s="296"/>
      <c r="BR1417" s="332">
        <v>45092</v>
      </c>
      <c r="BS1417" s="2" t="s">
        <v>108</v>
      </c>
      <c r="BT1417" s="2" t="s">
        <v>146</v>
      </c>
      <c r="BU1417" s="323">
        <v>47119</v>
      </c>
      <c r="BV1417" s="323">
        <v>47483</v>
      </c>
      <c r="BW1417" s="324">
        <v>8760</v>
      </c>
      <c r="BX1417" s="325">
        <v>81.89</v>
      </c>
      <c r="BY1417" s="274">
        <f t="shared" si="430"/>
        <v>0.97602</v>
      </c>
      <c r="BZ1417" s="326">
        <f t="shared" si="440"/>
        <v>83.901969221942167</v>
      </c>
      <c r="CA1417" s="296" t="str">
        <f t="shared" si="441"/>
        <v/>
      </c>
    </row>
    <row r="1418" spans="12:79" x14ac:dyDescent="0.25">
      <c r="L1418" s="332">
        <v>43864</v>
      </c>
      <c r="M1418" s="2" t="s">
        <v>108</v>
      </c>
      <c r="N1418" s="2" t="s">
        <v>135</v>
      </c>
      <c r="O1418" s="323">
        <v>45658</v>
      </c>
      <c r="P1418" s="323">
        <v>46022</v>
      </c>
      <c r="Q1418" s="324">
        <v>8760</v>
      </c>
      <c r="R1418" s="325">
        <v>46.93</v>
      </c>
      <c r="S1418" s="274">
        <f t="shared" si="422"/>
        <v>1.06504</v>
      </c>
      <c r="T1418" s="326">
        <f t="shared" si="431"/>
        <v>44.064072710884098</v>
      </c>
      <c r="U1418" s="296" t="str">
        <f t="shared" si="423"/>
        <v/>
      </c>
      <c r="V1418" s="296"/>
      <c r="W1418" s="332">
        <v>44298</v>
      </c>
      <c r="X1418" s="2" t="s">
        <v>108</v>
      </c>
      <c r="Y1418" s="2" t="s">
        <v>111</v>
      </c>
      <c r="Z1418" s="323">
        <v>45292</v>
      </c>
      <c r="AA1418" s="323">
        <v>45657</v>
      </c>
      <c r="AB1418" s="324">
        <v>8784</v>
      </c>
      <c r="AC1418" s="325">
        <v>54.31</v>
      </c>
      <c r="AD1418" s="274">
        <f t="shared" si="424"/>
        <v>1.1032599999999999</v>
      </c>
      <c r="AE1418" s="326">
        <f t="shared" si="432"/>
        <v>49.226836829033957</v>
      </c>
      <c r="AF1418" s="296" t="str">
        <f t="shared" si="433"/>
        <v/>
      </c>
      <c r="AG1418" s="296"/>
      <c r="AH1418" s="332">
        <v>44729</v>
      </c>
      <c r="AI1418" s="2" t="s">
        <v>108</v>
      </c>
      <c r="AJ1418" s="2" t="s">
        <v>146</v>
      </c>
      <c r="AK1418" s="323">
        <v>47119</v>
      </c>
      <c r="AL1418" s="323">
        <v>47483</v>
      </c>
      <c r="AM1418" s="324">
        <v>8760</v>
      </c>
      <c r="AN1418" s="325">
        <v>109.86</v>
      </c>
      <c r="AO1418" s="274">
        <f t="shared" si="425"/>
        <v>1.02495</v>
      </c>
      <c r="AP1418" s="326">
        <f t="shared" si="434"/>
        <v>107.18571637640861</v>
      </c>
      <c r="AQ1418" s="296" t="str">
        <f t="shared" si="435"/>
        <v/>
      </c>
      <c r="AR1418" s="296"/>
      <c r="AS1418" s="332">
        <v>44748</v>
      </c>
      <c r="AT1418" s="2" t="s">
        <v>115</v>
      </c>
      <c r="AU1418" s="2" t="s">
        <v>145</v>
      </c>
      <c r="AV1418" s="323">
        <v>45748</v>
      </c>
      <c r="AW1418" s="323">
        <v>45838</v>
      </c>
      <c r="AX1418" s="324">
        <v>2184</v>
      </c>
      <c r="AY1418" s="325"/>
      <c r="AZ1418" s="274">
        <f t="shared" si="426"/>
        <v>0.98765000000000003</v>
      </c>
      <c r="BA1418" s="326" t="str">
        <f t="shared" si="436"/>
        <v/>
      </c>
      <c r="BB1418" s="296" t="str">
        <f t="shared" si="437"/>
        <v/>
      </c>
      <c r="BC1418" t="str">
        <f t="shared" si="427"/>
        <v/>
      </c>
      <c r="BD1418" s="296"/>
      <c r="BE1418" s="296"/>
      <c r="BF1418" s="332">
        <v>45111</v>
      </c>
      <c r="BG1418" s="2" t="s">
        <v>115</v>
      </c>
      <c r="BH1418" s="2" t="s">
        <v>157</v>
      </c>
      <c r="BI1418" s="323">
        <v>46113</v>
      </c>
      <c r="BJ1418" s="323">
        <v>46203</v>
      </c>
      <c r="BK1418" s="324">
        <v>2184</v>
      </c>
      <c r="BL1418" s="325"/>
      <c r="BM1418" s="274">
        <f t="shared" si="428"/>
        <v>0.96609999999999996</v>
      </c>
      <c r="BN1418" s="326" t="str">
        <f t="shared" si="438"/>
        <v/>
      </c>
      <c r="BO1418" s="296" t="str">
        <f t="shared" si="439"/>
        <v/>
      </c>
      <c r="BP1418" t="str">
        <f t="shared" si="429"/>
        <v/>
      </c>
      <c r="BQ1418" s="296"/>
      <c r="BR1418" s="332">
        <v>45092</v>
      </c>
      <c r="BS1418" s="2" t="s">
        <v>108</v>
      </c>
      <c r="BT1418" s="2" t="s">
        <v>149</v>
      </c>
      <c r="BU1418" s="323">
        <v>47484</v>
      </c>
      <c r="BV1418" s="323">
        <v>47848</v>
      </c>
      <c r="BW1418" s="324">
        <v>8760</v>
      </c>
      <c r="BX1418" s="325">
        <v>80.790000000000006</v>
      </c>
      <c r="BY1418" s="274">
        <f t="shared" si="430"/>
        <v>0.97602</v>
      </c>
      <c r="BZ1418" s="326">
        <f t="shared" si="440"/>
        <v>82.774943136411139</v>
      </c>
      <c r="CA1418" s="296" t="str">
        <f t="shared" si="441"/>
        <v/>
      </c>
    </row>
    <row r="1419" spans="12:79" x14ac:dyDescent="0.25">
      <c r="L1419" s="332">
        <v>43864</v>
      </c>
      <c r="M1419" s="2" t="s">
        <v>108</v>
      </c>
      <c r="N1419" s="2" t="s">
        <v>138</v>
      </c>
      <c r="O1419" s="323">
        <v>46023</v>
      </c>
      <c r="P1419" s="323">
        <v>46387</v>
      </c>
      <c r="Q1419" s="324">
        <v>8760</v>
      </c>
      <c r="R1419" s="325">
        <v>47.48</v>
      </c>
      <c r="S1419" s="274">
        <f t="shared" si="422"/>
        <v>1.06504</v>
      </c>
      <c r="T1419" s="326">
        <f t="shared" si="431"/>
        <v>44.580485239990985</v>
      </c>
      <c r="U1419" s="296" t="str">
        <f t="shared" si="423"/>
        <v/>
      </c>
      <c r="V1419" s="296"/>
      <c r="W1419" s="332">
        <v>44298</v>
      </c>
      <c r="X1419" s="2" t="s">
        <v>108</v>
      </c>
      <c r="Y1419" s="2" t="s">
        <v>135</v>
      </c>
      <c r="Z1419" s="323">
        <v>45658</v>
      </c>
      <c r="AA1419" s="323">
        <v>46022</v>
      </c>
      <c r="AB1419" s="324">
        <v>8760</v>
      </c>
      <c r="AC1419" s="325">
        <v>53.15</v>
      </c>
      <c r="AD1419" s="274">
        <f t="shared" si="424"/>
        <v>1.1032599999999999</v>
      </c>
      <c r="AE1419" s="326">
        <f t="shared" si="432"/>
        <v>48.175407428892555</v>
      </c>
      <c r="AF1419" s="296" t="str">
        <f t="shared" si="433"/>
        <v/>
      </c>
      <c r="AG1419" s="296"/>
      <c r="AH1419" s="332">
        <v>44729</v>
      </c>
      <c r="AI1419" s="2" t="s">
        <v>108</v>
      </c>
      <c r="AJ1419" s="2" t="s">
        <v>149</v>
      </c>
      <c r="AK1419" s="323">
        <v>47484</v>
      </c>
      <c r="AL1419" s="323">
        <v>47848</v>
      </c>
      <c r="AM1419" s="324">
        <v>8760</v>
      </c>
      <c r="AN1419" s="325">
        <v>99.6</v>
      </c>
      <c r="AO1419" s="274">
        <f t="shared" si="425"/>
        <v>1.02495</v>
      </c>
      <c r="AP1419" s="326">
        <f t="shared" si="434"/>
        <v>97.17547197424264</v>
      </c>
      <c r="AQ1419" s="296" t="str">
        <f t="shared" si="435"/>
        <v/>
      </c>
      <c r="AR1419" s="296"/>
      <c r="AS1419" s="332">
        <v>44747</v>
      </c>
      <c r="AT1419" s="2" t="s">
        <v>115</v>
      </c>
      <c r="AU1419" s="2" t="s">
        <v>186</v>
      </c>
      <c r="AV1419" s="323">
        <v>44835</v>
      </c>
      <c r="AW1419" s="323">
        <v>44926</v>
      </c>
      <c r="AX1419" s="324">
        <v>2209</v>
      </c>
      <c r="AY1419" s="325">
        <v>404.21</v>
      </c>
      <c r="AZ1419" s="274">
        <f t="shared" si="426"/>
        <v>0.98765000000000003</v>
      </c>
      <c r="BA1419" s="326">
        <f t="shared" si="436"/>
        <v>409.26441553181792</v>
      </c>
      <c r="BB1419" s="296" t="str">
        <f t="shared" si="437"/>
        <v/>
      </c>
      <c r="BC1419" t="str">
        <f t="shared" si="427"/>
        <v/>
      </c>
      <c r="BD1419" s="296"/>
      <c r="BE1419" s="296"/>
      <c r="BF1419" s="332">
        <v>45110</v>
      </c>
      <c r="BG1419" s="2" t="s">
        <v>115</v>
      </c>
      <c r="BH1419" s="2" t="s">
        <v>116</v>
      </c>
      <c r="BI1419" s="323">
        <v>45200</v>
      </c>
      <c r="BJ1419" s="323">
        <v>45291</v>
      </c>
      <c r="BK1419" s="324">
        <v>2209</v>
      </c>
      <c r="BL1419" s="325">
        <v>126.82</v>
      </c>
      <c r="BM1419" s="274">
        <f t="shared" si="428"/>
        <v>0.96609999999999996</v>
      </c>
      <c r="BN1419" s="326">
        <f t="shared" si="438"/>
        <v>131.27005485974536</v>
      </c>
      <c r="BO1419" s="296">
        <f t="shared" si="439"/>
        <v>131.27005485974536</v>
      </c>
      <c r="BP1419">
        <f t="shared" si="429"/>
        <v>1</v>
      </c>
      <c r="BQ1419" s="296"/>
      <c r="BR1419" s="332">
        <v>45092</v>
      </c>
      <c r="BS1419" s="2" t="s">
        <v>108</v>
      </c>
      <c r="BT1419" s="2" t="s">
        <v>153</v>
      </c>
      <c r="BU1419" s="323">
        <v>47849</v>
      </c>
      <c r="BV1419" s="323">
        <v>48213</v>
      </c>
      <c r="BW1419" s="324">
        <v>8760</v>
      </c>
      <c r="BX1419" s="325">
        <v>80.5</v>
      </c>
      <c r="BY1419" s="274">
        <f t="shared" si="430"/>
        <v>0.97602</v>
      </c>
      <c r="BZ1419" s="326">
        <f t="shared" si="440"/>
        <v>82.477818077498412</v>
      </c>
      <c r="CA1419" s="296" t="str">
        <f t="shared" si="441"/>
        <v/>
      </c>
    </row>
    <row r="1420" spans="12:79" x14ac:dyDescent="0.25">
      <c r="L1420" s="332">
        <v>43861</v>
      </c>
      <c r="M1420" s="2" t="s">
        <v>108</v>
      </c>
      <c r="N1420" s="2" t="s">
        <v>151</v>
      </c>
      <c r="O1420" s="323">
        <v>44197</v>
      </c>
      <c r="P1420" s="323">
        <v>44561</v>
      </c>
      <c r="Q1420" s="324">
        <v>8760</v>
      </c>
      <c r="R1420" s="325">
        <v>40.950000000000003</v>
      </c>
      <c r="S1420" s="274">
        <f t="shared" si="422"/>
        <v>1.0763799999999999</v>
      </c>
      <c r="T1420" s="326">
        <f t="shared" si="431"/>
        <v>38.044185139077285</v>
      </c>
      <c r="U1420" s="296" t="str">
        <f t="shared" si="423"/>
        <v/>
      </c>
      <c r="V1420" s="296"/>
      <c r="W1420" s="332">
        <v>44298</v>
      </c>
      <c r="X1420" s="2" t="s">
        <v>108</v>
      </c>
      <c r="Y1420" s="2" t="s">
        <v>138</v>
      </c>
      <c r="Z1420" s="323">
        <v>46023</v>
      </c>
      <c r="AA1420" s="323">
        <v>46387</v>
      </c>
      <c r="AB1420" s="324">
        <v>8760</v>
      </c>
      <c r="AC1420" s="325">
        <v>53.4</v>
      </c>
      <c r="AD1420" s="274">
        <f t="shared" si="424"/>
        <v>1.1032599999999999</v>
      </c>
      <c r="AE1420" s="326">
        <f t="shared" si="432"/>
        <v>48.402008592716136</v>
      </c>
      <c r="AF1420" s="296" t="str">
        <f t="shared" si="433"/>
        <v/>
      </c>
      <c r="AG1420" s="296"/>
      <c r="AH1420" s="332">
        <v>44729</v>
      </c>
      <c r="AI1420" s="2" t="s">
        <v>108</v>
      </c>
      <c r="AJ1420" s="2" t="s">
        <v>153</v>
      </c>
      <c r="AK1420" s="323">
        <v>47849</v>
      </c>
      <c r="AL1420" s="323">
        <v>48213</v>
      </c>
      <c r="AM1420" s="324">
        <v>8760</v>
      </c>
      <c r="AN1420" s="325">
        <v>106.66</v>
      </c>
      <c r="AO1420" s="274">
        <f t="shared" si="425"/>
        <v>1.02495</v>
      </c>
      <c r="AP1420" s="326">
        <f t="shared" si="434"/>
        <v>104.06361285916385</v>
      </c>
      <c r="AQ1420" s="296" t="str">
        <f t="shared" si="435"/>
        <v/>
      </c>
      <c r="AR1420" s="296"/>
      <c r="AS1420" s="332">
        <v>44747</v>
      </c>
      <c r="AT1420" s="2" t="s">
        <v>115</v>
      </c>
      <c r="AU1420" s="2" t="s">
        <v>110</v>
      </c>
      <c r="AV1420" s="323">
        <v>44927</v>
      </c>
      <c r="AW1420" s="323">
        <v>45016</v>
      </c>
      <c r="AX1420" s="324">
        <v>2159</v>
      </c>
      <c r="AY1420" s="325">
        <v>382.79</v>
      </c>
      <c r="AZ1420" s="274">
        <f t="shared" si="426"/>
        <v>0.98765000000000003</v>
      </c>
      <c r="BA1420" s="326">
        <f t="shared" si="436"/>
        <v>387.57657064749657</v>
      </c>
      <c r="BB1420" s="296" t="str">
        <f t="shared" si="437"/>
        <v/>
      </c>
      <c r="BC1420" t="str">
        <f t="shared" si="427"/>
        <v/>
      </c>
      <c r="BD1420" s="296"/>
      <c r="BE1420" s="296"/>
      <c r="BF1420" s="332">
        <v>45110</v>
      </c>
      <c r="BG1420" s="2" t="s">
        <v>115</v>
      </c>
      <c r="BH1420" s="2" t="s">
        <v>111</v>
      </c>
      <c r="BI1420" s="323">
        <v>45292</v>
      </c>
      <c r="BJ1420" s="323">
        <v>45382</v>
      </c>
      <c r="BK1420" s="324">
        <v>2183</v>
      </c>
      <c r="BL1420" s="325">
        <v>145.03</v>
      </c>
      <c r="BM1420" s="274">
        <f t="shared" si="428"/>
        <v>0.96609999999999996</v>
      </c>
      <c r="BN1420" s="326">
        <f t="shared" si="438"/>
        <v>150.11903529655316</v>
      </c>
      <c r="BO1420" s="296">
        <f t="shared" si="439"/>
        <v>150.11903529655316</v>
      </c>
      <c r="BP1420">
        <f t="shared" si="429"/>
        <v>1</v>
      </c>
      <c r="BQ1420" s="296"/>
      <c r="BR1420" s="332">
        <v>45092</v>
      </c>
      <c r="BS1420" s="2" t="s">
        <v>108</v>
      </c>
      <c r="BT1420" s="2" t="s">
        <v>155</v>
      </c>
      <c r="BU1420" s="323">
        <v>48214</v>
      </c>
      <c r="BV1420" s="323">
        <v>48579</v>
      </c>
      <c r="BW1420" s="324">
        <v>8784</v>
      </c>
      <c r="BX1420" s="325">
        <v>80.02</v>
      </c>
      <c r="BY1420" s="274">
        <f t="shared" si="430"/>
        <v>0.97602</v>
      </c>
      <c r="BZ1420" s="326">
        <f t="shared" si="440"/>
        <v>81.986024876539418</v>
      </c>
      <c r="CA1420" s="296" t="str">
        <f t="shared" si="441"/>
        <v/>
      </c>
    </row>
    <row r="1421" spans="12:79" x14ac:dyDescent="0.25">
      <c r="L1421" s="332">
        <v>43861</v>
      </c>
      <c r="M1421" s="2" t="s">
        <v>108</v>
      </c>
      <c r="N1421" s="2" t="s">
        <v>133</v>
      </c>
      <c r="O1421" s="323">
        <v>44562</v>
      </c>
      <c r="P1421" s="323">
        <v>44926</v>
      </c>
      <c r="Q1421" s="324">
        <v>8760</v>
      </c>
      <c r="R1421" s="325">
        <v>43.99</v>
      </c>
      <c r="S1421" s="274">
        <f t="shared" si="422"/>
        <v>1.0763799999999999</v>
      </c>
      <c r="T1421" s="326">
        <f t="shared" si="431"/>
        <v>40.868466526691321</v>
      </c>
      <c r="U1421" s="296" t="str">
        <f t="shared" si="423"/>
        <v/>
      </c>
      <c r="V1421" s="296"/>
      <c r="W1421" s="332">
        <v>44298</v>
      </c>
      <c r="X1421" s="2" t="s">
        <v>108</v>
      </c>
      <c r="Y1421" s="2" t="s">
        <v>141</v>
      </c>
      <c r="Z1421" s="323">
        <v>46388</v>
      </c>
      <c r="AA1421" s="323">
        <v>46752</v>
      </c>
      <c r="AB1421" s="324">
        <v>8760</v>
      </c>
      <c r="AC1421" s="325">
        <v>53.78</v>
      </c>
      <c r="AD1421" s="274">
        <f t="shared" si="424"/>
        <v>1.1032599999999999</v>
      </c>
      <c r="AE1421" s="326">
        <f t="shared" si="432"/>
        <v>48.746442361727972</v>
      </c>
      <c r="AF1421" s="296" t="str">
        <f t="shared" si="433"/>
        <v/>
      </c>
      <c r="AG1421" s="296"/>
      <c r="AH1421" s="332">
        <v>44729</v>
      </c>
      <c r="AI1421" s="2" t="s">
        <v>108</v>
      </c>
      <c r="AJ1421" s="2" t="s">
        <v>155</v>
      </c>
      <c r="AK1421" s="323">
        <v>48214</v>
      </c>
      <c r="AL1421" s="323">
        <v>48579</v>
      </c>
      <c r="AM1421" s="324">
        <v>8784</v>
      </c>
      <c r="AN1421" s="325">
        <v>106.66</v>
      </c>
      <c r="AO1421" s="274">
        <f t="shared" si="425"/>
        <v>1.02495</v>
      </c>
      <c r="AP1421" s="326">
        <f t="shared" si="434"/>
        <v>104.06361285916385</v>
      </c>
      <c r="AQ1421" s="296" t="str">
        <f t="shared" si="435"/>
        <v/>
      </c>
      <c r="AR1421" s="296"/>
      <c r="AS1421" s="332">
        <v>44747</v>
      </c>
      <c r="AT1421" s="2" t="s">
        <v>115</v>
      </c>
      <c r="AU1421" s="2" t="s">
        <v>134</v>
      </c>
      <c r="AV1421" s="323">
        <v>45017</v>
      </c>
      <c r="AW1421" s="323">
        <v>45107</v>
      </c>
      <c r="AX1421" s="324">
        <v>2184</v>
      </c>
      <c r="AY1421" s="325">
        <v>274.51</v>
      </c>
      <c r="AZ1421" s="274">
        <f t="shared" si="426"/>
        <v>0.98765000000000003</v>
      </c>
      <c r="BA1421" s="326">
        <f t="shared" si="436"/>
        <v>277.94259099883561</v>
      </c>
      <c r="BB1421" s="296" t="str">
        <f t="shared" si="437"/>
        <v/>
      </c>
      <c r="BC1421" t="str">
        <f t="shared" si="427"/>
        <v/>
      </c>
      <c r="BD1421" s="296"/>
      <c r="BE1421" s="296"/>
      <c r="BF1421" s="332">
        <v>45110</v>
      </c>
      <c r="BG1421" s="2" t="s">
        <v>115</v>
      </c>
      <c r="BH1421" s="2" t="s">
        <v>117</v>
      </c>
      <c r="BI1421" s="323">
        <v>45383</v>
      </c>
      <c r="BJ1421" s="323">
        <v>45473</v>
      </c>
      <c r="BK1421" s="324">
        <v>2184</v>
      </c>
      <c r="BL1421" s="325">
        <v>119.93</v>
      </c>
      <c r="BM1421" s="274">
        <f t="shared" si="428"/>
        <v>0.96609999999999996</v>
      </c>
      <c r="BN1421" s="326">
        <f t="shared" si="438"/>
        <v>124.13828796190872</v>
      </c>
      <c r="BO1421" s="296">
        <f t="shared" si="439"/>
        <v>124.13828796190872</v>
      </c>
      <c r="BP1421">
        <f t="shared" si="429"/>
        <v>1</v>
      </c>
      <c r="BQ1421" s="296"/>
      <c r="BR1421" s="332">
        <v>45092</v>
      </c>
      <c r="BS1421" s="2" t="s">
        <v>108</v>
      </c>
      <c r="BT1421" s="2" t="s">
        <v>158</v>
      </c>
      <c r="BU1421" s="323">
        <v>48580</v>
      </c>
      <c r="BV1421" s="323">
        <v>48944</v>
      </c>
      <c r="BW1421" s="324">
        <v>8760</v>
      </c>
      <c r="BX1421" s="325">
        <v>79.34</v>
      </c>
      <c r="BY1421" s="274">
        <f t="shared" si="430"/>
        <v>0.97602</v>
      </c>
      <c r="BZ1421" s="326">
        <f t="shared" si="440"/>
        <v>81.289317841847506</v>
      </c>
      <c r="CA1421" s="296" t="str">
        <f t="shared" si="441"/>
        <v/>
      </c>
    </row>
    <row r="1422" spans="12:79" x14ac:dyDescent="0.25">
      <c r="L1422" s="332">
        <v>43861</v>
      </c>
      <c r="M1422" s="2" t="s">
        <v>108</v>
      </c>
      <c r="N1422" s="2" t="s">
        <v>110</v>
      </c>
      <c r="O1422" s="323">
        <v>44927</v>
      </c>
      <c r="P1422" s="323">
        <v>45291</v>
      </c>
      <c r="Q1422" s="324">
        <v>8760</v>
      </c>
      <c r="R1422" s="325">
        <v>46.29</v>
      </c>
      <c r="S1422" s="274">
        <f t="shared" si="422"/>
        <v>1.0763799999999999</v>
      </c>
      <c r="T1422" s="326">
        <f t="shared" si="431"/>
        <v>43.005258366004576</v>
      </c>
      <c r="U1422" s="296" t="str">
        <f t="shared" si="423"/>
        <v/>
      </c>
      <c r="V1422" s="296"/>
      <c r="W1422" s="332">
        <v>44295</v>
      </c>
      <c r="X1422" s="2" t="s">
        <v>108</v>
      </c>
      <c r="Y1422" s="2" t="s">
        <v>133</v>
      </c>
      <c r="Z1422" s="323">
        <v>44562</v>
      </c>
      <c r="AA1422" s="323">
        <v>44926</v>
      </c>
      <c r="AB1422" s="324">
        <v>8760</v>
      </c>
      <c r="AC1422" s="325">
        <v>56.85</v>
      </c>
      <c r="AD1422" s="274">
        <f t="shared" si="424"/>
        <v>1.1032599999999999</v>
      </c>
      <c r="AE1422" s="326">
        <f t="shared" si="432"/>
        <v>51.529104653481504</v>
      </c>
      <c r="AF1422" s="296" t="str">
        <f t="shared" si="433"/>
        <v/>
      </c>
      <c r="AG1422" s="296"/>
      <c r="AH1422" s="332">
        <v>44728</v>
      </c>
      <c r="AI1422" s="2" t="s">
        <v>108</v>
      </c>
      <c r="AJ1422" s="2" t="s">
        <v>110</v>
      </c>
      <c r="AK1422" s="323">
        <v>44927</v>
      </c>
      <c r="AL1422" s="323">
        <v>45291</v>
      </c>
      <c r="AM1422" s="324">
        <v>8760</v>
      </c>
      <c r="AN1422" s="325">
        <v>240.51</v>
      </c>
      <c r="AO1422" s="274">
        <f t="shared" si="425"/>
        <v>1.02495</v>
      </c>
      <c r="AP1422" s="326">
        <f t="shared" si="434"/>
        <v>234.65534904141663</v>
      </c>
      <c r="AQ1422" s="296" t="str">
        <f t="shared" si="435"/>
        <v/>
      </c>
      <c r="AR1422" s="296"/>
      <c r="AS1422" s="332">
        <v>44747</v>
      </c>
      <c r="AT1422" s="2" t="s">
        <v>115</v>
      </c>
      <c r="AU1422" s="2" t="s">
        <v>137</v>
      </c>
      <c r="AV1422" s="323">
        <v>45108</v>
      </c>
      <c r="AW1422" s="323">
        <v>45199</v>
      </c>
      <c r="AX1422" s="324">
        <v>2208</v>
      </c>
      <c r="AY1422" s="325">
        <v>274.51</v>
      </c>
      <c r="AZ1422" s="274">
        <f t="shared" si="426"/>
        <v>0.98765000000000003</v>
      </c>
      <c r="BA1422" s="326">
        <f t="shared" si="436"/>
        <v>277.94259099883561</v>
      </c>
      <c r="BB1422" s="296" t="str">
        <f t="shared" si="437"/>
        <v/>
      </c>
      <c r="BC1422" t="str">
        <f t="shared" si="427"/>
        <v/>
      </c>
      <c r="BD1422" s="296"/>
      <c r="BE1422" s="296"/>
      <c r="BF1422" s="332">
        <v>45110</v>
      </c>
      <c r="BG1422" s="2" t="s">
        <v>115</v>
      </c>
      <c r="BH1422" s="2" t="s">
        <v>118</v>
      </c>
      <c r="BI1422" s="323">
        <v>45474</v>
      </c>
      <c r="BJ1422" s="323">
        <v>45565</v>
      </c>
      <c r="BK1422" s="324">
        <v>2208</v>
      </c>
      <c r="BL1422" s="325">
        <v>128.53</v>
      </c>
      <c r="BM1422" s="274">
        <f t="shared" si="428"/>
        <v>0.96609999999999996</v>
      </c>
      <c r="BN1422" s="326">
        <f t="shared" si="438"/>
        <v>133.04005796501397</v>
      </c>
      <c r="BO1422" s="296">
        <f t="shared" si="439"/>
        <v>133.04005796501397</v>
      </c>
      <c r="BP1422">
        <f t="shared" si="429"/>
        <v>1</v>
      </c>
      <c r="BQ1422" s="296"/>
      <c r="BR1422" s="332">
        <v>45091</v>
      </c>
      <c r="BS1422" s="2" t="s">
        <v>108</v>
      </c>
      <c r="BT1422" s="2" t="s">
        <v>111</v>
      </c>
      <c r="BU1422" s="323">
        <v>45292</v>
      </c>
      <c r="BV1422" s="323">
        <v>45657</v>
      </c>
      <c r="BW1422" s="324">
        <v>8784</v>
      </c>
      <c r="BX1422" s="325">
        <v>150.33000000000001</v>
      </c>
      <c r="BY1422" s="274">
        <f t="shared" si="430"/>
        <v>0.97602</v>
      </c>
      <c r="BZ1422" s="326">
        <f t="shared" si="440"/>
        <v>154.02348312534579</v>
      </c>
      <c r="CA1422" s="296">
        <f t="shared" si="441"/>
        <v>154.02348312534579</v>
      </c>
    </row>
    <row r="1423" spans="12:79" x14ac:dyDescent="0.25">
      <c r="L1423" s="332">
        <v>43861</v>
      </c>
      <c r="M1423" s="2" t="s">
        <v>108</v>
      </c>
      <c r="N1423" s="2" t="s">
        <v>111</v>
      </c>
      <c r="O1423" s="323">
        <v>45292</v>
      </c>
      <c r="P1423" s="323">
        <v>45657</v>
      </c>
      <c r="Q1423" s="324">
        <v>8784</v>
      </c>
      <c r="R1423" s="325">
        <v>47.18</v>
      </c>
      <c r="S1423" s="274">
        <f t="shared" si="422"/>
        <v>1.0763799999999999</v>
      </c>
      <c r="T1423" s="326">
        <f t="shared" si="431"/>
        <v>43.832103903825789</v>
      </c>
      <c r="U1423" s="296" t="str">
        <f t="shared" si="423"/>
        <v/>
      </c>
      <c r="V1423" s="296"/>
      <c r="W1423" s="332">
        <v>44295</v>
      </c>
      <c r="X1423" s="2" t="s">
        <v>108</v>
      </c>
      <c r="Y1423" s="2" t="s">
        <v>110</v>
      </c>
      <c r="Z1423" s="323">
        <v>44927</v>
      </c>
      <c r="AA1423" s="323">
        <v>45291</v>
      </c>
      <c r="AB1423" s="324">
        <v>8760</v>
      </c>
      <c r="AC1423" s="325">
        <v>56.31</v>
      </c>
      <c r="AD1423" s="274">
        <f t="shared" si="424"/>
        <v>1.1032599999999999</v>
      </c>
      <c r="AE1423" s="326">
        <f t="shared" si="432"/>
        <v>51.039646139622576</v>
      </c>
      <c r="AF1423" s="296" t="str">
        <f t="shared" si="433"/>
        <v/>
      </c>
      <c r="AG1423" s="296"/>
      <c r="AH1423" s="332">
        <v>44728</v>
      </c>
      <c r="AI1423" s="2" t="s">
        <v>108</v>
      </c>
      <c r="AJ1423" s="2" t="s">
        <v>111</v>
      </c>
      <c r="AK1423" s="323">
        <v>45292</v>
      </c>
      <c r="AL1423" s="323">
        <v>45657</v>
      </c>
      <c r="AM1423" s="324">
        <v>8784</v>
      </c>
      <c r="AN1423" s="325">
        <v>177.24</v>
      </c>
      <c r="AO1423" s="274">
        <f t="shared" si="425"/>
        <v>1.02495</v>
      </c>
      <c r="AP1423" s="326">
        <f t="shared" si="434"/>
        <v>172.92550856139323</v>
      </c>
      <c r="AQ1423" s="296">
        <f t="shared" si="435"/>
        <v>172.92550856139323</v>
      </c>
      <c r="AR1423" s="296"/>
      <c r="AS1423" s="332">
        <v>44747</v>
      </c>
      <c r="AT1423" s="2" t="s">
        <v>115</v>
      </c>
      <c r="AU1423" s="2" t="s">
        <v>116</v>
      </c>
      <c r="AV1423" s="323">
        <v>45200</v>
      </c>
      <c r="AW1423" s="323">
        <v>45291</v>
      </c>
      <c r="AX1423" s="324">
        <v>2209</v>
      </c>
      <c r="AY1423" s="325">
        <v>353.04</v>
      </c>
      <c r="AZ1423" s="274">
        <f t="shared" si="426"/>
        <v>0.98765000000000003</v>
      </c>
      <c r="BA1423" s="326">
        <f t="shared" si="436"/>
        <v>357.45456386371694</v>
      </c>
      <c r="BB1423" s="296" t="str">
        <f t="shared" si="437"/>
        <v/>
      </c>
      <c r="BC1423">
        <f t="shared" si="427"/>
        <v>1</v>
      </c>
      <c r="BD1423" s="296"/>
      <c r="BE1423" s="296"/>
      <c r="BF1423" s="332">
        <v>45110</v>
      </c>
      <c r="BG1423" s="2" t="s">
        <v>115</v>
      </c>
      <c r="BH1423" s="2" t="s">
        <v>140</v>
      </c>
      <c r="BI1423" s="323">
        <v>45566</v>
      </c>
      <c r="BJ1423" s="323">
        <v>45657</v>
      </c>
      <c r="BK1423" s="324">
        <v>2209</v>
      </c>
      <c r="BL1423" s="325">
        <v>159.44999999999999</v>
      </c>
      <c r="BM1423" s="274">
        <f t="shared" si="428"/>
        <v>0.96609999999999996</v>
      </c>
      <c r="BN1423" s="326">
        <f t="shared" si="438"/>
        <v>165.04502639478315</v>
      </c>
      <c r="BO1423" s="296" t="str">
        <f t="shared" si="439"/>
        <v/>
      </c>
      <c r="BP1423" t="str">
        <f t="shared" si="429"/>
        <v/>
      </c>
      <c r="BQ1423" s="296"/>
      <c r="BR1423" s="332">
        <v>45091</v>
      </c>
      <c r="BS1423" s="2" t="s">
        <v>108</v>
      </c>
      <c r="BT1423" s="2" t="s">
        <v>135</v>
      </c>
      <c r="BU1423" s="323">
        <v>45658</v>
      </c>
      <c r="BV1423" s="323">
        <v>46022</v>
      </c>
      <c r="BW1423" s="324">
        <v>8760</v>
      </c>
      <c r="BX1423" s="325">
        <v>134.06</v>
      </c>
      <c r="BY1423" s="274">
        <f t="shared" si="430"/>
        <v>0.97602</v>
      </c>
      <c r="BZ1423" s="326">
        <f t="shared" si="440"/>
        <v>137.35374275117314</v>
      </c>
      <c r="CA1423" s="296" t="str">
        <f t="shared" si="441"/>
        <v/>
      </c>
    </row>
    <row r="1424" spans="12:79" x14ac:dyDescent="0.25">
      <c r="L1424" s="332">
        <v>43861</v>
      </c>
      <c r="M1424" s="2" t="s">
        <v>108</v>
      </c>
      <c r="N1424" s="2" t="s">
        <v>135</v>
      </c>
      <c r="O1424" s="323">
        <v>45658</v>
      </c>
      <c r="P1424" s="323">
        <v>46022</v>
      </c>
      <c r="Q1424" s="324">
        <v>8760</v>
      </c>
      <c r="R1424" s="325">
        <v>47.68</v>
      </c>
      <c r="S1424" s="274">
        <f t="shared" si="422"/>
        <v>1.0763799999999999</v>
      </c>
      <c r="T1424" s="326">
        <f t="shared" si="431"/>
        <v>44.296623868893889</v>
      </c>
      <c r="U1424" s="296" t="str">
        <f t="shared" si="423"/>
        <v/>
      </c>
      <c r="V1424" s="296"/>
      <c r="W1424" s="332">
        <v>44295</v>
      </c>
      <c r="X1424" s="2" t="s">
        <v>108</v>
      </c>
      <c r="Y1424" s="2" t="s">
        <v>111</v>
      </c>
      <c r="Z1424" s="323">
        <v>45292</v>
      </c>
      <c r="AA1424" s="323">
        <v>45657</v>
      </c>
      <c r="AB1424" s="324">
        <v>8784</v>
      </c>
      <c r="AC1424" s="325">
        <v>53.9</v>
      </c>
      <c r="AD1424" s="274">
        <f t="shared" si="424"/>
        <v>1.1032599999999999</v>
      </c>
      <c r="AE1424" s="326">
        <f t="shared" si="432"/>
        <v>48.855210920363291</v>
      </c>
      <c r="AF1424" s="296" t="str">
        <f t="shared" si="433"/>
        <v/>
      </c>
      <c r="AG1424" s="296"/>
      <c r="AH1424" s="332">
        <v>44728</v>
      </c>
      <c r="AI1424" s="2" t="s">
        <v>108</v>
      </c>
      <c r="AJ1424" s="2" t="s">
        <v>135</v>
      </c>
      <c r="AK1424" s="323">
        <v>45658</v>
      </c>
      <c r="AL1424" s="323">
        <v>46022</v>
      </c>
      <c r="AM1424" s="324">
        <v>8760</v>
      </c>
      <c r="AN1424" s="325">
        <v>149.87</v>
      </c>
      <c r="AO1424" s="274">
        <f t="shared" si="425"/>
        <v>1.02495</v>
      </c>
      <c r="AP1424" s="326">
        <f t="shared" si="434"/>
        <v>146.22176691545928</v>
      </c>
      <c r="AQ1424" s="296" t="str">
        <f t="shared" si="435"/>
        <v/>
      </c>
      <c r="AR1424" s="296"/>
      <c r="AS1424" s="332">
        <v>44747</v>
      </c>
      <c r="AT1424" s="2" t="s">
        <v>115</v>
      </c>
      <c r="AU1424" s="2" t="s">
        <v>111</v>
      </c>
      <c r="AV1424" s="323">
        <v>45292</v>
      </c>
      <c r="AW1424" s="323">
        <v>45382</v>
      </c>
      <c r="AX1424" s="324">
        <v>2183</v>
      </c>
      <c r="AY1424" s="325">
        <v>314.77999999999997</v>
      </c>
      <c r="AZ1424" s="274">
        <f t="shared" si="426"/>
        <v>0.98765000000000003</v>
      </c>
      <c r="BA1424" s="326">
        <f t="shared" si="436"/>
        <v>318.71614438313162</v>
      </c>
      <c r="BB1424" s="296" t="str">
        <f t="shared" si="437"/>
        <v/>
      </c>
      <c r="BC1424">
        <f t="shared" si="427"/>
        <v>1</v>
      </c>
      <c r="BD1424" s="296"/>
      <c r="BE1424" s="296"/>
      <c r="BF1424" s="332">
        <v>45110</v>
      </c>
      <c r="BG1424" s="2" t="s">
        <v>115</v>
      </c>
      <c r="BH1424" s="2" t="s">
        <v>135</v>
      </c>
      <c r="BI1424" s="323">
        <v>45658</v>
      </c>
      <c r="BJ1424" s="323">
        <v>45747</v>
      </c>
      <c r="BK1424" s="324">
        <v>2159</v>
      </c>
      <c r="BL1424" s="325">
        <v>157.68</v>
      </c>
      <c r="BM1424" s="274">
        <f t="shared" si="428"/>
        <v>0.96609999999999996</v>
      </c>
      <c r="BN1424" s="326">
        <f t="shared" si="438"/>
        <v>163.21291791739986</v>
      </c>
      <c r="BO1424" s="296" t="str">
        <f t="shared" si="439"/>
        <v/>
      </c>
      <c r="BP1424" t="str">
        <f t="shared" si="429"/>
        <v/>
      </c>
      <c r="BQ1424" s="296"/>
      <c r="BR1424" s="332">
        <v>45091</v>
      </c>
      <c r="BS1424" s="2" t="s">
        <v>108</v>
      </c>
      <c r="BT1424" s="2" t="s">
        <v>138</v>
      </c>
      <c r="BU1424" s="323">
        <v>46023</v>
      </c>
      <c r="BV1424" s="323">
        <v>46387</v>
      </c>
      <c r="BW1424" s="324">
        <v>8760</v>
      </c>
      <c r="BX1424" s="325">
        <v>106.51</v>
      </c>
      <c r="BY1424" s="274">
        <f t="shared" si="430"/>
        <v>0.97602</v>
      </c>
      <c r="BZ1424" s="326">
        <f t="shared" si="440"/>
        <v>109.12686215446405</v>
      </c>
      <c r="CA1424" s="296" t="str">
        <f t="shared" si="441"/>
        <v/>
      </c>
    </row>
    <row r="1425" spans="12:79" x14ac:dyDescent="0.25">
      <c r="L1425" s="332">
        <v>43861</v>
      </c>
      <c r="M1425" s="2" t="s">
        <v>108</v>
      </c>
      <c r="N1425" s="2" t="s">
        <v>138</v>
      </c>
      <c r="O1425" s="323">
        <v>46023</v>
      </c>
      <c r="P1425" s="323">
        <v>46387</v>
      </c>
      <c r="Q1425" s="324">
        <v>8760</v>
      </c>
      <c r="R1425" s="325">
        <v>48.23</v>
      </c>
      <c r="S1425" s="274">
        <f t="shared" si="422"/>
        <v>1.0763799999999999</v>
      </c>
      <c r="T1425" s="326">
        <f t="shared" si="431"/>
        <v>44.807595830468792</v>
      </c>
      <c r="U1425" s="296" t="str">
        <f t="shared" si="423"/>
        <v/>
      </c>
      <c r="V1425" s="296"/>
      <c r="W1425" s="332">
        <v>44295</v>
      </c>
      <c r="X1425" s="2" t="s">
        <v>108</v>
      </c>
      <c r="Y1425" s="2" t="s">
        <v>135</v>
      </c>
      <c r="Z1425" s="323">
        <v>45658</v>
      </c>
      <c r="AA1425" s="323">
        <v>46022</v>
      </c>
      <c r="AB1425" s="324">
        <v>8760</v>
      </c>
      <c r="AC1425" s="325">
        <v>52.8</v>
      </c>
      <c r="AD1425" s="274">
        <f t="shared" si="424"/>
        <v>1.1032599999999999</v>
      </c>
      <c r="AE1425" s="326">
        <f t="shared" si="432"/>
        <v>47.858165799539549</v>
      </c>
      <c r="AF1425" s="296" t="str">
        <f t="shared" si="433"/>
        <v/>
      </c>
      <c r="AG1425" s="296"/>
      <c r="AH1425" s="332">
        <v>44728</v>
      </c>
      <c r="AI1425" s="2" t="s">
        <v>108</v>
      </c>
      <c r="AJ1425" s="2" t="s">
        <v>138</v>
      </c>
      <c r="AK1425" s="323">
        <v>46023</v>
      </c>
      <c r="AL1425" s="323">
        <v>46387</v>
      </c>
      <c r="AM1425" s="324">
        <v>8760</v>
      </c>
      <c r="AN1425" s="325">
        <v>139.16</v>
      </c>
      <c r="AO1425" s="274">
        <f t="shared" si="425"/>
        <v>1.02495</v>
      </c>
      <c r="AP1425" s="326">
        <f t="shared" si="434"/>
        <v>135.77247670618078</v>
      </c>
      <c r="AQ1425" s="296" t="str">
        <f t="shared" si="435"/>
        <v/>
      </c>
      <c r="AR1425" s="296"/>
      <c r="AS1425" s="332">
        <v>44747</v>
      </c>
      <c r="AT1425" s="2" t="s">
        <v>115</v>
      </c>
      <c r="AU1425" s="2" t="s">
        <v>117</v>
      </c>
      <c r="AV1425" s="323">
        <v>45383</v>
      </c>
      <c r="AW1425" s="323">
        <v>45473</v>
      </c>
      <c r="AX1425" s="324">
        <v>2184</v>
      </c>
      <c r="AY1425" s="325">
        <v>150.24</v>
      </c>
      <c r="AZ1425" s="274">
        <f t="shared" si="426"/>
        <v>0.98765000000000003</v>
      </c>
      <c r="BA1425" s="326">
        <f t="shared" si="436"/>
        <v>152.11866551916165</v>
      </c>
      <c r="BB1425" s="296" t="str">
        <f t="shared" si="437"/>
        <v/>
      </c>
      <c r="BC1425">
        <f t="shared" si="427"/>
        <v>1</v>
      </c>
      <c r="BD1425" s="296"/>
      <c r="BE1425" s="296"/>
      <c r="BF1425" s="332">
        <v>45110</v>
      </c>
      <c r="BG1425" s="2" t="s">
        <v>115</v>
      </c>
      <c r="BH1425" s="2" t="s">
        <v>145</v>
      </c>
      <c r="BI1425" s="323">
        <v>45748</v>
      </c>
      <c r="BJ1425" s="323">
        <v>45838</v>
      </c>
      <c r="BK1425" s="324">
        <v>2184</v>
      </c>
      <c r="BL1425" s="325">
        <v>103.51</v>
      </c>
      <c r="BM1425" s="274">
        <f t="shared" si="428"/>
        <v>0.96609999999999996</v>
      </c>
      <c r="BN1425" s="326">
        <f t="shared" si="438"/>
        <v>107.14211779318912</v>
      </c>
      <c r="BO1425" s="296" t="str">
        <f t="shared" si="439"/>
        <v/>
      </c>
      <c r="BP1425" t="str">
        <f t="shared" si="429"/>
        <v/>
      </c>
      <c r="BQ1425" s="296"/>
      <c r="BR1425" s="332">
        <v>45091</v>
      </c>
      <c r="BS1425" s="2" t="s">
        <v>108</v>
      </c>
      <c r="BT1425" s="2" t="s">
        <v>141</v>
      </c>
      <c r="BU1425" s="323">
        <v>46388</v>
      </c>
      <c r="BV1425" s="323">
        <v>46752</v>
      </c>
      <c r="BW1425" s="324">
        <v>8760</v>
      </c>
      <c r="BX1425" s="325">
        <v>91.94</v>
      </c>
      <c r="BY1425" s="274">
        <f t="shared" si="430"/>
        <v>0.97602</v>
      </c>
      <c r="BZ1425" s="326">
        <f t="shared" si="440"/>
        <v>94.198889367021167</v>
      </c>
      <c r="CA1425" s="296" t="str">
        <f t="shared" si="441"/>
        <v/>
      </c>
    </row>
    <row r="1426" spans="12:79" x14ac:dyDescent="0.25">
      <c r="L1426" s="332">
        <v>43860</v>
      </c>
      <c r="M1426" s="2" t="s">
        <v>108</v>
      </c>
      <c r="N1426" s="2" t="s">
        <v>151</v>
      </c>
      <c r="O1426" s="323">
        <v>44197</v>
      </c>
      <c r="P1426" s="323">
        <v>44561</v>
      </c>
      <c r="Q1426" s="324">
        <v>8760</v>
      </c>
      <c r="R1426" s="325">
        <v>41.2</v>
      </c>
      <c r="S1426" s="274">
        <f t="shared" si="422"/>
        <v>1.0763799999999999</v>
      </c>
      <c r="T1426" s="326">
        <f t="shared" si="431"/>
        <v>38.276445121611332</v>
      </c>
      <c r="U1426" s="296" t="str">
        <f t="shared" si="423"/>
        <v/>
      </c>
      <c r="V1426" s="296"/>
      <c r="W1426" s="332">
        <v>44295</v>
      </c>
      <c r="X1426" s="2" t="s">
        <v>108</v>
      </c>
      <c r="Y1426" s="2" t="s">
        <v>138</v>
      </c>
      <c r="Z1426" s="323">
        <v>46023</v>
      </c>
      <c r="AA1426" s="323">
        <v>46387</v>
      </c>
      <c r="AB1426" s="324">
        <v>8760</v>
      </c>
      <c r="AC1426" s="325">
        <v>53.05</v>
      </c>
      <c r="AD1426" s="274">
        <f t="shared" si="424"/>
        <v>1.1032599999999999</v>
      </c>
      <c r="AE1426" s="326">
        <f t="shared" si="432"/>
        <v>48.084766963363123</v>
      </c>
      <c r="AF1426" s="296" t="str">
        <f t="shared" si="433"/>
        <v/>
      </c>
      <c r="AG1426" s="296"/>
      <c r="AH1426" s="332">
        <v>44728</v>
      </c>
      <c r="AI1426" s="2" t="s">
        <v>108</v>
      </c>
      <c r="AJ1426" s="2" t="s">
        <v>141</v>
      </c>
      <c r="AK1426" s="323">
        <v>46388</v>
      </c>
      <c r="AL1426" s="323">
        <v>46752</v>
      </c>
      <c r="AM1426" s="324">
        <v>8760</v>
      </c>
      <c r="AN1426" s="325">
        <v>120.17</v>
      </c>
      <c r="AO1426" s="274">
        <f t="shared" si="425"/>
        <v>1.02495</v>
      </c>
      <c r="AP1426" s="326">
        <f t="shared" si="434"/>
        <v>117.24474364603151</v>
      </c>
      <c r="AQ1426" s="296" t="str">
        <f t="shared" si="435"/>
        <v/>
      </c>
      <c r="AR1426" s="296"/>
      <c r="AS1426" s="332">
        <v>44747</v>
      </c>
      <c r="AT1426" s="2" t="s">
        <v>115</v>
      </c>
      <c r="AU1426" s="2" t="s">
        <v>118</v>
      </c>
      <c r="AV1426" s="323">
        <v>45474</v>
      </c>
      <c r="AW1426" s="323">
        <v>45565</v>
      </c>
      <c r="AX1426" s="324">
        <v>2208</v>
      </c>
      <c r="AY1426" s="325">
        <v>150.22999999999999</v>
      </c>
      <c r="AZ1426" s="274">
        <f t="shared" si="426"/>
        <v>0.98765000000000003</v>
      </c>
      <c r="BA1426" s="326">
        <f t="shared" si="436"/>
        <v>152.10854047486455</v>
      </c>
      <c r="BB1426" s="296" t="str">
        <f t="shared" si="437"/>
        <v/>
      </c>
      <c r="BC1426">
        <f t="shared" si="427"/>
        <v>1</v>
      </c>
      <c r="BD1426" s="296"/>
      <c r="BE1426" s="296"/>
      <c r="BF1426" s="332">
        <v>45110</v>
      </c>
      <c r="BG1426" s="2" t="s">
        <v>115</v>
      </c>
      <c r="BH1426" s="2" t="s">
        <v>148</v>
      </c>
      <c r="BI1426" s="323">
        <v>45839</v>
      </c>
      <c r="BJ1426" s="323">
        <v>45930</v>
      </c>
      <c r="BK1426" s="324">
        <v>2208</v>
      </c>
      <c r="BL1426" s="325">
        <v>103.01</v>
      </c>
      <c r="BM1426" s="274">
        <f t="shared" si="428"/>
        <v>0.96609999999999996</v>
      </c>
      <c r="BN1426" s="326">
        <f t="shared" si="438"/>
        <v>106.62457302556672</v>
      </c>
      <c r="BO1426" s="296" t="str">
        <f t="shared" si="439"/>
        <v/>
      </c>
      <c r="BP1426" t="str">
        <f t="shared" si="429"/>
        <v/>
      </c>
      <c r="BQ1426" s="296"/>
      <c r="BR1426" s="332">
        <v>45091</v>
      </c>
      <c r="BS1426" s="2" t="s">
        <v>108</v>
      </c>
      <c r="BT1426" s="2" t="s">
        <v>143</v>
      </c>
      <c r="BU1426" s="323">
        <v>46753</v>
      </c>
      <c r="BV1426" s="323">
        <v>47118</v>
      </c>
      <c r="BW1426" s="324">
        <v>8784</v>
      </c>
      <c r="BX1426" s="325">
        <v>91.46</v>
      </c>
      <c r="BY1426" s="274">
        <f t="shared" si="430"/>
        <v>0.97602</v>
      </c>
      <c r="BZ1426" s="326">
        <f t="shared" si="440"/>
        <v>93.707096166062158</v>
      </c>
      <c r="CA1426" s="296" t="str">
        <f t="shared" si="441"/>
        <v/>
      </c>
    </row>
    <row r="1427" spans="12:79" x14ac:dyDescent="0.25">
      <c r="L1427" s="332">
        <v>43860</v>
      </c>
      <c r="M1427" s="2" t="s">
        <v>108</v>
      </c>
      <c r="N1427" s="2" t="s">
        <v>133</v>
      </c>
      <c r="O1427" s="323">
        <v>44562</v>
      </c>
      <c r="P1427" s="323">
        <v>44926</v>
      </c>
      <c r="Q1427" s="324">
        <v>8760</v>
      </c>
      <c r="R1427" s="325">
        <v>44.04</v>
      </c>
      <c r="S1427" s="274">
        <f t="shared" si="422"/>
        <v>1.0763799999999999</v>
      </c>
      <c r="T1427" s="326">
        <f t="shared" si="431"/>
        <v>40.914918523198132</v>
      </c>
      <c r="U1427" s="296" t="str">
        <f t="shared" si="423"/>
        <v/>
      </c>
      <c r="V1427" s="296"/>
      <c r="W1427" s="332">
        <v>44295</v>
      </c>
      <c r="X1427" s="2" t="s">
        <v>108</v>
      </c>
      <c r="Y1427" s="2" t="s">
        <v>141</v>
      </c>
      <c r="Z1427" s="323">
        <v>46388</v>
      </c>
      <c r="AA1427" s="323">
        <v>46752</v>
      </c>
      <c r="AB1427" s="324">
        <v>8760</v>
      </c>
      <c r="AC1427" s="325">
        <v>53.43</v>
      </c>
      <c r="AD1427" s="274">
        <f t="shared" si="424"/>
        <v>1.1032599999999999</v>
      </c>
      <c r="AE1427" s="326">
        <f t="shared" si="432"/>
        <v>48.429200732374966</v>
      </c>
      <c r="AF1427" s="296" t="str">
        <f t="shared" si="433"/>
        <v/>
      </c>
      <c r="AG1427" s="296"/>
      <c r="AH1427" s="332">
        <v>44728</v>
      </c>
      <c r="AI1427" s="2" t="s">
        <v>108</v>
      </c>
      <c r="AJ1427" s="2" t="s">
        <v>143</v>
      </c>
      <c r="AK1427" s="323">
        <v>46753</v>
      </c>
      <c r="AL1427" s="323">
        <v>47118</v>
      </c>
      <c r="AM1427" s="324">
        <v>8784</v>
      </c>
      <c r="AN1427" s="325">
        <v>116.18</v>
      </c>
      <c r="AO1427" s="274">
        <f t="shared" si="425"/>
        <v>1.02495</v>
      </c>
      <c r="AP1427" s="326">
        <f t="shared" si="434"/>
        <v>113.35187082296697</v>
      </c>
      <c r="AQ1427" s="296" t="str">
        <f t="shared" si="435"/>
        <v/>
      </c>
      <c r="AR1427" s="296"/>
      <c r="AS1427" s="332">
        <v>44747</v>
      </c>
      <c r="AT1427" s="2" t="s">
        <v>115</v>
      </c>
      <c r="AU1427" s="2" t="s">
        <v>140</v>
      </c>
      <c r="AV1427" s="323">
        <v>45566</v>
      </c>
      <c r="AW1427" s="323">
        <v>45657</v>
      </c>
      <c r="AX1427" s="324">
        <v>2209</v>
      </c>
      <c r="AY1427" s="325">
        <v>213.19</v>
      </c>
      <c r="AZ1427" s="274">
        <f t="shared" si="426"/>
        <v>0.98765000000000003</v>
      </c>
      <c r="BA1427" s="326">
        <f t="shared" si="436"/>
        <v>215.85581936920974</v>
      </c>
      <c r="BB1427" s="296" t="str">
        <f t="shared" si="437"/>
        <v/>
      </c>
      <c r="BC1427" t="str">
        <f t="shared" si="427"/>
        <v/>
      </c>
      <c r="BD1427" s="296"/>
      <c r="BE1427" s="296"/>
      <c r="BF1427" s="332">
        <v>45110</v>
      </c>
      <c r="BG1427" s="2" t="s">
        <v>115</v>
      </c>
      <c r="BH1427" s="2" t="s">
        <v>152</v>
      </c>
      <c r="BI1427" s="323">
        <v>45931</v>
      </c>
      <c r="BJ1427" s="323">
        <v>46022</v>
      </c>
      <c r="BK1427" s="324">
        <v>2209</v>
      </c>
      <c r="BL1427" s="325">
        <v>132</v>
      </c>
      <c r="BM1427" s="274">
        <f t="shared" si="428"/>
        <v>0.96609999999999996</v>
      </c>
      <c r="BN1427" s="326">
        <f t="shared" si="438"/>
        <v>136.63181865231343</v>
      </c>
      <c r="BO1427" s="296" t="str">
        <f t="shared" si="439"/>
        <v/>
      </c>
      <c r="BP1427" t="str">
        <f t="shared" si="429"/>
        <v/>
      </c>
      <c r="BQ1427" s="296"/>
      <c r="BR1427" s="332">
        <v>45091</v>
      </c>
      <c r="BS1427" s="2" t="s">
        <v>108</v>
      </c>
      <c r="BT1427" s="2" t="s">
        <v>146</v>
      </c>
      <c r="BU1427" s="323">
        <v>47119</v>
      </c>
      <c r="BV1427" s="323">
        <v>47483</v>
      </c>
      <c r="BW1427" s="324">
        <v>8760</v>
      </c>
      <c r="BX1427" s="325">
        <v>88.85</v>
      </c>
      <c r="BY1427" s="274">
        <f t="shared" si="430"/>
        <v>0.97602</v>
      </c>
      <c r="BZ1427" s="326">
        <f t="shared" si="440"/>
        <v>91.032970635847619</v>
      </c>
      <c r="CA1427" s="296" t="str">
        <f t="shared" si="441"/>
        <v/>
      </c>
    </row>
    <row r="1428" spans="12:79" x14ac:dyDescent="0.25">
      <c r="L1428" s="332">
        <v>43860</v>
      </c>
      <c r="M1428" s="2" t="s">
        <v>108</v>
      </c>
      <c r="N1428" s="2" t="s">
        <v>110</v>
      </c>
      <c r="O1428" s="323">
        <v>44927</v>
      </c>
      <c r="P1428" s="323">
        <v>45291</v>
      </c>
      <c r="Q1428" s="324">
        <v>8760</v>
      </c>
      <c r="R1428" s="325">
        <v>46.4</v>
      </c>
      <c r="S1428" s="274">
        <f t="shared" si="422"/>
        <v>1.0763799999999999</v>
      </c>
      <c r="T1428" s="326">
        <f t="shared" si="431"/>
        <v>43.107452758319553</v>
      </c>
      <c r="U1428" s="296" t="str">
        <f t="shared" si="423"/>
        <v/>
      </c>
      <c r="V1428" s="296"/>
      <c r="W1428" s="332">
        <v>44294</v>
      </c>
      <c r="X1428" s="2" t="s">
        <v>108</v>
      </c>
      <c r="Y1428" s="2" t="s">
        <v>133</v>
      </c>
      <c r="Z1428" s="323">
        <v>44562</v>
      </c>
      <c r="AA1428" s="323">
        <v>44926</v>
      </c>
      <c r="AB1428" s="324">
        <v>8760</v>
      </c>
      <c r="AC1428" s="325">
        <v>57.17</v>
      </c>
      <c r="AD1428" s="274">
        <f t="shared" si="424"/>
        <v>1.1032599999999999</v>
      </c>
      <c r="AE1428" s="326">
        <f t="shared" si="432"/>
        <v>51.819154143175687</v>
      </c>
      <c r="AF1428" s="296" t="str">
        <f t="shared" si="433"/>
        <v/>
      </c>
      <c r="AG1428" s="296"/>
      <c r="AH1428" s="332">
        <v>44728</v>
      </c>
      <c r="AI1428" s="2" t="s">
        <v>108</v>
      </c>
      <c r="AJ1428" s="2" t="s">
        <v>146</v>
      </c>
      <c r="AK1428" s="323">
        <v>47119</v>
      </c>
      <c r="AL1428" s="323">
        <v>47483</v>
      </c>
      <c r="AM1428" s="324">
        <v>8760</v>
      </c>
      <c r="AN1428" s="325">
        <v>114.94</v>
      </c>
      <c r="AO1428" s="274">
        <f t="shared" si="425"/>
        <v>1.02495</v>
      </c>
      <c r="AP1428" s="326">
        <f t="shared" si="434"/>
        <v>112.14205571003463</v>
      </c>
      <c r="AQ1428" s="296" t="str">
        <f t="shared" si="435"/>
        <v/>
      </c>
      <c r="AR1428" s="296"/>
      <c r="AS1428" s="332">
        <v>44747</v>
      </c>
      <c r="AT1428" s="2" t="s">
        <v>115</v>
      </c>
      <c r="AU1428" s="2" t="s">
        <v>135</v>
      </c>
      <c r="AV1428" s="323">
        <v>45658</v>
      </c>
      <c r="AW1428" s="323">
        <v>45747</v>
      </c>
      <c r="AX1428" s="324">
        <v>2159</v>
      </c>
      <c r="AY1428" s="325">
        <v>191.67</v>
      </c>
      <c r="AZ1428" s="274">
        <f t="shared" si="426"/>
        <v>0.98765000000000003</v>
      </c>
      <c r="BA1428" s="326">
        <f t="shared" si="436"/>
        <v>194.06672404191767</v>
      </c>
      <c r="BB1428" s="296" t="str">
        <f t="shared" si="437"/>
        <v/>
      </c>
      <c r="BC1428" t="str">
        <f t="shared" si="427"/>
        <v/>
      </c>
      <c r="BD1428" s="296"/>
      <c r="BE1428" s="296"/>
      <c r="BF1428" s="332">
        <v>45110</v>
      </c>
      <c r="BG1428" s="2" t="s">
        <v>115</v>
      </c>
      <c r="BH1428" s="2" t="s">
        <v>138</v>
      </c>
      <c r="BI1428" s="323">
        <v>46023</v>
      </c>
      <c r="BJ1428" s="323">
        <v>46112</v>
      </c>
      <c r="BK1428" s="324">
        <v>2159</v>
      </c>
      <c r="BL1428" s="325"/>
      <c r="BM1428" s="274">
        <f t="shared" si="428"/>
        <v>0.96609999999999996</v>
      </c>
      <c r="BN1428" s="326" t="str">
        <f t="shared" si="438"/>
        <v/>
      </c>
      <c r="BO1428" s="296" t="str">
        <f t="shared" si="439"/>
        <v/>
      </c>
      <c r="BP1428" t="str">
        <f t="shared" si="429"/>
        <v/>
      </c>
      <c r="BQ1428" s="296"/>
      <c r="BR1428" s="332">
        <v>45091</v>
      </c>
      <c r="BS1428" s="2" t="s">
        <v>108</v>
      </c>
      <c r="BT1428" s="2" t="s">
        <v>149</v>
      </c>
      <c r="BU1428" s="323">
        <v>47484</v>
      </c>
      <c r="BV1428" s="323">
        <v>47848</v>
      </c>
      <c r="BW1428" s="324">
        <v>8760</v>
      </c>
      <c r="BX1428" s="325">
        <v>87.75</v>
      </c>
      <c r="BY1428" s="274">
        <f t="shared" si="430"/>
        <v>0.97602</v>
      </c>
      <c r="BZ1428" s="326">
        <f t="shared" si="440"/>
        <v>89.90594455031659</v>
      </c>
      <c r="CA1428" s="296" t="str">
        <f t="shared" si="441"/>
        <v/>
      </c>
    </row>
    <row r="1429" spans="12:79" x14ac:dyDescent="0.25">
      <c r="L1429" s="332">
        <v>43860</v>
      </c>
      <c r="M1429" s="2" t="s">
        <v>108</v>
      </c>
      <c r="N1429" s="2" t="s">
        <v>111</v>
      </c>
      <c r="O1429" s="323">
        <v>45292</v>
      </c>
      <c r="P1429" s="323">
        <v>45657</v>
      </c>
      <c r="Q1429" s="324">
        <v>8784</v>
      </c>
      <c r="R1429" s="325">
        <v>47.38</v>
      </c>
      <c r="S1429" s="274">
        <f t="shared" si="422"/>
        <v>1.0763799999999999</v>
      </c>
      <c r="T1429" s="326">
        <f t="shared" si="431"/>
        <v>44.017911889853032</v>
      </c>
      <c r="U1429" s="296" t="str">
        <f t="shared" si="423"/>
        <v/>
      </c>
      <c r="V1429" s="296"/>
      <c r="W1429" s="332">
        <v>44294</v>
      </c>
      <c r="X1429" s="2" t="s">
        <v>108</v>
      </c>
      <c r="Y1429" s="2" t="s">
        <v>110</v>
      </c>
      <c r="Z1429" s="323">
        <v>44927</v>
      </c>
      <c r="AA1429" s="323">
        <v>45291</v>
      </c>
      <c r="AB1429" s="324">
        <v>8760</v>
      </c>
      <c r="AC1429" s="325">
        <v>56.6</v>
      </c>
      <c r="AD1429" s="274">
        <f t="shared" si="424"/>
        <v>1.1032599999999999</v>
      </c>
      <c r="AE1429" s="326">
        <f t="shared" si="432"/>
        <v>51.30250348965793</v>
      </c>
      <c r="AF1429" s="296" t="str">
        <f t="shared" si="433"/>
        <v/>
      </c>
      <c r="AG1429" s="296"/>
      <c r="AH1429" s="332">
        <v>44728</v>
      </c>
      <c r="AI1429" s="2" t="s">
        <v>108</v>
      </c>
      <c r="AJ1429" s="2" t="s">
        <v>149</v>
      </c>
      <c r="AK1429" s="323">
        <v>47484</v>
      </c>
      <c r="AL1429" s="323">
        <v>47848</v>
      </c>
      <c r="AM1429" s="324">
        <v>8760</v>
      </c>
      <c r="AN1429" s="325">
        <v>104.68</v>
      </c>
      <c r="AO1429" s="274">
        <f t="shared" si="425"/>
        <v>1.02495</v>
      </c>
      <c r="AP1429" s="326">
        <f t="shared" si="434"/>
        <v>102.13181130786867</v>
      </c>
      <c r="AQ1429" s="296" t="str">
        <f t="shared" si="435"/>
        <v/>
      </c>
      <c r="AR1429" s="296"/>
      <c r="AS1429" s="332">
        <v>44747</v>
      </c>
      <c r="AT1429" s="2" t="s">
        <v>115</v>
      </c>
      <c r="AU1429" s="2" t="s">
        <v>145</v>
      </c>
      <c r="AV1429" s="323">
        <v>45748</v>
      </c>
      <c r="AW1429" s="323">
        <v>45838</v>
      </c>
      <c r="AX1429" s="324">
        <v>2184</v>
      </c>
      <c r="AY1429" s="325"/>
      <c r="AZ1429" s="274">
        <f t="shared" si="426"/>
        <v>0.98765000000000003</v>
      </c>
      <c r="BA1429" s="326" t="str">
        <f t="shared" si="436"/>
        <v/>
      </c>
      <c r="BB1429" s="296" t="str">
        <f t="shared" si="437"/>
        <v/>
      </c>
      <c r="BC1429" t="str">
        <f t="shared" si="427"/>
        <v/>
      </c>
      <c r="BD1429" s="296"/>
      <c r="BE1429" s="296"/>
      <c r="BF1429" s="332">
        <v>45110</v>
      </c>
      <c r="BG1429" s="2" t="s">
        <v>115</v>
      </c>
      <c r="BH1429" s="2" t="s">
        <v>157</v>
      </c>
      <c r="BI1429" s="323">
        <v>46113</v>
      </c>
      <c r="BJ1429" s="323">
        <v>46203</v>
      </c>
      <c r="BK1429" s="324">
        <v>2184</v>
      </c>
      <c r="BL1429" s="325"/>
      <c r="BM1429" s="274">
        <f t="shared" si="428"/>
        <v>0.96609999999999996</v>
      </c>
      <c r="BN1429" s="326" t="str">
        <f t="shared" si="438"/>
        <v/>
      </c>
      <c r="BO1429" s="296" t="str">
        <f t="shared" si="439"/>
        <v/>
      </c>
      <c r="BP1429" t="str">
        <f t="shared" si="429"/>
        <v/>
      </c>
      <c r="BQ1429" s="296"/>
      <c r="BR1429" s="332">
        <v>45091</v>
      </c>
      <c r="BS1429" s="2" t="s">
        <v>108</v>
      </c>
      <c r="BT1429" s="2" t="s">
        <v>153</v>
      </c>
      <c r="BU1429" s="323">
        <v>47849</v>
      </c>
      <c r="BV1429" s="323">
        <v>48213</v>
      </c>
      <c r="BW1429" s="324">
        <v>8760</v>
      </c>
      <c r="BX1429" s="325">
        <v>87.46</v>
      </c>
      <c r="BY1429" s="274">
        <f t="shared" si="430"/>
        <v>0.97602</v>
      </c>
      <c r="BZ1429" s="326">
        <f t="shared" si="440"/>
        <v>89.608819491403864</v>
      </c>
      <c r="CA1429" s="296" t="str">
        <f t="shared" si="441"/>
        <v/>
      </c>
    </row>
    <row r="1430" spans="12:79" x14ac:dyDescent="0.25">
      <c r="L1430" s="332">
        <v>43860</v>
      </c>
      <c r="M1430" s="2" t="s">
        <v>108</v>
      </c>
      <c r="N1430" s="2" t="s">
        <v>135</v>
      </c>
      <c r="O1430" s="323">
        <v>45658</v>
      </c>
      <c r="P1430" s="323">
        <v>46022</v>
      </c>
      <c r="Q1430" s="324">
        <v>8760</v>
      </c>
      <c r="R1430" s="325">
        <v>47.75</v>
      </c>
      <c r="S1430" s="274">
        <f t="shared" ref="S1430:S1493" si="442">VLOOKUP(CONCATENATE(YEAR(L1430),"-",MONTH(L1430)),$A$22:$B$69,2,0)</f>
        <v>1.0763799999999999</v>
      </c>
      <c r="T1430" s="326">
        <f t="shared" si="431"/>
        <v>44.361656664003426</v>
      </c>
      <c r="U1430" s="296" t="str">
        <f t="shared" ref="U1430:U1493" si="443">IF(AND($L1430&gt;=N$19,$L1430&lt;=O$19,$N1430=U$16),T1430,"")</f>
        <v/>
      </c>
      <c r="V1430" s="296"/>
      <c r="W1430" s="332">
        <v>44294</v>
      </c>
      <c r="X1430" s="2" t="s">
        <v>108</v>
      </c>
      <c r="Y1430" s="2" t="s">
        <v>111</v>
      </c>
      <c r="Z1430" s="323">
        <v>45292</v>
      </c>
      <c r="AA1430" s="323">
        <v>45657</v>
      </c>
      <c r="AB1430" s="324">
        <v>8784</v>
      </c>
      <c r="AC1430" s="325">
        <v>53.86</v>
      </c>
      <c r="AD1430" s="274">
        <f t="shared" ref="AD1430:AD1493" si="444">VLOOKUP(CONCATENATE(YEAR(W1430),"-",MONTH(W1430)),$A$22:$B$69,2,0)</f>
        <v>1.1032599999999999</v>
      </c>
      <c r="AE1430" s="326">
        <f t="shared" si="432"/>
        <v>48.818954734151518</v>
      </c>
      <c r="AF1430" s="296" t="str">
        <f t="shared" si="433"/>
        <v/>
      </c>
      <c r="AG1430" s="296"/>
      <c r="AH1430" s="332">
        <v>44728</v>
      </c>
      <c r="AI1430" s="2" t="s">
        <v>108</v>
      </c>
      <c r="AJ1430" s="2" t="s">
        <v>153</v>
      </c>
      <c r="AK1430" s="323">
        <v>47849</v>
      </c>
      <c r="AL1430" s="323">
        <v>48213</v>
      </c>
      <c r="AM1430" s="324">
        <v>8760</v>
      </c>
      <c r="AN1430" s="325">
        <v>111.74</v>
      </c>
      <c r="AO1430" s="274">
        <f t="shared" ref="AO1430:AO1493" si="445">VLOOKUP(CONCATENATE(YEAR(AH1430),"-",MONTH(AH1430)),$A$22:$B$69,2,0)</f>
        <v>1.02495</v>
      </c>
      <c r="AP1430" s="326">
        <f t="shared" si="434"/>
        <v>109.01995219278989</v>
      </c>
      <c r="AQ1430" s="296" t="str">
        <f t="shared" si="435"/>
        <v/>
      </c>
      <c r="AR1430" s="296"/>
      <c r="AS1430" s="332">
        <v>44746</v>
      </c>
      <c r="AT1430" s="2" t="s">
        <v>115</v>
      </c>
      <c r="AU1430" s="2" t="s">
        <v>186</v>
      </c>
      <c r="AV1430" s="323">
        <v>44835</v>
      </c>
      <c r="AW1430" s="323">
        <v>44926</v>
      </c>
      <c r="AX1430" s="324">
        <v>2209</v>
      </c>
      <c r="AY1430" s="325">
        <v>400.37</v>
      </c>
      <c r="AZ1430" s="274">
        <f t="shared" ref="AZ1430:AZ1493" si="446">VLOOKUP(CONCATENATE(YEAR(AS1430),"-",MONTH(AS1430)),$A$22:$B$69,2,0)</f>
        <v>0.98765000000000003</v>
      </c>
      <c r="BA1430" s="326">
        <f t="shared" si="436"/>
        <v>405.37639852174351</v>
      </c>
      <c r="BB1430" s="296" t="str">
        <f t="shared" si="437"/>
        <v/>
      </c>
      <c r="BC1430" t="str">
        <f t="shared" ref="BC1430:BC1493" si="447">IF(OR(AU1430=AU$16,AU1430=AV$16,AU1430=AW$16,AU1430=AX$16),1,"")</f>
        <v/>
      </c>
      <c r="BD1430" s="296"/>
      <c r="BE1430" s="296"/>
      <c r="BF1430" s="332">
        <v>45107</v>
      </c>
      <c r="BG1430" s="2" t="s">
        <v>115</v>
      </c>
      <c r="BH1430" s="2" t="s">
        <v>116</v>
      </c>
      <c r="BI1430" s="323">
        <v>45200</v>
      </c>
      <c r="BJ1430" s="323">
        <v>45291</v>
      </c>
      <c r="BK1430" s="324">
        <v>2209</v>
      </c>
      <c r="BL1430" s="325">
        <v>134.30000000000001</v>
      </c>
      <c r="BM1430" s="274">
        <f t="shared" ref="BM1430:BM1493" si="448">VLOOKUP(CONCATENATE(YEAR(BF1430),"-",MONTH(BF1430)),$A$22:$B$69,2,0)</f>
        <v>0.97602</v>
      </c>
      <c r="BN1430" s="326">
        <f t="shared" si="438"/>
        <v>137.59963935165266</v>
      </c>
      <c r="BO1430" s="296">
        <f t="shared" si="439"/>
        <v>137.59963935165266</v>
      </c>
      <c r="BP1430">
        <f t="shared" ref="BP1430:BP1493" si="449">IF(OR(BH1430=BH$16,BH1430=BI$16,BH1430=BJ$16,BH1430=BK$16),1,"")</f>
        <v>1</v>
      </c>
      <c r="BQ1430" s="296"/>
      <c r="BR1430" s="332">
        <v>45091</v>
      </c>
      <c r="BS1430" s="2" t="s">
        <v>108</v>
      </c>
      <c r="BT1430" s="2" t="s">
        <v>155</v>
      </c>
      <c r="BU1430" s="323">
        <v>48214</v>
      </c>
      <c r="BV1430" s="323">
        <v>48579</v>
      </c>
      <c r="BW1430" s="324">
        <v>8784</v>
      </c>
      <c r="BX1430" s="325">
        <v>86.98</v>
      </c>
      <c r="BY1430" s="274">
        <f t="shared" ref="BY1430:BY1493" si="450">VLOOKUP(CONCATENATE(YEAR(BR1430),"-",MONTH(BR1430)),$A$22:$B$69,2,0)</f>
        <v>0.97602</v>
      </c>
      <c r="BZ1430" s="326">
        <f t="shared" si="440"/>
        <v>89.117026290444869</v>
      </c>
      <c r="CA1430" s="296" t="str">
        <f t="shared" si="441"/>
        <v/>
      </c>
    </row>
    <row r="1431" spans="12:79" x14ac:dyDescent="0.25">
      <c r="L1431" s="332">
        <v>43860</v>
      </c>
      <c r="M1431" s="2" t="s">
        <v>108</v>
      </c>
      <c r="N1431" s="2" t="s">
        <v>138</v>
      </c>
      <c r="O1431" s="323">
        <v>46023</v>
      </c>
      <c r="P1431" s="323">
        <v>46387</v>
      </c>
      <c r="Q1431" s="324">
        <v>8760</v>
      </c>
      <c r="R1431" s="325">
        <v>48.3</v>
      </c>
      <c r="S1431" s="274">
        <f t="shared" si="442"/>
        <v>1.0763799999999999</v>
      </c>
      <c r="T1431" s="326">
        <f t="shared" ref="T1431:T1494" si="451">IF(R1431="","",R1431/S1431)</f>
        <v>44.872628625578329</v>
      </c>
      <c r="U1431" s="296" t="str">
        <f t="shared" si="443"/>
        <v/>
      </c>
      <c r="V1431" s="296"/>
      <c r="W1431" s="332">
        <v>44294</v>
      </c>
      <c r="X1431" s="2" t="s">
        <v>108</v>
      </c>
      <c r="Y1431" s="2" t="s">
        <v>135</v>
      </c>
      <c r="Z1431" s="323">
        <v>45658</v>
      </c>
      <c r="AA1431" s="323">
        <v>46022</v>
      </c>
      <c r="AB1431" s="324">
        <v>8760</v>
      </c>
      <c r="AC1431" s="325">
        <v>52.93</v>
      </c>
      <c r="AD1431" s="274">
        <f t="shared" si="444"/>
        <v>1.1032599999999999</v>
      </c>
      <c r="AE1431" s="326">
        <f t="shared" ref="AE1431:AE1494" si="452">IF(AC1431="","",AC1431/AD1431)</f>
        <v>47.975998404727811</v>
      </c>
      <c r="AF1431" s="296" t="str">
        <f t="shared" ref="AF1431:AF1494" si="453">IF(AND($W1431&gt;=Y$13,$W1431&lt;=Z$13,$Y1431=AF$16),AE1431,"")</f>
        <v/>
      </c>
      <c r="AG1431" s="296"/>
      <c r="AH1431" s="332">
        <v>44728</v>
      </c>
      <c r="AI1431" s="2" t="s">
        <v>108</v>
      </c>
      <c r="AJ1431" s="2" t="s">
        <v>155</v>
      </c>
      <c r="AK1431" s="323">
        <v>48214</v>
      </c>
      <c r="AL1431" s="323">
        <v>48579</v>
      </c>
      <c r="AM1431" s="324">
        <v>8784</v>
      </c>
      <c r="AN1431" s="325">
        <v>111.74</v>
      </c>
      <c r="AO1431" s="274">
        <f t="shared" si="445"/>
        <v>1.02495</v>
      </c>
      <c r="AP1431" s="326">
        <f t="shared" ref="AP1431:AP1494" si="454">IF(AN1431="","",AN1431/AO1431)</f>
        <v>109.01995219278989</v>
      </c>
      <c r="AQ1431" s="296" t="str">
        <f t="shared" ref="AQ1431:AQ1494" si="455">IF(AND(AH1431&gt;=AJ$19,AH1431&lt;=AK$19,$AJ1431=AQ$16),AP1431,"")</f>
        <v/>
      </c>
      <c r="AR1431" s="296"/>
      <c r="AS1431" s="332">
        <v>44746</v>
      </c>
      <c r="AT1431" s="2" t="s">
        <v>115</v>
      </c>
      <c r="AU1431" s="2" t="s">
        <v>110</v>
      </c>
      <c r="AV1431" s="323">
        <v>44927</v>
      </c>
      <c r="AW1431" s="323">
        <v>45016</v>
      </c>
      <c r="AX1431" s="324">
        <v>2159</v>
      </c>
      <c r="AY1431" s="325">
        <v>382.06</v>
      </c>
      <c r="AZ1431" s="274">
        <f t="shared" si="446"/>
        <v>0.98765000000000003</v>
      </c>
      <c r="BA1431" s="326">
        <f t="shared" ref="BA1431:BA1494" si="456">IF(AY1431="","",AY1431/AZ1431)</f>
        <v>386.83744241381055</v>
      </c>
      <c r="BB1431" s="296" t="str">
        <f t="shared" ref="BB1431:BB1494" si="457">IF(AND(AS1431&gt;=BA$16,AS1431&lt;=BB$16,BC1431=1),BA1431,"")</f>
        <v/>
      </c>
      <c r="BC1431" t="str">
        <f t="shared" si="447"/>
        <v/>
      </c>
      <c r="BD1431" s="296"/>
      <c r="BE1431" s="296"/>
      <c r="BF1431" s="332">
        <v>45107</v>
      </c>
      <c r="BG1431" s="2" t="s">
        <v>115</v>
      </c>
      <c r="BH1431" s="2" t="s">
        <v>111</v>
      </c>
      <c r="BI1431" s="323">
        <v>45292</v>
      </c>
      <c r="BJ1431" s="323">
        <v>45382</v>
      </c>
      <c r="BK1431" s="324">
        <v>2183</v>
      </c>
      <c r="BL1431" s="325">
        <v>153.25</v>
      </c>
      <c r="BM1431" s="274">
        <f t="shared" si="448"/>
        <v>0.97602</v>
      </c>
      <c r="BN1431" s="326">
        <f t="shared" ref="BN1431:BN1494" si="458">IF(BL1431="","",BL1431/BM1431)</f>
        <v>157.01522509784635</v>
      </c>
      <c r="BO1431" s="296">
        <f t="shared" ref="BO1431:BO1494" si="459">IF(AND(BF1431&gt;=BH$19,BF1431&lt;=BI$19,BP1431=1),BN1431,"")</f>
        <v>157.01522509784635</v>
      </c>
      <c r="BP1431">
        <f t="shared" si="449"/>
        <v>1</v>
      </c>
      <c r="BQ1431" s="296"/>
      <c r="BR1431" s="332">
        <v>45091</v>
      </c>
      <c r="BS1431" s="2" t="s">
        <v>108</v>
      </c>
      <c r="BT1431" s="2" t="s">
        <v>158</v>
      </c>
      <c r="BU1431" s="323">
        <v>48580</v>
      </c>
      <c r="BV1431" s="323">
        <v>48944</v>
      </c>
      <c r="BW1431" s="324">
        <v>8760</v>
      </c>
      <c r="BX1431" s="325">
        <v>86.3</v>
      </c>
      <c r="BY1431" s="274">
        <f t="shared" si="450"/>
        <v>0.97602</v>
      </c>
      <c r="BZ1431" s="326">
        <f t="shared" ref="BZ1431:BZ1494" si="460">IF(BX1431="","",BX1431/BY1431)</f>
        <v>88.420319255752958</v>
      </c>
      <c r="CA1431" s="296" t="str">
        <f t="shared" ref="CA1431:CA1494" si="461">IF(AND(BR1431&gt;=BZ$16,BR1431&lt;=CA$16,BT1431=BT$16),BZ1431,"")</f>
        <v/>
      </c>
    </row>
    <row r="1432" spans="12:79" x14ac:dyDescent="0.25">
      <c r="L1432" s="332">
        <v>43859</v>
      </c>
      <c r="M1432" s="2" t="s">
        <v>108</v>
      </c>
      <c r="N1432" s="2" t="s">
        <v>151</v>
      </c>
      <c r="O1432" s="323">
        <v>44197</v>
      </c>
      <c r="P1432" s="323">
        <v>44561</v>
      </c>
      <c r="Q1432" s="324">
        <v>8760</v>
      </c>
      <c r="R1432" s="325">
        <v>41.86</v>
      </c>
      <c r="S1432" s="274">
        <f t="shared" si="442"/>
        <v>1.0763799999999999</v>
      </c>
      <c r="T1432" s="326">
        <f t="shared" si="451"/>
        <v>38.889611475501219</v>
      </c>
      <c r="U1432" s="296" t="str">
        <f t="shared" si="443"/>
        <v/>
      </c>
      <c r="V1432" s="296"/>
      <c r="W1432" s="332">
        <v>44294</v>
      </c>
      <c r="X1432" s="2" t="s">
        <v>108</v>
      </c>
      <c r="Y1432" s="2" t="s">
        <v>138</v>
      </c>
      <c r="Z1432" s="323">
        <v>46023</v>
      </c>
      <c r="AA1432" s="323">
        <v>46387</v>
      </c>
      <c r="AB1432" s="324">
        <v>8760</v>
      </c>
      <c r="AC1432" s="325">
        <v>53.18</v>
      </c>
      <c r="AD1432" s="274">
        <f t="shared" si="444"/>
        <v>1.1032599999999999</v>
      </c>
      <c r="AE1432" s="326">
        <f t="shared" si="452"/>
        <v>48.202599568551385</v>
      </c>
      <c r="AF1432" s="296" t="str">
        <f t="shared" si="453"/>
        <v/>
      </c>
      <c r="AG1432" s="296"/>
      <c r="AH1432" s="332">
        <v>44727</v>
      </c>
      <c r="AI1432" s="2" t="s">
        <v>108</v>
      </c>
      <c r="AJ1432" s="2" t="s">
        <v>110</v>
      </c>
      <c r="AK1432" s="323">
        <v>44927</v>
      </c>
      <c r="AL1432" s="323">
        <v>45291</v>
      </c>
      <c r="AM1432" s="324">
        <v>8760</v>
      </c>
      <c r="AN1432" s="325">
        <v>230.53</v>
      </c>
      <c r="AO1432" s="274">
        <f t="shared" si="445"/>
        <v>1.02495</v>
      </c>
      <c r="AP1432" s="326">
        <f t="shared" si="454"/>
        <v>224.91828869700961</v>
      </c>
      <c r="AQ1432" s="296" t="str">
        <f t="shared" si="455"/>
        <v/>
      </c>
      <c r="AR1432" s="296"/>
      <c r="AS1432" s="332">
        <v>44746</v>
      </c>
      <c r="AT1432" s="2" t="s">
        <v>115</v>
      </c>
      <c r="AU1432" s="2" t="s">
        <v>134</v>
      </c>
      <c r="AV1432" s="323">
        <v>45017</v>
      </c>
      <c r="AW1432" s="323">
        <v>45107</v>
      </c>
      <c r="AX1432" s="324">
        <v>2184</v>
      </c>
      <c r="AY1432" s="325">
        <v>275</v>
      </c>
      <c r="AZ1432" s="274">
        <f t="shared" si="446"/>
        <v>0.98765000000000003</v>
      </c>
      <c r="BA1432" s="326">
        <f t="shared" si="456"/>
        <v>278.43871816939196</v>
      </c>
      <c r="BB1432" s="296" t="str">
        <f t="shared" si="457"/>
        <v/>
      </c>
      <c r="BC1432" t="str">
        <f t="shared" si="447"/>
        <v/>
      </c>
      <c r="BD1432" s="296"/>
      <c r="BE1432" s="296"/>
      <c r="BF1432" s="332">
        <v>45107</v>
      </c>
      <c r="BG1432" s="2" t="s">
        <v>115</v>
      </c>
      <c r="BH1432" s="2" t="s">
        <v>117</v>
      </c>
      <c r="BI1432" s="323">
        <v>45383</v>
      </c>
      <c r="BJ1432" s="323">
        <v>45473</v>
      </c>
      <c r="BK1432" s="324">
        <v>2184</v>
      </c>
      <c r="BL1432" s="325">
        <v>124.79</v>
      </c>
      <c r="BM1432" s="274">
        <f t="shared" si="448"/>
        <v>0.97602</v>
      </c>
      <c r="BN1432" s="326">
        <f t="shared" si="458"/>
        <v>127.85598655765251</v>
      </c>
      <c r="BO1432" s="296">
        <f t="shared" si="459"/>
        <v>127.85598655765251</v>
      </c>
      <c r="BP1432">
        <f t="shared" si="449"/>
        <v>1</v>
      </c>
      <c r="BQ1432" s="296"/>
      <c r="BR1432" s="332">
        <v>45090</v>
      </c>
      <c r="BS1432" s="2" t="s">
        <v>108</v>
      </c>
      <c r="BT1432" s="2" t="s">
        <v>111</v>
      </c>
      <c r="BU1432" s="323">
        <v>45292</v>
      </c>
      <c r="BV1432" s="323">
        <v>45657</v>
      </c>
      <c r="BW1432" s="324">
        <v>8784</v>
      </c>
      <c r="BX1432" s="325">
        <v>143.74</v>
      </c>
      <c r="BY1432" s="274">
        <f t="shared" si="450"/>
        <v>0.97602</v>
      </c>
      <c r="BZ1432" s="326">
        <f t="shared" si="460"/>
        <v>147.27157230384626</v>
      </c>
      <c r="CA1432" s="296">
        <f t="shared" si="461"/>
        <v>147.27157230384626</v>
      </c>
    </row>
    <row r="1433" spans="12:79" x14ac:dyDescent="0.25">
      <c r="L1433" s="332">
        <v>43859</v>
      </c>
      <c r="M1433" s="2" t="s">
        <v>108</v>
      </c>
      <c r="N1433" s="2" t="s">
        <v>133</v>
      </c>
      <c r="O1433" s="323">
        <v>44562</v>
      </c>
      <c r="P1433" s="323">
        <v>44926</v>
      </c>
      <c r="Q1433" s="324">
        <v>8760</v>
      </c>
      <c r="R1433" s="325">
        <v>44.63</v>
      </c>
      <c r="S1433" s="274">
        <f t="shared" si="442"/>
        <v>1.0763799999999999</v>
      </c>
      <c r="T1433" s="326">
        <f t="shared" si="451"/>
        <v>41.463052081978489</v>
      </c>
      <c r="U1433" s="296" t="str">
        <f t="shared" si="443"/>
        <v/>
      </c>
      <c r="V1433" s="296"/>
      <c r="W1433" s="332">
        <v>44294</v>
      </c>
      <c r="X1433" s="2" t="s">
        <v>108</v>
      </c>
      <c r="Y1433" s="2" t="s">
        <v>141</v>
      </c>
      <c r="Z1433" s="323">
        <v>46388</v>
      </c>
      <c r="AA1433" s="323">
        <v>46752</v>
      </c>
      <c r="AB1433" s="324">
        <v>8760</v>
      </c>
      <c r="AC1433" s="325">
        <v>53.55</v>
      </c>
      <c r="AD1433" s="274">
        <f t="shared" si="444"/>
        <v>1.1032599999999999</v>
      </c>
      <c r="AE1433" s="326">
        <f t="shared" si="452"/>
        <v>48.537969291010278</v>
      </c>
      <c r="AF1433" s="296" t="str">
        <f t="shared" si="453"/>
        <v/>
      </c>
      <c r="AG1433" s="296"/>
      <c r="AH1433" s="332">
        <v>44727</v>
      </c>
      <c r="AI1433" s="2" t="s">
        <v>108</v>
      </c>
      <c r="AJ1433" s="2" t="s">
        <v>111</v>
      </c>
      <c r="AK1433" s="323">
        <v>45292</v>
      </c>
      <c r="AL1433" s="323">
        <v>45657</v>
      </c>
      <c r="AM1433" s="324">
        <v>8784</v>
      </c>
      <c r="AN1433" s="325">
        <v>175.7</v>
      </c>
      <c r="AO1433" s="274">
        <f t="shared" si="445"/>
        <v>1.02495</v>
      </c>
      <c r="AP1433" s="326">
        <f t="shared" si="454"/>
        <v>171.42299624371918</v>
      </c>
      <c r="AQ1433" s="296">
        <f t="shared" si="455"/>
        <v>171.42299624371918</v>
      </c>
      <c r="AR1433" s="296"/>
      <c r="AS1433" s="332">
        <v>44746</v>
      </c>
      <c r="AT1433" s="2" t="s">
        <v>115</v>
      </c>
      <c r="AU1433" s="2" t="s">
        <v>137</v>
      </c>
      <c r="AV1433" s="323">
        <v>45108</v>
      </c>
      <c r="AW1433" s="323">
        <v>45199</v>
      </c>
      <c r="AX1433" s="324">
        <v>2208</v>
      </c>
      <c r="AY1433" s="325">
        <v>276.43</v>
      </c>
      <c r="AZ1433" s="274">
        <f t="shared" si="446"/>
        <v>0.98765000000000003</v>
      </c>
      <c r="BA1433" s="326">
        <f t="shared" si="456"/>
        <v>279.88659950387284</v>
      </c>
      <c r="BB1433" s="296" t="str">
        <f t="shared" si="457"/>
        <v/>
      </c>
      <c r="BC1433" t="str">
        <f t="shared" si="447"/>
        <v/>
      </c>
      <c r="BD1433" s="296"/>
      <c r="BE1433" s="296"/>
      <c r="BF1433" s="332">
        <v>45107</v>
      </c>
      <c r="BG1433" s="2" t="s">
        <v>115</v>
      </c>
      <c r="BH1433" s="2" t="s">
        <v>118</v>
      </c>
      <c r="BI1433" s="323">
        <v>45474</v>
      </c>
      <c r="BJ1433" s="323">
        <v>45565</v>
      </c>
      <c r="BK1433" s="324">
        <v>2208</v>
      </c>
      <c r="BL1433" s="325">
        <v>133.13999999999999</v>
      </c>
      <c r="BM1433" s="274">
        <f t="shared" si="448"/>
        <v>0.97602</v>
      </c>
      <c r="BN1433" s="326">
        <f t="shared" si="458"/>
        <v>136.41113911600172</v>
      </c>
      <c r="BO1433" s="296">
        <f t="shared" si="459"/>
        <v>136.41113911600172</v>
      </c>
      <c r="BP1433">
        <f t="shared" si="449"/>
        <v>1</v>
      </c>
      <c r="BQ1433" s="296"/>
      <c r="BR1433" s="332">
        <v>45090</v>
      </c>
      <c r="BS1433" s="2" t="s">
        <v>108</v>
      </c>
      <c r="BT1433" s="2" t="s">
        <v>135</v>
      </c>
      <c r="BU1433" s="323">
        <v>45658</v>
      </c>
      <c r="BV1433" s="323">
        <v>46022</v>
      </c>
      <c r="BW1433" s="324">
        <v>8760</v>
      </c>
      <c r="BX1433" s="325">
        <v>128.94999999999999</v>
      </c>
      <c r="BY1433" s="274">
        <f t="shared" si="450"/>
        <v>0.97602</v>
      </c>
      <c r="BZ1433" s="326">
        <f t="shared" si="460"/>
        <v>132.11819429929713</v>
      </c>
      <c r="CA1433" s="296" t="str">
        <f t="shared" si="461"/>
        <v/>
      </c>
    </row>
    <row r="1434" spans="12:79" x14ac:dyDescent="0.25">
      <c r="L1434" s="332">
        <v>43859</v>
      </c>
      <c r="M1434" s="2" t="s">
        <v>108</v>
      </c>
      <c r="N1434" s="2" t="s">
        <v>110</v>
      </c>
      <c r="O1434" s="323">
        <v>44927</v>
      </c>
      <c r="P1434" s="323">
        <v>45291</v>
      </c>
      <c r="Q1434" s="324">
        <v>8760</v>
      </c>
      <c r="R1434" s="325">
        <v>46.91</v>
      </c>
      <c r="S1434" s="274">
        <f t="shared" si="442"/>
        <v>1.0763799999999999</v>
      </c>
      <c r="T1434" s="326">
        <f t="shared" si="451"/>
        <v>43.581263122689016</v>
      </c>
      <c r="U1434" s="296" t="str">
        <f t="shared" si="443"/>
        <v/>
      </c>
      <c r="V1434" s="296"/>
      <c r="W1434" s="332">
        <v>44293</v>
      </c>
      <c r="X1434" s="2" t="s">
        <v>108</v>
      </c>
      <c r="Y1434" s="2" t="s">
        <v>133</v>
      </c>
      <c r="Z1434" s="323">
        <v>44562</v>
      </c>
      <c r="AA1434" s="323">
        <v>44926</v>
      </c>
      <c r="AB1434" s="324">
        <v>8760</v>
      </c>
      <c r="AC1434" s="325">
        <v>57.9</v>
      </c>
      <c r="AD1434" s="274">
        <f t="shared" si="444"/>
        <v>1.1032599999999999</v>
      </c>
      <c r="AE1434" s="326">
        <f t="shared" si="452"/>
        <v>52.48082954154053</v>
      </c>
      <c r="AF1434" s="296" t="str">
        <f t="shared" si="453"/>
        <v/>
      </c>
      <c r="AG1434" s="296"/>
      <c r="AH1434" s="332">
        <v>44727</v>
      </c>
      <c r="AI1434" s="2" t="s">
        <v>108</v>
      </c>
      <c r="AJ1434" s="2" t="s">
        <v>135</v>
      </c>
      <c r="AK1434" s="323">
        <v>45658</v>
      </c>
      <c r="AL1434" s="323">
        <v>46022</v>
      </c>
      <c r="AM1434" s="324">
        <v>8760</v>
      </c>
      <c r="AN1434" s="325">
        <v>150.25</v>
      </c>
      <c r="AO1434" s="274">
        <f t="shared" si="445"/>
        <v>1.02495</v>
      </c>
      <c r="AP1434" s="326">
        <f t="shared" si="454"/>
        <v>146.59251670813211</v>
      </c>
      <c r="AQ1434" s="296" t="str">
        <f t="shared" si="455"/>
        <v/>
      </c>
      <c r="AR1434" s="296"/>
      <c r="AS1434" s="332">
        <v>44746</v>
      </c>
      <c r="AT1434" s="2" t="s">
        <v>115</v>
      </c>
      <c r="AU1434" s="2" t="s">
        <v>116</v>
      </c>
      <c r="AV1434" s="323">
        <v>45200</v>
      </c>
      <c r="AW1434" s="323">
        <v>45291</v>
      </c>
      <c r="AX1434" s="324">
        <v>2209</v>
      </c>
      <c r="AY1434" s="325">
        <v>354.92</v>
      </c>
      <c r="AZ1434" s="274">
        <f t="shared" si="446"/>
        <v>0.98765000000000003</v>
      </c>
      <c r="BA1434" s="326">
        <f t="shared" si="456"/>
        <v>359.35807219156584</v>
      </c>
      <c r="BB1434" s="296" t="str">
        <f t="shared" si="457"/>
        <v/>
      </c>
      <c r="BC1434">
        <f t="shared" si="447"/>
        <v>1</v>
      </c>
      <c r="BD1434" s="296"/>
      <c r="BE1434" s="296"/>
      <c r="BF1434" s="332">
        <v>45107</v>
      </c>
      <c r="BG1434" s="2" t="s">
        <v>115</v>
      </c>
      <c r="BH1434" s="2" t="s">
        <v>140</v>
      </c>
      <c r="BI1434" s="323">
        <v>45566</v>
      </c>
      <c r="BJ1434" s="323">
        <v>45657</v>
      </c>
      <c r="BK1434" s="324">
        <v>2209</v>
      </c>
      <c r="BL1434" s="325">
        <v>163.55000000000001</v>
      </c>
      <c r="BM1434" s="274">
        <f t="shared" si="448"/>
        <v>0.97602</v>
      </c>
      <c r="BN1434" s="326">
        <f t="shared" si="458"/>
        <v>167.56828753509151</v>
      </c>
      <c r="BO1434" s="296" t="str">
        <f t="shared" si="459"/>
        <v/>
      </c>
      <c r="BP1434" t="str">
        <f t="shared" si="449"/>
        <v/>
      </c>
      <c r="BQ1434" s="296"/>
      <c r="BR1434" s="332">
        <v>45090</v>
      </c>
      <c r="BS1434" s="2" t="s">
        <v>108</v>
      </c>
      <c r="BT1434" s="2" t="s">
        <v>138</v>
      </c>
      <c r="BU1434" s="323">
        <v>46023</v>
      </c>
      <c r="BV1434" s="323">
        <v>46387</v>
      </c>
      <c r="BW1434" s="324">
        <v>8760</v>
      </c>
      <c r="BX1434" s="325">
        <v>105.5</v>
      </c>
      <c r="BY1434" s="274">
        <f t="shared" si="450"/>
        <v>0.97602</v>
      </c>
      <c r="BZ1434" s="326">
        <f t="shared" si="460"/>
        <v>108.09204729411283</v>
      </c>
      <c r="CA1434" s="296" t="str">
        <f t="shared" si="461"/>
        <v/>
      </c>
    </row>
    <row r="1435" spans="12:79" x14ac:dyDescent="0.25">
      <c r="L1435" s="332">
        <v>43859</v>
      </c>
      <c r="M1435" s="2" t="s">
        <v>108</v>
      </c>
      <c r="N1435" s="2" t="s">
        <v>111</v>
      </c>
      <c r="O1435" s="323">
        <v>45292</v>
      </c>
      <c r="P1435" s="323">
        <v>45657</v>
      </c>
      <c r="Q1435" s="324">
        <v>8784</v>
      </c>
      <c r="R1435" s="325">
        <v>47.78</v>
      </c>
      <c r="S1435" s="274">
        <f t="shared" si="442"/>
        <v>1.0763799999999999</v>
      </c>
      <c r="T1435" s="326">
        <f t="shared" si="451"/>
        <v>44.38952786190751</v>
      </c>
      <c r="U1435" s="296" t="str">
        <f t="shared" si="443"/>
        <v/>
      </c>
      <c r="V1435" s="296"/>
      <c r="W1435" s="332">
        <v>44293</v>
      </c>
      <c r="X1435" s="2" t="s">
        <v>108</v>
      </c>
      <c r="Y1435" s="2" t="s">
        <v>110</v>
      </c>
      <c r="Z1435" s="323">
        <v>44927</v>
      </c>
      <c r="AA1435" s="323">
        <v>45291</v>
      </c>
      <c r="AB1435" s="324">
        <v>8760</v>
      </c>
      <c r="AC1435" s="325">
        <v>57.1</v>
      </c>
      <c r="AD1435" s="274">
        <f t="shared" si="444"/>
        <v>1.1032599999999999</v>
      </c>
      <c r="AE1435" s="326">
        <f t="shared" si="452"/>
        <v>51.755705817305085</v>
      </c>
      <c r="AF1435" s="296" t="str">
        <f t="shared" si="453"/>
        <v/>
      </c>
      <c r="AG1435" s="296"/>
      <c r="AH1435" s="332">
        <v>44727</v>
      </c>
      <c r="AI1435" s="2" t="s">
        <v>108</v>
      </c>
      <c r="AJ1435" s="2" t="s">
        <v>138</v>
      </c>
      <c r="AK1435" s="323">
        <v>46023</v>
      </c>
      <c r="AL1435" s="323">
        <v>46387</v>
      </c>
      <c r="AM1435" s="324">
        <v>8760</v>
      </c>
      <c r="AN1435" s="325">
        <v>139.63999999999999</v>
      </c>
      <c r="AO1435" s="274">
        <f t="shared" si="445"/>
        <v>1.02495</v>
      </c>
      <c r="AP1435" s="326">
        <f t="shared" si="454"/>
        <v>136.24079223376748</v>
      </c>
      <c r="AQ1435" s="296" t="str">
        <f t="shared" si="455"/>
        <v/>
      </c>
      <c r="AR1435" s="296"/>
      <c r="AS1435" s="332">
        <v>44746</v>
      </c>
      <c r="AT1435" s="2" t="s">
        <v>115</v>
      </c>
      <c r="AU1435" s="2" t="s">
        <v>111</v>
      </c>
      <c r="AV1435" s="323">
        <v>45292</v>
      </c>
      <c r="AW1435" s="323">
        <v>45382</v>
      </c>
      <c r="AX1435" s="324">
        <v>2183</v>
      </c>
      <c r="AY1435" s="325">
        <v>313.37</v>
      </c>
      <c r="AZ1435" s="274">
        <f t="shared" si="446"/>
        <v>0.98765000000000003</v>
      </c>
      <c r="BA1435" s="326">
        <f t="shared" si="456"/>
        <v>317.28851313724499</v>
      </c>
      <c r="BB1435" s="296" t="str">
        <f t="shared" si="457"/>
        <v/>
      </c>
      <c r="BC1435">
        <f t="shared" si="447"/>
        <v>1</v>
      </c>
      <c r="BD1435" s="296"/>
      <c r="BE1435" s="296"/>
      <c r="BF1435" s="332">
        <v>45107</v>
      </c>
      <c r="BG1435" s="2" t="s">
        <v>115</v>
      </c>
      <c r="BH1435" s="2" t="s">
        <v>135</v>
      </c>
      <c r="BI1435" s="323">
        <v>45658</v>
      </c>
      <c r="BJ1435" s="323">
        <v>45747</v>
      </c>
      <c r="BK1435" s="324">
        <v>2159</v>
      </c>
      <c r="BL1435" s="325">
        <v>162.82</v>
      </c>
      <c r="BM1435" s="274">
        <f t="shared" si="448"/>
        <v>0.97602</v>
      </c>
      <c r="BN1435" s="326">
        <f t="shared" si="458"/>
        <v>166.82035204196634</v>
      </c>
      <c r="BO1435" s="296" t="str">
        <f t="shared" si="459"/>
        <v/>
      </c>
      <c r="BP1435" t="str">
        <f t="shared" si="449"/>
        <v/>
      </c>
      <c r="BQ1435" s="296"/>
      <c r="BR1435" s="332">
        <v>45090</v>
      </c>
      <c r="BS1435" s="2" t="s">
        <v>108</v>
      </c>
      <c r="BT1435" s="2" t="s">
        <v>141</v>
      </c>
      <c r="BU1435" s="323">
        <v>46388</v>
      </c>
      <c r="BV1435" s="323">
        <v>46752</v>
      </c>
      <c r="BW1435" s="324">
        <v>8760</v>
      </c>
      <c r="BX1435" s="325">
        <v>91</v>
      </c>
      <c r="BY1435" s="274">
        <f t="shared" si="450"/>
        <v>0.97602</v>
      </c>
      <c r="BZ1435" s="326">
        <f t="shared" si="460"/>
        <v>93.23579434847646</v>
      </c>
      <c r="CA1435" s="296" t="str">
        <f t="shared" si="461"/>
        <v/>
      </c>
    </row>
    <row r="1436" spans="12:79" x14ac:dyDescent="0.25">
      <c r="L1436" s="332">
        <v>43859</v>
      </c>
      <c r="M1436" s="2" t="s">
        <v>108</v>
      </c>
      <c r="N1436" s="2" t="s">
        <v>135</v>
      </c>
      <c r="O1436" s="323">
        <v>45658</v>
      </c>
      <c r="P1436" s="323">
        <v>46022</v>
      </c>
      <c r="Q1436" s="324">
        <v>8760</v>
      </c>
      <c r="R1436" s="325">
        <v>48.2</v>
      </c>
      <c r="S1436" s="274">
        <f t="shared" si="442"/>
        <v>1.0763799999999999</v>
      </c>
      <c r="T1436" s="326">
        <f t="shared" si="451"/>
        <v>44.779724632564715</v>
      </c>
      <c r="U1436" s="296" t="str">
        <f t="shared" si="443"/>
        <v/>
      </c>
      <c r="V1436" s="296"/>
      <c r="W1436" s="332">
        <v>44293</v>
      </c>
      <c r="X1436" s="2" t="s">
        <v>108</v>
      </c>
      <c r="Y1436" s="2" t="s">
        <v>111</v>
      </c>
      <c r="Z1436" s="323">
        <v>45292</v>
      </c>
      <c r="AA1436" s="323">
        <v>45657</v>
      </c>
      <c r="AB1436" s="324">
        <v>8784</v>
      </c>
      <c r="AC1436" s="325">
        <v>54.16</v>
      </c>
      <c r="AD1436" s="274">
        <f t="shared" si="444"/>
        <v>1.1032599999999999</v>
      </c>
      <c r="AE1436" s="326">
        <f t="shared" si="452"/>
        <v>49.090876130739808</v>
      </c>
      <c r="AF1436" s="296" t="str">
        <f t="shared" si="453"/>
        <v/>
      </c>
      <c r="AG1436" s="296"/>
      <c r="AH1436" s="332">
        <v>44727</v>
      </c>
      <c r="AI1436" s="2" t="s">
        <v>108</v>
      </c>
      <c r="AJ1436" s="2" t="s">
        <v>141</v>
      </c>
      <c r="AK1436" s="323">
        <v>46388</v>
      </c>
      <c r="AL1436" s="323">
        <v>46752</v>
      </c>
      <c r="AM1436" s="324">
        <v>8760</v>
      </c>
      <c r="AN1436" s="325">
        <v>120.15</v>
      </c>
      <c r="AO1436" s="274">
        <f t="shared" si="445"/>
        <v>1.02495</v>
      </c>
      <c r="AP1436" s="326">
        <f t="shared" si="454"/>
        <v>117.22523049904873</v>
      </c>
      <c r="AQ1436" s="296" t="str">
        <f t="shared" si="455"/>
        <v/>
      </c>
      <c r="AR1436" s="296"/>
      <c r="AS1436" s="332">
        <v>44746</v>
      </c>
      <c r="AT1436" s="2" t="s">
        <v>115</v>
      </c>
      <c r="AU1436" s="2" t="s">
        <v>117</v>
      </c>
      <c r="AV1436" s="323">
        <v>45383</v>
      </c>
      <c r="AW1436" s="323">
        <v>45473</v>
      </c>
      <c r="AX1436" s="324">
        <v>2184</v>
      </c>
      <c r="AY1436" s="325">
        <v>146.55000000000001</v>
      </c>
      <c r="AZ1436" s="274">
        <f t="shared" si="446"/>
        <v>0.98765000000000003</v>
      </c>
      <c r="BA1436" s="326">
        <f t="shared" si="456"/>
        <v>148.38252417354326</v>
      </c>
      <c r="BB1436" s="296" t="str">
        <f t="shared" si="457"/>
        <v/>
      </c>
      <c r="BC1436">
        <f t="shared" si="447"/>
        <v>1</v>
      </c>
      <c r="BD1436" s="296"/>
      <c r="BE1436" s="296"/>
      <c r="BF1436" s="332">
        <v>45107</v>
      </c>
      <c r="BG1436" s="2" t="s">
        <v>115</v>
      </c>
      <c r="BH1436" s="2" t="s">
        <v>145</v>
      </c>
      <c r="BI1436" s="323">
        <v>45748</v>
      </c>
      <c r="BJ1436" s="323">
        <v>45838</v>
      </c>
      <c r="BK1436" s="324">
        <v>2184</v>
      </c>
      <c r="BL1436" s="325">
        <v>105.28</v>
      </c>
      <c r="BM1436" s="274">
        <f t="shared" si="448"/>
        <v>0.97602</v>
      </c>
      <c r="BN1436" s="326">
        <f t="shared" si="458"/>
        <v>107.86664207700662</v>
      </c>
      <c r="BO1436" s="296" t="str">
        <f t="shared" si="459"/>
        <v/>
      </c>
      <c r="BP1436" t="str">
        <f t="shared" si="449"/>
        <v/>
      </c>
      <c r="BQ1436" s="296"/>
      <c r="BR1436" s="332">
        <v>45090</v>
      </c>
      <c r="BS1436" s="2" t="s">
        <v>108</v>
      </c>
      <c r="BT1436" s="2" t="s">
        <v>143</v>
      </c>
      <c r="BU1436" s="323">
        <v>46753</v>
      </c>
      <c r="BV1436" s="323">
        <v>47118</v>
      </c>
      <c r="BW1436" s="324">
        <v>8784</v>
      </c>
      <c r="BX1436" s="325">
        <v>90.52</v>
      </c>
      <c r="BY1436" s="274">
        <f t="shared" si="450"/>
        <v>0.97602</v>
      </c>
      <c r="BZ1436" s="326">
        <f t="shared" si="460"/>
        <v>92.744001147517466</v>
      </c>
      <c r="CA1436" s="296" t="str">
        <f t="shared" si="461"/>
        <v/>
      </c>
    </row>
    <row r="1437" spans="12:79" x14ac:dyDescent="0.25">
      <c r="L1437" s="332">
        <v>43859</v>
      </c>
      <c r="M1437" s="2" t="s">
        <v>108</v>
      </c>
      <c r="N1437" s="2" t="s">
        <v>138</v>
      </c>
      <c r="O1437" s="323">
        <v>46023</v>
      </c>
      <c r="P1437" s="323">
        <v>46387</v>
      </c>
      <c r="Q1437" s="324">
        <v>8760</v>
      </c>
      <c r="R1437" s="325">
        <v>48.75</v>
      </c>
      <c r="S1437" s="274">
        <f t="shared" si="442"/>
        <v>1.0763799999999999</v>
      </c>
      <c r="T1437" s="326">
        <f t="shared" si="451"/>
        <v>45.290696594139618</v>
      </c>
      <c r="U1437" s="296" t="str">
        <f t="shared" si="443"/>
        <v/>
      </c>
      <c r="V1437" s="296"/>
      <c r="W1437" s="332">
        <v>44293</v>
      </c>
      <c r="X1437" s="2" t="s">
        <v>108</v>
      </c>
      <c r="Y1437" s="2" t="s">
        <v>135</v>
      </c>
      <c r="Z1437" s="323">
        <v>45658</v>
      </c>
      <c r="AA1437" s="323">
        <v>46022</v>
      </c>
      <c r="AB1437" s="324">
        <v>8760</v>
      </c>
      <c r="AC1437" s="325">
        <v>52.88</v>
      </c>
      <c r="AD1437" s="274">
        <f t="shared" si="444"/>
        <v>1.1032599999999999</v>
      </c>
      <c r="AE1437" s="326">
        <f t="shared" si="452"/>
        <v>47.930678171963095</v>
      </c>
      <c r="AF1437" s="296" t="str">
        <f t="shared" si="453"/>
        <v/>
      </c>
      <c r="AG1437" s="296"/>
      <c r="AH1437" s="332">
        <v>44727</v>
      </c>
      <c r="AI1437" s="2" t="s">
        <v>108</v>
      </c>
      <c r="AJ1437" s="2" t="s">
        <v>143</v>
      </c>
      <c r="AK1437" s="323">
        <v>46753</v>
      </c>
      <c r="AL1437" s="323">
        <v>47118</v>
      </c>
      <c r="AM1437" s="324">
        <v>8784</v>
      </c>
      <c r="AN1437" s="325">
        <v>116.18</v>
      </c>
      <c r="AO1437" s="274">
        <f t="shared" si="445"/>
        <v>1.02495</v>
      </c>
      <c r="AP1437" s="326">
        <f t="shared" si="454"/>
        <v>113.35187082296697</v>
      </c>
      <c r="AQ1437" s="296" t="str">
        <f t="shared" si="455"/>
        <v/>
      </c>
      <c r="AR1437" s="296"/>
      <c r="AS1437" s="332">
        <v>44746</v>
      </c>
      <c r="AT1437" s="2" t="s">
        <v>115</v>
      </c>
      <c r="AU1437" s="2" t="s">
        <v>118</v>
      </c>
      <c r="AV1437" s="323">
        <v>45474</v>
      </c>
      <c r="AW1437" s="323">
        <v>45565</v>
      </c>
      <c r="AX1437" s="324">
        <v>2208</v>
      </c>
      <c r="AY1437" s="325">
        <v>145.19999999999999</v>
      </c>
      <c r="AZ1437" s="274">
        <f t="shared" si="446"/>
        <v>0.98765000000000003</v>
      </c>
      <c r="BA1437" s="326">
        <f t="shared" si="456"/>
        <v>147.01564319343896</v>
      </c>
      <c r="BB1437" s="296" t="str">
        <f t="shared" si="457"/>
        <v/>
      </c>
      <c r="BC1437">
        <f t="shared" si="447"/>
        <v>1</v>
      </c>
      <c r="BD1437" s="296"/>
      <c r="BE1437" s="296"/>
      <c r="BF1437" s="332">
        <v>45107</v>
      </c>
      <c r="BG1437" s="2" t="s">
        <v>115</v>
      </c>
      <c r="BH1437" s="2" t="s">
        <v>148</v>
      </c>
      <c r="BI1437" s="323">
        <v>45839</v>
      </c>
      <c r="BJ1437" s="323">
        <v>45930</v>
      </c>
      <c r="BK1437" s="324">
        <v>2208</v>
      </c>
      <c r="BL1437" s="325">
        <v>105.31</v>
      </c>
      <c r="BM1437" s="274">
        <f t="shared" si="448"/>
        <v>0.97602</v>
      </c>
      <c r="BN1437" s="326">
        <f t="shared" si="458"/>
        <v>107.89737915206656</v>
      </c>
      <c r="BO1437" s="296" t="str">
        <f t="shared" si="459"/>
        <v/>
      </c>
      <c r="BP1437" t="str">
        <f t="shared" si="449"/>
        <v/>
      </c>
      <c r="BQ1437" s="296"/>
      <c r="BR1437" s="332">
        <v>45090</v>
      </c>
      <c r="BS1437" s="2" t="s">
        <v>108</v>
      </c>
      <c r="BT1437" s="2" t="s">
        <v>146</v>
      </c>
      <c r="BU1437" s="323">
        <v>47119</v>
      </c>
      <c r="BV1437" s="323">
        <v>47483</v>
      </c>
      <c r="BW1437" s="324">
        <v>8760</v>
      </c>
      <c r="BX1437" s="325">
        <v>87.91</v>
      </c>
      <c r="BY1437" s="274">
        <f t="shared" si="450"/>
        <v>0.97602</v>
      </c>
      <c r="BZ1437" s="326">
        <f t="shared" si="460"/>
        <v>90.069875617302927</v>
      </c>
      <c r="CA1437" s="296" t="str">
        <f t="shared" si="461"/>
        <v/>
      </c>
    </row>
    <row r="1438" spans="12:79" x14ac:dyDescent="0.25">
      <c r="L1438" s="332">
        <v>43858</v>
      </c>
      <c r="M1438" s="2" t="s">
        <v>108</v>
      </c>
      <c r="N1438" s="2" t="s">
        <v>151</v>
      </c>
      <c r="O1438" s="323">
        <v>44197</v>
      </c>
      <c r="P1438" s="323">
        <v>44561</v>
      </c>
      <c r="Q1438" s="324">
        <v>8760</v>
      </c>
      <c r="R1438" s="325">
        <v>42.11</v>
      </c>
      <c r="S1438" s="274">
        <f t="shared" si="442"/>
        <v>1.0763799999999999</v>
      </c>
      <c r="T1438" s="326">
        <f t="shared" si="451"/>
        <v>39.121871458035272</v>
      </c>
      <c r="U1438" s="296" t="str">
        <f t="shared" si="443"/>
        <v/>
      </c>
      <c r="V1438" s="296"/>
      <c r="W1438" s="332">
        <v>44293</v>
      </c>
      <c r="X1438" s="2" t="s">
        <v>108</v>
      </c>
      <c r="Y1438" s="2" t="s">
        <v>138</v>
      </c>
      <c r="Z1438" s="323">
        <v>46023</v>
      </c>
      <c r="AA1438" s="323">
        <v>46387</v>
      </c>
      <c r="AB1438" s="324">
        <v>8760</v>
      </c>
      <c r="AC1438" s="325">
        <v>53.13</v>
      </c>
      <c r="AD1438" s="274">
        <f t="shared" si="444"/>
        <v>1.1032599999999999</v>
      </c>
      <c r="AE1438" s="326">
        <f t="shared" si="452"/>
        <v>48.157279335786676</v>
      </c>
      <c r="AF1438" s="296" t="str">
        <f t="shared" si="453"/>
        <v/>
      </c>
      <c r="AG1438" s="296"/>
      <c r="AH1438" s="332">
        <v>44727</v>
      </c>
      <c r="AI1438" s="2" t="s">
        <v>108</v>
      </c>
      <c r="AJ1438" s="2" t="s">
        <v>146</v>
      </c>
      <c r="AK1438" s="323">
        <v>47119</v>
      </c>
      <c r="AL1438" s="323">
        <v>47483</v>
      </c>
      <c r="AM1438" s="324">
        <v>8760</v>
      </c>
      <c r="AN1438" s="325">
        <v>114.94</v>
      </c>
      <c r="AO1438" s="274">
        <f t="shared" si="445"/>
        <v>1.02495</v>
      </c>
      <c r="AP1438" s="326">
        <f t="shared" si="454"/>
        <v>112.14205571003463</v>
      </c>
      <c r="AQ1438" s="296" t="str">
        <f t="shared" si="455"/>
        <v/>
      </c>
      <c r="AR1438" s="296"/>
      <c r="AS1438" s="332">
        <v>44746</v>
      </c>
      <c r="AT1438" s="2" t="s">
        <v>115</v>
      </c>
      <c r="AU1438" s="2" t="s">
        <v>140</v>
      </c>
      <c r="AV1438" s="323">
        <v>45566</v>
      </c>
      <c r="AW1438" s="323">
        <v>45657</v>
      </c>
      <c r="AX1438" s="324">
        <v>2209</v>
      </c>
      <c r="AY1438" s="325">
        <v>207.08</v>
      </c>
      <c r="AZ1438" s="274">
        <f t="shared" si="446"/>
        <v>0.98765000000000003</v>
      </c>
      <c r="BA1438" s="326">
        <f t="shared" si="456"/>
        <v>209.6694173037007</v>
      </c>
      <c r="BB1438" s="296" t="str">
        <f t="shared" si="457"/>
        <v/>
      </c>
      <c r="BC1438" t="str">
        <f t="shared" si="447"/>
        <v/>
      </c>
      <c r="BD1438" s="296"/>
      <c r="BE1438" s="296"/>
      <c r="BF1438" s="332">
        <v>45107</v>
      </c>
      <c r="BG1438" s="2" t="s">
        <v>115</v>
      </c>
      <c r="BH1438" s="2" t="s">
        <v>152</v>
      </c>
      <c r="BI1438" s="323">
        <v>45931</v>
      </c>
      <c r="BJ1438" s="323">
        <v>46022</v>
      </c>
      <c r="BK1438" s="324">
        <v>2209</v>
      </c>
      <c r="BL1438" s="325">
        <v>136.11000000000001</v>
      </c>
      <c r="BM1438" s="274">
        <f t="shared" si="448"/>
        <v>0.97602</v>
      </c>
      <c r="BN1438" s="326">
        <f t="shared" si="458"/>
        <v>139.45410954693554</v>
      </c>
      <c r="BO1438" s="296" t="str">
        <f t="shared" si="459"/>
        <v/>
      </c>
      <c r="BP1438" t="str">
        <f t="shared" si="449"/>
        <v/>
      </c>
      <c r="BQ1438" s="296"/>
      <c r="BR1438" s="332">
        <v>45090</v>
      </c>
      <c r="BS1438" s="2" t="s">
        <v>108</v>
      </c>
      <c r="BT1438" s="2" t="s">
        <v>149</v>
      </c>
      <c r="BU1438" s="323">
        <v>47484</v>
      </c>
      <c r="BV1438" s="323">
        <v>47848</v>
      </c>
      <c r="BW1438" s="324">
        <v>8760</v>
      </c>
      <c r="BX1438" s="325">
        <v>86.81</v>
      </c>
      <c r="BY1438" s="274">
        <f t="shared" si="450"/>
        <v>0.97602</v>
      </c>
      <c r="BZ1438" s="326">
        <f t="shared" si="460"/>
        <v>88.942849531771898</v>
      </c>
      <c r="CA1438" s="296" t="str">
        <f t="shared" si="461"/>
        <v/>
      </c>
    </row>
    <row r="1439" spans="12:79" x14ac:dyDescent="0.25">
      <c r="L1439" s="332">
        <v>43858</v>
      </c>
      <c r="M1439" s="2" t="s">
        <v>108</v>
      </c>
      <c r="N1439" s="2" t="s">
        <v>133</v>
      </c>
      <c r="O1439" s="323">
        <v>44562</v>
      </c>
      <c r="P1439" s="323">
        <v>44926</v>
      </c>
      <c r="Q1439" s="324">
        <v>8760</v>
      </c>
      <c r="R1439" s="325">
        <v>44.92</v>
      </c>
      <c r="S1439" s="274">
        <f t="shared" si="442"/>
        <v>1.0763799999999999</v>
      </c>
      <c r="T1439" s="326">
        <f t="shared" si="451"/>
        <v>41.732473661717989</v>
      </c>
      <c r="U1439" s="296" t="str">
        <f t="shared" si="443"/>
        <v/>
      </c>
      <c r="V1439" s="296"/>
      <c r="W1439" s="332">
        <v>44293</v>
      </c>
      <c r="X1439" s="2" t="s">
        <v>108</v>
      </c>
      <c r="Y1439" s="2" t="s">
        <v>141</v>
      </c>
      <c r="Z1439" s="323">
        <v>46388</v>
      </c>
      <c r="AA1439" s="323">
        <v>46752</v>
      </c>
      <c r="AB1439" s="324">
        <v>8760</v>
      </c>
      <c r="AC1439" s="325">
        <v>53.5</v>
      </c>
      <c r="AD1439" s="274">
        <f t="shared" si="444"/>
        <v>1.1032599999999999</v>
      </c>
      <c r="AE1439" s="326">
        <f t="shared" si="452"/>
        <v>48.492649058245568</v>
      </c>
      <c r="AF1439" s="296" t="str">
        <f t="shared" si="453"/>
        <v/>
      </c>
      <c r="AG1439" s="296"/>
      <c r="AH1439" s="332">
        <v>44727</v>
      </c>
      <c r="AI1439" s="2" t="s">
        <v>108</v>
      </c>
      <c r="AJ1439" s="2" t="s">
        <v>149</v>
      </c>
      <c r="AK1439" s="323">
        <v>47484</v>
      </c>
      <c r="AL1439" s="323">
        <v>47848</v>
      </c>
      <c r="AM1439" s="324">
        <v>8760</v>
      </c>
      <c r="AN1439" s="325">
        <v>104.68</v>
      </c>
      <c r="AO1439" s="274">
        <f t="shared" si="445"/>
        <v>1.02495</v>
      </c>
      <c r="AP1439" s="326">
        <f t="shared" si="454"/>
        <v>102.13181130786867</v>
      </c>
      <c r="AQ1439" s="296" t="str">
        <f t="shared" si="455"/>
        <v/>
      </c>
      <c r="AR1439" s="296"/>
      <c r="AS1439" s="332">
        <v>44746</v>
      </c>
      <c r="AT1439" s="2" t="s">
        <v>115</v>
      </c>
      <c r="AU1439" s="2" t="s">
        <v>135</v>
      </c>
      <c r="AV1439" s="323">
        <v>45658</v>
      </c>
      <c r="AW1439" s="323">
        <v>45747</v>
      </c>
      <c r="AX1439" s="324">
        <v>2159</v>
      </c>
      <c r="AY1439" s="325">
        <v>190.78</v>
      </c>
      <c r="AZ1439" s="274">
        <f t="shared" si="446"/>
        <v>0.98765000000000003</v>
      </c>
      <c r="BA1439" s="326">
        <f t="shared" si="456"/>
        <v>193.16559509947857</v>
      </c>
      <c r="BB1439" s="296" t="str">
        <f t="shared" si="457"/>
        <v/>
      </c>
      <c r="BC1439" t="str">
        <f t="shared" si="447"/>
        <v/>
      </c>
      <c r="BD1439" s="296"/>
      <c r="BE1439" s="296"/>
      <c r="BF1439" s="332">
        <v>45107</v>
      </c>
      <c r="BG1439" s="2" t="s">
        <v>115</v>
      </c>
      <c r="BH1439" s="2" t="s">
        <v>138</v>
      </c>
      <c r="BI1439" s="323">
        <v>46023</v>
      </c>
      <c r="BJ1439" s="323">
        <v>46112</v>
      </c>
      <c r="BK1439" s="324">
        <v>2159</v>
      </c>
      <c r="BL1439" s="325"/>
      <c r="BM1439" s="274">
        <f t="shared" si="448"/>
        <v>0.97602</v>
      </c>
      <c r="BN1439" s="326" t="str">
        <f t="shared" si="458"/>
        <v/>
      </c>
      <c r="BO1439" s="296" t="str">
        <f t="shared" si="459"/>
        <v/>
      </c>
      <c r="BP1439" t="str">
        <f t="shared" si="449"/>
        <v/>
      </c>
      <c r="BQ1439" s="296"/>
      <c r="BR1439" s="332">
        <v>45090</v>
      </c>
      <c r="BS1439" s="2" t="s">
        <v>108</v>
      </c>
      <c r="BT1439" s="2" t="s">
        <v>153</v>
      </c>
      <c r="BU1439" s="323">
        <v>47849</v>
      </c>
      <c r="BV1439" s="323">
        <v>48213</v>
      </c>
      <c r="BW1439" s="324">
        <v>8760</v>
      </c>
      <c r="BX1439" s="325">
        <v>86.52</v>
      </c>
      <c r="BY1439" s="274">
        <f t="shared" si="450"/>
        <v>0.97602</v>
      </c>
      <c r="BZ1439" s="326">
        <f t="shared" si="460"/>
        <v>88.645724472859158</v>
      </c>
      <c r="CA1439" s="296" t="str">
        <f t="shared" si="461"/>
        <v/>
      </c>
    </row>
    <row r="1440" spans="12:79" x14ac:dyDescent="0.25">
      <c r="L1440" s="332">
        <v>43858</v>
      </c>
      <c r="M1440" s="2" t="s">
        <v>108</v>
      </c>
      <c r="N1440" s="2" t="s">
        <v>110</v>
      </c>
      <c r="O1440" s="323">
        <v>44927</v>
      </c>
      <c r="P1440" s="323">
        <v>45291</v>
      </c>
      <c r="Q1440" s="324">
        <v>8760</v>
      </c>
      <c r="R1440" s="325">
        <v>47.04</v>
      </c>
      <c r="S1440" s="274">
        <f t="shared" si="442"/>
        <v>1.0763799999999999</v>
      </c>
      <c r="T1440" s="326">
        <f t="shared" si="451"/>
        <v>43.702038313606721</v>
      </c>
      <c r="U1440" s="296" t="str">
        <f t="shared" si="443"/>
        <v/>
      </c>
      <c r="V1440" s="296"/>
      <c r="W1440" s="332">
        <v>44292</v>
      </c>
      <c r="X1440" s="2" t="s">
        <v>108</v>
      </c>
      <c r="Y1440" s="2" t="s">
        <v>133</v>
      </c>
      <c r="Z1440" s="323">
        <v>44562</v>
      </c>
      <c r="AA1440" s="323">
        <v>44926</v>
      </c>
      <c r="AB1440" s="324">
        <v>8760</v>
      </c>
      <c r="AC1440" s="325">
        <v>58.15</v>
      </c>
      <c r="AD1440" s="274">
        <f t="shared" si="444"/>
        <v>1.1032599999999999</v>
      </c>
      <c r="AE1440" s="326">
        <f t="shared" si="452"/>
        <v>52.707430705364104</v>
      </c>
      <c r="AF1440" s="296" t="str">
        <f t="shared" si="453"/>
        <v/>
      </c>
      <c r="AG1440" s="296"/>
      <c r="AH1440" s="332">
        <v>44727</v>
      </c>
      <c r="AI1440" s="2" t="s">
        <v>108</v>
      </c>
      <c r="AJ1440" s="2" t="s">
        <v>153</v>
      </c>
      <c r="AK1440" s="323">
        <v>47849</v>
      </c>
      <c r="AL1440" s="323">
        <v>48213</v>
      </c>
      <c r="AM1440" s="324">
        <v>8760</v>
      </c>
      <c r="AN1440" s="325">
        <v>111.74</v>
      </c>
      <c r="AO1440" s="274">
        <f t="shared" si="445"/>
        <v>1.02495</v>
      </c>
      <c r="AP1440" s="326">
        <f t="shared" si="454"/>
        <v>109.01995219278989</v>
      </c>
      <c r="AQ1440" s="296" t="str">
        <f t="shared" si="455"/>
        <v/>
      </c>
      <c r="AR1440" s="296"/>
      <c r="AS1440" s="332">
        <v>44746</v>
      </c>
      <c r="AT1440" s="2" t="s">
        <v>115</v>
      </c>
      <c r="AU1440" s="2" t="s">
        <v>145</v>
      </c>
      <c r="AV1440" s="323">
        <v>45748</v>
      </c>
      <c r="AW1440" s="323">
        <v>45838</v>
      </c>
      <c r="AX1440" s="324">
        <v>2184</v>
      </c>
      <c r="AY1440" s="325"/>
      <c r="AZ1440" s="274">
        <f t="shared" si="446"/>
        <v>0.98765000000000003</v>
      </c>
      <c r="BA1440" s="326" t="str">
        <f t="shared" si="456"/>
        <v/>
      </c>
      <c r="BB1440" s="296" t="str">
        <f t="shared" si="457"/>
        <v/>
      </c>
      <c r="BC1440" t="str">
        <f t="shared" si="447"/>
        <v/>
      </c>
      <c r="BD1440" s="296"/>
      <c r="BE1440" s="296"/>
      <c r="BF1440" s="332">
        <v>45107</v>
      </c>
      <c r="BG1440" s="2" t="s">
        <v>115</v>
      </c>
      <c r="BH1440" s="2" t="s">
        <v>157</v>
      </c>
      <c r="BI1440" s="323">
        <v>46113</v>
      </c>
      <c r="BJ1440" s="323">
        <v>46203</v>
      </c>
      <c r="BK1440" s="324">
        <v>2184</v>
      </c>
      <c r="BL1440" s="325"/>
      <c r="BM1440" s="274">
        <f t="shared" si="448"/>
        <v>0.97602</v>
      </c>
      <c r="BN1440" s="326" t="str">
        <f t="shared" si="458"/>
        <v/>
      </c>
      <c r="BO1440" s="296" t="str">
        <f t="shared" si="459"/>
        <v/>
      </c>
      <c r="BP1440" t="str">
        <f t="shared" si="449"/>
        <v/>
      </c>
      <c r="BQ1440" s="296"/>
      <c r="BR1440" s="332">
        <v>45090</v>
      </c>
      <c r="BS1440" s="2" t="s">
        <v>108</v>
      </c>
      <c r="BT1440" s="2" t="s">
        <v>155</v>
      </c>
      <c r="BU1440" s="323">
        <v>48214</v>
      </c>
      <c r="BV1440" s="323">
        <v>48579</v>
      </c>
      <c r="BW1440" s="324">
        <v>8784</v>
      </c>
      <c r="BX1440" s="325">
        <v>86.04</v>
      </c>
      <c r="BY1440" s="274">
        <f t="shared" si="450"/>
        <v>0.97602</v>
      </c>
      <c r="BZ1440" s="326">
        <f t="shared" si="460"/>
        <v>88.153931271900177</v>
      </c>
      <c r="CA1440" s="296" t="str">
        <f t="shared" si="461"/>
        <v/>
      </c>
    </row>
    <row r="1441" spans="12:79" x14ac:dyDescent="0.25">
      <c r="L1441" s="332">
        <v>43858</v>
      </c>
      <c r="M1441" s="2" t="s">
        <v>108</v>
      </c>
      <c r="N1441" s="2" t="s">
        <v>111</v>
      </c>
      <c r="O1441" s="323">
        <v>45292</v>
      </c>
      <c r="P1441" s="323">
        <v>45657</v>
      </c>
      <c r="Q1441" s="324">
        <v>8784</v>
      </c>
      <c r="R1441" s="325">
        <v>47.8</v>
      </c>
      <c r="S1441" s="274">
        <f t="shared" si="442"/>
        <v>1.0763799999999999</v>
      </c>
      <c r="T1441" s="326">
        <f t="shared" si="451"/>
        <v>44.40810866051023</v>
      </c>
      <c r="U1441" s="296" t="str">
        <f t="shared" si="443"/>
        <v/>
      </c>
      <c r="V1441" s="296"/>
      <c r="W1441" s="332">
        <v>44292</v>
      </c>
      <c r="X1441" s="2" t="s">
        <v>108</v>
      </c>
      <c r="Y1441" s="2" t="s">
        <v>110</v>
      </c>
      <c r="Z1441" s="323">
        <v>44927</v>
      </c>
      <c r="AA1441" s="323">
        <v>45291</v>
      </c>
      <c r="AB1441" s="324">
        <v>8760</v>
      </c>
      <c r="AC1441" s="325">
        <v>57.24</v>
      </c>
      <c r="AD1441" s="274">
        <f t="shared" si="444"/>
        <v>1.1032599999999999</v>
      </c>
      <c r="AE1441" s="326">
        <f t="shared" si="452"/>
        <v>51.88260246904629</v>
      </c>
      <c r="AF1441" s="296" t="str">
        <f t="shared" si="453"/>
        <v/>
      </c>
      <c r="AG1441" s="296"/>
      <c r="AH1441" s="332">
        <v>44727</v>
      </c>
      <c r="AI1441" s="2" t="s">
        <v>108</v>
      </c>
      <c r="AJ1441" s="2" t="s">
        <v>155</v>
      </c>
      <c r="AK1441" s="323">
        <v>48214</v>
      </c>
      <c r="AL1441" s="323">
        <v>48579</v>
      </c>
      <c r="AM1441" s="324">
        <v>8784</v>
      </c>
      <c r="AN1441" s="325">
        <v>111.74</v>
      </c>
      <c r="AO1441" s="274">
        <f t="shared" si="445"/>
        <v>1.02495</v>
      </c>
      <c r="AP1441" s="326">
        <f t="shared" si="454"/>
        <v>109.01995219278989</v>
      </c>
      <c r="AQ1441" s="296" t="str">
        <f t="shared" si="455"/>
        <v/>
      </c>
      <c r="AR1441" s="296"/>
      <c r="AS1441" s="332">
        <v>44743</v>
      </c>
      <c r="AT1441" s="2" t="s">
        <v>115</v>
      </c>
      <c r="AU1441" s="2" t="s">
        <v>186</v>
      </c>
      <c r="AV1441" s="323">
        <v>44835</v>
      </c>
      <c r="AW1441" s="323">
        <v>44926</v>
      </c>
      <c r="AX1441" s="324">
        <v>2209</v>
      </c>
      <c r="AY1441" s="325">
        <v>373.79</v>
      </c>
      <c r="AZ1441" s="274">
        <f t="shared" si="446"/>
        <v>0.98765000000000003</v>
      </c>
      <c r="BA1441" s="326">
        <f t="shared" si="456"/>
        <v>378.46403078013469</v>
      </c>
      <c r="BB1441" s="296" t="str">
        <f t="shared" si="457"/>
        <v/>
      </c>
      <c r="BC1441" t="str">
        <f t="shared" si="447"/>
        <v/>
      </c>
      <c r="BD1441" s="296"/>
      <c r="BE1441" s="296"/>
      <c r="BF1441" s="332">
        <v>45106</v>
      </c>
      <c r="BG1441" s="2" t="s">
        <v>115</v>
      </c>
      <c r="BH1441" s="2" t="s">
        <v>116</v>
      </c>
      <c r="BI1441" s="323">
        <v>45200</v>
      </c>
      <c r="BJ1441" s="323">
        <v>45291</v>
      </c>
      <c r="BK1441" s="324">
        <v>2209</v>
      </c>
      <c r="BL1441" s="325">
        <v>130.43</v>
      </c>
      <c r="BM1441" s="274">
        <f t="shared" si="448"/>
        <v>0.97602</v>
      </c>
      <c r="BN1441" s="326">
        <f t="shared" si="458"/>
        <v>133.63455666892074</v>
      </c>
      <c r="BO1441" s="296">
        <f t="shared" si="459"/>
        <v>133.63455666892074</v>
      </c>
      <c r="BP1441">
        <f t="shared" si="449"/>
        <v>1</v>
      </c>
      <c r="BQ1441" s="296"/>
      <c r="BR1441" s="332">
        <v>45090</v>
      </c>
      <c r="BS1441" s="2" t="s">
        <v>108</v>
      </c>
      <c r="BT1441" s="2" t="s">
        <v>158</v>
      </c>
      <c r="BU1441" s="323">
        <v>48580</v>
      </c>
      <c r="BV1441" s="323">
        <v>48944</v>
      </c>
      <c r="BW1441" s="324">
        <v>8760</v>
      </c>
      <c r="BX1441" s="325">
        <v>85.36</v>
      </c>
      <c r="BY1441" s="274">
        <f t="shared" si="450"/>
        <v>0.97602</v>
      </c>
      <c r="BZ1441" s="326">
        <f t="shared" si="460"/>
        <v>87.457224237208251</v>
      </c>
      <c r="CA1441" s="296" t="str">
        <f t="shared" si="461"/>
        <v/>
      </c>
    </row>
    <row r="1442" spans="12:79" x14ac:dyDescent="0.25">
      <c r="L1442" s="332">
        <v>43858</v>
      </c>
      <c r="M1442" s="2" t="s">
        <v>108</v>
      </c>
      <c r="N1442" s="2" t="s">
        <v>135</v>
      </c>
      <c r="O1442" s="323">
        <v>45658</v>
      </c>
      <c r="P1442" s="323">
        <v>46022</v>
      </c>
      <c r="Q1442" s="324">
        <v>8760</v>
      </c>
      <c r="R1442" s="325">
        <v>48.3</v>
      </c>
      <c r="S1442" s="274">
        <f t="shared" si="442"/>
        <v>1.0763799999999999</v>
      </c>
      <c r="T1442" s="326">
        <f t="shared" si="451"/>
        <v>44.872628625578329</v>
      </c>
      <c r="U1442" s="296" t="str">
        <f t="shared" si="443"/>
        <v/>
      </c>
      <c r="V1442" s="296"/>
      <c r="W1442" s="332">
        <v>44292</v>
      </c>
      <c r="X1442" s="2" t="s">
        <v>108</v>
      </c>
      <c r="Y1442" s="2" t="s">
        <v>111</v>
      </c>
      <c r="Z1442" s="323">
        <v>45292</v>
      </c>
      <c r="AA1442" s="323">
        <v>45657</v>
      </c>
      <c r="AB1442" s="324">
        <v>8784</v>
      </c>
      <c r="AC1442" s="325">
        <v>54.35</v>
      </c>
      <c r="AD1442" s="274">
        <f t="shared" si="444"/>
        <v>1.1032599999999999</v>
      </c>
      <c r="AE1442" s="326">
        <f t="shared" si="452"/>
        <v>49.26309301524573</v>
      </c>
      <c r="AF1442" s="296" t="str">
        <f t="shared" si="453"/>
        <v/>
      </c>
      <c r="AG1442" s="296"/>
      <c r="AH1442" s="332">
        <v>44726</v>
      </c>
      <c r="AI1442" s="2" t="s">
        <v>108</v>
      </c>
      <c r="AJ1442" s="2" t="s">
        <v>110</v>
      </c>
      <c r="AK1442" s="323">
        <v>44927</v>
      </c>
      <c r="AL1442" s="323">
        <v>45291</v>
      </c>
      <c r="AM1442" s="324">
        <v>8760</v>
      </c>
      <c r="AN1442" s="325">
        <v>221.03</v>
      </c>
      <c r="AO1442" s="274">
        <f t="shared" si="445"/>
        <v>1.02495</v>
      </c>
      <c r="AP1442" s="326">
        <f t="shared" si="454"/>
        <v>215.64954388018927</v>
      </c>
      <c r="AQ1442" s="296" t="str">
        <f t="shared" si="455"/>
        <v/>
      </c>
      <c r="AR1442" s="296"/>
      <c r="AS1442" s="332">
        <v>44743</v>
      </c>
      <c r="AT1442" s="2" t="s">
        <v>115</v>
      </c>
      <c r="AU1442" s="2" t="s">
        <v>110</v>
      </c>
      <c r="AV1442" s="323">
        <v>44927</v>
      </c>
      <c r="AW1442" s="323">
        <v>45016</v>
      </c>
      <c r="AX1442" s="324">
        <v>2159</v>
      </c>
      <c r="AY1442" s="325">
        <v>349</v>
      </c>
      <c r="AZ1442" s="274">
        <f t="shared" si="446"/>
        <v>0.98765000000000003</v>
      </c>
      <c r="BA1442" s="326">
        <f t="shared" si="456"/>
        <v>353.36404596770109</v>
      </c>
      <c r="BB1442" s="296" t="str">
        <f t="shared" si="457"/>
        <v/>
      </c>
      <c r="BC1442" t="str">
        <f t="shared" si="447"/>
        <v/>
      </c>
      <c r="BD1442" s="296"/>
      <c r="BE1442" s="296"/>
      <c r="BF1442" s="332">
        <v>45106</v>
      </c>
      <c r="BG1442" s="2" t="s">
        <v>115</v>
      </c>
      <c r="BH1442" s="2" t="s">
        <v>111</v>
      </c>
      <c r="BI1442" s="323">
        <v>45292</v>
      </c>
      <c r="BJ1442" s="323">
        <v>45382</v>
      </c>
      <c r="BK1442" s="324">
        <v>2183</v>
      </c>
      <c r="BL1442" s="325">
        <v>148.76</v>
      </c>
      <c r="BM1442" s="274">
        <f t="shared" si="448"/>
        <v>0.97602</v>
      </c>
      <c r="BN1442" s="326">
        <f t="shared" si="458"/>
        <v>152.41490953054239</v>
      </c>
      <c r="BO1442" s="296">
        <f t="shared" si="459"/>
        <v>152.41490953054239</v>
      </c>
      <c r="BP1442">
        <f t="shared" si="449"/>
        <v>1</v>
      </c>
      <c r="BQ1442" s="296"/>
      <c r="BR1442" s="332">
        <v>45089</v>
      </c>
      <c r="BS1442" s="2" t="s">
        <v>108</v>
      </c>
      <c r="BT1442" s="2" t="s">
        <v>111</v>
      </c>
      <c r="BU1442" s="323">
        <v>45292</v>
      </c>
      <c r="BV1442" s="323">
        <v>45657</v>
      </c>
      <c r="BW1442" s="324">
        <v>8784</v>
      </c>
      <c r="BX1442" s="325">
        <v>134.07</v>
      </c>
      <c r="BY1442" s="274">
        <f t="shared" si="450"/>
        <v>0.97602</v>
      </c>
      <c r="BZ1442" s="326">
        <f t="shared" si="460"/>
        <v>137.36398844285978</v>
      </c>
      <c r="CA1442" s="296">
        <f t="shared" si="461"/>
        <v>137.36398844285978</v>
      </c>
    </row>
    <row r="1443" spans="12:79" x14ac:dyDescent="0.25">
      <c r="L1443" s="332">
        <v>43858</v>
      </c>
      <c r="M1443" s="2" t="s">
        <v>108</v>
      </c>
      <c r="N1443" s="2" t="s">
        <v>138</v>
      </c>
      <c r="O1443" s="323">
        <v>46023</v>
      </c>
      <c r="P1443" s="323">
        <v>46387</v>
      </c>
      <c r="Q1443" s="324">
        <v>8760</v>
      </c>
      <c r="R1443" s="325">
        <v>48.85</v>
      </c>
      <c r="S1443" s="274">
        <f t="shared" si="442"/>
        <v>1.0763799999999999</v>
      </c>
      <c r="T1443" s="326">
        <f t="shared" si="451"/>
        <v>45.383600587153239</v>
      </c>
      <c r="U1443" s="296" t="str">
        <f t="shared" si="443"/>
        <v/>
      </c>
      <c r="V1443" s="296"/>
      <c r="W1443" s="332">
        <v>44292</v>
      </c>
      <c r="X1443" s="2" t="s">
        <v>108</v>
      </c>
      <c r="Y1443" s="2" t="s">
        <v>135</v>
      </c>
      <c r="Z1443" s="323">
        <v>45658</v>
      </c>
      <c r="AA1443" s="323">
        <v>46022</v>
      </c>
      <c r="AB1443" s="324">
        <v>8760</v>
      </c>
      <c r="AC1443" s="325">
        <v>53.03</v>
      </c>
      <c r="AD1443" s="274">
        <f t="shared" si="444"/>
        <v>1.1032599999999999</v>
      </c>
      <c r="AE1443" s="326">
        <f t="shared" si="452"/>
        <v>48.066638870257243</v>
      </c>
      <c r="AF1443" s="296" t="str">
        <f t="shared" si="453"/>
        <v/>
      </c>
      <c r="AG1443" s="296"/>
      <c r="AH1443" s="332">
        <v>44726</v>
      </c>
      <c r="AI1443" s="2" t="s">
        <v>108</v>
      </c>
      <c r="AJ1443" s="2" t="s">
        <v>111</v>
      </c>
      <c r="AK1443" s="323">
        <v>45292</v>
      </c>
      <c r="AL1443" s="323">
        <v>45657</v>
      </c>
      <c r="AM1443" s="324">
        <v>8784</v>
      </c>
      <c r="AN1443" s="325">
        <v>173.51</v>
      </c>
      <c r="AO1443" s="274">
        <f t="shared" si="445"/>
        <v>1.02495</v>
      </c>
      <c r="AP1443" s="326">
        <f t="shared" si="454"/>
        <v>169.28630664910483</v>
      </c>
      <c r="AQ1443" s="296">
        <f t="shared" si="455"/>
        <v>169.28630664910483</v>
      </c>
      <c r="AR1443" s="296"/>
      <c r="AS1443" s="332">
        <v>44743</v>
      </c>
      <c r="AT1443" s="2" t="s">
        <v>115</v>
      </c>
      <c r="AU1443" s="2" t="s">
        <v>134</v>
      </c>
      <c r="AV1443" s="323">
        <v>45017</v>
      </c>
      <c r="AW1443" s="323">
        <v>45107</v>
      </c>
      <c r="AX1443" s="324">
        <v>2184</v>
      </c>
      <c r="AY1443" s="325">
        <v>259</v>
      </c>
      <c r="AZ1443" s="274">
        <f t="shared" si="446"/>
        <v>0.98765000000000003</v>
      </c>
      <c r="BA1443" s="326">
        <f t="shared" si="456"/>
        <v>262.23864729408189</v>
      </c>
      <c r="BB1443" s="296" t="str">
        <f t="shared" si="457"/>
        <v/>
      </c>
      <c r="BC1443" t="str">
        <f t="shared" si="447"/>
        <v/>
      </c>
      <c r="BD1443" s="296"/>
      <c r="BE1443" s="296"/>
      <c r="BF1443" s="332">
        <v>45106</v>
      </c>
      <c r="BG1443" s="2" t="s">
        <v>115</v>
      </c>
      <c r="BH1443" s="2" t="s">
        <v>117</v>
      </c>
      <c r="BI1443" s="323">
        <v>45383</v>
      </c>
      <c r="BJ1443" s="323">
        <v>45473</v>
      </c>
      <c r="BK1443" s="324">
        <v>2184</v>
      </c>
      <c r="BL1443" s="325">
        <v>122.51</v>
      </c>
      <c r="BM1443" s="274">
        <f t="shared" si="448"/>
        <v>0.97602</v>
      </c>
      <c r="BN1443" s="326">
        <f t="shared" si="458"/>
        <v>125.51996885309728</v>
      </c>
      <c r="BO1443" s="296">
        <f t="shared" si="459"/>
        <v>125.51996885309728</v>
      </c>
      <c r="BP1443">
        <f t="shared" si="449"/>
        <v>1</v>
      </c>
      <c r="BQ1443" s="296"/>
      <c r="BR1443" s="332">
        <v>45089</v>
      </c>
      <c r="BS1443" s="2" t="s">
        <v>108</v>
      </c>
      <c r="BT1443" s="2" t="s">
        <v>135</v>
      </c>
      <c r="BU1443" s="323">
        <v>45658</v>
      </c>
      <c r="BV1443" s="323">
        <v>46022</v>
      </c>
      <c r="BW1443" s="324">
        <v>8760</v>
      </c>
      <c r="BX1443" s="325">
        <v>122.78</v>
      </c>
      <c r="BY1443" s="274">
        <f t="shared" si="450"/>
        <v>0.97602</v>
      </c>
      <c r="BZ1443" s="326">
        <f t="shared" si="460"/>
        <v>125.79660252863671</v>
      </c>
      <c r="CA1443" s="296" t="str">
        <f t="shared" si="461"/>
        <v/>
      </c>
    </row>
    <row r="1444" spans="12:79" x14ac:dyDescent="0.25">
      <c r="L1444" s="332">
        <v>43857</v>
      </c>
      <c r="M1444" s="2" t="s">
        <v>108</v>
      </c>
      <c r="N1444" s="2" t="s">
        <v>151</v>
      </c>
      <c r="O1444" s="323">
        <v>44197</v>
      </c>
      <c r="P1444" s="323">
        <v>44561</v>
      </c>
      <c r="Q1444" s="324">
        <v>8760</v>
      </c>
      <c r="R1444" s="325">
        <v>41.87</v>
      </c>
      <c r="S1444" s="274">
        <f t="shared" si="442"/>
        <v>1.0763799999999999</v>
      </c>
      <c r="T1444" s="326">
        <f t="shared" si="451"/>
        <v>38.898901874802583</v>
      </c>
      <c r="U1444" s="296" t="str">
        <f t="shared" si="443"/>
        <v/>
      </c>
      <c r="V1444" s="296"/>
      <c r="W1444" s="332">
        <v>44292</v>
      </c>
      <c r="X1444" s="2" t="s">
        <v>108</v>
      </c>
      <c r="Y1444" s="2" t="s">
        <v>138</v>
      </c>
      <c r="Z1444" s="323">
        <v>46023</v>
      </c>
      <c r="AA1444" s="323">
        <v>46387</v>
      </c>
      <c r="AB1444" s="324">
        <v>8760</v>
      </c>
      <c r="AC1444" s="325">
        <v>53.28</v>
      </c>
      <c r="AD1444" s="274">
        <f t="shared" si="444"/>
        <v>1.1032599999999999</v>
      </c>
      <c r="AE1444" s="326">
        <f t="shared" si="452"/>
        <v>48.293240034080817</v>
      </c>
      <c r="AF1444" s="296" t="str">
        <f t="shared" si="453"/>
        <v/>
      </c>
      <c r="AG1444" s="296"/>
      <c r="AH1444" s="332">
        <v>44726</v>
      </c>
      <c r="AI1444" s="2" t="s">
        <v>108</v>
      </c>
      <c r="AJ1444" s="2" t="s">
        <v>135</v>
      </c>
      <c r="AK1444" s="323">
        <v>45658</v>
      </c>
      <c r="AL1444" s="323">
        <v>46022</v>
      </c>
      <c r="AM1444" s="324">
        <v>8760</v>
      </c>
      <c r="AN1444" s="325">
        <v>149.35</v>
      </c>
      <c r="AO1444" s="274">
        <f t="shared" si="445"/>
        <v>1.02495</v>
      </c>
      <c r="AP1444" s="326">
        <f t="shared" si="454"/>
        <v>145.71442509390701</v>
      </c>
      <c r="AQ1444" s="296" t="str">
        <f t="shared" si="455"/>
        <v/>
      </c>
      <c r="AR1444" s="296"/>
      <c r="AS1444" s="332">
        <v>44743</v>
      </c>
      <c r="AT1444" s="2" t="s">
        <v>115</v>
      </c>
      <c r="AU1444" s="2" t="s">
        <v>137</v>
      </c>
      <c r="AV1444" s="323">
        <v>45108</v>
      </c>
      <c r="AW1444" s="323">
        <v>45199</v>
      </c>
      <c r="AX1444" s="324">
        <v>2208</v>
      </c>
      <c r="AY1444" s="325">
        <v>261.64999999999998</v>
      </c>
      <c r="AZ1444" s="274">
        <f t="shared" si="446"/>
        <v>0.98765000000000003</v>
      </c>
      <c r="BA1444" s="326">
        <f t="shared" si="456"/>
        <v>264.92178403280514</v>
      </c>
      <c r="BB1444" s="296" t="str">
        <f t="shared" si="457"/>
        <v/>
      </c>
      <c r="BC1444" t="str">
        <f t="shared" si="447"/>
        <v/>
      </c>
      <c r="BD1444" s="296"/>
      <c r="BE1444" s="296"/>
      <c r="BF1444" s="332">
        <v>45106</v>
      </c>
      <c r="BG1444" s="2" t="s">
        <v>115</v>
      </c>
      <c r="BH1444" s="2" t="s">
        <v>118</v>
      </c>
      <c r="BI1444" s="323">
        <v>45474</v>
      </c>
      <c r="BJ1444" s="323">
        <v>45565</v>
      </c>
      <c r="BK1444" s="324">
        <v>2208</v>
      </c>
      <c r="BL1444" s="325">
        <v>131.06</v>
      </c>
      <c r="BM1444" s="274">
        <f t="shared" si="448"/>
        <v>0.97602</v>
      </c>
      <c r="BN1444" s="326">
        <f t="shared" si="458"/>
        <v>134.28003524517939</v>
      </c>
      <c r="BO1444" s="296">
        <f t="shared" si="459"/>
        <v>134.28003524517939</v>
      </c>
      <c r="BP1444">
        <f t="shared" si="449"/>
        <v>1</v>
      </c>
      <c r="BQ1444" s="296"/>
      <c r="BR1444" s="332">
        <v>45089</v>
      </c>
      <c r="BS1444" s="2" t="s">
        <v>108</v>
      </c>
      <c r="BT1444" s="2" t="s">
        <v>138</v>
      </c>
      <c r="BU1444" s="323">
        <v>46023</v>
      </c>
      <c r="BV1444" s="323">
        <v>46387</v>
      </c>
      <c r="BW1444" s="324">
        <v>8760</v>
      </c>
      <c r="BX1444" s="325">
        <v>104.35</v>
      </c>
      <c r="BY1444" s="274">
        <f t="shared" si="450"/>
        <v>0.97602</v>
      </c>
      <c r="BZ1444" s="326">
        <f t="shared" si="460"/>
        <v>106.91379275014856</v>
      </c>
      <c r="CA1444" s="296" t="str">
        <f t="shared" si="461"/>
        <v/>
      </c>
    </row>
    <row r="1445" spans="12:79" x14ac:dyDescent="0.25">
      <c r="L1445" s="332">
        <v>43857</v>
      </c>
      <c r="M1445" s="2" t="s">
        <v>108</v>
      </c>
      <c r="N1445" s="2" t="s">
        <v>133</v>
      </c>
      <c r="O1445" s="323">
        <v>44562</v>
      </c>
      <c r="P1445" s="323">
        <v>44926</v>
      </c>
      <c r="Q1445" s="324">
        <v>8760</v>
      </c>
      <c r="R1445" s="325">
        <v>44.77</v>
      </c>
      <c r="S1445" s="274">
        <f t="shared" si="442"/>
        <v>1.0763799999999999</v>
      </c>
      <c r="T1445" s="326">
        <f t="shared" si="451"/>
        <v>41.593117672197558</v>
      </c>
      <c r="U1445" s="296" t="str">
        <f t="shared" si="443"/>
        <v/>
      </c>
      <c r="V1445" s="296"/>
      <c r="W1445" s="332">
        <v>44292</v>
      </c>
      <c r="X1445" s="2" t="s">
        <v>108</v>
      </c>
      <c r="Y1445" s="2" t="s">
        <v>141</v>
      </c>
      <c r="Z1445" s="323">
        <v>46388</v>
      </c>
      <c r="AA1445" s="323">
        <v>46752</v>
      </c>
      <c r="AB1445" s="324">
        <v>8760</v>
      </c>
      <c r="AC1445" s="325">
        <v>53.65</v>
      </c>
      <c r="AD1445" s="274">
        <f t="shared" si="444"/>
        <v>1.1032599999999999</v>
      </c>
      <c r="AE1445" s="326">
        <f t="shared" si="452"/>
        <v>48.62860975653971</v>
      </c>
      <c r="AF1445" s="296" t="str">
        <f t="shared" si="453"/>
        <v/>
      </c>
      <c r="AG1445" s="296"/>
      <c r="AH1445" s="332">
        <v>44726</v>
      </c>
      <c r="AI1445" s="2" t="s">
        <v>108</v>
      </c>
      <c r="AJ1445" s="2" t="s">
        <v>138</v>
      </c>
      <c r="AK1445" s="323">
        <v>46023</v>
      </c>
      <c r="AL1445" s="323">
        <v>46387</v>
      </c>
      <c r="AM1445" s="324">
        <v>8760</v>
      </c>
      <c r="AN1445" s="325">
        <v>138.38</v>
      </c>
      <c r="AO1445" s="274">
        <f t="shared" si="445"/>
        <v>1.02495</v>
      </c>
      <c r="AP1445" s="326">
        <f t="shared" si="454"/>
        <v>135.01146397385239</v>
      </c>
      <c r="AQ1445" s="296" t="str">
        <f t="shared" si="455"/>
        <v/>
      </c>
      <c r="AR1445" s="296"/>
      <c r="AS1445" s="332">
        <v>44743</v>
      </c>
      <c r="AT1445" s="2" t="s">
        <v>115</v>
      </c>
      <c r="AU1445" s="2" t="s">
        <v>116</v>
      </c>
      <c r="AV1445" s="323">
        <v>45200</v>
      </c>
      <c r="AW1445" s="323">
        <v>45291</v>
      </c>
      <c r="AX1445" s="324">
        <v>2209</v>
      </c>
      <c r="AY1445" s="325">
        <v>315</v>
      </c>
      <c r="AZ1445" s="274">
        <f t="shared" si="446"/>
        <v>0.98765000000000003</v>
      </c>
      <c r="BA1445" s="326">
        <f t="shared" si="456"/>
        <v>318.93889535766721</v>
      </c>
      <c r="BB1445" s="296" t="str">
        <f t="shared" si="457"/>
        <v/>
      </c>
      <c r="BC1445">
        <f t="shared" si="447"/>
        <v>1</v>
      </c>
      <c r="BD1445" s="296"/>
      <c r="BE1445" s="296"/>
      <c r="BF1445" s="332">
        <v>45106</v>
      </c>
      <c r="BG1445" s="2" t="s">
        <v>115</v>
      </c>
      <c r="BH1445" s="2" t="s">
        <v>140</v>
      </c>
      <c r="BI1445" s="323">
        <v>45566</v>
      </c>
      <c r="BJ1445" s="323">
        <v>45657</v>
      </c>
      <c r="BK1445" s="324">
        <v>2209</v>
      </c>
      <c r="BL1445" s="325">
        <v>160.13999999999999</v>
      </c>
      <c r="BM1445" s="274">
        <f t="shared" si="448"/>
        <v>0.97602</v>
      </c>
      <c r="BN1445" s="326">
        <f t="shared" si="458"/>
        <v>164.07450666994527</v>
      </c>
      <c r="BO1445" s="296" t="str">
        <f t="shared" si="459"/>
        <v/>
      </c>
      <c r="BP1445" t="str">
        <f t="shared" si="449"/>
        <v/>
      </c>
      <c r="BQ1445" s="296"/>
      <c r="BR1445" s="332">
        <v>45089</v>
      </c>
      <c r="BS1445" s="2" t="s">
        <v>108</v>
      </c>
      <c r="BT1445" s="2" t="s">
        <v>141</v>
      </c>
      <c r="BU1445" s="323">
        <v>46388</v>
      </c>
      <c r="BV1445" s="323">
        <v>46752</v>
      </c>
      <c r="BW1445" s="324">
        <v>8760</v>
      </c>
      <c r="BX1445" s="325">
        <v>92.34</v>
      </c>
      <c r="BY1445" s="274">
        <f t="shared" si="450"/>
        <v>0.97602</v>
      </c>
      <c r="BZ1445" s="326">
        <f t="shared" si="460"/>
        <v>94.608717034487</v>
      </c>
      <c r="CA1445" s="296" t="str">
        <f t="shared" si="461"/>
        <v/>
      </c>
    </row>
    <row r="1446" spans="12:79" x14ac:dyDescent="0.25">
      <c r="L1446" s="332">
        <v>43857</v>
      </c>
      <c r="M1446" s="2" t="s">
        <v>108</v>
      </c>
      <c r="N1446" s="2" t="s">
        <v>110</v>
      </c>
      <c r="O1446" s="323">
        <v>44927</v>
      </c>
      <c r="P1446" s="323">
        <v>45291</v>
      </c>
      <c r="Q1446" s="324">
        <v>8760</v>
      </c>
      <c r="R1446" s="325">
        <v>47.07</v>
      </c>
      <c r="S1446" s="274">
        <f t="shared" si="442"/>
        <v>1.0763799999999999</v>
      </c>
      <c r="T1446" s="326">
        <f t="shared" si="451"/>
        <v>43.729909511510812</v>
      </c>
      <c r="U1446" s="296" t="str">
        <f t="shared" si="443"/>
        <v/>
      </c>
      <c r="V1446" s="296"/>
      <c r="W1446" s="332">
        <v>44287</v>
      </c>
      <c r="X1446" s="2" t="s">
        <v>108</v>
      </c>
      <c r="Y1446" s="2" t="s">
        <v>133</v>
      </c>
      <c r="Z1446" s="323">
        <v>44562</v>
      </c>
      <c r="AA1446" s="323">
        <v>44926</v>
      </c>
      <c r="AB1446" s="324">
        <v>8760</v>
      </c>
      <c r="AC1446" s="325">
        <v>57.08</v>
      </c>
      <c r="AD1446" s="274">
        <f t="shared" si="444"/>
        <v>1.1032599999999999</v>
      </c>
      <c r="AE1446" s="326">
        <f t="shared" si="452"/>
        <v>51.737577724199191</v>
      </c>
      <c r="AF1446" s="296" t="str">
        <f t="shared" si="453"/>
        <v/>
      </c>
      <c r="AG1446" s="296"/>
      <c r="AH1446" s="332">
        <v>44726</v>
      </c>
      <c r="AI1446" s="2" t="s">
        <v>108</v>
      </c>
      <c r="AJ1446" s="2" t="s">
        <v>141</v>
      </c>
      <c r="AK1446" s="323">
        <v>46388</v>
      </c>
      <c r="AL1446" s="323">
        <v>46752</v>
      </c>
      <c r="AM1446" s="324">
        <v>8760</v>
      </c>
      <c r="AN1446" s="325">
        <v>117.9</v>
      </c>
      <c r="AO1446" s="274">
        <f t="shared" si="445"/>
        <v>1.02495</v>
      </c>
      <c r="AP1446" s="326">
        <f t="shared" si="454"/>
        <v>115.03000146348603</v>
      </c>
      <c r="AQ1446" s="296" t="str">
        <f t="shared" si="455"/>
        <v/>
      </c>
      <c r="AR1446" s="296"/>
      <c r="AS1446" s="332">
        <v>44743</v>
      </c>
      <c r="AT1446" s="2" t="s">
        <v>115</v>
      </c>
      <c r="AU1446" s="2" t="s">
        <v>111</v>
      </c>
      <c r="AV1446" s="323">
        <v>45292</v>
      </c>
      <c r="AW1446" s="323">
        <v>45382</v>
      </c>
      <c r="AX1446" s="324">
        <v>2183</v>
      </c>
      <c r="AY1446" s="325">
        <v>269.82</v>
      </c>
      <c r="AZ1446" s="274">
        <f t="shared" si="446"/>
        <v>0.98765000000000003</v>
      </c>
      <c r="BA1446" s="326">
        <f t="shared" si="456"/>
        <v>273.19394522351035</v>
      </c>
      <c r="BB1446" s="296" t="str">
        <f t="shared" si="457"/>
        <v/>
      </c>
      <c r="BC1446">
        <f t="shared" si="447"/>
        <v>1</v>
      </c>
      <c r="BD1446" s="296"/>
      <c r="BE1446" s="296"/>
      <c r="BF1446" s="332">
        <v>45106</v>
      </c>
      <c r="BG1446" s="2" t="s">
        <v>115</v>
      </c>
      <c r="BH1446" s="2" t="s">
        <v>135</v>
      </c>
      <c r="BI1446" s="323">
        <v>45658</v>
      </c>
      <c r="BJ1446" s="323">
        <v>45747</v>
      </c>
      <c r="BK1446" s="324">
        <v>2159</v>
      </c>
      <c r="BL1446" s="325">
        <v>160.09</v>
      </c>
      <c r="BM1446" s="274">
        <f t="shared" si="448"/>
        <v>0.97602</v>
      </c>
      <c r="BN1446" s="326">
        <f t="shared" si="458"/>
        <v>164.02327821151206</v>
      </c>
      <c r="BO1446" s="296" t="str">
        <f t="shared" si="459"/>
        <v/>
      </c>
      <c r="BP1446" t="str">
        <f t="shared" si="449"/>
        <v/>
      </c>
      <c r="BQ1446" s="296"/>
      <c r="BR1446" s="332">
        <v>45089</v>
      </c>
      <c r="BS1446" s="2" t="s">
        <v>108</v>
      </c>
      <c r="BT1446" s="2" t="s">
        <v>143</v>
      </c>
      <c r="BU1446" s="323">
        <v>46753</v>
      </c>
      <c r="BV1446" s="323">
        <v>47118</v>
      </c>
      <c r="BW1446" s="324">
        <v>8784</v>
      </c>
      <c r="BX1446" s="325">
        <v>91.86</v>
      </c>
      <c r="BY1446" s="274">
        <f t="shared" si="450"/>
        <v>0.97602</v>
      </c>
      <c r="BZ1446" s="326">
        <f t="shared" si="460"/>
        <v>94.116923833528006</v>
      </c>
      <c r="CA1446" s="296" t="str">
        <f t="shared" si="461"/>
        <v/>
      </c>
    </row>
    <row r="1447" spans="12:79" x14ac:dyDescent="0.25">
      <c r="L1447" s="332">
        <v>43857</v>
      </c>
      <c r="M1447" s="2" t="s">
        <v>108</v>
      </c>
      <c r="N1447" s="2" t="s">
        <v>111</v>
      </c>
      <c r="O1447" s="323">
        <v>45292</v>
      </c>
      <c r="P1447" s="323">
        <v>45657</v>
      </c>
      <c r="Q1447" s="324">
        <v>8784</v>
      </c>
      <c r="R1447" s="325">
        <v>47.78</v>
      </c>
      <c r="S1447" s="274">
        <f t="shared" si="442"/>
        <v>1.0763799999999999</v>
      </c>
      <c r="T1447" s="326">
        <f t="shared" si="451"/>
        <v>44.38952786190751</v>
      </c>
      <c r="U1447" s="296" t="str">
        <f t="shared" si="443"/>
        <v/>
      </c>
      <c r="V1447" s="296"/>
      <c r="W1447" s="332">
        <v>44287</v>
      </c>
      <c r="X1447" s="2" t="s">
        <v>108</v>
      </c>
      <c r="Y1447" s="2" t="s">
        <v>110</v>
      </c>
      <c r="Z1447" s="323">
        <v>44927</v>
      </c>
      <c r="AA1447" s="323">
        <v>45291</v>
      </c>
      <c r="AB1447" s="324">
        <v>8760</v>
      </c>
      <c r="AC1447" s="325">
        <v>56.56</v>
      </c>
      <c r="AD1447" s="274">
        <f t="shared" si="444"/>
        <v>1.1032599999999999</v>
      </c>
      <c r="AE1447" s="326">
        <f t="shared" si="452"/>
        <v>51.266247303446157</v>
      </c>
      <c r="AF1447" s="296" t="str">
        <f t="shared" si="453"/>
        <v/>
      </c>
      <c r="AG1447" s="296"/>
      <c r="AH1447" s="332">
        <v>44726</v>
      </c>
      <c r="AI1447" s="2" t="s">
        <v>108</v>
      </c>
      <c r="AJ1447" s="2" t="s">
        <v>143</v>
      </c>
      <c r="AK1447" s="323">
        <v>46753</v>
      </c>
      <c r="AL1447" s="323">
        <v>47118</v>
      </c>
      <c r="AM1447" s="324">
        <v>8784</v>
      </c>
      <c r="AN1447" s="325">
        <v>113.95</v>
      </c>
      <c r="AO1447" s="274">
        <f t="shared" si="445"/>
        <v>1.02495</v>
      </c>
      <c r="AP1447" s="326">
        <f t="shared" si="454"/>
        <v>111.17615493438704</v>
      </c>
      <c r="AQ1447" s="296" t="str">
        <f t="shared" si="455"/>
        <v/>
      </c>
      <c r="AR1447" s="296"/>
      <c r="AS1447" s="332">
        <v>44743</v>
      </c>
      <c r="AT1447" s="2" t="s">
        <v>115</v>
      </c>
      <c r="AU1447" s="2" t="s">
        <v>117</v>
      </c>
      <c r="AV1447" s="323">
        <v>45383</v>
      </c>
      <c r="AW1447" s="323">
        <v>45473</v>
      </c>
      <c r="AX1447" s="324">
        <v>2184</v>
      </c>
      <c r="AY1447" s="325">
        <v>150.36000000000001</v>
      </c>
      <c r="AZ1447" s="274">
        <f t="shared" si="446"/>
        <v>0.98765000000000003</v>
      </c>
      <c r="BA1447" s="326">
        <f t="shared" si="456"/>
        <v>152.24016605072649</v>
      </c>
      <c r="BB1447" s="296" t="str">
        <f t="shared" si="457"/>
        <v/>
      </c>
      <c r="BC1447">
        <f t="shared" si="447"/>
        <v>1</v>
      </c>
      <c r="BD1447" s="296"/>
      <c r="BE1447" s="296"/>
      <c r="BF1447" s="332">
        <v>45106</v>
      </c>
      <c r="BG1447" s="2" t="s">
        <v>115</v>
      </c>
      <c r="BH1447" s="2" t="s">
        <v>145</v>
      </c>
      <c r="BI1447" s="323">
        <v>45748</v>
      </c>
      <c r="BJ1447" s="323">
        <v>45838</v>
      </c>
      <c r="BK1447" s="324">
        <v>2184</v>
      </c>
      <c r="BL1447" s="325">
        <v>103.94</v>
      </c>
      <c r="BM1447" s="274">
        <f t="shared" si="448"/>
        <v>0.97602</v>
      </c>
      <c r="BN1447" s="326">
        <f t="shared" si="458"/>
        <v>106.49371939099608</v>
      </c>
      <c r="BO1447" s="296" t="str">
        <f t="shared" si="459"/>
        <v/>
      </c>
      <c r="BP1447" t="str">
        <f t="shared" si="449"/>
        <v/>
      </c>
      <c r="BQ1447" s="296"/>
      <c r="BR1447" s="332">
        <v>45089</v>
      </c>
      <c r="BS1447" s="2" t="s">
        <v>108</v>
      </c>
      <c r="BT1447" s="2" t="s">
        <v>146</v>
      </c>
      <c r="BU1447" s="323">
        <v>47119</v>
      </c>
      <c r="BV1447" s="323">
        <v>47483</v>
      </c>
      <c r="BW1447" s="324">
        <v>8760</v>
      </c>
      <c r="BX1447" s="325">
        <v>89.25</v>
      </c>
      <c r="BY1447" s="274">
        <f t="shared" si="450"/>
        <v>0.97602</v>
      </c>
      <c r="BZ1447" s="326">
        <f t="shared" si="460"/>
        <v>91.442798303313452</v>
      </c>
      <c r="CA1447" s="296" t="str">
        <f t="shared" si="461"/>
        <v/>
      </c>
    </row>
    <row r="1448" spans="12:79" x14ac:dyDescent="0.25">
      <c r="L1448" s="332">
        <v>43857</v>
      </c>
      <c r="M1448" s="2" t="s">
        <v>108</v>
      </c>
      <c r="N1448" s="2" t="s">
        <v>135</v>
      </c>
      <c r="O1448" s="323">
        <v>45658</v>
      </c>
      <c r="P1448" s="323">
        <v>46022</v>
      </c>
      <c r="Q1448" s="324">
        <v>8760</v>
      </c>
      <c r="R1448" s="325">
        <v>48.28</v>
      </c>
      <c r="S1448" s="274">
        <f t="shared" si="442"/>
        <v>1.0763799999999999</v>
      </c>
      <c r="T1448" s="326">
        <f t="shared" si="451"/>
        <v>44.854047826975609</v>
      </c>
      <c r="U1448" s="296" t="str">
        <f t="shared" si="443"/>
        <v/>
      </c>
      <c r="V1448" s="296"/>
      <c r="W1448" s="332">
        <v>44287</v>
      </c>
      <c r="X1448" s="2" t="s">
        <v>108</v>
      </c>
      <c r="Y1448" s="2" t="s">
        <v>111</v>
      </c>
      <c r="Z1448" s="323">
        <v>45292</v>
      </c>
      <c r="AA1448" s="323">
        <v>45657</v>
      </c>
      <c r="AB1448" s="324">
        <v>8784</v>
      </c>
      <c r="AC1448" s="325">
        <v>53.72</v>
      </c>
      <c r="AD1448" s="274">
        <f t="shared" si="444"/>
        <v>1.1032599999999999</v>
      </c>
      <c r="AE1448" s="326">
        <f t="shared" si="452"/>
        <v>48.692058082410313</v>
      </c>
      <c r="AF1448" s="296" t="str">
        <f t="shared" si="453"/>
        <v/>
      </c>
      <c r="AG1448" s="296"/>
      <c r="AH1448" s="332">
        <v>44726</v>
      </c>
      <c r="AI1448" s="2" t="s">
        <v>108</v>
      </c>
      <c r="AJ1448" s="2" t="s">
        <v>146</v>
      </c>
      <c r="AK1448" s="323">
        <v>47119</v>
      </c>
      <c r="AL1448" s="323">
        <v>47483</v>
      </c>
      <c r="AM1448" s="324">
        <v>8760</v>
      </c>
      <c r="AN1448" s="325">
        <v>112.71</v>
      </c>
      <c r="AO1448" s="274">
        <f t="shared" si="445"/>
        <v>1.02495</v>
      </c>
      <c r="AP1448" s="326">
        <f t="shared" si="454"/>
        <v>109.9663398214547</v>
      </c>
      <c r="AQ1448" s="296" t="str">
        <f t="shared" si="455"/>
        <v/>
      </c>
      <c r="AR1448" s="296"/>
      <c r="AS1448" s="332">
        <v>44743</v>
      </c>
      <c r="AT1448" s="2" t="s">
        <v>115</v>
      </c>
      <c r="AU1448" s="2" t="s">
        <v>118</v>
      </c>
      <c r="AV1448" s="323">
        <v>45474</v>
      </c>
      <c r="AW1448" s="323">
        <v>45565</v>
      </c>
      <c r="AX1448" s="324">
        <v>2208</v>
      </c>
      <c r="AY1448" s="325">
        <v>148.5</v>
      </c>
      <c r="AZ1448" s="274">
        <f t="shared" si="446"/>
        <v>0.98765000000000003</v>
      </c>
      <c r="BA1448" s="326">
        <f t="shared" si="456"/>
        <v>150.35690781147167</v>
      </c>
      <c r="BB1448" s="296" t="str">
        <f t="shared" si="457"/>
        <v/>
      </c>
      <c r="BC1448">
        <f t="shared" si="447"/>
        <v>1</v>
      </c>
      <c r="BD1448" s="296"/>
      <c r="BE1448" s="296"/>
      <c r="BF1448" s="332">
        <v>45106</v>
      </c>
      <c r="BG1448" s="2" t="s">
        <v>115</v>
      </c>
      <c r="BH1448" s="2" t="s">
        <v>148</v>
      </c>
      <c r="BI1448" s="323">
        <v>45839</v>
      </c>
      <c r="BJ1448" s="323">
        <v>45930</v>
      </c>
      <c r="BK1448" s="324">
        <v>2208</v>
      </c>
      <c r="BL1448" s="325">
        <v>103.05</v>
      </c>
      <c r="BM1448" s="274">
        <f t="shared" si="448"/>
        <v>0.97602</v>
      </c>
      <c r="BN1448" s="326">
        <f t="shared" si="458"/>
        <v>105.58185283088461</v>
      </c>
      <c r="BO1448" s="296" t="str">
        <f t="shared" si="459"/>
        <v/>
      </c>
      <c r="BP1448" t="str">
        <f t="shared" si="449"/>
        <v/>
      </c>
      <c r="BQ1448" s="296"/>
      <c r="BR1448" s="332">
        <v>45089</v>
      </c>
      <c r="BS1448" s="2" t="s">
        <v>108</v>
      </c>
      <c r="BT1448" s="2" t="s">
        <v>149</v>
      </c>
      <c r="BU1448" s="323">
        <v>47484</v>
      </c>
      <c r="BV1448" s="323">
        <v>47848</v>
      </c>
      <c r="BW1448" s="324">
        <v>8760</v>
      </c>
      <c r="BX1448" s="325">
        <v>88.15</v>
      </c>
      <c r="BY1448" s="274">
        <f t="shared" si="450"/>
        <v>0.97602</v>
      </c>
      <c r="BZ1448" s="326">
        <f t="shared" si="460"/>
        <v>90.315772217782424</v>
      </c>
      <c r="CA1448" s="296" t="str">
        <f t="shared" si="461"/>
        <v/>
      </c>
    </row>
    <row r="1449" spans="12:79" x14ac:dyDescent="0.25">
      <c r="L1449" s="332">
        <v>43857</v>
      </c>
      <c r="M1449" s="2" t="s">
        <v>108</v>
      </c>
      <c r="N1449" s="2" t="s">
        <v>138</v>
      </c>
      <c r="O1449" s="323">
        <v>46023</v>
      </c>
      <c r="P1449" s="323">
        <v>46387</v>
      </c>
      <c r="Q1449" s="324">
        <v>8760</v>
      </c>
      <c r="R1449" s="325">
        <v>48.83</v>
      </c>
      <c r="S1449" s="274">
        <f t="shared" si="442"/>
        <v>1.0763799999999999</v>
      </c>
      <c r="T1449" s="326">
        <f t="shared" si="451"/>
        <v>45.365019788550512</v>
      </c>
      <c r="U1449" s="296" t="str">
        <f t="shared" si="443"/>
        <v/>
      </c>
      <c r="V1449" s="296"/>
      <c r="W1449" s="332">
        <v>44287</v>
      </c>
      <c r="X1449" s="2" t="s">
        <v>108</v>
      </c>
      <c r="Y1449" s="2" t="s">
        <v>135</v>
      </c>
      <c r="Z1449" s="323">
        <v>45658</v>
      </c>
      <c r="AA1449" s="323">
        <v>46022</v>
      </c>
      <c r="AB1449" s="324">
        <v>8760</v>
      </c>
      <c r="AC1449" s="325">
        <v>52.33</v>
      </c>
      <c r="AD1449" s="274">
        <f t="shared" si="444"/>
        <v>1.1032599999999999</v>
      </c>
      <c r="AE1449" s="326">
        <f t="shared" si="452"/>
        <v>47.432155611551224</v>
      </c>
      <c r="AF1449" s="296" t="str">
        <f t="shared" si="453"/>
        <v/>
      </c>
      <c r="AG1449" s="296"/>
      <c r="AH1449" s="332">
        <v>44726</v>
      </c>
      <c r="AI1449" s="2" t="s">
        <v>108</v>
      </c>
      <c r="AJ1449" s="2" t="s">
        <v>149</v>
      </c>
      <c r="AK1449" s="323">
        <v>47484</v>
      </c>
      <c r="AL1449" s="323">
        <v>47848</v>
      </c>
      <c r="AM1449" s="324">
        <v>8760</v>
      </c>
      <c r="AN1449" s="325">
        <v>102.45</v>
      </c>
      <c r="AO1449" s="274">
        <f t="shared" si="445"/>
        <v>1.02495</v>
      </c>
      <c r="AP1449" s="326">
        <f t="shared" si="454"/>
        <v>99.956095419288744</v>
      </c>
      <c r="AQ1449" s="296" t="str">
        <f t="shared" si="455"/>
        <v/>
      </c>
      <c r="AR1449" s="296"/>
      <c r="AS1449" s="332">
        <v>44743</v>
      </c>
      <c r="AT1449" s="2" t="s">
        <v>115</v>
      </c>
      <c r="AU1449" s="2" t="s">
        <v>140</v>
      </c>
      <c r="AV1449" s="323">
        <v>45566</v>
      </c>
      <c r="AW1449" s="323">
        <v>45657</v>
      </c>
      <c r="AX1449" s="324">
        <v>2209</v>
      </c>
      <c r="AY1449" s="325">
        <v>194.9</v>
      </c>
      <c r="AZ1449" s="274">
        <f t="shared" si="446"/>
        <v>0.98765000000000003</v>
      </c>
      <c r="BA1449" s="326">
        <f t="shared" si="456"/>
        <v>197.33711334987092</v>
      </c>
      <c r="BB1449" s="296" t="str">
        <f t="shared" si="457"/>
        <v/>
      </c>
      <c r="BC1449" t="str">
        <f t="shared" si="447"/>
        <v/>
      </c>
      <c r="BD1449" s="296"/>
      <c r="BE1449" s="296"/>
      <c r="BF1449" s="332">
        <v>45106</v>
      </c>
      <c r="BG1449" s="2" t="s">
        <v>115</v>
      </c>
      <c r="BH1449" s="2" t="s">
        <v>152</v>
      </c>
      <c r="BI1449" s="323">
        <v>45931</v>
      </c>
      <c r="BJ1449" s="323">
        <v>46022</v>
      </c>
      <c r="BK1449" s="324">
        <v>2209</v>
      </c>
      <c r="BL1449" s="325">
        <v>130.37</v>
      </c>
      <c r="BM1449" s="274">
        <f t="shared" si="448"/>
        <v>0.97602</v>
      </c>
      <c r="BN1449" s="326">
        <f t="shared" si="458"/>
        <v>133.57308251880085</v>
      </c>
      <c r="BO1449" s="296" t="str">
        <f t="shared" si="459"/>
        <v/>
      </c>
      <c r="BP1449" t="str">
        <f t="shared" si="449"/>
        <v/>
      </c>
      <c r="BQ1449" s="296"/>
      <c r="BR1449" s="332">
        <v>45089</v>
      </c>
      <c r="BS1449" s="2" t="s">
        <v>108</v>
      </c>
      <c r="BT1449" s="2" t="s">
        <v>153</v>
      </c>
      <c r="BU1449" s="323">
        <v>47849</v>
      </c>
      <c r="BV1449" s="323">
        <v>48213</v>
      </c>
      <c r="BW1449" s="324">
        <v>8760</v>
      </c>
      <c r="BX1449" s="325">
        <v>87.86</v>
      </c>
      <c r="BY1449" s="274">
        <f t="shared" si="450"/>
        <v>0.97602</v>
      </c>
      <c r="BZ1449" s="326">
        <f t="shared" si="460"/>
        <v>90.018647158869697</v>
      </c>
      <c r="CA1449" s="296" t="str">
        <f t="shared" si="461"/>
        <v/>
      </c>
    </row>
    <row r="1450" spans="12:79" x14ac:dyDescent="0.25">
      <c r="L1450" s="332">
        <v>43854</v>
      </c>
      <c r="M1450" s="2" t="s">
        <v>108</v>
      </c>
      <c r="N1450" s="2" t="s">
        <v>151</v>
      </c>
      <c r="O1450" s="323">
        <v>44197</v>
      </c>
      <c r="P1450" s="323">
        <v>44561</v>
      </c>
      <c r="Q1450" s="324">
        <v>8760</v>
      </c>
      <c r="R1450" s="325">
        <v>41.86</v>
      </c>
      <c r="S1450" s="274">
        <f t="shared" si="442"/>
        <v>1.0763799999999999</v>
      </c>
      <c r="T1450" s="326">
        <f t="shared" si="451"/>
        <v>38.889611475501219</v>
      </c>
      <c r="U1450" s="296" t="str">
        <f t="shared" si="443"/>
        <v/>
      </c>
      <c r="V1450" s="296"/>
      <c r="W1450" s="332">
        <v>44287</v>
      </c>
      <c r="X1450" s="2" t="s">
        <v>108</v>
      </c>
      <c r="Y1450" s="2" t="s">
        <v>138</v>
      </c>
      <c r="Z1450" s="323">
        <v>46023</v>
      </c>
      <c r="AA1450" s="323">
        <v>46387</v>
      </c>
      <c r="AB1450" s="324">
        <v>8760</v>
      </c>
      <c r="AC1450" s="325">
        <v>52.58</v>
      </c>
      <c r="AD1450" s="274">
        <f t="shared" si="444"/>
        <v>1.1032599999999999</v>
      </c>
      <c r="AE1450" s="326">
        <f t="shared" si="452"/>
        <v>47.658756775374798</v>
      </c>
      <c r="AF1450" s="296" t="str">
        <f t="shared" si="453"/>
        <v/>
      </c>
      <c r="AG1450" s="296"/>
      <c r="AH1450" s="332">
        <v>44726</v>
      </c>
      <c r="AI1450" s="2" t="s">
        <v>108</v>
      </c>
      <c r="AJ1450" s="2" t="s">
        <v>153</v>
      </c>
      <c r="AK1450" s="323">
        <v>47849</v>
      </c>
      <c r="AL1450" s="323">
        <v>48213</v>
      </c>
      <c r="AM1450" s="324">
        <v>8760</v>
      </c>
      <c r="AN1450" s="325">
        <v>109.51</v>
      </c>
      <c r="AO1450" s="274">
        <f t="shared" si="445"/>
        <v>1.02495</v>
      </c>
      <c r="AP1450" s="326">
        <f t="shared" si="454"/>
        <v>106.84423630420996</v>
      </c>
      <c r="AQ1450" s="296" t="str">
        <f t="shared" si="455"/>
        <v/>
      </c>
      <c r="AR1450" s="296"/>
      <c r="AS1450" s="332">
        <v>44743</v>
      </c>
      <c r="AT1450" s="2" t="s">
        <v>115</v>
      </c>
      <c r="AU1450" s="2" t="s">
        <v>135</v>
      </c>
      <c r="AV1450" s="323">
        <v>45658</v>
      </c>
      <c r="AW1450" s="323">
        <v>45747</v>
      </c>
      <c r="AX1450" s="324">
        <v>2159</v>
      </c>
      <c r="AY1450" s="325">
        <v>179.56</v>
      </c>
      <c r="AZ1450" s="274">
        <f t="shared" si="446"/>
        <v>0.98765000000000003</v>
      </c>
      <c r="BA1450" s="326">
        <f t="shared" si="456"/>
        <v>181.80529539816737</v>
      </c>
      <c r="BB1450" s="296" t="str">
        <f t="shared" si="457"/>
        <v/>
      </c>
      <c r="BC1450" t="str">
        <f t="shared" si="447"/>
        <v/>
      </c>
      <c r="BD1450" s="296"/>
      <c r="BE1450" s="296"/>
      <c r="BF1450" s="332">
        <v>45106</v>
      </c>
      <c r="BG1450" s="2" t="s">
        <v>115</v>
      </c>
      <c r="BH1450" s="2" t="s">
        <v>138</v>
      </c>
      <c r="BI1450" s="323">
        <v>46023</v>
      </c>
      <c r="BJ1450" s="323">
        <v>46112</v>
      </c>
      <c r="BK1450" s="324">
        <v>2159</v>
      </c>
      <c r="BL1450" s="325"/>
      <c r="BM1450" s="274">
        <f t="shared" si="448"/>
        <v>0.97602</v>
      </c>
      <c r="BN1450" s="326" t="str">
        <f t="shared" si="458"/>
        <v/>
      </c>
      <c r="BO1450" s="296" t="str">
        <f t="shared" si="459"/>
        <v/>
      </c>
      <c r="BP1450" t="str">
        <f t="shared" si="449"/>
        <v/>
      </c>
      <c r="BQ1450" s="296"/>
      <c r="BR1450" s="332">
        <v>45089</v>
      </c>
      <c r="BS1450" s="2" t="s">
        <v>108</v>
      </c>
      <c r="BT1450" s="2" t="s">
        <v>155</v>
      </c>
      <c r="BU1450" s="323">
        <v>48214</v>
      </c>
      <c r="BV1450" s="323">
        <v>48579</v>
      </c>
      <c r="BW1450" s="324">
        <v>8784</v>
      </c>
      <c r="BX1450" s="325">
        <v>87.38</v>
      </c>
      <c r="BY1450" s="274">
        <f t="shared" si="450"/>
        <v>0.97602</v>
      </c>
      <c r="BZ1450" s="326">
        <f t="shared" si="460"/>
        <v>89.526853957910689</v>
      </c>
      <c r="CA1450" s="296" t="str">
        <f t="shared" si="461"/>
        <v/>
      </c>
    </row>
    <row r="1451" spans="12:79" x14ac:dyDescent="0.25">
      <c r="L1451" s="332">
        <v>43854</v>
      </c>
      <c r="M1451" s="2" t="s">
        <v>108</v>
      </c>
      <c r="N1451" s="2" t="s">
        <v>133</v>
      </c>
      <c r="O1451" s="323">
        <v>44562</v>
      </c>
      <c r="P1451" s="323">
        <v>44926</v>
      </c>
      <c r="Q1451" s="324">
        <v>8760</v>
      </c>
      <c r="R1451" s="325">
        <v>44.9</v>
      </c>
      <c r="S1451" s="274">
        <f t="shared" si="442"/>
        <v>1.0763799999999999</v>
      </c>
      <c r="T1451" s="326">
        <f t="shared" si="451"/>
        <v>41.713892863115262</v>
      </c>
      <c r="U1451" s="296" t="str">
        <f t="shared" si="443"/>
        <v/>
      </c>
      <c r="V1451" s="296"/>
      <c r="W1451" s="332">
        <v>44287</v>
      </c>
      <c r="X1451" s="2" t="s">
        <v>108</v>
      </c>
      <c r="Y1451" s="2" t="s">
        <v>141</v>
      </c>
      <c r="Z1451" s="323">
        <v>46388</v>
      </c>
      <c r="AA1451" s="323">
        <v>46752</v>
      </c>
      <c r="AB1451" s="324">
        <v>8760</v>
      </c>
      <c r="AC1451" s="325">
        <v>52.95</v>
      </c>
      <c r="AD1451" s="274">
        <f t="shared" si="444"/>
        <v>1.1032599999999999</v>
      </c>
      <c r="AE1451" s="326">
        <f t="shared" si="452"/>
        <v>47.994126497833697</v>
      </c>
      <c r="AF1451" s="296" t="str">
        <f t="shared" si="453"/>
        <v/>
      </c>
      <c r="AG1451" s="296"/>
      <c r="AH1451" s="332">
        <v>44726</v>
      </c>
      <c r="AI1451" s="2" t="s">
        <v>108</v>
      </c>
      <c r="AJ1451" s="2" t="s">
        <v>155</v>
      </c>
      <c r="AK1451" s="323">
        <v>48214</v>
      </c>
      <c r="AL1451" s="323">
        <v>48579</v>
      </c>
      <c r="AM1451" s="324">
        <v>8784</v>
      </c>
      <c r="AN1451" s="325">
        <v>109.51</v>
      </c>
      <c r="AO1451" s="274">
        <f t="shared" si="445"/>
        <v>1.02495</v>
      </c>
      <c r="AP1451" s="326">
        <f t="shared" si="454"/>
        <v>106.84423630420996</v>
      </c>
      <c r="AQ1451" s="296" t="str">
        <f t="shared" si="455"/>
        <v/>
      </c>
      <c r="AR1451" s="296"/>
      <c r="AS1451" s="332">
        <v>44743</v>
      </c>
      <c r="AT1451" s="2" t="s">
        <v>115</v>
      </c>
      <c r="AU1451" s="2" t="s">
        <v>145</v>
      </c>
      <c r="AV1451" s="323">
        <v>45748</v>
      </c>
      <c r="AW1451" s="323">
        <v>45838</v>
      </c>
      <c r="AX1451" s="324">
        <v>2184</v>
      </c>
      <c r="AY1451" s="325"/>
      <c r="AZ1451" s="274">
        <f t="shared" si="446"/>
        <v>0.98765000000000003</v>
      </c>
      <c r="BA1451" s="326" t="str">
        <f t="shared" si="456"/>
        <v/>
      </c>
      <c r="BB1451" s="296" t="str">
        <f t="shared" si="457"/>
        <v/>
      </c>
      <c r="BC1451" t="str">
        <f t="shared" si="447"/>
        <v/>
      </c>
      <c r="BD1451" s="296"/>
      <c r="BE1451" s="296"/>
      <c r="BF1451" s="332">
        <v>45106</v>
      </c>
      <c r="BG1451" s="2" t="s">
        <v>115</v>
      </c>
      <c r="BH1451" s="2" t="s">
        <v>157</v>
      </c>
      <c r="BI1451" s="323">
        <v>46113</v>
      </c>
      <c r="BJ1451" s="323">
        <v>46203</v>
      </c>
      <c r="BK1451" s="324">
        <v>2184</v>
      </c>
      <c r="BL1451" s="325"/>
      <c r="BM1451" s="274">
        <f t="shared" si="448"/>
        <v>0.97602</v>
      </c>
      <c r="BN1451" s="326" t="str">
        <f t="shared" si="458"/>
        <v/>
      </c>
      <c r="BO1451" s="296" t="str">
        <f t="shared" si="459"/>
        <v/>
      </c>
      <c r="BP1451" t="str">
        <f t="shared" si="449"/>
        <v/>
      </c>
      <c r="BQ1451" s="296"/>
      <c r="BR1451" s="332">
        <v>45089</v>
      </c>
      <c r="BS1451" s="2" t="s">
        <v>108</v>
      </c>
      <c r="BT1451" s="2" t="s">
        <v>158</v>
      </c>
      <c r="BU1451" s="323">
        <v>48580</v>
      </c>
      <c r="BV1451" s="323">
        <v>48944</v>
      </c>
      <c r="BW1451" s="324">
        <v>8760</v>
      </c>
      <c r="BX1451" s="325">
        <v>86.7</v>
      </c>
      <c r="BY1451" s="274">
        <f t="shared" si="450"/>
        <v>0.97602</v>
      </c>
      <c r="BZ1451" s="326">
        <f t="shared" si="460"/>
        <v>88.830146923218791</v>
      </c>
      <c r="CA1451" s="296" t="str">
        <f t="shared" si="461"/>
        <v/>
      </c>
    </row>
    <row r="1452" spans="12:79" x14ac:dyDescent="0.25">
      <c r="L1452" s="332">
        <v>43854</v>
      </c>
      <c r="M1452" s="2" t="s">
        <v>108</v>
      </c>
      <c r="N1452" s="2" t="s">
        <v>110</v>
      </c>
      <c r="O1452" s="323">
        <v>44927</v>
      </c>
      <c r="P1452" s="323">
        <v>45291</v>
      </c>
      <c r="Q1452" s="324">
        <v>8760</v>
      </c>
      <c r="R1452" s="325">
        <v>47.22</v>
      </c>
      <c r="S1452" s="274">
        <f t="shared" si="442"/>
        <v>1.0763799999999999</v>
      </c>
      <c r="T1452" s="326">
        <f t="shared" si="451"/>
        <v>43.869265501031236</v>
      </c>
      <c r="U1452" s="296" t="str">
        <f t="shared" si="443"/>
        <v/>
      </c>
      <c r="V1452" s="296"/>
      <c r="W1452" s="332">
        <v>44286</v>
      </c>
      <c r="X1452" s="2" t="s">
        <v>108</v>
      </c>
      <c r="Y1452" s="2" t="s">
        <v>133</v>
      </c>
      <c r="Z1452" s="323">
        <v>44562</v>
      </c>
      <c r="AA1452" s="323">
        <v>44926</v>
      </c>
      <c r="AB1452" s="324">
        <v>8760</v>
      </c>
      <c r="AC1452" s="325">
        <v>56.78</v>
      </c>
      <c r="AD1452" s="274">
        <f t="shared" si="444"/>
        <v>1.1062399999999999</v>
      </c>
      <c r="AE1452" s="326">
        <f t="shared" si="452"/>
        <v>51.327017645357252</v>
      </c>
      <c r="AF1452" s="296" t="str">
        <f t="shared" si="453"/>
        <v/>
      </c>
      <c r="AG1452" s="296"/>
      <c r="AH1452" s="332">
        <v>44725</v>
      </c>
      <c r="AI1452" s="2" t="s">
        <v>108</v>
      </c>
      <c r="AJ1452" s="2" t="s">
        <v>110</v>
      </c>
      <c r="AK1452" s="323">
        <v>44927</v>
      </c>
      <c r="AL1452" s="323">
        <v>45291</v>
      </c>
      <c r="AM1452" s="324">
        <v>8760</v>
      </c>
      <c r="AN1452" s="325">
        <v>219.78</v>
      </c>
      <c r="AO1452" s="274">
        <f t="shared" si="445"/>
        <v>1.02495</v>
      </c>
      <c r="AP1452" s="326">
        <f t="shared" si="454"/>
        <v>214.42997219376554</v>
      </c>
      <c r="AQ1452" s="296" t="str">
        <f t="shared" si="455"/>
        <v/>
      </c>
      <c r="AR1452" s="296"/>
      <c r="AS1452" s="332">
        <v>44742</v>
      </c>
      <c r="AT1452" s="2" t="s">
        <v>115</v>
      </c>
      <c r="AU1452" s="2" t="s">
        <v>186</v>
      </c>
      <c r="AV1452" s="323">
        <v>44835</v>
      </c>
      <c r="AW1452" s="323">
        <v>44926</v>
      </c>
      <c r="AX1452" s="324">
        <v>2209</v>
      </c>
      <c r="AY1452" s="325">
        <v>378</v>
      </c>
      <c r="AZ1452" s="274">
        <f t="shared" si="446"/>
        <v>1.02495</v>
      </c>
      <c r="BA1452" s="326">
        <f t="shared" si="456"/>
        <v>368.79847797453533</v>
      </c>
      <c r="BB1452" s="296" t="str">
        <f t="shared" si="457"/>
        <v/>
      </c>
      <c r="BC1452" t="str">
        <f t="shared" si="447"/>
        <v/>
      </c>
      <c r="BD1452" s="296"/>
      <c r="BE1452" s="296"/>
      <c r="BF1452" s="332">
        <v>45105</v>
      </c>
      <c r="BG1452" s="2" t="s">
        <v>115</v>
      </c>
      <c r="BH1452" s="2" t="s">
        <v>137</v>
      </c>
      <c r="BI1452" s="323">
        <v>45108</v>
      </c>
      <c r="BJ1452" s="323">
        <v>45199</v>
      </c>
      <c r="BK1452" s="324">
        <v>2208</v>
      </c>
      <c r="BL1452" s="325">
        <v>102.04</v>
      </c>
      <c r="BM1452" s="274">
        <f t="shared" si="448"/>
        <v>0.97602</v>
      </c>
      <c r="BN1452" s="326">
        <f t="shared" si="458"/>
        <v>104.5470379705334</v>
      </c>
      <c r="BO1452" s="296" t="str">
        <f t="shared" si="459"/>
        <v/>
      </c>
      <c r="BP1452" t="str">
        <f t="shared" si="449"/>
        <v/>
      </c>
      <c r="BQ1452" s="296"/>
      <c r="BR1452" s="332">
        <v>45086</v>
      </c>
      <c r="BS1452" s="2" t="s">
        <v>108</v>
      </c>
      <c r="BT1452" s="2" t="s">
        <v>111</v>
      </c>
      <c r="BU1452" s="323">
        <v>45292</v>
      </c>
      <c r="BV1452" s="323">
        <v>45657</v>
      </c>
      <c r="BW1452" s="324">
        <v>8784</v>
      </c>
      <c r="BX1452" s="325">
        <v>133.80000000000001</v>
      </c>
      <c r="BY1452" s="274">
        <f t="shared" si="450"/>
        <v>0.97602</v>
      </c>
      <c r="BZ1452" s="326">
        <f t="shared" si="460"/>
        <v>137.08735476732036</v>
      </c>
      <c r="CA1452" s="296">
        <f t="shared" si="461"/>
        <v>137.08735476732036</v>
      </c>
    </row>
    <row r="1453" spans="12:79" x14ac:dyDescent="0.25">
      <c r="L1453" s="332">
        <v>43854</v>
      </c>
      <c r="M1453" s="2" t="s">
        <v>108</v>
      </c>
      <c r="N1453" s="2" t="s">
        <v>111</v>
      </c>
      <c r="O1453" s="323">
        <v>45292</v>
      </c>
      <c r="P1453" s="323">
        <v>45657</v>
      </c>
      <c r="Q1453" s="324">
        <v>8784</v>
      </c>
      <c r="R1453" s="325">
        <v>47.78</v>
      </c>
      <c r="S1453" s="274">
        <f t="shared" si="442"/>
        <v>1.0763799999999999</v>
      </c>
      <c r="T1453" s="326">
        <f t="shared" si="451"/>
        <v>44.38952786190751</v>
      </c>
      <c r="U1453" s="296" t="str">
        <f t="shared" si="443"/>
        <v/>
      </c>
      <c r="V1453" s="296"/>
      <c r="W1453" s="332">
        <v>44286</v>
      </c>
      <c r="X1453" s="2" t="s">
        <v>108</v>
      </c>
      <c r="Y1453" s="2" t="s">
        <v>110</v>
      </c>
      <c r="Z1453" s="323">
        <v>44927</v>
      </c>
      <c r="AA1453" s="323">
        <v>45291</v>
      </c>
      <c r="AB1453" s="324">
        <v>8760</v>
      </c>
      <c r="AC1453" s="325">
        <v>56.11</v>
      </c>
      <c r="AD1453" s="274">
        <f t="shared" si="444"/>
        <v>1.1062399999999999</v>
      </c>
      <c r="AE1453" s="326">
        <f t="shared" si="452"/>
        <v>50.72136245299393</v>
      </c>
      <c r="AF1453" s="296" t="str">
        <f t="shared" si="453"/>
        <v/>
      </c>
      <c r="AG1453" s="296"/>
      <c r="AH1453" s="332">
        <v>44725</v>
      </c>
      <c r="AI1453" s="2" t="s">
        <v>108</v>
      </c>
      <c r="AJ1453" s="2" t="s">
        <v>111</v>
      </c>
      <c r="AK1453" s="323">
        <v>45292</v>
      </c>
      <c r="AL1453" s="323">
        <v>45657</v>
      </c>
      <c r="AM1453" s="324">
        <v>8784</v>
      </c>
      <c r="AN1453" s="325">
        <v>168.01</v>
      </c>
      <c r="AO1453" s="274">
        <f t="shared" si="445"/>
        <v>1.02495</v>
      </c>
      <c r="AP1453" s="326">
        <f t="shared" si="454"/>
        <v>163.92019122884042</v>
      </c>
      <c r="AQ1453" s="296">
        <f t="shared" si="455"/>
        <v>163.92019122884042</v>
      </c>
      <c r="AR1453" s="296"/>
      <c r="AS1453" s="332">
        <v>44742</v>
      </c>
      <c r="AT1453" s="2" t="s">
        <v>115</v>
      </c>
      <c r="AU1453" s="2" t="s">
        <v>110</v>
      </c>
      <c r="AV1453" s="323">
        <v>44927</v>
      </c>
      <c r="AW1453" s="323">
        <v>45016</v>
      </c>
      <c r="AX1453" s="324">
        <v>2159</v>
      </c>
      <c r="AY1453" s="325">
        <v>351.13</v>
      </c>
      <c r="AZ1453" s="274">
        <f t="shared" si="446"/>
        <v>1.02495</v>
      </c>
      <c r="BA1453" s="326">
        <f t="shared" si="456"/>
        <v>342.58256500317088</v>
      </c>
      <c r="BB1453" s="296" t="str">
        <f t="shared" si="457"/>
        <v/>
      </c>
      <c r="BC1453" t="str">
        <f t="shared" si="447"/>
        <v/>
      </c>
      <c r="BD1453" s="296"/>
      <c r="BE1453" s="296"/>
      <c r="BF1453" s="332">
        <v>45105</v>
      </c>
      <c r="BG1453" s="2" t="s">
        <v>115</v>
      </c>
      <c r="BH1453" s="2" t="s">
        <v>116</v>
      </c>
      <c r="BI1453" s="323">
        <v>45200</v>
      </c>
      <c r="BJ1453" s="323">
        <v>45291</v>
      </c>
      <c r="BK1453" s="324">
        <v>2209</v>
      </c>
      <c r="BL1453" s="325">
        <v>129.63999999999999</v>
      </c>
      <c r="BM1453" s="274">
        <f t="shared" si="448"/>
        <v>0.97602</v>
      </c>
      <c r="BN1453" s="326">
        <f t="shared" si="458"/>
        <v>132.82514702567568</v>
      </c>
      <c r="BO1453" s="296">
        <f t="shared" si="459"/>
        <v>132.82514702567568</v>
      </c>
      <c r="BP1453">
        <f t="shared" si="449"/>
        <v>1</v>
      </c>
      <c r="BQ1453" s="296"/>
      <c r="BR1453" s="332">
        <v>45086</v>
      </c>
      <c r="BS1453" s="2" t="s">
        <v>108</v>
      </c>
      <c r="BT1453" s="2" t="s">
        <v>135</v>
      </c>
      <c r="BU1453" s="323">
        <v>45658</v>
      </c>
      <c r="BV1453" s="323">
        <v>46022</v>
      </c>
      <c r="BW1453" s="324">
        <v>8760</v>
      </c>
      <c r="BX1453" s="325">
        <v>124.05</v>
      </c>
      <c r="BY1453" s="274">
        <f t="shared" si="450"/>
        <v>0.97602</v>
      </c>
      <c r="BZ1453" s="326">
        <f t="shared" si="460"/>
        <v>127.09780537284072</v>
      </c>
      <c r="CA1453" s="296" t="str">
        <f t="shared" si="461"/>
        <v/>
      </c>
    </row>
    <row r="1454" spans="12:79" x14ac:dyDescent="0.25">
      <c r="L1454" s="332">
        <v>43854</v>
      </c>
      <c r="M1454" s="2" t="s">
        <v>108</v>
      </c>
      <c r="N1454" s="2" t="s">
        <v>135</v>
      </c>
      <c r="O1454" s="323">
        <v>45658</v>
      </c>
      <c r="P1454" s="323">
        <v>46022</v>
      </c>
      <c r="Q1454" s="324">
        <v>8760</v>
      </c>
      <c r="R1454" s="325">
        <v>48.15</v>
      </c>
      <c r="S1454" s="274">
        <f t="shared" si="442"/>
        <v>1.0763799999999999</v>
      </c>
      <c r="T1454" s="326">
        <f t="shared" si="451"/>
        <v>44.733272636057897</v>
      </c>
      <c r="U1454" s="296" t="str">
        <f t="shared" si="443"/>
        <v/>
      </c>
      <c r="V1454" s="296"/>
      <c r="W1454" s="332">
        <v>44286</v>
      </c>
      <c r="X1454" s="2" t="s">
        <v>108</v>
      </c>
      <c r="Y1454" s="2" t="s">
        <v>111</v>
      </c>
      <c r="Z1454" s="323">
        <v>45292</v>
      </c>
      <c r="AA1454" s="323">
        <v>45657</v>
      </c>
      <c r="AB1454" s="324">
        <v>8784</v>
      </c>
      <c r="AC1454" s="325">
        <v>53.32</v>
      </c>
      <c r="AD1454" s="274">
        <f t="shared" si="444"/>
        <v>1.1062399999999999</v>
      </c>
      <c r="AE1454" s="326">
        <f t="shared" si="452"/>
        <v>48.199305756436225</v>
      </c>
      <c r="AF1454" s="296" t="str">
        <f t="shared" si="453"/>
        <v/>
      </c>
      <c r="AG1454" s="296"/>
      <c r="AH1454" s="332">
        <v>44725</v>
      </c>
      <c r="AI1454" s="2" t="s">
        <v>108</v>
      </c>
      <c r="AJ1454" s="2" t="s">
        <v>135</v>
      </c>
      <c r="AK1454" s="323">
        <v>45658</v>
      </c>
      <c r="AL1454" s="323">
        <v>46022</v>
      </c>
      <c r="AM1454" s="324">
        <v>8760</v>
      </c>
      <c r="AN1454" s="325">
        <v>148.5</v>
      </c>
      <c r="AO1454" s="274">
        <f t="shared" si="445"/>
        <v>1.02495</v>
      </c>
      <c r="AP1454" s="326">
        <f t="shared" si="454"/>
        <v>144.88511634713888</v>
      </c>
      <c r="AQ1454" s="296" t="str">
        <f t="shared" si="455"/>
        <v/>
      </c>
      <c r="AR1454" s="296"/>
      <c r="AS1454" s="332">
        <v>44742</v>
      </c>
      <c r="AT1454" s="2" t="s">
        <v>115</v>
      </c>
      <c r="AU1454" s="2" t="s">
        <v>134</v>
      </c>
      <c r="AV1454" s="323">
        <v>45017</v>
      </c>
      <c r="AW1454" s="323">
        <v>45107</v>
      </c>
      <c r="AX1454" s="324">
        <v>2184</v>
      </c>
      <c r="AY1454" s="325">
        <v>260.35000000000002</v>
      </c>
      <c r="AZ1454" s="274">
        <f t="shared" si="446"/>
        <v>1.02495</v>
      </c>
      <c r="BA1454" s="326">
        <f t="shared" si="456"/>
        <v>254.01239084833409</v>
      </c>
      <c r="BB1454" s="296" t="str">
        <f t="shared" si="457"/>
        <v/>
      </c>
      <c r="BC1454" t="str">
        <f t="shared" si="447"/>
        <v/>
      </c>
      <c r="BD1454" s="296"/>
      <c r="BE1454" s="296"/>
      <c r="BF1454" s="332">
        <v>45105</v>
      </c>
      <c r="BG1454" s="2" t="s">
        <v>115</v>
      </c>
      <c r="BH1454" s="2" t="s">
        <v>111</v>
      </c>
      <c r="BI1454" s="323">
        <v>45292</v>
      </c>
      <c r="BJ1454" s="323">
        <v>45382</v>
      </c>
      <c r="BK1454" s="324">
        <v>2183</v>
      </c>
      <c r="BL1454" s="325">
        <v>149.56</v>
      </c>
      <c r="BM1454" s="274">
        <f t="shared" si="448"/>
        <v>0.97602</v>
      </c>
      <c r="BN1454" s="326">
        <f t="shared" si="458"/>
        <v>153.23456486547408</v>
      </c>
      <c r="BO1454" s="296">
        <f t="shared" si="459"/>
        <v>153.23456486547408</v>
      </c>
      <c r="BP1454">
        <f t="shared" si="449"/>
        <v>1</v>
      </c>
      <c r="BQ1454" s="296"/>
      <c r="BR1454" s="332">
        <v>45086</v>
      </c>
      <c r="BS1454" s="2" t="s">
        <v>108</v>
      </c>
      <c r="BT1454" s="2" t="s">
        <v>138</v>
      </c>
      <c r="BU1454" s="323">
        <v>46023</v>
      </c>
      <c r="BV1454" s="323">
        <v>46387</v>
      </c>
      <c r="BW1454" s="324">
        <v>8760</v>
      </c>
      <c r="BX1454" s="325">
        <v>105</v>
      </c>
      <c r="BY1454" s="274">
        <f t="shared" si="450"/>
        <v>0.97602</v>
      </c>
      <c r="BZ1454" s="326">
        <f t="shared" si="460"/>
        <v>107.57976270978054</v>
      </c>
      <c r="CA1454" s="296" t="str">
        <f t="shared" si="461"/>
        <v/>
      </c>
    </row>
    <row r="1455" spans="12:79" x14ac:dyDescent="0.25">
      <c r="L1455" s="332">
        <v>43854</v>
      </c>
      <c r="M1455" s="2" t="s">
        <v>108</v>
      </c>
      <c r="N1455" s="2" t="s">
        <v>138</v>
      </c>
      <c r="O1455" s="323">
        <v>46023</v>
      </c>
      <c r="P1455" s="323">
        <v>46387</v>
      </c>
      <c r="Q1455" s="324">
        <v>8760</v>
      </c>
      <c r="R1455" s="325">
        <v>48.7</v>
      </c>
      <c r="S1455" s="274">
        <f t="shared" si="442"/>
        <v>1.0763799999999999</v>
      </c>
      <c r="T1455" s="326">
        <f t="shared" si="451"/>
        <v>45.244244597632814</v>
      </c>
      <c r="U1455" s="296" t="str">
        <f t="shared" si="443"/>
        <v/>
      </c>
      <c r="V1455" s="296"/>
      <c r="W1455" s="332">
        <v>44286</v>
      </c>
      <c r="X1455" s="2" t="s">
        <v>108</v>
      </c>
      <c r="Y1455" s="2" t="s">
        <v>135</v>
      </c>
      <c r="Z1455" s="323">
        <v>45658</v>
      </c>
      <c r="AA1455" s="323">
        <v>46022</v>
      </c>
      <c r="AB1455" s="324">
        <v>8760</v>
      </c>
      <c r="AC1455" s="325">
        <v>52</v>
      </c>
      <c r="AD1455" s="274">
        <f t="shared" si="444"/>
        <v>1.1062399999999999</v>
      </c>
      <c r="AE1455" s="326">
        <f t="shared" si="452"/>
        <v>47.006074631183111</v>
      </c>
      <c r="AF1455" s="296" t="str">
        <f t="shared" si="453"/>
        <v/>
      </c>
      <c r="AG1455" s="296"/>
      <c r="AH1455" s="332">
        <v>44725</v>
      </c>
      <c r="AI1455" s="2" t="s">
        <v>108</v>
      </c>
      <c r="AJ1455" s="2" t="s">
        <v>138</v>
      </c>
      <c r="AK1455" s="323">
        <v>46023</v>
      </c>
      <c r="AL1455" s="323">
        <v>46387</v>
      </c>
      <c r="AM1455" s="324">
        <v>8760</v>
      </c>
      <c r="AN1455" s="325">
        <v>137.88</v>
      </c>
      <c r="AO1455" s="274">
        <f t="shared" si="445"/>
        <v>1.02495</v>
      </c>
      <c r="AP1455" s="326">
        <f t="shared" si="454"/>
        <v>134.52363529928289</v>
      </c>
      <c r="AQ1455" s="296" t="str">
        <f t="shared" si="455"/>
        <v/>
      </c>
      <c r="AR1455" s="296"/>
      <c r="AS1455" s="332">
        <v>44742</v>
      </c>
      <c r="AT1455" s="2" t="s">
        <v>115</v>
      </c>
      <c r="AU1455" s="2" t="s">
        <v>137</v>
      </c>
      <c r="AV1455" s="323">
        <v>45108</v>
      </c>
      <c r="AW1455" s="323">
        <v>45199</v>
      </c>
      <c r="AX1455" s="324">
        <v>2208</v>
      </c>
      <c r="AY1455" s="325">
        <v>258.79000000000002</v>
      </c>
      <c r="AZ1455" s="274">
        <f t="shared" si="446"/>
        <v>1.02495</v>
      </c>
      <c r="BA1455" s="326">
        <f t="shared" si="456"/>
        <v>252.49036538367727</v>
      </c>
      <c r="BB1455" s="296" t="str">
        <f t="shared" si="457"/>
        <v/>
      </c>
      <c r="BC1455" t="str">
        <f t="shared" si="447"/>
        <v/>
      </c>
      <c r="BD1455" s="296"/>
      <c r="BE1455" s="296"/>
      <c r="BF1455" s="332">
        <v>45105</v>
      </c>
      <c r="BG1455" s="2" t="s">
        <v>115</v>
      </c>
      <c r="BH1455" s="2" t="s">
        <v>117</v>
      </c>
      <c r="BI1455" s="323">
        <v>45383</v>
      </c>
      <c r="BJ1455" s="323">
        <v>45473</v>
      </c>
      <c r="BK1455" s="324">
        <v>2184</v>
      </c>
      <c r="BL1455" s="325">
        <v>122.6</v>
      </c>
      <c r="BM1455" s="274">
        <f t="shared" si="448"/>
        <v>0.97602</v>
      </c>
      <c r="BN1455" s="326">
        <f t="shared" si="458"/>
        <v>125.61218007827708</v>
      </c>
      <c r="BO1455" s="296">
        <f t="shared" si="459"/>
        <v>125.61218007827708</v>
      </c>
      <c r="BP1455">
        <f t="shared" si="449"/>
        <v>1</v>
      </c>
      <c r="BQ1455" s="296"/>
      <c r="BR1455" s="332">
        <v>45086</v>
      </c>
      <c r="BS1455" s="2" t="s">
        <v>108</v>
      </c>
      <c r="BT1455" s="2" t="s">
        <v>141</v>
      </c>
      <c r="BU1455" s="323">
        <v>46388</v>
      </c>
      <c r="BV1455" s="323">
        <v>46752</v>
      </c>
      <c r="BW1455" s="324">
        <v>8760</v>
      </c>
      <c r="BX1455" s="325">
        <v>93.25</v>
      </c>
      <c r="BY1455" s="274">
        <f t="shared" si="450"/>
        <v>0.97602</v>
      </c>
      <c r="BZ1455" s="326">
        <f t="shared" si="460"/>
        <v>95.541074977971761</v>
      </c>
      <c r="CA1455" s="296" t="str">
        <f t="shared" si="461"/>
        <v/>
      </c>
    </row>
    <row r="1456" spans="12:79" x14ac:dyDescent="0.25">
      <c r="L1456" s="332">
        <v>43853</v>
      </c>
      <c r="M1456" s="2" t="s">
        <v>108</v>
      </c>
      <c r="N1456" s="2" t="s">
        <v>151</v>
      </c>
      <c r="O1456" s="323">
        <v>44197</v>
      </c>
      <c r="P1456" s="323">
        <v>44561</v>
      </c>
      <c r="Q1456" s="324">
        <v>8760</v>
      </c>
      <c r="R1456" s="325">
        <v>41.89</v>
      </c>
      <c r="S1456" s="274">
        <f t="shared" si="442"/>
        <v>1.0763799999999999</v>
      </c>
      <c r="T1456" s="326">
        <f t="shared" si="451"/>
        <v>38.91748267340531</v>
      </c>
      <c r="U1456" s="296" t="str">
        <f t="shared" si="443"/>
        <v/>
      </c>
      <c r="V1456" s="296"/>
      <c r="W1456" s="332">
        <v>44286</v>
      </c>
      <c r="X1456" s="2" t="s">
        <v>108</v>
      </c>
      <c r="Y1456" s="2" t="s">
        <v>138</v>
      </c>
      <c r="Z1456" s="323">
        <v>46023</v>
      </c>
      <c r="AA1456" s="323">
        <v>46387</v>
      </c>
      <c r="AB1456" s="324">
        <v>8760</v>
      </c>
      <c r="AC1456" s="325">
        <v>52.28</v>
      </c>
      <c r="AD1456" s="274">
        <f t="shared" si="444"/>
        <v>1.1062399999999999</v>
      </c>
      <c r="AE1456" s="326">
        <f t="shared" si="452"/>
        <v>47.259184263812557</v>
      </c>
      <c r="AF1456" s="296" t="str">
        <f t="shared" si="453"/>
        <v/>
      </c>
      <c r="AG1456" s="296"/>
      <c r="AH1456" s="332">
        <v>44725</v>
      </c>
      <c r="AI1456" s="2" t="s">
        <v>108</v>
      </c>
      <c r="AJ1456" s="2" t="s">
        <v>141</v>
      </c>
      <c r="AK1456" s="323">
        <v>46388</v>
      </c>
      <c r="AL1456" s="323">
        <v>46752</v>
      </c>
      <c r="AM1456" s="324">
        <v>8760</v>
      </c>
      <c r="AN1456" s="325">
        <v>116.45</v>
      </c>
      <c r="AO1456" s="274">
        <f t="shared" si="445"/>
        <v>1.02495</v>
      </c>
      <c r="AP1456" s="326">
        <f t="shared" si="454"/>
        <v>113.6152983072345</v>
      </c>
      <c r="AQ1456" s="296" t="str">
        <f t="shared" si="455"/>
        <v/>
      </c>
      <c r="AR1456" s="296"/>
      <c r="AS1456" s="332">
        <v>44742</v>
      </c>
      <c r="AT1456" s="2" t="s">
        <v>115</v>
      </c>
      <c r="AU1456" s="2" t="s">
        <v>116</v>
      </c>
      <c r="AV1456" s="323">
        <v>45200</v>
      </c>
      <c r="AW1456" s="323">
        <v>45291</v>
      </c>
      <c r="AX1456" s="324">
        <v>2209</v>
      </c>
      <c r="AY1456" s="325">
        <v>311.5</v>
      </c>
      <c r="AZ1456" s="274">
        <f t="shared" si="446"/>
        <v>1.02495</v>
      </c>
      <c r="BA1456" s="326">
        <f t="shared" si="456"/>
        <v>303.91726425679303</v>
      </c>
      <c r="BB1456" s="296" t="str">
        <f t="shared" si="457"/>
        <v/>
      </c>
      <c r="BC1456">
        <f t="shared" si="447"/>
        <v>1</v>
      </c>
      <c r="BD1456" s="296"/>
      <c r="BE1456" s="296"/>
      <c r="BF1456" s="332">
        <v>45105</v>
      </c>
      <c r="BG1456" s="2" t="s">
        <v>115</v>
      </c>
      <c r="BH1456" s="2" t="s">
        <v>118</v>
      </c>
      <c r="BI1456" s="323">
        <v>45474</v>
      </c>
      <c r="BJ1456" s="323">
        <v>45565</v>
      </c>
      <c r="BK1456" s="324">
        <v>2208</v>
      </c>
      <c r="BL1456" s="325">
        <v>130.37</v>
      </c>
      <c r="BM1456" s="274">
        <f t="shared" si="448"/>
        <v>0.97602</v>
      </c>
      <c r="BN1456" s="326">
        <f t="shared" si="458"/>
        <v>133.57308251880085</v>
      </c>
      <c r="BO1456" s="296">
        <f t="shared" si="459"/>
        <v>133.57308251880085</v>
      </c>
      <c r="BP1456">
        <f t="shared" si="449"/>
        <v>1</v>
      </c>
      <c r="BQ1456" s="296"/>
      <c r="BR1456" s="332">
        <v>45086</v>
      </c>
      <c r="BS1456" s="2" t="s">
        <v>108</v>
      </c>
      <c r="BT1456" s="2" t="s">
        <v>143</v>
      </c>
      <c r="BU1456" s="323">
        <v>46753</v>
      </c>
      <c r="BV1456" s="323">
        <v>47118</v>
      </c>
      <c r="BW1456" s="324">
        <v>8784</v>
      </c>
      <c r="BX1456" s="325">
        <v>92.77</v>
      </c>
      <c r="BY1456" s="274">
        <f t="shared" si="450"/>
        <v>0.97602</v>
      </c>
      <c r="BZ1456" s="326">
        <f t="shared" si="460"/>
        <v>95.049281777012766</v>
      </c>
      <c r="CA1456" s="296" t="str">
        <f t="shared" si="461"/>
        <v/>
      </c>
    </row>
    <row r="1457" spans="12:79" x14ac:dyDescent="0.25">
      <c r="L1457" s="332">
        <v>43853</v>
      </c>
      <c r="M1457" s="2" t="s">
        <v>108</v>
      </c>
      <c r="N1457" s="2" t="s">
        <v>133</v>
      </c>
      <c r="O1457" s="323">
        <v>44562</v>
      </c>
      <c r="P1457" s="323">
        <v>44926</v>
      </c>
      <c r="Q1457" s="324">
        <v>8760</v>
      </c>
      <c r="R1457" s="325">
        <v>45.07</v>
      </c>
      <c r="S1457" s="274">
        <f t="shared" si="442"/>
        <v>1.0763799999999999</v>
      </c>
      <c r="T1457" s="326">
        <f t="shared" si="451"/>
        <v>41.871829651238414</v>
      </c>
      <c r="U1457" s="296" t="str">
        <f t="shared" si="443"/>
        <v/>
      </c>
      <c r="V1457" s="296"/>
      <c r="W1457" s="332">
        <v>44286</v>
      </c>
      <c r="X1457" s="2" t="s">
        <v>108</v>
      </c>
      <c r="Y1457" s="2" t="s">
        <v>141</v>
      </c>
      <c r="Z1457" s="323">
        <v>46388</v>
      </c>
      <c r="AA1457" s="323">
        <v>46752</v>
      </c>
      <c r="AB1457" s="324">
        <v>8760</v>
      </c>
      <c r="AC1457" s="325">
        <v>52.65</v>
      </c>
      <c r="AD1457" s="274">
        <f t="shared" si="444"/>
        <v>1.1062399999999999</v>
      </c>
      <c r="AE1457" s="326">
        <f t="shared" si="452"/>
        <v>47.593650564072902</v>
      </c>
      <c r="AF1457" s="296" t="str">
        <f t="shared" si="453"/>
        <v/>
      </c>
      <c r="AG1457" s="296"/>
      <c r="AH1457" s="332">
        <v>44725</v>
      </c>
      <c r="AI1457" s="2" t="s">
        <v>108</v>
      </c>
      <c r="AJ1457" s="2" t="s">
        <v>143</v>
      </c>
      <c r="AK1457" s="323">
        <v>46753</v>
      </c>
      <c r="AL1457" s="323">
        <v>47118</v>
      </c>
      <c r="AM1457" s="324">
        <v>8784</v>
      </c>
      <c r="AN1457" s="325">
        <v>112.2</v>
      </c>
      <c r="AO1457" s="274">
        <f t="shared" si="445"/>
        <v>1.02495</v>
      </c>
      <c r="AP1457" s="326">
        <f t="shared" si="454"/>
        <v>109.46875457339382</v>
      </c>
      <c r="AQ1457" s="296" t="str">
        <f t="shared" si="455"/>
        <v/>
      </c>
      <c r="AR1457" s="296"/>
      <c r="AS1457" s="332">
        <v>44742</v>
      </c>
      <c r="AT1457" s="2" t="s">
        <v>115</v>
      </c>
      <c r="AU1457" s="2" t="s">
        <v>111</v>
      </c>
      <c r="AV1457" s="323">
        <v>45292</v>
      </c>
      <c r="AW1457" s="323">
        <v>45382</v>
      </c>
      <c r="AX1457" s="324">
        <v>2183</v>
      </c>
      <c r="AY1457" s="325">
        <v>266.88</v>
      </c>
      <c r="AZ1457" s="274">
        <f t="shared" si="446"/>
        <v>1.02495</v>
      </c>
      <c r="BA1457" s="326">
        <f t="shared" si="456"/>
        <v>260.3834333382116</v>
      </c>
      <c r="BB1457" s="296" t="str">
        <f t="shared" si="457"/>
        <v/>
      </c>
      <c r="BC1457">
        <f t="shared" si="447"/>
        <v>1</v>
      </c>
      <c r="BD1457" s="296"/>
      <c r="BE1457" s="296"/>
      <c r="BF1457" s="332">
        <v>45105</v>
      </c>
      <c r="BG1457" s="2" t="s">
        <v>115</v>
      </c>
      <c r="BH1457" s="2" t="s">
        <v>140</v>
      </c>
      <c r="BI1457" s="323">
        <v>45566</v>
      </c>
      <c r="BJ1457" s="323">
        <v>45657</v>
      </c>
      <c r="BK1457" s="324">
        <v>2209</v>
      </c>
      <c r="BL1457" s="325">
        <v>159.53</v>
      </c>
      <c r="BM1457" s="274">
        <f t="shared" si="448"/>
        <v>0.97602</v>
      </c>
      <c r="BN1457" s="326">
        <f t="shared" si="458"/>
        <v>163.44951947705991</v>
      </c>
      <c r="BO1457" s="296" t="str">
        <f t="shared" si="459"/>
        <v/>
      </c>
      <c r="BP1457" t="str">
        <f t="shared" si="449"/>
        <v/>
      </c>
      <c r="BQ1457" s="296"/>
      <c r="BR1457" s="332">
        <v>45086</v>
      </c>
      <c r="BS1457" s="2" t="s">
        <v>108</v>
      </c>
      <c r="BT1457" s="2" t="s">
        <v>146</v>
      </c>
      <c r="BU1457" s="323">
        <v>47119</v>
      </c>
      <c r="BV1457" s="323">
        <v>47483</v>
      </c>
      <c r="BW1457" s="324">
        <v>8760</v>
      </c>
      <c r="BX1457" s="325">
        <v>90.16</v>
      </c>
      <c r="BY1457" s="274">
        <f t="shared" si="450"/>
        <v>0.97602</v>
      </c>
      <c r="BZ1457" s="326">
        <f t="shared" si="460"/>
        <v>92.375156246798213</v>
      </c>
      <c r="CA1457" s="296" t="str">
        <f t="shared" si="461"/>
        <v/>
      </c>
    </row>
    <row r="1458" spans="12:79" x14ac:dyDescent="0.25">
      <c r="L1458" s="332">
        <v>43853</v>
      </c>
      <c r="M1458" s="2" t="s">
        <v>108</v>
      </c>
      <c r="N1458" s="2" t="s">
        <v>110</v>
      </c>
      <c r="O1458" s="323">
        <v>44927</v>
      </c>
      <c r="P1458" s="323">
        <v>45291</v>
      </c>
      <c r="Q1458" s="324">
        <v>8760</v>
      </c>
      <c r="R1458" s="325">
        <v>47.39</v>
      </c>
      <c r="S1458" s="274">
        <f t="shared" si="442"/>
        <v>1.0763799999999999</v>
      </c>
      <c r="T1458" s="326">
        <f t="shared" si="451"/>
        <v>44.027202289154395</v>
      </c>
      <c r="U1458" s="296" t="str">
        <f t="shared" si="443"/>
        <v/>
      </c>
      <c r="V1458" s="296"/>
      <c r="W1458" s="332">
        <v>44285</v>
      </c>
      <c r="X1458" s="2" t="s">
        <v>108</v>
      </c>
      <c r="Y1458" s="2" t="s">
        <v>133</v>
      </c>
      <c r="Z1458" s="323">
        <v>44562</v>
      </c>
      <c r="AA1458" s="323">
        <v>44926</v>
      </c>
      <c r="AB1458" s="324">
        <v>8760</v>
      </c>
      <c r="AC1458" s="325">
        <v>56.5</v>
      </c>
      <c r="AD1458" s="274">
        <f t="shared" si="444"/>
        <v>1.1062399999999999</v>
      </c>
      <c r="AE1458" s="326">
        <f t="shared" si="452"/>
        <v>51.073908012727806</v>
      </c>
      <c r="AF1458" s="296" t="str">
        <f t="shared" si="453"/>
        <v/>
      </c>
      <c r="AG1458" s="296"/>
      <c r="AH1458" s="332">
        <v>44725</v>
      </c>
      <c r="AI1458" s="2" t="s">
        <v>108</v>
      </c>
      <c r="AJ1458" s="2" t="s">
        <v>146</v>
      </c>
      <c r="AK1458" s="323">
        <v>47119</v>
      </c>
      <c r="AL1458" s="323">
        <v>47483</v>
      </c>
      <c r="AM1458" s="324">
        <v>8760</v>
      </c>
      <c r="AN1458" s="325">
        <v>110.96</v>
      </c>
      <c r="AO1458" s="274">
        <f t="shared" si="445"/>
        <v>1.02495</v>
      </c>
      <c r="AP1458" s="326">
        <f t="shared" si="454"/>
        <v>108.25893946046148</v>
      </c>
      <c r="AQ1458" s="296" t="str">
        <f t="shared" si="455"/>
        <v/>
      </c>
      <c r="AR1458" s="296"/>
      <c r="AS1458" s="332">
        <v>44742</v>
      </c>
      <c r="AT1458" s="2" t="s">
        <v>115</v>
      </c>
      <c r="AU1458" s="2" t="s">
        <v>117</v>
      </c>
      <c r="AV1458" s="323">
        <v>45383</v>
      </c>
      <c r="AW1458" s="323">
        <v>45473</v>
      </c>
      <c r="AX1458" s="324">
        <v>2184</v>
      </c>
      <c r="AY1458" s="325">
        <v>147.66</v>
      </c>
      <c r="AZ1458" s="274">
        <f t="shared" si="446"/>
        <v>1.02495</v>
      </c>
      <c r="BA1458" s="326">
        <f t="shared" si="456"/>
        <v>144.06556417386213</v>
      </c>
      <c r="BB1458" s="296" t="str">
        <f t="shared" si="457"/>
        <v/>
      </c>
      <c r="BC1458">
        <f t="shared" si="447"/>
        <v>1</v>
      </c>
      <c r="BD1458" s="296"/>
      <c r="BE1458" s="296"/>
      <c r="BF1458" s="332">
        <v>45105</v>
      </c>
      <c r="BG1458" s="2" t="s">
        <v>115</v>
      </c>
      <c r="BH1458" s="2" t="s">
        <v>135</v>
      </c>
      <c r="BI1458" s="323">
        <v>45658</v>
      </c>
      <c r="BJ1458" s="323">
        <v>45747</v>
      </c>
      <c r="BK1458" s="324">
        <v>2159</v>
      </c>
      <c r="BL1458" s="325">
        <v>158</v>
      </c>
      <c r="BM1458" s="274">
        <f t="shared" si="448"/>
        <v>0.97602</v>
      </c>
      <c r="BN1458" s="326">
        <f t="shared" si="458"/>
        <v>161.8819286490031</v>
      </c>
      <c r="BO1458" s="296" t="str">
        <f t="shared" si="459"/>
        <v/>
      </c>
      <c r="BP1458" t="str">
        <f t="shared" si="449"/>
        <v/>
      </c>
      <c r="BQ1458" s="296"/>
      <c r="BR1458" s="332">
        <v>45086</v>
      </c>
      <c r="BS1458" s="2" t="s">
        <v>108</v>
      </c>
      <c r="BT1458" s="2" t="s">
        <v>149</v>
      </c>
      <c r="BU1458" s="323">
        <v>47484</v>
      </c>
      <c r="BV1458" s="323">
        <v>47848</v>
      </c>
      <c r="BW1458" s="324">
        <v>8760</v>
      </c>
      <c r="BX1458" s="325">
        <v>89.06</v>
      </c>
      <c r="BY1458" s="274">
        <f t="shared" si="450"/>
        <v>0.97602</v>
      </c>
      <c r="BZ1458" s="326">
        <f t="shared" si="460"/>
        <v>91.248130161267184</v>
      </c>
      <c r="CA1458" s="296" t="str">
        <f t="shared" si="461"/>
        <v/>
      </c>
    </row>
    <row r="1459" spans="12:79" x14ac:dyDescent="0.25">
      <c r="L1459" s="332">
        <v>43853</v>
      </c>
      <c r="M1459" s="2" t="s">
        <v>108</v>
      </c>
      <c r="N1459" s="2" t="s">
        <v>111</v>
      </c>
      <c r="O1459" s="323">
        <v>45292</v>
      </c>
      <c r="P1459" s="323">
        <v>45657</v>
      </c>
      <c r="Q1459" s="324">
        <v>8784</v>
      </c>
      <c r="R1459" s="325">
        <v>47.95</v>
      </c>
      <c r="S1459" s="274">
        <f t="shared" si="442"/>
        <v>1.0763799999999999</v>
      </c>
      <c r="T1459" s="326">
        <f t="shared" si="451"/>
        <v>44.547464650030662</v>
      </c>
      <c r="U1459" s="296" t="str">
        <f t="shared" si="443"/>
        <v/>
      </c>
      <c r="V1459" s="296"/>
      <c r="W1459" s="332">
        <v>44285</v>
      </c>
      <c r="X1459" s="2" t="s">
        <v>108</v>
      </c>
      <c r="Y1459" s="2" t="s">
        <v>110</v>
      </c>
      <c r="Z1459" s="323">
        <v>44927</v>
      </c>
      <c r="AA1459" s="323">
        <v>45291</v>
      </c>
      <c r="AB1459" s="324">
        <v>8760</v>
      </c>
      <c r="AC1459" s="325">
        <v>55.94</v>
      </c>
      <c r="AD1459" s="274">
        <f t="shared" si="444"/>
        <v>1.1062399999999999</v>
      </c>
      <c r="AE1459" s="326">
        <f t="shared" si="452"/>
        <v>50.567688747468907</v>
      </c>
      <c r="AF1459" s="296" t="str">
        <f t="shared" si="453"/>
        <v/>
      </c>
      <c r="AG1459" s="296"/>
      <c r="AH1459" s="332">
        <v>44725</v>
      </c>
      <c r="AI1459" s="2" t="s">
        <v>108</v>
      </c>
      <c r="AJ1459" s="2" t="s">
        <v>149</v>
      </c>
      <c r="AK1459" s="323">
        <v>47484</v>
      </c>
      <c r="AL1459" s="323">
        <v>47848</v>
      </c>
      <c r="AM1459" s="324">
        <v>8760</v>
      </c>
      <c r="AN1459" s="325">
        <v>100.7</v>
      </c>
      <c r="AO1459" s="274">
        <f t="shared" si="445"/>
        <v>1.02495</v>
      </c>
      <c r="AP1459" s="326">
        <f t="shared" si="454"/>
        <v>98.248695058295525</v>
      </c>
      <c r="AQ1459" s="296" t="str">
        <f t="shared" si="455"/>
        <v/>
      </c>
      <c r="AR1459" s="296"/>
      <c r="AS1459" s="332">
        <v>44742</v>
      </c>
      <c r="AT1459" s="2" t="s">
        <v>115</v>
      </c>
      <c r="AU1459" s="2" t="s">
        <v>118</v>
      </c>
      <c r="AV1459" s="323">
        <v>45474</v>
      </c>
      <c r="AW1459" s="323">
        <v>45565</v>
      </c>
      <c r="AX1459" s="324">
        <v>2208</v>
      </c>
      <c r="AY1459" s="325">
        <v>147</v>
      </c>
      <c r="AZ1459" s="274">
        <f t="shared" si="446"/>
        <v>1.02495</v>
      </c>
      <c r="BA1459" s="326">
        <f t="shared" si="456"/>
        <v>143.42163032343041</v>
      </c>
      <c r="BB1459" s="296" t="str">
        <f t="shared" si="457"/>
        <v/>
      </c>
      <c r="BC1459">
        <f t="shared" si="447"/>
        <v>1</v>
      </c>
      <c r="BD1459" s="296"/>
      <c r="BE1459" s="296"/>
      <c r="BF1459" s="332">
        <v>45105</v>
      </c>
      <c r="BG1459" s="2" t="s">
        <v>115</v>
      </c>
      <c r="BH1459" s="2" t="s">
        <v>145</v>
      </c>
      <c r="BI1459" s="323">
        <v>45748</v>
      </c>
      <c r="BJ1459" s="323">
        <v>45838</v>
      </c>
      <c r="BK1459" s="324">
        <v>2184</v>
      </c>
      <c r="BL1459" s="325">
        <v>101.28</v>
      </c>
      <c r="BM1459" s="274">
        <f t="shared" si="448"/>
        <v>0.97602</v>
      </c>
      <c r="BN1459" s="326">
        <f t="shared" si="458"/>
        <v>103.76836540234831</v>
      </c>
      <c r="BO1459" s="296" t="str">
        <f t="shared" si="459"/>
        <v/>
      </c>
      <c r="BP1459" t="str">
        <f t="shared" si="449"/>
        <v/>
      </c>
      <c r="BQ1459" s="296"/>
      <c r="BR1459" s="332">
        <v>45086</v>
      </c>
      <c r="BS1459" s="2" t="s">
        <v>108</v>
      </c>
      <c r="BT1459" s="2" t="s">
        <v>153</v>
      </c>
      <c r="BU1459" s="323">
        <v>47849</v>
      </c>
      <c r="BV1459" s="323">
        <v>48213</v>
      </c>
      <c r="BW1459" s="324">
        <v>8760</v>
      </c>
      <c r="BX1459" s="325">
        <v>88.77</v>
      </c>
      <c r="BY1459" s="274">
        <f t="shared" si="450"/>
        <v>0.97602</v>
      </c>
      <c r="BZ1459" s="326">
        <f t="shared" si="460"/>
        <v>90.951005102354458</v>
      </c>
      <c r="CA1459" s="296" t="str">
        <f t="shared" si="461"/>
        <v/>
      </c>
    </row>
    <row r="1460" spans="12:79" x14ac:dyDescent="0.25">
      <c r="L1460" s="332">
        <v>43853</v>
      </c>
      <c r="M1460" s="2" t="s">
        <v>108</v>
      </c>
      <c r="N1460" s="2" t="s">
        <v>135</v>
      </c>
      <c r="O1460" s="323">
        <v>45658</v>
      </c>
      <c r="P1460" s="323">
        <v>46022</v>
      </c>
      <c r="Q1460" s="324">
        <v>8760</v>
      </c>
      <c r="R1460" s="325">
        <v>48.45</v>
      </c>
      <c r="S1460" s="274">
        <f t="shared" si="442"/>
        <v>1.0763799999999999</v>
      </c>
      <c r="T1460" s="326">
        <f t="shared" si="451"/>
        <v>45.011984615098761</v>
      </c>
      <c r="U1460" s="296" t="str">
        <f t="shared" si="443"/>
        <v/>
      </c>
      <c r="V1460" s="296"/>
      <c r="W1460" s="332">
        <v>44285</v>
      </c>
      <c r="X1460" s="2" t="s">
        <v>108</v>
      </c>
      <c r="Y1460" s="2" t="s">
        <v>111</v>
      </c>
      <c r="Z1460" s="323">
        <v>45292</v>
      </c>
      <c r="AA1460" s="323">
        <v>45657</v>
      </c>
      <c r="AB1460" s="324">
        <v>8784</v>
      </c>
      <c r="AC1460" s="325">
        <v>52.87</v>
      </c>
      <c r="AD1460" s="274">
        <f t="shared" si="444"/>
        <v>1.1062399999999999</v>
      </c>
      <c r="AE1460" s="326">
        <f t="shared" si="452"/>
        <v>47.792522418281749</v>
      </c>
      <c r="AF1460" s="296" t="str">
        <f t="shared" si="453"/>
        <v/>
      </c>
      <c r="AG1460" s="296"/>
      <c r="AH1460" s="332">
        <v>44725</v>
      </c>
      <c r="AI1460" s="2" t="s">
        <v>108</v>
      </c>
      <c r="AJ1460" s="2" t="s">
        <v>153</v>
      </c>
      <c r="AK1460" s="323">
        <v>47849</v>
      </c>
      <c r="AL1460" s="323">
        <v>48213</v>
      </c>
      <c r="AM1460" s="324">
        <v>8760</v>
      </c>
      <c r="AN1460" s="325">
        <v>107.76</v>
      </c>
      <c r="AO1460" s="274">
        <f t="shared" si="445"/>
        <v>1.02495</v>
      </c>
      <c r="AP1460" s="326">
        <f t="shared" si="454"/>
        <v>105.13683594321674</v>
      </c>
      <c r="AQ1460" s="296" t="str">
        <f t="shared" si="455"/>
        <v/>
      </c>
      <c r="AR1460" s="296"/>
      <c r="AS1460" s="332">
        <v>44742</v>
      </c>
      <c r="AT1460" s="2" t="s">
        <v>115</v>
      </c>
      <c r="AU1460" s="2" t="s">
        <v>140</v>
      </c>
      <c r="AV1460" s="323">
        <v>45566</v>
      </c>
      <c r="AW1460" s="323">
        <v>45657</v>
      </c>
      <c r="AX1460" s="324">
        <v>2209</v>
      </c>
      <c r="AY1460" s="325">
        <v>188.17</v>
      </c>
      <c r="AZ1460" s="274">
        <f t="shared" si="446"/>
        <v>1.02495</v>
      </c>
      <c r="BA1460" s="326">
        <f t="shared" si="456"/>
        <v>183.58944338748231</v>
      </c>
      <c r="BB1460" s="296" t="str">
        <f t="shared" si="457"/>
        <v/>
      </c>
      <c r="BC1460" t="str">
        <f t="shared" si="447"/>
        <v/>
      </c>
      <c r="BD1460" s="296"/>
      <c r="BE1460" s="296"/>
      <c r="BF1460" s="332">
        <v>45105</v>
      </c>
      <c r="BG1460" s="2" t="s">
        <v>115</v>
      </c>
      <c r="BH1460" s="2" t="s">
        <v>148</v>
      </c>
      <c r="BI1460" s="323">
        <v>45839</v>
      </c>
      <c r="BJ1460" s="323">
        <v>45930</v>
      </c>
      <c r="BK1460" s="324">
        <v>2208</v>
      </c>
      <c r="BL1460" s="325">
        <v>100.32</v>
      </c>
      <c r="BM1460" s="274">
        <f t="shared" si="448"/>
        <v>0.97602</v>
      </c>
      <c r="BN1460" s="326">
        <f t="shared" si="458"/>
        <v>102.78477900043032</v>
      </c>
      <c r="BO1460" s="296" t="str">
        <f t="shared" si="459"/>
        <v/>
      </c>
      <c r="BP1460" t="str">
        <f t="shared" si="449"/>
        <v/>
      </c>
      <c r="BQ1460" s="296"/>
      <c r="BR1460" s="332">
        <v>45086</v>
      </c>
      <c r="BS1460" s="2" t="s">
        <v>108</v>
      </c>
      <c r="BT1460" s="2" t="s">
        <v>155</v>
      </c>
      <c r="BU1460" s="323">
        <v>48214</v>
      </c>
      <c r="BV1460" s="323">
        <v>48579</v>
      </c>
      <c r="BW1460" s="324">
        <v>8784</v>
      </c>
      <c r="BX1460" s="325">
        <v>88.29</v>
      </c>
      <c r="BY1460" s="274">
        <f t="shared" si="450"/>
        <v>0.97602</v>
      </c>
      <c r="BZ1460" s="326">
        <f t="shared" si="460"/>
        <v>90.459211901395463</v>
      </c>
      <c r="CA1460" s="296" t="str">
        <f t="shared" si="461"/>
        <v/>
      </c>
    </row>
    <row r="1461" spans="12:79" x14ac:dyDescent="0.25">
      <c r="L1461" s="332">
        <v>43853</v>
      </c>
      <c r="M1461" s="2" t="s">
        <v>108</v>
      </c>
      <c r="N1461" s="2" t="s">
        <v>138</v>
      </c>
      <c r="O1461" s="323">
        <v>46023</v>
      </c>
      <c r="P1461" s="323">
        <v>46387</v>
      </c>
      <c r="Q1461" s="324">
        <v>8760</v>
      </c>
      <c r="R1461" s="325">
        <v>49</v>
      </c>
      <c r="S1461" s="274">
        <f t="shared" si="442"/>
        <v>1.0763799999999999</v>
      </c>
      <c r="T1461" s="326">
        <f t="shared" si="451"/>
        <v>45.522956576673671</v>
      </c>
      <c r="U1461" s="296" t="str">
        <f t="shared" si="443"/>
        <v/>
      </c>
      <c r="V1461" s="296"/>
      <c r="W1461" s="332">
        <v>44285</v>
      </c>
      <c r="X1461" s="2" t="s">
        <v>108</v>
      </c>
      <c r="Y1461" s="2" t="s">
        <v>135</v>
      </c>
      <c r="Z1461" s="323">
        <v>45658</v>
      </c>
      <c r="AA1461" s="323">
        <v>46022</v>
      </c>
      <c r="AB1461" s="324">
        <v>8760</v>
      </c>
      <c r="AC1461" s="325">
        <v>51.65</v>
      </c>
      <c r="AD1461" s="274">
        <f t="shared" si="444"/>
        <v>1.1062399999999999</v>
      </c>
      <c r="AE1461" s="326">
        <f t="shared" si="452"/>
        <v>46.689687590396304</v>
      </c>
      <c r="AF1461" s="296" t="str">
        <f t="shared" si="453"/>
        <v/>
      </c>
      <c r="AG1461" s="296"/>
      <c r="AH1461" s="332">
        <v>44725</v>
      </c>
      <c r="AI1461" s="2" t="s">
        <v>108</v>
      </c>
      <c r="AJ1461" s="2" t="s">
        <v>155</v>
      </c>
      <c r="AK1461" s="323">
        <v>48214</v>
      </c>
      <c r="AL1461" s="323">
        <v>48579</v>
      </c>
      <c r="AM1461" s="324">
        <v>8784</v>
      </c>
      <c r="AN1461" s="325">
        <v>107.76</v>
      </c>
      <c r="AO1461" s="274">
        <f t="shared" si="445"/>
        <v>1.02495</v>
      </c>
      <c r="AP1461" s="326">
        <f t="shared" si="454"/>
        <v>105.13683594321674</v>
      </c>
      <c r="AQ1461" s="296" t="str">
        <f t="shared" si="455"/>
        <v/>
      </c>
      <c r="AR1461" s="296"/>
      <c r="AS1461" s="332">
        <v>44742</v>
      </c>
      <c r="AT1461" s="2" t="s">
        <v>115</v>
      </c>
      <c r="AU1461" s="2" t="s">
        <v>135</v>
      </c>
      <c r="AV1461" s="323">
        <v>45658</v>
      </c>
      <c r="AW1461" s="323">
        <v>45747</v>
      </c>
      <c r="AX1461" s="324">
        <v>2159</v>
      </c>
      <c r="AY1461" s="325">
        <v>169.49</v>
      </c>
      <c r="AZ1461" s="274">
        <f t="shared" si="446"/>
        <v>1.02495</v>
      </c>
      <c r="BA1461" s="326">
        <f t="shared" si="456"/>
        <v>165.36416410556612</v>
      </c>
      <c r="BB1461" s="296" t="str">
        <f t="shared" si="457"/>
        <v/>
      </c>
      <c r="BC1461" t="str">
        <f t="shared" si="447"/>
        <v/>
      </c>
      <c r="BD1461" s="296"/>
      <c r="BE1461" s="296"/>
      <c r="BF1461" s="332">
        <v>45105</v>
      </c>
      <c r="BG1461" s="2" t="s">
        <v>115</v>
      </c>
      <c r="BH1461" s="2" t="s">
        <v>152</v>
      </c>
      <c r="BI1461" s="323">
        <v>45931</v>
      </c>
      <c r="BJ1461" s="323">
        <v>46022</v>
      </c>
      <c r="BK1461" s="324">
        <v>2209</v>
      </c>
      <c r="BL1461" s="325">
        <v>127.62</v>
      </c>
      <c r="BM1461" s="274">
        <f t="shared" si="448"/>
        <v>0.97602</v>
      </c>
      <c r="BN1461" s="326">
        <f t="shared" si="458"/>
        <v>130.75551730497327</v>
      </c>
      <c r="BO1461" s="296" t="str">
        <f t="shared" si="459"/>
        <v/>
      </c>
      <c r="BP1461" t="str">
        <f t="shared" si="449"/>
        <v/>
      </c>
      <c r="BQ1461" s="296"/>
      <c r="BR1461" s="332">
        <v>45086</v>
      </c>
      <c r="BS1461" s="2" t="s">
        <v>108</v>
      </c>
      <c r="BT1461" s="2" t="s">
        <v>158</v>
      </c>
      <c r="BU1461" s="323">
        <v>48580</v>
      </c>
      <c r="BV1461" s="323">
        <v>48944</v>
      </c>
      <c r="BW1461" s="324">
        <v>8760</v>
      </c>
      <c r="BX1461" s="325">
        <v>87.61</v>
      </c>
      <c r="BY1461" s="274">
        <f t="shared" si="450"/>
        <v>0.97602</v>
      </c>
      <c r="BZ1461" s="326">
        <f t="shared" si="460"/>
        <v>89.762504866703551</v>
      </c>
      <c r="CA1461" s="296" t="str">
        <f t="shared" si="461"/>
        <v/>
      </c>
    </row>
    <row r="1462" spans="12:79" x14ac:dyDescent="0.25">
      <c r="L1462" s="332">
        <v>43852</v>
      </c>
      <c r="M1462" s="2" t="s">
        <v>108</v>
      </c>
      <c r="N1462" s="2" t="s">
        <v>151</v>
      </c>
      <c r="O1462" s="323">
        <v>44197</v>
      </c>
      <c r="P1462" s="323">
        <v>44561</v>
      </c>
      <c r="Q1462" s="324">
        <v>8760</v>
      </c>
      <c r="R1462" s="325">
        <v>43.09</v>
      </c>
      <c r="S1462" s="274">
        <f t="shared" si="442"/>
        <v>1.0763799999999999</v>
      </c>
      <c r="T1462" s="326">
        <f t="shared" si="451"/>
        <v>40.032330589568744</v>
      </c>
      <c r="U1462" s="296" t="str">
        <f t="shared" si="443"/>
        <v/>
      </c>
      <c r="V1462" s="296"/>
      <c r="W1462" s="332">
        <v>44285</v>
      </c>
      <c r="X1462" s="2" t="s">
        <v>108</v>
      </c>
      <c r="Y1462" s="2" t="s">
        <v>138</v>
      </c>
      <c r="Z1462" s="323">
        <v>46023</v>
      </c>
      <c r="AA1462" s="323">
        <v>46387</v>
      </c>
      <c r="AB1462" s="324">
        <v>8760</v>
      </c>
      <c r="AC1462" s="325">
        <v>51.9</v>
      </c>
      <c r="AD1462" s="274">
        <f t="shared" si="444"/>
        <v>1.1062399999999999</v>
      </c>
      <c r="AE1462" s="326">
        <f t="shared" si="452"/>
        <v>46.91567833381545</v>
      </c>
      <c r="AF1462" s="296" t="str">
        <f t="shared" si="453"/>
        <v/>
      </c>
      <c r="AG1462" s="296"/>
      <c r="AH1462" s="332">
        <v>44722</v>
      </c>
      <c r="AI1462" s="2" t="s">
        <v>108</v>
      </c>
      <c r="AJ1462" s="2" t="s">
        <v>110</v>
      </c>
      <c r="AK1462" s="323">
        <v>44927</v>
      </c>
      <c r="AL1462" s="323">
        <v>45291</v>
      </c>
      <c r="AM1462" s="324">
        <v>8760</v>
      </c>
      <c r="AN1462" s="325">
        <v>225.28</v>
      </c>
      <c r="AO1462" s="274">
        <f t="shared" si="445"/>
        <v>1.02495</v>
      </c>
      <c r="AP1462" s="326">
        <f t="shared" si="454"/>
        <v>219.79608761402994</v>
      </c>
      <c r="AQ1462" s="296" t="str">
        <f t="shared" si="455"/>
        <v/>
      </c>
      <c r="AR1462" s="296"/>
      <c r="AS1462" s="332">
        <v>44742</v>
      </c>
      <c r="AT1462" s="2" t="s">
        <v>115</v>
      </c>
      <c r="AU1462" s="2" t="s">
        <v>145</v>
      </c>
      <c r="AV1462" s="323">
        <v>45748</v>
      </c>
      <c r="AW1462" s="323">
        <v>45838</v>
      </c>
      <c r="AX1462" s="324">
        <v>2184</v>
      </c>
      <c r="AY1462" s="325"/>
      <c r="AZ1462" s="274">
        <f t="shared" si="446"/>
        <v>1.02495</v>
      </c>
      <c r="BA1462" s="326" t="str">
        <f t="shared" si="456"/>
        <v/>
      </c>
      <c r="BB1462" s="296" t="str">
        <f t="shared" si="457"/>
        <v/>
      </c>
      <c r="BC1462" t="str">
        <f t="shared" si="447"/>
        <v/>
      </c>
      <c r="BD1462" s="296"/>
      <c r="BE1462" s="296"/>
      <c r="BF1462" s="332">
        <v>45105</v>
      </c>
      <c r="BG1462" s="2" t="s">
        <v>115</v>
      </c>
      <c r="BH1462" s="2" t="s">
        <v>138</v>
      </c>
      <c r="BI1462" s="323">
        <v>46023</v>
      </c>
      <c r="BJ1462" s="323">
        <v>46112</v>
      </c>
      <c r="BK1462" s="324">
        <v>2159</v>
      </c>
      <c r="BL1462" s="325"/>
      <c r="BM1462" s="274">
        <f t="shared" si="448"/>
        <v>0.97602</v>
      </c>
      <c r="BN1462" s="326" t="str">
        <f t="shared" si="458"/>
        <v/>
      </c>
      <c r="BO1462" s="296" t="str">
        <f t="shared" si="459"/>
        <v/>
      </c>
      <c r="BP1462" t="str">
        <f t="shared" si="449"/>
        <v/>
      </c>
      <c r="BQ1462" s="296"/>
      <c r="BR1462" s="332">
        <v>45085</v>
      </c>
      <c r="BS1462" s="2" t="s">
        <v>108</v>
      </c>
      <c r="BT1462" s="2" t="s">
        <v>111</v>
      </c>
      <c r="BU1462" s="323">
        <v>45292</v>
      </c>
      <c r="BV1462" s="323">
        <v>45657</v>
      </c>
      <c r="BW1462" s="324">
        <v>8784</v>
      </c>
      <c r="BX1462" s="325">
        <v>125.05</v>
      </c>
      <c r="BY1462" s="274">
        <f t="shared" si="450"/>
        <v>0.97602</v>
      </c>
      <c r="BZ1462" s="326">
        <f t="shared" si="460"/>
        <v>128.12237454150528</v>
      </c>
      <c r="CA1462" s="296">
        <f t="shared" si="461"/>
        <v>128.12237454150528</v>
      </c>
    </row>
    <row r="1463" spans="12:79" x14ac:dyDescent="0.25">
      <c r="L1463" s="332">
        <v>43852</v>
      </c>
      <c r="M1463" s="2" t="s">
        <v>108</v>
      </c>
      <c r="N1463" s="2" t="s">
        <v>133</v>
      </c>
      <c r="O1463" s="323">
        <v>44562</v>
      </c>
      <c r="P1463" s="323">
        <v>44926</v>
      </c>
      <c r="Q1463" s="324">
        <v>8760</v>
      </c>
      <c r="R1463" s="325">
        <v>46.13</v>
      </c>
      <c r="S1463" s="274">
        <f t="shared" si="442"/>
        <v>1.0763799999999999</v>
      </c>
      <c r="T1463" s="326">
        <f t="shared" si="451"/>
        <v>42.856611977182787</v>
      </c>
      <c r="U1463" s="296" t="str">
        <f t="shared" si="443"/>
        <v/>
      </c>
      <c r="V1463" s="296"/>
      <c r="W1463" s="332">
        <v>44285</v>
      </c>
      <c r="X1463" s="2" t="s">
        <v>108</v>
      </c>
      <c r="Y1463" s="2" t="s">
        <v>141</v>
      </c>
      <c r="Z1463" s="323">
        <v>46388</v>
      </c>
      <c r="AA1463" s="323">
        <v>46752</v>
      </c>
      <c r="AB1463" s="324">
        <v>8760</v>
      </c>
      <c r="AC1463" s="325">
        <v>52.28</v>
      </c>
      <c r="AD1463" s="274">
        <f t="shared" si="444"/>
        <v>1.1062399999999999</v>
      </c>
      <c r="AE1463" s="326">
        <f t="shared" si="452"/>
        <v>47.259184263812557</v>
      </c>
      <c r="AF1463" s="296" t="str">
        <f t="shared" si="453"/>
        <v/>
      </c>
      <c r="AG1463" s="296"/>
      <c r="AH1463" s="332">
        <v>44722</v>
      </c>
      <c r="AI1463" s="2" t="s">
        <v>108</v>
      </c>
      <c r="AJ1463" s="2" t="s">
        <v>111</v>
      </c>
      <c r="AK1463" s="323">
        <v>45292</v>
      </c>
      <c r="AL1463" s="323">
        <v>45657</v>
      </c>
      <c r="AM1463" s="324">
        <v>8784</v>
      </c>
      <c r="AN1463" s="325">
        <v>170.82</v>
      </c>
      <c r="AO1463" s="274">
        <f t="shared" si="445"/>
        <v>1.02495</v>
      </c>
      <c r="AP1463" s="326">
        <f t="shared" si="454"/>
        <v>166.66178837992095</v>
      </c>
      <c r="AQ1463" s="296">
        <f t="shared" si="455"/>
        <v>166.66178837992095</v>
      </c>
      <c r="AR1463" s="296"/>
      <c r="AS1463" s="332">
        <v>44741</v>
      </c>
      <c r="AT1463" s="2" t="s">
        <v>115</v>
      </c>
      <c r="AU1463" s="2" t="s">
        <v>186</v>
      </c>
      <c r="AV1463" s="323">
        <v>44835</v>
      </c>
      <c r="AW1463" s="323">
        <v>44926</v>
      </c>
      <c r="AX1463" s="324">
        <v>2209</v>
      </c>
      <c r="AY1463" s="325">
        <v>362.23</v>
      </c>
      <c r="AZ1463" s="274">
        <f t="shared" si="446"/>
        <v>1.02495</v>
      </c>
      <c r="BA1463" s="326">
        <f t="shared" si="456"/>
        <v>353.41236157861363</v>
      </c>
      <c r="BB1463" s="296" t="str">
        <f t="shared" si="457"/>
        <v/>
      </c>
      <c r="BC1463" t="str">
        <f t="shared" si="447"/>
        <v/>
      </c>
      <c r="BD1463" s="296"/>
      <c r="BE1463" s="296"/>
      <c r="BF1463" s="332">
        <v>45104</v>
      </c>
      <c r="BG1463" s="2" t="s">
        <v>115</v>
      </c>
      <c r="BH1463" s="2" t="s">
        <v>137</v>
      </c>
      <c r="BI1463" s="323">
        <v>45108</v>
      </c>
      <c r="BJ1463" s="323">
        <v>45199</v>
      </c>
      <c r="BK1463" s="324">
        <v>2208</v>
      </c>
      <c r="BL1463" s="325">
        <v>102.96</v>
      </c>
      <c r="BM1463" s="274">
        <f t="shared" si="448"/>
        <v>0.97602</v>
      </c>
      <c r="BN1463" s="326">
        <f t="shared" si="458"/>
        <v>105.48964160570479</v>
      </c>
      <c r="BO1463" s="296" t="str">
        <f t="shared" si="459"/>
        <v/>
      </c>
      <c r="BP1463" t="str">
        <f t="shared" si="449"/>
        <v/>
      </c>
      <c r="BQ1463" s="296"/>
      <c r="BR1463" s="332">
        <v>45085</v>
      </c>
      <c r="BS1463" s="2" t="s">
        <v>108</v>
      </c>
      <c r="BT1463" s="2" t="s">
        <v>135</v>
      </c>
      <c r="BU1463" s="323">
        <v>45658</v>
      </c>
      <c r="BV1463" s="323">
        <v>46022</v>
      </c>
      <c r="BW1463" s="324">
        <v>8760</v>
      </c>
      <c r="BX1463" s="325">
        <v>116.19</v>
      </c>
      <c r="BY1463" s="274">
        <f t="shared" si="450"/>
        <v>0.97602</v>
      </c>
      <c r="BZ1463" s="326">
        <f t="shared" si="460"/>
        <v>119.04469170713715</v>
      </c>
      <c r="CA1463" s="296" t="str">
        <f t="shared" si="461"/>
        <v/>
      </c>
    </row>
    <row r="1464" spans="12:79" x14ac:dyDescent="0.25">
      <c r="L1464" s="332">
        <v>43852</v>
      </c>
      <c r="M1464" s="2" t="s">
        <v>108</v>
      </c>
      <c r="N1464" s="2" t="s">
        <v>110</v>
      </c>
      <c r="O1464" s="323">
        <v>44927</v>
      </c>
      <c r="P1464" s="323">
        <v>45291</v>
      </c>
      <c r="Q1464" s="324">
        <v>8760</v>
      </c>
      <c r="R1464" s="325">
        <v>48.25</v>
      </c>
      <c r="S1464" s="274">
        <f t="shared" si="442"/>
        <v>1.0763799999999999</v>
      </c>
      <c r="T1464" s="326">
        <f t="shared" si="451"/>
        <v>44.826176629071519</v>
      </c>
      <c r="U1464" s="296" t="str">
        <f t="shared" si="443"/>
        <v/>
      </c>
      <c r="V1464" s="296"/>
      <c r="W1464" s="332">
        <v>44284</v>
      </c>
      <c r="X1464" s="2" t="s">
        <v>108</v>
      </c>
      <c r="Y1464" s="2" t="s">
        <v>133</v>
      </c>
      <c r="Z1464" s="323">
        <v>44562</v>
      </c>
      <c r="AA1464" s="323">
        <v>44926</v>
      </c>
      <c r="AB1464" s="324">
        <v>8760</v>
      </c>
      <c r="AC1464" s="325">
        <v>56.13</v>
      </c>
      <c r="AD1464" s="274">
        <f t="shared" si="444"/>
        <v>1.1062399999999999</v>
      </c>
      <c r="AE1464" s="326">
        <f t="shared" si="452"/>
        <v>50.739441712467467</v>
      </c>
      <c r="AF1464" s="296" t="str">
        <f t="shared" si="453"/>
        <v/>
      </c>
      <c r="AG1464" s="296"/>
      <c r="AH1464" s="332">
        <v>44722</v>
      </c>
      <c r="AI1464" s="2" t="s">
        <v>108</v>
      </c>
      <c r="AJ1464" s="2" t="s">
        <v>135</v>
      </c>
      <c r="AK1464" s="323">
        <v>45658</v>
      </c>
      <c r="AL1464" s="323">
        <v>46022</v>
      </c>
      <c r="AM1464" s="324">
        <v>8760</v>
      </c>
      <c r="AN1464" s="325">
        <v>151.28</v>
      </c>
      <c r="AO1464" s="274">
        <f t="shared" si="445"/>
        <v>1.02495</v>
      </c>
      <c r="AP1464" s="326">
        <f t="shared" si="454"/>
        <v>147.59744377774524</v>
      </c>
      <c r="AQ1464" s="296" t="str">
        <f t="shared" si="455"/>
        <v/>
      </c>
      <c r="AR1464" s="296"/>
      <c r="AS1464" s="332">
        <v>44741</v>
      </c>
      <c r="AT1464" s="2" t="s">
        <v>115</v>
      </c>
      <c r="AU1464" s="2" t="s">
        <v>110</v>
      </c>
      <c r="AV1464" s="323">
        <v>44927</v>
      </c>
      <c r="AW1464" s="323">
        <v>45016</v>
      </c>
      <c r="AX1464" s="324">
        <v>2159</v>
      </c>
      <c r="AY1464" s="325">
        <v>337.52</v>
      </c>
      <c r="AZ1464" s="274">
        <f t="shared" si="446"/>
        <v>1.02495</v>
      </c>
      <c r="BA1464" s="326">
        <f t="shared" si="456"/>
        <v>329.30386848138932</v>
      </c>
      <c r="BB1464" s="296" t="str">
        <f t="shared" si="457"/>
        <v/>
      </c>
      <c r="BC1464" t="str">
        <f t="shared" si="447"/>
        <v/>
      </c>
      <c r="BD1464" s="296"/>
      <c r="BE1464" s="296"/>
      <c r="BF1464" s="332">
        <v>45104</v>
      </c>
      <c r="BG1464" s="2" t="s">
        <v>115</v>
      </c>
      <c r="BH1464" s="2" t="s">
        <v>116</v>
      </c>
      <c r="BI1464" s="323">
        <v>45200</v>
      </c>
      <c r="BJ1464" s="323">
        <v>45291</v>
      </c>
      <c r="BK1464" s="324">
        <v>2209</v>
      </c>
      <c r="BL1464" s="325">
        <v>132.52000000000001</v>
      </c>
      <c r="BM1464" s="274">
        <f t="shared" si="448"/>
        <v>0.97602</v>
      </c>
      <c r="BN1464" s="326">
        <f t="shared" si="458"/>
        <v>135.7759062314297</v>
      </c>
      <c r="BO1464" s="296">
        <f t="shared" si="459"/>
        <v>135.7759062314297</v>
      </c>
      <c r="BP1464">
        <f t="shared" si="449"/>
        <v>1</v>
      </c>
      <c r="BQ1464" s="296"/>
      <c r="BR1464" s="332">
        <v>45085</v>
      </c>
      <c r="BS1464" s="2" t="s">
        <v>108</v>
      </c>
      <c r="BT1464" s="2" t="s">
        <v>138</v>
      </c>
      <c r="BU1464" s="323">
        <v>46023</v>
      </c>
      <c r="BV1464" s="323">
        <v>46387</v>
      </c>
      <c r="BW1464" s="324">
        <v>8760</v>
      </c>
      <c r="BX1464" s="325">
        <v>102.6</v>
      </c>
      <c r="BY1464" s="274">
        <f t="shared" si="450"/>
        <v>0.97602</v>
      </c>
      <c r="BZ1464" s="326">
        <f t="shared" si="460"/>
        <v>105.12079670498555</v>
      </c>
      <c r="CA1464" s="296" t="str">
        <f t="shared" si="461"/>
        <v/>
      </c>
    </row>
    <row r="1465" spans="12:79" x14ac:dyDescent="0.25">
      <c r="L1465" s="332">
        <v>43852</v>
      </c>
      <c r="M1465" s="2" t="s">
        <v>108</v>
      </c>
      <c r="N1465" s="2" t="s">
        <v>111</v>
      </c>
      <c r="O1465" s="323">
        <v>45292</v>
      </c>
      <c r="P1465" s="323">
        <v>45657</v>
      </c>
      <c r="Q1465" s="324">
        <v>8784</v>
      </c>
      <c r="R1465" s="325">
        <v>48.44</v>
      </c>
      <c r="S1465" s="274">
        <f t="shared" si="442"/>
        <v>1.0763799999999999</v>
      </c>
      <c r="T1465" s="326">
        <f t="shared" si="451"/>
        <v>45.002694215797398</v>
      </c>
      <c r="U1465" s="296" t="str">
        <f t="shared" si="443"/>
        <v/>
      </c>
      <c r="V1465" s="296"/>
      <c r="W1465" s="332">
        <v>44284</v>
      </c>
      <c r="X1465" s="2" t="s">
        <v>108</v>
      </c>
      <c r="Y1465" s="2" t="s">
        <v>110</v>
      </c>
      <c r="Z1465" s="323">
        <v>44927</v>
      </c>
      <c r="AA1465" s="323">
        <v>45291</v>
      </c>
      <c r="AB1465" s="324">
        <v>8760</v>
      </c>
      <c r="AC1465" s="325">
        <v>55.55</v>
      </c>
      <c r="AD1465" s="274">
        <f t="shared" si="444"/>
        <v>1.1062399999999999</v>
      </c>
      <c r="AE1465" s="326">
        <f t="shared" si="452"/>
        <v>50.21514318773503</v>
      </c>
      <c r="AF1465" s="296" t="str">
        <f t="shared" si="453"/>
        <v/>
      </c>
      <c r="AG1465" s="296"/>
      <c r="AH1465" s="332">
        <v>44722</v>
      </c>
      <c r="AI1465" s="2" t="s">
        <v>108</v>
      </c>
      <c r="AJ1465" s="2" t="s">
        <v>138</v>
      </c>
      <c r="AK1465" s="323">
        <v>46023</v>
      </c>
      <c r="AL1465" s="323">
        <v>46387</v>
      </c>
      <c r="AM1465" s="324">
        <v>8760</v>
      </c>
      <c r="AN1465" s="325">
        <v>138</v>
      </c>
      <c r="AO1465" s="274">
        <f t="shared" si="445"/>
        <v>1.02495</v>
      </c>
      <c r="AP1465" s="326">
        <f t="shared" si="454"/>
        <v>134.64071418117956</v>
      </c>
      <c r="AQ1465" s="296" t="str">
        <f t="shared" si="455"/>
        <v/>
      </c>
      <c r="AR1465" s="296"/>
      <c r="AS1465" s="332">
        <v>44741</v>
      </c>
      <c r="AT1465" s="2" t="s">
        <v>115</v>
      </c>
      <c r="AU1465" s="2" t="s">
        <v>134</v>
      </c>
      <c r="AV1465" s="323">
        <v>45017</v>
      </c>
      <c r="AW1465" s="323">
        <v>45107</v>
      </c>
      <c r="AX1465" s="324">
        <v>2184</v>
      </c>
      <c r="AY1465" s="325">
        <v>246.38</v>
      </c>
      <c r="AZ1465" s="274">
        <f t="shared" si="446"/>
        <v>1.02495</v>
      </c>
      <c r="BA1465" s="326">
        <f t="shared" si="456"/>
        <v>240.38245768086247</v>
      </c>
      <c r="BB1465" s="296" t="str">
        <f t="shared" si="457"/>
        <v/>
      </c>
      <c r="BC1465" t="str">
        <f t="shared" si="447"/>
        <v/>
      </c>
      <c r="BD1465" s="296"/>
      <c r="BE1465" s="296"/>
      <c r="BF1465" s="332">
        <v>45104</v>
      </c>
      <c r="BG1465" s="2" t="s">
        <v>115</v>
      </c>
      <c r="BH1465" s="2" t="s">
        <v>111</v>
      </c>
      <c r="BI1465" s="323">
        <v>45292</v>
      </c>
      <c r="BJ1465" s="323">
        <v>45382</v>
      </c>
      <c r="BK1465" s="324">
        <v>2183</v>
      </c>
      <c r="BL1465" s="325">
        <v>150.4</v>
      </c>
      <c r="BM1465" s="274">
        <f t="shared" si="448"/>
        <v>0.97602</v>
      </c>
      <c r="BN1465" s="326">
        <f t="shared" si="458"/>
        <v>154.09520296715232</v>
      </c>
      <c r="BO1465" s="296">
        <f t="shared" si="459"/>
        <v>154.09520296715232</v>
      </c>
      <c r="BP1465">
        <f t="shared" si="449"/>
        <v>1</v>
      </c>
      <c r="BQ1465" s="296"/>
      <c r="BR1465" s="332">
        <v>45085</v>
      </c>
      <c r="BS1465" s="2" t="s">
        <v>108</v>
      </c>
      <c r="BT1465" s="2" t="s">
        <v>141</v>
      </c>
      <c r="BU1465" s="323">
        <v>46388</v>
      </c>
      <c r="BV1465" s="323">
        <v>46752</v>
      </c>
      <c r="BW1465" s="324">
        <v>8760</v>
      </c>
      <c r="BX1465" s="325">
        <v>92.53</v>
      </c>
      <c r="BY1465" s="274">
        <f t="shared" si="450"/>
        <v>0.97602</v>
      </c>
      <c r="BZ1465" s="326">
        <f t="shared" si="460"/>
        <v>94.803385176533268</v>
      </c>
      <c r="CA1465" s="296" t="str">
        <f t="shared" si="461"/>
        <v/>
      </c>
    </row>
    <row r="1466" spans="12:79" x14ac:dyDescent="0.25">
      <c r="L1466" s="332">
        <v>43852</v>
      </c>
      <c r="M1466" s="2" t="s">
        <v>108</v>
      </c>
      <c r="N1466" s="2" t="s">
        <v>135</v>
      </c>
      <c r="O1466" s="323">
        <v>45658</v>
      </c>
      <c r="P1466" s="323">
        <v>46022</v>
      </c>
      <c r="Q1466" s="324">
        <v>8760</v>
      </c>
      <c r="R1466" s="325">
        <v>48.95</v>
      </c>
      <c r="S1466" s="274">
        <f t="shared" si="442"/>
        <v>1.0763799999999999</v>
      </c>
      <c r="T1466" s="326">
        <f t="shared" si="451"/>
        <v>45.476504580166861</v>
      </c>
      <c r="U1466" s="296" t="str">
        <f t="shared" si="443"/>
        <v/>
      </c>
      <c r="V1466" s="296"/>
      <c r="W1466" s="332">
        <v>44284</v>
      </c>
      <c r="X1466" s="2" t="s">
        <v>108</v>
      </c>
      <c r="Y1466" s="2" t="s">
        <v>111</v>
      </c>
      <c r="Z1466" s="323">
        <v>45292</v>
      </c>
      <c r="AA1466" s="323">
        <v>45657</v>
      </c>
      <c r="AB1466" s="324">
        <v>8784</v>
      </c>
      <c r="AC1466" s="325">
        <v>52.55</v>
      </c>
      <c r="AD1466" s="274">
        <f t="shared" si="444"/>
        <v>1.1062399999999999</v>
      </c>
      <c r="AE1466" s="326">
        <f t="shared" si="452"/>
        <v>47.503254266705241</v>
      </c>
      <c r="AF1466" s="296" t="str">
        <f t="shared" si="453"/>
        <v/>
      </c>
      <c r="AG1466" s="296"/>
      <c r="AH1466" s="332">
        <v>44722</v>
      </c>
      <c r="AI1466" s="2" t="s">
        <v>108</v>
      </c>
      <c r="AJ1466" s="2" t="s">
        <v>141</v>
      </c>
      <c r="AK1466" s="323">
        <v>46388</v>
      </c>
      <c r="AL1466" s="323">
        <v>46752</v>
      </c>
      <c r="AM1466" s="324">
        <v>8760</v>
      </c>
      <c r="AN1466" s="325">
        <v>117.93</v>
      </c>
      <c r="AO1466" s="274">
        <f t="shared" si="445"/>
        <v>1.02495</v>
      </c>
      <c r="AP1466" s="326">
        <f t="shared" si="454"/>
        <v>115.05927118396019</v>
      </c>
      <c r="AQ1466" s="296" t="str">
        <f t="shared" si="455"/>
        <v/>
      </c>
      <c r="AR1466" s="296"/>
      <c r="AS1466" s="332">
        <v>44741</v>
      </c>
      <c r="AT1466" s="2" t="s">
        <v>115</v>
      </c>
      <c r="AU1466" s="2" t="s">
        <v>137</v>
      </c>
      <c r="AV1466" s="323">
        <v>45108</v>
      </c>
      <c r="AW1466" s="323">
        <v>45199</v>
      </c>
      <c r="AX1466" s="324">
        <v>2208</v>
      </c>
      <c r="AY1466" s="325">
        <v>246.34</v>
      </c>
      <c r="AZ1466" s="274">
        <f t="shared" si="446"/>
        <v>1.02495</v>
      </c>
      <c r="BA1466" s="326">
        <f t="shared" si="456"/>
        <v>240.34343138689692</v>
      </c>
      <c r="BB1466" s="296" t="str">
        <f t="shared" si="457"/>
        <v/>
      </c>
      <c r="BC1466" t="str">
        <f t="shared" si="447"/>
        <v/>
      </c>
      <c r="BD1466" s="296"/>
      <c r="BE1466" s="296"/>
      <c r="BF1466" s="332">
        <v>45104</v>
      </c>
      <c r="BG1466" s="2" t="s">
        <v>115</v>
      </c>
      <c r="BH1466" s="2" t="s">
        <v>117</v>
      </c>
      <c r="BI1466" s="323">
        <v>45383</v>
      </c>
      <c r="BJ1466" s="323">
        <v>45473</v>
      </c>
      <c r="BK1466" s="324">
        <v>2184</v>
      </c>
      <c r="BL1466" s="325">
        <v>125.8</v>
      </c>
      <c r="BM1466" s="274">
        <f t="shared" si="448"/>
        <v>0.97602</v>
      </c>
      <c r="BN1466" s="326">
        <f t="shared" si="458"/>
        <v>128.89080141800372</v>
      </c>
      <c r="BO1466" s="296">
        <f t="shared" si="459"/>
        <v>128.89080141800372</v>
      </c>
      <c r="BP1466">
        <f t="shared" si="449"/>
        <v>1</v>
      </c>
      <c r="BQ1466" s="296"/>
      <c r="BR1466" s="332">
        <v>45085</v>
      </c>
      <c r="BS1466" s="2" t="s">
        <v>108</v>
      </c>
      <c r="BT1466" s="2" t="s">
        <v>143</v>
      </c>
      <c r="BU1466" s="323">
        <v>46753</v>
      </c>
      <c r="BV1466" s="323">
        <v>47118</v>
      </c>
      <c r="BW1466" s="324">
        <v>8784</v>
      </c>
      <c r="BX1466" s="325">
        <v>92.05</v>
      </c>
      <c r="BY1466" s="274">
        <f t="shared" si="450"/>
        <v>0.97602</v>
      </c>
      <c r="BZ1466" s="326">
        <f t="shared" si="460"/>
        <v>94.311591975574274</v>
      </c>
      <c r="CA1466" s="296" t="str">
        <f t="shared" si="461"/>
        <v/>
      </c>
    </row>
    <row r="1467" spans="12:79" x14ac:dyDescent="0.25">
      <c r="L1467" s="332">
        <v>43852</v>
      </c>
      <c r="M1467" s="2" t="s">
        <v>108</v>
      </c>
      <c r="N1467" s="2" t="s">
        <v>138</v>
      </c>
      <c r="O1467" s="323">
        <v>46023</v>
      </c>
      <c r="P1467" s="323">
        <v>46387</v>
      </c>
      <c r="Q1467" s="324">
        <v>8760</v>
      </c>
      <c r="R1467" s="325">
        <v>49.5</v>
      </c>
      <c r="S1467" s="274">
        <f t="shared" si="442"/>
        <v>1.0763799999999999</v>
      </c>
      <c r="T1467" s="326">
        <f t="shared" si="451"/>
        <v>45.987476541741771</v>
      </c>
      <c r="U1467" s="296" t="str">
        <f t="shared" si="443"/>
        <v/>
      </c>
      <c r="V1467" s="296"/>
      <c r="W1467" s="332">
        <v>44284</v>
      </c>
      <c r="X1467" s="2" t="s">
        <v>108</v>
      </c>
      <c r="Y1467" s="2" t="s">
        <v>135</v>
      </c>
      <c r="Z1467" s="323">
        <v>45658</v>
      </c>
      <c r="AA1467" s="323">
        <v>46022</v>
      </c>
      <c r="AB1467" s="324">
        <v>8760</v>
      </c>
      <c r="AC1467" s="325">
        <v>51.33</v>
      </c>
      <c r="AD1467" s="274">
        <f t="shared" si="444"/>
        <v>1.1062399999999999</v>
      </c>
      <c r="AE1467" s="326">
        <f t="shared" si="452"/>
        <v>46.400419438819789</v>
      </c>
      <c r="AF1467" s="296" t="str">
        <f t="shared" si="453"/>
        <v/>
      </c>
      <c r="AG1467" s="296"/>
      <c r="AH1467" s="332">
        <v>44722</v>
      </c>
      <c r="AI1467" s="2" t="s">
        <v>108</v>
      </c>
      <c r="AJ1467" s="2" t="s">
        <v>143</v>
      </c>
      <c r="AK1467" s="323">
        <v>46753</v>
      </c>
      <c r="AL1467" s="323">
        <v>47118</v>
      </c>
      <c r="AM1467" s="324">
        <v>8784</v>
      </c>
      <c r="AN1467" s="325">
        <v>113.43</v>
      </c>
      <c r="AO1467" s="274">
        <f t="shared" si="445"/>
        <v>1.02495</v>
      </c>
      <c r="AP1467" s="326">
        <f t="shared" si="454"/>
        <v>110.66881311283477</v>
      </c>
      <c r="AQ1467" s="296" t="str">
        <f t="shared" si="455"/>
        <v/>
      </c>
      <c r="AR1467" s="296"/>
      <c r="AS1467" s="332">
        <v>44741</v>
      </c>
      <c r="AT1467" s="2" t="s">
        <v>115</v>
      </c>
      <c r="AU1467" s="2" t="s">
        <v>116</v>
      </c>
      <c r="AV1467" s="323">
        <v>45200</v>
      </c>
      <c r="AW1467" s="323">
        <v>45291</v>
      </c>
      <c r="AX1467" s="324">
        <v>2209</v>
      </c>
      <c r="AY1467" s="325">
        <v>296.02</v>
      </c>
      <c r="AZ1467" s="274">
        <f t="shared" si="446"/>
        <v>1.02495</v>
      </c>
      <c r="BA1467" s="326">
        <f t="shared" si="456"/>
        <v>288.81408849212153</v>
      </c>
      <c r="BB1467" s="296" t="str">
        <f t="shared" si="457"/>
        <v/>
      </c>
      <c r="BC1467">
        <f t="shared" si="447"/>
        <v>1</v>
      </c>
      <c r="BD1467" s="296"/>
      <c r="BE1467" s="296"/>
      <c r="BF1467" s="332">
        <v>45104</v>
      </c>
      <c r="BG1467" s="2" t="s">
        <v>115</v>
      </c>
      <c r="BH1467" s="2" t="s">
        <v>118</v>
      </c>
      <c r="BI1467" s="323">
        <v>45474</v>
      </c>
      <c r="BJ1467" s="323">
        <v>45565</v>
      </c>
      <c r="BK1467" s="324">
        <v>2208</v>
      </c>
      <c r="BL1467" s="325">
        <v>135.19999999999999</v>
      </c>
      <c r="BM1467" s="274">
        <f t="shared" si="448"/>
        <v>0.97602</v>
      </c>
      <c r="BN1467" s="326">
        <f t="shared" si="458"/>
        <v>138.52175160345072</v>
      </c>
      <c r="BO1467" s="296">
        <f t="shared" si="459"/>
        <v>138.52175160345072</v>
      </c>
      <c r="BP1467">
        <f t="shared" si="449"/>
        <v>1</v>
      </c>
      <c r="BQ1467" s="296"/>
      <c r="BR1467" s="332">
        <v>45085</v>
      </c>
      <c r="BS1467" s="2" t="s">
        <v>108</v>
      </c>
      <c r="BT1467" s="2" t="s">
        <v>146</v>
      </c>
      <c r="BU1467" s="323">
        <v>47119</v>
      </c>
      <c r="BV1467" s="323">
        <v>47483</v>
      </c>
      <c r="BW1467" s="324">
        <v>8760</v>
      </c>
      <c r="BX1467" s="325">
        <v>89.44</v>
      </c>
      <c r="BY1467" s="274">
        <f t="shared" si="450"/>
        <v>0.97602</v>
      </c>
      <c r="BZ1467" s="326">
        <f t="shared" si="460"/>
        <v>91.637466445359721</v>
      </c>
      <c r="CA1467" s="296" t="str">
        <f t="shared" si="461"/>
        <v/>
      </c>
    </row>
    <row r="1468" spans="12:79" x14ac:dyDescent="0.25">
      <c r="L1468" s="332">
        <v>43851</v>
      </c>
      <c r="M1468" s="2" t="s">
        <v>108</v>
      </c>
      <c r="N1468" s="2" t="s">
        <v>151</v>
      </c>
      <c r="O1468" s="323">
        <v>44197</v>
      </c>
      <c r="P1468" s="323">
        <v>44561</v>
      </c>
      <c r="Q1468" s="324">
        <v>8760</v>
      </c>
      <c r="R1468" s="325">
        <v>42.83</v>
      </c>
      <c r="S1468" s="274">
        <f t="shared" si="442"/>
        <v>1.0763799999999999</v>
      </c>
      <c r="T1468" s="326">
        <f t="shared" si="451"/>
        <v>39.790780207733327</v>
      </c>
      <c r="U1468" s="296" t="str">
        <f t="shared" si="443"/>
        <v/>
      </c>
      <c r="V1468" s="296"/>
      <c r="W1468" s="332">
        <v>44284</v>
      </c>
      <c r="X1468" s="2" t="s">
        <v>108</v>
      </c>
      <c r="Y1468" s="2" t="s">
        <v>138</v>
      </c>
      <c r="Z1468" s="323">
        <v>46023</v>
      </c>
      <c r="AA1468" s="323">
        <v>46387</v>
      </c>
      <c r="AB1468" s="324">
        <v>8760</v>
      </c>
      <c r="AC1468" s="325">
        <v>51.58</v>
      </c>
      <c r="AD1468" s="274">
        <f t="shared" si="444"/>
        <v>1.1062399999999999</v>
      </c>
      <c r="AE1468" s="326">
        <f t="shared" si="452"/>
        <v>46.626410182238942</v>
      </c>
      <c r="AF1468" s="296" t="str">
        <f t="shared" si="453"/>
        <v/>
      </c>
      <c r="AG1468" s="296"/>
      <c r="AH1468" s="332">
        <v>44722</v>
      </c>
      <c r="AI1468" s="2" t="s">
        <v>108</v>
      </c>
      <c r="AJ1468" s="2" t="s">
        <v>146</v>
      </c>
      <c r="AK1468" s="323">
        <v>47119</v>
      </c>
      <c r="AL1468" s="323">
        <v>47483</v>
      </c>
      <c r="AM1468" s="324">
        <v>8760</v>
      </c>
      <c r="AN1468" s="325">
        <v>112.19</v>
      </c>
      <c r="AO1468" s="274">
        <f t="shared" si="445"/>
        <v>1.02495</v>
      </c>
      <c r="AP1468" s="326">
        <f t="shared" si="454"/>
        <v>109.45899799990242</v>
      </c>
      <c r="AQ1468" s="296" t="str">
        <f t="shared" si="455"/>
        <v/>
      </c>
      <c r="AR1468" s="296"/>
      <c r="AS1468" s="332">
        <v>44741</v>
      </c>
      <c r="AT1468" s="2" t="s">
        <v>115</v>
      </c>
      <c r="AU1468" s="2" t="s">
        <v>111</v>
      </c>
      <c r="AV1468" s="323">
        <v>45292</v>
      </c>
      <c r="AW1468" s="323">
        <v>45382</v>
      </c>
      <c r="AX1468" s="324">
        <v>2183</v>
      </c>
      <c r="AY1468" s="325">
        <v>257.05</v>
      </c>
      <c r="AZ1468" s="274">
        <f t="shared" si="446"/>
        <v>1.02495</v>
      </c>
      <c r="BA1468" s="326">
        <f t="shared" si="456"/>
        <v>250.79272159617543</v>
      </c>
      <c r="BB1468" s="296" t="str">
        <f t="shared" si="457"/>
        <v/>
      </c>
      <c r="BC1468">
        <f t="shared" si="447"/>
        <v>1</v>
      </c>
      <c r="BD1468" s="296"/>
      <c r="BE1468" s="296"/>
      <c r="BF1468" s="332">
        <v>45104</v>
      </c>
      <c r="BG1468" s="2" t="s">
        <v>115</v>
      </c>
      <c r="BH1468" s="2" t="s">
        <v>140</v>
      </c>
      <c r="BI1468" s="323">
        <v>45566</v>
      </c>
      <c r="BJ1468" s="323">
        <v>45657</v>
      </c>
      <c r="BK1468" s="324">
        <v>2209</v>
      </c>
      <c r="BL1468" s="325">
        <v>161.4</v>
      </c>
      <c r="BM1468" s="274">
        <f t="shared" si="448"/>
        <v>0.97602</v>
      </c>
      <c r="BN1468" s="326">
        <f t="shared" si="458"/>
        <v>165.36546382246266</v>
      </c>
      <c r="BO1468" s="296" t="str">
        <f t="shared" si="459"/>
        <v/>
      </c>
      <c r="BP1468" t="str">
        <f t="shared" si="449"/>
        <v/>
      </c>
      <c r="BQ1468" s="296"/>
      <c r="BR1468" s="332">
        <v>45085</v>
      </c>
      <c r="BS1468" s="2" t="s">
        <v>108</v>
      </c>
      <c r="BT1468" s="2" t="s">
        <v>149</v>
      </c>
      <c r="BU1468" s="323">
        <v>47484</v>
      </c>
      <c r="BV1468" s="323">
        <v>47848</v>
      </c>
      <c r="BW1468" s="324">
        <v>8760</v>
      </c>
      <c r="BX1468" s="325">
        <v>88.34</v>
      </c>
      <c r="BY1468" s="274">
        <f t="shared" si="450"/>
        <v>0.97602</v>
      </c>
      <c r="BZ1468" s="326">
        <f t="shared" si="460"/>
        <v>90.510440359828692</v>
      </c>
      <c r="CA1468" s="296" t="str">
        <f t="shared" si="461"/>
        <v/>
      </c>
    </row>
    <row r="1469" spans="12:79" x14ac:dyDescent="0.25">
      <c r="L1469" s="332">
        <v>43851</v>
      </c>
      <c r="M1469" s="2" t="s">
        <v>108</v>
      </c>
      <c r="N1469" s="2" t="s">
        <v>133</v>
      </c>
      <c r="O1469" s="323">
        <v>44562</v>
      </c>
      <c r="P1469" s="323">
        <v>44926</v>
      </c>
      <c r="Q1469" s="324">
        <v>8760</v>
      </c>
      <c r="R1469" s="325">
        <v>46.02</v>
      </c>
      <c r="S1469" s="274">
        <f t="shared" si="442"/>
        <v>1.0763799999999999</v>
      </c>
      <c r="T1469" s="326">
        <f t="shared" si="451"/>
        <v>42.754417584867802</v>
      </c>
      <c r="U1469" s="296" t="str">
        <f t="shared" si="443"/>
        <v/>
      </c>
      <c r="V1469" s="296"/>
      <c r="W1469" s="332">
        <v>44284</v>
      </c>
      <c r="X1469" s="2" t="s">
        <v>108</v>
      </c>
      <c r="Y1469" s="2" t="s">
        <v>141</v>
      </c>
      <c r="Z1469" s="323">
        <v>46388</v>
      </c>
      <c r="AA1469" s="323">
        <v>46752</v>
      </c>
      <c r="AB1469" s="324">
        <v>8760</v>
      </c>
      <c r="AC1469" s="325">
        <v>51.95</v>
      </c>
      <c r="AD1469" s="274">
        <f t="shared" si="444"/>
        <v>1.1062399999999999</v>
      </c>
      <c r="AE1469" s="326">
        <f t="shared" si="452"/>
        <v>46.960876482499287</v>
      </c>
      <c r="AF1469" s="296" t="str">
        <f t="shared" si="453"/>
        <v/>
      </c>
      <c r="AG1469" s="296"/>
      <c r="AH1469" s="332">
        <v>44722</v>
      </c>
      <c r="AI1469" s="2" t="s">
        <v>108</v>
      </c>
      <c r="AJ1469" s="2" t="s">
        <v>149</v>
      </c>
      <c r="AK1469" s="323">
        <v>47484</v>
      </c>
      <c r="AL1469" s="323">
        <v>47848</v>
      </c>
      <c r="AM1469" s="324">
        <v>8760</v>
      </c>
      <c r="AN1469" s="325">
        <v>101.93</v>
      </c>
      <c r="AO1469" s="274">
        <f t="shared" si="445"/>
        <v>1.02495</v>
      </c>
      <c r="AP1469" s="326">
        <f t="shared" si="454"/>
        <v>99.448753597736484</v>
      </c>
      <c r="AQ1469" s="296" t="str">
        <f t="shared" si="455"/>
        <v/>
      </c>
      <c r="AR1469" s="296"/>
      <c r="AS1469" s="332">
        <v>44741</v>
      </c>
      <c r="AT1469" s="2" t="s">
        <v>115</v>
      </c>
      <c r="AU1469" s="2" t="s">
        <v>117</v>
      </c>
      <c r="AV1469" s="323">
        <v>45383</v>
      </c>
      <c r="AW1469" s="323">
        <v>45473</v>
      </c>
      <c r="AX1469" s="324">
        <v>2184</v>
      </c>
      <c r="AY1469" s="325">
        <v>134.63</v>
      </c>
      <c r="AZ1469" s="274">
        <f t="shared" si="446"/>
        <v>1.02495</v>
      </c>
      <c r="BA1469" s="326">
        <f t="shared" si="456"/>
        <v>131.35274891458118</v>
      </c>
      <c r="BB1469" s="296" t="str">
        <f t="shared" si="457"/>
        <v/>
      </c>
      <c r="BC1469">
        <f t="shared" si="447"/>
        <v>1</v>
      </c>
      <c r="BD1469" s="296"/>
      <c r="BE1469" s="296"/>
      <c r="BF1469" s="332">
        <v>45104</v>
      </c>
      <c r="BG1469" s="2" t="s">
        <v>115</v>
      </c>
      <c r="BH1469" s="2" t="s">
        <v>135</v>
      </c>
      <c r="BI1469" s="323">
        <v>45658</v>
      </c>
      <c r="BJ1469" s="323">
        <v>45747</v>
      </c>
      <c r="BK1469" s="324">
        <v>2159</v>
      </c>
      <c r="BL1469" s="325">
        <v>159.59</v>
      </c>
      <c r="BM1469" s="274">
        <f t="shared" si="448"/>
        <v>0.97602</v>
      </c>
      <c r="BN1469" s="326">
        <f t="shared" si="458"/>
        <v>163.51099362717977</v>
      </c>
      <c r="BO1469" s="296" t="str">
        <f t="shared" si="459"/>
        <v/>
      </c>
      <c r="BP1469" t="str">
        <f t="shared" si="449"/>
        <v/>
      </c>
      <c r="BQ1469" s="296"/>
      <c r="BR1469" s="332">
        <v>45085</v>
      </c>
      <c r="BS1469" s="2" t="s">
        <v>108</v>
      </c>
      <c r="BT1469" s="2" t="s">
        <v>153</v>
      </c>
      <c r="BU1469" s="323">
        <v>47849</v>
      </c>
      <c r="BV1469" s="323">
        <v>48213</v>
      </c>
      <c r="BW1469" s="324">
        <v>8760</v>
      </c>
      <c r="BX1469" s="325">
        <v>88.05</v>
      </c>
      <c r="BY1469" s="274">
        <f t="shared" si="450"/>
        <v>0.97602</v>
      </c>
      <c r="BZ1469" s="326">
        <f t="shared" si="460"/>
        <v>90.213315300915966</v>
      </c>
      <c r="CA1469" s="296" t="str">
        <f t="shared" si="461"/>
        <v/>
      </c>
    </row>
    <row r="1470" spans="12:79" x14ac:dyDescent="0.25">
      <c r="L1470" s="332">
        <v>43851</v>
      </c>
      <c r="M1470" s="2" t="s">
        <v>108</v>
      </c>
      <c r="N1470" s="2" t="s">
        <v>110</v>
      </c>
      <c r="O1470" s="323">
        <v>44927</v>
      </c>
      <c r="P1470" s="323">
        <v>45291</v>
      </c>
      <c r="Q1470" s="324">
        <v>8760</v>
      </c>
      <c r="R1470" s="325">
        <v>48.23</v>
      </c>
      <c r="S1470" s="274">
        <f t="shared" si="442"/>
        <v>1.0763799999999999</v>
      </c>
      <c r="T1470" s="326">
        <f t="shared" si="451"/>
        <v>44.807595830468792</v>
      </c>
      <c r="U1470" s="296" t="str">
        <f t="shared" si="443"/>
        <v/>
      </c>
      <c r="V1470" s="296"/>
      <c r="W1470" s="332">
        <v>44281</v>
      </c>
      <c r="X1470" s="2" t="s">
        <v>108</v>
      </c>
      <c r="Y1470" s="2" t="s">
        <v>133</v>
      </c>
      <c r="Z1470" s="323">
        <v>44562</v>
      </c>
      <c r="AA1470" s="323">
        <v>44926</v>
      </c>
      <c r="AB1470" s="324">
        <v>8760</v>
      </c>
      <c r="AC1470" s="325">
        <v>56.21</v>
      </c>
      <c r="AD1470" s="274">
        <f t="shared" si="444"/>
        <v>1.1062399999999999</v>
      </c>
      <c r="AE1470" s="326">
        <f t="shared" si="452"/>
        <v>50.811758750361591</v>
      </c>
      <c r="AF1470" s="296" t="str">
        <f t="shared" si="453"/>
        <v/>
      </c>
      <c r="AG1470" s="296"/>
      <c r="AH1470" s="332">
        <v>44722</v>
      </c>
      <c r="AI1470" s="2" t="s">
        <v>108</v>
      </c>
      <c r="AJ1470" s="2" t="s">
        <v>153</v>
      </c>
      <c r="AK1470" s="323">
        <v>47849</v>
      </c>
      <c r="AL1470" s="323">
        <v>48213</v>
      </c>
      <c r="AM1470" s="324">
        <v>8760</v>
      </c>
      <c r="AN1470" s="325">
        <v>108.99</v>
      </c>
      <c r="AO1470" s="274">
        <f t="shared" si="445"/>
        <v>1.02495</v>
      </c>
      <c r="AP1470" s="326">
        <f t="shared" si="454"/>
        <v>106.33689448265768</v>
      </c>
      <c r="AQ1470" s="296" t="str">
        <f t="shared" si="455"/>
        <v/>
      </c>
      <c r="AR1470" s="296"/>
      <c r="AS1470" s="332">
        <v>44741</v>
      </c>
      <c r="AT1470" s="2" t="s">
        <v>115</v>
      </c>
      <c r="AU1470" s="2" t="s">
        <v>118</v>
      </c>
      <c r="AV1470" s="323">
        <v>45474</v>
      </c>
      <c r="AW1470" s="323">
        <v>45565</v>
      </c>
      <c r="AX1470" s="324">
        <v>2208</v>
      </c>
      <c r="AY1470" s="325">
        <v>132.01</v>
      </c>
      <c r="AZ1470" s="274">
        <f t="shared" si="446"/>
        <v>1.02495</v>
      </c>
      <c r="BA1470" s="326">
        <f t="shared" si="456"/>
        <v>128.79652665983704</v>
      </c>
      <c r="BB1470" s="296" t="str">
        <f t="shared" si="457"/>
        <v/>
      </c>
      <c r="BC1470">
        <f t="shared" si="447"/>
        <v>1</v>
      </c>
      <c r="BD1470" s="296"/>
      <c r="BE1470" s="296"/>
      <c r="BF1470" s="332">
        <v>45104</v>
      </c>
      <c r="BG1470" s="2" t="s">
        <v>115</v>
      </c>
      <c r="BH1470" s="2" t="s">
        <v>145</v>
      </c>
      <c r="BI1470" s="323">
        <v>45748</v>
      </c>
      <c r="BJ1470" s="323">
        <v>45838</v>
      </c>
      <c r="BK1470" s="324">
        <v>2184</v>
      </c>
      <c r="BL1470" s="325">
        <v>102.16</v>
      </c>
      <c r="BM1470" s="274">
        <f t="shared" si="448"/>
        <v>0.97602</v>
      </c>
      <c r="BN1470" s="326">
        <f t="shared" si="458"/>
        <v>104.66998627077314</v>
      </c>
      <c r="BO1470" s="296" t="str">
        <f t="shared" si="459"/>
        <v/>
      </c>
      <c r="BP1470" t="str">
        <f t="shared" si="449"/>
        <v/>
      </c>
      <c r="BQ1470" s="296"/>
      <c r="BR1470" s="332">
        <v>45085</v>
      </c>
      <c r="BS1470" s="2" t="s">
        <v>108</v>
      </c>
      <c r="BT1470" s="2" t="s">
        <v>155</v>
      </c>
      <c r="BU1470" s="323">
        <v>48214</v>
      </c>
      <c r="BV1470" s="323">
        <v>48579</v>
      </c>
      <c r="BW1470" s="324">
        <v>8784</v>
      </c>
      <c r="BX1470" s="325">
        <v>87.57</v>
      </c>
      <c r="BY1470" s="274">
        <f t="shared" si="450"/>
        <v>0.97602</v>
      </c>
      <c r="BZ1470" s="326">
        <f t="shared" si="460"/>
        <v>89.721522099956957</v>
      </c>
      <c r="CA1470" s="296" t="str">
        <f t="shared" si="461"/>
        <v/>
      </c>
    </row>
    <row r="1471" spans="12:79" x14ac:dyDescent="0.25">
      <c r="L1471" s="332">
        <v>43851</v>
      </c>
      <c r="M1471" s="2" t="s">
        <v>108</v>
      </c>
      <c r="N1471" s="2" t="s">
        <v>111</v>
      </c>
      <c r="O1471" s="323">
        <v>45292</v>
      </c>
      <c r="P1471" s="323">
        <v>45657</v>
      </c>
      <c r="Q1471" s="324">
        <v>8784</v>
      </c>
      <c r="R1471" s="325">
        <v>48.35</v>
      </c>
      <c r="S1471" s="274">
        <f t="shared" si="442"/>
        <v>1.0763799999999999</v>
      </c>
      <c r="T1471" s="326">
        <f t="shared" si="451"/>
        <v>44.91908062208514</v>
      </c>
      <c r="U1471" s="296" t="str">
        <f t="shared" si="443"/>
        <v/>
      </c>
      <c r="V1471" s="296"/>
      <c r="W1471" s="332">
        <v>44281</v>
      </c>
      <c r="X1471" s="2" t="s">
        <v>108</v>
      </c>
      <c r="Y1471" s="2" t="s">
        <v>110</v>
      </c>
      <c r="Z1471" s="323">
        <v>44927</v>
      </c>
      <c r="AA1471" s="323">
        <v>45291</v>
      </c>
      <c r="AB1471" s="324">
        <v>8760</v>
      </c>
      <c r="AC1471" s="325">
        <v>55.61</v>
      </c>
      <c r="AD1471" s="274">
        <f t="shared" si="444"/>
        <v>1.1062399999999999</v>
      </c>
      <c r="AE1471" s="326">
        <f t="shared" si="452"/>
        <v>50.26938096615563</v>
      </c>
      <c r="AF1471" s="296" t="str">
        <f t="shared" si="453"/>
        <v/>
      </c>
      <c r="AG1471" s="296"/>
      <c r="AH1471" s="332">
        <v>44722</v>
      </c>
      <c r="AI1471" s="2" t="s">
        <v>108</v>
      </c>
      <c r="AJ1471" s="2" t="s">
        <v>155</v>
      </c>
      <c r="AK1471" s="323">
        <v>48214</v>
      </c>
      <c r="AL1471" s="323">
        <v>48579</v>
      </c>
      <c r="AM1471" s="324">
        <v>8784</v>
      </c>
      <c r="AN1471" s="325">
        <v>108.99</v>
      </c>
      <c r="AO1471" s="274">
        <f t="shared" si="445"/>
        <v>1.02495</v>
      </c>
      <c r="AP1471" s="326">
        <f t="shared" si="454"/>
        <v>106.33689448265768</v>
      </c>
      <c r="AQ1471" s="296" t="str">
        <f t="shared" si="455"/>
        <v/>
      </c>
      <c r="AR1471" s="296"/>
      <c r="AS1471" s="332">
        <v>44741</v>
      </c>
      <c r="AT1471" s="2" t="s">
        <v>115</v>
      </c>
      <c r="AU1471" s="2" t="s">
        <v>140</v>
      </c>
      <c r="AV1471" s="323">
        <v>45566</v>
      </c>
      <c r="AW1471" s="323">
        <v>45657</v>
      </c>
      <c r="AX1471" s="324">
        <v>2209</v>
      </c>
      <c r="AY1471" s="325">
        <v>173.01</v>
      </c>
      <c r="AZ1471" s="274">
        <f t="shared" si="446"/>
        <v>1.02495</v>
      </c>
      <c r="BA1471" s="326">
        <f t="shared" si="456"/>
        <v>168.79847797453533</v>
      </c>
      <c r="BB1471" s="296" t="str">
        <f t="shared" si="457"/>
        <v/>
      </c>
      <c r="BC1471" t="str">
        <f t="shared" si="447"/>
        <v/>
      </c>
      <c r="BD1471" s="296"/>
      <c r="BE1471" s="296"/>
      <c r="BF1471" s="332">
        <v>45104</v>
      </c>
      <c r="BG1471" s="2" t="s">
        <v>115</v>
      </c>
      <c r="BH1471" s="2" t="s">
        <v>148</v>
      </c>
      <c r="BI1471" s="323">
        <v>45839</v>
      </c>
      <c r="BJ1471" s="323">
        <v>45930</v>
      </c>
      <c r="BK1471" s="324">
        <v>2208</v>
      </c>
      <c r="BL1471" s="325">
        <v>100.01</v>
      </c>
      <c r="BM1471" s="274">
        <f t="shared" si="448"/>
        <v>0.97602</v>
      </c>
      <c r="BN1471" s="326">
        <f t="shared" si="458"/>
        <v>102.46716255814431</v>
      </c>
      <c r="BO1471" s="296" t="str">
        <f t="shared" si="459"/>
        <v/>
      </c>
      <c r="BP1471" t="str">
        <f t="shared" si="449"/>
        <v/>
      </c>
      <c r="BQ1471" s="296"/>
      <c r="BR1471" s="332">
        <v>45085</v>
      </c>
      <c r="BS1471" s="2" t="s">
        <v>108</v>
      </c>
      <c r="BT1471" s="2" t="s">
        <v>158</v>
      </c>
      <c r="BU1471" s="323">
        <v>48580</v>
      </c>
      <c r="BV1471" s="323">
        <v>48944</v>
      </c>
      <c r="BW1471" s="324">
        <v>8760</v>
      </c>
      <c r="BX1471" s="325">
        <v>86.89</v>
      </c>
      <c r="BY1471" s="274">
        <f t="shared" si="450"/>
        <v>0.97602</v>
      </c>
      <c r="BZ1471" s="326">
        <f t="shared" si="460"/>
        <v>89.024815065265059</v>
      </c>
      <c r="CA1471" s="296" t="str">
        <f t="shared" si="461"/>
        <v/>
      </c>
    </row>
    <row r="1472" spans="12:79" x14ac:dyDescent="0.25">
      <c r="L1472" s="332">
        <v>43851</v>
      </c>
      <c r="M1472" s="2" t="s">
        <v>108</v>
      </c>
      <c r="N1472" s="2" t="s">
        <v>135</v>
      </c>
      <c r="O1472" s="323">
        <v>45658</v>
      </c>
      <c r="P1472" s="323">
        <v>46022</v>
      </c>
      <c r="Q1472" s="324">
        <v>8760</v>
      </c>
      <c r="R1472" s="325">
        <v>48.85</v>
      </c>
      <c r="S1472" s="274">
        <f t="shared" si="442"/>
        <v>1.0763799999999999</v>
      </c>
      <c r="T1472" s="326">
        <f t="shared" si="451"/>
        <v>45.383600587153239</v>
      </c>
      <c r="U1472" s="296" t="str">
        <f t="shared" si="443"/>
        <v/>
      </c>
      <c r="V1472" s="296"/>
      <c r="W1472" s="332">
        <v>44281</v>
      </c>
      <c r="X1472" s="2" t="s">
        <v>108</v>
      </c>
      <c r="Y1472" s="2" t="s">
        <v>111</v>
      </c>
      <c r="Z1472" s="323">
        <v>45292</v>
      </c>
      <c r="AA1472" s="323">
        <v>45657</v>
      </c>
      <c r="AB1472" s="324">
        <v>8784</v>
      </c>
      <c r="AC1472" s="325">
        <v>52.71</v>
      </c>
      <c r="AD1472" s="274">
        <f t="shared" si="444"/>
        <v>1.1062399999999999</v>
      </c>
      <c r="AE1472" s="326">
        <f t="shared" si="452"/>
        <v>47.647888342493495</v>
      </c>
      <c r="AF1472" s="296" t="str">
        <f t="shared" si="453"/>
        <v/>
      </c>
      <c r="AG1472" s="296"/>
      <c r="AH1472" s="332">
        <v>44721</v>
      </c>
      <c r="AI1472" s="2" t="s">
        <v>108</v>
      </c>
      <c r="AJ1472" s="2" t="s">
        <v>110</v>
      </c>
      <c r="AK1472" s="323">
        <v>44927</v>
      </c>
      <c r="AL1472" s="323">
        <v>45291</v>
      </c>
      <c r="AM1472" s="324">
        <v>8760</v>
      </c>
      <c r="AN1472" s="325">
        <v>231.96</v>
      </c>
      <c r="AO1472" s="274">
        <f t="shared" si="445"/>
        <v>1.02495</v>
      </c>
      <c r="AP1472" s="326">
        <f t="shared" si="454"/>
        <v>226.31347870627835</v>
      </c>
      <c r="AQ1472" s="296" t="str">
        <f t="shared" si="455"/>
        <v/>
      </c>
      <c r="AR1472" s="296"/>
      <c r="AS1472" s="332">
        <v>44741</v>
      </c>
      <c r="AT1472" s="2" t="s">
        <v>115</v>
      </c>
      <c r="AU1472" s="2" t="s">
        <v>135</v>
      </c>
      <c r="AV1472" s="323">
        <v>45658</v>
      </c>
      <c r="AW1472" s="323">
        <v>45747</v>
      </c>
      <c r="AX1472" s="324">
        <v>2159</v>
      </c>
      <c r="AY1472" s="325">
        <v>162.38999999999999</v>
      </c>
      <c r="AZ1472" s="274">
        <f t="shared" si="446"/>
        <v>1.02495</v>
      </c>
      <c r="BA1472" s="326">
        <f t="shared" si="456"/>
        <v>158.43699692667934</v>
      </c>
      <c r="BB1472" s="296" t="str">
        <f t="shared" si="457"/>
        <v/>
      </c>
      <c r="BC1472" t="str">
        <f t="shared" si="447"/>
        <v/>
      </c>
      <c r="BD1472" s="296"/>
      <c r="BE1472" s="296"/>
      <c r="BF1472" s="332">
        <v>45104</v>
      </c>
      <c r="BG1472" s="2" t="s">
        <v>115</v>
      </c>
      <c r="BH1472" s="2" t="s">
        <v>152</v>
      </c>
      <c r="BI1472" s="323">
        <v>45931</v>
      </c>
      <c r="BJ1472" s="323">
        <v>46022</v>
      </c>
      <c r="BK1472" s="324">
        <v>2209</v>
      </c>
      <c r="BL1472" s="325">
        <v>130.06</v>
      </c>
      <c r="BM1472" s="274">
        <f t="shared" si="448"/>
        <v>0.97602</v>
      </c>
      <c r="BN1472" s="326">
        <f t="shared" si="458"/>
        <v>133.25546607651484</v>
      </c>
      <c r="BO1472" s="296" t="str">
        <f t="shared" si="459"/>
        <v/>
      </c>
      <c r="BP1472" t="str">
        <f t="shared" si="449"/>
        <v/>
      </c>
      <c r="BQ1472" s="296"/>
      <c r="BR1472" s="332">
        <v>45084</v>
      </c>
      <c r="BS1472" s="2" t="s">
        <v>108</v>
      </c>
      <c r="BT1472" s="2" t="s">
        <v>111</v>
      </c>
      <c r="BU1472" s="323">
        <v>45292</v>
      </c>
      <c r="BV1472" s="323">
        <v>45657</v>
      </c>
      <c r="BW1472" s="324">
        <v>8784</v>
      </c>
      <c r="BX1472" s="325">
        <v>122.14</v>
      </c>
      <c r="BY1472" s="274">
        <f t="shared" si="450"/>
        <v>0.97602</v>
      </c>
      <c r="BZ1472" s="326">
        <f t="shared" si="460"/>
        <v>125.14087826069138</v>
      </c>
      <c r="CA1472" s="296">
        <f t="shared" si="461"/>
        <v>125.14087826069138</v>
      </c>
    </row>
    <row r="1473" spans="12:79" x14ac:dyDescent="0.25">
      <c r="L1473" s="332">
        <v>43851</v>
      </c>
      <c r="M1473" s="2" t="s">
        <v>108</v>
      </c>
      <c r="N1473" s="2" t="s">
        <v>138</v>
      </c>
      <c r="O1473" s="323">
        <v>46023</v>
      </c>
      <c r="P1473" s="323">
        <v>46387</v>
      </c>
      <c r="Q1473" s="324">
        <v>8760</v>
      </c>
      <c r="R1473" s="325">
        <v>49.4</v>
      </c>
      <c r="S1473" s="274">
        <f t="shared" si="442"/>
        <v>1.0763799999999999</v>
      </c>
      <c r="T1473" s="326">
        <f t="shared" si="451"/>
        <v>45.894572548728149</v>
      </c>
      <c r="U1473" s="296" t="str">
        <f t="shared" si="443"/>
        <v/>
      </c>
      <c r="V1473" s="296"/>
      <c r="W1473" s="332">
        <v>44281</v>
      </c>
      <c r="X1473" s="2" t="s">
        <v>108</v>
      </c>
      <c r="Y1473" s="2" t="s">
        <v>135</v>
      </c>
      <c r="Z1473" s="323">
        <v>45658</v>
      </c>
      <c r="AA1473" s="323">
        <v>46022</v>
      </c>
      <c r="AB1473" s="324">
        <v>8760</v>
      </c>
      <c r="AC1473" s="325">
        <v>51.43</v>
      </c>
      <c r="AD1473" s="274">
        <f t="shared" si="444"/>
        <v>1.1062399999999999</v>
      </c>
      <c r="AE1473" s="326">
        <f t="shared" si="452"/>
        <v>46.49081573618745</v>
      </c>
      <c r="AF1473" s="296" t="str">
        <f t="shared" si="453"/>
        <v/>
      </c>
      <c r="AG1473" s="296"/>
      <c r="AH1473" s="332">
        <v>44721</v>
      </c>
      <c r="AI1473" s="2" t="s">
        <v>108</v>
      </c>
      <c r="AJ1473" s="2" t="s">
        <v>111</v>
      </c>
      <c r="AK1473" s="323">
        <v>45292</v>
      </c>
      <c r="AL1473" s="323">
        <v>45657</v>
      </c>
      <c r="AM1473" s="324">
        <v>8784</v>
      </c>
      <c r="AN1473" s="325">
        <v>181.2</v>
      </c>
      <c r="AO1473" s="274">
        <f t="shared" si="445"/>
        <v>1.02495</v>
      </c>
      <c r="AP1473" s="326">
        <f t="shared" si="454"/>
        <v>176.78911166398359</v>
      </c>
      <c r="AQ1473" s="296">
        <f t="shared" si="455"/>
        <v>176.78911166398359</v>
      </c>
      <c r="AR1473" s="296"/>
      <c r="AS1473" s="332">
        <v>44741</v>
      </c>
      <c r="AT1473" s="2" t="s">
        <v>115</v>
      </c>
      <c r="AU1473" s="2" t="s">
        <v>145</v>
      </c>
      <c r="AV1473" s="323">
        <v>45748</v>
      </c>
      <c r="AW1473" s="323">
        <v>45838</v>
      </c>
      <c r="AX1473" s="324">
        <v>2184</v>
      </c>
      <c r="AY1473" s="325"/>
      <c r="AZ1473" s="274">
        <f t="shared" si="446"/>
        <v>1.02495</v>
      </c>
      <c r="BA1473" s="326" t="str">
        <f t="shared" si="456"/>
        <v/>
      </c>
      <c r="BB1473" s="296" t="str">
        <f t="shared" si="457"/>
        <v/>
      </c>
      <c r="BC1473" t="str">
        <f t="shared" si="447"/>
        <v/>
      </c>
      <c r="BD1473" s="296"/>
      <c r="BE1473" s="296"/>
      <c r="BF1473" s="332">
        <v>45104</v>
      </c>
      <c r="BG1473" s="2" t="s">
        <v>115</v>
      </c>
      <c r="BH1473" s="2" t="s">
        <v>138</v>
      </c>
      <c r="BI1473" s="323">
        <v>46023</v>
      </c>
      <c r="BJ1473" s="323">
        <v>46112</v>
      </c>
      <c r="BK1473" s="324">
        <v>2159</v>
      </c>
      <c r="BL1473" s="325"/>
      <c r="BM1473" s="274">
        <f t="shared" si="448"/>
        <v>0.97602</v>
      </c>
      <c r="BN1473" s="326" t="str">
        <f t="shared" si="458"/>
        <v/>
      </c>
      <c r="BO1473" s="296" t="str">
        <f t="shared" si="459"/>
        <v/>
      </c>
      <c r="BP1473" t="str">
        <f t="shared" si="449"/>
        <v/>
      </c>
      <c r="BQ1473" s="296"/>
      <c r="BR1473" s="332">
        <v>45084</v>
      </c>
      <c r="BS1473" s="2" t="s">
        <v>108</v>
      </c>
      <c r="BT1473" s="2" t="s">
        <v>135</v>
      </c>
      <c r="BU1473" s="323">
        <v>45658</v>
      </c>
      <c r="BV1473" s="323">
        <v>46022</v>
      </c>
      <c r="BW1473" s="324">
        <v>8760</v>
      </c>
      <c r="BX1473" s="325">
        <v>114.68</v>
      </c>
      <c r="BY1473" s="274">
        <f t="shared" si="450"/>
        <v>0.97602</v>
      </c>
      <c r="BZ1473" s="326">
        <f t="shared" si="460"/>
        <v>117.49759226245365</v>
      </c>
      <c r="CA1473" s="296" t="str">
        <f t="shared" si="461"/>
        <v/>
      </c>
    </row>
    <row r="1474" spans="12:79" x14ac:dyDescent="0.25">
      <c r="L1474" s="332">
        <v>43850</v>
      </c>
      <c r="M1474" s="2" t="s">
        <v>108</v>
      </c>
      <c r="N1474" s="2" t="s">
        <v>151</v>
      </c>
      <c r="O1474" s="323">
        <v>44197</v>
      </c>
      <c r="P1474" s="323">
        <v>44561</v>
      </c>
      <c r="Q1474" s="324">
        <v>8760</v>
      </c>
      <c r="R1474" s="325">
        <v>42.87</v>
      </c>
      <c r="S1474" s="274">
        <f t="shared" si="442"/>
        <v>1.0763799999999999</v>
      </c>
      <c r="T1474" s="326">
        <f t="shared" si="451"/>
        <v>39.827941804938774</v>
      </c>
      <c r="U1474" s="296" t="str">
        <f t="shared" si="443"/>
        <v/>
      </c>
      <c r="V1474" s="296"/>
      <c r="W1474" s="332">
        <v>44281</v>
      </c>
      <c r="X1474" s="2" t="s">
        <v>108</v>
      </c>
      <c r="Y1474" s="2" t="s">
        <v>138</v>
      </c>
      <c r="Z1474" s="323">
        <v>46023</v>
      </c>
      <c r="AA1474" s="323">
        <v>46387</v>
      </c>
      <c r="AB1474" s="324">
        <v>8760</v>
      </c>
      <c r="AC1474" s="325">
        <v>51.68</v>
      </c>
      <c r="AD1474" s="274">
        <f t="shared" si="444"/>
        <v>1.1062399999999999</v>
      </c>
      <c r="AE1474" s="326">
        <f t="shared" si="452"/>
        <v>46.716806479606596</v>
      </c>
      <c r="AF1474" s="296" t="str">
        <f t="shared" si="453"/>
        <v/>
      </c>
      <c r="AG1474" s="296"/>
      <c r="AH1474" s="332">
        <v>44721</v>
      </c>
      <c r="AI1474" s="2" t="s">
        <v>108</v>
      </c>
      <c r="AJ1474" s="2" t="s">
        <v>135</v>
      </c>
      <c r="AK1474" s="323">
        <v>45658</v>
      </c>
      <c r="AL1474" s="323">
        <v>46022</v>
      </c>
      <c r="AM1474" s="324">
        <v>8760</v>
      </c>
      <c r="AN1474" s="325">
        <v>158</v>
      </c>
      <c r="AO1474" s="274">
        <f t="shared" si="445"/>
        <v>1.02495</v>
      </c>
      <c r="AP1474" s="326">
        <f t="shared" si="454"/>
        <v>154.15386116395922</v>
      </c>
      <c r="AQ1474" s="296" t="str">
        <f t="shared" si="455"/>
        <v/>
      </c>
      <c r="AR1474" s="296"/>
      <c r="AS1474" s="332">
        <v>44740</v>
      </c>
      <c r="AT1474" s="2" t="s">
        <v>115</v>
      </c>
      <c r="AU1474" s="2" t="s">
        <v>200</v>
      </c>
      <c r="AV1474" s="323">
        <v>44743</v>
      </c>
      <c r="AW1474" s="323">
        <v>44834</v>
      </c>
      <c r="AX1474" s="324">
        <v>2208</v>
      </c>
      <c r="AY1474" s="325">
        <v>293.82</v>
      </c>
      <c r="AZ1474" s="274">
        <f t="shared" si="446"/>
        <v>1.02495</v>
      </c>
      <c r="BA1474" s="326">
        <f t="shared" si="456"/>
        <v>286.66764232401579</v>
      </c>
      <c r="BB1474" s="296" t="str">
        <f t="shared" si="457"/>
        <v/>
      </c>
      <c r="BC1474" t="str">
        <f t="shared" si="447"/>
        <v/>
      </c>
      <c r="BD1474" s="296"/>
      <c r="BE1474" s="296"/>
      <c r="BF1474" s="332">
        <v>45103</v>
      </c>
      <c r="BG1474" s="2" t="s">
        <v>115</v>
      </c>
      <c r="BH1474" s="2" t="s">
        <v>137</v>
      </c>
      <c r="BI1474" s="323">
        <v>45108</v>
      </c>
      <c r="BJ1474" s="323">
        <v>45199</v>
      </c>
      <c r="BK1474" s="324">
        <v>2208</v>
      </c>
      <c r="BL1474" s="325">
        <v>99.22</v>
      </c>
      <c r="BM1474" s="274">
        <f t="shared" si="448"/>
        <v>0.97602</v>
      </c>
      <c r="BN1474" s="326">
        <f t="shared" si="458"/>
        <v>101.65775291489929</v>
      </c>
      <c r="BO1474" s="296" t="str">
        <f t="shared" si="459"/>
        <v/>
      </c>
      <c r="BP1474" t="str">
        <f t="shared" si="449"/>
        <v/>
      </c>
      <c r="BQ1474" s="296"/>
      <c r="BR1474" s="332">
        <v>45084</v>
      </c>
      <c r="BS1474" s="2" t="s">
        <v>108</v>
      </c>
      <c r="BT1474" s="2" t="s">
        <v>138</v>
      </c>
      <c r="BU1474" s="323">
        <v>46023</v>
      </c>
      <c r="BV1474" s="323">
        <v>46387</v>
      </c>
      <c r="BW1474" s="324">
        <v>8760</v>
      </c>
      <c r="BX1474" s="325">
        <v>100.75</v>
      </c>
      <c r="BY1474" s="274">
        <f t="shared" si="450"/>
        <v>0.97602</v>
      </c>
      <c r="BZ1474" s="326">
        <f t="shared" si="460"/>
        <v>103.22534374295608</v>
      </c>
      <c r="CA1474" s="296" t="str">
        <f t="shared" si="461"/>
        <v/>
      </c>
    </row>
    <row r="1475" spans="12:79" x14ac:dyDescent="0.25">
      <c r="L1475" s="332">
        <v>43850</v>
      </c>
      <c r="M1475" s="2" t="s">
        <v>108</v>
      </c>
      <c r="N1475" s="2" t="s">
        <v>133</v>
      </c>
      <c r="O1475" s="323">
        <v>44562</v>
      </c>
      <c r="P1475" s="323">
        <v>44926</v>
      </c>
      <c r="Q1475" s="324">
        <v>8760</v>
      </c>
      <c r="R1475" s="325">
        <v>46.25</v>
      </c>
      <c r="S1475" s="274">
        <f t="shared" si="442"/>
        <v>1.0763799999999999</v>
      </c>
      <c r="T1475" s="326">
        <f t="shared" si="451"/>
        <v>42.968096768799128</v>
      </c>
      <c r="U1475" s="296" t="str">
        <f t="shared" si="443"/>
        <v/>
      </c>
      <c r="V1475" s="296"/>
      <c r="W1475" s="332">
        <v>44281</v>
      </c>
      <c r="X1475" s="2" t="s">
        <v>108</v>
      </c>
      <c r="Y1475" s="2" t="s">
        <v>141</v>
      </c>
      <c r="Z1475" s="323">
        <v>46388</v>
      </c>
      <c r="AA1475" s="323">
        <v>46752</v>
      </c>
      <c r="AB1475" s="324">
        <v>8760</v>
      </c>
      <c r="AC1475" s="325">
        <v>52.05</v>
      </c>
      <c r="AD1475" s="274">
        <f t="shared" si="444"/>
        <v>1.1062399999999999</v>
      </c>
      <c r="AE1475" s="326">
        <f t="shared" si="452"/>
        <v>47.051272779866942</v>
      </c>
      <c r="AF1475" s="296" t="str">
        <f t="shared" si="453"/>
        <v/>
      </c>
      <c r="AG1475" s="296"/>
      <c r="AH1475" s="332">
        <v>44721</v>
      </c>
      <c r="AI1475" s="2" t="s">
        <v>108</v>
      </c>
      <c r="AJ1475" s="2" t="s">
        <v>138</v>
      </c>
      <c r="AK1475" s="323">
        <v>46023</v>
      </c>
      <c r="AL1475" s="323">
        <v>46387</v>
      </c>
      <c r="AM1475" s="324">
        <v>8760</v>
      </c>
      <c r="AN1475" s="325">
        <v>143.25</v>
      </c>
      <c r="AO1475" s="274">
        <f t="shared" si="445"/>
        <v>1.02495</v>
      </c>
      <c r="AP1475" s="326">
        <f t="shared" si="454"/>
        <v>139.76291526415923</v>
      </c>
      <c r="AQ1475" s="296" t="str">
        <f t="shared" si="455"/>
        <v/>
      </c>
      <c r="AR1475" s="296"/>
      <c r="AS1475" s="332">
        <v>44740</v>
      </c>
      <c r="AT1475" s="2" t="s">
        <v>115</v>
      </c>
      <c r="AU1475" s="2" t="s">
        <v>186</v>
      </c>
      <c r="AV1475" s="323">
        <v>44835</v>
      </c>
      <c r="AW1475" s="323">
        <v>44926</v>
      </c>
      <c r="AX1475" s="324">
        <v>2209</v>
      </c>
      <c r="AY1475" s="325">
        <v>343.93</v>
      </c>
      <c r="AZ1475" s="274">
        <f t="shared" si="446"/>
        <v>1.02495</v>
      </c>
      <c r="BA1475" s="326">
        <f t="shared" si="456"/>
        <v>335.55783208937021</v>
      </c>
      <c r="BB1475" s="296" t="str">
        <f t="shared" si="457"/>
        <v/>
      </c>
      <c r="BC1475" t="str">
        <f t="shared" si="447"/>
        <v/>
      </c>
      <c r="BD1475" s="296"/>
      <c r="BE1475" s="296"/>
      <c r="BF1475" s="332">
        <v>45103</v>
      </c>
      <c r="BG1475" s="2" t="s">
        <v>115</v>
      </c>
      <c r="BH1475" s="2" t="s">
        <v>116</v>
      </c>
      <c r="BI1475" s="323">
        <v>45200</v>
      </c>
      <c r="BJ1475" s="323">
        <v>45291</v>
      </c>
      <c r="BK1475" s="324">
        <v>2209</v>
      </c>
      <c r="BL1475" s="325">
        <v>128.30000000000001</v>
      </c>
      <c r="BM1475" s="274">
        <f t="shared" si="448"/>
        <v>0.97602</v>
      </c>
      <c r="BN1475" s="326">
        <f t="shared" si="458"/>
        <v>131.45222433966518</v>
      </c>
      <c r="BO1475" s="296">
        <f t="shared" si="459"/>
        <v>131.45222433966518</v>
      </c>
      <c r="BP1475">
        <f t="shared" si="449"/>
        <v>1</v>
      </c>
      <c r="BQ1475" s="296"/>
      <c r="BR1475" s="332">
        <v>45084</v>
      </c>
      <c r="BS1475" s="2" t="s">
        <v>108</v>
      </c>
      <c r="BT1475" s="2" t="s">
        <v>141</v>
      </c>
      <c r="BU1475" s="323">
        <v>46388</v>
      </c>
      <c r="BV1475" s="323">
        <v>46752</v>
      </c>
      <c r="BW1475" s="324">
        <v>8760</v>
      </c>
      <c r="BX1475" s="325">
        <v>91.1</v>
      </c>
      <c r="BY1475" s="274">
        <f t="shared" si="450"/>
        <v>0.97602</v>
      </c>
      <c r="BZ1475" s="326">
        <f t="shared" si="460"/>
        <v>93.338251265342919</v>
      </c>
      <c r="CA1475" s="296" t="str">
        <f t="shared" si="461"/>
        <v/>
      </c>
    </row>
    <row r="1476" spans="12:79" x14ac:dyDescent="0.25">
      <c r="L1476" s="332">
        <v>43850</v>
      </c>
      <c r="M1476" s="2" t="s">
        <v>108</v>
      </c>
      <c r="N1476" s="2" t="s">
        <v>110</v>
      </c>
      <c r="O1476" s="323">
        <v>44927</v>
      </c>
      <c r="P1476" s="323">
        <v>45291</v>
      </c>
      <c r="Q1476" s="324">
        <v>8760</v>
      </c>
      <c r="R1476" s="325">
        <v>48.27</v>
      </c>
      <c r="S1476" s="274">
        <f t="shared" si="442"/>
        <v>1.0763799999999999</v>
      </c>
      <c r="T1476" s="326">
        <f t="shared" si="451"/>
        <v>44.844757427674246</v>
      </c>
      <c r="U1476" s="296" t="str">
        <f t="shared" si="443"/>
        <v/>
      </c>
      <c r="V1476" s="296"/>
      <c r="W1476" s="332">
        <v>44280</v>
      </c>
      <c r="X1476" s="2" t="s">
        <v>108</v>
      </c>
      <c r="Y1476" s="2" t="s">
        <v>133</v>
      </c>
      <c r="Z1476" s="323">
        <v>44562</v>
      </c>
      <c r="AA1476" s="323">
        <v>44926</v>
      </c>
      <c r="AB1476" s="324">
        <v>8760</v>
      </c>
      <c r="AC1476" s="325">
        <v>55.23</v>
      </c>
      <c r="AD1476" s="274">
        <f t="shared" si="444"/>
        <v>1.1062399999999999</v>
      </c>
      <c r="AE1476" s="326">
        <f t="shared" si="452"/>
        <v>49.925875036158523</v>
      </c>
      <c r="AF1476" s="296" t="str">
        <f t="shared" si="453"/>
        <v/>
      </c>
      <c r="AG1476" s="296"/>
      <c r="AH1476" s="332">
        <v>44721</v>
      </c>
      <c r="AI1476" s="2" t="s">
        <v>108</v>
      </c>
      <c r="AJ1476" s="2" t="s">
        <v>141</v>
      </c>
      <c r="AK1476" s="323">
        <v>46388</v>
      </c>
      <c r="AL1476" s="323">
        <v>46752</v>
      </c>
      <c r="AM1476" s="324">
        <v>8760</v>
      </c>
      <c r="AN1476" s="325">
        <v>124</v>
      </c>
      <c r="AO1476" s="274">
        <f t="shared" si="445"/>
        <v>1.02495</v>
      </c>
      <c r="AP1476" s="326">
        <f t="shared" si="454"/>
        <v>120.98151129323381</v>
      </c>
      <c r="AQ1476" s="296" t="str">
        <f t="shared" si="455"/>
        <v/>
      </c>
      <c r="AR1476" s="296"/>
      <c r="AS1476" s="332">
        <v>44740</v>
      </c>
      <c r="AT1476" s="2" t="s">
        <v>115</v>
      </c>
      <c r="AU1476" s="2" t="s">
        <v>110</v>
      </c>
      <c r="AV1476" s="323">
        <v>44927</v>
      </c>
      <c r="AW1476" s="323">
        <v>45016</v>
      </c>
      <c r="AX1476" s="324">
        <v>2159</v>
      </c>
      <c r="AY1476" s="325">
        <v>317.02</v>
      </c>
      <c r="AZ1476" s="274">
        <f t="shared" si="446"/>
        <v>1.02495</v>
      </c>
      <c r="BA1476" s="326">
        <f t="shared" si="456"/>
        <v>309.30289282404016</v>
      </c>
      <c r="BB1476" s="296" t="str">
        <f t="shared" si="457"/>
        <v/>
      </c>
      <c r="BC1476" t="str">
        <f t="shared" si="447"/>
        <v/>
      </c>
      <c r="BD1476" s="296"/>
      <c r="BE1476" s="296"/>
      <c r="BF1476" s="332">
        <v>45103</v>
      </c>
      <c r="BG1476" s="2" t="s">
        <v>115</v>
      </c>
      <c r="BH1476" s="2" t="s">
        <v>111</v>
      </c>
      <c r="BI1476" s="323">
        <v>45292</v>
      </c>
      <c r="BJ1476" s="323">
        <v>45382</v>
      </c>
      <c r="BK1476" s="324">
        <v>2183</v>
      </c>
      <c r="BL1476" s="325">
        <v>146.87</v>
      </c>
      <c r="BM1476" s="274">
        <f t="shared" si="448"/>
        <v>0.97602</v>
      </c>
      <c r="BN1476" s="326">
        <f t="shared" si="458"/>
        <v>150.47847380176637</v>
      </c>
      <c r="BO1476" s="296">
        <f t="shared" si="459"/>
        <v>150.47847380176637</v>
      </c>
      <c r="BP1476">
        <f t="shared" si="449"/>
        <v>1</v>
      </c>
      <c r="BQ1476" s="296"/>
      <c r="BR1476" s="332">
        <v>45084</v>
      </c>
      <c r="BS1476" s="2" t="s">
        <v>108</v>
      </c>
      <c r="BT1476" s="2" t="s">
        <v>143</v>
      </c>
      <c r="BU1476" s="323">
        <v>46753</v>
      </c>
      <c r="BV1476" s="323">
        <v>47118</v>
      </c>
      <c r="BW1476" s="324">
        <v>8784</v>
      </c>
      <c r="BX1476" s="325">
        <v>90.62</v>
      </c>
      <c r="BY1476" s="274">
        <f t="shared" si="450"/>
        <v>0.97602</v>
      </c>
      <c r="BZ1476" s="326">
        <f t="shared" si="460"/>
        <v>92.846458064383938</v>
      </c>
      <c r="CA1476" s="296" t="str">
        <f t="shared" si="461"/>
        <v/>
      </c>
    </row>
    <row r="1477" spans="12:79" x14ac:dyDescent="0.25">
      <c r="L1477" s="332">
        <v>43850</v>
      </c>
      <c r="M1477" s="2" t="s">
        <v>108</v>
      </c>
      <c r="N1477" s="2" t="s">
        <v>111</v>
      </c>
      <c r="O1477" s="323">
        <v>45292</v>
      </c>
      <c r="P1477" s="323">
        <v>45657</v>
      </c>
      <c r="Q1477" s="324">
        <v>8784</v>
      </c>
      <c r="R1477" s="325">
        <v>48.43</v>
      </c>
      <c r="S1477" s="274">
        <f t="shared" si="442"/>
        <v>1.0763799999999999</v>
      </c>
      <c r="T1477" s="326">
        <f t="shared" si="451"/>
        <v>44.993403816496034</v>
      </c>
      <c r="U1477" s="296" t="str">
        <f t="shared" si="443"/>
        <v/>
      </c>
      <c r="V1477" s="296"/>
      <c r="W1477" s="332">
        <v>44280</v>
      </c>
      <c r="X1477" s="2" t="s">
        <v>108</v>
      </c>
      <c r="Y1477" s="2" t="s">
        <v>110</v>
      </c>
      <c r="Z1477" s="323">
        <v>44927</v>
      </c>
      <c r="AA1477" s="323">
        <v>45291</v>
      </c>
      <c r="AB1477" s="324">
        <v>8760</v>
      </c>
      <c r="AC1477" s="325">
        <v>54.86</v>
      </c>
      <c r="AD1477" s="274">
        <f t="shared" si="444"/>
        <v>1.1062399999999999</v>
      </c>
      <c r="AE1477" s="326">
        <f t="shared" si="452"/>
        <v>49.591408735898185</v>
      </c>
      <c r="AF1477" s="296" t="str">
        <f t="shared" si="453"/>
        <v/>
      </c>
      <c r="AG1477" s="296"/>
      <c r="AH1477" s="332">
        <v>44721</v>
      </c>
      <c r="AI1477" s="2" t="s">
        <v>108</v>
      </c>
      <c r="AJ1477" s="2" t="s">
        <v>143</v>
      </c>
      <c r="AK1477" s="323">
        <v>46753</v>
      </c>
      <c r="AL1477" s="323">
        <v>47118</v>
      </c>
      <c r="AM1477" s="324">
        <v>8784</v>
      </c>
      <c r="AN1477" s="325">
        <v>119.01</v>
      </c>
      <c r="AO1477" s="274">
        <f t="shared" si="445"/>
        <v>1.02495</v>
      </c>
      <c r="AP1477" s="326">
        <f t="shared" si="454"/>
        <v>116.1129811210303</v>
      </c>
      <c r="AQ1477" s="296" t="str">
        <f t="shared" si="455"/>
        <v/>
      </c>
      <c r="AR1477" s="296"/>
      <c r="AS1477" s="332">
        <v>44740</v>
      </c>
      <c r="AT1477" s="2" t="s">
        <v>115</v>
      </c>
      <c r="AU1477" s="2" t="s">
        <v>134</v>
      </c>
      <c r="AV1477" s="323">
        <v>45017</v>
      </c>
      <c r="AW1477" s="323">
        <v>45107</v>
      </c>
      <c r="AX1477" s="324">
        <v>2184</v>
      </c>
      <c r="AY1477" s="325">
        <v>234</v>
      </c>
      <c r="AZ1477" s="274">
        <f t="shared" si="446"/>
        <v>1.02495</v>
      </c>
      <c r="BA1477" s="326">
        <f t="shared" si="456"/>
        <v>228.30381969852186</v>
      </c>
      <c r="BB1477" s="296" t="str">
        <f t="shared" si="457"/>
        <v/>
      </c>
      <c r="BC1477" t="str">
        <f t="shared" si="447"/>
        <v/>
      </c>
      <c r="BD1477" s="296"/>
      <c r="BE1477" s="296"/>
      <c r="BF1477" s="332">
        <v>45103</v>
      </c>
      <c r="BG1477" s="2" t="s">
        <v>115</v>
      </c>
      <c r="BH1477" s="2" t="s">
        <v>117</v>
      </c>
      <c r="BI1477" s="323">
        <v>45383</v>
      </c>
      <c r="BJ1477" s="323">
        <v>45473</v>
      </c>
      <c r="BK1477" s="324">
        <v>2184</v>
      </c>
      <c r="BL1477" s="325">
        <v>122.44</v>
      </c>
      <c r="BM1477" s="274">
        <f t="shared" si="448"/>
        <v>0.97602</v>
      </c>
      <c r="BN1477" s="326">
        <f t="shared" si="458"/>
        <v>125.44824901129076</v>
      </c>
      <c r="BO1477" s="296">
        <f t="shared" si="459"/>
        <v>125.44824901129076</v>
      </c>
      <c r="BP1477">
        <f t="shared" si="449"/>
        <v>1</v>
      </c>
      <c r="BQ1477" s="296"/>
      <c r="BR1477" s="332">
        <v>45084</v>
      </c>
      <c r="BS1477" s="2" t="s">
        <v>108</v>
      </c>
      <c r="BT1477" s="2" t="s">
        <v>146</v>
      </c>
      <c r="BU1477" s="323">
        <v>47119</v>
      </c>
      <c r="BV1477" s="323">
        <v>47483</v>
      </c>
      <c r="BW1477" s="324">
        <v>8760</v>
      </c>
      <c r="BX1477" s="325">
        <v>88.01</v>
      </c>
      <c r="BY1477" s="274">
        <f t="shared" si="450"/>
        <v>0.97602</v>
      </c>
      <c r="BZ1477" s="326">
        <f t="shared" si="460"/>
        <v>90.172332534169385</v>
      </c>
      <c r="CA1477" s="296" t="str">
        <f t="shared" si="461"/>
        <v/>
      </c>
    </row>
    <row r="1478" spans="12:79" x14ac:dyDescent="0.25">
      <c r="L1478" s="332">
        <v>43850</v>
      </c>
      <c r="M1478" s="2" t="s">
        <v>108</v>
      </c>
      <c r="N1478" s="2" t="s">
        <v>135</v>
      </c>
      <c r="O1478" s="323">
        <v>45658</v>
      </c>
      <c r="P1478" s="323">
        <v>46022</v>
      </c>
      <c r="Q1478" s="324">
        <v>8760</v>
      </c>
      <c r="R1478" s="325">
        <v>48.93</v>
      </c>
      <c r="S1478" s="274">
        <f t="shared" si="442"/>
        <v>1.0763799999999999</v>
      </c>
      <c r="T1478" s="326">
        <f t="shared" si="451"/>
        <v>45.457923781564133</v>
      </c>
      <c r="U1478" s="296" t="str">
        <f t="shared" si="443"/>
        <v/>
      </c>
      <c r="V1478" s="296"/>
      <c r="W1478" s="332">
        <v>44280</v>
      </c>
      <c r="X1478" s="2" t="s">
        <v>108</v>
      </c>
      <c r="Y1478" s="2" t="s">
        <v>111</v>
      </c>
      <c r="Z1478" s="323">
        <v>45292</v>
      </c>
      <c r="AA1478" s="323">
        <v>45657</v>
      </c>
      <c r="AB1478" s="324">
        <v>8784</v>
      </c>
      <c r="AC1478" s="325">
        <v>52.17</v>
      </c>
      <c r="AD1478" s="274">
        <f t="shared" si="444"/>
        <v>1.1062399999999999</v>
      </c>
      <c r="AE1478" s="326">
        <f t="shared" si="452"/>
        <v>47.159748336708134</v>
      </c>
      <c r="AF1478" s="296" t="str">
        <f t="shared" si="453"/>
        <v/>
      </c>
      <c r="AG1478" s="296"/>
      <c r="AH1478" s="332">
        <v>44721</v>
      </c>
      <c r="AI1478" s="2" t="s">
        <v>108</v>
      </c>
      <c r="AJ1478" s="2" t="s">
        <v>146</v>
      </c>
      <c r="AK1478" s="323">
        <v>47119</v>
      </c>
      <c r="AL1478" s="323">
        <v>47483</v>
      </c>
      <c r="AM1478" s="324">
        <v>8760</v>
      </c>
      <c r="AN1478" s="325">
        <v>117.77</v>
      </c>
      <c r="AO1478" s="274">
        <f t="shared" si="445"/>
        <v>1.02495</v>
      </c>
      <c r="AP1478" s="326">
        <f t="shared" si="454"/>
        <v>114.90316600809795</v>
      </c>
      <c r="AQ1478" s="296" t="str">
        <f t="shared" si="455"/>
        <v/>
      </c>
      <c r="AR1478" s="296"/>
      <c r="AS1478" s="332">
        <v>44740</v>
      </c>
      <c r="AT1478" s="2" t="s">
        <v>115</v>
      </c>
      <c r="AU1478" s="2" t="s">
        <v>137</v>
      </c>
      <c r="AV1478" s="323">
        <v>45108</v>
      </c>
      <c r="AW1478" s="323">
        <v>45199</v>
      </c>
      <c r="AX1478" s="324">
        <v>2208</v>
      </c>
      <c r="AY1478" s="325">
        <v>237.3</v>
      </c>
      <c r="AZ1478" s="274">
        <f t="shared" si="446"/>
        <v>1.02495</v>
      </c>
      <c r="BA1478" s="326">
        <f t="shared" si="456"/>
        <v>231.52348895068053</v>
      </c>
      <c r="BB1478" s="296" t="str">
        <f t="shared" si="457"/>
        <v/>
      </c>
      <c r="BC1478" t="str">
        <f t="shared" si="447"/>
        <v/>
      </c>
      <c r="BD1478" s="296"/>
      <c r="BE1478" s="296"/>
      <c r="BF1478" s="332">
        <v>45103</v>
      </c>
      <c r="BG1478" s="2" t="s">
        <v>115</v>
      </c>
      <c r="BH1478" s="2" t="s">
        <v>118</v>
      </c>
      <c r="BI1478" s="323">
        <v>45474</v>
      </c>
      <c r="BJ1478" s="323">
        <v>45565</v>
      </c>
      <c r="BK1478" s="324">
        <v>2208</v>
      </c>
      <c r="BL1478" s="325">
        <v>130.80000000000001</v>
      </c>
      <c r="BM1478" s="274">
        <f t="shared" si="448"/>
        <v>0.97602</v>
      </c>
      <c r="BN1478" s="326">
        <f t="shared" si="458"/>
        <v>134.01364726132661</v>
      </c>
      <c r="BO1478" s="296">
        <f t="shared" si="459"/>
        <v>134.01364726132661</v>
      </c>
      <c r="BP1478">
        <f t="shared" si="449"/>
        <v>1</v>
      </c>
      <c r="BQ1478" s="296"/>
      <c r="BR1478" s="332">
        <v>45084</v>
      </c>
      <c r="BS1478" s="2" t="s">
        <v>108</v>
      </c>
      <c r="BT1478" s="2" t="s">
        <v>149</v>
      </c>
      <c r="BU1478" s="323">
        <v>47484</v>
      </c>
      <c r="BV1478" s="323">
        <v>47848</v>
      </c>
      <c r="BW1478" s="324">
        <v>8760</v>
      </c>
      <c r="BX1478" s="325">
        <v>86.91</v>
      </c>
      <c r="BY1478" s="274">
        <f t="shared" si="450"/>
        <v>0.97602</v>
      </c>
      <c r="BZ1478" s="326">
        <f t="shared" si="460"/>
        <v>89.045306448638343</v>
      </c>
      <c r="CA1478" s="296" t="str">
        <f t="shared" si="461"/>
        <v/>
      </c>
    </row>
    <row r="1479" spans="12:79" x14ac:dyDescent="0.25">
      <c r="L1479" s="332">
        <v>43850</v>
      </c>
      <c r="M1479" s="2" t="s">
        <v>108</v>
      </c>
      <c r="N1479" s="2" t="s">
        <v>138</v>
      </c>
      <c r="O1479" s="323">
        <v>46023</v>
      </c>
      <c r="P1479" s="323">
        <v>46387</v>
      </c>
      <c r="Q1479" s="324">
        <v>8760</v>
      </c>
      <c r="R1479" s="325">
        <v>49.48</v>
      </c>
      <c r="S1479" s="274">
        <f t="shared" si="442"/>
        <v>1.0763799999999999</v>
      </c>
      <c r="T1479" s="326">
        <f t="shared" si="451"/>
        <v>45.968895743139043</v>
      </c>
      <c r="U1479" s="296" t="str">
        <f t="shared" si="443"/>
        <v/>
      </c>
      <c r="V1479" s="296"/>
      <c r="W1479" s="332">
        <v>44280</v>
      </c>
      <c r="X1479" s="2" t="s">
        <v>108</v>
      </c>
      <c r="Y1479" s="2" t="s">
        <v>135</v>
      </c>
      <c r="Z1479" s="323">
        <v>45658</v>
      </c>
      <c r="AA1479" s="323">
        <v>46022</v>
      </c>
      <c r="AB1479" s="324">
        <v>8760</v>
      </c>
      <c r="AC1479" s="325">
        <v>51</v>
      </c>
      <c r="AD1479" s="274">
        <f t="shared" si="444"/>
        <v>1.1062399999999999</v>
      </c>
      <c r="AE1479" s="326">
        <f t="shared" si="452"/>
        <v>46.102111657506512</v>
      </c>
      <c r="AF1479" s="296" t="str">
        <f t="shared" si="453"/>
        <v/>
      </c>
      <c r="AG1479" s="296"/>
      <c r="AH1479" s="332">
        <v>44721</v>
      </c>
      <c r="AI1479" s="2" t="s">
        <v>108</v>
      </c>
      <c r="AJ1479" s="2" t="s">
        <v>149</v>
      </c>
      <c r="AK1479" s="323">
        <v>47484</v>
      </c>
      <c r="AL1479" s="323">
        <v>47848</v>
      </c>
      <c r="AM1479" s="324">
        <v>8760</v>
      </c>
      <c r="AN1479" s="325">
        <v>107.51</v>
      </c>
      <c r="AO1479" s="274">
        <f t="shared" si="445"/>
        <v>1.02495</v>
      </c>
      <c r="AP1479" s="326">
        <f t="shared" si="454"/>
        <v>104.892921605932</v>
      </c>
      <c r="AQ1479" s="296" t="str">
        <f t="shared" si="455"/>
        <v/>
      </c>
      <c r="AR1479" s="296"/>
      <c r="AS1479" s="332">
        <v>44740</v>
      </c>
      <c r="AT1479" s="2" t="s">
        <v>115</v>
      </c>
      <c r="AU1479" s="2" t="s">
        <v>116</v>
      </c>
      <c r="AV1479" s="323">
        <v>45200</v>
      </c>
      <c r="AW1479" s="323">
        <v>45291</v>
      </c>
      <c r="AX1479" s="324">
        <v>2209</v>
      </c>
      <c r="AY1479" s="325">
        <v>286.25</v>
      </c>
      <c r="AZ1479" s="274">
        <f t="shared" si="446"/>
        <v>1.02495</v>
      </c>
      <c r="BA1479" s="326">
        <f t="shared" si="456"/>
        <v>279.2819161910337</v>
      </c>
      <c r="BB1479" s="296" t="str">
        <f t="shared" si="457"/>
        <v/>
      </c>
      <c r="BC1479">
        <f t="shared" si="447"/>
        <v>1</v>
      </c>
      <c r="BD1479" s="296"/>
      <c r="BE1479" s="296"/>
      <c r="BF1479" s="332">
        <v>45103</v>
      </c>
      <c r="BG1479" s="2" t="s">
        <v>115</v>
      </c>
      <c r="BH1479" s="2" t="s">
        <v>140</v>
      </c>
      <c r="BI1479" s="323">
        <v>45566</v>
      </c>
      <c r="BJ1479" s="323">
        <v>45657</v>
      </c>
      <c r="BK1479" s="324">
        <v>2209</v>
      </c>
      <c r="BL1479" s="325">
        <v>151.9</v>
      </c>
      <c r="BM1479" s="274">
        <f t="shared" si="448"/>
        <v>0.97602</v>
      </c>
      <c r="BN1479" s="326">
        <f t="shared" si="458"/>
        <v>155.63205672014919</v>
      </c>
      <c r="BO1479" s="296" t="str">
        <f t="shared" si="459"/>
        <v/>
      </c>
      <c r="BP1479" t="str">
        <f t="shared" si="449"/>
        <v/>
      </c>
      <c r="BQ1479" s="296"/>
      <c r="BR1479" s="332">
        <v>45084</v>
      </c>
      <c r="BS1479" s="2" t="s">
        <v>108</v>
      </c>
      <c r="BT1479" s="2" t="s">
        <v>153</v>
      </c>
      <c r="BU1479" s="323">
        <v>47849</v>
      </c>
      <c r="BV1479" s="323">
        <v>48213</v>
      </c>
      <c r="BW1479" s="324">
        <v>8760</v>
      </c>
      <c r="BX1479" s="325">
        <v>86.62</v>
      </c>
      <c r="BY1479" s="274">
        <f t="shared" si="450"/>
        <v>0.97602</v>
      </c>
      <c r="BZ1479" s="326">
        <f t="shared" si="460"/>
        <v>88.74818138972563</v>
      </c>
      <c r="CA1479" s="296" t="str">
        <f t="shared" si="461"/>
        <v/>
      </c>
    </row>
    <row r="1480" spans="12:79" x14ac:dyDescent="0.25">
      <c r="L1480" s="332">
        <v>43847</v>
      </c>
      <c r="M1480" s="2" t="s">
        <v>108</v>
      </c>
      <c r="N1480" s="2" t="s">
        <v>151</v>
      </c>
      <c r="O1480" s="323">
        <v>44197</v>
      </c>
      <c r="P1480" s="323">
        <v>44561</v>
      </c>
      <c r="Q1480" s="324">
        <v>8760</v>
      </c>
      <c r="R1480" s="325">
        <v>43.66</v>
      </c>
      <c r="S1480" s="274">
        <f t="shared" si="442"/>
        <v>1.0763799999999999</v>
      </c>
      <c r="T1480" s="326">
        <f t="shared" si="451"/>
        <v>40.561883349746374</v>
      </c>
      <c r="U1480" s="296" t="str">
        <f t="shared" si="443"/>
        <v/>
      </c>
      <c r="V1480" s="296"/>
      <c r="W1480" s="332">
        <v>44280</v>
      </c>
      <c r="X1480" s="2" t="s">
        <v>108</v>
      </c>
      <c r="Y1480" s="2" t="s">
        <v>138</v>
      </c>
      <c r="Z1480" s="323">
        <v>46023</v>
      </c>
      <c r="AA1480" s="323">
        <v>46387</v>
      </c>
      <c r="AB1480" s="324">
        <v>8760</v>
      </c>
      <c r="AC1480" s="325">
        <v>51.25</v>
      </c>
      <c r="AD1480" s="274">
        <f t="shared" si="444"/>
        <v>1.1062399999999999</v>
      </c>
      <c r="AE1480" s="326">
        <f t="shared" si="452"/>
        <v>46.328102400925665</v>
      </c>
      <c r="AF1480" s="296" t="str">
        <f t="shared" si="453"/>
        <v/>
      </c>
      <c r="AG1480" s="296"/>
      <c r="AH1480" s="332">
        <v>44721</v>
      </c>
      <c r="AI1480" s="2" t="s">
        <v>108</v>
      </c>
      <c r="AJ1480" s="2" t="s">
        <v>153</v>
      </c>
      <c r="AK1480" s="323">
        <v>47849</v>
      </c>
      <c r="AL1480" s="323">
        <v>48213</v>
      </c>
      <c r="AM1480" s="324">
        <v>8760</v>
      </c>
      <c r="AN1480" s="325">
        <v>114.57</v>
      </c>
      <c r="AO1480" s="274">
        <f t="shared" si="445"/>
        <v>1.02495</v>
      </c>
      <c r="AP1480" s="326">
        <f t="shared" si="454"/>
        <v>111.7810624908532</v>
      </c>
      <c r="AQ1480" s="296" t="str">
        <f t="shared" si="455"/>
        <v/>
      </c>
      <c r="AR1480" s="296"/>
      <c r="AS1480" s="332">
        <v>44740</v>
      </c>
      <c r="AT1480" s="2" t="s">
        <v>115</v>
      </c>
      <c r="AU1480" s="2" t="s">
        <v>111</v>
      </c>
      <c r="AV1480" s="323">
        <v>45292</v>
      </c>
      <c r="AW1480" s="323">
        <v>45382</v>
      </c>
      <c r="AX1480" s="324">
        <v>2183</v>
      </c>
      <c r="AY1480" s="325">
        <v>247.94</v>
      </c>
      <c r="AZ1480" s="274">
        <f t="shared" si="446"/>
        <v>1.02495</v>
      </c>
      <c r="BA1480" s="326">
        <f t="shared" si="456"/>
        <v>241.90448314551929</v>
      </c>
      <c r="BB1480" s="296" t="str">
        <f t="shared" si="457"/>
        <v/>
      </c>
      <c r="BC1480">
        <f t="shared" si="447"/>
        <v>1</v>
      </c>
      <c r="BD1480" s="296"/>
      <c r="BE1480" s="296"/>
      <c r="BF1480" s="332">
        <v>45103</v>
      </c>
      <c r="BG1480" s="2" t="s">
        <v>115</v>
      </c>
      <c r="BH1480" s="2" t="s">
        <v>135</v>
      </c>
      <c r="BI1480" s="323">
        <v>45658</v>
      </c>
      <c r="BJ1480" s="323">
        <v>45747</v>
      </c>
      <c r="BK1480" s="324">
        <v>2159</v>
      </c>
      <c r="BL1480" s="325">
        <v>152.72999999999999</v>
      </c>
      <c r="BM1480" s="274">
        <f t="shared" si="448"/>
        <v>0.97602</v>
      </c>
      <c r="BN1480" s="326">
        <f t="shared" si="458"/>
        <v>156.48244913014076</v>
      </c>
      <c r="BO1480" s="296" t="str">
        <f t="shared" si="459"/>
        <v/>
      </c>
      <c r="BP1480" t="str">
        <f t="shared" si="449"/>
        <v/>
      </c>
      <c r="BQ1480" s="296"/>
      <c r="BR1480" s="332">
        <v>45084</v>
      </c>
      <c r="BS1480" s="2" t="s">
        <v>108</v>
      </c>
      <c r="BT1480" s="2" t="s">
        <v>155</v>
      </c>
      <c r="BU1480" s="323">
        <v>48214</v>
      </c>
      <c r="BV1480" s="323">
        <v>48579</v>
      </c>
      <c r="BW1480" s="324">
        <v>8784</v>
      </c>
      <c r="BX1480" s="325">
        <v>86.14</v>
      </c>
      <c r="BY1480" s="274">
        <f t="shared" si="450"/>
        <v>0.97602</v>
      </c>
      <c r="BZ1480" s="326">
        <f t="shared" si="460"/>
        <v>88.256388188766621</v>
      </c>
      <c r="CA1480" s="296" t="str">
        <f t="shared" si="461"/>
        <v/>
      </c>
    </row>
    <row r="1481" spans="12:79" x14ac:dyDescent="0.25">
      <c r="L1481" s="332">
        <v>43847</v>
      </c>
      <c r="M1481" s="2" t="s">
        <v>108</v>
      </c>
      <c r="N1481" s="2" t="s">
        <v>133</v>
      </c>
      <c r="O1481" s="323">
        <v>44562</v>
      </c>
      <c r="P1481" s="323">
        <v>44926</v>
      </c>
      <c r="Q1481" s="324">
        <v>8760</v>
      </c>
      <c r="R1481" s="325">
        <v>46.76</v>
      </c>
      <c r="S1481" s="274">
        <f t="shared" si="442"/>
        <v>1.0763799999999999</v>
      </c>
      <c r="T1481" s="326">
        <f t="shared" si="451"/>
        <v>43.441907133168584</v>
      </c>
      <c r="U1481" s="296" t="str">
        <f t="shared" si="443"/>
        <v/>
      </c>
      <c r="V1481" s="296"/>
      <c r="W1481" s="332">
        <v>44280</v>
      </c>
      <c r="X1481" s="2" t="s">
        <v>108</v>
      </c>
      <c r="Y1481" s="2" t="s">
        <v>141</v>
      </c>
      <c r="Z1481" s="323">
        <v>46388</v>
      </c>
      <c r="AA1481" s="323">
        <v>46752</v>
      </c>
      <c r="AB1481" s="324">
        <v>8760</v>
      </c>
      <c r="AC1481" s="325">
        <v>51.63</v>
      </c>
      <c r="AD1481" s="274">
        <f t="shared" si="444"/>
        <v>1.1062399999999999</v>
      </c>
      <c r="AE1481" s="326">
        <f t="shared" si="452"/>
        <v>46.671608330922773</v>
      </c>
      <c r="AF1481" s="296" t="str">
        <f t="shared" si="453"/>
        <v/>
      </c>
      <c r="AG1481" s="296"/>
      <c r="AH1481" s="332">
        <v>44721</v>
      </c>
      <c r="AI1481" s="2" t="s">
        <v>108</v>
      </c>
      <c r="AJ1481" s="2" t="s">
        <v>155</v>
      </c>
      <c r="AK1481" s="323">
        <v>48214</v>
      </c>
      <c r="AL1481" s="323">
        <v>48579</v>
      </c>
      <c r="AM1481" s="324">
        <v>8784</v>
      </c>
      <c r="AN1481" s="325">
        <v>114.57</v>
      </c>
      <c r="AO1481" s="274">
        <f t="shared" si="445"/>
        <v>1.02495</v>
      </c>
      <c r="AP1481" s="326">
        <f t="shared" si="454"/>
        <v>111.7810624908532</v>
      </c>
      <c r="AQ1481" s="296" t="str">
        <f t="shared" si="455"/>
        <v/>
      </c>
      <c r="AR1481" s="296"/>
      <c r="AS1481" s="332">
        <v>44740</v>
      </c>
      <c r="AT1481" s="2" t="s">
        <v>115</v>
      </c>
      <c r="AU1481" s="2" t="s">
        <v>117</v>
      </c>
      <c r="AV1481" s="323">
        <v>45383</v>
      </c>
      <c r="AW1481" s="323">
        <v>45473</v>
      </c>
      <c r="AX1481" s="324">
        <v>2184</v>
      </c>
      <c r="AY1481" s="325">
        <v>130</v>
      </c>
      <c r="AZ1481" s="274">
        <f t="shared" si="446"/>
        <v>1.02495</v>
      </c>
      <c r="BA1481" s="326">
        <f t="shared" si="456"/>
        <v>126.8354553880677</v>
      </c>
      <c r="BB1481" s="296" t="str">
        <f t="shared" si="457"/>
        <v/>
      </c>
      <c r="BC1481">
        <f t="shared" si="447"/>
        <v>1</v>
      </c>
      <c r="BD1481" s="296"/>
      <c r="BE1481" s="296"/>
      <c r="BF1481" s="332">
        <v>45103</v>
      </c>
      <c r="BG1481" s="2" t="s">
        <v>115</v>
      </c>
      <c r="BH1481" s="2" t="s">
        <v>145</v>
      </c>
      <c r="BI1481" s="323">
        <v>45748</v>
      </c>
      <c r="BJ1481" s="323">
        <v>45838</v>
      </c>
      <c r="BK1481" s="324">
        <v>2184</v>
      </c>
      <c r="BL1481" s="325">
        <v>98.89</v>
      </c>
      <c r="BM1481" s="274">
        <f t="shared" si="448"/>
        <v>0.97602</v>
      </c>
      <c r="BN1481" s="326">
        <f t="shared" si="458"/>
        <v>101.31964508923997</v>
      </c>
      <c r="BO1481" s="296" t="str">
        <f t="shared" si="459"/>
        <v/>
      </c>
      <c r="BP1481" t="str">
        <f t="shared" si="449"/>
        <v/>
      </c>
      <c r="BQ1481" s="296"/>
      <c r="BR1481" s="332">
        <v>45084</v>
      </c>
      <c r="BS1481" s="2" t="s">
        <v>108</v>
      </c>
      <c r="BT1481" s="2" t="s">
        <v>158</v>
      </c>
      <c r="BU1481" s="323">
        <v>48580</v>
      </c>
      <c r="BV1481" s="323">
        <v>48944</v>
      </c>
      <c r="BW1481" s="324">
        <v>8760</v>
      </c>
      <c r="BX1481" s="325">
        <v>85.46</v>
      </c>
      <c r="BY1481" s="274">
        <f t="shared" si="450"/>
        <v>0.97602</v>
      </c>
      <c r="BZ1481" s="326">
        <f t="shared" si="460"/>
        <v>87.55968115407471</v>
      </c>
      <c r="CA1481" s="296" t="str">
        <f t="shared" si="461"/>
        <v/>
      </c>
    </row>
    <row r="1482" spans="12:79" x14ac:dyDescent="0.25">
      <c r="L1482" s="332">
        <v>43847</v>
      </c>
      <c r="M1482" s="2" t="s">
        <v>108</v>
      </c>
      <c r="N1482" s="2" t="s">
        <v>110</v>
      </c>
      <c r="O1482" s="323">
        <v>44927</v>
      </c>
      <c r="P1482" s="323">
        <v>45291</v>
      </c>
      <c r="Q1482" s="324">
        <v>8760</v>
      </c>
      <c r="R1482" s="325">
        <v>48.36</v>
      </c>
      <c r="S1482" s="274">
        <f t="shared" si="442"/>
        <v>1.0763799999999999</v>
      </c>
      <c r="T1482" s="326">
        <f t="shared" si="451"/>
        <v>44.928371021386504</v>
      </c>
      <c r="U1482" s="296" t="str">
        <f t="shared" si="443"/>
        <v/>
      </c>
      <c r="V1482" s="296"/>
      <c r="W1482" s="332">
        <v>44279</v>
      </c>
      <c r="X1482" s="2" t="s">
        <v>108</v>
      </c>
      <c r="Y1482" s="2" t="s">
        <v>133</v>
      </c>
      <c r="Z1482" s="323">
        <v>44562</v>
      </c>
      <c r="AA1482" s="323">
        <v>44926</v>
      </c>
      <c r="AB1482" s="324">
        <v>8760</v>
      </c>
      <c r="AC1482" s="325">
        <v>55.93</v>
      </c>
      <c r="AD1482" s="274">
        <f t="shared" si="444"/>
        <v>1.1062399999999999</v>
      </c>
      <c r="AE1482" s="326">
        <f t="shared" si="452"/>
        <v>50.558649117732145</v>
      </c>
      <c r="AF1482" s="296" t="str">
        <f t="shared" si="453"/>
        <v/>
      </c>
      <c r="AG1482" s="296"/>
      <c r="AH1482" s="332">
        <v>44720</v>
      </c>
      <c r="AI1482" s="2" t="s">
        <v>108</v>
      </c>
      <c r="AJ1482" s="2" t="s">
        <v>110</v>
      </c>
      <c r="AK1482" s="323">
        <v>44927</v>
      </c>
      <c r="AL1482" s="323">
        <v>45291</v>
      </c>
      <c r="AM1482" s="324">
        <v>8760</v>
      </c>
      <c r="AN1482" s="325">
        <v>235.26</v>
      </c>
      <c r="AO1482" s="274">
        <f t="shared" si="445"/>
        <v>1.02495</v>
      </c>
      <c r="AP1482" s="326">
        <f t="shared" si="454"/>
        <v>229.53314795843698</v>
      </c>
      <c r="AQ1482" s="296" t="str">
        <f t="shared" si="455"/>
        <v/>
      </c>
      <c r="AR1482" s="296"/>
      <c r="AS1482" s="332">
        <v>44740</v>
      </c>
      <c r="AT1482" s="2" t="s">
        <v>115</v>
      </c>
      <c r="AU1482" s="2" t="s">
        <v>118</v>
      </c>
      <c r="AV1482" s="323">
        <v>45474</v>
      </c>
      <c r="AW1482" s="323">
        <v>45565</v>
      </c>
      <c r="AX1482" s="324">
        <v>2208</v>
      </c>
      <c r="AY1482" s="325">
        <v>126.04</v>
      </c>
      <c r="AZ1482" s="274">
        <f t="shared" si="446"/>
        <v>1.02495</v>
      </c>
      <c r="BA1482" s="326">
        <f t="shared" si="456"/>
        <v>122.97185228547734</v>
      </c>
      <c r="BB1482" s="296" t="str">
        <f t="shared" si="457"/>
        <v/>
      </c>
      <c r="BC1482">
        <f t="shared" si="447"/>
        <v>1</v>
      </c>
      <c r="BD1482" s="296"/>
      <c r="BE1482" s="296"/>
      <c r="BF1482" s="332">
        <v>45103</v>
      </c>
      <c r="BG1482" s="2" t="s">
        <v>115</v>
      </c>
      <c r="BH1482" s="2" t="s">
        <v>148</v>
      </c>
      <c r="BI1482" s="323">
        <v>45839</v>
      </c>
      <c r="BJ1482" s="323">
        <v>45930</v>
      </c>
      <c r="BK1482" s="324">
        <v>2208</v>
      </c>
      <c r="BL1482" s="325">
        <v>98.65</v>
      </c>
      <c r="BM1482" s="274">
        <f t="shared" si="448"/>
        <v>0.97602</v>
      </c>
      <c r="BN1482" s="326">
        <f t="shared" si="458"/>
        <v>101.07374848876049</v>
      </c>
      <c r="BO1482" s="296" t="str">
        <f t="shared" si="459"/>
        <v/>
      </c>
      <c r="BP1482" t="str">
        <f t="shared" si="449"/>
        <v/>
      </c>
      <c r="BQ1482" s="296"/>
      <c r="BR1482" s="332">
        <v>45083</v>
      </c>
      <c r="BS1482" s="2" t="s">
        <v>108</v>
      </c>
      <c r="BT1482" s="2" t="s">
        <v>111</v>
      </c>
      <c r="BU1482" s="323">
        <v>45292</v>
      </c>
      <c r="BV1482" s="323">
        <v>45657</v>
      </c>
      <c r="BW1482" s="324">
        <v>8784</v>
      </c>
      <c r="BX1482" s="325">
        <v>119.24</v>
      </c>
      <c r="BY1482" s="274">
        <f t="shared" si="450"/>
        <v>0.97602</v>
      </c>
      <c r="BZ1482" s="326">
        <f t="shared" si="460"/>
        <v>122.1696276715641</v>
      </c>
      <c r="CA1482" s="296">
        <f t="shared" si="461"/>
        <v>122.1696276715641</v>
      </c>
    </row>
    <row r="1483" spans="12:79" x14ac:dyDescent="0.25">
      <c r="L1483" s="332">
        <v>43847</v>
      </c>
      <c r="M1483" s="2" t="s">
        <v>108</v>
      </c>
      <c r="N1483" s="2" t="s">
        <v>111</v>
      </c>
      <c r="O1483" s="323">
        <v>45292</v>
      </c>
      <c r="P1483" s="323">
        <v>45657</v>
      </c>
      <c r="Q1483" s="324">
        <v>8784</v>
      </c>
      <c r="R1483" s="325">
        <v>48.57</v>
      </c>
      <c r="S1483" s="274">
        <f t="shared" si="442"/>
        <v>1.0763799999999999</v>
      </c>
      <c r="T1483" s="326">
        <f t="shared" si="451"/>
        <v>45.123469406715103</v>
      </c>
      <c r="U1483" s="296" t="str">
        <f t="shared" si="443"/>
        <v/>
      </c>
      <c r="V1483" s="296"/>
      <c r="W1483" s="332">
        <v>44279</v>
      </c>
      <c r="X1483" s="2" t="s">
        <v>108</v>
      </c>
      <c r="Y1483" s="2" t="s">
        <v>110</v>
      </c>
      <c r="Z1483" s="323">
        <v>44927</v>
      </c>
      <c r="AA1483" s="323">
        <v>45291</v>
      </c>
      <c r="AB1483" s="324">
        <v>8760</v>
      </c>
      <c r="AC1483" s="325">
        <v>55.41</v>
      </c>
      <c r="AD1483" s="274">
        <f t="shared" si="444"/>
        <v>1.1062399999999999</v>
      </c>
      <c r="AE1483" s="326">
        <f t="shared" si="452"/>
        <v>50.088588371420308</v>
      </c>
      <c r="AF1483" s="296" t="str">
        <f t="shared" si="453"/>
        <v/>
      </c>
      <c r="AG1483" s="296"/>
      <c r="AH1483" s="332">
        <v>44720</v>
      </c>
      <c r="AI1483" s="2" t="s">
        <v>108</v>
      </c>
      <c r="AJ1483" s="2" t="s">
        <v>111</v>
      </c>
      <c r="AK1483" s="323">
        <v>45292</v>
      </c>
      <c r="AL1483" s="323">
        <v>45657</v>
      </c>
      <c r="AM1483" s="324">
        <v>8784</v>
      </c>
      <c r="AN1483" s="325">
        <v>184.9</v>
      </c>
      <c r="AO1483" s="274">
        <f t="shared" si="445"/>
        <v>1.02495</v>
      </c>
      <c r="AP1483" s="326">
        <f t="shared" si="454"/>
        <v>180.39904385579786</v>
      </c>
      <c r="AQ1483" s="296">
        <f t="shared" si="455"/>
        <v>180.39904385579786</v>
      </c>
      <c r="AR1483" s="296"/>
      <c r="AS1483" s="332">
        <v>44740</v>
      </c>
      <c r="AT1483" s="2" t="s">
        <v>115</v>
      </c>
      <c r="AU1483" s="2" t="s">
        <v>140</v>
      </c>
      <c r="AV1483" s="323">
        <v>45566</v>
      </c>
      <c r="AW1483" s="323">
        <v>45657</v>
      </c>
      <c r="AX1483" s="324">
        <v>2209</v>
      </c>
      <c r="AY1483" s="325">
        <v>163.46</v>
      </c>
      <c r="AZ1483" s="274">
        <f t="shared" si="446"/>
        <v>1.02495</v>
      </c>
      <c r="BA1483" s="326">
        <f t="shared" si="456"/>
        <v>159.48095029025808</v>
      </c>
      <c r="BB1483" s="296" t="str">
        <f t="shared" si="457"/>
        <v/>
      </c>
      <c r="BC1483" t="str">
        <f t="shared" si="447"/>
        <v/>
      </c>
      <c r="BD1483" s="296"/>
      <c r="BE1483" s="296"/>
      <c r="BF1483" s="332">
        <v>45103</v>
      </c>
      <c r="BG1483" s="2" t="s">
        <v>115</v>
      </c>
      <c r="BH1483" s="2" t="s">
        <v>152</v>
      </c>
      <c r="BI1483" s="323">
        <v>45931</v>
      </c>
      <c r="BJ1483" s="323">
        <v>46022</v>
      </c>
      <c r="BK1483" s="324">
        <v>2209</v>
      </c>
      <c r="BL1483" s="325">
        <v>121.38</v>
      </c>
      <c r="BM1483" s="274">
        <f t="shared" si="448"/>
        <v>0.97602</v>
      </c>
      <c r="BN1483" s="326">
        <f t="shared" si="458"/>
        <v>124.36220569250629</v>
      </c>
      <c r="BO1483" s="296" t="str">
        <f t="shared" si="459"/>
        <v/>
      </c>
      <c r="BP1483" t="str">
        <f t="shared" si="449"/>
        <v/>
      </c>
      <c r="BQ1483" s="296"/>
      <c r="BR1483" s="332">
        <v>45083</v>
      </c>
      <c r="BS1483" s="2" t="s">
        <v>108</v>
      </c>
      <c r="BT1483" s="2" t="s">
        <v>135</v>
      </c>
      <c r="BU1483" s="323">
        <v>45658</v>
      </c>
      <c r="BV1483" s="323">
        <v>46022</v>
      </c>
      <c r="BW1483" s="324">
        <v>8760</v>
      </c>
      <c r="BX1483" s="325">
        <v>113.2</v>
      </c>
      <c r="BY1483" s="274">
        <f t="shared" si="450"/>
        <v>0.97602</v>
      </c>
      <c r="BZ1483" s="326">
        <f t="shared" si="460"/>
        <v>115.98122989283007</v>
      </c>
      <c r="CA1483" s="296" t="str">
        <f t="shared" si="461"/>
        <v/>
      </c>
    </row>
    <row r="1484" spans="12:79" x14ac:dyDescent="0.25">
      <c r="L1484" s="332">
        <v>43847</v>
      </c>
      <c r="M1484" s="2" t="s">
        <v>108</v>
      </c>
      <c r="N1484" s="2" t="s">
        <v>135</v>
      </c>
      <c r="O1484" s="323">
        <v>45658</v>
      </c>
      <c r="P1484" s="323">
        <v>46022</v>
      </c>
      <c r="Q1484" s="324">
        <v>8760</v>
      </c>
      <c r="R1484" s="325">
        <v>49</v>
      </c>
      <c r="S1484" s="274">
        <f t="shared" si="442"/>
        <v>1.0763799999999999</v>
      </c>
      <c r="T1484" s="326">
        <f t="shared" si="451"/>
        <v>45.522956576673671</v>
      </c>
      <c r="U1484" s="296" t="str">
        <f t="shared" si="443"/>
        <v/>
      </c>
      <c r="V1484" s="296"/>
      <c r="W1484" s="332">
        <v>44279</v>
      </c>
      <c r="X1484" s="2" t="s">
        <v>108</v>
      </c>
      <c r="Y1484" s="2" t="s">
        <v>111</v>
      </c>
      <c r="Z1484" s="323">
        <v>45292</v>
      </c>
      <c r="AA1484" s="323">
        <v>45657</v>
      </c>
      <c r="AB1484" s="324">
        <v>8784</v>
      </c>
      <c r="AC1484" s="325">
        <v>52.52</v>
      </c>
      <c r="AD1484" s="274">
        <f t="shared" si="444"/>
        <v>1.1062399999999999</v>
      </c>
      <c r="AE1484" s="326">
        <f t="shared" si="452"/>
        <v>47.476135377494948</v>
      </c>
      <c r="AF1484" s="296" t="str">
        <f t="shared" si="453"/>
        <v/>
      </c>
      <c r="AG1484" s="296"/>
      <c r="AH1484" s="332">
        <v>44720</v>
      </c>
      <c r="AI1484" s="2" t="s">
        <v>108</v>
      </c>
      <c r="AJ1484" s="2" t="s">
        <v>135</v>
      </c>
      <c r="AK1484" s="323">
        <v>45658</v>
      </c>
      <c r="AL1484" s="323">
        <v>46022</v>
      </c>
      <c r="AM1484" s="324">
        <v>8760</v>
      </c>
      <c r="AN1484" s="325">
        <v>160.37</v>
      </c>
      <c r="AO1484" s="274">
        <f t="shared" si="445"/>
        <v>1.02495</v>
      </c>
      <c r="AP1484" s="326">
        <f t="shared" si="454"/>
        <v>156.4661690814186</v>
      </c>
      <c r="AQ1484" s="296" t="str">
        <f t="shared" si="455"/>
        <v/>
      </c>
      <c r="AR1484" s="296"/>
      <c r="AS1484" s="332">
        <v>44740</v>
      </c>
      <c r="AT1484" s="2" t="s">
        <v>115</v>
      </c>
      <c r="AU1484" s="2" t="s">
        <v>135</v>
      </c>
      <c r="AV1484" s="323">
        <v>45658</v>
      </c>
      <c r="AW1484" s="323">
        <v>45747</v>
      </c>
      <c r="AX1484" s="324">
        <v>2159</v>
      </c>
      <c r="AY1484" s="325">
        <v>158.94999999999999</v>
      </c>
      <c r="AZ1484" s="274">
        <f t="shared" si="446"/>
        <v>1.02495</v>
      </c>
      <c r="BA1484" s="326">
        <f t="shared" si="456"/>
        <v>155.08073564564123</v>
      </c>
      <c r="BB1484" s="296" t="str">
        <f t="shared" si="457"/>
        <v/>
      </c>
      <c r="BC1484" t="str">
        <f t="shared" si="447"/>
        <v/>
      </c>
      <c r="BD1484" s="296"/>
      <c r="BE1484" s="296"/>
      <c r="BF1484" s="332">
        <v>45103</v>
      </c>
      <c r="BG1484" s="2" t="s">
        <v>115</v>
      </c>
      <c r="BH1484" s="2" t="s">
        <v>138</v>
      </c>
      <c r="BI1484" s="323">
        <v>46023</v>
      </c>
      <c r="BJ1484" s="323">
        <v>46112</v>
      </c>
      <c r="BK1484" s="324">
        <v>2159</v>
      </c>
      <c r="BL1484" s="325"/>
      <c r="BM1484" s="274">
        <f t="shared" si="448"/>
        <v>0.97602</v>
      </c>
      <c r="BN1484" s="326" t="str">
        <f t="shared" si="458"/>
        <v/>
      </c>
      <c r="BO1484" s="296" t="str">
        <f t="shared" si="459"/>
        <v/>
      </c>
      <c r="BP1484" t="str">
        <f t="shared" si="449"/>
        <v/>
      </c>
      <c r="BQ1484" s="296"/>
      <c r="BR1484" s="332">
        <v>45083</v>
      </c>
      <c r="BS1484" s="2" t="s">
        <v>108</v>
      </c>
      <c r="BT1484" s="2" t="s">
        <v>138</v>
      </c>
      <c r="BU1484" s="323">
        <v>46023</v>
      </c>
      <c r="BV1484" s="323">
        <v>46387</v>
      </c>
      <c r="BW1484" s="324">
        <v>8760</v>
      </c>
      <c r="BX1484" s="325">
        <v>99.35</v>
      </c>
      <c r="BY1484" s="274">
        <f t="shared" si="450"/>
        <v>0.97602</v>
      </c>
      <c r="BZ1484" s="326">
        <f t="shared" si="460"/>
        <v>101.79094690682568</v>
      </c>
      <c r="CA1484" s="296" t="str">
        <f t="shared" si="461"/>
        <v/>
      </c>
    </row>
    <row r="1485" spans="12:79" x14ac:dyDescent="0.25">
      <c r="L1485" s="332">
        <v>43847</v>
      </c>
      <c r="M1485" s="2" t="s">
        <v>108</v>
      </c>
      <c r="N1485" s="2" t="s">
        <v>138</v>
      </c>
      <c r="O1485" s="323">
        <v>46023</v>
      </c>
      <c r="P1485" s="323">
        <v>46387</v>
      </c>
      <c r="Q1485" s="324">
        <v>8760</v>
      </c>
      <c r="R1485" s="325">
        <v>49.55</v>
      </c>
      <c r="S1485" s="274">
        <f t="shared" si="442"/>
        <v>1.0763799999999999</v>
      </c>
      <c r="T1485" s="326">
        <f t="shared" si="451"/>
        <v>46.033928538248574</v>
      </c>
      <c r="U1485" s="296" t="str">
        <f t="shared" si="443"/>
        <v/>
      </c>
      <c r="V1485" s="296"/>
      <c r="W1485" s="332">
        <v>44279</v>
      </c>
      <c r="X1485" s="2" t="s">
        <v>108</v>
      </c>
      <c r="Y1485" s="2" t="s">
        <v>135</v>
      </c>
      <c r="Z1485" s="323">
        <v>45658</v>
      </c>
      <c r="AA1485" s="323">
        <v>46022</v>
      </c>
      <c r="AB1485" s="324">
        <v>8760</v>
      </c>
      <c r="AC1485" s="325">
        <v>51.4</v>
      </c>
      <c r="AD1485" s="274">
        <f t="shared" si="444"/>
        <v>1.1062399999999999</v>
      </c>
      <c r="AE1485" s="326">
        <f t="shared" si="452"/>
        <v>46.46369684697715</v>
      </c>
      <c r="AF1485" s="296" t="str">
        <f t="shared" si="453"/>
        <v/>
      </c>
      <c r="AG1485" s="296"/>
      <c r="AH1485" s="332">
        <v>44720</v>
      </c>
      <c r="AI1485" s="2" t="s">
        <v>108</v>
      </c>
      <c r="AJ1485" s="2" t="s">
        <v>138</v>
      </c>
      <c r="AK1485" s="323">
        <v>46023</v>
      </c>
      <c r="AL1485" s="323">
        <v>46387</v>
      </c>
      <c r="AM1485" s="324">
        <v>8760</v>
      </c>
      <c r="AN1485" s="325">
        <v>144.31</v>
      </c>
      <c r="AO1485" s="274">
        <f t="shared" si="445"/>
        <v>1.02495</v>
      </c>
      <c r="AP1485" s="326">
        <f t="shared" si="454"/>
        <v>140.79711205424655</v>
      </c>
      <c r="AQ1485" s="296" t="str">
        <f t="shared" si="455"/>
        <v/>
      </c>
      <c r="AR1485" s="296"/>
      <c r="AS1485" s="332">
        <v>44739</v>
      </c>
      <c r="AT1485" s="2" t="s">
        <v>115</v>
      </c>
      <c r="AU1485" s="2" t="s">
        <v>200</v>
      </c>
      <c r="AV1485" s="323">
        <v>44743</v>
      </c>
      <c r="AW1485" s="323">
        <v>44834</v>
      </c>
      <c r="AX1485" s="324">
        <v>2208</v>
      </c>
      <c r="AY1485" s="325">
        <v>292.20999999999998</v>
      </c>
      <c r="AZ1485" s="274">
        <f t="shared" si="446"/>
        <v>1.02495</v>
      </c>
      <c r="BA1485" s="326">
        <f t="shared" si="456"/>
        <v>285.09683399190203</v>
      </c>
      <c r="BB1485" s="296" t="str">
        <f t="shared" si="457"/>
        <v/>
      </c>
      <c r="BC1485" t="str">
        <f t="shared" si="447"/>
        <v/>
      </c>
      <c r="BD1485" s="296"/>
      <c r="BE1485" s="296"/>
      <c r="BF1485" s="332">
        <v>45100</v>
      </c>
      <c r="BG1485" s="2" t="s">
        <v>115</v>
      </c>
      <c r="BH1485" s="2" t="s">
        <v>137</v>
      </c>
      <c r="BI1485" s="323">
        <v>45108</v>
      </c>
      <c r="BJ1485" s="323">
        <v>45199</v>
      </c>
      <c r="BK1485" s="324">
        <v>2208</v>
      </c>
      <c r="BL1485" s="325">
        <v>101.16</v>
      </c>
      <c r="BM1485" s="274">
        <f t="shared" si="448"/>
        <v>0.97602</v>
      </c>
      <c r="BN1485" s="326">
        <f t="shared" si="458"/>
        <v>103.64541710210857</v>
      </c>
      <c r="BO1485" s="296" t="str">
        <f t="shared" si="459"/>
        <v/>
      </c>
      <c r="BP1485" t="str">
        <f t="shared" si="449"/>
        <v/>
      </c>
      <c r="BQ1485" s="296"/>
      <c r="BR1485" s="332">
        <v>45083</v>
      </c>
      <c r="BS1485" s="2" t="s">
        <v>108</v>
      </c>
      <c r="BT1485" s="2" t="s">
        <v>141</v>
      </c>
      <c r="BU1485" s="323">
        <v>46388</v>
      </c>
      <c r="BV1485" s="323">
        <v>46752</v>
      </c>
      <c r="BW1485" s="324">
        <v>8760</v>
      </c>
      <c r="BX1485" s="325">
        <v>90</v>
      </c>
      <c r="BY1485" s="274">
        <f t="shared" si="450"/>
        <v>0.97602</v>
      </c>
      <c r="BZ1485" s="326">
        <f t="shared" si="460"/>
        <v>92.21122517981189</v>
      </c>
      <c r="CA1485" s="296" t="str">
        <f t="shared" si="461"/>
        <v/>
      </c>
    </row>
    <row r="1486" spans="12:79" x14ac:dyDescent="0.25">
      <c r="L1486" s="332">
        <v>43846</v>
      </c>
      <c r="M1486" s="2" t="s">
        <v>108</v>
      </c>
      <c r="N1486" s="2" t="s">
        <v>151</v>
      </c>
      <c r="O1486" s="323">
        <v>44197</v>
      </c>
      <c r="P1486" s="323">
        <v>44561</v>
      </c>
      <c r="Q1486" s="324">
        <v>8760</v>
      </c>
      <c r="R1486" s="325">
        <v>43.8</v>
      </c>
      <c r="S1486" s="274">
        <f t="shared" si="442"/>
        <v>1.0763799999999999</v>
      </c>
      <c r="T1486" s="326">
        <f t="shared" si="451"/>
        <v>40.691948939965442</v>
      </c>
      <c r="U1486" s="296" t="str">
        <f t="shared" si="443"/>
        <v/>
      </c>
      <c r="V1486" s="296"/>
      <c r="W1486" s="332">
        <v>44279</v>
      </c>
      <c r="X1486" s="2" t="s">
        <v>108</v>
      </c>
      <c r="Y1486" s="2" t="s">
        <v>138</v>
      </c>
      <c r="Z1486" s="323">
        <v>46023</v>
      </c>
      <c r="AA1486" s="323">
        <v>46387</v>
      </c>
      <c r="AB1486" s="324">
        <v>8760</v>
      </c>
      <c r="AC1486" s="325">
        <v>51.65</v>
      </c>
      <c r="AD1486" s="274">
        <f t="shared" si="444"/>
        <v>1.1062399999999999</v>
      </c>
      <c r="AE1486" s="326">
        <f t="shared" si="452"/>
        <v>46.689687590396304</v>
      </c>
      <c r="AF1486" s="296" t="str">
        <f t="shared" si="453"/>
        <v/>
      </c>
      <c r="AG1486" s="296"/>
      <c r="AH1486" s="332">
        <v>44720</v>
      </c>
      <c r="AI1486" s="2" t="s">
        <v>108</v>
      </c>
      <c r="AJ1486" s="2" t="s">
        <v>141</v>
      </c>
      <c r="AK1486" s="323">
        <v>46388</v>
      </c>
      <c r="AL1486" s="323">
        <v>46752</v>
      </c>
      <c r="AM1486" s="324">
        <v>8760</v>
      </c>
      <c r="AN1486" s="325">
        <v>122.75</v>
      </c>
      <c r="AO1486" s="274">
        <f t="shared" si="445"/>
        <v>1.02495</v>
      </c>
      <c r="AP1486" s="326">
        <f t="shared" si="454"/>
        <v>119.76193960681009</v>
      </c>
      <c r="AQ1486" s="296" t="str">
        <f t="shared" si="455"/>
        <v/>
      </c>
      <c r="AR1486" s="296"/>
      <c r="AS1486" s="332">
        <v>44739</v>
      </c>
      <c r="AT1486" s="2" t="s">
        <v>115</v>
      </c>
      <c r="AU1486" s="2" t="s">
        <v>186</v>
      </c>
      <c r="AV1486" s="323">
        <v>44835</v>
      </c>
      <c r="AW1486" s="323">
        <v>44926</v>
      </c>
      <c r="AX1486" s="324">
        <v>2209</v>
      </c>
      <c r="AY1486" s="325">
        <v>340.79</v>
      </c>
      <c r="AZ1486" s="274">
        <f t="shared" si="446"/>
        <v>1.02495</v>
      </c>
      <c r="BA1486" s="326">
        <f t="shared" si="456"/>
        <v>332.49426801307379</v>
      </c>
      <c r="BB1486" s="296" t="str">
        <f t="shared" si="457"/>
        <v/>
      </c>
      <c r="BC1486" t="str">
        <f t="shared" si="447"/>
        <v/>
      </c>
      <c r="BD1486" s="296"/>
      <c r="BE1486" s="296"/>
      <c r="BF1486" s="332">
        <v>45100</v>
      </c>
      <c r="BG1486" s="2" t="s">
        <v>115</v>
      </c>
      <c r="BH1486" s="2" t="s">
        <v>116</v>
      </c>
      <c r="BI1486" s="323">
        <v>45200</v>
      </c>
      <c r="BJ1486" s="323">
        <v>45291</v>
      </c>
      <c r="BK1486" s="324">
        <v>2209</v>
      </c>
      <c r="BL1486" s="325">
        <v>130.12</v>
      </c>
      <c r="BM1486" s="274">
        <f t="shared" si="448"/>
        <v>0.97602</v>
      </c>
      <c r="BN1486" s="326">
        <f t="shared" si="458"/>
        <v>133.3169402266347</v>
      </c>
      <c r="BO1486" s="296">
        <f t="shared" si="459"/>
        <v>133.3169402266347</v>
      </c>
      <c r="BP1486">
        <f t="shared" si="449"/>
        <v>1</v>
      </c>
      <c r="BQ1486" s="296"/>
      <c r="BR1486" s="332">
        <v>45083</v>
      </c>
      <c r="BS1486" s="2" t="s">
        <v>108</v>
      </c>
      <c r="BT1486" s="2" t="s">
        <v>143</v>
      </c>
      <c r="BU1486" s="323">
        <v>46753</v>
      </c>
      <c r="BV1486" s="323">
        <v>47118</v>
      </c>
      <c r="BW1486" s="324">
        <v>8784</v>
      </c>
      <c r="BX1486" s="325">
        <v>89.52</v>
      </c>
      <c r="BY1486" s="274">
        <f t="shared" si="450"/>
        <v>0.97602</v>
      </c>
      <c r="BZ1486" s="326">
        <f t="shared" si="460"/>
        <v>91.719431978852882</v>
      </c>
      <c r="CA1486" s="296" t="str">
        <f t="shared" si="461"/>
        <v/>
      </c>
    </row>
    <row r="1487" spans="12:79" x14ac:dyDescent="0.25">
      <c r="L1487" s="332">
        <v>43846</v>
      </c>
      <c r="M1487" s="2" t="s">
        <v>108</v>
      </c>
      <c r="N1487" s="2" t="s">
        <v>133</v>
      </c>
      <c r="O1487" s="323">
        <v>44562</v>
      </c>
      <c r="P1487" s="323">
        <v>44926</v>
      </c>
      <c r="Q1487" s="324">
        <v>8760</v>
      </c>
      <c r="R1487" s="325">
        <v>46.67</v>
      </c>
      <c r="S1487" s="274">
        <f t="shared" si="442"/>
        <v>1.0763799999999999</v>
      </c>
      <c r="T1487" s="326">
        <f t="shared" si="451"/>
        <v>43.358293539456334</v>
      </c>
      <c r="U1487" s="296" t="str">
        <f t="shared" si="443"/>
        <v/>
      </c>
      <c r="V1487" s="296"/>
      <c r="W1487" s="332">
        <v>44279</v>
      </c>
      <c r="X1487" s="2" t="s">
        <v>108</v>
      </c>
      <c r="Y1487" s="2" t="s">
        <v>141</v>
      </c>
      <c r="Z1487" s="323">
        <v>46388</v>
      </c>
      <c r="AA1487" s="323">
        <v>46752</v>
      </c>
      <c r="AB1487" s="324">
        <v>8760</v>
      </c>
      <c r="AC1487" s="325">
        <v>52.03</v>
      </c>
      <c r="AD1487" s="274">
        <f t="shared" si="444"/>
        <v>1.1062399999999999</v>
      </c>
      <c r="AE1487" s="326">
        <f t="shared" si="452"/>
        <v>47.033193520393411</v>
      </c>
      <c r="AF1487" s="296" t="str">
        <f t="shared" si="453"/>
        <v/>
      </c>
      <c r="AG1487" s="296"/>
      <c r="AH1487" s="332">
        <v>44720</v>
      </c>
      <c r="AI1487" s="2" t="s">
        <v>108</v>
      </c>
      <c r="AJ1487" s="2" t="s">
        <v>143</v>
      </c>
      <c r="AK1487" s="323">
        <v>46753</v>
      </c>
      <c r="AL1487" s="323">
        <v>47118</v>
      </c>
      <c r="AM1487" s="324">
        <v>8784</v>
      </c>
      <c r="AN1487" s="325">
        <v>120.19</v>
      </c>
      <c r="AO1487" s="274">
        <f t="shared" si="445"/>
        <v>1.02495</v>
      </c>
      <c r="AP1487" s="326">
        <f t="shared" si="454"/>
        <v>117.26425679301428</v>
      </c>
      <c r="AQ1487" s="296" t="str">
        <f t="shared" si="455"/>
        <v/>
      </c>
      <c r="AR1487" s="296"/>
      <c r="AS1487" s="332">
        <v>44739</v>
      </c>
      <c r="AT1487" s="2" t="s">
        <v>115</v>
      </c>
      <c r="AU1487" s="2" t="s">
        <v>110</v>
      </c>
      <c r="AV1487" s="323">
        <v>44927</v>
      </c>
      <c r="AW1487" s="323">
        <v>45016</v>
      </c>
      <c r="AX1487" s="324">
        <v>2159</v>
      </c>
      <c r="AY1487" s="325">
        <v>314.10000000000002</v>
      </c>
      <c r="AZ1487" s="274">
        <f t="shared" si="446"/>
        <v>1.02495</v>
      </c>
      <c r="BA1487" s="326">
        <f t="shared" si="456"/>
        <v>306.45397336455437</v>
      </c>
      <c r="BB1487" s="296" t="str">
        <f t="shared" si="457"/>
        <v/>
      </c>
      <c r="BC1487" t="str">
        <f t="shared" si="447"/>
        <v/>
      </c>
      <c r="BD1487" s="296"/>
      <c r="BE1487" s="296"/>
      <c r="BF1487" s="332">
        <v>45100</v>
      </c>
      <c r="BG1487" s="2" t="s">
        <v>115</v>
      </c>
      <c r="BH1487" s="2" t="s">
        <v>111</v>
      </c>
      <c r="BI1487" s="323">
        <v>45292</v>
      </c>
      <c r="BJ1487" s="323">
        <v>45382</v>
      </c>
      <c r="BK1487" s="324">
        <v>2183</v>
      </c>
      <c r="BL1487" s="325">
        <v>150.01</v>
      </c>
      <c r="BM1487" s="274">
        <f t="shared" si="448"/>
        <v>0.97602</v>
      </c>
      <c r="BN1487" s="326">
        <f t="shared" si="458"/>
        <v>153.69562099137312</v>
      </c>
      <c r="BO1487" s="296">
        <f t="shared" si="459"/>
        <v>153.69562099137312</v>
      </c>
      <c r="BP1487">
        <f t="shared" si="449"/>
        <v>1</v>
      </c>
      <c r="BQ1487" s="296"/>
      <c r="BR1487" s="332">
        <v>45083</v>
      </c>
      <c r="BS1487" s="2" t="s">
        <v>108</v>
      </c>
      <c r="BT1487" s="2" t="s">
        <v>146</v>
      </c>
      <c r="BU1487" s="323">
        <v>47119</v>
      </c>
      <c r="BV1487" s="323">
        <v>47483</v>
      </c>
      <c r="BW1487" s="324">
        <v>8760</v>
      </c>
      <c r="BX1487" s="325">
        <v>86.91</v>
      </c>
      <c r="BY1487" s="274">
        <f t="shared" si="450"/>
        <v>0.97602</v>
      </c>
      <c r="BZ1487" s="326">
        <f t="shared" si="460"/>
        <v>89.045306448638343</v>
      </c>
      <c r="CA1487" s="296" t="str">
        <f t="shared" si="461"/>
        <v/>
      </c>
    </row>
    <row r="1488" spans="12:79" x14ac:dyDescent="0.25">
      <c r="L1488" s="332">
        <v>43846</v>
      </c>
      <c r="M1488" s="2" t="s">
        <v>108</v>
      </c>
      <c r="N1488" s="2" t="s">
        <v>110</v>
      </c>
      <c r="O1488" s="323">
        <v>44927</v>
      </c>
      <c r="P1488" s="323">
        <v>45291</v>
      </c>
      <c r="Q1488" s="324">
        <v>8760</v>
      </c>
      <c r="R1488" s="325">
        <v>48.35</v>
      </c>
      <c r="S1488" s="274">
        <f t="shared" si="442"/>
        <v>1.0763799999999999</v>
      </c>
      <c r="T1488" s="326">
        <f t="shared" si="451"/>
        <v>44.91908062208514</v>
      </c>
      <c r="U1488" s="296" t="str">
        <f t="shared" si="443"/>
        <v/>
      </c>
      <c r="V1488" s="296"/>
      <c r="W1488" s="332">
        <v>44278</v>
      </c>
      <c r="X1488" s="2" t="s">
        <v>108</v>
      </c>
      <c r="Y1488" s="2" t="s">
        <v>133</v>
      </c>
      <c r="Z1488" s="323">
        <v>44562</v>
      </c>
      <c r="AA1488" s="323">
        <v>44926</v>
      </c>
      <c r="AB1488" s="324">
        <v>8760</v>
      </c>
      <c r="AC1488" s="325">
        <v>56.11</v>
      </c>
      <c r="AD1488" s="274">
        <f t="shared" si="444"/>
        <v>1.1062399999999999</v>
      </c>
      <c r="AE1488" s="326">
        <f t="shared" si="452"/>
        <v>50.72136245299393</v>
      </c>
      <c r="AF1488" s="296" t="str">
        <f t="shared" si="453"/>
        <v/>
      </c>
      <c r="AG1488" s="296"/>
      <c r="AH1488" s="332">
        <v>44720</v>
      </c>
      <c r="AI1488" s="2" t="s">
        <v>108</v>
      </c>
      <c r="AJ1488" s="2" t="s">
        <v>146</v>
      </c>
      <c r="AK1488" s="323">
        <v>47119</v>
      </c>
      <c r="AL1488" s="323">
        <v>47483</v>
      </c>
      <c r="AM1488" s="324">
        <v>8760</v>
      </c>
      <c r="AN1488" s="325">
        <v>118.95</v>
      </c>
      <c r="AO1488" s="274">
        <f t="shared" si="445"/>
        <v>1.02495</v>
      </c>
      <c r="AP1488" s="326">
        <f t="shared" si="454"/>
        <v>116.05444168008195</v>
      </c>
      <c r="AQ1488" s="296" t="str">
        <f t="shared" si="455"/>
        <v/>
      </c>
      <c r="AR1488" s="296"/>
      <c r="AS1488" s="332">
        <v>44739</v>
      </c>
      <c r="AT1488" s="2" t="s">
        <v>115</v>
      </c>
      <c r="AU1488" s="2" t="s">
        <v>134</v>
      </c>
      <c r="AV1488" s="323">
        <v>45017</v>
      </c>
      <c r="AW1488" s="323">
        <v>45107</v>
      </c>
      <c r="AX1488" s="324">
        <v>2184</v>
      </c>
      <c r="AY1488" s="325">
        <v>230.37</v>
      </c>
      <c r="AZ1488" s="274">
        <f t="shared" si="446"/>
        <v>1.02495</v>
      </c>
      <c r="BA1488" s="326">
        <f t="shared" si="456"/>
        <v>224.76218352114736</v>
      </c>
      <c r="BB1488" s="296" t="str">
        <f t="shared" si="457"/>
        <v/>
      </c>
      <c r="BC1488" t="str">
        <f t="shared" si="447"/>
        <v/>
      </c>
      <c r="BD1488" s="296"/>
      <c r="BE1488" s="296"/>
      <c r="BF1488" s="332">
        <v>45100</v>
      </c>
      <c r="BG1488" s="2" t="s">
        <v>115</v>
      </c>
      <c r="BH1488" s="2" t="s">
        <v>117</v>
      </c>
      <c r="BI1488" s="323">
        <v>45383</v>
      </c>
      <c r="BJ1488" s="323">
        <v>45473</v>
      </c>
      <c r="BK1488" s="324">
        <v>2184</v>
      </c>
      <c r="BL1488" s="325">
        <v>124.77</v>
      </c>
      <c r="BM1488" s="274">
        <f t="shared" si="448"/>
        <v>0.97602</v>
      </c>
      <c r="BN1488" s="326">
        <f t="shared" si="458"/>
        <v>127.83549517427922</v>
      </c>
      <c r="BO1488" s="296">
        <f t="shared" si="459"/>
        <v>127.83549517427922</v>
      </c>
      <c r="BP1488">
        <f t="shared" si="449"/>
        <v>1</v>
      </c>
      <c r="BQ1488" s="296"/>
      <c r="BR1488" s="332">
        <v>45083</v>
      </c>
      <c r="BS1488" s="2" t="s">
        <v>108</v>
      </c>
      <c r="BT1488" s="2" t="s">
        <v>149</v>
      </c>
      <c r="BU1488" s="323">
        <v>47484</v>
      </c>
      <c r="BV1488" s="323">
        <v>47848</v>
      </c>
      <c r="BW1488" s="324">
        <v>8760</v>
      </c>
      <c r="BX1488" s="325">
        <v>85.81</v>
      </c>
      <c r="BY1488" s="274">
        <f t="shared" si="450"/>
        <v>0.97602</v>
      </c>
      <c r="BZ1488" s="326">
        <f t="shared" si="460"/>
        <v>87.918280363107314</v>
      </c>
      <c r="CA1488" s="296" t="str">
        <f t="shared" si="461"/>
        <v/>
      </c>
    </row>
    <row r="1489" spans="12:79" x14ac:dyDescent="0.25">
      <c r="L1489" s="332">
        <v>43846</v>
      </c>
      <c r="M1489" s="2" t="s">
        <v>108</v>
      </c>
      <c r="N1489" s="2" t="s">
        <v>111</v>
      </c>
      <c r="O1489" s="323">
        <v>45292</v>
      </c>
      <c r="P1489" s="323">
        <v>45657</v>
      </c>
      <c r="Q1489" s="324">
        <v>8784</v>
      </c>
      <c r="R1489" s="325">
        <v>48.67</v>
      </c>
      <c r="S1489" s="274">
        <f t="shared" si="442"/>
        <v>1.0763799999999999</v>
      </c>
      <c r="T1489" s="326">
        <f t="shared" si="451"/>
        <v>45.216373399728724</v>
      </c>
      <c r="U1489" s="296" t="str">
        <f t="shared" si="443"/>
        <v/>
      </c>
      <c r="V1489" s="296"/>
      <c r="W1489" s="332">
        <v>44278</v>
      </c>
      <c r="X1489" s="2" t="s">
        <v>108</v>
      </c>
      <c r="Y1489" s="2" t="s">
        <v>110</v>
      </c>
      <c r="Z1489" s="323">
        <v>44927</v>
      </c>
      <c r="AA1489" s="323">
        <v>45291</v>
      </c>
      <c r="AB1489" s="324">
        <v>8760</v>
      </c>
      <c r="AC1489" s="325">
        <v>55.8</v>
      </c>
      <c r="AD1489" s="274">
        <f t="shared" si="444"/>
        <v>1.1062399999999999</v>
      </c>
      <c r="AE1489" s="326">
        <f t="shared" si="452"/>
        <v>50.441133931154184</v>
      </c>
      <c r="AF1489" s="296" t="str">
        <f t="shared" si="453"/>
        <v/>
      </c>
      <c r="AG1489" s="296"/>
      <c r="AH1489" s="332">
        <v>44720</v>
      </c>
      <c r="AI1489" s="2" t="s">
        <v>108</v>
      </c>
      <c r="AJ1489" s="2" t="s">
        <v>149</v>
      </c>
      <c r="AK1489" s="323">
        <v>47484</v>
      </c>
      <c r="AL1489" s="323">
        <v>47848</v>
      </c>
      <c r="AM1489" s="324">
        <v>8760</v>
      </c>
      <c r="AN1489" s="325">
        <v>108.69</v>
      </c>
      <c r="AO1489" s="274">
        <f t="shared" si="445"/>
        <v>1.02495</v>
      </c>
      <c r="AP1489" s="326">
        <f t="shared" si="454"/>
        <v>106.04419727791598</v>
      </c>
      <c r="AQ1489" s="296" t="str">
        <f t="shared" si="455"/>
        <v/>
      </c>
      <c r="AR1489" s="296"/>
      <c r="AS1489" s="332">
        <v>44739</v>
      </c>
      <c r="AT1489" s="2" t="s">
        <v>115</v>
      </c>
      <c r="AU1489" s="2" t="s">
        <v>137</v>
      </c>
      <c r="AV1489" s="323">
        <v>45108</v>
      </c>
      <c r="AW1489" s="323">
        <v>45199</v>
      </c>
      <c r="AX1489" s="324">
        <v>2208</v>
      </c>
      <c r="AY1489" s="325">
        <v>235.06</v>
      </c>
      <c r="AZ1489" s="274">
        <f t="shared" si="446"/>
        <v>1.02495</v>
      </c>
      <c r="BA1489" s="326">
        <f t="shared" si="456"/>
        <v>229.33801648860918</v>
      </c>
      <c r="BB1489" s="296" t="str">
        <f t="shared" si="457"/>
        <v/>
      </c>
      <c r="BC1489" t="str">
        <f t="shared" si="447"/>
        <v/>
      </c>
      <c r="BD1489" s="296"/>
      <c r="BE1489" s="296"/>
      <c r="BF1489" s="332">
        <v>45100</v>
      </c>
      <c r="BG1489" s="2" t="s">
        <v>115</v>
      </c>
      <c r="BH1489" s="2" t="s">
        <v>118</v>
      </c>
      <c r="BI1489" s="323">
        <v>45474</v>
      </c>
      <c r="BJ1489" s="323">
        <v>45565</v>
      </c>
      <c r="BK1489" s="324">
        <v>2208</v>
      </c>
      <c r="BL1489" s="325">
        <v>132</v>
      </c>
      <c r="BM1489" s="274">
        <f t="shared" si="448"/>
        <v>0.97602</v>
      </c>
      <c r="BN1489" s="326">
        <f t="shared" si="458"/>
        <v>135.24313026372411</v>
      </c>
      <c r="BO1489" s="296">
        <f t="shared" si="459"/>
        <v>135.24313026372411</v>
      </c>
      <c r="BP1489">
        <f t="shared" si="449"/>
        <v>1</v>
      </c>
      <c r="BQ1489" s="296"/>
      <c r="BR1489" s="332">
        <v>45083</v>
      </c>
      <c r="BS1489" s="2" t="s">
        <v>108</v>
      </c>
      <c r="BT1489" s="2" t="s">
        <v>153</v>
      </c>
      <c r="BU1489" s="323">
        <v>47849</v>
      </c>
      <c r="BV1489" s="323">
        <v>48213</v>
      </c>
      <c r="BW1489" s="324">
        <v>8760</v>
      </c>
      <c r="BX1489" s="325">
        <v>85.52</v>
      </c>
      <c r="BY1489" s="274">
        <f t="shared" si="450"/>
        <v>0.97602</v>
      </c>
      <c r="BZ1489" s="326">
        <f t="shared" si="460"/>
        <v>87.621155304194588</v>
      </c>
      <c r="CA1489" s="296" t="str">
        <f t="shared" si="461"/>
        <v/>
      </c>
    </row>
    <row r="1490" spans="12:79" x14ac:dyDescent="0.25">
      <c r="L1490" s="332">
        <v>43846</v>
      </c>
      <c r="M1490" s="2" t="s">
        <v>108</v>
      </c>
      <c r="N1490" s="2" t="s">
        <v>135</v>
      </c>
      <c r="O1490" s="323">
        <v>45658</v>
      </c>
      <c r="P1490" s="323">
        <v>46022</v>
      </c>
      <c r="Q1490" s="324">
        <v>8760</v>
      </c>
      <c r="R1490" s="325">
        <v>49.13</v>
      </c>
      <c r="S1490" s="274">
        <f t="shared" si="442"/>
        <v>1.0763799999999999</v>
      </c>
      <c r="T1490" s="326">
        <f t="shared" si="451"/>
        <v>45.643731767591376</v>
      </c>
      <c r="U1490" s="296" t="str">
        <f t="shared" si="443"/>
        <v/>
      </c>
      <c r="V1490" s="296"/>
      <c r="W1490" s="332">
        <v>44278</v>
      </c>
      <c r="X1490" s="2" t="s">
        <v>108</v>
      </c>
      <c r="Y1490" s="2" t="s">
        <v>111</v>
      </c>
      <c r="Z1490" s="323">
        <v>45292</v>
      </c>
      <c r="AA1490" s="323">
        <v>45657</v>
      </c>
      <c r="AB1490" s="324">
        <v>8784</v>
      </c>
      <c r="AC1490" s="325">
        <v>52.83</v>
      </c>
      <c r="AD1490" s="274">
        <f t="shared" si="444"/>
        <v>1.1062399999999999</v>
      </c>
      <c r="AE1490" s="326">
        <f t="shared" si="452"/>
        <v>47.756363899334687</v>
      </c>
      <c r="AF1490" s="296" t="str">
        <f t="shared" si="453"/>
        <v/>
      </c>
      <c r="AG1490" s="296"/>
      <c r="AH1490" s="332">
        <v>44720</v>
      </c>
      <c r="AI1490" s="2" t="s">
        <v>108</v>
      </c>
      <c r="AJ1490" s="2" t="s">
        <v>153</v>
      </c>
      <c r="AK1490" s="323">
        <v>47849</v>
      </c>
      <c r="AL1490" s="323">
        <v>48213</v>
      </c>
      <c r="AM1490" s="324">
        <v>8760</v>
      </c>
      <c r="AN1490" s="325">
        <v>115.75</v>
      </c>
      <c r="AO1490" s="274">
        <f t="shared" si="445"/>
        <v>1.02495</v>
      </c>
      <c r="AP1490" s="326">
        <f t="shared" si="454"/>
        <v>112.93233816283721</v>
      </c>
      <c r="AQ1490" s="296" t="str">
        <f t="shared" si="455"/>
        <v/>
      </c>
      <c r="AR1490" s="296"/>
      <c r="AS1490" s="332">
        <v>44739</v>
      </c>
      <c r="AT1490" s="2" t="s">
        <v>115</v>
      </c>
      <c r="AU1490" s="2" t="s">
        <v>116</v>
      </c>
      <c r="AV1490" s="323">
        <v>45200</v>
      </c>
      <c r="AW1490" s="323">
        <v>45291</v>
      </c>
      <c r="AX1490" s="324">
        <v>2209</v>
      </c>
      <c r="AY1490" s="325">
        <v>274.2</v>
      </c>
      <c r="AZ1490" s="274">
        <f t="shared" si="446"/>
        <v>1.02495</v>
      </c>
      <c r="BA1490" s="326">
        <f t="shared" si="456"/>
        <v>267.52524513390892</v>
      </c>
      <c r="BB1490" s="296" t="str">
        <f t="shared" si="457"/>
        <v/>
      </c>
      <c r="BC1490">
        <f t="shared" si="447"/>
        <v>1</v>
      </c>
      <c r="BD1490" s="296"/>
      <c r="BE1490" s="296"/>
      <c r="BF1490" s="332">
        <v>45100</v>
      </c>
      <c r="BG1490" s="2" t="s">
        <v>115</v>
      </c>
      <c r="BH1490" s="2" t="s">
        <v>140</v>
      </c>
      <c r="BI1490" s="323">
        <v>45566</v>
      </c>
      <c r="BJ1490" s="323">
        <v>45657</v>
      </c>
      <c r="BK1490" s="324">
        <v>2209</v>
      </c>
      <c r="BL1490" s="325">
        <v>156.94</v>
      </c>
      <c r="BM1490" s="274">
        <f t="shared" si="448"/>
        <v>0.97602</v>
      </c>
      <c r="BN1490" s="326">
        <f t="shared" si="458"/>
        <v>160.79588533021865</v>
      </c>
      <c r="BO1490" s="296" t="str">
        <f t="shared" si="459"/>
        <v/>
      </c>
      <c r="BP1490" t="str">
        <f t="shared" si="449"/>
        <v/>
      </c>
      <c r="BQ1490" s="296"/>
      <c r="BR1490" s="332">
        <v>45083</v>
      </c>
      <c r="BS1490" s="2" t="s">
        <v>108</v>
      </c>
      <c r="BT1490" s="2" t="s">
        <v>155</v>
      </c>
      <c r="BU1490" s="323">
        <v>48214</v>
      </c>
      <c r="BV1490" s="323">
        <v>48579</v>
      </c>
      <c r="BW1490" s="324">
        <v>8784</v>
      </c>
      <c r="BX1490" s="325">
        <v>85.04</v>
      </c>
      <c r="BY1490" s="274">
        <f t="shared" si="450"/>
        <v>0.97602</v>
      </c>
      <c r="BZ1490" s="326">
        <f t="shared" si="460"/>
        <v>87.129362103235593</v>
      </c>
      <c r="CA1490" s="296" t="str">
        <f t="shared" si="461"/>
        <v/>
      </c>
    </row>
    <row r="1491" spans="12:79" x14ac:dyDescent="0.25">
      <c r="L1491" s="332">
        <v>43846</v>
      </c>
      <c r="M1491" s="2" t="s">
        <v>108</v>
      </c>
      <c r="N1491" s="2" t="s">
        <v>138</v>
      </c>
      <c r="O1491" s="323">
        <v>46023</v>
      </c>
      <c r="P1491" s="323">
        <v>46387</v>
      </c>
      <c r="Q1491" s="324">
        <v>8760</v>
      </c>
      <c r="R1491" s="325">
        <v>49.68</v>
      </c>
      <c r="S1491" s="274">
        <f t="shared" si="442"/>
        <v>1.0763799999999999</v>
      </c>
      <c r="T1491" s="326">
        <f t="shared" si="451"/>
        <v>46.154703729166286</v>
      </c>
      <c r="U1491" s="296" t="str">
        <f t="shared" si="443"/>
        <v/>
      </c>
      <c r="V1491" s="296"/>
      <c r="W1491" s="332">
        <v>44278</v>
      </c>
      <c r="X1491" s="2" t="s">
        <v>108</v>
      </c>
      <c r="Y1491" s="2" t="s">
        <v>135</v>
      </c>
      <c r="Z1491" s="323">
        <v>45658</v>
      </c>
      <c r="AA1491" s="323">
        <v>46022</v>
      </c>
      <c r="AB1491" s="324">
        <v>8760</v>
      </c>
      <c r="AC1491" s="325">
        <v>51.43</v>
      </c>
      <c r="AD1491" s="274">
        <f t="shared" si="444"/>
        <v>1.1062399999999999</v>
      </c>
      <c r="AE1491" s="326">
        <f t="shared" si="452"/>
        <v>46.49081573618745</v>
      </c>
      <c r="AF1491" s="296" t="str">
        <f t="shared" si="453"/>
        <v/>
      </c>
      <c r="AG1491" s="296"/>
      <c r="AH1491" s="332">
        <v>44720</v>
      </c>
      <c r="AI1491" s="2" t="s">
        <v>108</v>
      </c>
      <c r="AJ1491" s="2" t="s">
        <v>155</v>
      </c>
      <c r="AK1491" s="323">
        <v>48214</v>
      </c>
      <c r="AL1491" s="323">
        <v>48579</v>
      </c>
      <c r="AM1491" s="324">
        <v>8784</v>
      </c>
      <c r="AN1491" s="325">
        <v>115.75</v>
      </c>
      <c r="AO1491" s="274">
        <f t="shared" si="445"/>
        <v>1.02495</v>
      </c>
      <c r="AP1491" s="326">
        <f t="shared" si="454"/>
        <v>112.93233816283721</v>
      </c>
      <c r="AQ1491" s="296" t="str">
        <f t="shared" si="455"/>
        <v/>
      </c>
      <c r="AR1491" s="296"/>
      <c r="AS1491" s="332">
        <v>44739</v>
      </c>
      <c r="AT1491" s="2" t="s">
        <v>115</v>
      </c>
      <c r="AU1491" s="2" t="s">
        <v>111</v>
      </c>
      <c r="AV1491" s="323">
        <v>45292</v>
      </c>
      <c r="AW1491" s="323">
        <v>45382</v>
      </c>
      <c r="AX1491" s="324">
        <v>2183</v>
      </c>
      <c r="AY1491" s="325">
        <v>249.68</v>
      </c>
      <c r="AZ1491" s="274">
        <f t="shared" si="446"/>
        <v>1.02495</v>
      </c>
      <c r="BA1491" s="326">
        <f t="shared" si="456"/>
        <v>243.60212693302111</v>
      </c>
      <c r="BB1491" s="296" t="str">
        <f t="shared" si="457"/>
        <v/>
      </c>
      <c r="BC1491">
        <f t="shared" si="447"/>
        <v>1</v>
      </c>
      <c r="BD1491" s="296"/>
      <c r="BE1491" s="296"/>
      <c r="BF1491" s="332">
        <v>45100</v>
      </c>
      <c r="BG1491" s="2" t="s">
        <v>115</v>
      </c>
      <c r="BH1491" s="2" t="s">
        <v>135</v>
      </c>
      <c r="BI1491" s="323">
        <v>45658</v>
      </c>
      <c r="BJ1491" s="323">
        <v>45747</v>
      </c>
      <c r="BK1491" s="324">
        <v>2159</v>
      </c>
      <c r="BL1491" s="325">
        <v>154.18</v>
      </c>
      <c r="BM1491" s="274">
        <f t="shared" si="448"/>
        <v>0.97602</v>
      </c>
      <c r="BN1491" s="326">
        <f t="shared" si="458"/>
        <v>157.96807442470441</v>
      </c>
      <c r="BO1491" s="296" t="str">
        <f t="shared" si="459"/>
        <v/>
      </c>
      <c r="BP1491" t="str">
        <f t="shared" si="449"/>
        <v/>
      </c>
      <c r="BQ1491" s="296"/>
      <c r="BR1491" s="332">
        <v>45083</v>
      </c>
      <c r="BS1491" s="2" t="s">
        <v>108</v>
      </c>
      <c r="BT1491" s="2" t="s">
        <v>158</v>
      </c>
      <c r="BU1491" s="323">
        <v>48580</v>
      </c>
      <c r="BV1491" s="323">
        <v>48944</v>
      </c>
      <c r="BW1491" s="324">
        <v>8760</v>
      </c>
      <c r="BX1491" s="325">
        <v>84.36</v>
      </c>
      <c r="BY1491" s="274">
        <f t="shared" si="450"/>
        <v>0.97602</v>
      </c>
      <c r="BZ1491" s="326">
        <f t="shared" si="460"/>
        <v>86.432655068543681</v>
      </c>
      <c r="CA1491" s="296" t="str">
        <f t="shared" si="461"/>
        <v/>
      </c>
    </row>
    <row r="1492" spans="12:79" x14ac:dyDescent="0.25">
      <c r="L1492" s="332">
        <v>43845</v>
      </c>
      <c r="M1492" s="2" t="s">
        <v>108</v>
      </c>
      <c r="N1492" s="2" t="s">
        <v>151</v>
      </c>
      <c r="O1492" s="323">
        <v>44197</v>
      </c>
      <c r="P1492" s="323">
        <v>44561</v>
      </c>
      <c r="Q1492" s="324">
        <v>8760</v>
      </c>
      <c r="R1492" s="325">
        <v>44.1</v>
      </c>
      <c r="S1492" s="274">
        <f t="shared" si="442"/>
        <v>1.0763799999999999</v>
      </c>
      <c r="T1492" s="326">
        <f t="shared" si="451"/>
        <v>40.970660919006306</v>
      </c>
      <c r="U1492" s="296" t="str">
        <f t="shared" si="443"/>
        <v/>
      </c>
      <c r="V1492" s="296"/>
      <c r="W1492" s="332">
        <v>44278</v>
      </c>
      <c r="X1492" s="2" t="s">
        <v>108</v>
      </c>
      <c r="Y1492" s="2" t="s">
        <v>138</v>
      </c>
      <c r="Z1492" s="323">
        <v>46023</v>
      </c>
      <c r="AA1492" s="323">
        <v>46387</v>
      </c>
      <c r="AB1492" s="324">
        <v>8760</v>
      </c>
      <c r="AC1492" s="325">
        <v>51.68</v>
      </c>
      <c r="AD1492" s="274">
        <f t="shared" si="444"/>
        <v>1.1062399999999999</v>
      </c>
      <c r="AE1492" s="326">
        <f t="shared" si="452"/>
        <v>46.716806479606596</v>
      </c>
      <c r="AF1492" s="296" t="str">
        <f t="shared" si="453"/>
        <v/>
      </c>
      <c r="AG1492" s="296"/>
      <c r="AH1492" s="332">
        <v>44719</v>
      </c>
      <c r="AI1492" s="2" t="s">
        <v>108</v>
      </c>
      <c r="AJ1492" s="2" t="s">
        <v>110</v>
      </c>
      <c r="AK1492" s="323">
        <v>44927</v>
      </c>
      <c r="AL1492" s="323">
        <v>45291</v>
      </c>
      <c r="AM1492" s="324">
        <v>8760</v>
      </c>
      <c r="AN1492" s="325">
        <v>243.04</v>
      </c>
      <c r="AO1492" s="274">
        <f t="shared" si="445"/>
        <v>1.02495</v>
      </c>
      <c r="AP1492" s="326">
        <f t="shared" si="454"/>
        <v>237.12376213473826</v>
      </c>
      <c r="AQ1492" s="296" t="str">
        <f t="shared" si="455"/>
        <v/>
      </c>
      <c r="AR1492" s="296"/>
      <c r="AS1492" s="332">
        <v>44739</v>
      </c>
      <c r="AT1492" s="2" t="s">
        <v>115</v>
      </c>
      <c r="AU1492" s="2" t="s">
        <v>117</v>
      </c>
      <c r="AV1492" s="323">
        <v>45383</v>
      </c>
      <c r="AW1492" s="323">
        <v>45473</v>
      </c>
      <c r="AX1492" s="324">
        <v>2184</v>
      </c>
      <c r="AY1492" s="325">
        <v>126.46</v>
      </c>
      <c r="AZ1492" s="274">
        <f t="shared" si="446"/>
        <v>1.02495</v>
      </c>
      <c r="BA1492" s="326">
        <f t="shared" si="456"/>
        <v>123.3816283721157</v>
      </c>
      <c r="BB1492" s="296" t="str">
        <f t="shared" si="457"/>
        <v/>
      </c>
      <c r="BC1492">
        <f t="shared" si="447"/>
        <v>1</v>
      </c>
      <c r="BD1492" s="296"/>
      <c r="BE1492" s="296"/>
      <c r="BF1492" s="332">
        <v>45100</v>
      </c>
      <c r="BG1492" s="2" t="s">
        <v>115</v>
      </c>
      <c r="BH1492" s="2" t="s">
        <v>145</v>
      </c>
      <c r="BI1492" s="323">
        <v>45748</v>
      </c>
      <c r="BJ1492" s="323">
        <v>45838</v>
      </c>
      <c r="BK1492" s="324">
        <v>2184</v>
      </c>
      <c r="BL1492" s="325">
        <v>101.05</v>
      </c>
      <c r="BM1492" s="274">
        <f t="shared" si="448"/>
        <v>0.97602</v>
      </c>
      <c r="BN1492" s="326">
        <f t="shared" si="458"/>
        <v>103.53271449355546</v>
      </c>
      <c r="BO1492" s="296" t="str">
        <f t="shared" si="459"/>
        <v/>
      </c>
      <c r="BP1492" t="str">
        <f t="shared" si="449"/>
        <v/>
      </c>
      <c r="BQ1492" s="296"/>
      <c r="BR1492" s="332">
        <v>45082</v>
      </c>
      <c r="BS1492" s="2" t="s">
        <v>108</v>
      </c>
      <c r="BT1492" s="2" t="s">
        <v>111</v>
      </c>
      <c r="BU1492" s="323">
        <v>45292</v>
      </c>
      <c r="BV1492" s="323">
        <v>45657</v>
      </c>
      <c r="BW1492" s="324">
        <v>8784</v>
      </c>
      <c r="BX1492" s="325">
        <v>125.06</v>
      </c>
      <c r="BY1492" s="274">
        <f t="shared" si="450"/>
        <v>0.97602</v>
      </c>
      <c r="BZ1492" s="326">
        <f t="shared" si="460"/>
        <v>128.13262023319194</v>
      </c>
      <c r="CA1492" s="296">
        <f t="shared" si="461"/>
        <v>128.13262023319194</v>
      </c>
    </row>
    <row r="1493" spans="12:79" x14ac:dyDescent="0.25">
      <c r="L1493" s="332">
        <v>43845</v>
      </c>
      <c r="M1493" s="2" t="s">
        <v>108</v>
      </c>
      <c r="N1493" s="2" t="s">
        <v>133</v>
      </c>
      <c r="O1493" s="323">
        <v>44562</v>
      </c>
      <c r="P1493" s="323">
        <v>44926</v>
      </c>
      <c r="Q1493" s="324">
        <v>8760</v>
      </c>
      <c r="R1493" s="325">
        <v>46.82</v>
      </c>
      <c r="S1493" s="274">
        <f t="shared" si="442"/>
        <v>1.0763799999999999</v>
      </c>
      <c r="T1493" s="326">
        <f t="shared" si="451"/>
        <v>43.497649528976758</v>
      </c>
      <c r="U1493" s="296" t="str">
        <f t="shared" si="443"/>
        <v/>
      </c>
      <c r="V1493" s="296"/>
      <c r="W1493" s="332">
        <v>44278</v>
      </c>
      <c r="X1493" s="2" t="s">
        <v>108</v>
      </c>
      <c r="Y1493" s="2" t="s">
        <v>141</v>
      </c>
      <c r="Z1493" s="323">
        <v>46388</v>
      </c>
      <c r="AA1493" s="323">
        <v>46752</v>
      </c>
      <c r="AB1493" s="324">
        <v>8760</v>
      </c>
      <c r="AC1493" s="325">
        <v>52.05</v>
      </c>
      <c r="AD1493" s="274">
        <f t="shared" si="444"/>
        <v>1.1062399999999999</v>
      </c>
      <c r="AE1493" s="326">
        <f t="shared" si="452"/>
        <v>47.051272779866942</v>
      </c>
      <c r="AF1493" s="296" t="str">
        <f t="shared" si="453"/>
        <v/>
      </c>
      <c r="AG1493" s="296"/>
      <c r="AH1493" s="332">
        <v>44719</v>
      </c>
      <c r="AI1493" s="2" t="s">
        <v>108</v>
      </c>
      <c r="AJ1493" s="2" t="s">
        <v>111</v>
      </c>
      <c r="AK1493" s="323">
        <v>45292</v>
      </c>
      <c r="AL1493" s="323">
        <v>45657</v>
      </c>
      <c r="AM1493" s="324">
        <v>8784</v>
      </c>
      <c r="AN1493" s="325">
        <v>189.84</v>
      </c>
      <c r="AO1493" s="274">
        <f t="shared" si="445"/>
        <v>1.02495</v>
      </c>
      <c r="AP1493" s="326">
        <f t="shared" si="454"/>
        <v>185.21879116054441</v>
      </c>
      <c r="AQ1493" s="296">
        <f t="shared" si="455"/>
        <v>185.21879116054441</v>
      </c>
      <c r="AR1493" s="296"/>
      <c r="AS1493" s="332">
        <v>44739</v>
      </c>
      <c r="AT1493" s="2" t="s">
        <v>115</v>
      </c>
      <c r="AU1493" s="2" t="s">
        <v>118</v>
      </c>
      <c r="AV1493" s="323">
        <v>45474</v>
      </c>
      <c r="AW1493" s="323">
        <v>45565</v>
      </c>
      <c r="AX1493" s="324">
        <v>2208</v>
      </c>
      <c r="AY1493" s="325">
        <v>125.68</v>
      </c>
      <c r="AZ1493" s="274">
        <f t="shared" si="446"/>
        <v>1.02495</v>
      </c>
      <c r="BA1493" s="326">
        <f t="shared" si="456"/>
        <v>122.6206156397873</v>
      </c>
      <c r="BB1493" s="296" t="str">
        <f t="shared" si="457"/>
        <v/>
      </c>
      <c r="BC1493">
        <f t="shared" si="447"/>
        <v>1</v>
      </c>
      <c r="BD1493" s="296"/>
      <c r="BE1493" s="296"/>
      <c r="BF1493" s="332">
        <v>45100</v>
      </c>
      <c r="BG1493" s="2" t="s">
        <v>115</v>
      </c>
      <c r="BH1493" s="2" t="s">
        <v>148</v>
      </c>
      <c r="BI1493" s="323">
        <v>45839</v>
      </c>
      <c r="BJ1493" s="323">
        <v>45930</v>
      </c>
      <c r="BK1493" s="324">
        <v>2208</v>
      </c>
      <c r="BL1493" s="325">
        <v>101</v>
      </c>
      <c r="BM1493" s="274">
        <f t="shared" si="448"/>
        <v>0.97602</v>
      </c>
      <c r="BN1493" s="326">
        <f t="shared" si="458"/>
        <v>103.48148603512223</v>
      </c>
      <c r="BO1493" s="296" t="str">
        <f t="shared" si="459"/>
        <v/>
      </c>
      <c r="BP1493" t="str">
        <f t="shared" si="449"/>
        <v/>
      </c>
      <c r="BQ1493" s="296"/>
      <c r="BR1493" s="332">
        <v>45082</v>
      </c>
      <c r="BS1493" s="2" t="s">
        <v>108</v>
      </c>
      <c r="BT1493" s="2" t="s">
        <v>135</v>
      </c>
      <c r="BU1493" s="323">
        <v>45658</v>
      </c>
      <c r="BV1493" s="323">
        <v>46022</v>
      </c>
      <c r="BW1493" s="324">
        <v>8760</v>
      </c>
      <c r="BX1493" s="325">
        <v>117.06</v>
      </c>
      <c r="BY1493" s="274">
        <f t="shared" si="450"/>
        <v>0.97602</v>
      </c>
      <c r="BZ1493" s="326">
        <f t="shared" si="460"/>
        <v>119.93606688387533</v>
      </c>
      <c r="CA1493" s="296" t="str">
        <f t="shared" si="461"/>
        <v/>
      </c>
    </row>
    <row r="1494" spans="12:79" x14ac:dyDescent="0.25">
      <c r="L1494" s="332">
        <v>43845</v>
      </c>
      <c r="M1494" s="2" t="s">
        <v>108</v>
      </c>
      <c r="N1494" s="2" t="s">
        <v>110</v>
      </c>
      <c r="O1494" s="323">
        <v>44927</v>
      </c>
      <c r="P1494" s="323">
        <v>45291</v>
      </c>
      <c r="Q1494" s="324">
        <v>8760</v>
      </c>
      <c r="R1494" s="325">
        <v>48.29</v>
      </c>
      <c r="S1494" s="274">
        <f t="shared" ref="S1494:S1551" si="462">VLOOKUP(CONCATENATE(YEAR(L1494),"-",MONTH(L1494)),$A$22:$B$69,2,0)</f>
        <v>1.0763799999999999</v>
      </c>
      <c r="T1494" s="326">
        <f t="shared" si="451"/>
        <v>44.863338226276966</v>
      </c>
      <c r="U1494" s="296" t="str">
        <f t="shared" ref="U1494:U1551" si="463">IF(AND($L1494&gt;=N$19,$L1494&lt;=O$19,$N1494=U$16),T1494,"")</f>
        <v/>
      </c>
      <c r="V1494" s="296"/>
      <c r="W1494" s="332">
        <v>44277</v>
      </c>
      <c r="X1494" s="2" t="s">
        <v>108</v>
      </c>
      <c r="Y1494" s="2" t="s">
        <v>133</v>
      </c>
      <c r="Z1494" s="323">
        <v>44562</v>
      </c>
      <c r="AA1494" s="323">
        <v>44926</v>
      </c>
      <c r="AB1494" s="324">
        <v>8760</v>
      </c>
      <c r="AC1494" s="325">
        <v>56.52</v>
      </c>
      <c r="AD1494" s="274">
        <f t="shared" ref="AD1494:AD1557" si="464">VLOOKUP(CONCATENATE(YEAR(W1494),"-",MONTH(W1494)),$A$22:$B$69,2,0)</f>
        <v>1.1062399999999999</v>
      </c>
      <c r="AE1494" s="326">
        <f t="shared" si="452"/>
        <v>51.091987272201337</v>
      </c>
      <c r="AF1494" s="296" t="str">
        <f t="shared" si="453"/>
        <v/>
      </c>
      <c r="AG1494" s="296"/>
      <c r="AH1494" s="332">
        <v>44719</v>
      </c>
      <c r="AI1494" s="2" t="s">
        <v>108</v>
      </c>
      <c r="AJ1494" s="2" t="s">
        <v>135</v>
      </c>
      <c r="AK1494" s="323">
        <v>45658</v>
      </c>
      <c r="AL1494" s="323">
        <v>46022</v>
      </c>
      <c r="AM1494" s="324">
        <v>8760</v>
      </c>
      <c r="AN1494" s="325">
        <v>165.83</v>
      </c>
      <c r="AO1494" s="274">
        <f t="shared" ref="AO1494:AO1557" si="465">VLOOKUP(CONCATENATE(YEAR(AH1494),"-",MONTH(AH1494)),$A$22:$B$69,2,0)</f>
        <v>1.02495</v>
      </c>
      <c r="AP1494" s="326">
        <f t="shared" si="454"/>
        <v>161.79325820771746</v>
      </c>
      <c r="AQ1494" s="296" t="str">
        <f t="shared" si="455"/>
        <v/>
      </c>
      <c r="AR1494" s="296"/>
      <c r="AS1494" s="332">
        <v>44739</v>
      </c>
      <c r="AT1494" s="2" t="s">
        <v>115</v>
      </c>
      <c r="AU1494" s="2" t="s">
        <v>140</v>
      </c>
      <c r="AV1494" s="323">
        <v>45566</v>
      </c>
      <c r="AW1494" s="323">
        <v>45657</v>
      </c>
      <c r="AX1494" s="324">
        <v>2209</v>
      </c>
      <c r="AY1494" s="325">
        <v>162.38999999999999</v>
      </c>
      <c r="AZ1494" s="274">
        <f t="shared" ref="AZ1494:AZ1557" si="466">VLOOKUP(CONCATENATE(YEAR(AS1494),"-",MONTH(AS1494)),$A$22:$B$69,2,0)</f>
        <v>1.02495</v>
      </c>
      <c r="BA1494" s="326">
        <f t="shared" si="456"/>
        <v>158.43699692667934</v>
      </c>
      <c r="BB1494" s="296" t="str">
        <f t="shared" si="457"/>
        <v/>
      </c>
      <c r="BC1494" t="str">
        <f t="shared" ref="BC1494:BC1557" si="467">IF(OR(AU1494=AU$16,AU1494=AV$16,AU1494=AW$16,AU1494=AX$16),1,"")</f>
        <v/>
      </c>
      <c r="BD1494" s="296"/>
      <c r="BE1494" s="296"/>
      <c r="BF1494" s="332">
        <v>45100</v>
      </c>
      <c r="BG1494" s="2" t="s">
        <v>115</v>
      </c>
      <c r="BH1494" s="2" t="s">
        <v>152</v>
      </c>
      <c r="BI1494" s="323">
        <v>45931</v>
      </c>
      <c r="BJ1494" s="323">
        <v>46022</v>
      </c>
      <c r="BK1494" s="324">
        <v>2209</v>
      </c>
      <c r="BL1494" s="325">
        <v>123.46</v>
      </c>
      <c r="BM1494" s="274">
        <f t="shared" ref="BM1494:BM1557" si="468">VLOOKUP(CONCATENATE(YEAR(BF1494),"-",MONTH(BF1494)),$A$22:$B$69,2,0)</f>
        <v>0.97602</v>
      </c>
      <c r="BN1494" s="326">
        <f t="shared" si="458"/>
        <v>126.49330956332861</v>
      </c>
      <c r="BO1494" s="296" t="str">
        <f t="shared" si="459"/>
        <v/>
      </c>
      <c r="BP1494" t="str">
        <f t="shared" ref="BP1494:BP1557" si="469">IF(OR(BH1494=BH$16,BH1494=BI$16,BH1494=BJ$16,BH1494=BK$16),1,"")</f>
        <v/>
      </c>
      <c r="BQ1494" s="296"/>
      <c r="BR1494" s="332">
        <v>45082</v>
      </c>
      <c r="BS1494" s="2" t="s">
        <v>108</v>
      </c>
      <c r="BT1494" s="2" t="s">
        <v>138</v>
      </c>
      <c r="BU1494" s="323">
        <v>46023</v>
      </c>
      <c r="BV1494" s="323">
        <v>46387</v>
      </c>
      <c r="BW1494" s="324">
        <v>8760</v>
      </c>
      <c r="BX1494" s="325">
        <v>102</v>
      </c>
      <c r="BY1494" s="274">
        <f t="shared" ref="BY1494:BY1557" si="470">VLOOKUP(CONCATENATE(YEAR(BR1494),"-",MONTH(BR1494)),$A$22:$B$69,2,0)</f>
        <v>0.97602</v>
      </c>
      <c r="BZ1494" s="326">
        <f t="shared" si="460"/>
        <v>104.5060552037868</v>
      </c>
      <c r="CA1494" s="296" t="str">
        <f t="shared" si="461"/>
        <v/>
      </c>
    </row>
    <row r="1495" spans="12:79" x14ac:dyDescent="0.25">
      <c r="L1495" s="332">
        <v>43845</v>
      </c>
      <c r="M1495" s="2" t="s">
        <v>108</v>
      </c>
      <c r="N1495" s="2" t="s">
        <v>111</v>
      </c>
      <c r="O1495" s="323">
        <v>45292</v>
      </c>
      <c r="P1495" s="323">
        <v>45657</v>
      </c>
      <c r="Q1495" s="324">
        <v>8784</v>
      </c>
      <c r="R1495" s="325">
        <v>48.63</v>
      </c>
      <c r="S1495" s="274">
        <f t="shared" si="462"/>
        <v>1.0763799999999999</v>
      </c>
      <c r="T1495" s="326">
        <f t="shared" ref="T1495:T1551" si="471">IF(R1495="","",R1495/S1495)</f>
        <v>45.179211802523277</v>
      </c>
      <c r="U1495" s="296" t="str">
        <f t="shared" si="463"/>
        <v/>
      </c>
      <c r="V1495" s="296"/>
      <c r="W1495" s="332">
        <v>44277</v>
      </c>
      <c r="X1495" s="2" t="s">
        <v>108</v>
      </c>
      <c r="Y1495" s="2" t="s">
        <v>110</v>
      </c>
      <c r="Z1495" s="323">
        <v>44927</v>
      </c>
      <c r="AA1495" s="323">
        <v>45291</v>
      </c>
      <c r="AB1495" s="324">
        <v>8760</v>
      </c>
      <c r="AC1495" s="325">
        <v>56.23</v>
      </c>
      <c r="AD1495" s="274">
        <f t="shared" si="464"/>
        <v>1.1062399999999999</v>
      </c>
      <c r="AE1495" s="326">
        <f t="shared" ref="AE1495:AE1558" si="472">IF(AC1495="","",AC1495/AD1495)</f>
        <v>50.829838009835122</v>
      </c>
      <c r="AF1495" s="296" t="str">
        <f t="shared" ref="AF1495:AF1558" si="473">IF(AND($W1495&gt;=Y$13,$W1495&lt;=Z$13,$Y1495=AF$16),AE1495,"")</f>
        <v/>
      </c>
      <c r="AG1495" s="296"/>
      <c r="AH1495" s="332">
        <v>44719</v>
      </c>
      <c r="AI1495" s="2" t="s">
        <v>108</v>
      </c>
      <c r="AJ1495" s="2" t="s">
        <v>138</v>
      </c>
      <c r="AK1495" s="323">
        <v>46023</v>
      </c>
      <c r="AL1495" s="323">
        <v>46387</v>
      </c>
      <c r="AM1495" s="324">
        <v>8760</v>
      </c>
      <c r="AN1495" s="325">
        <v>145.94</v>
      </c>
      <c r="AO1495" s="274">
        <f t="shared" si="465"/>
        <v>1.02495</v>
      </c>
      <c r="AP1495" s="326">
        <f t="shared" ref="AP1495:AP1558" si="474">IF(AN1495="","",AN1495/AO1495)</f>
        <v>142.38743353334308</v>
      </c>
      <c r="AQ1495" s="296" t="str">
        <f t="shared" ref="AQ1495:AQ1558" si="475">IF(AND(AH1495&gt;=AJ$19,AH1495&lt;=AK$19,$AJ1495=AQ$16),AP1495,"")</f>
        <v/>
      </c>
      <c r="AR1495" s="296"/>
      <c r="AS1495" s="332">
        <v>44739</v>
      </c>
      <c r="AT1495" s="2" t="s">
        <v>115</v>
      </c>
      <c r="AU1495" s="2" t="s">
        <v>135</v>
      </c>
      <c r="AV1495" s="323">
        <v>45658</v>
      </c>
      <c r="AW1495" s="323">
        <v>45747</v>
      </c>
      <c r="AX1495" s="324">
        <v>2159</v>
      </c>
      <c r="AY1495" s="325">
        <v>158.9</v>
      </c>
      <c r="AZ1495" s="274">
        <f t="shared" si="466"/>
        <v>1.02495</v>
      </c>
      <c r="BA1495" s="326">
        <f t="shared" ref="BA1495:BA1558" si="476">IF(AY1495="","",AY1495/AZ1495)</f>
        <v>155.03195277818429</v>
      </c>
      <c r="BB1495" s="296" t="str">
        <f t="shared" ref="BB1495:BB1558" si="477">IF(AND(AS1495&gt;=BA$16,AS1495&lt;=BB$16,BC1495=1),BA1495,"")</f>
        <v/>
      </c>
      <c r="BC1495" t="str">
        <f t="shared" si="467"/>
        <v/>
      </c>
      <c r="BD1495" s="296"/>
      <c r="BE1495" s="296"/>
      <c r="BF1495" s="332">
        <v>45100</v>
      </c>
      <c r="BG1495" s="2" t="s">
        <v>115</v>
      </c>
      <c r="BH1495" s="2" t="s">
        <v>138</v>
      </c>
      <c r="BI1495" s="323">
        <v>46023</v>
      </c>
      <c r="BJ1495" s="323">
        <v>46112</v>
      </c>
      <c r="BK1495" s="324">
        <v>2159</v>
      </c>
      <c r="BL1495" s="325"/>
      <c r="BM1495" s="274">
        <f t="shared" si="468"/>
        <v>0.97602</v>
      </c>
      <c r="BN1495" s="326" t="str">
        <f t="shared" ref="BN1495:BN1558" si="478">IF(BL1495="","",BL1495/BM1495)</f>
        <v/>
      </c>
      <c r="BO1495" s="296" t="str">
        <f t="shared" ref="BO1495:BO1558" si="479">IF(AND(BF1495&gt;=BH$19,BF1495&lt;=BI$19,BP1495=1),BN1495,"")</f>
        <v/>
      </c>
      <c r="BP1495" t="str">
        <f t="shared" si="469"/>
        <v/>
      </c>
      <c r="BQ1495" s="296"/>
      <c r="BR1495" s="332">
        <v>45082</v>
      </c>
      <c r="BS1495" s="2" t="s">
        <v>108</v>
      </c>
      <c r="BT1495" s="2" t="s">
        <v>141</v>
      </c>
      <c r="BU1495" s="323">
        <v>46388</v>
      </c>
      <c r="BV1495" s="323">
        <v>46752</v>
      </c>
      <c r="BW1495" s="324">
        <v>8760</v>
      </c>
      <c r="BX1495" s="325">
        <v>91.48</v>
      </c>
      <c r="BY1495" s="274">
        <f t="shared" si="470"/>
        <v>0.97602</v>
      </c>
      <c r="BZ1495" s="326">
        <f t="shared" ref="BZ1495:BZ1558" si="480">IF(BX1495="","",BX1495/BY1495)</f>
        <v>93.727587549435469</v>
      </c>
      <c r="CA1495" s="296" t="str">
        <f t="shared" ref="CA1495:CA1558" si="481">IF(AND(BR1495&gt;=BZ$16,BR1495&lt;=CA$16,BT1495=BT$16),BZ1495,"")</f>
        <v/>
      </c>
    </row>
    <row r="1496" spans="12:79" x14ac:dyDescent="0.25">
      <c r="L1496" s="332">
        <v>43845</v>
      </c>
      <c r="M1496" s="2" t="s">
        <v>108</v>
      </c>
      <c r="N1496" s="2" t="s">
        <v>135</v>
      </c>
      <c r="O1496" s="323">
        <v>45658</v>
      </c>
      <c r="P1496" s="323">
        <v>46022</v>
      </c>
      <c r="Q1496" s="324">
        <v>8760</v>
      </c>
      <c r="R1496" s="325">
        <v>49.1</v>
      </c>
      <c r="S1496" s="274">
        <f t="shared" si="462"/>
        <v>1.0763799999999999</v>
      </c>
      <c r="T1496" s="326">
        <f t="shared" si="471"/>
        <v>45.615860569687293</v>
      </c>
      <c r="U1496" s="296" t="str">
        <f t="shared" si="463"/>
        <v/>
      </c>
      <c r="V1496" s="296"/>
      <c r="W1496" s="332">
        <v>44277</v>
      </c>
      <c r="X1496" s="2" t="s">
        <v>108</v>
      </c>
      <c r="Y1496" s="2" t="s">
        <v>111</v>
      </c>
      <c r="Z1496" s="323">
        <v>45292</v>
      </c>
      <c r="AA1496" s="323">
        <v>45657</v>
      </c>
      <c r="AB1496" s="324">
        <v>8784</v>
      </c>
      <c r="AC1496" s="325">
        <v>53.2</v>
      </c>
      <c r="AD1496" s="274">
        <f t="shared" si="464"/>
        <v>1.1062399999999999</v>
      </c>
      <c r="AE1496" s="326">
        <f t="shared" si="472"/>
        <v>48.090830199595032</v>
      </c>
      <c r="AF1496" s="296" t="str">
        <f t="shared" si="473"/>
        <v/>
      </c>
      <c r="AG1496" s="296"/>
      <c r="AH1496" s="332">
        <v>44719</v>
      </c>
      <c r="AI1496" s="2" t="s">
        <v>108</v>
      </c>
      <c r="AJ1496" s="2" t="s">
        <v>141</v>
      </c>
      <c r="AK1496" s="323">
        <v>46388</v>
      </c>
      <c r="AL1496" s="323">
        <v>46752</v>
      </c>
      <c r="AM1496" s="324">
        <v>8760</v>
      </c>
      <c r="AN1496" s="325">
        <v>125.7</v>
      </c>
      <c r="AO1496" s="274">
        <f t="shared" si="465"/>
        <v>1.02495</v>
      </c>
      <c r="AP1496" s="326">
        <f t="shared" si="474"/>
        <v>122.64012878677009</v>
      </c>
      <c r="AQ1496" s="296" t="str">
        <f t="shared" si="475"/>
        <v/>
      </c>
      <c r="AR1496" s="296"/>
      <c r="AS1496" s="332">
        <v>44736</v>
      </c>
      <c r="AT1496" s="2" t="s">
        <v>115</v>
      </c>
      <c r="AU1496" s="2" t="s">
        <v>200</v>
      </c>
      <c r="AV1496" s="323">
        <v>44743</v>
      </c>
      <c r="AW1496" s="323">
        <v>44834</v>
      </c>
      <c r="AX1496" s="324">
        <v>2208</v>
      </c>
      <c r="AY1496" s="325">
        <v>289.41000000000003</v>
      </c>
      <c r="AZ1496" s="274">
        <f t="shared" si="466"/>
        <v>1.02495</v>
      </c>
      <c r="BA1496" s="326">
        <f t="shared" si="476"/>
        <v>282.36499341431289</v>
      </c>
      <c r="BB1496" s="296" t="str">
        <f t="shared" si="477"/>
        <v/>
      </c>
      <c r="BC1496" t="str">
        <f t="shared" si="467"/>
        <v/>
      </c>
      <c r="BD1496" s="296"/>
      <c r="BE1496" s="296"/>
      <c r="BF1496" s="332">
        <v>45099</v>
      </c>
      <c r="BG1496" s="2" t="s">
        <v>115</v>
      </c>
      <c r="BH1496" s="2" t="s">
        <v>137</v>
      </c>
      <c r="BI1496" s="323">
        <v>45108</v>
      </c>
      <c r="BJ1496" s="323">
        <v>45199</v>
      </c>
      <c r="BK1496" s="324">
        <v>2208</v>
      </c>
      <c r="BL1496" s="325">
        <v>105.81</v>
      </c>
      <c r="BM1496" s="274">
        <f t="shared" si="468"/>
        <v>0.97602</v>
      </c>
      <c r="BN1496" s="326">
        <f t="shared" si="478"/>
        <v>108.40966373639884</v>
      </c>
      <c r="BO1496" s="296" t="str">
        <f t="shared" si="479"/>
        <v/>
      </c>
      <c r="BP1496" t="str">
        <f t="shared" si="469"/>
        <v/>
      </c>
      <c r="BQ1496" s="296"/>
      <c r="BR1496" s="332">
        <v>45082</v>
      </c>
      <c r="BS1496" s="2" t="s">
        <v>108</v>
      </c>
      <c r="BT1496" s="2" t="s">
        <v>143</v>
      </c>
      <c r="BU1496" s="323">
        <v>46753</v>
      </c>
      <c r="BV1496" s="323">
        <v>47118</v>
      </c>
      <c r="BW1496" s="324">
        <v>8784</v>
      </c>
      <c r="BX1496" s="325">
        <v>91.48</v>
      </c>
      <c r="BY1496" s="274">
        <f t="shared" si="470"/>
        <v>0.97602</v>
      </c>
      <c r="BZ1496" s="326">
        <f t="shared" si="480"/>
        <v>93.727587549435469</v>
      </c>
      <c r="CA1496" s="296" t="str">
        <f t="shared" si="481"/>
        <v/>
      </c>
    </row>
    <row r="1497" spans="12:79" x14ac:dyDescent="0.25">
      <c r="L1497" s="332">
        <v>43845</v>
      </c>
      <c r="M1497" s="2" t="s">
        <v>108</v>
      </c>
      <c r="N1497" s="2" t="s">
        <v>138</v>
      </c>
      <c r="O1497" s="323">
        <v>46023</v>
      </c>
      <c r="P1497" s="323">
        <v>46387</v>
      </c>
      <c r="Q1497" s="324">
        <v>8760</v>
      </c>
      <c r="R1497" s="325">
        <v>49.65</v>
      </c>
      <c r="S1497" s="274">
        <f t="shared" si="462"/>
        <v>1.0763799999999999</v>
      </c>
      <c r="T1497" s="326">
        <f t="shared" si="471"/>
        <v>46.126832531262195</v>
      </c>
      <c r="U1497" s="296" t="str">
        <f t="shared" si="463"/>
        <v/>
      </c>
      <c r="V1497" s="296"/>
      <c r="W1497" s="332">
        <v>44277</v>
      </c>
      <c r="X1497" s="2" t="s">
        <v>108</v>
      </c>
      <c r="Y1497" s="2" t="s">
        <v>135</v>
      </c>
      <c r="Z1497" s="323">
        <v>45658</v>
      </c>
      <c r="AA1497" s="323">
        <v>46022</v>
      </c>
      <c r="AB1497" s="324">
        <v>8760</v>
      </c>
      <c r="AC1497" s="325">
        <v>52.23</v>
      </c>
      <c r="AD1497" s="274">
        <f t="shared" si="464"/>
        <v>1.1062399999999999</v>
      </c>
      <c r="AE1497" s="326">
        <f t="shared" si="472"/>
        <v>47.213986115128726</v>
      </c>
      <c r="AF1497" s="296" t="str">
        <f t="shared" si="473"/>
        <v/>
      </c>
      <c r="AG1497" s="296"/>
      <c r="AH1497" s="332">
        <v>44719</v>
      </c>
      <c r="AI1497" s="2" t="s">
        <v>108</v>
      </c>
      <c r="AJ1497" s="2" t="s">
        <v>143</v>
      </c>
      <c r="AK1497" s="323">
        <v>46753</v>
      </c>
      <c r="AL1497" s="323">
        <v>47118</v>
      </c>
      <c r="AM1497" s="324">
        <v>8784</v>
      </c>
      <c r="AN1497" s="325">
        <v>124.58</v>
      </c>
      <c r="AO1497" s="274">
        <f t="shared" si="465"/>
        <v>1.02495</v>
      </c>
      <c r="AP1497" s="326">
        <f t="shared" si="474"/>
        <v>121.54739255573442</v>
      </c>
      <c r="AQ1497" s="296" t="str">
        <f t="shared" si="475"/>
        <v/>
      </c>
      <c r="AR1497" s="296"/>
      <c r="AS1497" s="332">
        <v>44736</v>
      </c>
      <c r="AT1497" s="2" t="s">
        <v>115</v>
      </c>
      <c r="AU1497" s="2" t="s">
        <v>186</v>
      </c>
      <c r="AV1497" s="323">
        <v>44835</v>
      </c>
      <c r="AW1497" s="323">
        <v>44926</v>
      </c>
      <c r="AX1497" s="324">
        <v>2209</v>
      </c>
      <c r="AY1497" s="325">
        <v>332</v>
      </c>
      <c r="AZ1497" s="274">
        <f t="shared" si="466"/>
        <v>1.02495</v>
      </c>
      <c r="BA1497" s="326">
        <f t="shared" si="476"/>
        <v>323.91823991414213</v>
      </c>
      <c r="BB1497" s="296" t="str">
        <f t="shared" si="477"/>
        <v/>
      </c>
      <c r="BC1497" t="str">
        <f t="shared" si="467"/>
        <v/>
      </c>
      <c r="BD1497" s="296"/>
      <c r="BE1497" s="296"/>
      <c r="BF1497" s="332">
        <v>45099</v>
      </c>
      <c r="BG1497" s="2" t="s">
        <v>115</v>
      </c>
      <c r="BH1497" s="2" t="s">
        <v>116</v>
      </c>
      <c r="BI1497" s="323">
        <v>45200</v>
      </c>
      <c r="BJ1497" s="323">
        <v>45291</v>
      </c>
      <c r="BK1497" s="324">
        <v>2209</v>
      </c>
      <c r="BL1497" s="325">
        <v>134.11000000000001</v>
      </c>
      <c r="BM1497" s="274">
        <f t="shared" si="468"/>
        <v>0.97602</v>
      </c>
      <c r="BN1497" s="326">
        <f t="shared" si="478"/>
        <v>137.40497120960637</v>
      </c>
      <c r="BO1497" s="296">
        <f t="shared" si="479"/>
        <v>137.40497120960637</v>
      </c>
      <c r="BP1497">
        <f t="shared" si="469"/>
        <v>1</v>
      </c>
      <c r="BQ1497" s="296"/>
      <c r="BR1497" s="332">
        <v>45082</v>
      </c>
      <c r="BS1497" s="2" t="s">
        <v>108</v>
      </c>
      <c r="BT1497" s="2" t="s">
        <v>146</v>
      </c>
      <c r="BU1497" s="323">
        <v>47119</v>
      </c>
      <c r="BV1497" s="323">
        <v>47483</v>
      </c>
      <c r="BW1497" s="324">
        <v>8760</v>
      </c>
      <c r="BX1497" s="325">
        <v>88.99</v>
      </c>
      <c r="BY1497" s="274">
        <f t="shared" si="470"/>
        <v>0.97602</v>
      </c>
      <c r="BZ1497" s="326">
        <f t="shared" si="480"/>
        <v>91.176410319460658</v>
      </c>
      <c r="CA1497" s="296" t="str">
        <f t="shared" si="481"/>
        <v/>
      </c>
    </row>
    <row r="1498" spans="12:79" x14ac:dyDescent="0.25">
      <c r="L1498" s="332">
        <v>43844</v>
      </c>
      <c r="M1498" s="2" t="s">
        <v>108</v>
      </c>
      <c r="N1498" s="2" t="s">
        <v>151</v>
      </c>
      <c r="O1498" s="323">
        <v>44197</v>
      </c>
      <c r="P1498" s="323">
        <v>44561</v>
      </c>
      <c r="Q1498" s="324">
        <v>8760</v>
      </c>
      <c r="R1498" s="325">
        <v>44.08</v>
      </c>
      <c r="S1498" s="274">
        <f t="shared" si="462"/>
        <v>1.0763799999999999</v>
      </c>
      <c r="T1498" s="326">
        <f t="shared" si="471"/>
        <v>40.952080120403579</v>
      </c>
      <c r="U1498" s="296" t="str">
        <f t="shared" si="463"/>
        <v/>
      </c>
      <c r="V1498" s="296"/>
      <c r="W1498" s="332">
        <v>44277</v>
      </c>
      <c r="X1498" s="2" t="s">
        <v>108</v>
      </c>
      <c r="Y1498" s="2" t="s">
        <v>138</v>
      </c>
      <c r="Z1498" s="323">
        <v>46023</v>
      </c>
      <c r="AA1498" s="323">
        <v>46387</v>
      </c>
      <c r="AB1498" s="324">
        <v>8760</v>
      </c>
      <c r="AC1498" s="325">
        <v>52.48</v>
      </c>
      <c r="AD1498" s="274">
        <f t="shared" si="464"/>
        <v>1.1062399999999999</v>
      </c>
      <c r="AE1498" s="326">
        <f t="shared" si="472"/>
        <v>47.439976858547872</v>
      </c>
      <c r="AF1498" s="296" t="str">
        <f t="shared" si="473"/>
        <v/>
      </c>
      <c r="AG1498" s="296"/>
      <c r="AH1498" s="332">
        <v>44719</v>
      </c>
      <c r="AI1498" s="2" t="s">
        <v>108</v>
      </c>
      <c r="AJ1498" s="2" t="s">
        <v>146</v>
      </c>
      <c r="AK1498" s="323">
        <v>47119</v>
      </c>
      <c r="AL1498" s="323">
        <v>47483</v>
      </c>
      <c r="AM1498" s="324">
        <v>8760</v>
      </c>
      <c r="AN1498" s="325">
        <v>123.34</v>
      </c>
      <c r="AO1498" s="274">
        <f t="shared" si="465"/>
        <v>1.02495</v>
      </c>
      <c r="AP1498" s="326">
        <f t="shared" si="474"/>
        <v>120.33757744280209</v>
      </c>
      <c r="AQ1498" s="296" t="str">
        <f t="shared" si="475"/>
        <v/>
      </c>
      <c r="AR1498" s="296"/>
      <c r="AS1498" s="332">
        <v>44736</v>
      </c>
      <c r="AT1498" s="2" t="s">
        <v>115</v>
      </c>
      <c r="AU1498" s="2" t="s">
        <v>110</v>
      </c>
      <c r="AV1498" s="323">
        <v>44927</v>
      </c>
      <c r="AW1498" s="323">
        <v>45016</v>
      </c>
      <c r="AX1498" s="324">
        <v>2159</v>
      </c>
      <c r="AY1498" s="325">
        <v>312.57</v>
      </c>
      <c r="AZ1498" s="274">
        <f t="shared" si="466"/>
        <v>1.02495</v>
      </c>
      <c r="BA1498" s="326">
        <f t="shared" si="476"/>
        <v>304.96121762037171</v>
      </c>
      <c r="BB1498" s="296" t="str">
        <f t="shared" si="477"/>
        <v/>
      </c>
      <c r="BC1498" t="str">
        <f t="shared" si="467"/>
        <v/>
      </c>
      <c r="BD1498" s="296"/>
      <c r="BE1498" s="296"/>
      <c r="BF1498" s="332">
        <v>45099</v>
      </c>
      <c r="BG1498" s="2" t="s">
        <v>115</v>
      </c>
      <c r="BH1498" s="2" t="s">
        <v>111</v>
      </c>
      <c r="BI1498" s="323">
        <v>45292</v>
      </c>
      <c r="BJ1498" s="323">
        <v>45382</v>
      </c>
      <c r="BK1498" s="324">
        <v>2183</v>
      </c>
      <c r="BL1498" s="325">
        <v>152.19999999999999</v>
      </c>
      <c r="BM1498" s="274">
        <f t="shared" si="468"/>
        <v>0.97602</v>
      </c>
      <c r="BN1498" s="326">
        <f t="shared" si="478"/>
        <v>155.93942747074854</v>
      </c>
      <c r="BO1498" s="296">
        <f t="shared" si="479"/>
        <v>155.93942747074854</v>
      </c>
      <c r="BP1498">
        <f t="shared" si="469"/>
        <v>1</v>
      </c>
      <c r="BQ1498" s="296"/>
      <c r="BR1498" s="332">
        <v>45082</v>
      </c>
      <c r="BS1498" s="2" t="s">
        <v>108</v>
      </c>
      <c r="BT1498" s="2" t="s">
        <v>149</v>
      </c>
      <c r="BU1498" s="323">
        <v>47484</v>
      </c>
      <c r="BV1498" s="323">
        <v>47848</v>
      </c>
      <c r="BW1498" s="324">
        <v>8760</v>
      </c>
      <c r="BX1498" s="325">
        <v>88.07</v>
      </c>
      <c r="BY1498" s="274">
        <f t="shared" si="470"/>
        <v>0.97602</v>
      </c>
      <c r="BZ1498" s="326">
        <f t="shared" si="480"/>
        <v>90.233806684289249</v>
      </c>
      <c r="CA1498" s="296" t="str">
        <f t="shared" si="481"/>
        <v/>
      </c>
    </row>
    <row r="1499" spans="12:79" x14ac:dyDescent="0.25">
      <c r="L1499" s="332">
        <v>43844</v>
      </c>
      <c r="M1499" s="2" t="s">
        <v>108</v>
      </c>
      <c r="N1499" s="2" t="s">
        <v>133</v>
      </c>
      <c r="O1499" s="323">
        <v>44562</v>
      </c>
      <c r="P1499" s="323">
        <v>44926</v>
      </c>
      <c r="Q1499" s="324">
        <v>8760</v>
      </c>
      <c r="R1499" s="325">
        <v>46.78</v>
      </c>
      <c r="S1499" s="274">
        <f t="shared" si="462"/>
        <v>1.0763799999999999</v>
      </c>
      <c r="T1499" s="326">
        <f t="shared" si="471"/>
        <v>43.460487931771311</v>
      </c>
      <c r="U1499" s="296" t="str">
        <f t="shared" si="463"/>
        <v/>
      </c>
      <c r="V1499" s="296"/>
      <c r="W1499" s="332">
        <v>44277</v>
      </c>
      <c r="X1499" s="2" t="s">
        <v>108</v>
      </c>
      <c r="Y1499" s="2" t="s">
        <v>141</v>
      </c>
      <c r="Z1499" s="323">
        <v>46388</v>
      </c>
      <c r="AA1499" s="323">
        <v>46752</v>
      </c>
      <c r="AB1499" s="324">
        <v>8760</v>
      </c>
      <c r="AC1499" s="325">
        <v>52.85</v>
      </c>
      <c r="AD1499" s="274">
        <f t="shared" si="464"/>
        <v>1.1062399999999999</v>
      </c>
      <c r="AE1499" s="326">
        <f t="shared" si="472"/>
        <v>47.774443158808218</v>
      </c>
      <c r="AF1499" s="296" t="str">
        <f t="shared" si="473"/>
        <v/>
      </c>
      <c r="AG1499" s="296"/>
      <c r="AH1499" s="332">
        <v>44719</v>
      </c>
      <c r="AI1499" s="2" t="s">
        <v>108</v>
      </c>
      <c r="AJ1499" s="2" t="s">
        <v>149</v>
      </c>
      <c r="AK1499" s="323">
        <v>47484</v>
      </c>
      <c r="AL1499" s="323">
        <v>47848</v>
      </c>
      <c r="AM1499" s="324">
        <v>8760</v>
      </c>
      <c r="AN1499" s="325">
        <v>113.08</v>
      </c>
      <c r="AO1499" s="274">
        <f t="shared" si="465"/>
        <v>1.02495</v>
      </c>
      <c r="AP1499" s="326">
        <f t="shared" si="474"/>
        <v>110.32733304063612</v>
      </c>
      <c r="AQ1499" s="296" t="str">
        <f t="shared" si="475"/>
        <v/>
      </c>
      <c r="AR1499" s="296"/>
      <c r="AS1499" s="332">
        <v>44736</v>
      </c>
      <c r="AT1499" s="2" t="s">
        <v>115</v>
      </c>
      <c r="AU1499" s="2" t="s">
        <v>134</v>
      </c>
      <c r="AV1499" s="323">
        <v>45017</v>
      </c>
      <c r="AW1499" s="323">
        <v>45107</v>
      </c>
      <c r="AX1499" s="324">
        <v>2184</v>
      </c>
      <c r="AY1499" s="325">
        <v>218.93</v>
      </c>
      <c r="AZ1499" s="274">
        <f t="shared" si="466"/>
        <v>1.02495</v>
      </c>
      <c r="BA1499" s="326">
        <f t="shared" si="476"/>
        <v>213.6006634469974</v>
      </c>
      <c r="BB1499" s="296" t="str">
        <f t="shared" si="477"/>
        <v/>
      </c>
      <c r="BC1499" t="str">
        <f t="shared" si="467"/>
        <v/>
      </c>
      <c r="BD1499" s="296"/>
      <c r="BE1499" s="296"/>
      <c r="BF1499" s="332">
        <v>45099</v>
      </c>
      <c r="BG1499" s="2" t="s">
        <v>115</v>
      </c>
      <c r="BH1499" s="2" t="s">
        <v>117</v>
      </c>
      <c r="BI1499" s="323">
        <v>45383</v>
      </c>
      <c r="BJ1499" s="323">
        <v>45473</v>
      </c>
      <c r="BK1499" s="324">
        <v>2184</v>
      </c>
      <c r="BL1499" s="325">
        <v>127.57</v>
      </c>
      <c r="BM1499" s="274">
        <f t="shared" si="468"/>
        <v>0.97602</v>
      </c>
      <c r="BN1499" s="326">
        <f t="shared" si="478"/>
        <v>130.70428884654001</v>
      </c>
      <c r="BO1499" s="296">
        <f t="shared" si="479"/>
        <v>130.70428884654001</v>
      </c>
      <c r="BP1499">
        <f t="shared" si="469"/>
        <v>1</v>
      </c>
      <c r="BQ1499" s="296"/>
      <c r="BR1499" s="332">
        <v>45082</v>
      </c>
      <c r="BS1499" s="2" t="s">
        <v>108</v>
      </c>
      <c r="BT1499" s="2" t="s">
        <v>153</v>
      </c>
      <c r="BU1499" s="323">
        <v>47849</v>
      </c>
      <c r="BV1499" s="323">
        <v>48213</v>
      </c>
      <c r="BW1499" s="324">
        <v>8760</v>
      </c>
      <c r="BX1499" s="325">
        <v>87.79</v>
      </c>
      <c r="BY1499" s="274">
        <f t="shared" si="470"/>
        <v>0.97602</v>
      </c>
      <c r="BZ1499" s="326">
        <f t="shared" si="480"/>
        <v>89.946927317063185</v>
      </c>
      <c r="CA1499" s="296" t="str">
        <f t="shared" si="481"/>
        <v/>
      </c>
    </row>
    <row r="1500" spans="12:79" x14ac:dyDescent="0.25">
      <c r="L1500" s="332">
        <v>43844</v>
      </c>
      <c r="M1500" s="2" t="s">
        <v>108</v>
      </c>
      <c r="N1500" s="2" t="s">
        <v>110</v>
      </c>
      <c r="O1500" s="323">
        <v>44927</v>
      </c>
      <c r="P1500" s="323">
        <v>45291</v>
      </c>
      <c r="Q1500" s="324">
        <v>8760</v>
      </c>
      <c r="R1500" s="325">
        <v>48.25</v>
      </c>
      <c r="S1500" s="274">
        <f t="shared" si="462"/>
        <v>1.0763799999999999</v>
      </c>
      <c r="T1500" s="326">
        <f t="shared" si="471"/>
        <v>44.826176629071519</v>
      </c>
      <c r="U1500" s="296" t="str">
        <f t="shared" si="463"/>
        <v/>
      </c>
      <c r="V1500" s="296"/>
      <c r="W1500" s="332">
        <v>44274</v>
      </c>
      <c r="X1500" s="2" t="s">
        <v>108</v>
      </c>
      <c r="Y1500" s="2" t="s">
        <v>133</v>
      </c>
      <c r="Z1500" s="323">
        <v>44562</v>
      </c>
      <c r="AA1500" s="323">
        <v>44926</v>
      </c>
      <c r="AB1500" s="324">
        <v>8760</v>
      </c>
      <c r="AC1500" s="325">
        <v>55.41</v>
      </c>
      <c r="AD1500" s="274">
        <f t="shared" si="464"/>
        <v>1.1062399999999999</v>
      </c>
      <c r="AE1500" s="326">
        <f t="shared" si="472"/>
        <v>50.088588371420308</v>
      </c>
      <c r="AF1500" s="296" t="str">
        <f t="shared" si="473"/>
        <v/>
      </c>
      <c r="AG1500" s="296"/>
      <c r="AH1500" s="332">
        <v>44719</v>
      </c>
      <c r="AI1500" s="2" t="s">
        <v>108</v>
      </c>
      <c r="AJ1500" s="2" t="s">
        <v>153</v>
      </c>
      <c r="AK1500" s="323">
        <v>47849</v>
      </c>
      <c r="AL1500" s="323">
        <v>48213</v>
      </c>
      <c r="AM1500" s="324">
        <v>8760</v>
      </c>
      <c r="AN1500" s="325">
        <v>120.14</v>
      </c>
      <c r="AO1500" s="274">
        <f t="shared" si="465"/>
        <v>1.02495</v>
      </c>
      <c r="AP1500" s="326">
        <f t="shared" si="474"/>
        <v>117.21547392555735</v>
      </c>
      <c r="AQ1500" s="296" t="str">
        <f t="shared" si="475"/>
        <v/>
      </c>
      <c r="AR1500" s="296"/>
      <c r="AS1500" s="332">
        <v>44736</v>
      </c>
      <c r="AT1500" s="2" t="s">
        <v>115</v>
      </c>
      <c r="AU1500" s="2" t="s">
        <v>137</v>
      </c>
      <c r="AV1500" s="323">
        <v>45108</v>
      </c>
      <c r="AW1500" s="323">
        <v>45199</v>
      </c>
      <c r="AX1500" s="324">
        <v>2208</v>
      </c>
      <c r="AY1500" s="325">
        <v>220.28</v>
      </c>
      <c r="AZ1500" s="274">
        <f t="shared" si="466"/>
        <v>1.02495</v>
      </c>
      <c r="BA1500" s="326">
        <f t="shared" si="476"/>
        <v>214.91780086833504</v>
      </c>
      <c r="BB1500" s="296" t="str">
        <f t="shared" si="477"/>
        <v/>
      </c>
      <c r="BC1500" t="str">
        <f t="shared" si="467"/>
        <v/>
      </c>
      <c r="BD1500" s="296"/>
      <c r="BE1500" s="296"/>
      <c r="BF1500" s="332">
        <v>45099</v>
      </c>
      <c r="BG1500" s="2" t="s">
        <v>115</v>
      </c>
      <c r="BH1500" s="2" t="s">
        <v>118</v>
      </c>
      <c r="BI1500" s="323">
        <v>45474</v>
      </c>
      <c r="BJ1500" s="323">
        <v>45565</v>
      </c>
      <c r="BK1500" s="324">
        <v>2208</v>
      </c>
      <c r="BL1500" s="325">
        <v>135.68</v>
      </c>
      <c r="BM1500" s="274">
        <f t="shared" si="468"/>
        <v>0.97602</v>
      </c>
      <c r="BN1500" s="326">
        <f t="shared" si="478"/>
        <v>139.01354480440975</v>
      </c>
      <c r="BO1500" s="296">
        <f t="shared" si="479"/>
        <v>139.01354480440975</v>
      </c>
      <c r="BP1500">
        <f t="shared" si="469"/>
        <v>1</v>
      </c>
      <c r="BQ1500" s="296"/>
      <c r="BR1500" s="332">
        <v>45082</v>
      </c>
      <c r="BS1500" s="2" t="s">
        <v>108</v>
      </c>
      <c r="BT1500" s="2" t="s">
        <v>155</v>
      </c>
      <c r="BU1500" s="323">
        <v>48214</v>
      </c>
      <c r="BV1500" s="323">
        <v>48579</v>
      </c>
      <c r="BW1500" s="324">
        <v>8784</v>
      </c>
      <c r="BX1500" s="325">
        <v>87.29</v>
      </c>
      <c r="BY1500" s="274">
        <f t="shared" si="470"/>
        <v>0.97602</v>
      </c>
      <c r="BZ1500" s="326">
        <f t="shared" si="480"/>
        <v>89.434642732730893</v>
      </c>
      <c r="CA1500" s="296" t="str">
        <f t="shared" si="481"/>
        <v/>
      </c>
    </row>
    <row r="1501" spans="12:79" x14ac:dyDescent="0.25">
      <c r="L1501" s="332">
        <v>43844</v>
      </c>
      <c r="M1501" s="2" t="s">
        <v>108</v>
      </c>
      <c r="N1501" s="2" t="s">
        <v>111</v>
      </c>
      <c r="O1501" s="323">
        <v>45292</v>
      </c>
      <c r="P1501" s="323">
        <v>45657</v>
      </c>
      <c r="Q1501" s="324">
        <v>8784</v>
      </c>
      <c r="R1501" s="325">
        <v>48.62</v>
      </c>
      <c r="S1501" s="274">
        <f t="shared" si="462"/>
        <v>1.0763799999999999</v>
      </c>
      <c r="T1501" s="326">
        <f t="shared" si="471"/>
        <v>45.169921403221913</v>
      </c>
      <c r="U1501" s="296" t="str">
        <f t="shared" si="463"/>
        <v/>
      </c>
      <c r="V1501" s="296"/>
      <c r="W1501" s="332">
        <v>44274</v>
      </c>
      <c r="X1501" s="2" t="s">
        <v>108</v>
      </c>
      <c r="Y1501" s="2" t="s">
        <v>110</v>
      </c>
      <c r="Z1501" s="323">
        <v>44927</v>
      </c>
      <c r="AA1501" s="323">
        <v>45291</v>
      </c>
      <c r="AB1501" s="324">
        <v>8760</v>
      </c>
      <c r="AC1501" s="325">
        <v>55.28</v>
      </c>
      <c r="AD1501" s="274">
        <f t="shared" si="464"/>
        <v>1.1062399999999999</v>
      </c>
      <c r="AE1501" s="326">
        <f t="shared" si="472"/>
        <v>49.971073184842353</v>
      </c>
      <c r="AF1501" s="296" t="str">
        <f t="shared" si="473"/>
        <v/>
      </c>
      <c r="AG1501" s="296"/>
      <c r="AH1501" s="332">
        <v>44719</v>
      </c>
      <c r="AI1501" s="2" t="s">
        <v>108</v>
      </c>
      <c r="AJ1501" s="2" t="s">
        <v>155</v>
      </c>
      <c r="AK1501" s="323">
        <v>48214</v>
      </c>
      <c r="AL1501" s="323">
        <v>48579</v>
      </c>
      <c r="AM1501" s="324">
        <v>8784</v>
      </c>
      <c r="AN1501" s="325">
        <v>120.14</v>
      </c>
      <c r="AO1501" s="274">
        <f t="shared" si="465"/>
        <v>1.02495</v>
      </c>
      <c r="AP1501" s="326">
        <f t="shared" si="474"/>
        <v>117.21547392555735</v>
      </c>
      <c r="AQ1501" s="296" t="str">
        <f t="shared" si="475"/>
        <v/>
      </c>
      <c r="AR1501" s="296"/>
      <c r="AS1501" s="332">
        <v>44736</v>
      </c>
      <c r="AT1501" s="2" t="s">
        <v>115</v>
      </c>
      <c r="AU1501" s="2" t="s">
        <v>116</v>
      </c>
      <c r="AV1501" s="323">
        <v>45200</v>
      </c>
      <c r="AW1501" s="323">
        <v>45291</v>
      </c>
      <c r="AX1501" s="324">
        <v>2209</v>
      </c>
      <c r="AY1501" s="325">
        <v>273.45999999999998</v>
      </c>
      <c r="AZ1501" s="274">
        <f t="shared" si="466"/>
        <v>1.02495</v>
      </c>
      <c r="BA1501" s="326">
        <f t="shared" si="476"/>
        <v>266.80325869554611</v>
      </c>
      <c r="BB1501" s="296" t="str">
        <f t="shared" si="477"/>
        <v/>
      </c>
      <c r="BC1501">
        <f t="shared" si="467"/>
        <v>1</v>
      </c>
      <c r="BD1501" s="296"/>
      <c r="BE1501" s="296"/>
      <c r="BF1501" s="332">
        <v>45099</v>
      </c>
      <c r="BG1501" s="2" t="s">
        <v>115</v>
      </c>
      <c r="BH1501" s="2" t="s">
        <v>140</v>
      </c>
      <c r="BI1501" s="323">
        <v>45566</v>
      </c>
      <c r="BJ1501" s="323">
        <v>45657</v>
      </c>
      <c r="BK1501" s="324">
        <v>2209</v>
      </c>
      <c r="BL1501" s="325">
        <v>159.27000000000001</v>
      </c>
      <c r="BM1501" s="274">
        <f t="shared" si="468"/>
        <v>0.97602</v>
      </c>
      <c r="BN1501" s="326">
        <f t="shared" si="478"/>
        <v>163.18313149320713</v>
      </c>
      <c r="BO1501" s="296" t="str">
        <f t="shared" si="479"/>
        <v/>
      </c>
      <c r="BP1501" t="str">
        <f t="shared" si="469"/>
        <v/>
      </c>
      <c r="BQ1501" s="296"/>
      <c r="BR1501" s="332">
        <v>45082</v>
      </c>
      <c r="BS1501" s="2" t="s">
        <v>108</v>
      </c>
      <c r="BT1501" s="2" t="s">
        <v>158</v>
      </c>
      <c r="BU1501" s="323">
        <v>48580</v>
      </c>
      <c r="BV1501" s="323">
        <v>48944</v>
      </c>
      <c r="BW1501" s="324">
        <v>8760</v>
      </c>
      <c r="BX1501" s="325">
        <v>87.19</v>
      </c>
      <c r="BY1501" s="274">
        <f t="shared" si="470"/>
        <v>0.97602</v>
      </c>
      <c r="BZ1501" s="326">
        <f t="shared" si="480"/>
        <v>89.33218581586442</v>
      </c>
      <c r="CA1501" s="296" t="str">
        <f t="shared" si="481"/>
        <v/>
      </c>
    </row>
    <row r="1502" spans="12:79" x14ac:dyDescent="0.25">
      <c r="L1502" s="332">
        <v>43844</v>
      </c>
      <c r="M1502" s="2" t="s">
        <v>108</v>
      </c>
      <c r="N1502" s="2" t="s">
        <v>135</v>
      </c>
      <c r="O1502" s="323">
        <v>45658</v>
      </c>
      <c r="P1502" s="323">
        <v>46022</v>
      </c>
      <c r="Q1502" s="324">
        <v>8760</v>
      </c>
      <c r="R1502" s="325">
        <v>48.98</v>
      </c>
      <c r="S1502" s="274">
        <f t="shared" si="462"/>
        <v>1.0763799999999999</v>
      </c>
      <c r="T1502" s="326">
        <f t="shared" si="471"/>
        <v>45.504375778070944</v>
      </c>
      <c r="U1502" s="296" t="str">
        <f t="shared" si="463"/>
        <v/>
      </c>
      <c r="V1502" s="296"/>
      <c r="W1502" s="332">
        <v>44274</v>
      </c>
      <c r="X1502" s="2" t="s">
        <v>108</v>
      </c>
      <c r="Y1502" s="2" t="s">
        <v>111</v>
      </c>
      <c r="Z1502" s="323">
        <v>45292</v>
      </c>
      <c r="AA1502" s="323">
        <v>45657</v>
      </c>
      <c r="AB1502" s="324">
        <v>8784</v>
      </c>
      <c r="AC1502" s="325">
        <v>52.27</v>
      </c>
      <c r="AD1502" s="274">
        <f t="shared" si="464"/>
        <v>1.1062399999999999</v>
      </c>
      <c r="AE1502" s="326">
        <f t="shared" si="472"/>
        <v>47.250144634075795</v>
      </c>
      <c r="AF1502" s="296" t="str">
        <f t="shared" si="473"/>
        <v/>
      </c>
      <c r="AG1502" s="296"/>
      <c r="AH1502" s="332">
        <v>44718</v>
      </c>
      <c r="AI1502" s="2" t="s">
        <v>108</v>
      </c>
      <c r="AJ1502" s="2" t="s">
        <v>110</v>
      </c>
      <c r="AK1502" s="323">
        <v>44927</v>
      </c>
      <c r="AL1502" s="323">
        <v>45291</v>
      </c>
      <c r="AM1502" s="324">
        <v>8760</v>
      </c>
      <c r="AN1502" s="325">
        <v>247.4</v>
      </c>
      <c r="AO1502" s="274">
        <f t="shared" si="465"/>
        <v>1.02495</v>
      </c>
      <c r="AP1502" s="326">
        <f t="shared" si="474"/>
        <v>241.37762817698425</v>
      </c>
      <c r="AQ1502" s="296" t="str">
        <f t="shared" si="475"/>
        <v/>
      </c>
      <c r="AR1502" s="296"/>
      <c r="AS1502" s="332">
        <v>44736</v>
      </c>
      <c r="AT1502" s="2" t="s">
        <v>115</v>
      </c>
      <c r="AU1502" s="2" t="s">
        <v>111</v>
      </c>
      <c r="AV1502" s="323">
        <v>45292</v>
      </c>
      <c r="AW1502" s="323">
        <v>45382</v>
      </c>
      <c r="AX1502" s="324">
        <v>2183</v>
      </c>
      <c r="AY1502" s="325">
        <v>252.44</v>
      </c>
      <c r="AZ1502" s="274">
        <f t="shared" si="466"/>
        <v>1.02495</v>
      </c>
      <c r="BA1502" s="326">
        <f t="shared" si="476"/>
        <v>246.2949412166447</v>
      </c>
      <c r="BB1502" s="296" t="str">
        <f t="shared" si="477"/>
        <v/>
      </c>
      <c r="BC1502">
        <f t="shared" si="467"/>
        <v>1</v>
      </c>
      <c r="BD1502" s="296"/>
      <c r="BE1502" s="296"/>
      <c r="BF1502" s="332">
        <v>45099</v>
      </c>
      <c r="BG1502" s="2" t="s">
        <v>115</v>
      </c>
      <c r="BH1502" s="2" t="s">
        <v>135</v>
      </c>
      <c r="BI1502" s="323">
        <v>45658</v>
      </c>
      <c r="BJ1502" s="323">
        <v>45747</v>
      </c>
      <c r="BK1502" s="324">
        <v>2159</v>
      </c>
      <c r="BL1502" s="325">
        <v>156.80000000000001</v>
      </c>
      <c r="BM1502" s="274">
        <f t="shared" si="468"/>
        <v>0.97602</v>
      </c>
      <c r="BN1502" s="326">
        <f t="shared" si="478"/>
        <v>160.65244564660563</v>
      </c>
      <c r="BO1502" s="296" t="str">
        <f t="shared" si="479"/>
        <v/>
      </c>
      <c r="BP1502" t="str">
        <f t="shared" si="469"/>
        <v/>
      </c>
      <c r="BQ1502" s="296"/>
      <c r="BR1502" s="332">
        <v>45079</v>
      </c>
      <c r="BS1502" s="2" t="s">
        <v>108</v>
      </c>
      <c r="BT1502" s="2" t="s">
        <v>111</v>
      </c>
      <c r="BU1502" s="323">
        <v>45292</v>
      </c>
      <c r="BV1502" s="323">
        <v>45657</v>
      </c>
      <c r="BW1502" s="324">
        <v>8784</v>
      </c>
      <c r="BX1502" s="325">
        <v>118.96</v>
      </c>
      <c r="BY1502" s="274">
        <f t="shared" si="470"/>
        <v>0.97602</v>
      </c>
      <c r="BZ1502" s="326">
        <f t="shared" si="480"/>
        <v>121.88274830433802</v>
      </c>
      <c r="CA1502" s="296">
        <f t="shared" si="481"/>
        <v>121.88274830433802</v>
      </c>
    </row>
    <row r="1503" spans="12:79" x14ac:dyDescent="0.25">
      <c r="L1503" s="332">
        <v>43844</v>
      </c>
      <c r="M1503" s="2" t="s">
        <v>108</v>
      </c>
      <c r="N1503" s="2" t="s">
        <v>138</v>
      </c>
      <c r="O1503" s="323">
        <v>46023</v>
      </c>
      <c r="P1503" s="323">
        <v>46387</v>
      </c>
      <c r="Q1503" s="324">
        <v>8760</v>
      </c>
      <c r="R1503" s="325">
        <v>49.53</v>
      </c>
      <c r="S1503" s="274">
        <f t="shared" si="462"/>
        <v>1.0763799999999999</v>
      </c>
      <c r="T1503" s="326">
        <f t="shared" si="471"/>
        <v>46.015347739645854</v>
      </c>
      <c r="U1503" s="296" t="str">
        <f t="shared" si="463"/>
        <v/>
      </c>
      <c r="V1503" s="296"/>
      <c r="W1503" s="332">
        <v>44274</v>
      </c>
      <c r="X1503" s="2" t="s">
        <v>108</v>
      </c>
      <c r="Y1503" s="2" t="s">
        <v>135</v>
      </c>
      <c r="Z1503" s="323">
        <v>45658</v>
      </c>
      <c r="AA1503" s="323">
        <v>46022</v>
      </c>
      <c r="AB1503" s="324">
        <v>8760</v>
      </c>
      <c r="AC1503" s="325">
        <v>51.4</v>
      </c>
      <c r="AD1503" s="274">
        <f t="shared" si="464"/>
        <v>1.1062399999999999</v>
      </c>
      <c r="AE1503" s="326">
        <f t="shared" si="472"/>
        <v>46.46369684697715</v>
      </c>
      <c r="AF1503" s="296" t="str">
        <f t="shared" si="473"/>
        <v/>
      </c>
      <c r="AG1503" s="296"/>
      <c r="AH1503" s="332">
        <v>44718</v>
      </c>
      <c r="AI1503" s="2" t="s">
        <v>108</v>
      </c>
      <c r="AJ1503" s="2" t="s">
        <v>111</v>
      </c>
      <c r="AK1503" s="323">
        <v>45292</v>
      </c>
      <c r="AL1503" s="323">
        <v>45657</v>
      </c>
      <c r="AM1503" s="324">
        <v>8784</v>
      </c>
      <c r="AN1503" s="325">
        <v>193.99</v>
      </c>
      <c r="AO1503" s="274">
        <f t="shared" si="465"/>
        <v>1.02495</v>
      </c>
      <c r="AP1503" s="326">
        <f t="shared" si="474"/>
        <v>189.26776915947119</v>
      </c>
      <c r="AQ1503" s="296">
        <f t="shared" si="475"/>
        <v>189.26776915947119</v>
      </c>
      <c r="AR1503" s="296"/>
      <c r="AS1503" s="332">
        <v>44736</v>
      </c>
      <c r="AT1503" s="2" t="s">
        <v>115</v>
      </c>
      <c r="AU1503" s="2" t="s">
        <v>117</v>
      </c>
      <c r="AV1503" s="323">
        <v>45383</v>
      </c>
      <c r="AW1503" s="323">
        <v>45473</v>
      </c>
      <c r="AX1503" s="324">
        <v>2184</v>
      </c>
      <c r="AY1503" s="325">
        <v>128.18</v>
      </c>
      <c r="AZ1503" s="274">
        <f t="shared" si="466"/>
        <v>1.02495</v>
      </c>
      <c r="BA1503" s="326">
        <f t="shared" si="476"/>
        <v>125.05975901263477</v>
      </c>
      <c r="BB1503" s="296" t="str">
        <f t="shared" si="477"/>
        <v/>
      </c>
      <c r="BC1503">
        <f t="shared" si="467"/>
        <v>1</v>
      </c>
      <c r="BD1503" s="296"/>
      <c r="BE1503" s="296"/>
      <c r="BF1503" s="332">
        <v>45099</v>
      </c>
      <c r="BG1503" s="2" t="s">
        <v>115</v>
      </c>
      <c r="BH1503" s="2" t="s">
        <v>145</v>
      </c>
      <c r="BI1503" s="323">
        <v>45748</v>
      </c>
      <c r="BJ1503" s="323">
        <v>45838</v>
      </c>
      <c r="BK1503" s="324">
        <v>2184</v>
      </c>
      <c r="BL1503" s="325">
        <v>101.28</v>
      </c>
      <c r="BM1503" s="274">
        <f t="shared" si="468"/>
        <v>0.97602</v>
      </c>
      <c r="BN1503" s="326">
        <f t="shared" si="478"/>
        <v>103.76836540234831</v>
      </c>
      <c r="BO1503" s="296" t="str">
        <f t="shared" si="479"/>
        <v/>
      </c>
      <c r="BP1503" t="str">
        <f t="shared" si="469"/>
        <v/>
      </c>
      <c r="BQ1503" s="296"/>
      <c r="BR1503" s="332">
        <v>45079</v>
      </c>
      <c r="BS1503" s="2" t="s">
        <v>108</v>
      </c>
      <c r="BT1503" s="2" t="s">
        <v>135</v>
      </c>
      <c r="BU1503" s="323">
        <v>45658</v>
      </c>
      <c r="BV1503" s="323">
        <v>46022</v>
      </c>
      <c r="BW1503" s="324">
        <v>8760</v>
      </c>
      <c r="BX1503" s="325">
        <v>112.05</v>
      </c>
      <c r="BY1503" s="274">
        <f t="shared" si="470"/>
        <v>0.97602</v>
      </c>
      <c r="BZ1503" s="326">
        <f t="shared" si="480"/>
        <v>114.8029753488658</v>
      </c>
      <c r="CA1503" s="296" t="str">
        <f t="shared" si="481"/>
        <v/>
      </c>
    </row>
    <row r="1504" spans="12:79" x14ac:dyDescent="0.25">
      <c r="L1504" s="332">
        <v>43843</v>
      </c>
      <c r="M1504" s="2" t="s">
        <v>108</v>
      </c>
      <c r="N1504" s="2" t="s">
        <v>151</v>
      </c>
      <c r="O1504" s="323">
        <v>44197</v>
      </c>
      <c r="P1504" s="323">
        <v>44561</v>
      </c>
      <c r="Q1504" s="324">
        <v>8760</v>
      </c>
      <c r="R1504" s="325">
        <v>45.14</v>
      </c>
      <c r="S1504" s="274">
        <f t="shared" si="462"/>
        <v>1.0763799999999999</v>
      </c>
      <c r="T1504" s="326">
        <f t="shared" si="471"/>
        <v>41.936862446347952</v>
      </c>
      <c r="U1504" s="296" t="str">
        <f t="shared" si="463"/>
        <v/>
      </c>
      <c r="V1504" s="296"/>
      <c r="W1504" s="332">
        <v>44274</v>
      </c>
      <c r="X1504" s="2" t="s">
        <v>108</v>
      </c>
      <c r="Y1504" s="2" t="s">
        <v>138</v>
      </c>
      <c r="Z1504" s="323">
        <v>46023</v>
      </c>
      <c r="AA1504" s="323">
        <v>46387</v>
      </c>
      <c r="AB1504" s="324">
        <v>8760</v>
      </c>
      <c r="AC1504" s="325">
        <v>51.65</v>
      </c>
      <c r="AD1504" s="274">
        <f t="shared" si="464"/>
        <v>1.1062399999999999</v>
      </c>
      <c r="AE1504" s="326">
        <f t="shared" si="472"/>
        <v>46.689687590396304</v>
      </c>
      <c r="AF1504" s="296" t="str">
        <f t="shared" si="473"/>
        <v/>
      </c>
      <c r="AG1504" s="296"/>
      <c r="AH1504" s="332">
        <v>44718</v>
      </c>
      <c r="AI1504" s="2" t="s">
        <v>108</v>
      </c>
      <c r="AJ1504" s="2" t="s">
        <v>135</v>
      </c>
      <c r="AK1504" s="323">
        <v>45658</v>
      </c>
      <c r="AL1504" s="323">
        <v>46022</v>
      </c>
      <c r="AM1504" s="324">
        <v>8760</v>
      </c>
      <c r="AN1504" s="325">
        <v>167.94</v>
      </c>
      <c r="AO1504" s="274">
        <f t="shared" si="465"/>
        <v>1.02495</v>
      </c>
      <c r="AP1504" s="326">
        <f t="shared" si="474"/>
        <v>163.85189521440068</v>
      </c>
      <c r="AQ1504" s="296" t="str">
        <f t="shared" si="475"/>
        <v/>
      </c>
      <c r="AR1504" s="296"/>
      <c r="AS1504" s="332">
        <v>44736</v>
      </c>
      <c r="AT1504" s="2" t="s">
        <v>115</v>
      </c>
      <c r="AU1504" s="2" t="s">
        <v>118</v>
      </c>
      <c r="AV1504" s="323">
        <v>45474</v>
      </c>
      <c r="AW1504" s="323">
        <v>45565</v>
      </c>
      <c r="AX1504" s="324">
        <v>2208</v>
      </c>
      <c r="AY1504" s="325">
        <v>127.31</v>
      </c>
      <c r="AZ1504" s="274">
        <f t="shared" si="466"/>
        <v>1.02495</v>
      </c>
      <c r="BA1504" s="326">
        <f t="shared" si="476"/>
        <v>124.21093711888385</v>
      </c>
      <c r="BB1504" s="296" t="str">
        <f t="shared" si="477"/>
        <v/>
      </c>
      <c r="BC1504">
        <f t="shared" si="467"/>
        <v>1</v>
      </c>
      <c r="BD1504" s="296"/>
      <c r="BE1504" s="296"/>
      <c r="BF1504" s="332">
        <v>45099</v>
      </c>
      <c r="BG1504" s="2" t="s">
        <v>115</v>
      </c>
      <c r="BH1504" s="2" t="s">
        <v>148</v>
      </c>
      <c r="BI1504" s="323">
        <v>45839</v>
      </c>
      <c r="BJ1504" s="323">
        <v>45930</v>
      </c>
      <c r="BK1504" s="324">
        <v>2208</v>
      </c>
      <c r="BL1504" s="325">
        <v>101.59</v>
      </c>
      <c r="BM1504" s="274">
        <f t="shared" si="468"/>
        <v>0.97602</v>
      </c>
      <c r="BN1504" s="326">
        <f t="shared" si="478"/>
        <v>104.08598184463433</v>
      </c>
      <c r="BO1504" s="296" t="str">
        <f t="shared" si="479"/>
        <v/>
      </c>
      <c r="BP1504" t="str">
        <f t="shared" si="469"/>
        <v/>
      </c>
      <c r="BQ1504" s="296"/>
      <c r="BR1504" s="332">
        <v>45079</v>
      </c>
      <c r="BS1504" s="2" t="s">
        <v>108</v>
      </c>
      <c r="BT1504" s="2" t="s">
        <v>138</v>
      </c>
      <c r="BU1504" s="323">
        <v>46023</v>
      </c>
      <c r="BV1504" s="323">
        <v>46387</v>
      </c>
      <c r="BW1504" s="324">
        <v>8760</v>
      </c>
      <c r="BX1504" s="325">
        <v>99.55</v>
      </c>
      <c r="BY1504" s="274">
        <f t="shared" si="470"/>
        <v>0.97602</v>
      </c>
      <c r="BZ1504" s="326">
        <f t="shared" si="480"/>
        <v>101.9958607405586</v>
      </c>
      <c r="CA1504" s="296" t="str">
        <f t="shared" si="481"/>
        <v/>
      </c>
    </row>
    <row r="1505" spans="12:79" x14ac:dyDescent="0.25">
      <c r="L1505" s="332">
        <v>43843</v>
      </c>
      <c r="M1505" s="2" t="s">
        <v>108</v>
      </c>
      <c r="N1505" s="2" t="s">
        <v>133</v>
      </c>
      <c r="O1505" s="323">
        <v>44562</v>
      </c>
      <c r="P1505" s="323">
        <v>44926</v>
      </c>
      <c r="Q1505" s="324">
        <v>8760</v>
      </c>
      <c r="R1505" s="325">
        <v>47.49</v>
      </c>
      <c r="S1505" s="274">
        <f t="shared" si="462"/>
        <v>1.0763799999999999</v>
      </c>
      <c r="T1505" s="326">
        <f t="shared" si="471"/>
        <v>44.120106282168017</v>
      </c>
      <c r="U1505" s="296" t="str">
        <f t="shared" si="463"/>
        <v/>
      </c>
      <c r="V1505" s="296"/>
      <c r="W1505" s="332">
        <v>44274</v>
      </c>
      <c r="X1505" s="2" t="s">
        <v>108</v>
      </c>
      <c r="Y1505" s="2" t="s">
        <v>141</v>
      </c>
      <c r="Z1505" s="323">
        <v>46388</v>
      </c>
      <c r="AA1505" s="323">
        <v>46752</v>
      </c>
      <c r="AB1505" s="324">
        <v>8760</v>
      </c>
      <c r="AC1505" s="325">
        <v>52.03</v>
      </c>
      <c r="AD1505" s="274">
        <f t="shared" si="464"/>
        <v>1.1062399999999999</v>
      </c>
      <c r="AE1505" s="326">
        <f t="shared" si="472"/>
        <v>47.033193520393411</v>
      </c>
      <c r="AF1505" s="296" t="str">
        <f t="shared" si="473"/>
        <v/>
      </c>
      <c r="AG1505" s="296"/>
      <c r="AH1505" s="332">
        <v>44718</v>
      </c>
      <c r="AI1505" s="2" t="s">
        <v>108</v>
      </c>
      <c r="AJ1505" s="2" t="s">
        <v>138</v>
      </c>
      <c r="AK1505" s="323">
        <v>46023</v>
      </c>
      <c r="AL1505" s="323">
        <v>46387</v>
      </c>
      <c r="AM1505" s="324">
        <v>8760</v>
      </c>
      <c r="AN1505" s="325">
        <v>147.1</v>
      </c>
      <c r="AO1505" s="274">
        <f t="shared" si="465"/>
        <v>1.02495</v>
      </c>
      <c r="AP1505" s="326">
        <f t="shared" si="474"/>
        <v>143.51919605834431</v>
      </c>
      <c r="AQ1505" s="296" t="str">
        <f t="shared" si="475"/>
        <v/>
      </c>
      <c r="AR1505" s="296"/>
      <c r="AS1505" s="332">
        <v>44736</v>
      </c>
      <c r="AT1505" s="2" t="s">
        <v>115</v>
      </c>
      <c r="AU1505" s="2" t="s">
        <v>140</v>
      </c>
      <c r="AV1505" s="323">
        <v>45566</v>
      </c>
      <c r="AW1505" s="323">
        <v>45657</v>
      </c>
      <c r="AX1505" s="324">
        <v>2209</v>
      </c>
      <c r="AY1505" s="325">
        <v>158.9</v>
      </c>
      <c r="AZ1505" s="274">
        <f t="shared" si="466"/>
        <v>1.02495</v>
      </c>
      <c r="BA1505" s="326">
        <f t="shared" si="476"/>
        <v>155.03195277818429</v>
      </c>
      <c r="BB1505" s="296" t="str">
        <f t="shared" si="477"/>
        <v/>
      </c>
      <c r="BC1505" t="str">
        <f t="shared" si="467"/>
        <v/>
      </c>
      <c r="BD1505" s="296"/>
      <c r="BE1505" s="296"/>
      <c r="BF1505" s="332">
        <v>45099</v>
      </c>
      <c r="BG1505" s="2" t="s">
        <v>115</v>
      </c>
      <c r="BH1505" s="2" t="s">
        <v>152</v>
      </c>
      <c r="BI1505" s="323">
        <v>45931</v>
      </c>
      <c r="BJ1505" s="323">
        <v>46022</v>
      </c>
      <c r="BK1505" s="324">
        <v>2209</v>
      </c>
      <c r="BL1505" s="325">
        <v>132.65</v>
      </c>
      <c r="BM1505" s="274">
        <f t="shared" si="468"/>
        <v>0.97602</v>
      </c>
      <c r="BN1505" s="326">
        <f t="shared" si="478"/>
        <v>135.90910022335609</v>
      </c>
      <c r="BO1505" s="296" t="str">
        <f t="shared" si="479"/>
        <v/>
      </c>
      <c r="BP1505" t="str">
        <f t="shared" si="469"/>
        <v/>
      </c>
      <c r="BQ1505" s="296"/>
      <c r="BR1505" s="332">
        <v>45079</v>
      </c>
      <c r="BS1505" s="2" t="s">
        <v>108</v>
      </c>
      <c r="BT1505" s="2" t="s">
        <v>141</v>
      </c>
      <c r="BU1505" s="323">
        <v>46388</v>
      </c>
      <c r="BV1505" s="323">
        <v>46752</v>
      </c>
      <c r="BW1505" s="324">
        <v>8760</v>
      </c>
      <c r="BX1505" s="325">
        <v>88.51</v>
      </c>
      <c r="BY1505" s="274">
        <f t="shared" si="470"/>
        <v>0.97602</v>
      </c>
      <c r="BZ1505" s="326">
        <f t="shared" si="480"/>
        <v>90.684617118501677</v>
      </c>
      <c r="CA1505" s="296" t="str">
        <f t="shared" si="481"/>
        <v/>
      </c>
    </row>
    <row r="1506" spans="12:79" x14ac:dyDescent="0.25">
      <c r="L1506" s="332">
        <v>43843</v>
      </c>
      <c r="M1506" s="2" t="s">
        <v>108</v>
      </c>
      <c r="N1506" s="2" t="s">
        <v>110</v>
      </c>
      <c r="O1506" s="323">
        <v>44927</v>
      </c>
      <c r="P1506" s="323">
        <v>45291</v>
      </c>
      <c r="Q1506" s="324">
        <v>8760</v>
      </c>
      <c r="R1506" s="325">
        <v>49.05</v>
      </c>
      <c r="S1506" s="274">
        <f t="shared" si="462"/>
        <v>1.0763799999999999</v>
      </c>
      <c r="T1506" s="326">
        <f t="shared" si="471"/>
        <v>45.569408573180475</v>
      </c>
      <c r="U1506" s="296" t="str">
        <f t="shared" si="463"/>
        <v/>
      </c>
      <c r="V1506" s="296"/>
      <c r="W1506" s="332">
        <v>44273</v>
      </c>
      <c r="X1506" s="2" t="s">
        <v>108</v>
      </c>
      <c r="Y1506" s="2" t="s">
        <v>133</v>
      </c>
      <c r="Z1506" s="323">
        <v>44562</v>
      </c>
      <c r="AA1506" s="323">
        <v>44926</v>
      </c>
      <c r="AB1506" s="324">
        <v>8760</v>
      </c>
      <c r="AC1506" s="325">
        <v>56.18</v>
      </c>
      <c r="AD1506" s="274">
        <f t="shared" si="464"/>
        <v>1.1062399999999999</v>
      </c>
      <c r="AE1506" s="326">
        <f t="shared" si="472"/>
        <v>50.784639861151291</v>
      </c>
      <c r="AF1506" s="296" t="str">
        <f t="shared" si="473"/>
        <v/>
      </c>
      <c r="AG1506" s="296"/>
      <c r="AH1506" s="332">
        <v>44718</v>
      </c>
      <c r="AI1506" s="2" t="s">
        <v>108</v>
      </c>
      <c r="AJ1506" s="2" t="s">
        <v>141</v>
      </c>
      <c r="AK1506" s="323">
        <v>46388</v>
      </c>
      <c r="AL1506" s="323">
        <v>46752</v>
      </c>
      <c r="AM1506" s="324">
        <v>8760</v>
      </c>
      <c r="AN1506" s="325">
        <v>127.85</v>
      </c>
      <c r="AO1506" s="274">
        <f t="shared" si="465"/>
        <v>1.02495</v>
      </c>
      <c r="AP1506" s="326">
        <f t="shared" si="474"/>
        <v>124.7377920874189</v>
      </c>
      <c r="AQ1506" s="296" t="str">
        <f t="shared" si="475"/>
        <v/>
      </c>
      <c r="AR1506" s="296"/>
      <c r="AS1506" s="332">
        <v>44736</v>
      </c>
      <c r="AT1506" s="2" t="s">
        <v>115</v>
      </c>
      <c r="AU1506" s="2" t="s">
        <v>135</v>
      </c>
      <c r="AV1506" s="323">
        <v>45658</v>
      </c>
      <c r="AW1506" s="323">
        <v>45747</v>
      </c>
      <c r="AX1506" s="324">
        <v>2159</v>
      </c>
      <c r="AY1506" s="325">
        <v>160</v>
      </c>
      <c r="AZ1506" s="274">
        <f t="shared" si="466"/>
        <v>1.02495</v>
      </c>
      <c r="BA1506" s="326">
        <f t="shared" si="476"/>
        <v>156.10517586223719</v>
      </c>
      <c r="BB1506" s="296" t="str">
        <f t="shared" si="477"/>
        <v/>
      </c>
      <c r="BC1506" t="str">
        <f t="shared" si="467"/>
        <v/>
      </c>
      <c r="BD1506" s="296"/>
      <c r="BE1506" s="296"/>
      <c r="BF1506" s="332">
        <v>45099</v>
      </c>
      <c r="BG1506" s="2" t="s">
        <v>115</v>
      </c>
      <c r="BH1506" s="2" t="s">
        <v>138</v>
      </c>
      <c r="BI1506" s="323">
        <v>46023</v>
      </c>
      <c r="BJ1506" s="323">
        <v>46112</v>
      </c>
      <c r="BK1506" s="324">
        <v>2159</v>
      </c>
      <c r="BL1506" s="325"/>
      <c r="BM1506" s="274">
        <f t="shared" si="468"/>
        <v>0.97602</v>
      </c>
      <c r="BN1506" s="326" t="str">
        <f t="shared" si="478"/>
        <v/>
      </c>
      <c r="BO1506" s="296" t="str">
        <f t="shared" si="479"/>
        <v/>
      </c>
      <c r="BP1506" t="str">
        <f t="shared" si="469"/>
        <v/>
      </c>
      <c r="BQ1506" s="296"/>
      <c r="BR1506" s="332">
        <v>45079</v>
      </c>
      <c r="BS1506" s="2" t="s">
        <v>108</v>
      </c>
      <c r="BT1506" s="2" t="s">
        <v>143</v>
      </c>
      <c r="BU1506" s="323">
        <v>46753</v>
      </c>
      <c r="BV1506" s="323">
        <v>47118</v>
      </c>
      <c r="BW1506" s="324">
        <v>8784</v>
      </c>
      <c r="BX1506" s="325">
        <v>88.51</v>
      </c>
      <c r="BY1506" s="274">
        <f t="shared" si="470"/>
        <v>0.97602</v>
      </c>
      <c r="BZ1506" s="326">
        <f t="shared" si="480"/>
        <v>90.684617118501677</v>
      </c>
      <c r="CA1506" s="296" t="str">
        <f t="shared" si="481"/>
        <v/>
      </c>
    </row>
    <row r="1507" spans="12:79" x14ac:dyDescent="0.25">
      <c r="L1507" s="332">
        <v>43843</v>
      </c>
      <c r="M1507" s="2" t="s">
        <v>108</v>
      </c>
      <c r="N1507" s="2" t="s">
        <v>111</v>
      </c>
      <c r="O1507" s="323">
        <v>45292</v>
      </c>
      <c r="P1507" s="323">
        <v>45657</v>
      </c>
      <c r="Q1507" s="324">
        <v>8784</v>
      </c>
      <c r="R1507" s="325">
        <v>49.1</v>
      </c>
      <c r="S1507" s="274">
        <f t="shared" si="462"/>
        <v>1.0763799999999999</v>
      </c>
      <c r="T1507" s="326">
        <f t="shared" si="471"/>
        <v>45.615860569687293</v>
      </c>
      <c r="U1507" s="296" t="str">
        <f t="shared" si="463"/>
        <v/>
      </c>
      <c r="V1507" s="296"/>
      <c r="W1507" s="332">
        <v>44273</v>
      </c>
      <c r="X1507" s="2" t="s">
        <v>108</v>
      </c>
      <c r="Y1507" s="2" t="s">
        <v>110</v>
      </c>
      <c r="Z1507" s="323">
        <v>44927</v>
      </c>
      <c r="AA1507" s="323">
        <v>45291</v>
      </c>
      <c r="AB1507" s="324">
        <v>8760</v>
      </c>
      <c r="AC1507" s="325">
        <v>56.04</v>
      </c>
      <c r="AD1507" s="274">
        <f t="shared" si="464"/>
        <v>1.1062399999999999</v>
      </c>
      <c r="AE1507" s="326">
        <f t="shared" si="472"/>
        <v>50.658085044836568</v>
      </c>
      <c r="AF1507" s="296" t="str">
        <f t="shared" si="473"/>
        <v/>
      </c>
      <c r="AG1507" s="296"/>
      <c r="AH1507" s="332">
        <v>44718</v>
      </c>
      <c r="AI1507" s="2" t="s">
        <v>108</v>
      </c>
      <c r="AJ1507" s="2" t="s">
        <v>143</v>
      </c>
      <c r="AK1507" s="323">
        <v>46753</v>
      </c>
      <c r="AL1507" s="323">
        <v>47118</v>
      </c>
      <c r="AM1507" s="324">
        <v>8784</v>
      </c>
      <c r="AN1507" s="325">
        <v>126.5</v>
      </c>
      <c r="AO1507" s="274">
        <f t="shared" si="465"/>
        <v>1.02495</v>
      </c>
      <c r="AP1507" s="326">
        <f t="shared" si="474"/>
        <v>123.42065466608126</v>
      </c>
      <c r="AQ1507" s="296" t="str">
        <f t="shared" si="475"/>
        <v/>
      </c>
      <c r="AR1507" s="296"/>
      <c r="AS1507" s="332">
        <v>44735</v>
      </c>
      <c r="AT1507" s="2" t="s">
        <v>115</v>
      </c>
      <c r="AU1507" s="2" t="s">
        <v>200</v>
      </c>
      <c r="AV1507" s="323">
        <v>44743</v>
      </c>
      <c r="AW1507" s="323">
        <v>44834</v>
      </c>
      <c r="AX1507" s="324">
        <v>2208</v>
      </c>
      <c r="AY1507" s="325">
        <v>295.86</v>
      </c>
      <c r="AZ1507" s="274">
        <f t="shared" si="466"/>
        <v>1.02495</v>
      </c>
      <c r="BA1507" s="326">
        <f t="shared" si="476"/>
        <v>288.65798331625933</v>
      </c>
      <c r="BB1507" s="296" t="str">
        <f t="shared" si="477"/>
        <v/>
      </c>
      <c r="BC1507" t="str">
        <f t="shared" si="467"/>
        <v/>
      </c>
      <c r="BD1507" s="296"/>
      <c r="BE1507" s="296"/>
      <c r="BF1507" s="332">
        <v>45098</v>
      </c>
      <c r="BG1507" s="2" t="s">
        <v>115</v>
      </c>
      <c r="BH1507" s="2" t="s">
        <v>137</v>
      </c>
      <c r="BI1507" s="323">
        <v>45108</v>
      </c>
      <c r="BJ1507" s="323">
        <v>45199</v>
      </c>
      <c r="BK1507" s="324">
        <v>2208</v>
      </c>
      <c r="BL1507" s="325">
        <v>111.39</v>
      </c>
      <c r="BM1507" s="274">
        <f t="shared" si="468"/>
        <v>0.97602</v>
      </c>
      <c r="BN1507" s="326">
        <f t="shared" si="478"/>
        <v>114.12675969754719</v>
      </c>
      <c r="BO1507" s="296" t="str">
        <f t="shared" si="479"/>
        <v/>
      </c>
      <c r="BP1507" t="str">
        <f t="shared" si="469"/>
        <v/>
      </c>
      <c r="BQ1507" s="296"/>
      <c r="BR1507" s="332">
        <v>45079</v>
      </c>
      <c r="BS1507" s="2" t="s">
        <v>108</v>
      </c>
      <c r="BT1507" s="2" t="s">
        <v>146</v>
      </c>
      <c r="BU1507" s="323">
        <v>47119</v>
      </c>
      <c r="BV1507" s="323">
        <v>47483</v>
      </c>
      <c r="BW1507" s="324">
        <v>8760</v>
      </c>
      <c r="BX1507" s="325">
        <v>86.02</v>
      </c>
      <c r="BY1507" s="274">
        <f t="shared" si="470"/>
        <v>0.97602</v>
      </c>
      <c r="BZ1507" s="326">
        <f t="shared" si="480"/>
        <v>88.133439888526866</v>
      </c>
      <c r="CA1507" s="296" t="str">
        <f t="shared" si="481"/>
        <v/>
      </c>
    </row>
    <row r="1508" spans="12:79" x14ac:dyDescent="0.25">
      <c r="L1508" s="332">
        <v>43843</v>
      </c>
      <c r="M1508" s="2" t="s">
        <v>108</v>
      </c>
      <c r="N1508" s="2" t="s">
        <v>135</v>
      </c>
      <c r="O1508" s="323">
        <v>45658</v>
      </c>
      <c r="P1508" s="323">
        <v>46022</v>
      </c>
      <c r="Q1508" s="324">
        <v>8760</v>
      </c>
      <c r="R1508" s="325">
        <v>49.7</v>
      </c>
      <c r="S1508" s="274">
        <f t="shared" si="462"/>
        <v>1.0763799999999999</v>
      </c>
      <c r="T1508" s="326">
        <f t="shared" si="471"/>
        <v>46.173284527769013</v>
      </c>
      <c r="U1508" s="296" t="str">
        <f t="shared" si="463"/>
        <v/>
      </c>
      <c r="V1508" s="296"/>
      <c r="W1508" s="332">
        <v>44273</v>
      </c>
      <c r="X1508" s="2" t="s">
        <v>108</v>
      </c>
      <c r="Y1508" s="2" t="s">
        <v>111</v>
      </c>
      <c r="Z1508" s="323">
        <v>45292</v>
      </c>
      <c r="AA1508" s="323">
        <v>45657</v>
      </c>
      <c r="AB1508" s="324">
        <v>8784</v>
      </c>
      <c r="AC1508" s="325">
        <v>52.99</v>
      </c>
      <c r="AD1508" s="274">
        <f t="shared" si="464"/>
        <v>1.1062399999999999</v>
      </c>
      <c r="AE1508" s="326">
        <f t="shared" si="472"/>
        <v>47.900997975122948</v>
      </c>
      <c r="AF1508" s="296" t="str">
        <f t="shared" si="473"/>
        <v/>
      </c>
      <c r="AG1508" s="296"/>
      <c r="AH1508" s="332">
        <v>44718</v>
      </c>
      <c r="AI1508" s="2" t="s">
        <v>108</v>
      </c>
      <c r="AJ1508" s="2" t="s">
        <v>146</v>
      </c>
      <c r="AK1508" s="323">
        <v>47119</v>
      </c>
      <c r="AL1508" s="323">
        <v>47483</v>
      </c>
      <c r="AM1508" s="324">
        <v>8760</v>
      </c>
      <c r="AN1508" s="325">
        <v>125.26</v>
      </c>
      <c r="AO1508" s="274">
        <f t="shared" si="465"/>
        <v>1.02495</v>
      </c>
      <c r="AP1508" s="326">
        <f t="shared" si="474"/>
        <v>122.21083955314893</v>
      </c>
      <c r="AQ1508" s="296" t="str">
        <f t="shared" si="475"/>
        <v/>
      </c>
      <c r="AR1508" s="296"/>
      <c r="AS1508" s="332">
        <v>44735</v>
      </c>
      <c r="AT1508" s="2" t="s">
        <v>115</v>
      </c>
      <c r="AU1508" s="2" t="s">
        <v>186</v>
      </c>
      <c r="AV1508" s="323">
        <v>44835</v>
      </c>
      <c r="AW1508" s="323">
        <v>44926</v>
      </c>
      <c r="AX1508" s="324">
        <v>2209</v>
      </c>
      <c r="AY1508" s="325">
        <v>332.6</v>
      </c>
      <c r="AZ1508" s="274">
        <f t="shared" si="466"/>
        <v>1.02495</v>
      </c>
      <c r="BA1508" s="326">
        <f t="shared" si="476"/>
        <v>324.50363432362553</v>
      </c>
      <c r="BB1508" s="296" t="str">
        <f t="shared" si="477"/>
        <v/>
      </c>
      <c r="BC1508" t="str">
        <f t="shared" si="467"/>
        <v/>
      </c>
      <c r="BD1508" s="296"/>
      <c r="BE1508" s="296"/>
      <c r="BF1508" s="332">
        <v>45098</v>
      </c>
      <c r="BG1508" s="2" t="s">
        <v>115</v>
      </c>
      <c r="BH1508" s="2" t="s">
        <v>116</v>
      </c>
      <c r="BI1508" s="323">
        <v>45200</v>
      </c>
      <c r="BJ1508" s="323">
        <v>45291</v>
      </c>
      <c r="BK1508" s="324">
        <v>2209</v>
      </c>
      <c r="BL1508" s="325">
        <v>139.87</v>
      </c>
      <c r="BM1508" s="274">
        <f t="shared" si="468"/>
        <v>0.97602</v>
      </c>
      <c r="BN1508" s="326">
        <f t="shared" si="478"/>
        <v>143.30648962111434</v>
      </c>
      <c r="BO1508" s="296">
        <f t="shared" si="479"/>
        <v>143.30648962111434</v>
      </c>
      <c r="BP1508">
        <f t="shared" si="469"/>
        <v>1</v>
      </c>
      <c r="BQ1508" s="296"/>
      <c r="BR1508" s="332">
        <v>45079</v>
      </c>
      <c r="BS1508" s="2" t="s">
        <v>108</v>
      </c>
      <c r="BT1508" s="2" t="s">
        <v>149</v>
      </c>
      <c r="BU1508" s="323">
        <v>47484</v>
      </c>
      <c r="BV1508" s="323">
        <v>47848</v>
      </c>
      <c r="BW1508" s="324">
        <v>8760</v>
      </c>
      <c r="BX1508" s="325">
        <v>85.1</v>
      </c>
      <c r="BY1508" s="274">
        <f t="shared" si="470"/>
        <v>0.97602</v>
      </c>
      <c r="BZ1508" s="326">
        <f t="shared" si="480"/>
        <v>87.190836253355457</v>
      </c>
      <c r="CA1508" s="296" t="str">
        <f t="shared" si="481"/>
        <v/>
      </c>
    </row>
    <row r="1509" spans="12:79" x14ac:dyDescent="0.25">
      <c r="L1509" s="332">
        <v>43843</v>
      </c>
      <c r="M1509" s="2" t="s">
        <v>108</v>
      </c>
      <c r="N1509" s="2" t="s">
        <v>138</v>
      </c>
      <c r="O1509" s="323">
        <v>46023</v>
      </c>
      <c r="P1509" s="323">
        <v>46387</v>
      </c>
      <c r="Q1509" s="324">
        <v>8760</v>
      </c>
      <c r="R1509" s="325">
        <v>50.25</v>
      </c>
      <c r="S1509" s="274">
        <f t="shared" si="462"/>
        <v>1.0763799999999999</v>
      </c>
      <c r="T1509" s="326">
        <f t="shared" si="471"/>
        <v>46.684256489343916</v>
      </c>
      <c r="U1509" s="296" t="str">
        <f t="shared" si="463"/>
        <v/>
      </c>
      <c r="V1509" s="296"/>
      <c r="W1509" s="332">
        <v>44273</v>
      </c>
      <c r="X1509" s="2" t="s">
        <v>108</v>
      </c>
      <c r="Y1509" s="2" t="s">
        <v>135</v>
      </c>
      <c r="Z1509" s="323">
        <v>45658</v>
      </c>
      <c r="AA1509" s="323">
        <v>46022</v>
      </c>
      <c r="AB1509" s="324">
        <v>8760</v>
      </c>
      <c r="AC1509" s="325">
        <v>52.1</v>
      </c>
      <c r="AD1509" s="274">
        <f t="shared" si="464"/>
        <v>1.1062399999999999</v>
      </c>
      <c r="AE1509" s="326">
        <f t="shared" si="472"/>
        <v>47.096470928550772</v>
      </c>
      <c r="AF1509" s="296" t="str">
        <f t="shared" si="473"/>
        <v/>
      </c>
      <c r="AG1509" s="296"/>
      <c r="AH1509" s="332">
        <v>44718</v>
      </c>
      <c r="AI1509" s="2" t="s">
        <v>108</v>
      </c>
      <c r="AJ1509" s="2" t="s">
        <v>149</v>
      </c>
      <c r="AK1509" s="323">
        <v>47484</v>
      </c>
      <c r="AL1509" s="323">
        <v>47848</v>
      </c>
      <c r="AM1509" s="324">
        <v>8760</v>
      </c>
      <c r="AN1509" s="325">
        <v>115</v>
      </c>
      <c r="AO1509" s="274">
        <f t="shared" si="465"/>
        <v>1.02495</v>
      </c>
      <c r="AP1509" s="326">
        <f t="shared" si="474"/>
        <v>112.20059515098298</v>
      </c>
      <c r="AQ1509" s="296" t="str">
        <f t="shared" si="475"/>
        <v/>
      </c>
      <c r="AR1509" s="296"/>
      <c r="AS1509" s="332">
        <v>44735</v>
      </c>
      <c r="AT1509" s="2" t="s">
        <v>115</v>
      </c>
      <c r="AU1509" s="2" t="s">
        <v>110</v>
      </c>
      <c r="AV1509" s="323">
        <v>44927</v>
      </c>
      <c r="AW1509" s="323">
        <v>45016</v>
      </c>
      <c r="AX1509" s="324">
        <v>2159</v>
      </c>
      <c r="AY1509" s="325">
        <v>320</v>
      </c>
      <c r="AZ1509" s="274">
        <f t="shared" si="466"/>
        <v>1.02495</v>
      </c>
      <c r="BA1509" s="326">
        <f t="shared" si="476"/>
        <v>312.21035172447438</v>
      </c>
      <c r="BB1509" s="296" t="str">
        <f t="shared" si="477"/>
        <v/>
      </c>
      <c r="BC1509" t="str">
        <f t="shared" si="467"/>
        <v/>
      </c>
      <c r="BD1509" s="296"/>
      <c r="BE1509" s="296"/>
      <c r="BF1509" s="332">
        <v>45098</v>
      </c>
      <c r="BG1509" s="2" t="s">
        <v>115</v>
      </c>
      <c r="BH1509" s="2" t="s">
        <v>111</v>
      </c>
      <c r="BI1509" s="323">
        <v>45292</v>
      </c>
      <c r="BJ1509" s="323">
        <v>45382</v>
      </c>
      <c r="BK1509" s="324">
        <v>2183</v>
      </c>
      <c r="BL1509" s="325">
        <v>156.06</v>
      </c>
      <c r="BM1509" s="274">
        <f t="shared" si="468"/>
        <v>0.97602</v>
      </c>
      <c r="BN1509" s="326">
        <f t="shared" si="478"/>
        <v>159.89426446179382</v>
      </c>
      <c r="BO1509" s="296">
        <f t="shared" si="479"/>
        <v>159.89426446179382</v>
      </c>
      <c r="BP1509">
        <f t="shared" si="469"/>
        <v>1</v>
      </c>
      <c r="BQ1509" s="296"/>
      <c r="BR1509" s="332">
        <v>45079</v>
      </c>
      <c r="BS1509" s="2" t="s">
        <v>108</v>
      </c>
      <c r="BT1509" s="2" t="s">
        <v>153</v>
      </c>
      <c r="BU1509" s="323">
        <v>47849</v>
      </c>
      <c r="BV1509" s="323">
        <v>48213</v>
      </c>
      <c r="BW1509" s="324">
        <v>8760</v>
      </c>
      <c r="BX1509" s="325">
        <v>84.82</v>
      </c>
      <c r="BY1509" s="274">
        <f t="shared" si="470"/>
        <v>0.97602</v>
      </c>
      <c r="BZ1509" s="326">
        <f t="shared" si="480"/>
        <v>86.903956886129379</v>
      </c>
      <c r="CA1509" s="296" t="str">
        <f t="shared" si="481"/>
        <v/>
      </c>
    </row>
    <row r="1510" spans="12:79" x14ac:dyDescent="0.25">
      <c r="L1510" s="332">
        <v>43840</v>
      </c>
      <c r="M1510" s="2" t="s">
        <v>108</v>
      </c>
      <c r="N1510" s="2" t="s">
        <v>151</v>
      </c>
      <c r="O1510" s="323">
        <v>44197</v>
      </c>
      <c r="P1510" s="323">
        <v>44561</v>
      </c>
      <c r="Q1510" s="324">
        <v>8760</v>
      </c>
      <c r="R1510" s="325">
        <v>44.9</v>
      </c>
      <c r="S1510" s="274">
        <f t="shared" si="462"/>
        <v>1.0763799999999999</v>
      </c>
      <c r="T1510" s="326">
        <f t="shared" si="471"/>
        <v>41.713892863115262</v>
      </c>
      <c r="U1510" s="296" t="str">
        <f t="shared" si="463"/>
        <v/>
      </c>
      <c r="V1510" s="296"/>
      <c r="W1510" s="332">
        <v>44273</v>
      </c>
      <c r="X1510" s="2" t="s">
        <v>108</v>
      </c>
      <c r="Y1510" s="2" t="s">
        <v>138</v>
      </c>
      <c r="Z1510" s="323">
        <v>46023</v>
      </c>
      <c r="AA1510" s="323">
        <v>46387</v>
      </c>
      <c r="AB1510" s="324">
        <v>8760</v>
      </c>
      <c r="AC1510" s="325">
        <v>52.35</v>
      </c>
      <c r="AD1510" s="274">
        <f t="shared" si="464"/>
        <v>1.1062399999999999</v>
      </c>
      <c r="AE1510" s="326">
        <f t="shared" si="472"/>
        <v>47.322461671969926</v>
      </c>
      <c r="AF1510" s="296" t="str">
        <f t="shared" si="473"/>
        <v/>
      </c>
      <c r="AG1510" s="296"/>
      <c r="AH1510" s="332">
        <v>44718</v>
      </c>
      <c r="AI1510" s="2" t="s">
        <v>108</v>
      </c>
      <c r="AJ1510" s="2" t="s">
        <v>153</v>
      </c>
      <c r="AK1510" s="323">
        <v>47849</v>
      </c>
      <c r="AL1510" s="323">
        <v>48213</v>
      </c>
      <c r="AM1510" s="324">
        <v>8760</v>
      </c>
      <c r="AN1510" s="325">
        <v>122.06</v>
      </c>
      <c r="AO1510" s="274">
        <f t="shared" si="465"/>
        <v>1.02495</v>
      </c>
      <c r="AP1510" s="326">
        <f t="shared" si="474"/>
        <v>119.08873603590419</v>
      </c>
      <c r="AQ1510" s="296" t="str">
        <f t="shared" si="475"/>
        <v/>
      </c>
      <c r="AR1510" s="296"/>
      <c r="AS1510" s="332">
        <v>44735</v>
      </c>
      <c r="AT1510" s="2" t="s">
        <v>115</v>
      </c>
      <c r="AU1510" s="2" t="s">
        <v>134</v>
      </c>
      <c r="AV1510" s="323">
        <v>45017</v>
      </c>
      <c r="AW1510" s="323">
        <v>45107</v>
      </c>
      <c r="AX1510" s="324">
        <v>2184</v>
      </c>
      <c r="AY1510" s="325">
        <v>221.04</v>
      </c>
      <c r="AZ1510" s="274">
        <f t="shared" si="466"/>
        <v>1.02495</v>
      </c>
      <c r="BA1510" s="326">
        <f t="shared" si="476"/>
        <v>215.65930045368066</v>
      </c>
      <c r="BB1510" s="296" t="str">
        <f t="shared" si="477"/>
        <v/>
      </c>
      <c r="BC1510" t="str">
        <f t="shared" si="467"/>
        <v/>
      </c>
      <c r="BD1510" s="296"/>
      <c r="BE1510" s="296"/>
      <c r="BF1510" s="332">
        <v>45098</v>
      </c>
      <c r="BG1510" s="2" t="s">
        <v>115</v>
      </c>
      <c r="BH1510" s="2" t="s">
        <v>117</v>
      </c>
      <c r="BI1510" s="323">
        <v>45383</v>
      </c>
      <c r="BJ1510" s="323">
        <v>45473</v>
      </c>
      <c r="BK1510" s="324">
        <v>2184</v>
      </c>
      <c r="BL1510" s="325">
        <v>129.71</v>
      </c>
      <c r="BM1510" s="274">
        <f t="shared" si="468"/>
        <v>0.97602</v>
      </c>
      <c r="BN1510" s="326">
        <f t="shared" si="478"/>
        <v>132.89686686748223</v>
      </c>
      <c r="BO1510" s="296">
        <f t="shared" si="479"/>
        <v>132.89686686748223</v>
      </c>
      <c r="BP1510">
        <f t="shared" si="469"/>
        <v>1</v>
      </c>
      <c r="BQ1510" s="296"/>
      <c r="BR1510" s="332">
        <v>45079</v>
      </c>
      <c r="BS1510" s="2" t="s">
        <v>108</v>
      </c>
      <c r="BT1510" s="2" t="s">
        <v>155</v>
      </c>
      <c r="BU1510" s="323">
        <v>48214</v>
      </c>
      <c r="BV1510" s="323">
        <v>48579</v>
      </c>
      <c r="BW1510" s="324">
        <v>8784</v>
      </c>
      <c r="BX1510" s="325">
        <v>84.32</v>
      </c>
      <c r="BY1510" s="274">
        <f t="shared" si="470"/>
        <v>0.97602</v>
      </c>
      <c r="BZ1510" s="326">
        <f t="shared" si="480"/>
        <v>86.391672301797087</v>
      </c>
      <c r="CA1510" s="296" t="str">
        <f t="shared" si="481"/>
        <v/>
      </c>
    </row>
    <row r="1511" spans="12:79" x14ac:dyDescent="0.25">
      <c r="L1511" s="332">
        <v>43840</v>
      </c>
      <c r="M1511" s="2" t="s">
        <v>108</v>
      </c>
      <c r="N1511" s="2" t="s">
        <v>133</v>
      </c>
      <c r="O1511" s="323">
        <v>44562</v>
      </c>
      <c r="P1511" s="323">
        <v>44926</v>
      </c>
      <c r="Q1511" s="324">
        <v>8760</v>
      </c>
      <c r="R1511" s="325">
        <v>47.31</v>
      </c>
      <c r="S1511" s="274">
        <f t="shared" si="462"/>
        <v>1.0763799999999999</v>
      </c>
      <c r="T1511" s="326">
        <f t="shared" si="471"/>
        <v>43.952879094743501</v>
      </c>
      <c r="U1511" s="296" t="str">
        <f t="shared" si="463"/>
        <v/>
      </c>
      <c r="V1511" s="296"/>
      <c r="W1511" s="332">
        <v>44273</v>
      </c>
      <c r="X1511" s="2" t="s">
        <v>108</v>
      </c>
      <c r="Y1511" s="2" t="s">
        <v>141</v>
      </c>
      <c r="Z1511" s="323">
        <v>46388</v>
      </c>
      <c r="AA1511" s="323">
        <v>46752</v>
      </c>
      <c r="AB1511" s="324">
        <v>8760</v>
      </c>
      <c r="AC1511" s="325">
        <v>52.73</v>
      </c>
      <c r="AD1511" s="274">
        <f t="shared" si="464"/>
        <v>1.1062399999999999</v>
      </c>
      <c r="AE1511" s="326">
        <f t="shared" si="472"/>
        <v>47.665967601967026</v>
      </c>
      <c r="AF1511" s="296" t="str">
        <f t="shared" si="473"/>
        <v/>
      </c>
      <c r="AG1511" s="296"/>
      <c r="AH1511" s="332">
        <v>44718</v>
      </c>
      <c r="AI1511" s="2" t="s">
        <v>108</v>
      </c>
      <c r="AJ1511" s="2" t="s">
        <v>155</v>
      </c>
      <c r="AK1511" s="323">
        <v>48214</v>
      </c>
      <c r="AL1511" s="323">
        <v>48579</v>
      </c>
      <c r="AM1511" s="324">
        <v>8784</v>
      </c>
      <c r="AN1511" s="325">
        <v>122.06</v>
      </c>
      <c r="AO1511" s="274">
        <f t="shared" si="465"/>
        <v>1.02495</v>
      </c>
      <c r="AP1511" s="326">
        <f t="shared" si="474"/>
        <v>119.08873603590419</v>
      </c>
      <c r="AQ1511" s="296" t="str">
        <f t="shared" si="475"/>
        <v/>
      </c>
      <c r="AR1511" s="296"/>
      <c r="AS1511" s="332">
        <v>44735</v>
      </c>
      <c r="AT1511" s="2" t="s">
        <v>115</v>
      </c>
      <c r="AU1511" s="2" t="s">
        <v>137</v>
      </c>
      <c r="AV1511" s="323">
        <v>45108</v>
      </c>
      <c r="AW1511" s="323">
        <v>45199</v>
      </c>
      <c r="AX1511" s="324">
        <v>2208</v>
      </c>
      <c r="AY1511" s="325">
        <v>219.81</v>
      </c>
      <c r="AZ1511" s="274">
        <f t="shared" si="466"/>
        <v>1.02495</v>
      </c>
      <c r="BA1511" s="326">
        <f t="shared" si="476"/>
        <v>214.45924191423973</v>
      </c>
      <c r="BB1511" s="296" t="str">
        <f t="shared" si="477"/>
        <v/>
      </c>
      <c r="BC1511" t="str">
        <f t="shared" si="467"/>
        <v/>
      </c>
      <c r="BD1511" s="296"/>
      <c r="BE1511" s="296"/>
      <c r="BF1511" s="332">
        <v>45098</v>
      </c>
      <c r="BG1511" s="2" t="s">
        <v>115</v>
      </c>
      <c r="BH1511" s="2" t="s">
        <v>118</v>
      </c>
      <c r="BI1511" s="323">
        <v>45474</v>
      </c>
      <c r="BJ1511" s="323">
        <v>45565</v>
      </c>
      <c r="BK1511" s="324">
        <v>2208</v>
      </c>
      <c r="BL1511" s="325">
        <v>137.30000000000001</v>
      </c>
      <c r="BM1511" s="274">
        <f t="shared" si="468"/>
        <v>0.97602</v>
      </c>
      <c r="BN1511" s="326">
        <f t="shared" si="478"/>
        <v>140.67334685764638</v>
      </c>
      <c r="BO1511" s="296">
        <f t="shared" si="479"/>
        <v>140.67334685764638</v>
      </c>
      <c r="BP1511">
        <f t="shared" si="469"/>
        <v>1</v>
      </c>
      <c r="BQ1511" s="296"/>
      <c r="BR1511" s="332">
        <v>45079</v>
      </c>
      <c r="BS1511" s="2" t="s">
        <v>108</v>
      </c>
      <c r="BT1511" s="2" t="s">
        <v>158</v>
      </c>
      <c r="BU1511" s="323">
        <v>48580</v>
      </c>
      <c r="BV1511" s="323">
        <v>48944</v>
      </c>
      <c r="BW1511" s="324">
        <v>8760</v>
      </c>
      <c r="BX1511" s="325">
        <v>84.22</v>
      </c>
      <c r="BY1511" s="274">
        <f t="shared" si="470"/>
        <v>0.97602</v>
      </c>
      <c r="BZ1511" s="326">
        <f t="shared" si="480"/>
        <v>86.289215384930642</v>
      </c>
      <c r="CA1511" s="296" t="str">
        <f t="shared" si="481"/>
        <v/>
      </c>
    </row>
    <row r="1512" spans="12:79" x14ac:dyDescent="0.25">
      <c r="L1512" s="332">
        <v>43840</v>
      </c>
      <c r="M1512" s="2" t="s">
        <v>108</v>
      </c>
      <c r="N1512" s="2" t="s">
        <v>110</v>
      </c>
      <c r="O1512" s="323">
        <v>44927</v>
      </c>
      <c r="P1512" s="323">
        <v>45291</v>
      </c>
      <c r="Q1512" s="324">
        <v>8760</v>
      </c>
      <c r="R1512" s="325">
        <v>48.75</v>
      </c>
      <c r="S1512" s="274">
        <f t="shared" si="462"/>
        <v>1.0763799999999999</v>
      </c>
      <c r="T1512" s="326">
        <f t="shared" si="471"/>
        <v>45.290696594139618</v>
      </c>
      <c r="U1512" s="296" t="str">
        <f t="shared" si="463"/>
        <v/>
      </c>
      <c r="V1512" s="296"/>
      <c r="W1512" s="332">
        <v>44272</v>
      </c>
      <c r="X1512" s="2" t="s">
        <v>108</v>
      </c>
      <c r="Y1512" s="2" t="s">
        <v>133</v>
      </c>
      <c r="Z1512" s="323">
        <v>44562</v>
      </c>
      <c r="AA1512" s="323">
        <v>44926</v>
      </c>
      <c r="AB1512" s="324">
        <v>8760</v>
      </c>
      <c r="AC1512" s="325">
        <v>55.45</v>
      </c>
      <c r="AD1512" s="274">
        <f t="shared" si="464"/>
        <v>1.1062399999999999</v>
      </c>
      <c r="AE1512" s="326">
        <f t="shared" si="472"/>
        <v>50.124746890367376</v>
      </c>
      <c r="AF1512" s="296" t="str">
        <f t="shared" si="473"/>
        <v/>
      </c>
      <c r="AG1512" s="296"/>
      <c r="AH1512" s="332">
        <v>44715</v>
      </c>
      <c r="AI1512" s="2" t="s">
        <v>108</v>
      </c>
      <c r="AJ1512" s="2" t="s">
        <v>110</v>
      </c>
      <c r="AK1512" s="323">
        <v>44927</v>
      </c>
      <c r="AL1512" s="323">
        <v>45291</v>
      </c>
      <c r="AM1512" s="324">
        <v>8760</v>
      </c>
      <c r="AN1512" s="325">
        <v>248.5</v>
      </c>
      <c r="AO1512" s="274">
        <f t="shared" si="465"/>
        <v>1.02495</v>
      </c>
      <c r="AP1512" s="326">
        <f t="shared" si="474"/>
        <v>242.45085126103712</v>
      </c>
      <c r="AQ1512" s="296" t="str">
        <f t="shared" si="475"/>
        <v/>
      </c>
      <c r="AR1512" s="296"/>
      <c r="AS1512" s="332">
        <v>44735</v>
      </c>
      <c r="AT1512" s="2" t="s">
        <v>115</v>
      </c>
      <c r="AU1512" s="2" t="s">
        <v>116</v>
      </c>
      <c r="AV1512" s="323">
        <v>45200</v>
      </c>
      <c r="AW1512" s="323">
        <v>45291</v>
      </c>
      <c r="AX1512" s="324">
        <v>2209</v>
      </c>
      <c r="AY1512" s="325">
        <v>279.81</v>
      </c>
      <c r="AZ1512" s="274">
        <f t="shared" si="466"/>
        <v>1.02495</v>
      </c>
      <c r="BA1512" s="326">
        <f t="shared" si="476"/>
        <v>272.99868286257868</v>
      </c>
      <c r="BB1512" s="296" t="str">
        <f t="shared" si="477"/>
        <v/>
      </c>
      <c r="BC1512">
        <f t="shared" si="467"/>
        <v>1</v>
      </c>
      <c r="BD1512" s="296"/>
      <c r="BE1512" s="296"/>
      <c r="BF1512" s="332">
        <v>45098</v>
      </c>
      <c r="BG1512" s="2" t="s">
        <v>115</v>
      </c>
      <c r="BH1512" s="2" t="s">
        <v>140</v>
      </c>
      <c r="BI1512" s="323">
        <v>45566</v>
      </c>
      <c r="BJ1512" s="323">
        <v>45657</v>
      </c>
      <c r="BK1512" s="324">
        <v>2209</v>
      </c>
      <c r="BL1512" s="325">
        <v>160.66999999999999</v>
      </c>
      <c r="BM1512" s="274">
        <f t="shared" si="468"/>
        <v>0.97602</v>
      </c>
      <c r="BN1512" s="326">
        <f t="shared" si="478"/>
        <v>164.61752832933749</v>
      </c>
      <c r="BO1512" s="296" t="str">
        <f t="shared" si="479"/>
        <v/>
      </c>
      <c r="BP1512" t="str">
        <f t="shared" si="469"/>
        <v/>
      </c>
      <c r="BQ1512" s="296"/>
      <c r="BR1512" s="332">
        <v>45078</v>
      </c>
      <c r="BS1512" s="2" t="s">
        <v>108</v>
      </c>
      <c r="BT1512" s="2" t="s">
        <v>111</v>
      </c>
      <c r="BU1512" s="323">
        <v>45292</v>
      </c>
      <c r="BV1512" s="323">
        <v>45657</v>
      </c>
      <c r="BW1512" s="324">
        <v>8784</v>
      </c>
      <c r="BX1512" s="325">
        <v>118.13</v>
      </c>
      <c r="BY1512" s="274">
        <f t="shared" si="470"/>
        <v>0.97602</v>
      </c>
      <c r="BZ1512" s="326">
        <f t="shared" si="480"/>
        <v>121.03235589434642</v>
      </c>
      <c r="CA1512" s="296">
        <f t="shared" si="481"/>
        <v>121.03235589434642</v>
      </c>
    </row>
    <row r="1513" spans="12:79" x14ac:dyDescent="0.25">
      <c r="L1513" s="332">
        <v>43840</v>
      </c>
      <c r="M1513" s="2" t="s">
        <v>108</v>
      </c>
      <c r="N1513" s="2" t="s">
        <v>111</v>
      </c>
      <c r="O1513" s="323">
        <v>45292</v>
      </c>
      <c r="P1513" s="323">
        <v>45657</v>
      </c>
      <c r="Q1513" s="324">
        <v>8784</v>
      </c>
      <c r="R1513" s="325">
        <v>48.88</v>
      </c>
      <c r="S1513" s="274">
        <f t="shared" si="462"/>
        <v>1.0763799999999999</v>
      </c>
      <c r="T1513" s="326">
        <f t="shared" si="471"/>
        <v>45.41147178505733</v>
      </c>
      <c r="U1513" s="296" t="str">
        <f t="shared" si="463"/>
        <v/>
      </c>
      <c r="V1513" s="296"/>
      <c r="W1513" s="332">
        <v>44272</v>
      </c>
      <c r="X1513" s="2" t="s">
        <v>108</v>
      </c>
      <c r="Y1513" s="2" t="s">
        <v>110</v>
      </c>
      <c r="Z1513" s="323">
        <v>44927</v>
      </c>
      <c r="AA1513" s="323">
        <v>45291</v>
      </c>
      <c r="AB1513" s="324">
        <v>8760</v>
      </c>
      <c r="AC1513" s="325">
        <v>55.45</v>
      </c>
      <c r="AD1513" s="274">
        <f t="shared" si="464"/>
        <v>1.1062399999999999</v>
      </c>
      <c r="AE1513" s="326">
        <f t="shared" si="472"/>
        <v>50.124746890367376</v>
      </c>
      <c r="AF1513" s="296" t="str">
        <f t="shared" si="473"/>
        <v/>
      </c>
      <c r="AG1513" s="296"/>
      <c r="AH1513" s="332">
        <v>44715</v>
      </c>
      <c r="AI1513" s="2" t="s">
        <v>108</v>
      </c>
      <c r="AJ1513" s="2" t="s">
        <v>111</v>
      </c>
      <c r="AK1513" s="323">
        <v>45292</v>
      </c>
      <c r="AL1513" s="323">
        <v>45657</v>
      </c>
      <c r="AM1513" s="324">
        <v>8784</v>
      </c>
      <c r="AN1513" s="325">
        <v>195</v>
      </c>
      <c r="AO1513" s="274">
        <f t="shared" si="465"/>
        <v>1.02495</v>
      </c>
      <c r="AP1513" s="326">
        <f t="shared" si="474"/>
        <v>190.25318308210157</v>
      </c>
      <c r="AQ1513" s="296">
        <f t="shared" si="475"/>
        <v>190.25318308210157</v>
      </c>
      <c r="AR1513" s="296"/>
      <c r="AS1513" s="332">
        <v>44735</v>
      </c>
      <c r="AT1513" s="2" t="s">
        <v>115</v>
      </c>
      <c r="AU1513" s="2" t="s">
        <v>111</v>
      </c>
      <c r="AV1513" s="323">
        <v>45292</v>
      </c>
      <c r="AW1513" s="323">
        <v>45382</v>
      </c>
      <c r="AX1513" s="324">
        <v>2183</v>
      </c>
      <c r="AY1513" s="325">
        <v>254.55</v>
      </c>
      <c r="AZ1513" s="274">
        <f t="shared" si="466"/>
        <v>1.02495</v>
      </c>
      <c r="BA1513" s="326">
        <f t="shared" si="476"/>
        <v>248.35357822332796</v>
      </c>
      <c r="BB1513" s="296" t="str">
        <f t="shared" si="477"/>
        <v/>
      </c>
      <c r="BC1513">
        <f t="shared" si="467"/>
        <v>1</v>
      </c>
      <c r="BD1513" s="296"/>
      <c r="BE1513" s="296"/>
      <c r="BF1513" s="332">
        <v>45098</v>
      </c>
      <c r="BG1513" s="2" t="s">
        <v>115</v>
      </c>
      <c r="BH1513" s="2" t="s">
        <v>135</v>
      </c>
      <c r="BI1513" s="323">
        <v>45658</v>
      </c>
      <c r="BJ1513" s="323">
        <v>45747</v>
      </c>
      <c r="BK1513" s="324">
        <v>2159</v>
      </c>
      <c r="BL1513" s="325">
        <v>160.85</v>
      </c>
      <c r="BM1513" s="274">
        <f t="shared" si="468"/>
        <v>0.97602</v>
      </c>
      <c r="BN1513" s="326">
        <f t="shared" si="478"/>
        <v>164.80195077969714</v>
      </c>
      <c r="BO1513" s="296" t="str">
        <f t="shared" si="479"/>
        <v/>
      </c>
      <c r="BP1513" t="str">
        <f t="shared" si="469"/>
        <v/>
      </c>
      <c r="BQ1513" s="296"/>
      <c r="BR1513" s="332">
        <v>45078</v>
      </c>
      <c r="BS1513" s="2" t="s">
        <v>108</v>
      </c>
      <c r="BT1513" s="2" t="s">
        <v>135</v>
      </c>
      <c r="BU1513" s="323">
        <v>45658</v>
      </c>
      <c r="BV1513" s="323">
        <v>46022</v>
      </c>
      <c r="BW1513" s="324">
        <v>8760</v>
      </c>
      <c r="BX1513" s="325">
        <v>111.27</v>
      </c>
      <c r="BY1513" s="274">
        <f t="shared" si="470"/>
        <v>0.97602</v>
      </c>
      <c r="BZ1513" s="326">
        <f t="shared" si="480"/>
        <v>114.00381139730743</v>
      </c>
      <c r="CA1513" s="296" t="str">
        <f t="shared" si="481"/>
        <v/>
      </c>
    </row>
    <row r="1514" spans="12:79" x14ac:dyDescent="0.25">
      <c r="L1514" s="332">
        <v>43840</v>
      </c>
      <c r="M1514" s="2" t="s">
        <v>108</v>
      </c>
      <c r="N1514" s="2" t="s">
        <v>135</v>
      </c>
      <c r="O1514" s="323">
        <v>45658</v>
      </c>
      <c r="P1514" s="323">
        <v>46022</v>
      </c>
      <c r="Q1514" s="324">
        <v>8760</v>
      </c>
      <c r="R1514" s="325">
        <v>49.38</v>
      </c>
      <c r="S1514" s="274">
        <f t="shared" si="462"/>
        <v>1.0763799999999999</v>
      </c>
      <c r="T1514" s="326">
        <f t="shared" si="471"/>
        <v>45.875991750125429</v>
      </c>
      <c r="U1514" s="296" t="str">
        <f t="shared" si="463"/>
        <v/>
      </c>
      <c r="V1514" s="296"/>
      <c r="W1514" s="332">
        <v>44272</v>
      </c>
      <c r="X1514" s="2" t="s">
        <v>108</v>
      </c>
      <c r="Y1514" s="2" t="s">
        <v>111</v>
      </c>
      <c r="Z1514" s="323">
        <v>45292</v>
      </c>
      <c r="AA1514" s="323">
        <v>45657</v>
      </c>
      <c r="AB1514" s="324">
        <v>8784</v>
      </c>
      <c r="AC1514" s="325">
        <v>52.67</v>
      </c>
      <c r="AD1514" s="274">
        <f t="shared" si="464"/>
        <v>1.1062399999999999</v>
      </c>
      <c r="AE1514" s="326">
        <f t="shared" si="472"/>
        <v>47.611729823546433</v>
      </c>
      <c r="AF1514" s="296" t="str">
        <f t="shared" si="473"/>
        <v/>
      </c>
      <c r="AG1514" s="296"/>
      <c r="AH1514" s="332">
        <v>44715</v>
      </c>
      <c r="AI1514" s="2" t="s">
        <v>108</v>
      </c>
      <c r="AJ1514" s="2" t="s">
        <v>135</v>
      </c>
      <c r="AK1514" s="323">
        <v>45658</v>
      </c>
      <c r="AL1514" s="323">
        <v>46022</v>
      </c>
      <c r="AM1514" s="324">
        <v>8760</v>
      </c>
      <c r="AN1514" s="325">
        <v>169.37</v>
      </c>
      <c r="AO1514" s="274">
        <f t="shared" si="465"/>
        <v>1.02495</v>
      </c>
      <c r="AP1514" s="326">
        <f t="shared" si="474"/>
        <v>165.24708522366944</v>
      </c>
      <c r="AQ1514" s="296" t="str">
        <f t="shared" si="475"/>
        <v/>
      </c>
      <c r="AR1514" s="296"/>
      <c r="AS1514" s="332">
        <v>44735</v>
      </c>
      <c r="AT1514" s="2" t="s">
        <v>115</v>
      </c>
      <c r="AU1514" s="2" t="s">
        <v>117</v>
      </c>
      <c r="AV1514" s="323">
        <v>45383</v>
      </c>
      <c r="AW1514" s="323">
        <v>45473</v>
      </c>
      <c r="AX1514" s="324">
        <v>2184</v>
      </c>
      <c r="AY1514" s="325">
        <v>127.55</v>
      </c>
      <c r="AZ1514" s="274">
        <f t="shared" si="466"/>
        <v>1.02495</v>
      </c>
      <c r="BA1514" s="326">
        <f t="shared" si="476"/>
        <v>124.4450948826772</v>
      </c>
      <c r="BB1514" s="296" t="str">
        <f t="shared" si="477"/>
        <v/>
      </c>
      <c r="BC1514">
        <f t="shared" si="467"/>
        <v>1</v>
      </c>
      <c r="BD1514" s="296"/>
      <c r="BE1514" s="296"/>
      <c r="BF1514" s="332">
        <v>45098</v>
      </c>
      <c r="BG1514" s="2" t="s">
        <v>115</v>
      </c>
      <c r="BH1514" s="2" t="s">
        <v>145</v>
      </c>
      <c r="BI1514" s="323">
        <v>45748</v>
      </c>
      <c r="BJ1514" s="323">
        <v>45838</v>
      </c>
      <c r="BK1514" s="324">
        <v>2184</v>
      </c>
      <c r="BL1514" s="325">
        <v>102.4</v>
      </c>
      <c r="BM1514" s="274">
        <f t="shared" si="468"/>
        <v>0.97602</v>
      </c>
      <c r="BN1514" s="326">
        <f t="shared" si="478"/>
        <v>104.91588287125265</v>
      </c>
      <c r="BO1514" s="296" t="str">
        <f t="shared" si="479"/>
        <v/>
      </c>
      <c r="BP1514" t="str">
        <f t="shared" si="469"/>
        <v/>
      </c>
      <c r="BQ1514" s="296"/>
      <c r="BR1514" s="332">
        <v>45078</v>
      </c>
      <c r="BS1514" s="2" t="s">
        <v>108</v>
      </c>
      <c r="BT1514" s="2" t="s">
        <v>138</v>
      </c>
      <c r="BU1514" s="323">
        <v>46023</v>
      </c>
      <c r="BV1514" s="323">
        <v>46387</v>
      </c>
      <c r="BW1514" s="324">
        <v>8760</v>
      </c>
      <c r="BX1514" s="325">
        <v>98.11</v>
      </c>
      <c r="BY1514" s="274">
        <f t="shared" si="470"/>
        <v>0.97602</v>
      </c>
      <c r="BZ1514" s="326">
        <f t="shared" si="480"/>
        <v>100.5204811376816</v>
      </c>
      <c r="CA1514" s="296" t="str">
        <f t="shared" si="481"/>
        <v/>
      </c>
    </row>
    <row r="1515" spans="12:79" x14ac:dyDescent="0.25">
      <c r="L1515" s="332">
        <v>43840</v>
      </c>
      <c r="M1515" s="2" t="s">
        <v>108</v>
      </c>
      <c r="N1515" s="2" t="s">
        <v>138</v>
      </c>
      <c r="O1515" s="323">
        <v>46023</v>
      </c>
      <c r="P1515" s="323">
        <v>46387</v>
      </c>
      <c r="Q1515" s="324">
        <v>8760</v>
      </c>
      <c r="R1515" s="325">
        <v>49.93</v>
      </c>
      <c r="S1515" s="274">
        <f t="shared" si="462"/>
        <v>1.0763799999999999</v>
      </c>
      <c r="T1515" s="326">
        <f t="shared" si="471"/>
        <v>46.386963711700332</v>
      </c>
      <c r="U1515" s="296" t="str">
        <f t="shared" si="463"/>
        <v/>
      </c>
      <c r="V1515" s="296"/>
      <c r="W1515" s="332">
        <v>44272</v>
      </c>
      <c r="X1515" s="2" t="s">
        <v>108</v>
      </c>
      <c r="Y1515" s="2" t="s">
        <v>135</v>
      </c>
      <c r="Z1515" s="323">
        <v>45658</v>
      </c>
      <c r="AA1515" s="323">
        <v>46022</v>
      </c>
      <c r="AB1515" s="324">
        <v>8760</v>
      </c>
      <c r="AC1515" s="325">
        <v>51.63</v>
      </c>
      <c r="AD1515" s="274">
        <f t="shared" si="464"/>
        <v>1.1062399999999999</v>
      </c>
      <c r="AE1515" s="326">
        <f t="shared" si="472"/>
        <v>46.671608330922773</v>
      </c>
      <c r="AF1515" s="296" t="str">
        <f t="shared" si="473"/>
        <v/>
      </c>
      <c r="AG1515" s="296"/>
      <c r="AH1515" s="332">
        <v>44715</v>
      </c>
      <c r="AI1515" s="2" t="s">
        <v>108</v>
      </c>
      <c r="AJ1515" s="2" t="s">
        <v>138</v>
      </c>
      <c r="AK1515" s="323">
        <v>46023</v>
      </c>
      <c r="AL1515" s="323">
        <v>46387</v>
      </c>
      <c r="AM1515" s="324">
        <v>8760</v>
      </c>
      <c r="AN1515" s="325">
        <v>148.19999999999999</v>
      </c>
      <c r="AO1515" s="274">
        <f t="shared" si="465"/>
        <v>1.02495</v>
      </c>
      <c r="AP1515" s="326">
        <f t="shared" si="474"/>
        <v>144.59241914239718</v>
      </c>
      <c r="AQ1515" s="296" t="str">
        <f t="shared" si="475"/>
        <v/>
      </c>
      <c r="AR1515" s="296"/>
      <c r="AS1515" s="332">
        <v>44735</v>
      </c>
      <c r="AT1515" s="2" t="s">
        <v>115</v>
      </c>
      <c r="AU1515" s="2" t="s">
        <v>118</v>
      </c>
      <c r="AV1515" s="323">
        <v>45474</v>
      </c>
      <c r="AW1515" s="323">
        <v>45565</v>
      </c>
      <c r="AX1515" s="324">
        <v>2208</v>
      </c>
      <c r="AY1515" s="325">
        <v>124.6</v>
      </c>
      <c r="AZ1515" s="274">
        <f t="shared" si="466"/>
        <v>1.02495</v>
      </c>
      <c r="BA1515" s="326">
        <f t="shared" si="476"/>
        <v>121.56690570271719</v>
      </c>
      <c r="BB1515" s="296" t="str">
        <f t="shared" si="477"/>
        <v/>
      </c>
      <c r="BC1515">
        <f t="shared" si="467"/>
        <v>1</v>
      </c>
      <c r="BD1515" s="296"/>
      <c r="BE1515" s="296"/>
      <c r="BF1515" s="332">
        <v>45098</v>
      </c>
      <c r="BG1515" s="2" t="s">
        <v>115</v>
      </c>
      <c r="BH1515" s="2" t="s">
        <v>148</v>
      </c>
      <c r="BI1515" s="323">
        <v>45839</v>
      </c>
      <c r="BJ1515" s="323">
        <v>45930</v>
      </c>
      <c r="BK1515" s="324">
        <v>2208</v>
      </c>
      <c r="BL1515" s="325">
        <v>102.65</v>
      </c>
      <c r="BM1515" s="274">
        <f t="shared" si="468"/>
        <v>0.97602</v>
      </c>
      <c r="BN1515" s="326">
        <f t="shared" si="478"/>
        <v>105.17202516341879</v>
      </c>
      <c r="BO1515" s="296" t="str">
        <f t="shared" si="479"/>
        <v/>
      </c>
      <c r="BP1515" t="str">
        <f t="shared" si="469"/>
        <v/>
      </c>
      <c r="BQ1515" s="296"/>
      <c r="BR1515" s="332">
        <v>45078</v>
      </c>
      <c r="BS1515" s="2" t="s">
        <v>108</v>
      </c>
      <c r="BT1515" s="2" t="s">
        <v>141</v>
      </c>
      <c r="BU1515" s="323">
        <v>46388</v>
      </c>
      <c r="BV1515" s="323">
        <v>46752</v>
      </c>
      <c r="BW1515" s="324">
        <v>8760</v>
      </c>
      <c r="BX1515" s="325">
        <v>88.79</v>
      </c>
      <c r="BY1515" s="274">
        <f t="shared" si="470"/>
        <v>0.97602</v>
      </c>
      <c r="BZ1515" s="326">
        <f t="shared" si="480"/>
        <v>90.971496485727755</v>
      </c>
      <c r="CA1515" s="296" t="str">
        <f t="shared" si="481"/>
        <v/>
      </c>
    </row>
    <row r="1516" spans="12:79" x14ac:dyDescent="0.25">
      <c r="L1516" s="332">
        <v>43839</v>
      </c>
      <c r="M1516" s="2" t="s">
        <v>108</v>
      </c>
      <c r="N1516" s="2" t="s">
        <v>151</v>
      </c>
      <c r="O1516" s="323">
        <v>44197</v>
      </c>
      <c r="P1516" s="323">
        <v>44561</v>
      </c>
      <c r="Q1516" s="324">
        <v>8760</v>
      </c>
      <c r="R1516" s="325">
        <v>45.15</v>
      </c>
      <c r="S1516" s="274">
        <f t="shared" si="462"/>
        <v>1.0763799999999999</v>
      </c>
      <c r="T1516" s="326">
        <f t="shared" si="471"/>
        <v>41.946152845649308</v>
      </c>
      <c r="U1516" s="296" t="str">
        <f t="shared" si="463"/>
        <v/>
      </c>
      <c r="V1516" s="296"/>
      <c r="W1516" s="332">
        <v>44272</v>
      </c>
      <c r="X1516" s="2" t="s">
        <v>108</v>
      </c>
      <c r="Y1516" s="2" t="s">
        <v>138</v>
      </c>
      <c r="Z1516" s="323">
        <v>46023</v>
      </c>
      <c r="AA1516" s="323">
        <v>46387</v>
      </c>
      <c r="AB1516" s="324">
        <v>8760</v>
      </c>
      <c r="AC1516" s="325">
        <v>51.88</v>
      </c>
      <c r="AD1516" s="274">
        <f t="shared" si="464"/>
        <v>1.1062399999999999</v>
      </c>
      <c r="AE1516" s="326">
        <f t="shared" si="472"/>
        <v>46.897599074341919</v>
      </c>
      <c r="AF1516" s="296" t="str">
        <f t="shared" si="473"/>
        <v/>
      </c>
      <c r="AG1516" s="296"/>
      <c r="AH1516" s="332">
        <v>44715</v>
      </c>
      <c r="AI1516" s="2" t="s">
        <v>108</v>
      </c>
      <c r="AJ1516" s="2" t="s">
        <v>141</v>
      </c>
      <c r="AK1516" s="323">
        <v>46388</v>
      </c>
      <c r="AL1516" s="323">
        <v>46752</v>
      </c>
      <c r="AM1516" s="324">
        <v>8760</v>
      </c>
      <c r="AN1516" s="325">
        <v>129.69</v>
      </c>
      <c r="AO1516" s="274">
        <f t="shared" si="465"/>
        <v>1.02495</v>
      </c>
      <c r="AP1516" s="326">
        <f t="shared" si="474"/>
        <v>126.53300160983461</v>
      </c>
      <c r="AQ1516" s="296" t="str">
        <f t="shared" si="475"/>
        <v/>
      </c>
      <c r="AR1516" s="296"/>
      <c r="AS1516" s="332">
        <v>44735</v>
      </c>
      <c r="AT1516" s="2" t="s">
        <v>115</v>
      </c>
      <c r="AU1516" s="2" t="s">
        <v>140</v>
      </c>
      <c r="AV1516" s="323">
        <v>45566</v>
      </c>
      <c r="AW1516" s="323">
        <v>45657</v>
      </c>
      <c r="AX1516" s="324">
        <v>2209</v>
      </c>
      <c r="AY1516" s="325">
        <v>177.12</v>
      </c>
      <c r="AZ1516" s="274">
        <f t="shared" si="466"/>
        <v>1.02495</v>
      </c>
      <c r="BA1516" s="326">
        <f t="shared" si="476"/>
        <v>172.80842967949656</v>
      </c>
      <c r="BB1516" s="296" t="str">
        <f t="shared" si="477"/>
        <v/>
      </c>
      <c r="BC1516" t="str">
        <f t="shared" si="467"/>
        <v/>
      </c>
      <c r="BD1516" s="296"/>
      <c r="BE1516" s="296"/>
      <c r="BF1516" s="332">
        <v>45098</v>
      </c>
      <c r="BG1516" s="2" t="s">
        <v>115</v>
      </c>
      <c r="BH1516" s="2" t="s">
        <v>152</v>
      </c>
      <c r="BI1516" s="323">
        <v>45931</v>
      </c>
      <c r="BJ1516" s="323">
        <v>46022</v>
      </c>
      <c r="BK1516" s="324">
        <v>2209</v>
      </c>
      <c r="BL1516" s="325">
        <v>134.65</v>
      </c>
      <c r="BM1516" s="274">
        <f t="shared" si="468"/>
        <v>0.97602</v>
      </c>
      <c r="BN1516" s="326">
        <f t="shared" si="478"/>
        <v>137.95823856068523</v>
      </c>
      <c r="BO1516" s="296" t="str">
        <f t="shared" si="479"/>
        <v/>
      </c>
      <c r="BP1516" t="str">
        <f t="shared" si="469"/>
        <v/>
      </c>
      <c r="BQ1516" s="296"/>
      <c r="BR1516" s="332">
        <v>45078</v>
      </c>
      <c r="BS1516" s="2" t="s">
        <v>108</v>
      </c>
      <c r="BT1516" s="2" t="s">
        <v>143</v>
      </c>
      <c r="BU1516" s="323">
        <v>46753</v>
      </c>
      <c r="BV1516" s="323">
        <v>47118</v>
      </c>
      <c r="BW1516" s="324">
        <v>8784</v>
      </c>
      <c r="BX1516" s="325">
        <v>88.79</v>
      </c>
      <c r="BY1516" s="274">
        <f t="shared" si="470"/>
        <v>0.97602</v>
      </c>
      <c r="BZ1516" s="326">
        <f t="shared" si="480"/>
        <v>90.971496485727755</v>
      </c>
      <c r="CA1516" s="296" t="str">
        <f t="shared" si="481"/>
        <v/>
      </c>
    </row>
    <row r="1517" spans="12:79" x14ac:dyDescent="0.25">
      <c r="L1517" s="332">
        <v>43839</v>
      </c>
      <c r="M1517" s="2" t="s">
        <v>108</v>
      </c>
      <c r="N1517" s="2" t="s">
        <v>133</v>
      </c>
      <c r="O1517" s="323">
        <v>44562</v>
      </c>
      <c r="P1517" s="323">
        <v>44926</v>
      </c>
      <c r="Q1517" s="324">
        <v>8760</v>
      </c>
      <c r="R1517" s="325">
        <v>47.58</v>
      </c>
      <c r="S1517" s="274">
        <f t="shared" si="462"/>
        <v>1.0763799999999999</v>
      </c>
      <c r="T1517" s="326">
        <f t="shared" si="471"/>
        <v>44.203719875880267</v>
      </c>
      <c r="U1517" s="296" t="str">
        <f t="shared" si="463"/>
        <v/>
      </c>
      <c r="V1517" s="296"/>
      <c r="W1517" s="332">
        <v>44272</v>
      </c>
      <c r="X1517" s="2" t="s">
        <v>108</v>
      </c>
      <c r="Y1517" s="2" t="s">
        <v>141</v>
      </c>
      <c r="Z1517" s="323">
        <v>46388</v>
      </c>
      <c r="AA1517" s="323">
        <v>46752</v>
      </c>
      <c r="AB1517" s="324">
        <v>8760</v>
      </c>
      <c r="AC1517" s="325">
        <v>52.25</v>
      </c>
      <c r="AD1517" s="274">
        <f t="shared" si="464"/>
        <v>1.1062399999999999</v>
      </c>
      <c r="AE1517" s="326">
        <f t="shared" si="472"/>
        <v>47.232065374602264</v>
      </c>
      <c r="AF1517" s="296" t="str">
        <f t="shared" si="473"/>
        <v/>
      </c>
      <c r="AG1517" s="296"/>
      <c r="AH1517" s="332">
        <v>44715</v>
      </c>
      <c r="AI1517" s="2" t="s">
        <v>108</v>
      </c>
      <c r="AJ1517" s="2" t="s">
        <v>143</v>
      </c>
      <c r="AK1517" s="323">
        <v>46753</v>
      </c>
      <c r="AL1517" s="323">
        <v>47118</v>
      </c>
      <c r="AM1517" s="324">
        <v>8784</v>
      </c>
      <c r="AN1517" s="325">
        <v>129</v>
      </c>
      <c r="AO1517" s="274">
        <f t="shared" si="465"/>
        <v>1.02495</v>
      </c>
      <c r="AP1517" s="326">
        <f t="shared" si="474"/>
        <v>125.85979803892873</v>
      </c>
      <c r="AQ1517" s="296" t="str">
        <f t="shared" si="475"/>
        <v/>
      </c>
      <c r="AR1517" s="296"/>
      <c r="AS1517" s="332">
        <v>44735</v>
      </c>
      <c r="AT1517" s="2" t="s">
        <v>115</v>
      </c>
      <c r="AU1517" s="2" t="s">
        <v>135</v>
      </c>
      <c r="AV1517" s="323">
        <v>45658</v>
      </c>
      <c r="AW1517" s="323">
        <v>45747</v>
      </c>
      <c r="AX1517" s="324">
        <v>2159</v>
      </c>
      <c r="AY1517" s="325">
        <v>170.94</v>
      </c>
      <c r="AZ1517" s="274">
        <f t="shared" si="466"/>
        <v>1.02495</v>
      </c>
      <c r="BA1517" s="326">
        <f t="shared" si="476"/>
        <v>166.77886726181765</v>
      </c>
      <c r="BB1517" s="296" t="str">
        <f t="shared" si="477"/>
        <v/>
      </c>
      <c r="BC1517" t="str">
        <f t="shared" si="467"/>
        <v/>
      </c>
      <c r="BD1517" s="296"/>
      <c r="BE1517" s="296"/>
      <c r="BF1517" s="332">
        <v>45098</v>
      </c>
      <c r="BG1517" s="2" t="s">
        <v>115</v>
      </c>
      <c r="BH1517" s="2" t="s">
        <v>138</v>
      </c>
      <c r="BI1517" s="323">
        <v>46023</v>
      </c>
      <c r="BJ1517" s="323">
        <v>46112</v>
      </c>
      <c r="BK1517" s="324">
        <v>2159</v>
      </c>
      <c r="BL1517" s="325"/>
      <c r="BM1517" s="274">
        <f t="shared" si="468"/>
        <v>0.97602</v>
      </c>
      <c r="BN1517" s="326" t="str">
        <f t="shared" si="478"/>
        <v/>
      </c>
      <c r="BO1517" s="296" t="str">
        <f t="shared" si="479"/>
        <v/>
      </c>
      <c r="BP1517" t="str">
        <f t="shared" si="469"/>
        <v/>
      </c>
      <c r="BQ1517" s="296"/>
      <c r="BR1517" s="332">
        <v>45078</v>
      </c>
      <c r="BS1517" s="2" t="s">
        <v>108</v>
      </c>
      <c r="BT1517" s="2" t="s">
        <v>146</v>
      </c>
      <c r="BU1517" s="323">
        <v>47119</v>
      </c>
      <c r="BV1517" s="323">
        <v>47483</v>
      </c>
      <c r="BW1517" s="324">
        <v>8760</v>
      </c>
      <c r="BX1517" s="325">
        <v>86.3</v>
      </c>
      <c r="BY1517" s="274">
        <f t="shared" si="470"/>
        <v>0.97602</v>
      </c>
      <c r="BZ1517" s="326">
        <f t="shared" si="480"/>
        <v>88.420319255752958</v>
      </c>
      <c r="CA1517" s="296" t="str">
        <f t="shared" si="481"/>
        <v/>
      </c>
    </row>
    <row r="1518" spans="12:79" x14ac:dyDescent="0.25">
      <c r="L1518" s="332">
        <v>43839</v>
      </c>
      <c r="M1518" s="2" t="s">
        <v>108</v>
      </c>
      <c r="N1518" s="2" t="s">
        <v>110</v>
      </c>
      <c r="O1518" s="323">
        <v>44927</v>
      </c>
      <c r="P1518" s="323">
        <v>45291</v>
      </c>
      <c r="Q1518" s="324">
        <v>8760</v>
      </c>
      <c r="R1518" s="325">
        <v>48.86</v>
      </c>
      <c r="S1518" s="274">
        <f t="shared" si="462"/>
        <v>1.0763799999999999</v>
      </c>
      <c r="T1518" s="326">
        <f t="shared" si="471"/>
        <v>45.392890986454603</v>
      </c>
      <c r="U1518" s="296" t="str">
        <f t="shared" si="463"/>
        <v/>
      </c>
      <c r="V1518" s="296"/>
      <c r="W1518" s="332">
        <v>44271</v>
      </c>
      <c r="X1518" s="2" t="s">
        <v>108</v>
      </c>
      <c r="Y1518" s="2" t="s">
        <v>133</v>
      </c>
      <c r="Z1518" s="323">
        <v>44562</v>
      </c>
      <c r="AA1518" s="323">
        <v>44926</v>
      </c>
      <c r="AB1518" s="324">
        <v>8760</v>
      </c>
      <c r="AC1518" s="325">
        <v>55.1</v>
      </c>
      <c r="AD1518" s="274">
        <f t="shared" si="464"/>
        <v>1.1062399999999999</v>
      </c>
      <c r="AE1518" s="326">
        <f t="shared" si="472"/>
        <v>49.808359849580569</v>
      </c>
      <c r="AF1518" s="296" t="str">
        <f t="shared" si="473"/>
        <v/>
      </c>
      <c r="AG1518" s="296"/>
      <c r="AH1518" s="332">
        <v>44715</v>
      </c>
      <c r="AI1518" s="2" t="s">
        <v>108</v>
      </c>
      <c r="AJ1518" s="2" t="s">
        <v>146</v>
      </c>
      <c r="AK1518" s="323">
        <v>47119</v>
      </c>
      <c r="AL1518" s="323">
        <v>47483</v>
      </c>
      <c r="AM1518" s="324">
        <v>8760</v>
      </c>
      <c r="AN1518" s="325">
        <v>127.76</v>
      </c>
      <c r="AO1518" s="274">
        <f t="shared" si="465"/>
        <v>1.02495</v>
      </c>
      <c r="AP1518" s="326">
        <f t="shared" si="474"/>
        <v>124.6499829259964</v>
      </c>
      <c r="AQ1518" s="296" t="str">
        <f t="shared" si="475"/>
        <v/>
      </c>
      <c r="AR1518" s="296"/>
      <c r="AS1518" s="332">
        <v>44734</v>
      </c>
      <c r="AT1518" s="2" t="s">
        <v>115</v>
      </c>
      <c r="AU1518" s="2" t="s">
        <v>200</v>
      </c>
      <c r="AV1518" s="323">
        <v>44743</v>
      </c>
      <c r="AW1518" s="323">
        <v>44834</v>
      </c>
      <c r="AX1518" s="324">
        <v>2208</v>
      </c>
      <c r="AY1518" s="325">
        <v>281.54000000000002</v>
      </c>
      <c r="AZ1518" s="274">
        <f t="shared" si="466"/>
        <v>1.02495</v>
      </c>
      <c r="BA1518" s="326">
        <f t="shared" si="476"/>
        <v>274.68657007658913</v>
      </c>
      <c r="BB1518" s="296" t="str">
        <f t="shared" si="477"/>
        <v/>
      </c>
      <c r="BC1518" t="str">
        <f t="shared" si="467"/>
        <v/>
      </c>
      <c r="BD1518" s="296"/>
      <c r="BE1518" s="296"/>
      <c r="BF1518" s="332">
        <v>45097</v>
      </c>
      <c r="BG1518" s="2" t="s">
        <v>115</v>
      </c>
      <c r="BH1518" s="2" t="s">
        <v>137</v>
      </c>
      <c r="BI1518" s="323">
        <v>45108</v>
      </c>
      <c r="BJ1518" s="323">
        <v>45199</v>
      </c>
      <c r="BK1518" s="324">
        <v>2208</v>
      </c>
      <c r="BL1518" s="325">
        <v>117.41</v>
      </c>
      <c r="BM1518" s="274">
        <f t="shared" si="468"/>
        <v>0.97602</v>
      </c>
      <c r="BN1518" s="326">
        <f t="shared" si="478"/>
        <v>120.29466609290793</v>
      </c>
      <c r="BO1518" s="296" t="str">
        <f t="shared" si="479"/>
        <v/>
      </c>
      <c r="BP1518" t="str">
        <f t="shared" si="469"/>
        <v/>
      </c>
      <c r="BQ1518" s="296"/>
      <c r="BR1518" s="332">
        <v>45078</v>
      </c>
      <c r="BS1518" s="2" t="s">
        <v>108</v>
      </c>
      <c r="BT1518" s="2" t="s">
        <v>149</v>
      </c>
      <c r="BU1518" s="323">
        <v>47484</v>
      </c>
      <c r="BV1518" s="323">
        <v>47848</v>
      </c>
      <c r="BW1518" s="324">
        <v>8760</v>
      </c>
      <c r="BX1518" s="325">
        <v>85.38</v>
      </c>
      <c r="BY1518" s="274">
        <f t="shared" si="470"/>
        <v>0.97602</v>
      </c>
      <c r="BZ1518" s="326">
        <f t="shared" si="480"/>
        <v>87.477715620581534</v>
      </c>
      <c r="CA1518" s="296" t="str">
        <f t="shared" si="481"/>
        <v/>
      </c>
    </row>
    <row r="1519" spans="12:79" x14ac:dyDescent="0.25">
      <c r="L1519" s="332">
        <v>43839</v>
      </c>
      <c r="M1519" s="2" t="s">
        <v>108</v>
      </c>
      <c r="N1519" s="2" t="s">
        <v>111</v>
      </c>
      <c r="O1519" s="323">
        <v>45292</v>
      </c>
      <c r="P1519" s="323">
        <v>45657</v>
      </c>
      <c r="Q1519" s="324">
        <v>8784</v>
      </c>
      <c r="R1519" s="325">
        <v>49.03</v>
      </c>
      <c r="S1519" s="274">
        <f t="shared" si="462"/>
        <v>1.0763799999999999</v>
      </c>
      <c r="T1519" s="326">
        <f t="shared" si="471"/>
        <v>45.550827774577755</v>
      </c>
      <c r="U1519" s="296" t="str">
        <f t="shared" si="463"/>
        <v/>
      </c>
      <c r="V1519" s="296"/>
      <c r="W1519" s="332">
        <v>44271</v>
      </c>
      <c r="X1519" s="2" t="s">
        <v>108</v>
      </c>
      <c r="Y1519" s="2" t="s">
        <v>110</v>
      </c>
      <c r="Z1519" s="323">
        <v>44927</v>
      </c>
      <c r="AA1519" s="323">
        <v>45291</v>
      </c>
      <c r="AB1519" s="324">
        <v>8760</v>
      </c>
      <c r="AC1519" s="325">
        <v>55.11</v>
      </c>
      <c r="AD1519" s="274">
        <f t="shared" si="464"/>
        <v>1.1062399999999999</v>
      </c>
      <c r="AE1519" s="326">
        <f t="shared" si="472"/>
        <v>49.817399479317331</v>
      </c>
      <c r="AF1519" s="296" t="str">
        <f t="shared" si="473"/>
        <v/>
      </c>
      <c r="AG1519" s="296"/>
      <c r="AH1519" s="332">
        <v>44715</v>
      </c>
      <c r="AI1519" s="2" t="s">
        <v>108</v>
      </c>
      <c r="AJ1519" s="2" t="s">
        <v>149</v>
      </c>
      <c r="AK1519" s="323">
        <v>47484</v>
      </c>
      <c r="AL1519" s="323">
        <v>47848</v>
      </c>
      <c r="AM1519" s="324">
        <v>8760</v>
      </c>
      <c r="AN1519" s="325">
        <v>120</v>
      </c>
      <c r="AO1519" s="274">
        <f t="shared" si="465"/>
        <v>1.02495</v>
      </c>
      <c r="AP1519" s="326">
        <f t="shared" si="474"/>
        <v>117.07888189667788</v>
      </c>
      <c r="AQ1519" s="296" t="str">
        <f t="shared" si="475"/>
        <v/>
      </c>
      <c r="AR1519" s="296"/>
      <c r="AS1519" s="332">
        <v>44734</v>
      </c>
      <c r="AT1519" s="2" t="s">
        <v>115</v>
      </c>
      <c r="AU1519" s="2" t="s">
        <v>186</v>
      </c>
      <c r="AV1519" s="323">
        <v>44835</v>
      </c>
      <c r="AW1519" s="323">
        <v>44926</v>
      </c>
      <c r="AX1519" s="324">
        <v>2209</v>
      </c>
      <c r="AY1519" s="325">
        <v>315.52</v>
      </c>
      <c r="AZ1519" s="274">
        <f t="shared" si="466"/>
        <v>1.02495</v>
      </c>
      <c r="BA1519" s="326">
        <f t="shared" si="476"/>
        <v>307.83940680033169</v>
      </c>
      <c r="BB1519" s="296" t="str">
        <f t="shared" si="477"/>
        <v/>
      </c>
      <c r="BC1519" t="str">
        <f t="shared" si="467"/>
        <v/>
      </c>
      <c r="BD1519" s="296"/>
      <c r="BE1519" s="296"/>
      <c r="BF1519" s="332">
        <v>45097</v>
      </c>
      <c r="BG1519" s="2" t="s">
        <v>115</v>
      </c>
      <c r="BH1519" s="2" t="s">
        <v>116</v>
      </c>
      <c r="BI1519" s="323">
        <v>45200</v>
      </c>
      <c r="BJ1519" s="323">
        <v>45291</v>
      </c>
      <c r="BK1519" s="324">
        <v>2209</v>
      </c>
      <c r="BL1519" s="325">
        <v>144.53</v>
      </c>
      <c r="BM1519" s="274">
        <f t="shared" si="468"/>
        <v>0.97602</v>
      </c>
      <c r="BN1519" s="326">
        <f t="shared" si="478"/>
        <v>148.08098194709126</v>
      </c>
      <c r="BO1519" s="296">
        <f t="shared" si="479"/>
        <v>148.08098194709126</v>
      </c>
      <c r="BP1519">
        <f t="shared" si="469"/>
        <v>1</v>
      </c>
      <c r="BQ1519" s="296"/>
      <c r="BR1519" s="332">
        <v>45078</v>
      </c>
      <c r="BS1519" s="2" t="s">
        <v>108</v>
      </c>
      <c r="BT1519" s="2" t="s">
        <v>153</v>
      </c>
      <c r="BU1519" s="323">
        <v>47849</v>
      </c>
      <c r="BV1519" s="323">
        <v>48213</v>
      </c>
      <c r="BW1519" s="324">
        <v>8760</v>
      </c>
      <c r="BX1519" s="325">
        <v>85.1</v>
      </c>
      <c r="BY1519" s="274">
        <f t="shared" si="470"/>
        <v>0.97602</v>
      </c>
      <c r="BZ1519" s="326">
        <f t="shared" si="480"/>
        <v>87.190836253355457</v>
      </c>
      <c r="CA1519" s="296" t="str">
        <f t="shared" si="481"/>
        <v/>
      </c>
    </row>
    <row r="1520" spans="12:79" x14ac:dyDescent="0.25">
      <c r="L1520" s="332">
        <v>43839</v>
      </c>
      <c r="M1520" s="2" t="s">
        <v>108</v>
      </c>
      <c r="N1520" s="2" t="s">
        <v>135</v>
      </c>
      <c r="O1520" s="323">
        <v>45658</v>
      </c>
      <c r="P1520" s="323">
        <v>46022</v>
      </c>
      <c r="Q1520" s="324">
        <v>8760</v>
      </c>
      <c r="R1520" s="325">
        <v>49.6</v>
      </c>
      <c r="S1520" s="274">
        <f t="shared" si="462"/>
        <v>1.0763799999999999</v>
      </c>
      <c r="T1520" s="326">
        <f t="shared" si="471"/>
        <v>46.080380534755392</v>
      </c>
      <c r="U1520" s="296" t="str">
        <f t="shared" si="463"/>
        <v/>
      </c>
      <c r="V1520" s="296"/>
      <c r="W1520" s="332">
        <v>44271</v>
      </c>
      <c r="X1520" s="2" t="s">
        <v>108</v>
      </c>
      <c r="Y1520" s="2" t="s">
        <v>111</v>
      </c>
      <c r="Z1520" s="323">
        <v>45292</v>
      </c>
      <c r="AA1520" s="323">
        <v>45657</v>
      </c>
      <c r="AB1520" s="324">
        <v>8784</v>
      </c>
      <c r="AC1520" s="325">
        <v>52.41</v>
      </c>
      <c r="AD1520" s="274">
        <f t="shared" si="464"/>
        <v>1.1062399999999999</v>
      </c>
      <c r="AE1520" s="326">
        <f t="shared" si="472"/>
        <v>47.376699450390511</v>
      </c>
      <c r="AF1520" s="296" t="str">
        <f t="shared" si="473"/>
        <v/>
      </c>
      <c r="AG1520" s="296"/>
      <c r="AH1520" s="332">
        <v>44715</v>
      </c>
      <c r="AI1520" s="2" t="s">
        <v>108</v>
      </c>
      <c r="AJ1520" s="2" t="s">
        <v>153</v>
      </c>
      <c r="AK1520" s="323">
        <v>47849</v>
      </c>
      <c r="AL1520" s="323">
        <v>48213</v>
      </c>
      <c r="AM1520" s="324">
        <v>8760</v>
      </c>
      <c r="AN1520" s="325">
        <v>127.06</v>
      </c>
      <c r="AO1520" s="274">
        <f t="shared" si="465"/>
        <v>1.02495</v>
      </c>
      <c r="AP1520" s="326">
        <f t="shared" si="474"/>
        <v>123.9670227815991</v>
      </c>
      <c r="AQ1520" s="296" t="str">
        <f t="shared" si="475"/>
        <v/>
      </c>
      <c r="AR1520" s="296"/>
      <c r="AS1520" s="332">
        <v>44734</v>
      </c>
      <c r="AT1520" s="2" t="s">
        <v>115</v>
      </c>
      <c r="AU1520" s="2" t="s">
        <v>110</v>
      </c>
      <c r="AV1520" s="323">
        <v>44927</v>
      </c>
      <c r="AW1520" s="323">
        <v>45016</v>
      </c>
      <c r="AX1520" s="324">
        <v>2159</v>
      </c>
      <c r="AY1520" s="325">
        <v>300.3</v>
      </c>
      <c r="AZ1520" s="274">
        <f t="shared" si="466"/>
        <v>1.02495</v>
      </c>
      <c r="BA1520" s="326">
        <f t="shared" si="476"/>
        <v>292.98990194643642</v>
      </c>
      <c r="BB1520" s="296" t="str">
        <f t="shared" si="477"/>
        <v/>
      </c>
      <c r="BC1520" t="str">
        <f t="shared" si="467"/>
        <v/>
      </c>
      <c r="BD1520" s="296"/>
      <c r="BE1520" s="296"/>
      <c r="BF1520" s="332">
        <v>45097</v>
      </c>
      <c r="BG1520" s="2" t="s">
        <v>115</v>
      </c>
      <c r="BH1520" s="2" t="s">
        <v>111</v>
      </c>
      <c r="BI1520" s="323">
        <v>45292</v>
      </c>
      <c r="BJ1520" s="323">
        <v>45382</v>
      </c>
      <c r="BK1520" s="324">
        <v>2183</v>
      </c>
      <c r="BL1520" s="325">
        <v>161.75</v>
      </c>
      <c r="BM1520" s="274">
        <f t="shared" si="468"/>
        <v>0.97602</v>
      </c>
      <c r="BN1520" s="326">
        <f t="shared" si="478"/>
        <v>165.72406303149526</v>
      </c>
      <c r="BO1520" s="296">
        <f t="shared" si="479"/>
        <v>165.72406303149526</v>
      </c>
      <c r="BP1520">
        <f t="shared" si="469"/>
        <v>1</v>
      </c>
      <c r="BQ1520" s="296"/>
      <c r="BR1520" s="332">
        <v>45078</v>
      </c>
      <c r="BS1520" s="2" t="s">
        <v>108</v>
      </c>
      <c r="BT1520" s="2" t="s">
        <v>155</v>
      </c>
      <c r="BU1520" s="323">
        <v>48214</v>
      </c>
      <c r="BV1520" s="323">
        <v>48579</v>
      </c>
      <c r="BW1520" s="324">
        <v>8784</v>
      </c>
      <c r="BX1520" s="325">
        <v>84.6</v>
      </c>
      <c r="BY1520" s="274">
        <f t="shared" si="470"/>
        <v>0.97602</v>
      </c>
      <c r="BZ1520" s="326">
        <f t="shared" si="480"/>
        <v>86.678551669023165</v>
      </c>
      <c r="CA1520" s="296" t="str">
        <f t="shared" si="481"/>
        <v/>
      </c>
    </row>
    <row r="1521" spans="12:79" x14ac:dyDescent="0.25">
      <c r="L1521" s="332">
        <v>43839</v>
      </c>
      <c r="M1521" s="2" t="s">
        <v>108</v>
      </c>
      <c r="N1521" s="2" t="s">
        <v>138</v>
      </c>
      <c r="O1521" s="323">
        <v>46023</v>
      </c>
      <c r="P1521" s="323">
        <v>46387</v>
      </c>
      <c r="Q1521" s="324">
        <v>8760</v>
      </c>
      <c r="R1521" s="325">
        <v>50.15</v>
      </c>
      <c r="S1521" s="274">
        <f t="shared" si="462"/>
        <v>1.0763799999999999</v>
      </c>
      <c r="T1521" s="326">
        <f t="shared" si="471"/>
        <v>46.591352496330295</v>
      </c>
      <c r="U1521" s="296" t="str">
        <f t="shared" si="463"/>
        <v/>
      </c>
      <c r="V1521" s="296"/>
      <c r="W1521" s="332">
        <v>44271</v>
      </c>
      <c r="X1521" s="2" t="s">
        <v>108</v>
      </c>
      <c r="Y1521" s="2" t="s">
        <v>135</v>
      </c>
      <c r="Z1521" s="323">
        <v>45658</v>
      </c>
      <c r="AA1521" s="323">
        <v>46022</v>
      </c>
      <c r="AB1521" s="324">
        <v>8760</v>
      </c>
      <c r="AC1521" s="325">
        <v>51.38</v>
      </c>
      <c r="AD1521" s="274">
        <f t="shared" si="464"/>
        <v>1.1062399999999999</v>
      </c>
      <c r="AE1521" s="326">
        <f t="shared" si="472"/>
        <v>46.445617587503619</v>
      </c>
      <c r="AF1521" s="296" t="str">
        <f t="shared" si="473"/>
        <v/>
      </c>
      <c r="AG1521" s="296"/>
      <c r="AH1521" s="332">
        <v>44715</v>
      </c>
      <c r="AI1521" s="2" t="s">
        <v>108</v>
      </c>
      <c r="AJ1521" s="2" t="s">
        <v>155</v>
      </c>
      <c r="AK1521" s="323">
        <v>48214</v>
      </c>
      <c r="AL1521" s="323">
        <v>48579</v>
      </c>
      <c r="AM1521" s="324">
        <v>8784</v>
      </c>
      <c r="AN1521" s="325">
        <v>127.06</v>
      </c>
      <c r="AO1521" s="274">
        <f t="shared" si="465"/>
        <v>1.02495</v>
      </c>
      <c r="AP1521" s="326">
        <f t="shared" si="474"/>
        <v>123.9670227815991</v>
      </c>
      <c r="AQ1521" s="296" t="str">
        <f t="shared" si="475"/>
        <v/>
      </c>
      <c r="AR1521" s="296"/>
      <c r="AS1521" s="332">
        <v>44734</v>
      </c>
      <c r="AT1521" s="2" t="s">
        <v>115</v>
      </c>
      <c r="AU1521" s="2" t="s">
        <v>134</v>
      </c>
      <c r="AV1521" s="323">
        <v>45017</v>
      </c>
      <c r="AW1521" s="323">
        <v>45107</v>
      </c>
      <c r="AX1521" s="324">
        <v>2184</v>
      </c>
      <c r="AY1521" s="325">
        <v>204.26</v>
      </c>
      <c r="AZ1521" s="274">
        <f t="shared" si="466"/>
        <v>1.02495</v>
      </c>
      <c r="BA1521" s="326">
        <f t="shared" si="476"/>
        <v>199.28777013512854</v>
      </c>
      <c r="BB1521" s="296" t="str">
        <f t="shared" si="477"/>
        <v/>
      </c>
      <c r="BC1521" t="str">
        <f t="shared" si="467"/>
        <v/>
      </c>
      <c r="BD1521" s="296"/>
      <c r="BE1521" s="296"/>
      <c r="BF1521" s="332">
        <v>45097</v>
      </c>
      <c r="BG1521" s="2" t="s">
        <v>115</v>
      </c>
      <c r="BH1521" s="2" t="s">
        <v>117</v>
      </c>
      <c r="BI1521" s="323">
        <v>45383</v>
      </c>
      <c r="BJ1521" s="323">
        <v>45473</v>
      </c>
      <c r="BK1521" s="324">
        <v>2184</v>
      </c>
      <c r="BL1521" s="325">
        <v>134.87</v>
      </c>
      <c r="BM1521" s="274">
        <f t="shared" si="468"/>
        <v>0.97602</v>
      </c>
      <c r="BN1521" s="326">
        <f t="shared" si="478"/>
        <v>138.18364377779145</v>
      </c>
      <c r="BO1521" s="296">
        <f t="shared" si="479"/>
        <v>138.18364377779145</v>
      </c>
      <c r="BP1521">
        <f t="shared" si="469"/>
        <v>1</v>
      </c>
      <c r="BQ1521" s="296"/>
      <c r="BR1521" s="332">
        <v>45078</v>
      </c>
      <c r="BS1521" s="2" t="s">
        <v>108</v>
      </c>
      <c r="BT1521" s="2" t="s">
        <v>158</v>
      </c>
      <c r="BU1521" s="323">
        <v>48580</v>
      </c>
      <c r="BV1521" s="323">
        <v>48944</v>
      </c>
      <c r="BW1521" s="324">
        <v>8760</v>
      </c>
      <c r="BX1521" s="325">
        <v>84.5</v>
      </c>
      <c r="BY1521" s="274">
        <f t="shared" si="470"/>
        <v>0.97602</v>
      </c>
      <c r="BZ1521" s="326">
        <f t="shared" si="480"/>
        <v>86.57609475215672</v>
      </c>
      <c r="CA1521" s="296" t="str">
        <f t="shared" si="481"/>
        <v/>
      </c>
    </row>
    <row r="1522" spans="12:79" x14ac:dyDescent="0.25">
      <c r="L1522" s="332">
        <v>43838</v>
      </c>
      <c r="M1522" s="2" t="s">
        <v>108</v>
      </c>
      <c r="N1522" s="2" t="s">
        <v>151</v>
      </c>
      <c r="O1522" s="323">
        <v>44197</v>
      </c>
      <c r="P1522" s="323">
        <v>44561</v>
      </c>
      <c r="Q1522" s="324">
        <v>8760</v>
      </c>
      <c r="R1522" s="325">
        <v>44.58</v>
      </c>
      <c r="S1522" s="274">
        <f t="shared" si="462"/>
        <v>1.0763799999999999</v>
      </c>
      <c r="T1522" s="326">
        <f t="shared" si="471"/>
        <v>41.416600085471678</v>
      </c>
      <c r="U1522" s="296" t="str">
        <f t="shared" si="463"/>
        <v/>
      </c>
      <c r="V1522" s="296"/>
      <c r="W1522" s="332">
        <v>44271</v>
      </c>
      <c r="X1522" s="2" t="s">
        <v>108</v>
      </c>
      <c r="Y1522" s="2" t="s">
        <v>138</v>
      </c>
      <c r="Z1522" s="323">
        <v>46023</v>
      </c>
      <c r="AA1522" s="323">
        <v>46387</v>
      </c>
      <c r="AB1522" s="324">
        <v>8760</v>
      </c>
      <c r="AC1522" s="325">
        <v>51.63</v>
      </c>
      <c r="AD1522" s="274">
        <f t="shared" si="464"/>
        <v>1.1062399999999999</v>
      </c>
      <c r="AE1522" s="326">
        <f t="shared" si="472"/>
        <v>46.671608330922773</v>
      </c>
      <c r="AF1522" s="296" t="str">
        <f t="shared" si="473"/>
        <v/>
      </c>
      <c r="AG1522" s="296"/>
      <c r="AH1522" s="332">
        <v>44714</v>
      </c>
      <c r="AI1522" s="2" t="s">
        <v>108</v>
      </c>
      <c r="AJ1522" s="2" t="s">
        <v>110</v>
      </c>
      <c r="AK1522" s="323">
        <v>44927</v>
      </c>
      <c r="AL1522" s="323">
        <v>45291</v>
      </c>
      <c r="AM1522" s="324">
        <v>8760</v>
      </c>
      <c r="AN1522" s="325">
        <v>243.5</v>
      </c>
      <c r="AO1522" s="274">
        <f t="shared" si="465"/>
        <v>1.02495</v>
      </c>
      <c r="AP1522" s="326">
        <f t="shared" si="474"/>
        <v>237.57256451534221</v>
      </c>
      <c r="AQ1522" s="296" t="str">
        <f t="shared" si="475"/>
        <v/>
      </c>
      <c r="AR1522" s="296"/>
      <c r="AS1522" s="332">
        <v>44734</v>
      </c>
      <c r="AT1522" s="2" t="s">
        <v>115</v>
      </c>
      <c r="AU1522" s="2" t="s">
        <v>137</v>
      </c>
      <c r="AV1522" s="323">
        <v>45108</v>
      </c>
      <c r="AW1522" s="323">
        <v>45199</v>
      </c>
      <c r="AX1522" s="324">
        <v>2208</v>
      </c>
      <c r="AY1522" s="325">
        <v>204.61</v>
      </c>
      <c r="AZ1522" s="274">
        <f t="shared" si="466"/>
        <v>1.02495</v>
      </c>
      <c r="BA1522" s="326">
        <f t="shared" si="476"/>
        <v>199.6292502073272</v>
      </c>
      <c r="BB1522" s="296" t="str">
        <f t="shared" si="477"/>
        <v/>
      </c>
      <c r="BC1522" t="str">
        <f t="shared" si="467"/>
        <v/>
      </c>
      <c r="BD1522" s="296"/>
      <c r="BE1522" s="296"/>
      <c r="BF1522" s="332">
        <v>45097</v>
      </c>
      <c r="BG1522" s="2" t="s">
        <v>115</v>
      </c>
      <c r="BH1522" s="2" t="s">
        <v>118</v>
      </c>
      <c r="BI1522" s="323">
        <v>45474</v>
      </c>
      <c r="BJ1522" s="323">
        <v>45565</v>
      </c>
      <c r="BK1522" s="324">
        <v>2208</v>
      </c>
      <c r="BL1522" s="325">
        <v>141.63</v>
      </c>
      <c r="BM1522" s="274">
        <f t="shared" si="468"/>
        <v>0.97602</v>
      </c>
      <c r="BN1522" s="326">
        <f t="shared" si="478"/>
        <v>145.10973135796397</v>
      </c>
      <c r="BO1522" s="296">
        <f t="shared" si="479"/>
        <v>145.10973135796397</v>
      </c>
      <c r="BP1522">
        <f t="shared" si="469"/>
        <v>1</v>
      </c>
      <c r="BQ1522" s="296"/>
      <c r="BR1522" s="332">
        <v>45077</v>
      </c>
      <c r="BS1522" s="2" t="s">
        <v>108</v>
      </c>
      <c r="BT1522" s="2" t="s">
        <v>111</v>
      </c>
      <c r="BU1522" s="323">
        <v>45292</v>
      </c>
      <c r="BV1522" s="323">
        <v>45657</v>
      </c>
      <c r="BW1522" s="324">
        <v>8784</v>
      </c>
      <c r="BX1522" s="325">
        <v>124.58</v>
      </c>
      <c r="BY1522" s="274">
        <f t="shared" si="470"/>
        <v>0.97533000000000003</v>
      </c>
      <c r="BZ1522" s="326">
        <f t="shared" si="480"/>
        <v>127.73112690063876</v>
      </c>
      <c r="CA1522" s="296">
        <f t="shared" si="481"/>
        <v>127.73112690063876</v>
      </c>
    </row>
    <row r="1523" spans="12:79" x14ac:dyDescent="0.25">
      <c r="L1523" s="332">
        <v>43838</v>
      </c>
      <c r="M1523" s="2" t="s">
        <v>108</v>
      </c>
      <c r="N1523" s="2" t="s">
        <v>133</v>
      </c>
      <c r="O1523" s="323">
        <v>44562</v>
      </c>
      <c r="P1523" s="323">
        <v>44926</v>
      </c>
      <c r="Q1523" s="324">
        <v>8760</v>
      </c>
      <c r="R1523" s="325">
        <v>47.03</v>
      </c>
      <c r="S1523" s="274">
        <f t="shared" si="462"/>
        <v>1.0763799999999999</v>
      </c>
      <c r="T1523" s="326">
        <f t="shared" si="471"/>
        <v>43.692747914305365</v>
      </c>
      <c r="U1523" s="296" t="str">
        <f t="shared" si="463"/>
        <v/>
      </c>
      <c r="V1523" s="296"/>
      <c r="W1523" s="332">
        <v>44271</v>
      </c>
      <c r="X1523" s="2" t="s">
        <v>108</v>
      </c>
      <c r="Y1523" s="2" t="s">
        <v>141</v>
      </c>
      <c r="Z1523" s="323">
        <v>46388</v>
      </c>
      <c r="AA1523" s="323">
        <v>46752</v>
      </c>
      <c r="AB1523" s="324">
        <v>8760</v>
      </c>
      <c r="AC1523" s="325">
        <v>52</v>
      </c>
      <c r="AD1523" s="274">
        <f t="shared" si="464"/>
        <v>1.1062399999999999</v>
      </c>
      <c r="AE1523" s="326">
        <f t="shared" si="472"/>
        <v>47.006074631183111</v>
      </c>
      <c r="AF1523" s="296" t="str">
        <f t="shared" si="473"/>
        <v/>
      </c>
      <c r="AG1523" s="296"/>
      <c r="AH1523" s="332">
        <v>44714</v>
      </c>
      <c r="AI1523" s="2" t="s">
        <v>108</v>
      </c>
      <c r="AJ1523" s="2" t="s">
        <v>111</v>
      </c>
      <c r="AK1523" s="323">
        <v>45292</v>
      </c>
      <c r="AL1523" s="323">
        <v>45657</v>
      </c>
      <c r="AM1523" s="324">
        <v>8784</v>
      </c>
      <c r="AN1523" s="325">
        <v>189.98</v>
      </c>
      <c r="AO1523" s="274">
        <f t="shared" si="465"/>
        <v>1.02495</v>
      </c>
      <c r="AP1523" s="326">
        <f t="shared" si="474"/>
        <v>185.35538318942386</v>
      </c>
      <c r="AQ1523" s="296">
        <f t="shared" si="475"/>
        <v>185.35538318942386</v>
      </c>
      <c r="AR1523" s="296"/>
      <c r="AS1523" s="332">
        <v>44734</v>
      </c>
      <c r="AT1523" s="2" t="s">
        <v>115</v>
      </c>
      <c r="AU1523" s="2" t="s">
        <v>116</v>
      </c>
      <c r="AV1523" s="323">
        <v>45200</v>
      </c>
      <c r="AW1523" s="323">
        <v>45291</v>
      </c>
      <c r="AX1523" s="324">
        <v>2209</v>
      </c>
      <c r="AY1523" s="325">
        <v>271.99</v>
      </c>
      <c r="AZ1523" s="274">
        <f t="shared" si="466"/>
        <v>1.02495</v>
      </c>
      <c r="BA1523" s="326">
        <f t="shared" si="476"/>
        <v>265.36904239231183</v>
      </c>
      <c r="BB1523" s="296" t="str">
        <f t="shared" si="477"/>
        <v/>
      </c>
      <c r="BC1523">
        <f t="shared" si="467"/>
        <v>1</v>
      </c>
      <c r="BD1523" s="296"/>
      <c r="BE1523" s="296"/>
      <c r="BF1523" s="332">
        <v>45097</v>
      </c>
      <c r="BG1523" s="2" t="s">
        <v>115</v>
      </c>
      <c r="BH1523" s="2" t="s">
        <v>140</v>
      </c>
      <c r="BI1523" s="323">
        <v>45566</v>
      </c>
      <c r="BJ1523" s="323">
        <v>45657</v>
      </c>
      <c r="BK1523" s="324">
        <v>2209</v>
      </c>
      <c r="BL1523" s="325">
        <v>168</v>
      </c>
      <c r="BM1523" s="274">
        <f t="shared" si="468"/>
        <v>0.97602</v>
      </c>
      <c r="BN1523" s="326">
        <f t="shared" si="478"/>
        <v>172.12762033564886</v>
      </c>
      <c r="BO1523" s="296" t="str">
        <f t="shared" si="479"/>
        <v/>
      </c>
      <c r="BP1523" t="str">
        <f t="shared" si="469"/>
        <v/>
      </c>
      <c r="BQ1523" s="296"/>
      <c r="BR1523" s="332">
        <v>45077</v>
      </c>
      <c r="BS1523" s="2" t="s">
        <v>108</v>
      </c>
      <c r="BT1523" s="2" t="s">
        <v>135</v>
      </c>
      <c r="BU1523" s="323">
        <v>45658</v>
      </c>
      <c r="BV1523" s="323">
        <v>46022</v>
      </c>
      <c r="BW1523" s="324">
        <v>8760</v>
      </c>
      <c r="BX1523" s="325">
        <v>114.73</v>
      </c>
      <c r="BY1523" s="274">
        <f t="shared" si="470"/>
        <v>0.97533000000000003</v>
      </c>
      <c r="BZ1523" s="326">
        <f t="shared" si="480"/>
        <v>117.63198097054331</v>
      </c>
      <c r="CA1523" s="296" t="str">
        <f t="shared" si="481"/>
        <v/>
      </c>
    </row>
    <row r="1524" spans="12:79" x14ac:dyDescent="0.25">
      <c r="L1524" s="332">
        <v>43838</v>
      </c>
      <c r="M1524" s="2" t="s">
        <v>108</v>
      </c>
      <c r="N1524" s="2" t="s">
        <v>110</v>
      </c>
      <c r="O1524" s="323">
        <v>44927</v>
      </c>
      <c r="P1524" s="323">
        <v>45291</v>
      </c>
      <c r="Q1524" s="324">
        <v>8760</v>
      </c>
      <c r="R1524" s="325">
        <v>48.47</v>
      </c>
      <c r="S1524" s="274">
        <f t="shared" si="462"/>
        <v>1.0763799999999999</v>
      </c>
      <c r="T1524" s="326">
        <f t="shared" si="471"/>
        <v>45.030565413701481</v>
      </c>
      <c r="U1524" s="296" t="str">
        <f t="shared" si="463"/>
        <v/>
      </c>
      <c r="V1524" s="296"/>
      <c r="W1524" s="332">
        <v>44270</v>
      </c>
      <c r="X1524" s="2" t="s">
        <v>108</v>
      </c>
      <c r="Y1524" s="2" t="s">
        <v>133</v>
      </c>
      <c r="Z1524" s="323">
        <v>44562</v>
      </c>
      <c r="AA1524" s="323">
        <v>44926</v>
      </c>
      <c r="AB1524" s="324">
        <v>8760</v>
      </c>
      <c r="AC1524" s="325">
        <v>55.98</v>
      </c>
      <c r="AD1524" s="274">
        <f t="shared" si="464"/>
        <v>1.1062399999999999</v>
      </c>
      <c r="AE1524" s="326">
        <f t="shared" si="472"/>
        <v>50.603847266415968</v>
      </c>
      <c r="AF1524" s="296" t="str">
        <f t="shared" si="473"/>
        <v/>
      </c>
      <c r="AG1524" s="296"/>
      <c r="AH1524" s="332">
        <v>44714</v>
      </c>
      <c r="AI1524" s="2" t="s">
        <v>108</v>
      </c>
      <c r="AJ1524" s="2" t="s">
        <v>135</v>
      </c>
      <c r="AK1524" s="323">
        <v>45658</v>
      </c>
      <c r="AL1524" s="323">
        <v>46022</v>
      </c>
      <c r="AM1524" s="324">
        <v>8760</v>
      </c>
      <c r="AN1524" s="325">
        <v>165.55</v>
      </c>
      <c r="AO1524" s="274">
        <f t="shared" si="465"/>
        <v>1.02495</v>
      </c>
      <c r="AP1524" s="326">
        <f t="shared" si="474"/>
        <v>161.52007414995853</v>
      </c>
      <c r="AQ1524" s="296" t="str">
        <f t="shared" si="475"/>
        <v/>
      </c>
      <c r="AR1524" s="296"/>
      <c r="AS1524" s="332">
        <v>44734</v>
      </c>
      <c r="AT1524" s="2" t="s">
        <v>115</v>
      </c>
      <c r="AU1524" s="2" t="s">
        <v>111</v>
      </c>
      <c r="AV1524" s="323">
        <v>45292</v>
      </c>
      <c r="AW1524" s="323">
        <v>45382</v>
      </c>
      <c r="AX1524" s="324">
        <v>2183</v>
      </c>
      <c r="AY1524" s="325">
        <v>247.42</v>
      </c>
      <c r="AZ1524" s="274">
        <f t="shared" si="466"/>
        <v>1.02495</v>
      </c>
      <c r="BA1524" s="326">
        <f t="shared" si="476"/>
        <v>241.39714132396699</v>
      </c>
      <c r="BB1524" s="296" t="str">
        <f t="shared" si="477"/>
        <v/>
      </c>
      <c r="BC1524">
        <f t="shared" si="467"/>
        <v>1</v>
      </c>
      <c r="BD1524" s="296"/>
      <c r="BE1524" s="296"/>
      <c r="BF1524" s="332">
        <v>45097</v>
      </c>
      <c r="BG1524" s="2" t="s">
        <v>115</v>
      </c>
      <c r="BH1524" s="2" t="s">
        <v>135</v>
      </c>
      <c r="BI1524" s="323">
        <v>45658</v>
      </c>
      <c r="BJ1524" s="323">
        <v>45747</v>
      </c>
      <c r="BK1524" s="324">
        <v>2159</v>
      </c>
      <c r="BL1524" s="325">
        <v>164.95</v>
      </c>
      <c r="BM1524" s="274">
        <f t="shared" si="468"/>
        <v>0.97602</v>
      </c>
      <c r="BN1524" s="326">
        <f t="shared" si="478"/>
        <v>169.0026843712219</v>
      </c>
      <c r="BO1524" s="296" t="str">
        <f t="shared" si="479"/>
        <v/>
      </c>
      <c r="BP1524" t="str">
        <f t="shared" si="469"/>
        <v/>
      </c>
      <c r="BQ1524" s="296"/>
      <c r="BR1524" s="332">
        <v>45077</v>
      </c>
      <c r="BS1524" s="2" t="s">
        <v>108</v>
      </c>
      <c r="BT1524" s="2" t="s">
        <v>138</v>
      </c>
      <c r="BU1524" s="323">
        <v>46023</v>
      </c>
      <c r="BV1524" s="323">
        <v>46387</v>
      </c>
      <c r="BW1524" s="324">
        <v>8760</v>
      </c>
      <c r="BX1524" s="325">
        <v>99.3</v>
      </c>
      <c r="BY1524" s="274">
        <f t="shared" si="470"/>
        <v>0.97533000000000003</v>
      </c>
      <c r="BZ1524" s="326">
        <f t="shared" si="480"/>
        <v>101.81169450339884</v>
      </c>
      <c r="CA1524" s="296" t="str">
        <f t="shared" si="481"/>
        <v/>
      </c>
    </row>
    <row r="1525" spans="12:79" x14ac:dyDescent="0.25">
      <c r="L1525" s="332">
        <v>43838</v>
      </c>
      <c r="M1525" s="2" t="s">
        <v>108</v>
      </c>
      <c r="N1525" s="2" t="s">
        <v>111</v>
      </c>
      <c r="O1525" s="323">
        <v>45292</v>
      </c>
      <c r="P1525" s="323">
        <v>45657</v>
      </c>
      <c r="Q1525" s="324">
        <v>8784</v>
      </c>
      <c r="R1525" s="325">
        <v>48.8</v>
      </c>
      <c r="S1525" s="274">
        <f t="shared" si="462"/>
        <v>1.0763799999999999</v>
      </c>
      <c r="T1525" s="326">
        <f t="shared" si="471"/>
        <v>45.337148590646429</v>
      </c>
      <c r="U1525" s="296" t="str">
        <f t="shared" si="463"/>
        <v/>
      </c>
      <c r="V1525" s="296"/>
      <c r="W1525" s="332">
        <v>44270</v>
      </c>
      <c r="X1525" s="2" t="s">
        <v>108</v>
      </c>
      <c r="Y1525" s="2" t="s">
        <v>110</v>
      </c>
      <c r="Z1525" s="323">
        <v>44927</v>
      </c>
      <c r="AA1525" s="323">
        <v>45291</v>
      </c>
      <c r="AB1525" s="324">
        <v>8760</v>
      </c>
      <c r="AC1525" s="325">
        <v>55.96</v>
      </c>
      <c r="AD1525" s="274">
        <f t="shared" si="464"/>
        <v>1.1062399999999999</v>
      </c>
      <c r="AE1525" s="326">
        <f t="shared" si="472"/>
        <v>50.585768006942445</v>
      </c>
      <c r="AF1525" s="296" t="str">
        <f t="shared" si="473"/>
        <v/>
      </c>
      <c r="AG1525" s="296"/>
      <c r="AH1525" s="332">
        <v>44714</v>
      </c>
      <c r="AI1525" s="2" t="s">
        <v>108</v>
      </c>
      <c r="AJ1525" s="2" t="s">
        <v>138</v>
      </c>
      <c r="AK1525" s="323">
        <v>46023</v>
      </c>
      <c r="AL1525" s="323">
        <v>46387</v>
      </c>
      <c r="AM1525" s="324">
        <v>8760</v>
      </c>
      <c r="AN1525" s="325">
        <v>145.94999999999999</v>
      </c>
      <c r="AO1525" s="274">
        <f t="shared" si="465"/>
        <v>1.02495</v>
      </c>
      <c r="AP1525" s="326">
        <f t="shared" si="474"/>
        <v>142.39719010683447</v>
      </c>
      <c r="AQ1525" s="296" t="str">
        <f t="shared" si="475"/>
        <v/>
      </c>
      <c r="AR1525" s="296"/>
      <c r="AS1525" s="332">
        <v>44734</v>
      </c>
      <c r="AT1525" s="2" t="s">
        <v>115</v>
      </c>
      <c r="AU1525" s="2" t="s">
        <v>117</v>
      </c>
      <c r="AV1525" s="323">
        <v>45383</v>
      </c>
      <c r="AW1525" s="323">
        <v>45473</v>
      </c>
      <c r="AX1525" s="324">
        <v>2184</v>
      </c>
      <c r="AY1525" s="325">
        <v>129.44</v>
      </c>
      <c r="AZ1525" s="274">
        <f t="shared" si="466"/>
        <v>1.02495</v>
      </c>
      <c r="BA1525" s="326">
        <f t="shared" si="476"/>
        <v>126.28908727254988</v>
      </c>
      <c r="BB1525" s="296" t="str">
        <f t="shared" si="477"/>
        <v/>
      </c>
      <c r="BC1525">
        <f t="shared" si="467"/>
        <v>1</v>
      </c>
      <c r="BD1525" s="296"/>
      <c r="BE1525" s="296"/>
      <c r="BF1525" s="332">
        <v>45097</v>
      </c>
      <c r="BG1525" s="2" t="s">
        <v>115</v>
      </c>
      <c r="BH1525" s="2" t="s">
        <v>145</v>
      </c>
      <c r="BI1525" s="323">
        <v>45748</v>
      </c>
      <c r="BJ1525" s="323">
        <v>45838</v>
      </c>
      <c r="BK1525" s="324">
        <v>2184</v>
      </c>
      <c r="BL1525" s="325">
        <v>107.42</v>
      </c>
      <c r="BM1525" s="274">
        <f t="shared" si="468"/>
        <v>0.97602</v>
      </c>
      <c r="BN1525" s="326">
        <f t="shared" si="478"/>
        <v>110.05922009794881</v>
      </c>
      <c r="BO1525" s="296" t="str">
        <f t="shared" si="479"/>
        <v/>
      </c>
      <c r="BP1525" t="str">
        <f t="shared" si="469"/>
        <v/>
      </c>
      <c r="BQ1525" s="296"/>
      <c r="BR1525" s="332">
        <v>45077</v>
      </c>
      <c r="BS1525" s="2" t="s">
        <v>108</v>
      </c>
      <c r="BT1525" s="2" t="s">
        <v>141</v>
      </c>
      <c r="BU1525" s="323">
        <v>46388</v>
      </c>
      <c r="BV1525" s="323">
        <v>46752</v>
      </c>
      <c r="BW1525" s="324">
        <v>8760</v>
      </c>
      <c r="BX1525" s="325">
        <v>88.21</v>
      </c>
      <c r="BY1525" s="274">
        <f t="shared" si="470"/>
        <v>0.97533000000000003</v>
      </c>
      <c r="BZ1525" s="326">
        <f t="shared" si="480"/>
        <v>90.441184009514714</v>
      </c>
      <c r="CA1525" s="296" t="str">
        <f t="shared" si="481"/>
        <v/>
      </c>
    </row>
    <row r="1526" spans="12:79" x14ac:dyDescent="0.25">
      <c r="L1526" s="332">
        <v>43838</v>
      </c>
      <c r="M1526" s="2" t="s">
        <v>108</v>
      </c>
      <c r="N1526" s="2" t="s">
        <v>135</v>
      </c>
      <c r="O1526" s="323">
        <v>45658</v>
      </c>
      <c r="P1526" s="323">
        <v>46022</v>
      </c>
      <c r="Q1526" s="324">
        <v>8760</v>
      </c>
      <c r="R1526" s="325">
        <v>49.3</v>
      </c>
      <c r="S1526" s="274">
        <f t="shared" si="462"/>
        <v>1.0763799999999999</v>
      </c>
      <c r="T1526" s="326">
        <f t="shared" si="471"/>
        <v>45.801668555714528</v>
      </c>
      <c r="U1526" s="296" t="str">
        <f t="shared" si="463"/>
        <v/>
      </c>
      <c r="V1526" s="296"/>
      <c r="W1526" s="332">
        <v>44270</v>
      </c>
      <c r="X1526" s="2" t="s">
        <v>108</v>
      </c>
      <c r="Y1526" s="2" t="s">
        <v>111</v>
      </c>
      <c r="Z1526" s="323">
        <v>45292</v>
      </c>
      <c r="AA1526" s="323">
        <v>45657</v>
      </c>
      <c r="AB1526" s="324">
        <v>8784</v>
      </c>
      <c r="AC1526" s="325">
        <v>53.13</v>
      </c>
      <c r="AD1526" s="274">
        <f t="shared" si="464"/>
        <v>1.1062399999999999</v>
      </c>
      <c r="AE1526" s="326">
        <f t="shared" si="472"/>
        <v>48.027552791437671</v>
      </c>
      <c r="AF1526" s="296" t="str">
        <f t="shared" si="473"/>
        <v/>
      </c>
      <c r="AG1526" s="296"/>
      <c r="AH1526" s="332">
        <v>44714</v>
      </c>
      <c r="AI1526" s="2" t="s">
        <v>108</v>
      </c>
      <c r="AJ1526" s="2" t="s">
        <v>141</v>
      </c>
      <c r="AK1526" s="323">
        <v>46388</v>
      </c>
      <c r="AL1526" s="323">
        <v>46752</v>
      </c>
      <c r="AM1526" s="324">
        <v>8760</v>
      </c>
      <c r="AN1526" s="325">
        <v>126.33</v>
      </c>
      <c r="AO1526" s="274">
        <f t="shared" si="465"/>
        <v>1.02495</v>
      </c>
      <c r="AP1526" s="326">
        <f t="shared" si="474"/>
        <v>123.25479291672764</v>
      </c>
      <c r="AQ1526" s="296" t="str">
        <f t="shared" si="475"/>
        <v/>
      </c>
      <c r="AR1526" s="296"/>
      <c r="AS1526" s="332">
        <v>44734</v>
      </c>
      <c r="AT1526" s="2" t="s">
        <v>115</v>
      </c>
      <c r="AU1526" s="2" t="s">
        <v>118</v>
      </c>
      <c r="AV1526" s="323">
        <v>45474</v>
      </c>
      <c r="AW1526" s="323">
        <v>45565</v>
      </c>
      <c r="AX1526" s="324">
        <v>2208</v>
      </c>
      <c r="AY1526" s="325">
        <v>128.44</v>
      </c>
      <c r="AZ1526" s="274">
        <f t="shared" si="466"/>
        <v>1.02495</v>
      </c>
      <c r="BA1526" s="326">
        <f t="shared" si="476"/>
        <v>125.31342992341089</v>
      </c>
      <c r="BB1526" s="296" t="str">
        <f t="shared" si="477"/>
        <v/>
      </c>
      <c r="BC1526">
        <f t="shared" si="467"/>
        <v>1</v>
      </c>
      <c r="BD1526" s="296"/>
      <c r="BE1526" s="296"/>
      <c r="BF1526" s="332">
        <v>45097</v>
      </c>
      <c r="BG1526" s="2" t="s">
        <v>115</v>
      </c>
      <c r="BH1526" s="2" t="s">
        <v>148</v>
      </c>
      <c r="BI1526" s="323">
        <v>45839</v>
      </c>
      <c r="BJ1526" s="323">
        <v>45930</v>
      </c>
      <c r="BK1526" s="324">
        <v>2208</v>
      </c>
      <c r="BL1526" s="325">
        <v>107.49</v>
      </c>
      <c r="BM1526" s="274">
        <f t="shared" si="468"/>
        <v>0.97602</v>
      </c>
      <c r="BN1526" s="326">
        <f t="shared" si="478"/>
        <v>110.13093993975532</v>
      </c>
      <c r="BO1526" s="296" t="str">
        <f t="shared" si="479"/>
        <v/>
      </c>
      <c r="BP1526" t="str">
        <f t="shared" si="469"/>
        <v/>
      </c>
      <c r="BQ1526" s="296"/>
      <c r="BR1526" s="332">
        <v>45077</v>
      </c>
      <c r="BS1526" s="2" t="s">
        <v>108</v>
      </c>
      <c r="BT1526" s="2" t="s">
        <v>143</v>
      </c>
      <c r="BU1526" s="323">
        <v>46753</v>
      </c>
      <c r="BV1526" s="323">
        <v>47118</v>
      </c>
      <c r="BW1526" s="324">
        <v>8784</v>
      </c>
      <c r="BX1526" s="325">
        <v>88.21</v>
      </c>
      <c r="BY1526" s="274">
        <f t="shared" si="470"/>
        <v>0.97533000000000003</v>
      </c>
      <c r="BZ1526" s="326">
        <f t="shared" si="480"/>
        <v>90.441184009514714</v>
      </c>
      <c r="CA1526" s="296" t="str">
        <f t="shared" si="481"/>
        <v/>
      </c>
    </row>
    <row r="1527" spans="12:79" x14ac:dyDescent="0.25">
      <c r="L1527" s="332">
        <v>43838</v>
      </c>
      <c r="M1527" s="2" t="s">
        <v>108</v>
      </c>
      <c r="N1527" s="2" t="s">
        <v>138</v>
      </c>
      <c r="O1527" s="323">
        <v>46023</v>
      </c>
      <c r="P1527" s="323">
        <v>46387</v>
      </c>
      <c r="Q1527" s="324">
        <v>8760</v>
      </c>
      <c r="R1527" s="325">
        <v>49.85</v>
      </c>
      <c r="S1527" s="274">
        <f t="shared" si="462"/>
        <v>1.0763799999999999</v>
      </c>
      <c r="T1527" s="326">
        <f t="shared" si="471"/>
        <v>46.312640517289438</v>
      </c>
      <c r="U1527" s="296" t="str">
        <f t="shared" si="463"/>
        <v/>
      </c>
      <c r="V1527" s="296"/>
      <c r="W1527" s="332">
        <v>44270</v>
      </c>
      <c r="X1527" s="2" t="s">
        <v>108</v>
      </c>
      <c r="Y1527" s="2" t="s">
        <v>135</v>
      </c>
      <c r="Z1527" s="323">
        <v>45658</v>
      </c>
      <c r="AA1527" s="323">
        <v>46022</v>
      </c>
      <c r="AB1527" s="324">
        <v>8760</v>
      </c>
      <c r="AC1527" s="325">
        <v>52.1</v>
      </c>
      <c r="AD1527" s="274">
        <f t="shared" si="464"/>
        <v>1.1062399999999999</v>
      </c>
      <c r="AE1527" s="326">
        <f t="shared" si="472"/>
        <v>47.096470928550772</v>
      </c>
      <c r="AF1527" s="296" t="str">
        <f t="shared" si="473"/>
        <v/>
      </c>
      <c r="AG1527" s="296"/>
      <c r="AH1527" s="332">
        <v>44714</v>
      </c>
      <c r="AI1527" s="2" t="s">
        <v>108</v>
      </c>
      <c r="AJ1527" s="2" t="s">
        <v>143</v>
      </c>
      <c r="AK1527" s="323">
        <v>46753</v>
      </c>
      <c r="AL1527" s="323">
        <v>47118</v>
      </c>
      <c r="AM1527" s="324">
        <v>8784</v>
      </c>
      <c r="AN1527" s="325">
        <v>126.95</v>
      </c>
      <c r="AO1527" s="274">
        <f t="shared" si="465"/>
        <v>1.02495</v>
      </c>
      <c r="AP1527" s="326">
        <f t="shared" si="474"/>
        <v>123.85970047319381</v>
      </c>
      <c r="AQ1527" s="296" t="str">
        <f t="shared" si="475"/>
        <v/>
      </c>
      <c r="AR1527" s="296"/>
      <c r="AS1527" s="332">
        <v>44734</v>
      </c>
      <c r="AT1527" s="2" t="s">
        <v>115</v>
      </c>
      <c r="AU1527" s="2" t="s">
        <v>140</v>
      </c>
      <c r="AV1527" s="323">
        <v>45566</v>
      </c>
      <c r="AW1527" s="323">
        <v>45657</v>
      </c>
      <c r="AX1527" s="324">
        <v>2209</v>
      </c>
      <c r="AY1527" s="325">
        <v>175.32</v>
      </c>
      <c r="AZ1527" s="274">
        <f t="shared" si="466"/>
        <v>1.02495</v>
      </c>
      <c r="BA1527" s="326">
        <f t="shared" si="476"/>
        <v>171.05224645104639</v>
      </c>
      <c r="BB1527" s="296" t="str">
        <f t="shared" si="477"/>
        <v/>
      </c>
      <c r="BC1527" t="str">
        <f t="shared" si="467"/>
        <v/>
      </c>
      <c r="BD1527" s="296"/>
      <c r="BE1527" s="296"/>
      <c r="BF1527" s="332">
        <v>45097</v>
      </c>
      <c r="BG1527" s="2" t="s">
        <v>115</v>
      </c>
      <c r="BH1527" s="2" t="s">
        <v>152</v>
      </c>
      <c r="BI1527" s="323">
        <v>45931</v>
      </c>
      <c r="BJ1527" s="323">
        <v>46022</v>
      </c>
      <c r="BK1527" s="324">
        <v>2209</v>
      </c>
      <c r="BL1527" s="325">
        <v>137.88</v>
      </c>
      <c r="BM1527" s="274">
        <f t="shared" si="468"/>
        <v>0.97602</v>
      </c>
      <c r="BN1527" s="326">
        <f t="shared" si="478"/>
        <v>141.2675969754718</v>
      </c>
      <c r="BO1527" s="296" t="str">
        <f t="shared" si="479"/>
        <v/>
      </c>
      <c r="BP1527" t="str">
        <f t="shared" si="469"/>
        <v/>
      </c>
      <c r="BQ1527" s="296"/>
      <c r="BR1527" s="332">
        <v>45077</v>
      </c>
      <c r="BS1527" s="2" t="s">
        <v>108</v>
      </c>
      <c r="BT1527" s="2" t="s">
        <v>146</v>
      </c>
      <c r="BU1527" s="323">
        <v>47119</v>
      </c>
      <c r="BV1527" s="323">
        <v>47483</v>
      </c>
      <c r="BW1527" s="324">
        <v>8760</v>
      </c>
      <c r="BX1527" s="325">
        <v>85.72</v>
      </c>
      <c r="BY1527" s="274">
        <f t="shared" si="470"/>
        <v>0.97533000000000003</v>
      </c>
      <c r="BZ1527" s="326">
        <f t="shared" si="480"/>
        <v>87.888201941906843</v>
      </c>
      <c r="CA1527" s="296" t="str">
        <f t="shared" si="481"/>
        <v/>
      </c>
    </row>
    <row r="1528" spans="12:79" x14ac:dyDescent="0.25">
      <c r="L1528" s="332">
        <v>43837</v>
      </c>
      <c r="M1528" s="2" t="s">
        <v>108</v>
      </c>
      <c r="N1528" s="2" t="s">
        <v>151</v>
      </c>
      <c r="O1528" s="323">
        <v>44197</v>
      </c>
      <c r="P1528" s="323">
        <v>44561</v>
      </c>
      <c r="Q1528" s="324">
        <v>8760</v>
      </c>
      <c r="R1528" s="325">
        <v>44.51</v>
      </c>
      <c r="S1528" s="274">
        <f t="shared" si="462"/>
        <v>1.0763799999999999</v>
      </c>
      <c r="T1528" s="326">
        <f t="shared" si="471"/>
        <v>41.351567290362141</v>
      </c>
      <c r="U1528" s="296" t="str">
        <f t="shared" si="463"/>
        <v/>
      </c>
      <c r="V1528" s="296"/>
      <c r="W1528" s="332">
        <v>44270</v>
      </c>
      <c r="X1528" s="2" t="s">
        <v>108</v>
      </c>
      <c r="Y1528" s="2" t="s">
        <v>138</v>
      </c>
      <c r="Z1528" s="323">
        <v>46023</v>
      </c>
      <c r="AA1528" s="323">
        <v>46387</v>
      </c>
      <c r="AB1528" s="324">
        <v>8760</v>
      </c>
      <c r="AC1528" s="325">
        <v>52.35</v>
      </c>
      <c r="AD1528" s="274">
        <f t="shared" si="464"/>
        <v>1.1062399999999999</v>
      </c>
      <c r="AE1528" s="326">
        <f t="shared" si="472"/>
        <v>47.322461671969926</v>
      </c>
      <c r="AF1528" s="296" t="str">
        <f t="shared" si="473"/>
        <v/>
      </c>
      <c r="AG1528" s="296"/>
      <c r="AH1528" s="332">
        <v>44714</v>
      </c>
      <c r="AI1528" s="2" t="s">
        <v>108</v>
      </c>
      <c r="AJ1528" s="2" t="s">
        <v>146</v>
      </c>
      <c r="AK1528" s="323">
        <v>47119</v>
      </c>
      <c r="AL1528" s="323">
        <v>47483</v>
      </c>
      <c r="AM1528" s="324">
        <v>8760</v>
      </c>
      <c r="AN1528" s="325">
        <v>125.71</v>
      </c>
      <c r="AO1528" s="274">
        <f t="shared" si="465"/>
        <v>1.02495</v>
      </c>
      <c r="AP1528" s="326">
        <f t="shared" si="474"/>
        <v>122.64988536026146</v>
      </c>
      <c r="AQ1528" s="296" t="str">
        <f t="shared" si="475"/>
        <v/>
      </c>
      <c r="AR1528" s="296"/>
      <c r="AS1528" s="332">
        <v>44734</v>
      </c>
      <c r="AT1528" s="2" t="s">
        <v>115</v>
      </c>
      <c r="AU1528" s="2" t="s">
        <v>135</v>
      </c>
      <c r="AV1528" s="323">
        <v>45658</v>
      </c>
      <c r="AW1528" s="323">
        <v>45747</v>
      </c>
      <c r="AX1528" s="324">
        <v>2159</v>
      </c>
      <c r="AY1528" s="325">
        <v>168.68</v>
      </c>
      <c r="AZ1528" s="274">
        <f t="shared" si="466"/>
        <v>1.02495</v>
      </c>
      <c r="BA1528" s="326">
        <f t="shared" si="476"/>
        <v>164.57388165276356</v>
      </c>
      <c r="BB1528" s="296" t="str">
        <f t="shared" si="477"/>
        <v/>
      </c>
      <c r="BC1528" t="str">
        <f t="shared" si="467"/>
        <v/>
      </c>
      <c r="BD1528" s="296"/>
      <c r="BE1528" s="296"/>
      <c r="BF1528" s="332">
        <v>45097</v>
      </c>
      <c r="BG1528" s="2" t="s">
        <v>115</v>
      </c>
      <c r="BH1528" s="2" t="s">
        <v>138</v>
      </c>
      <c r="BI1528" s="323">
        <v>46023</v>
      </c>
      <c r="BJ1528" s="323">
        <v>46112</v>
      </c>
      <c r="BK1528" s="324">
        <v>2159</v>
      </c>
      <c r="BL1528" s="325"/>
      <c r="BM1528" s="274">
        <f t="shared" si="468"/>
        <v>0.97602</v>
      </c>
      <c r="BN1528" s="326" t="str">
        <f t="shared" si="478"/>
        <v/>
      </c>
      <c r="BO1528" s="296" t="str">
        <f t="shared" si="479"/>
        <v/>
      </c>
      <c r="BP1528" t="str">
        <f t="shared" si="469"/>
        <v/>
      </c>
      <c r="BQ1528" s="296"/>
      <c r="BR1528" s="332">
        <v>45077</v>
      </c>
      <c r="BS1528" s="2" t="s">
        <v>108</v>
      </c>
      <c r="BT1528" s="2" t="s">
        <v>149</v>
      </c>
      <c r="BU1528" s="323">
        <v>47484</v>
      </c>
      <c r="BV1528" s="323">
        <v>47848</v>
      </c>
      <c r="BW1528" s="324">
        <v>8760</v>
      </c>
      <c r="BX1528" s="325">
        <v>84.8</v>
      </c>
      <c r="BY1528" s="274">
        <f t="shared" si="470"/>
        <v>0.97533000000000003</v>
      </c>
      <c r="BZ1528" s="326">
        <f t="shared" si="480"/>
        <v>86.944931459095883</v>
      </c>
      <c r="CA1528" s="296" t="str">
        <f t="shared" si="481"/>
        <v/>
      </c>
    </row>
    <row r="1529" spans="12:79" x14ac:dyDescent="0.25">
      <c r="L1529" s="332">
        <v>43837</v>
      </c>
      <c r="M1529" s="2" t="s">
        <v>108</v>
      </c>
      <c r="N1529" s="2" t="s">
        <v>133</v>
      </c>
      <c r="O1529" s="323">
        <v>44562</v>
      </c>
      <c r="P1529" s="323">
        <v>44926</v>
      </c>
      <c r="Q1529" s="324">
        <v>8760</v>
      </c>
      <c r="R1529" s="325">
        <v>46.94</v>
      </c>
      <c r="S1529" s="274">
        <f t="shared" si="462"/>
        <v>1.0763799999999999</v>
      </c>
      <c r="T1529" s="326">
        <f t="shared" si="471"/>
        <v>43.6091343205931</v>
      </c>
      <c r="U1529" s="296" t="str">
        <f t="shared" si="463"/>
        <v/>
      </c>
      <c r="V1529" s="296"/>
      <c r="W1529" s="332">
        <v>44270</v>
      </c>
      <c r="X1529" s="2" t="s">
        <v>108</v>
      </c>
      <c r="Y1529" s="2" t="s">
        <v>141</v>
      </c>
      <c r="Z1529" s="323">
        <v>46388</v>
      </c>
      <c r="AA1529" s="323">
        <v>46752</v>
      </c>
      <c r="AB1529" s="324">
        <v>8760</v>
      </c>
      <c r="AC1529" s="325">
        <v>52.73</v>
      </c>
      <c r="AD1529" s="274">
        <f t="shared" si="464"/>
        <v>1.1062399999999999</v>
      </c>
      <c r="AE1529" s="326">
        <f t="shared" si="472"/>
        <v>47.665967601967026</v>
      </c>
      <c r="AF1529" s="296" t="str">
        <f t="shared" si="473"/>
        <v/>
      </c>
      <c r="AG1529" s="296"/>
      <c r="AH1529" s="332">
        <v>44714</v>
      </c>
      <c r="AI1529" s="2" t="s">
        <v>108</v>
      </c>
      <c r="AJ1529" s="2" t="s">
        <v>149</v>
      </c>
      <c r="AK1529" s="323">
        <v>47484</v>
      </c>
      <c r="AL1529" s="323">
        <v>47848</v>
      </c>
      <c r="AM1529" s="324">
        <v>8760</v>
      </c>
      <c r="AN1529" s="325">
        <v>125.34</v>
      </c>
      <c r="AO1529" s="274">
        <f t="shared" si="465"/>
        <v>1.02495</v>
      </c>
      <c r="AP1529" s="326">
        <f t="shared" si="474"/>
        <v>122.28889214108005</v>
      </c>
      <c r="AQ1529" s="296" t="str">
        <f t="shared" si="475"/>
        <v/>
      </c>
      <c r="AR1529" s="296"/>
      <c r="AS1529" s="332">
        <v>44733</v>
      </c>
      <c r="AT1529" s="2" t="s">
        <v>115</v>
      </c>
      <c r="AU1529" s="2" t="s">
        <v>200</v>
      </c>
      <c r="AV1529" s="323">
        <v>44743</v>
      </c>
      <c r="AW1529" s="323">
        <v>44834</v>
      </c>
      <c r="AX1529" s="324">
        <v>2208</v>
      </c>
      <c r="AY1529" s="325">
        <v>271.99</v>
      </c>
      <c r="AZ1529" s="274">
        <f t="shared" si="466"/>
        <v>1.02495</v>
      </c>
      <c r="BA1529" s="326">
        <f t="shared" si="476"/>
        <v>265.36904239231183</v>
      </c>
      <c r="BB1529" s="296" t="str">
        <f t="shared" si="477"/>
        <v/>
      </c>
      <c r="BC1529" t="str">
        <f t="shared" si="467"/>
        <v/>
      </c>
      <c r="BD1529" s="296"/>
      <c r="BE1529" s="296"/>
      <c r="BF1529" s="332">
        <v>45096</v>
      </c>
      <c r="BG1529" s="2" t="s">
        <v>115</v>
      </c>
      <c r="BH1529" s="2" t="s">
        <v>137</v>
      </c>
      <c r="BI1529" s="323">
        <v>45108</v>
      </c>
      <c r="BJ1529" s="323">
        <v>45199</v>
      </c>
      <c r="BK1529" s="324">
        <v>2208</v>
      </c>
      <c r="BL1529" s="325">
        <v>108.4</v>
      </c>
      <c r="BM1529" s="274">
        <f t="shared" si="468"/>
        <v>0.97602</v>
      </c>
      <c r="BN1529" s="326">
        <f t="shared" si="478"/>
        <v>111.0632978832401</v>
      </c>
      <c r="BO1529" s="296" t="str">
        <f t="shared" si="479"/>
        <v/>
      </c>
      <c r="BP1529" t="str">
        <f t="shared" si="469"/>
        <v/>
      </c>
      <c r="BQ1529" s="296"/>
      <c r="BR1529" s="332">
        <v>45077</v>
      </c>
      <c r="BS1529" s="2" t="s">
        <v>108</v>
      </c>
      <c r="BT1529" s="2" t="s">
        <v>153</v>
      </c>
      <c r="BU1529" s="323">
        <v>47849</v>
      </c>
      <c r="BV1529" s="323">
        <v>48213</v>
      </c>
      <c r="BW1529" s="324">
        <v>8760</v>
      </c>
      <c r="BX1529" s="325">
        <v>84.52</v>
      </c>
      <c r="BY1529" s="274">
        <f t="shared" si="470"/>
        <v>0.97533000000000003</v>
      </c>
      <c r="BZ1529" s="326">
        <f t="shared" si="480"/>
        <v>86.65784913824038</v>
      </c>
      <c r="CA1529" s="296" t="str">
        <f t="shared" si="481"/>
        <v/>
      </c>
    </row>
    <row r="1530" spans="12:79" x14ac:dyDescent="0.25">
      <c r="L1530" s="332">
        <v>43837</v>
      </c>
      <c r="M1530" s="2" t="s">
        <v>108</v>
      </c>
      <c r="N1530" s="2" t="s">
        <v>110</v>
      </c>
      <c r="O1530" s="323">
        <v>44927</v>
      </c>
      <c r="P1530" s="323">
        <v>45291</v>
      </c>
      <c r="Q1530" s="324">
        <v>8760</v>
      </c>
      <c r="R1530" s="325">
        <v>48.36</v>
      </c>
      <c r="S1530" s="274">
        <f t="shared" si="462"/>
        <v>1.0763799999999999</v>
      </c>
      <c r="T1530" s="326">
        <f t="shared" si="471"/>
        <v>44.928371021386504</v>
      </c>
      <c r="U1530" s="296" t="str">
        <f t="shared" si="463"/>
        <v/>
      </c>
      <c r="V1530" s="296"/>
      <c r="W1530" s="332">
        <v>44267</v>
      </c>
      <c r="X1530" s="2" t="s">
        <v>108</v>
      </c>
      <c r="Y1530" s="2" t="s">
        <v>133</v>
      </c>
      <c r="Z1530" s="323">
        <v>44562</v>
      </c>
      <c r="AA1530" s="323">
        <v>44926</v>
      </c>
      <c r="AB1530" s="324">
        <v>8760</v>
      </c>
      <c r="AC1530" s="325">
        <v>56.08</v>
      </c>
      <c r="AD1530" s="274">
        <f t="shared" si="464"/>
        <v>1.1062399999999999</v>
      </c>
      <c r="AE1530" s="326">
        <f t="shared" si="472"/>
        <v>50.69424356378363</v>
      </c>
      <c r="AF1530" s="296" t="str">
        <f t="shared" si="473"/>
        <v/>
      </c>
      <c r="AG1530" s="296"/>
      <c r="AH1530" s="332">
        <v>44714</v>
      </c>
      <c r="AI1530" s="2" t="s">
        <v>108</v>
      </c>
      <c r="AJ1530" s="2" t="s">
        <v>153</v>
      </c>
      <c r="AK1530" s="323">
        <v>47849</v>
      </c>
      <c r="AL1530" s="323">
        <v>48213</v>
      </c>
      <c r="AM1530" s="324">
        <v>8760</v>
      </c>
      <c r="AN1530" s="325">
        <v>125.01</v>
      </c>
      <c r="AO1530" s="274">
        <f t="shared" si="465"/>
        <v>1.02495</v>
      </c>
      <c r="AP1530" s="326">
        <f t="shared" si="474"/>
        <v>121.96692521586419</v>
      </c>
      <c r="AQ1530" s="296" t="str">
        <f t="shared" si="475"/>
        <v/>
      </c>
      <c r="AR1530" s="296"/>
      <c r="AS1530" s="332">
        <v>44733</v>
      </c>
      <c r="AT1530" s="2" t="s">
        <v>115</v>
      </c>
      <c r="AU1530" s="2" t="s">
        <v>186</v>
      </c>
      <c r="AV1530" s="323">
        <v>44835</v>
      </c>
      <c r="AW1530" s="323">
        <v>44926</v>
      </c>
      <c r="AX1530" s="324">
        <v>2209</v>
      </c>
      <c r="AY1530" s="325">
        <v>307.5</v>
      </c>
      <c r="AZ1530" s="274">
        <f t="shared" si="466"/>
        <v>1.02495</v>
      </c>
      <c r="BA1530" s="326">
        <f t="shared" si="476"/>
        <v>300.01463486023709</v>
      </c>
      <c r="BB1530" s="296" t="str">
        <f t="shared" si="477"/>
        <v/>
      </c>
      <c r="BC1530" t="str">
        <f t="shared" si="467"/>
        <v/>
      </c>
      <c r="BD1530" s="296"/>
      <c r="BE1530" s="296"/>
      <c r="BF1530" s="332">
        <v>45096</v>
      </c>
      <c r="BG1530" s="2" t="s">
        <v>115</v>
      </c>
      <c r="BH1530" s="2" t="s">
        <v>116</v>
      </c>
      <c r="BI1530" s="323">
        <v>45200</v>
      </c>
      <c r="BJ1530" s="323">
        <v>45291</v>
      </c>
      <c r="BK1530" s="324">
        <v>2209</v>
      </c>
      <c r="BL1530" s="325">
        <v>137.62</v>
      </c>
      <c r="BM1530" s="274">
        <f t="shared" si="468"/>
        <v>0.97602</v>
      </c>
      <c r="BN1530" s="326">
        <f t="shared" si="478"/>
        <v>141.00120899161902</v>
      </c>
      <c r="BO1530" s="296">
        <f t="shared" si="479"/>
        <v>141.00120899161902</v>
      </c>
      <c r="BP1530">
        <f t="shared" si="469"/>
        <v>1</v>
      </c>
      <c r="BQ1530" s="296"/>
      <c r="BR1530" s="332">
        <v>45077</v>
      </c>
      <c r="BS1530" s="2" t="s">
        <v>108</v>
      </c>
      <c r="BT1530" s="2" t="s">
        <v>155</v>
      </c>
      <c r="BU1530" s="323">
        <v>48214</v>
      </c>
      <c r="BV1530" s="323">
        <v>48579</v>
      </c>
      <c r="BW1530" s="324">
        <v>8784</v>
      </c>
      <c r="BX1530" s="325">
        <v>84.02</v>
      </c>
      <c r="BY1530" s="274">
        <f t="shared" si="470"/>
        <v>0.97533000000000003</v>
      </c>
      <c r="BZ1530" s="326">
        <f t="shared" si="480"/>
        <v>86.145202136712697</v>
      </c>
      <c r="CA1530" s="296" t="str">
        <f t="shared" si="481"/>
        <v/>
      </c>
    </row>
    <row r="1531" spans="12:79" x14ac:dyDescent="0.25">
      <c r="L1531" s="332">
        <v>43837</v>
      </c>
      <c r="M1531" s="2" t="s">
        <v>108</v>
      </c>
      <c r="N1531" s="2" t="s">
        <v>111</v>
      </c>
      <c r="O1531" s="323">
        <v>45292</v>
      </c>
      <c r="P1531" s="323">
        <v>45657</v>
      </c>
      <c r="Q1531" s="324">
        <v>8784</v>
      </c>
      <c r="R1531" s="325">
        <v>48.7</v>
      </c>
      <c r="S1531" s="274">
        <f t="shared" si="462"/>
        <v>1.0763799999999999</v>
      </c>
      <c r="T1531" s="326">
        <f t="shared" si="471"/>
        <v>45.244244597632814</v>
      </c>
      <c r="U1531" s="296" t="str">
        <f t="shared" si="463"/>
        <v/>
      </c>
      <c r="V1531" s="296"/>
      <c r="W1531" s="332">
        <v>44267</v>
      </c>
      <c r="X1531" s="2" t="s">
        <v>108</v>
      </c>
      <c r="Y1531" s="2" t="s">
        <v>110</v>
      </c>
      <c r="Z1531" s="323">
        <v>44927</v>
      </c>
      <c r="AA1531" s="323">
        <v>45291</v>
      </c>
      <c r="AB1531" s="324">
        <v>8760</v>
      </c>
      <c r="AC1531" s="325">
        <v>55.92</v>
      </c>
      <c r="AD1531" s="274">
        <f t="shared" si="464"/>
        <v>1.1062399999999999</v>
      </c>
      <c r="AE1531" s="326">
        <f t="shared" si="472"/>
        <v>50.549609487995376</v>
      </c>
      <c r="AF1531" s="296" t="str">
        <f t="shared" si="473"/>
        <v/>
      </c>
      <c r="AG1531" s="296"/>
      <c r="AH1531" s="332">
        <v>44714</v>
      </c>
      <c r="AI1531" s="2" t="s">
        <v>108</v>
      </c>
      <c r="AJ1531" s="2" t="s">
        <v>155</v>
      </c>
      <c r="AK1531" s="323">
        <v>48214</v>
      </c>
      <c r="AL1531" s="323">
        <v>48579</v>
      </c>
      <c r="AM1531" s="324">
        <v>8784</v>
      </c>
      <c r="AN1531" s="325">
        <v>125.01</v>
      </c>
      <c r="AO1531" s="274">
        <f t="shared" si="465"/>
        <v>1.02495</v>
      </c>
      <c r="AP1531" s="326">
        <f t="shared" si="474"/>
        <v>121.96692521586419</v>
      </c>
      <c r="AQ1531" s="296" t="str">
        <f t="shared" si="475"/>
        <v/>
      </c>
      <c r="AR1531" s="296"/>
      <c r="AS1531" s="332">
        <v>44733</v>
      </c>
      <c r="AT1531" s="2" t="s">
        <v>115</v>
      </c>
      <c r="AU1531" s="2" t="s">
        <v>110</v>
      </c>
      <c r="AV1531" s="323">
        <v>44927</v>
      </c>
      <c r="AW1531" s="323">
        <v>45016</v>
      </c>
      <c r="AX1531" s="324">
        <v>2159</v>
      </c>
      <c r="AY1531" s="325">
        <v>293.38</v>
      </c>
      <c r="AZ1531" s="274">
        <f t="shared" si="466"/>
        <v>1.02495</v>
      </c>
      <c r="BA1531" s="326">
        <f t="shared" si="476"/>
        <v>286.23835309039464</v>
      </c>
      <c r="BB1531" s="296" t="str">
        <f t="shared" si="477"/>
        <v/>
      </c>
      <c r="BC1531" t="str">
        <f t="shared" si="467"/>
        <v/>
      </c>
      <c r="BD1531" s="296"/>
      <c r="BE1531" s="296"/>
      <c r="BF1531" s="332">
        <v>45096</v>
      </c>
      <c r="BG1531" s="2" t="s">
        <v>115</v>
      </c>
      <c r="BH1531" s="2" t="s">
        <v>111</v>
      </c>
      <c r="BI1531" s="323">
        <v>45292</v>
      </c>
      <c r="BJ1531" s="323">
        <v>45382</v>
      </c>
      <c r="BK1531" s="324">
        <v>2183</v>
      </c>
      <c r="BL1531" s="325">
        <v>154.22</v>
      </c>
      <c r="BM1531" s="274">
        <f t="shared" si="468"/>
        <v>0.97602</v>
      </c>
      <c r="BN1531" s="326">
        <f t="shared" si="478"/>
        <v>158.00905719145101</v>
      </c>
      <c r="BO1531" s="296">
        <f t="shared" si="479"/>
        <v>158.00905719145101</v>
      </c>
      <c r="BP1531">
        <f t="shared" si="469"/>
        <v>1</v>
      </c>
      <c r="BQ1531" s="296"/>
      <c r="BR1531" s="332">
        <v>45077</v>
      </c>
      <c r="BS1531" s="2" t="s">
        <v>108</v>
      </c>
      <c r="BT1531" s="2" t="s">
        <v>158</v>
      </c>
      <c r="BU1531" s="323">
        <v>48580</v>
      </c>
      <c r="BV1531" s="323">
        <v>48944</v>
      </c>
      <c r="BW1531" s="324">
        <v>8760</v>
      </c>
      <c r="BX1531" s="325">
        <v>83.92</v>
      </c>
      <c r="BY1531" s="274">
        <f t="shared" si="470"/>
        <v>0.97533000000000003</v>
      </c>
      <c r="BZ1531" s="326">
        <f t="shared" si="480"/>
        <v>86.04267273640717</v>
      </c>
      <c r="CA1531" s="296" t="str">
        <f t="shared" si="481"/>
        <v/>
      </c>
    </row>
    <row r="1532" spans="12:79" x14ac:dyDescent="0.25">
      <c r="L1532" s="332">
        <v>43837</v>
      </c>
      <c r="M1532" s="2" t="s">
        <v>108</v>
      </c>
      <c r="N1532" s="2" t="s">
        <v>135</v>
      </c>
      <c r="O1532" s="323">
        <v>45658</v>
      </c>
      <c r="P1532" s="323">
        <v>46022</v>
      </c>
      <c r="Q1532" s="324">
        <v>8760</v>
      </c>
      <c r="R1532" s="325">
        <v>49.2</v>
      </c>
      <c r="S1532" s="274">
        <f t="shared" si="462"/>
        <v>1.0763799999999999</v>
      </c>
      <c r="T1532" s="326">
        <f t="shared" si="471"/>
        <v>45.708764562700914</v>
      </c>
      <c r="U1532" s="296" t="str">
        <f t="shared" si="463"/>
        <v/>
      </c>
      <c r="V1532" s="296"/>
      <c r="W1532" s="332">
        <v>44267</v>
      </c>
      <c r="X1532" s="2" t="s">
        <v>108</v>
      </c>
      <c r="Y1532" s="2" t="s">
        <v>111</v>
      </c>
      <c r="Z1532" s="323">
        <v>45292</v>
      </c>
      <c r="AA1532" s="323">
        <v>45657</v>
      </c>
      <c r="AB1532" s="324">
        <v>8784</v>
      </c>
      <c r="AC1532" s="325">
        <v>53.31</v>
      </c>
      <c r="AD1532" s="274">
        <f t="shared" si="464"/>
        <v>1.1062399999999999</v>
      </c>
      <c r="AE1532" s="326">
        <f t="shared" si="472"/>
        <v>48.190266126699456</v>
      </c>
      <c r="AF1532" s="296" t="str">
        <f t="shared" si="473"/>
        <v/>
      </c>
      <c r="AG1532" s="296"/>
      <c r="AH1532" s="332">
        <v>44713</v>
      </c>
      <c r="AI1532" s="2" t="s">
        <v>108</v>
      </c>
      <c r="AJ1532" s="2" t="s">
        <v>110</v>
      </c>
      <c r="AK1532" s="323">
        <v>44927</v>
      </c>
      <c r="AL1532" s="323">
        <v>45291</v>
      </c>
      <c r="AM1532" s="324">
        <v>8760</v>
      </c>
      <c r="AN1532" s="325">
        <v>241.23</v>
      </c>
      <c r="AO1532" s="274">
        <f t="shared" si="465"/>
        <v>1.02495</v>
      </c>
      <c r="AP1532" s="326">
        <f t="shared" si="474"/>
        <v>235.3578223327967</v>
      </c>
      <c r="AQ1532" s="296" t="str">
        <f t="shared" si="475"/>
        <v/>
      </c>
      <c r="AR1532" s="296"/>
      <c r="AS1532" s="332">
        <v>44733</v>
      </c>
      <c r="AT1532" s="2" t="s">
        <v>115</v>
      </c>
      <c r="AU1532" s="2" t="s">
        <v>134</v>
      </c>
      <c r="AV1532" s="323">
        <v>45017</v>
      </c>
      <c r="AW1532" s="323">
        <v>45107</v>
      </c>
      <c r="AX1532" s="324">
        <v>2184</v>
      </c>
      <c r="AY1532" s="325">
        <v>198.13</v>
      </c>
      <c r="AZ1532" s="274">
        <f t="shared" si="466"/>
        <v>1.02495</v>
      </c>
      <c r="BA1532" s="326">
        <f t="shared" si="476"/>
        <v>193.30699058490657</v>
      </c>
      <c r="BB1532" s="296" t="str">
        <f t="shared" si="477"/>
        <v/>
      </c>
      <c r="BC1532" t="str">
        <f t="shared" si="467"/>
        <v/>
      </c>
      <c r="BD1532" s="296"/>
      <c r="BE1532" s="296"/>
      <c r="BF1532" s="332">
        <v>45096</v>
      </c>
      <c r="BG1532" s="2" t="s">
        <v>115</v>
      </c>
      <c r="BH1532" s="2" t="s">
        <v>117</v>
      </c>
      <c r="BI1532" s="323">
        <v>45383</v>
      </c>
      <c r="BJ1532" s="323">
        <v>45473</v>
      </c>
      <c r="BK1532" s="324">
        <v>2184</v>
      </c>
      <c r="BL1532" s="325">
        <v>130</v>
      </c>
      <c r="BM1532" s="274">
        <f t="shared" si="468"/>
        <v>0.97602</v>
      </c>
      <c r="BN1532" s="326">
        <f t="shared" si="478"/>
        <v>133.19399192639494</v>
      </c>
      <c r="BO1532" s="296">
        <f t="shared" si="479"/>
        <v>133.19399192639494</v>
      </c>
      <c r="BP1532">
        <f t="shared" si="469"/>
        <v>1</v>
      </c>
      <c r="BQ1532" s="296"/>
      <c r="BR1532" s="332">
        <v>45076</v>
      </c>
      <c r="BS1532" s="2" t="s">
        <v>108</v>
      </c>
      <c r="BT1532" s="2" t="s">
        <v>111</v>
      </c>
      <c r="BU1532" s="323">
        <v>45292</v>
      </c>
      <c r="BV1532" s="323">
        <v>45657</v>
      </c>
      <c r="BW1532" s="324">
        <v>8784</v>
      </c>
      <c r="BX1532" s="325">
        <v>122.47</v>
      </c>
      <c r="BY1532" s="274">
        <f t="shared" si="470"/>
        <v>0.97533000000000003</v>
      </c>
      <c r="BZ1532" s="326">
        <f t="shared" si="480"/>
        <v>125.56775655419192</v>
      </c>
      <c r="CA1532" s="296">
        <f t="shared" si="481"/>
        <v>125.56775655419192</v>
      </c>
    </row>
    <row r="1533" spans="12:79" x14ac:dyDescent="0.25">
      <c r="L1533" s="332">
        <v>43837</v>
      </c>
      <c r="M1533" s="2" t="s">
        <v>108</v>
      </c>
      <c r="N1533" s="2" t="s">
        <v>138</v>
      </c>
      <c r="O1533" s="323">
        <v>46023</v>
      </c>
      <c r="P1533" s="323">
        <v>46387</v>
      </c>
      <c r="Q1533" s="324">
        <v>8760</v>
      </c>
      <c r="R1533" s="325">
        <v>49.75</v>
      </c>
      <c r="S1533" s="274">
        <f t="shared" si="462"/>
        <v>1.0763799999999999</v>
      </c>
      <c r="T1533" s="326">
        <f t="shared" si="471"/>
        <v>46.219736524275817</v>
      </c>
      <c r="U1533" s="296" t="str">
        <f t="shared" si="463"/>
        <v/>
      </c>
      <c r="V1533" s="296"/>
      <c r="W1533" s="332">
        <v>44267</v>
      </c>
      <c r="X1533" s="2" t="s">
        <v>108</v>
      </c>
      <c r="Y1533" s="2" t="s">
        <v>135</v>
      </c>
      <c r="Z1533" s="323">
        <v>45658</v>
      </c>
      <c r="AA1533" s="323">
        <v>46022</v>
      </c>
      <c r="AB1533" s="324">
        <v>8760</v>
      </c>
      <c r="AC1533" s="325">
        <v>52.15</v>
      </c>
      <c r="AD1533" s="274">
        <f t="shared" si="464"/>
        <v>1.1062399999999999</v>
      </c>
      <c r="AE1533" s="326">
        <f t="shared" si="472"/>
        <v>47.141669077234603</v>
      </c>
      <c r="AF1533" s="296" t="str">
        <f t="shared" si="473"/>
        <v/>
      </c>
      <c r="AG1533" s="296"/>
      <c r="AH1533" s="332">
        <v>44713</v>
      </c>
      <c r="AI1533" s="2" t="s">
        <v>108</v>
      </c>
      <c r="AJ1533" s="2" t="s">
        <v>111</v>
      </c>
      <c r="AK1533" s="323">
        <v>45292</v>
      </c>
      <c r="AL1533" s="323">
        <v>45657</v>
      </c>
      <c r="AM1533" s="324">
        <v>8784</v>
      </c>
      <c r="AN1533" s="325">
        <v>188.39</v>
      </c>
      <c r="AO1533" s="274">
        <f t="shared" si="465"/>
        <v>1.02495</v>
      </c>
      <c r="AP1533" s="326">
        <f t="shared" si="474"/>
        <v>183.80408800429288</v>
      </c>
      <c r="AQ1533" s="296">
        <f t="shared" si="475"/>
        <v>183.80408800429288</v>
      </c>
      <c r="AR1533" s="296"/>
      <c r="AS1533" s="332">
        <v>44733</v>
      </c>
      <c r="AT1533" s="2" t="s">
        <v>115</v>
      </c>
      <c r="AU1533" s="2" t="s">
        <v>137</v>
      </c>
      <c r="AV1533" s="323">
        <v>45108</v>
      </c>
      <c r="AW1533" s="323">
        <v>45199</v>
      </c>
      <c r="AX1533" s="324">
        <v>2208</v>
      </c>
      <c r="AY1533" s="325">
        <v>199.91</v>
      </c>
      <c r="AZ1533" s="274">
        <f t="shared" si="466"/>
        <v>1.02495</v>
      </c>
      <c r="BA1533" s="326">
        <f t="shared" si="476"/>
        <v>195.04366066637397</v>
      </c>
      <c r="BB1533" s="296" t="str">
        <f t="shared" si="477"/>
        <v/>
      </c>
      <c r="BC1533" t="str">
        <f t="shared" si="467"/>
        <v/>
      </c>
      <c r="BD1533" s="296"/>
      <c r="BE1533" s="296"/>
      <c r="BF1533" s="332">
        <v>45096</v>
      </c>
      <c r="BG1533" s="2" t="s">
        <v>115</v>
      </c>
      <c r="BH1533" s="2" t="s">
        <v>118</v>
      </c>
      <c r="BI1533" s="323">
        <v>45474</v>
      </c>
      <c r="BJ1533" s="323">
        <v>45565</v>
      </c>
      <c r="BK1533" s="324">
        <v>2208</v>
      </c>
      <c r="BL1533" s="325">
        <v>135.71</v>
      </c>
      <c r="BM1533" s="274">
        <f t="shared" si="468"/>
        <v>0.97602</v>
      </c>
      <c r="BN1533" s="326">
        <f t="shared" si="478"/>
        <v>139.04428187946968</v>
      </c>
      <c r="BO1533" s="296">
        <f t="shared" si="479"/>
        <v>139.04428187946968</v>
      </c>
      <c r="BP1533">
        <f t="shared" si="469"/>
        <v>1</v>
      </c>
      <c r="BQ1533" s="296"/>
      <c r="BR1533" s="332">
        <v>45076</v>
      </c>
      <c r="BS1533" s="2" t="s">
        <v>108</v>
      </c>
      <c r="BT1533" s="2" t="s">
        <v>135</v>
      </c>
      <c r="BU1533" s="323">
        <v>45658</v>
      </c>
      <c r="BV1533" s="323">
        <v>46022</v>
      </c>
      <c r="BW1533" s="324">
        <v>8760</v>
      </c>
      <c r="BX1533" s="325">
        <v>111.8</v>
      </c>
      <c r="BY1533" s="274">
        <f t="shared" si="470"/>
        <v>0.97533000000000003</v>
      </c>
      <c r="BZ1533" s="326">
        <f t="shared" si="480"/>
        <v>114.62786954159104</v>
      </c>
      <c r="CA1533" s="296" t="str">
        <f t="shared" si="481"/>
        <v/>
      </c>
    </row>
    <row r="1534" spans="12:79" x14ac:dyDescent="0.25">
      <c r="L1534" s="332">
        <v>43836</v>
      </c>
      <c r="M1534" s="2" t="s">
        <v>108</v>
      </c>
      <c r="N1534" s="2" t="s">
        <v>151</v>
      </c>
      <c r="O1534" s="323">
        <v>44197</v>
      </c>
      <c r="P1534" s="323">
        <v>44561</v>
      </c>
      <c r="Q1534" s="324">
        <v>8760</v>
      </c>
      <c r="R1534" s="325">
        <v>44.55</v>
      </c>
      <c r="S1534" s="274">
        <f t="shared" si="462"/>
        <v>1.0763799999999999</v>
      </c>
      <c r="T1534" s="326">
        <f t="shared" si="471"/>
        <v>41.388728887567588</v>
      </c>
      <c r="U1534" s="296" t="str">
        <f t="shared" si="463"/>
        <v/>
      </c>
      <c r="V1534" s="296"/>
      <c r="W1534" s="332">
        <v>44267</v>
      </c>
      <c r="X1534" s="2" t="s">
        <v>108</v>
      </c>
      <c r="Y1534" s="2" t="s">
        <v>138</v>
      </c>
      <c r="Z1534" s="323">
        <v>46023</v>
      </c>
      <c r="AA1534" s="323">
        <v>46387</v>
      </c>
      <c r="AB1534" s="324">
        <v>8760</v>
      </c>
      <c r="AC1534" s="325">
        <v>52.4</v>
      </c>
      <c r="AD1534" s="274">
        <f t="shared" si="464"/>
        <v>1.1062399999999999</v>
      </c>
      <c r="AE1534" s="326">
        <f t="shared" si="472"/>
        <v>47.367659820653749</v>
      </c>
      <c r="AF1534" s="296" t="str">
        <f t="shared" si="473"/>
        <v/>
      </c>
      <c r="AG1534" s="296"/>
      <c r="AH1534" s="332">
        <v>44713</v>
      </c>
      <c r="AI1534" s="2" t="s">
        <v>108</v>
      </c>
      <c r="AJ1534" s="2" t="s">
        <v>135</v>
      </c>
      <c r="AK1534" s="323">
        <v>45658</v>
      </c>
      <c r="AL1534" s="323">
        <v>46022</v>
      </c>
      <c r="AM1534" s="324">
        <v>8760</v>
      </c>
      <c r="AN1534" s="325">
        <v>164</v>
      </c>
      <c r="AO1534" s="274">
        <f t="shared" si="465"/>
        <v>1.02495</v>
      </c>
      <c r="AP1534" s="326">
        <f t="shared" si="474"/>
        <v>160.0078052587931</v>
      </c>
      <c r="AQ1534" s="296" t="str">
        <f t="shared" si="475"/>
        <v/>
      </c>
      <c r="AR1534" s="296"/>
      <c r="AS1534" s="332">
        <v>44733</v>
      </c>
      <c r="AT1534" s="2" t="s">
        <v>115</v>
      </c>
      <c r="AU1534" s="2" t="s">
        <v>116</v>
      </c>
      <c r="AV1534" s="323">
        <v>45200</v>
      </c>
      <c r="AW1534" s="323">
        <v>45291</v>
      </c>
      <c r="AX1534" s="324">
        <v>2209</v>
      </c>
      <c r="AY1534" s="325">
        <v>259.7</v>
      </c>
      <c r="AZ1534" s="274">
        <f t="shared" si="466"/>
        <v>1.02495</v>
      </c>
      <c r="BA1534" s="326">
        <f t="shared" si="476"/>
        <v>253.3782135713937</v>
      </c>
      <c r="BB1534" s="296" t="str">
        <f t="shared" si="477"/>
        <v/>
      </c>
      <c r="BC1534">
        <f t="shared" si="467"/>
        <v>1</v>
      </c>
      <c r="BD1534" s="296"/>
      <c r="BE1534" s="296"/>
      <c r="BF1534" s="332">
        <v>45096</v>
      </c>
      <c r="BG1534" s="2" t="s">
        <v>115</v>
      </c>
      <c r="BH1534" s="2" t="s">
        <v>140</v>
      </c>
      <c r="BI1534" s="323">
        <v>45566</v>
      </c>
      <c r="BJ1534" s="323">
        <v>45657</v>
      </c>
      <c r="BK1534" s="324">
        <v>2209</v>
      </c>
      <c r="BL1534" s="325">
        <v>159.41999999999999</v>
      </c>
      <c r="BM1534" s="274">
        <f t="shared" si="468"/>
        <v>0.97602</v>
      </c>
      <c r="BN1534" s="326">
        <f t="shared" si="478"/>
        <v>163.33681686850679</v>
      </c>
      <c r="BO1534" s="296" t="str">
        <f t="shared" si="479"/>
        <v/>
      </c>
      <c r="BP1534" t="str">
        <f t="shared" si="469"/>
        <v/>
      </c>
      <c r="BQ1534" s="296"/>
      <c r="BR1534" s="332">
        <v>45076</v>
      </c>
      <c r="BS1534" s="2" t="s">
        <v>108</v>
      </c>
      <c r="BT1534" s="2" t="s">
        <v>138</v>
      </c>
      <c r="BU1534" s="323">
        <v>46023</v>
      </c>
      <c r="BV1534" s="323">
        <v>46387</v>
      </c>
      <c r="BW1534" s="324">
        <v>8760</v>
      </c>
      <c r="BX1534" s="325">
        <v>97.15</v>
      </c>
      <c r="BY1534" s="274">
        <f t="shared" si="470"/>
        <v>0.97533000000000003</v>
      </c>
      <c r="BZ1534" s="326">
        <f t="shared" si="480"/>
        <v>99.607312396829798</v>
      </c>
      <c r="CA1534" s="296" t="str">
        <f t="shared" si="481"/>
        <v/>
      </c>
    </row>
    <row r="1535" spans="12:79" x14ac:dyDescent="0.25">
      <c r="L1535" s="332">
        <v>43836</v>
      </c>
      <c r="M1535" s="2" t="s">
        <v>108</v>
      </c>
      <c r="N1535" s="2" t="s">
        <v>133</v>
      </c>
      <c r="O1535" s="323">
        <v>44562</v>
      </c>
      <c r="P1535" s="323">
        <v>44926</v>
      </c>
      <c r="Q1535" s="324">
        <v>8760</v>
      </c>
      <c r="R1535" s="325">
        <v>46.89</v>
      </c>
      <c r="S1535" s="274">
        <f t="shared" si="462"/>
        <v>1.0763799999999999</v>
      </c>
      <c r="T1535" s="326">
        <f t="shared" si="471"/>
        <v>43.562682324086296</v>
      </c>
      <c r="U1535" s="296" t="str">
        <f t="shared" si="463"/>
        <v/>
      </c>
      <c r="V1535" s="296"/>
      <c r="W1535" s="332">
        <v>44267</v>
      </c>
      <c r="X1535" s="2" t="s">
        <v>108</v>
      </c>
      <c r="Y1535" s="2" t="s">
        <v>141</v>
      </c>
      <c r="Z1535" s="323">
        <v>46388</v>
      </c>
      <c r="AA1535" s="323">
        <v>46752</v>
      </c>
      <c r="AB1535" s="324">
        <v>8760</v>
      </c>
      <c r="AC1535" s="325">
        <v>52.78</v>
      </c>
      <c r="AD1535" s="274">
        <f t="shared" si="464"/>
        <v>1.1062399999999999</v>
      </c>
      <c r="AE1535" s="326">
        <f t="shared" si="472"/>
        <v>47.711165750650856</v>
      </c>
      <c r="AF1535" s="296" t="str">
        <f t="shared" si="473"/>
        <v/>
      </c>
      <c r="AG1535" s="296"/>
      <c r="AH1535" s="332">
        <v>44713</v>
      </c>
      <c r="AI1535" s="2" t="s">
        <v>108</v>
      </c>
      <c r="AJ1535" s="2" t="s">
        <v>138</v>
      </c>
      <c r="AK1535" s="323">
        <v>46023</v>
      </c>
      <c r="AL1535" s="323">
        <v>46387</v>
      </c>
      <c r="AM1535" s="324">
        <v>8760</v>
      </c>
      <c r="AN1535" s="325">
        <v>145.25</v>
      </c>
      <c r="AO1535" s="274">
        <f t="shared" si="465"/>
        <v>1.02495</v>
      </c>
      <c r="AP1535" s="326">
        <f t="shared" si="474"/>
        <v>141.7142299624372</v>
      </c>
      <c r="AQ1535" s="296" t="str">
        <f t="shared" si="475"/>
        <v/>
      </c>
      <c r="AR1535" s="296"/>
      <c r="AS1535" s="332">
        <v>44733</v>
      </c>
      <c r="AT1535" s="2" t="s">
        <v>115</v>
      </c>
      <c r="AU1535" s="2" t="s">
        <v>111</v>
      </c>
      <c r="AV1535" s="323">
        <v>45292</v>
      </c>
      <c r="AW1535" s="323">
        <v>45382</v>
      </c>
      <c r="AX1535" s="324">
        <v>2183</v>
      </c>
      <c r="AY1535" s="325">
        <v>242.28</v>
      </c>
      <c r="AZ1535" s="274">
        <f t="shared" si="466"/>
        <v>1.02495</v>
      </c>
      <c r="BA1535" s="326">
        <f t="shared" si="476"/>
        <v>236.38226254939264</v>
      </c>
      <c r="BB1535" s="296" t="str">
        <f t="shared" si="477"/>
        <v/>
      </c>
      <c r="BC1535">
        <f t="shared" si="467"/>
        <v>1</v>
      </c>
      <c r="BD1535" s="296"/>
      <c r="BE1535" s="296"/>
      <c r="BF1535" s="332">
        <v>45096</v>
      </c>
      <c r="BG1535" s="2" t="s">
        <v>115</v>
      </c>
      <c r="BH1535" s="2" t="s">
        <v>135</v>
      </c>
      <c r="BI1535" s="323">
        <v>45658</v>
      </c>
      <c r="BJ1535" s="323">
        <v>45747</v>
      </c>
      <c r="BK1535" s="324">
        <v>2159</v>
      </c>
      <c r="BL1535" s="325">
        <v>159.57</v>
      </c>
      <c r="BM1535" s="274">
        <f t="shared" si="468"/>
        <v>0.97602</v>
      </c>
      <c r="BN1535" s="326">
        <f t="shared" si="478"/>
        <v>163.49050224380647</v>
      </c>
      <c r="BO1535" s="296" t="str">
        <f t="shared" si="479"/>
        <v/>
      </c>
      <c r="BP1535" t="str">
        <f t="shared" si="469"/>
        <v/>
      </c>
      <c r="BQ1535" s="296"/>
      <c r="BR1535" s="332">
        <v>45076</v>
      </c>
      <c r="BS1535" s="2" t="s">
        <v>108</v>
      </c>
      <c r="BT1535" s="2" t="s">
        <v>141</v>
      </c>
      <c r="BU1535" s="323">
        <v>46388</v>
      </c>
      <c r="BV1535" s="323">
        <v>46752</v>
      </c>
      <c r="BW1535" s="324">
        <v>8760</v>
      </c>
      <c r="BX1535" s="325">
        <v>85.7</v>
      </c>
      <c r="BY1535" s="274">
        <f t="shared" si="470"/>
        <v>0.97533000000000003</v>
      </c>
      <c r="BZ1535" s="326">
        <f t="shared" si="480"/>
        <v>87.867696061845734</v>
      </c>
      <c r="CA1535" s="296" t="str">
        <f t="shared" si="481"/>
        <v/>
      </c>
    </row>
    <row r="1536" spans="12:79" x14ac:dyDescent="0.25">
      <c r="L1536" s="332">
        <v>43836</v>
      </c>
      <c r="M1536" s="2" t="s">
        <v>108</v>
      </c>
      <c r="N1536" s="2" t="s">
        <v>110</v>
      </c>
      <c r="O1536" s="323">
        <v>44927</v>
      </c>
      <c r="P1536" s="323">
        <v>45291</v>
      </c>
      <c r="Q1536" s="324">
        <v>8760</v>
      </c>
      <c r="R1536" s="325">
        <v>48.12</v>
      </c>
      <c r="S1536" s="274">
        <f t="shared" si="462"/>
        <v>1.0763799999999999</v>
      </c>
      <c r="T1536" s="326">
        <f t="shared" si="471"/>
        <v>44.705401438153814</v>
      </c>
      <c r="U1536" s="296" t="str">
        <f t="shared" si="463"/>
        <v/>
      </c>
      <c r="V1536" s="296"/>
      <c r="W1536" s="332">
        <v>44266</v>
      </c>
      <c r="X1536" s="2" t="s">
        <v>108</v>
      </c>
      <c r="Y1536" s="2" t="s">
        <v>133</v>
      </c>
      <c r="Z1536" s="323">
        <v>44562</v>
      </c>
      <c r="AA1536" s="323">
        <v>44926</v>
      </c>
      <c r="AB1536" s="324">
        <v>8760</v>
      </c>
      <c r="AC1536" s="325">
        <v>55.53</v>
      </c>
      <c r="AD1536" s="274">
        <f t="shared" si="464"/>
        <v>1.1062399999999999</v>
      </c>
      <c r="AE1536" s="326">
        <f t="shared" si="472"/>
        <v>50.197063928261507</v>
      </c>
      <c r="AF1536" s="296" t="str">
        <f t="shared" si="473"/>
        <v/>
      </c>
      <c r="AG1536" s="296"/>
      <c r="AH1536" s="332">
        <v>44713</v>
      </c>
      <c r="AI1536" s="2" t="s">
        <v>108</v>
      </c>
      <c r="AJ1536" s="2" t="s">
        <v>141</v>
      </c>
      <c r="AK1536" s="323">
        <v>46388</v>
      </c>
      <c r="AL1536" s="323">
        <v>46752</v>
      </c>
      <c r="AM1536" s="324">
        <v>8760</v>
      </c>
      <c r="AN1536" s="325">
        <v>129.74</v>
      </c>
      <c r="AO1536" s="274">
        <f t="shared" si="465"/>
        <v>1.02495</v>
      </c>
      <c r="AP1536" s="326">
        <f t="shared" si="474"/>
        <v>126.58178447729158</v>
      </c>
      <c r="AQ1536" s="296" t="str">
        <f t="shared" si="475"/>
        <v/>
      </c>
      <c r="AR1536" s="296"/>
      <c r="AS1536" s="332">
        <v>44733</v>
      </c>
      <c r="AT1536" s="2" t="s">
        <v>115</v>
      </c>
      <c r="AU1536" s="2" t="s">
        <v>117</v>
      </c>
      <c r="AV1536" s="323">
        <v>45383</v>
      </c>
      <c r="AW1536" s="323">
        <v>45473</v>
      </c>
      <c r="AX1536" s="324">
        <v>2184</v>
      </c>
      <c r="AY1536" s="325">
        <v>125.96</v>
      </c>
      <c r="AZ1536" s="274">
        <f t="shared" si="466"/>
        <v>1.02495</v>
      </c>
      <c r="BA1536" s="326">
        <f t="shared" si="476"/>
        <v>122.89379969754621</v>
      </c>
      <c r="BB1536" s="296" t="str">
        <f t="shared" si="477"/>
        <v/>
      </c>
      <c r="BC1536">
        <f t="shared" si="467"/>
        <v>1</v>
      </c>
      <c r="BD1536" s="296"/>
      <c r="BE1536" s="296"/>
      <c r="BF1536" s="332">
        <v>45096</v>
      </c>
      <c r="BG1536" s="2" t="s">
        <v>115</v>
      </c>
      <c r="BH1536" s="2" t="s">
        <v>145</v>
      </c>
      <c r="BI1536" s="323">
        <v>45748</v>
      </c>
      <c r="BJ1536" s="323">
        <v>45838</v>
      </c>
      <c r="BK1536" s="324">
        <v>2184</v>
      </c>
      <c r="BL1536" s="325">
        <v>104.41</v>
      </c>
      <c r="BM1536" s="274">
        <f t="shared" si="468"/>
        <v>0.97602</v>
      </c>
      <c r="BN1536" s="326">
        <f t="shared" si="478"/>
        <v>106.97526690026844</v>
      </c>
      <c r="BO1536" s="296" t="str">
        <f t="shared" si="479"/>
        <v/>
      </c>
      <c r="BP1536" t="str">
        <f t="shared" si="469"/>
        <v/>
      </c>
      <c r="BQ1536" s="296"/>
      <c r="BR1536" s="332">
        <v>45076</v>
      </c>
      <c r="BS1536" s="2" t="s">
        <v>108</v>
      </c>
      <c r="BT1536" s="2" t="s">
        <v>143</v>
      </c>
      <c r="BU1536" s="323">
        <v>46753</v>
      </c>
      <c r="BV1536" s="323">
        <v>47118</v>
      </c>
      <c r="BW1536" s="324">
        <v>8784</v>
      </c>
      <c r="BX1536" s="325">
        <v>83.84</v>
      </c>
      <c r="BY1536" s="274">
        <f t="shared" si="470"/>
        <v>0.97533000000000003</v>
      </c>
      <c r="BZ1536" s="326">
        <f t="shared" si="480"/>
        <v>85.960649216162736</v>
      </c>
      <c r="CA1536" s="296" t="str">
        <f t="shared" si="481"/>
        <v/>
      </c>
    </row>
    <row r="1537" spans="12:79" x14ac:dyDescent="0.25">
      <c r="L1537" s="332">
        <v>43836</v>
      </c>
      <c r="M1537" s="2" t="s">
        <v>108</v>
      </c>
      <c r="N1537" s="2" t="s">
        <v>111</v>
      </c>
      <c r="O1537" s="323">
        <v>45292</v>
      </c>
      <c r="P1537" s="323">
        <v>45657</v>
      </c>
      <c r="Q1537" s="324">
        <v>8784</v>
      </c>
      <c r="R1537" s="325">
        <v>48.65</v>
      </c>
      <c r="S1537" s="274">
        <f t="shared" si="462"/>
        <v>1.0763799999999999</v>
      </c>
      <c r="T1537" s="326">
        <f t="shared" si="471"/>
        <v>45.197792601125997</v>
      </c>
      <c r="U1537" s="296" t="str">
        <f t="shared" si="463"/>
        <v/>
      </c>
      <c r="V1537" s="296"/>
      <c r="W1537" s="332">
        <v>44266</v>
      </c>
      <c r="X1537" s="2" t="s">
        <v>108</v>
      </c>
      <c r="Y1537" s="2" t="s">
        <v>110</v>
      </c>
      <c r="Z1537" s="323">
        <v>44927</v>
      </c>
      <c r="AA1537" s="323">
        <v>45291</v>
      </c>
      <c r="AB1537" s="324">
        <v>8760</v>
      </c>
      <c r="AC1537" s="325">
        <v>55.68</v>
      </c>
      <c r="AD1537" s="274">
        <f t="shared" si="464"/>
        <v>1.1062399999999999</v>
      </c>
      <c r="AE1537" s="326">
        <f t="shared" si="472"/>
        <v>50.332658374312992</v>
      </c>
      <c r="AF1537" s="296" t="str">
        <f t="shared" si="473"/>
        <v/>
      </c>
      <c r="AG1537" s="296"/>
      <c r="AH1537" s="332">
        <v>44713</v>
      </c>
      <c r="AI1537" s="2" t="s">
        <v>108</v>
      </c>
      <c r="AJ1537" s="2" t="s">
        <v>143</v>
      </c>
      <c r="AK1537" s="323">
        <v>46753</v>
      </c>
      <c r="AL1537" s="323">
        <v>47118</v>
      </c>
      <c r="AM1537" s="324">
        <v>8784</v>
      </c>
      <c r="AN1537" s="325">
        <v>127.74</v>
      </c>
      <c r="AO1537" s="274">
        <f t="shared" si="465"/>
        <v>1.02495</v>
      </c>
      <c r="AP1537" s="326">
        <f t="shared" si="474"/>
        <v>124.63046977901361</v>
      </c>
      <c r="AQ1537" s="296" t="str">
        <f t="shared" si="475"/>
        <v/>
      </c>
      <c r="AR1537" s="296"/>
      <c r="AS1537" s="332">
        <v>44733</v>
      </c>
      <c r="AT1537" s="2" t="s">
        <v>115</v>
      </c>
      <c r="AU1537" s="2" t="s">
        <v>118</v>
      </c>
      <c r="AV1537" s="323">
        <v>45474</v>
      </c>
      <c r="AW1537" s="323">
        <v>45565</v>
      </c>
      <c r="AX1537" s="324">
        <v>2208</v>
      </c>
      <c r="AY1537" s="325">
        <v>124.83</v>
      </c>
      <c r="AZ1537" s="274">
        <f t="shared" si="466"/>
        <v>1.02495</v>
      </c>
      <c r="BA1537" s="326">
        <f t="shared" si="476"/>
        <v>121.79130689301917</v>
      </c>
      <c r="BB1537" s="296" t="str">
        <f t="shared" si="477"/>
        <v/>
      </c>
      <c r="BC1537">
        <f t="shared" si="467"/>
        <v>1</v>
      </c>
      <c r="BD1537" s="296"/>
      <c r="BE1537" s="296"/>
      <c r="BF1537" s="332">
        <v>45096</v>
      </c>
      <c r="BG1537" s="2" t="s">
        <v>115</v>
      </c>
      <c r="BH1537" s="2" t="s">
        <v>148</v>
      </c>
      <c r="BI1537" s="323">
        <v>45839</v>
      </c>
      <c r="BJ1537" s="323">
        <v>45930</v>
      </c>
      <c r="BK1537" s="324">
        <v>2208</v>
      </c>
      <c r="BL1537" s="325">
        <v>104.41</v>
      </c>
      <c r="BM1537" s="274">
        <f t="shared" si="468"/>
        <v>0.97602</v>
      </c>
      <c r="BN1537" s="326">
        <f t="shared" si="478"/>
        <v>106.97526690026844</v>
      </c>
      <c r="BO1537" s="296" t="str">
        <f t="shared" si="479"/>
        <v/>
      </c>
      <c r="BP1537" t="str">
        <f t="shared" si="469"/>
        <v/>
      </c>
      <c r="BQ1537" s="296"/>
      <c r="BR1537" s="332">
        <v>45076</v>
      </c>
      <c r="BS1537" s="2" t="s">
        <v>108</v>
      </c>
      <c r="BT1537" s="2" t="s">
        <v>146</v>
      </c>
      <c r="BU1537" s="323">
        <v>47119</v>
      </c>
      <c r="BV1537" s="323">
        <v>47483</v>
      </c>
      <c r="BW1537" s="324">
        <v>8760</v>
      </c>
      <c r="BX1537" s="325">
        <v>83</v>
      </c>
      <c r="BY1537" s="274">
        <f t="shared" si="470"/>
        <v>0.97533000000000003</v>
      </c>
      <c r="BZ1537" s="326">
        <f t="shared" si="480"/>
        <v>85.09940225359621</v>
      </c>
      <c r="CA1537" s="296" t="str">
        <f t="shared" si="481"/>
        <v/>
      </c>
    </row>
    <row r="1538" spans="12:79" x14ac:dyDescent="0.25">
      <c r="L1538" s="332">
        <v>43836</v>
      </c>
      <c r="M1538" s="2" t="s">
        <v>108</v>
      </c>
      <c r="N1538" s="2" t="s">
        <v>135</v>
      </c>
      <c r="O1538" s="323">
        <v>45658</v>
      </c>
      <c r="P1538" s="323">
        <v>46022</v>
      </c>
      <c r="Q1538" s="324">
        <v>8760</v>
      </c>
      <c r="R1538" s="325">
        <v>49.15</v>
      </c>
      <c r="S1538" s="274">
        <f t="shared" si="462"/>
        <v>1.0763799999999999</v>
      </c>
      <c r="T1538" s="326">
        <f t="shared" si="471"/>
        <v>45.662312566194096</v>
      </c>
      <c r="U1538" s="296" t="str">
        <f t="shared" si="463"/>
        <v/>
      </c>
      <c r="V1538" s="296"/>
      <c r="W1538" s="332">
        <v>44266</v>
      </c>
      <c r="X1538" s="2" t="s">
        <v>108</v>
      </c>
      <c r="Y1538" s="2" t="s">
        <v>111</v>
      </c>
      <c r="Z1538" s="323">
        <v>45292</v>
      </c>
      <c r="AA1538" s="323">
        <v>45657</v>
      </c>
      <c r="AB1538" s="324">
        <v>8784</v>
      </c>
      <c r="AC1538" s="325">
        <v>53.1</v>
      </c>
      <c r="AD1538" s="274">
        <f t="shared" si="464"/>
        <v>1.1062399999999999</v>
      </c>
      <c r="AE1538" s="326">
        <f t="shared" si="472"/>
        <v>48.000433902227371</v>
      </c>
      <c r="AF1538" s="296" t="str">
        <f t="shared" si="473"/>
        <v/>
      </c>
      <c r="AG1538" s="296"/>
      <c r="AH1538" s="332">
        <v>44713</v>
      </c>
      <c r="AI1538" s="2" t="s">
        <v>108</v>
      </c>
      <c r="AJ1538" s="2" t="s">
        <v>146</v>
      </c>
      <c r="AK1538" s="323">
        <v>47119</v>
      </c>
      <c r="AL1538" s="323">
        <v>47483</v>
      </c>
      <c r="AM1538" s="324">
        <v>8760</v>
      </c>
      <c r="AN1538" s="325">
        <v>126.5</v>
      </c>
      <c r="AO1538" s="274">
        <f t="shared" si="465"/>
        <v>1.02495</v>
      </c>
      <c r="AP1538" s="326">
        <f t="shared" si="474"/>
        <v>123.42065466608126</v>
      </c>
      <c r="AQ1538" s="296" t="str">
        <f t="shared" si="475"/>
        <v/>
      </c>
      <c r="AR1538" s="296"/>
      <c r="AS1538" s="332">
        <v>44733</v>
      </c>
      <c r="AT1538" s="2" t="s">
        <v>115</v>
      </c>
      <c r="AU1538" s="2" t="s">
        <v>140</v>
      </c>
      <c r="AV1538" s="323">
        <v>45566</v>
      </c>
      <c r="AW1538" s="323">
        <v>45657</v>
      </c>
      <c r="AX1538" s="324">
        <v>2209</v>
      </c>
      <c r="AY1538" s="325">
        <v>168.3</v>
      </c>
      <c r="AZ1538" s="274">
        <f t="shared" si="466"/>
        <v>1.02495</v>
      </c>
      <c r="BA1538" s="326">
        <f t="shared" si="476"/>
        <v>164.20313186009074</v>
      </c>
      <c r="BB1538" s="296" t="str">
        <f t="shared" si="477"/>
        <v/>
      </c>
      <c r="BC1538" t="str">
        <f t="shared" si="467"/>
        <v/>
      </c>
      <c r="BD1538" s="296"/>
      <c r="BE1538" s="296"/>
      <c r="BF1538" s="332">
        <v>45096</v>
      </c>
      <c r="BG1538" s="2" t="s">
        <v>115</v>
      </c>
      <c r="BH1538" s="2" t="s">
        <v>152</v>
      </c>
      <c r="BI1538" s="323">
        <v>45931</v>
      </c>
      <c r="BJ1538" s="323">
        <v>46022</v>
      </c>
      <c r="BK1538" s="324">
        <v>2209</v>
      </c>
      <c r="BL1538" s="325">
        <v>135.16999999999999</v>
      </c>
      <c r="BM1538" s="274">
        <f t="shared" si="468"/>
        <v>0.97602</v>
      </c>
      <c r="BN1538" s="326">
        <f t="shared" si="478"/>
        <v>138.49101452839079</v>
      </c>
      <c r="BO1538" s="296" t="str">
        <f t="shared" si="479"/>
        <v/>
      </c>
      <c r="BP1538" t="str">
        <f t="shared" si="469"/>
        <v/>
      </c>
      <c r="BQ1538" s="296"/>
      <c r="BR1538" s="332">
        <v>45076</v>
      </c>
      <c r="BS1538" s="2" t="s">
        <v>108</v>
      </c>
      <c r="BT1538" s="2" t="s">
        <v>149</v>
      </c>
      <c r="BU1538" s="323">
        <v>47484</v>
      </c>
      <c r="BV1538" s="323">
        <v>47848</v>
      </c>
      <c r="BW1538" s="324">
        <v>8760</v>
      </c>
      <c r="BX1538" s="325">
        <v>83.3</v>
      </c>
      <c r="BY1538" s="274">
        <f t="shared" si="470"/>
        <v>0.97533000000000003</v>
      </c>
      <c r="BZ1538" s="326">
        <f t="shared" si="480"/>
        <v>85.406990454512822</v>
      </c>
      <c r="CA1538" s="296" t="str">
        <f t="shared" si="481"/>
        <v/>
      </c>
    </row>
    <row r="1539" spans="12:79" x14ac:dyDescent="0.25">
      <c r="L1539" s="332">
        <v>43836</v>
      </c>
      <c r="M1539" s="2" t="s">
        <v>108</v>
      </c>
      <c r="N1539" s="2" t="s">
        <v>138</v>
      </c>
      <c r="O1539" s="323">
        <v>46023</v>
      </c>
      <c r="P1539" s="323">
        <v>46387</v>
      </c>
      <c r="Q1539" s="324">
        <v>8760</v>
      </c>
      <c r="R1539" s="325">
        <v>49.7</v>
      </c>
      <c r="S1539" s="274">
        <f t="shared" si="462"/>
        <v>1.0763799999999999</v>
      </c>
      <c r="T1539" s="326">
        <f t="shared" si="471"/>
        <v>46.173284527769013</v>
      </c>
      <c r="U1539" s="296" t="str">
        <f t="shared" si="463"/>
        <v/>
      </c>
      <c r="V1539" s="296"/>
      <c r="W1539" s="332">
        <v>44266</v>
      </c>
      <c r="X1539" s="2" t="s">
        <v>108</v>
      </c>
      <c r="Y1539" s="2" t="s">
        <v>135</v>
      </c>
      <c r="Z1539" s="323">
        <v>45658</v>
      </c>
      <c r="AA1539" s="323">
        <v>46022</v>
      </c>
      <c r="AB1539" s="324">
        <v>8760</v>
      </c>
      <c r="AC1539" s="325">
        <v>52.05</v>
      </c>
      <c r="AD1539" s="274">
        <f t="shared" si="464"/>
        <v>1.1062399999999999</v>
      </c>
      <c r="AE1539" s="326">
        <f t="shared" si="472"/>
        <v>47.051272779866942</v>
      </c>
      <c r="AF1539" s="296" t="str">
        <f t="shared" si="473"/>
        <v/>
      </c>
      <c r="AG1539" s="296"/>
      <c r="AH1539" s="332">
        <v>44713</v>
      </c>
      <c r="AI1539" s="2" t="s">
        <v>108</v>
      </c>
      <c r="AJ1539" s="2" t="s">
        <v>149</v>
      </c>
      <c r="AK1539" s="323">
        <v>47484</v>
      </c>
      <c r="AL1539" s="323">
        <v>47848</v>
      </c>
      <c r="AM1539" s="324">
        <v>8760</v>
      </c>
      <c r="AN1539" s="325">
        <v>126.13</v>
      </c>
      <c r="AO1539" s="274">
        <f t="shared" si="465"/>
        <v>1.02495</v>
      </c>
      <c r="AP1539" s="326">
        <f t="shared" si="474"/>
        <v>123.05966144689984</v>
      </c>
      <c r="AQ1539" s="296" t="str">
        <f t="shared" si="475"/>
        <v/>
      </c>
      <c r="AR1539" s="296"/>
      <c r="AS1539" s="332">
        <v>44733</v>
      </c>
      <c r="AT1539" s="2" t="s">
        <v>115</v>
      </c>
      <c r="AU1539" s="2" t="s">
        <v>135</v>
      </c>
      <c r="AV1539" s="323">
        <v>45658</v>
      </c>
      <c r="AW1539" s="323">
        <v>45747</v>
      </c>
      <c r="AX1539" s="324">
        <v>2159</v>
      </c>
      <c r="AY1539" s="325">
        <v>167</v>
      </c>
      <c r="AZ1539" s="274">
        <f t="shared" si="466"/>
        <v>1.02495</v>
      </c>
      <c r="BA1539" s="326">
        <f t="shared" si="476"/>
        <v>162.93477730621007</v>
      </c>
      <c r="BB1539" s="296" t="str">
        <f t="shared" si="477"/>
        <v/>
      </c>
      <c r="BC1539" t="str">
        <f t="shared" si="467"/>
        <v/>
      </c>
      <c r="BD1539" s="296"/>
      <c r="BE1539" s="296"/>
      <c r="BF1539" s="332">
        <v>45096</v>
      </c>
      <c r="BG1539" s="2" t="s">
        <v>115</v>
      </c>
      <c r="BH1539" s="2" t="s">
        <v>138</v>
      </c>
      <c r="BI1539" s="323">
        <v>46023</v>
      </c>
      <c r="BJ1539" s="323">
        <v>46112</v>
      </c>
      <c r="BK1539" s="324">
        <v>2159</v>
      </c>
      <c r="BL1539" s="325"/>
      <c r="BM1539" s="274">
        <f t="shared" si="468"/>
        <v>0.97602</v>
      </c>
      <c r="BN1539" s="326" t="str">
        <f t="shared" si="478"/>
        <v/>
      </c>
      <c r="BO1539" s="296" t="str">
        <f t="shared" si="479"/>
        <v/>
      </c>
      <c r="BP1539" t="str">
        <f t="shared" si="469"/>
        <v/>
      </c>
      <c r="BQ1539" s="296"/>
      <c r="BR1539" s="332">
        <v>45076</v>
      </c>
      <c r="BS1539" s="2" t="s">
        <v>108</v>
      </c>
      <c r="BT1539" s="2" t="s">
        <v>153</v>
      </c>
      <c r="BU1539" s="323">
        <v>47849</v>
      </c>
      <c r="BV1539" s="323">
        <v>48213</v>
      </c>
      <c r="BW1539" s="324">
        <v>8760</v>
      </c>
      <c r="BX1539" s="325">
        <v>83.02</v>
      </c>
      <c r="BY1539" s="274">
        <f t="shared" si="470"/>
        <v>0.97533000000000003</v>
      </c>
      <c r="BZ1539" s="326">
        <f t="shared" si="480"/>
        <v>85.119908133657319</v>
      </c>
      <c r="CA1539" s="296" t="str">
        <f t="shared" si="481"/>
        <v/>
      </c>
    </row>
    <row r="1540" spans="12:79" x14ac:dyDescent="0.25">
      <c r="L1540" s="332">
        <v>43833</v>
      </c>
      <c r="M1540" s="2" t="s">
        <v>108</v>
      </c>
      <c r="N1540" s="2" t="s">
        <v>151</v>
      </c>
      <c r="O1540" s="323">
        <v>44197</v>
      </c>
      <c r="P1540" s="323">
        <v>44561</v>
      </c>
      <c r="Q1540" s="324">
        <v>8760</v>
      </c>
      <c r="R1540" s="325">
        <v>44.85</v>
      </c>
      <c r="S1540" s="274">
        <f t="shared" si="462"/>
        <v>1.0763799999999999</v>
      </c>
      <c r="T1540" s="326">
        <f t="shared" si="471"/>
        <v>41.667440866608452</v>
      </c>
      <c r="U1540" s="296" t="str">
        <f t="shared" si="463"/>
        <v/>
      </c>
      <c r="V1540" s="296"/>
      <c r="W1540" s="332">
        <v>44266</v>
      </c>
      <c r="X1540" s="2" t="s">
        <v>108</v>
      </c>
      <c r="Y1540" s="2" t="s">
        <v>138</v>
      </c>
      <c r="Z1540" s="323">
        <v>46023</v>
      </c>
      <c r="AA1540" s="323">
        <v>46387</v>
      </c>
      <c r="AB1540" s="324">
        <v>8760</v>
      </c>
      <c r="AC1540" s="325">
        <v>52.3</v>
      </c>
      <c r="AD1540" s="274">
        <f t="shared" si="464"/>
        <v>1.1062399999999999</v>
      </c>
      <c r="AE1540" s="326">
        <f t="shared" si="472"/>
        <v>47.277263523286088</v>
      </c>
      <c r="AF1540" s="296" t="str">
        <f t="shared" si="473"/>
        <v/>
      </c>
      <c r="AG1540" s="296"/>
      <c r="AH1540" s="332">
        <v>44713</v>
      </c>
      <c r="AI1540" s="2" t="s">
        <v>108</v>
      </c>
      <c r="AJ1540" s="2" t="s">
        <v>153</v>
      </c>
      <c r="AK1540" s="323">
        <v>47849</v>
      </c>
      <c r="AL1540" s="323">
        <v>48213</v>
      </c>
      <c r="AM1540" s="324">
        <v>8760</v>
      </c>
      <c r="AN1540" s="325">
        <v>125.8</v>
      </c>
      <c r="AO1540" s="274">
        <f t="shared" si="465"/>
        <v>1.02495</v>
      </c>
      <c r="AP1540" s="326">
        <f t="shared" si="474"/>
        <v>122.73769452168398</v>
      </c>
      <c r="AQ1540" s="296" t="str">
        <f t="shared" si="475"/>
        <v/>
      </c>
      <c r="AR1540" s="296"/>
      <c r="AS1540" s="332">
        <v>44732</v>
      </c>
      <c r="AT1540" s="2" t="s">
        <v>115</v>
      </c>
      <c r="AU1540" s="2" t="s">
        <v>200</v>
      </c>
      <c r="AV1540" s="323">
        <v>44743</v>
      </c>
      <c r="AW1540" s="323">
        <v>44834</v>
      </c>
      <c r="AX1540" s="324">
        <v>2208</v>
      </c>
      <c r="AY1540" s="325">
        <v>263.79000000000002</v>
      </c>
      <c r="AZ1540" s="274">
        <f t="shared" si="466"/>
        <v>1.02495</v>
      </c>
      <c r="BA1540" s="326">
        <f t="shared" si="476"/>
        <v>257.36865212937215</v>
      </c>
      <c r="BB1540" s="296" t="str">
        <f t="shared" si="477"/>
        <v/>
      </c>
      <c r="BC1540" t="str">
        <f t="shared" si="467"/>
        <v/>
      </c>
      <c r="BD1540" s="296"/>
      <c r="BE1540" s="296"/>
      <c r="BF1540" s="332">
        <v>45093</v>
      </c>
      <c r="BG1540" s="2" t="s">
        <v>115</v>
      </c>
      <c r="BH1540" s="2" t="s">
        <v>137</v>
      </c>
      <c r="BI1540" s="323">
        <v>45108</v>
      </c>
      <c r="BJ1540" s="323">
        <v>45199</v>
      </c>
      <c r="BK1540" s="324">
        <v>2208</v>
      </c>
      <c r="BL1540" s="325">
        <v>109.39</v>
      </c>
      <c r="BM1540" s="274">
        <f t="shared" si="468"/>
        <v>0.97602</v>
      </c>
      <c r="BN1540" s="326">
        <f t="shared" si="478"/>
        <v>112.07762136021803</v>
      </c>
      <c r="BO1540" s="296" t="str">
        <f t="shared" si="479"/>
        <v/>
      </c>
      <c r="BP1540" t="str">
        <f t="shared" si="469"/>
        <v/>
      </c>
      <c r="BQ1540" s="296"/>
      <c r="BR1540" s="332">
        <v>45076</v>
      </c>
      <c r="BS1540" s="2" t="s">
        <v>108</v>
      </c>
      <c r="BT1540" s="2" t="s">
        <v>155</v>
      </c>
      <c r="BU1540" s="323">
        <v>48214</v>
      </c>
      <c r="BV1540" s="323">
        <v>48579</v>
      </c>
      <c r="BW1540" s="324">
        <v>8784</v>
      </c>
      <c r="BX1540" s="325">
        <v>82.52</v>
      </c>
      <c r="BY1540" s="274">
        <f t="shared" si="470"/>
        <v>0.97533000000000003</v>
      </c>
      <c r="BZ1540" s="326">
        <f t="shared" si="480"/>
        <v>84.607261132129636</v>
      </c>
      <c r="CA1540" s="296" t="str">
        <f t="shared" si="481"/>
        <v/>
      </c>
    </row>
    <row r="1541" spans="12:79" x14ac:dyDescent="0.25">
      <c r="L1541" s="332">
        <v>43833</v>
      </c>
      <c r="M1541" s="2" t="s">
        <v>108</v>
      </c>
      <c r="N1541" s="2" t="s">
        <v>133</v>
      </c>
      <c r="O1541" s="323">
        <v>44562</v>
      </c>
      <c r="P1541" s="323">
        <v>44926</v>
      </c>
      <c r="Q1541" s="324">
        <v>8760</v>
      </c>
      <c r="R1541" s="325">
        <v>47.08</v>
      </c>
      <c r="S1541" s="274">
        <f t="shared" si="462"/>
        <v>1.0763799999999999</v>
      </c>
      <c r="T1541" s="326">
        <f t="shared" si="471"/>
        <v>43.739199910812168</v>
      </c>
      <c r="U1541" s="296" t="str">
        <f t="shared" si="463"/>
        <v/>
      </c>
      <c r="V1541" s="296"/>
      <c r="W1541" s="332">
        <v>44266</v>
      </c>
      <c r="X1541" s="2" t="s">
        <v>108</v>
      </c>
      <c r="Y1541" s="2" t="s">
        <v>141</v>
      </c>
      <c r="Z1541" s="323">
        <v>46388</v>
      </c>
      <c r="AA1541" s="323">
        <v>46752</v>
      </c>
      <c r="AB1541" s="324">
        <v>8760</v>
      </c>
      <c r="AC1541" s="325">
        <v>52.68</v>
      </c>
      <c r="AD1541" s="274">
        <f t="shared" si="464"/>
        <v>1.1062399999999999</v>
      </c>
      <c r="AE1541" s="326">
        <f t="shared" si="472"/>
        <v>47.620769453283195</v>
      </c>
      <c r="AF1541" s="296" t="str">
        <f t="shared" si="473"/>
        <v/>
      </c>
      <c r="AG1541" s="296"/>
      <c r="AH1541" s="332">
        <v>44713</v>
      </c>
      <c r="AI1541" s="2" t="s">
        <v>108</v>
      </c>
      <c r="AJ1541" s="2" t="s">
        <v>155</v>
      </c>
      <c r="AK1541" s="323">
        <v>48214</v>
      </c>
      <c r="AL1541" s="323">
        <v>48579</v>
      </c>
      <c r="AM1541" s="324">
        <v>8784</v>
      </c>
      <c r="AN1541" s="325">
        <v>125.8</v>
      </c>
      <c r="AO1541" s="274">
        <f t="shared" si="465"/>
        <v>1.02495</v>
      </c>
      <c r="AP1541" s="326">
        <f t="shared" si="474"/>
        <v>122.73769452168398</v>
      </c>
      <c r="AQ1541" s="296" t="str">
        <f t="shared" si="475"/>
        <v/>
      </c>
      <c r="AR1541" s="296"/>
      <c r="AS1541" s="332">
        <v>44732</v>
      </c>
      <c r="AT1541" s="2" t="s">
        <v>115</v>
      </c>
      <c r="AU1541" s="2" t="s">
        <v>186</v>
      </c>
      <c r="AV1541" s="323">
        <v>44835</v>
      </c>
      <c r="AW1541" s="323">
        <v>44926</v>
      </c>
      <c r="AX1541" s="324">
        <v>2209</v>
      </c>
      <c r="AY1541" s="325">
        <v>304.58</v>
      </c>
      <c r="AZ1541" s="274">
        <f t="shared" si="466"/>
        <v>1.02495</v>
      </c>
      <c r="BA1541" s="326">
        <f t="shared" si="476"/>
        <v>297.16571540075125</v>
      </c>
      <c r="BB1541" s="296" t="str">
        <f t="shared" si="477"/>
        <v/>
      </c>
      <c r="BC1541" t="str">
        <f t="shared" si="467"/>
        <v/>
      </c>
      <c r="BD1541" s="296"/>
      <c r="BE1541" s="296"/>
      <c r="BF1541" s="332">
        <v>45093</v>
      </c>
      <c r="BG1541" s="2" t="s">
        <v>115</v>
      </c>
      <c r="BH1541" s="2" t="s">
        <v>116</v>
      </c>
      <c r="BI1541" s="323">
        <v>45200</v>
      </c>
      <c r="BJ1541" s="323">
        <v>45291</v>
      </c>
      <c r="BK1541" s="324">
        <v>2209</v>
      </c>
      <c r="BL1541" s="325">
        <v>138.12</v>
      </c>
      <c r="BM1541" s="274">
        <f t="shared" si="468"/>
        <v>0.97602</v>
      </c>
      <c r="BN1541" s="326">
        <f t="shared" si="478"/>
        <v>141.51349357595132</v>
      </c>
      <c r="BO1541" s="296">
        <f t="shared" si="479"/>
        <v>141.51349357595132</v>
      </c>
      <c r="BP1541">
        <f t="shared" si="469"/>
        <v>1</v>
      </c>
      <c r="BQ1541" s="296"/>
      <c r="BR1541" s="332">
        <v>45076</v>
      </c>
      <c r="BS1541" s="2" t="s">
        <v>108</v>
      </c>
      <c r="BT1541" s="2" t="s">
        <v>158</v>
      </c>
      <c r="BU1541" s="323">
        <v>48580</v>
      </c>
      <c r="BV1541" s="323">
        <v>48944</v>
      </c>
      <c r="BW1541" s="324">
        <v>8760</v>
      </c>
      <c r="BX1541" s="325">
        <v>82.42</v>
      </c>
      <c r="BY1541" s="274">
        <f t="shared" si="470"/>
        <v>0.97533000000000003</v>
      </c>
      <c r="BZ1541" s="326">
        <f t="shared" si="480"/>
        <v>84.504731731824094</v>
      </c>
      <c r="CA1541" s="296" t="str">
        <f t="shared" si="481"/>
        <v/>
      </c>
    </row>
    <row r="1542" spans="12:79" x14ac:dyDescent="0.25">
      <c r="L1542" s="332">
        <v>43833</v>
      </c>
      <c r="M1542" s="2" t="s">
        <v>108</v>
      </c>
      <c r="N1542" s="2" t="s">
        <v>110</v>
      </c>
      <c r="O1542" s="323">
        <v>44927</v>
      </c>
      <c r="P1542" s="323">
        <v>45291</v>
      </c>
      <c r="Q1542" s="324">
        <v>8760</v>
      </c>
      <c r="R1542" s="325">
        <v>48.31</v>
      </c>
      <c r="S1542" s="274">
        <f t="shared" si="462"/>
        <v>1.0763799999999999</v>
      </c>
      <c r="T1542" s="326">
        <f t="shared" si="471"/>
        <v>44.881919024879693</v>
      </c>
      <c r="U1542" s="296" t="str">
        <f t="shared" si="463"/>
        <v/>
      </c>
      <c r="V1542" s="296"/>
      <c r="W1542" s="332">
        <v>44265</v>
      </c>
      <c r="X1542" s="2" t="s">
        <v>108</v>
      </c>
      <c r="Y1542" s="2" t="s">
        <v>133</v>
      </c>
      <c r="Z1542" s="323">
        <v>44562</v>
      </c>
      <c r="AA1542" s="323">
        <v>44926</v>
      </c>
      <c r="AB1542" s="324">
        <v>8760</v>
      </c>
      <c r="AC1542" s="325">
        <v>55.56</v>
      </c>
      <c r="AD1542" s="274">
        <f t="shared" si="464"/>
        <v>1.1062399999999999</v>
      </c>
      <c r="AE1542" s="326">
        <f t="shared" si="472"/>
        <v>50.224182817471807</v>
      </c>
      <c r="AF1542" s="296" t="str">
        <f t="shared" si="473"/>
        <v/>
      </c>
      <c r="AG1542" s="296"/>
      <c r="AH1542" s="332">
        <v>44712</v>
      </c>
      <c r="AI1542" s="2" t="s">
        <v>108</v>
      </c>
      <c r="AJ1542" s="2" t="s">
        <v>110</v>
      </c>
      <c r="AK1542" s="323">
        <v>44927</v>
      </c>
      <c r="AL1542" s="323">
        <v>45291</v>
      </c>
      <c r="AM1542" s="324">
        <v>8760</v>
      </c>
      <c r="AN1542" s="325">
        <v>239.5</v>
      </c>
      <c r="AO1542" s="274">
        <f t="shared" si="465"/>
        <v>1.0359100000000001</v>
      </c>
      <c r="AP1542" s="326">
        <f t="shared" si="474"/>
        <v>231.19769091909527</v>
      </c>
      <c r="AQ1542" s="296" t="str">
        <f t="shared" si="475"/>
        <v/>
      </c>
      <c r="AR1542" s="296"/>
      <c r="AS1542" s="332">
        <v>44732</v>
      </c>
      <c r="AT1542" s="2" t="s">
        <v>115</v>
      </c>
      <c r="AU1542" s="2" t="s">
        <v>110</v>
      </c>
      <c r="AV1542" s="323">
        <v>44927</v>
      </c>
      <c r="AW1542" s="323">
        <v>45016</v>
      </c>
      <c r="AX1542" s="324">
        <v>2159</v>
      </c>
      <c r="AY1542" s="325">
        <v>287.02999999999997</v>
      </c>
      <c r="AZ1542" s="274">
        <f t="shared" si="466"/>
        <v>1.02495</v>
      </c>
      <c r="BA1542" s="326">
        <f t="shared" si="476"/>
        <v>280.04292892336207</v>
      </c>
      <c r="BB1542" s="296" t="str">
        <f t="shared" si="477"/>
        <v/>
      </c>
      <c r="BC1542" t="str">
        <f t="shared" si="467"/>
        <v/>
      </c>
      <c r="BD1542" s="296"/>
      <c r="BE1542" s="296"/>
      <c r="BF1542" s="332">
        <v>45093</v>
      </c>
      <c r="BG1542" s="2" t="s">
        <v>115</v>
      </c>
      <c r="BH1542" s="2" t="s">
        <v>111</v>
      </c>
      <c r="BI1542" s="323">
        <v>45292</v>
      </c>
      <c r="BJ1542" s="323">
        <v>45382</v>
      </c>
      <c r="BK1542" s="324">
        <v>2183</v>
      </c>
      <c r="BL1542" s="325">
        <v>153.87</v>
      </c>
      <c r="BM1542" s="274">
        <f t="shared" si="468"/>
        <v>0.97602</v>
      </c>
      <c r="BN1542" s="326">
        <f t="shared" si="478"/>
        <v>157.6504579824184</v>
      </c>
      <c r="BO1542" s="296">
        <f t="shared" si="479"/>
        <v>157.6504579824184</v>
      </c>
      <c r="BP1542">
        <f t="shared" si="469"/>
        <v>1</v>
      </c>
      <c r="BQ1542" s="296"/>
      <c r="BR1542" s="332">
        <v>45075</v>
      </c>
      <c r="BS1542" s="2" t="s">
        <v>108</v>
      </c>
      <c r="BT1542" s="2" t="s">
        <v>111</v>
      </c>
      <c r="BU1542" s="323">
        <v>45292</v>
      </c>
      <c r="BV1542" s="323">
        <v>45657</v>
      </c>
      <c r="BW1542" s="324">
        <v>8784</v>
      </c>
      <c r="BX1542" s="325">
        <v>124.54</v>
      </c>
      <c r="BY1542" s="274">
        <f t="shared" si="470"/>
        <v>0.97533000000000003</v>
      </c>
      <c r="BZ1542" s="326">
        <f t="shared" si="480"/>
        <v>127.69011514051654</v>
      </c>
      <c r="CA1542" s="296">
        <f t="shared" si="481"/>
        <v>127.69011514051654</v>
      </c>
    </row>
    <row r="1543" spans="12:79" x14ac:dyDescent="0.25">
      <c r="L1543" s="332">
        <v>43833</v>
      </c>
      <c r="M1543" s="2" t="s">
        <v>108</v>
      </c>
      <c r="N1543" s="2" t="s">
        <v>111</v>
      </c>
      <c r="O1543" s="323">
        <v>45292</v>
      </c>
      <c r="P1543" s="323">
        <v>45657</v>
      </c>
      <c r="Q1543" s="324">
        <v>8784</v>
      </c>
      <c r="R1543" s="325">
        <v>48.85</v>
      </c>
      <c r="S1543" s="274">
        <f t="shared" si="462"/>
        <v>1.0763799999999999</v>
      </c>
      <c r="T1543" s="326">
        <f t="shared" si="471"/>
        <v>45.383600587153239</v>
      </c>
      <c r="U1543" s="296" t="str">
        <f t="shared" si="463"/>
        <v/>
      </c>
      <c r="V1543" s="296"/>
      <c r="W1543" s="332">
        <v>44265</v>
      </c>
      <c r="X1543" s="2" t="s">
        <v>108</v>
      </c>
      <c r="Y1543" s="2" t="s">
        <v>110</v>
      </c>
      <c r="Z1543" s="323">
        <v>44927</v>
      </c>
      <c r="AA1543" s="323">
        <v>45291</v>
      </c>
      <c r="AB1543" s="324">
        <v>8760</v>
      </c>
      <c r="AC1543" s="325">
        <v>55.65</v>
      </c>
      <c r="AD1543" s="274">
        <f t="shared" si="464"/>
        <v>1.1062399999999999</v>
      </c>
      <c r="AE1543" s="326">
        <f t="shared" si="472"/>
        <v>50.305539485102692</v>
      </c>
      <c r="AF1543" s="296" t="str">
        <f t="shared" si="473"/>
        <v/>
      </c>
      <c r="AG1543" s="296"/>
      <c r="AH1543" s="332">
        <v>44712</v>
      </c>
      <c r="AI1543" s="2" t="s">
        <v>108</v>
      </c>
      <c r="AJ1543" s="2" t="s">
        <v>111</v>
      </c>
      <c r="AK1543" s="323">
        <v>45292</v>
      </c>
      <c r="AL1543" s="323">
        <v>45657</v>
      </c>
      <c r="AM1543" s="324">
        <v>8784</v>
      </c>
      <c r="AN1543" s="325">
        <v>185.97</v>
      </c>
      <c r="AO1543" s="274">
        <f t="shared" si="465"/>
        <v>1.0359100000000001</v>
      </c>
      <c r="AP1543" s="326">
        <f t="shared" si="474"/>
        <v>179.5233176627313</v>
      </c>
      <c r="AQ1543" s="296">
        <f t="shared" si="475"/>
        <v>179.5233176627313</v>
      </c>
      <c r="AR1543" s="296"/>
      <c r="AS1543" s="332">
        <v>44732</v>
      </c>
      <c r="AT1543" s="2" t="s">
        <v>115</v>
      </c>
      <c r="AU1543" s="2" t="s">
        <v>134</v>
      </c>
      <c r="AV1543" s="323">
        <v>45017</v>
      </c>
      <c r="AW1543" s="323">
        <v>45107</v>
      </c>
      <c r="AX1543" s="324">
        <v>2184</v>
      </c>
      <c r="AY1543" s="325">
        <v>193.3</v>
      </c>
      <c r="AZ1543" s="274">
        <f t="shared" si="466"/>
        <v>1.02495</v>
      </c>
      <c r="BA1543" s="326">
        <f t="shared" si="476"/>
        <v>188.5945655885653</v>
      </c>
      <c r="BB1543" s="296" t="str">
        <f t="shared" si="477"/>
        <v/>
      </c>
      <c r="BC1543" t="str">
        <f t="shared" si="467"/>
        <v/>
      </c>
      <c r="BD1543" s="296"/>
      <c r="BE1543" s="296"/>
      <c r="BF1543" s="332">
        <v>45093</v>
      </c>
      <c r="BG1543" s="2" t="s">
        <v>115</v>
      </c>
      <c r="BH1543" s="2" t="s">
        <v>117</v>
      </c>
      <c r="BI1543" s="323">
        <v>45383</v>
      </c>
      <c r="BJ1543" s="323">
        <v>45473</v>
      </c>
      <c r="BK1543" s="324">
        <v>2184</v>
      </c>
      <c r="BL1543" s="325">
        <v>128.09</v>
      </c>
      <c r="BM1543" s="274">
        <f t="shared" si="468"/>
        <v>0.97602</v>
      </c>
      <c r="BN1543" s="326">
        <f t="shared" si="478"/>
        <v>131.23706481424563</v>
      </c>
      <c r="BO1543" s="296">
        <f t="shared" si="479"/>
        <v>131.23706481424563</v>
      </c>
      <c r="BP1543">
        <f t="shared" si="469"/>
        <v>1</v>
      </c>
      <c r="BQ1543" s="296"/>
      <c r="BR1543" s="332">
        <v>45075</v>
      </c>
      <c r="BS1543" s="2" t="s">
        <v>108</v>
      </c>
      <c r="BT1543" s="2" t="s">
        <v>135</v>
      </c>
      <c r="BU1543" s="323">
        <v>45658</v>
      </c>
      <c r="BV1543" s="323">
        <v>46022</v>
      </c>
      <c r="BW1543" s="324">
        <v>8760</v>
      </c>
      <c r="BX1543" s="325">
        <v>113.5</v>
      </c>
      <c r="BY1543" s="274">
        <f t="shared" si="470"/>
        <v>0.97533000000000003</v>
      </c>
      <c r="BZ1543" s="326">
        <f t="shared" si="480"/>
        <v>116.37086934678518</v>
      </c>
      <c r="CA1543" s="296" t="str">
        <f t="shared" si="481"/>
        <v/>
      </c>
    </row>
    <row r="1544" spans="12:79" x14ac:dyDescent="0.25">
      <c r="L1544" s="332">
        <v>43833</v>
      </c>
      <c r="M1544" s="2" t="s">
        <v>108</v>
      </c>
      <c r="N1544" s="2" t="s">
        <v>135</v>
      </c>
      <c r="O1544" s="323">
        <v>45658</v>
      </c>
      <c r="P1544" s="323">
        <v>46022</v>
      </c>
      <c r="Q1544" s="324">
        <v>8760</v>
      </c>
      <c r="R1544" s="325">
        <v>49.45</v>
      </c>
      <c r="S1544" s="274">
        <f t="shared" si="462"/>
        <v>1.0763799999999999</v>
      </c>
      <c r="T1544" s="326">
        <f t="shared" si="471"/>
        <v>45.94102454523496</v>
      </c>
      <c r="U1544" s="296" t="str">
        <f t="shared" si="463"/>
        <v/>
      </c>
      <c r="V1544" s="296"/>
      <c r="W1544" s="332">
        <v>44265</v>
      </c>
      <c r="X1544" s="2" t="s">
        <v>108</v>
      </c>
      <c r="Y1544" s="2" t="s">
        <v>111</v>
      </c>
      <c r="Z1544" s="323">
        <v>45292</v>
      </c>
      <c r="AA1544" s="323">
        <v>45657</v>
      </c>
      <c r="AB1544" s="324">
        <v>8784</v>
      </c>
      <c r="AC1544" s="325">
        <v>53.1</v>
      </c>
      <c r="AD1544" s="274">
        <f t="shared" si="464"/>
        <v>1.1062399999999999</v>
      </c>
      <c r="AE1544" s="326">
        <f t="shared" si="472"/>
        <v>48.000433902227371</v>
      </c>
      <c r="AF1544" s="296" t="str">
        <f t="shared" si="473"/>
        <v/>
      </c>
      <c r="AG1544" s="296"/>
      <c r="AH1544" s="332">
        <v>44712</v>
      </c>
      <c r="AI1544" s="2" t="s">
        <v>108</v>
      </c>
      <c r="AJ1544" s="2" t="s">
        <v>135</v>
      </c>
      <c r="AK1544" s="323">
        <v>45658</v>
      </c>
      <c r="AL1544" s="323">
        <v>46022</v>
      </c>
      <c r="AM1544" s="324">
        <v>8760</v>
      </c>
      <c r="AN1544" s="325">
        <v>162.94</v>
      </c>
      <c r="AO1544" s="274">
        <f t="shared" si="465"/>
        <v>1.0359100000000001</v>
      </c>
      <c r="AP1544" s="326">
        <f t="shared" si="474"/>
        <v>157.29165661109553</v>
      </c>
      <c r="AQ1544" s="296" t="str">
        <f t="shared" si="475"/>
        <v/>
      </c>
      <c r="AR1544" s="296"/>
      <c r="AS1544" s="332">
        <v>44732</v>
      </c>
      <c r="AT1544" s="2" t="s">
        <v>115</v>
      </c>
      <c r="AU1544" s="2" t="s">
        <v>137</v>
      </c>
      <c r="AV1544" s="323">
        <v>45108</v>
      </c>
      <c r="AW1544" s="323">
        <v>45199</v>
      </c>
      <c r="AX1544" s="324">
        <v>2208</v>
      </c>
      <c r="AY1544" s="325">
        <v>195.6</v>
      </c>
      <c r="AZ1544" s="274">
        <f t="shared" si="466"/>
        <v>1.02495</v>
      </c>
      <c r="BA1544" s="326">
        <f t="shared" si="476"/>
        <v>190.83857749158494</v>
      </c>
      <c r="BB1544" s="296" t="str">
        <f t="shared" si="477"/>
        <v/>
      </c>
      <c r="BC1544" t="str">
        <f t="shared" si="467"/>
        <v/>
      </c>
      <c r="BD1544" s="296"/>
      <c r="BE1544" s="296"/>
      <c r="BF1544" s="332">
        <v>45093</v>
      </c>
      <c r="BG1544" s="2" t="s">
        <v>115</v>
      </c>
      <c r="BH1544" s="2" t="s">
        <v>118</v>
      </c>
      <c r="BI1544" s="323">
        <v>45474</v>
      </c>
      <c r="BJ1544" s="323">
        <v>45565</v>
      </c>
      <c r="BK1544" s="324">
        <v>2208</v>
      </c>
      <c r="BL1544" s="325">
        <v>135.36000000000001</v>
      </c>
      <c r="BM1544" s="274">
        <f t="shared" si="468"/>
        <v>0.97602</v>
      </c>
      <c r="BN1544" s="326">
        <f t="shared" si="478"/>
        <v>138.6856826704371</v>
      </c>
      <c r="BO1544" s="296">
        <f t="shared" si="479"/>
        <v>138.6856826704371</v>
      </c>
      <c r="BP1544">
        <f t="shared" si="469"/>
        <v>1</v>
      </c>
      <c r="BQ1544" s="296"/>
      <c r="BR1544" s="332">
        <v>45075</v>
      </c>
      <c r="BS1544" s="2" t="s">
        <v>108</v>
      </c>
      <c r="BT1544" s="2" t="s">
        <v>138</v>
      </c>
      <c r="BU1544" s="323">
        <v>46023</v>
      </c>
      <c r="BV1544" s="323">
        <v>46387</v>
      </c>
      <c r="BW1544" s="324">
        <v>8760</v>
      </c>
      <c r="BX1544" s="325">
        <v>98.63</v>
      </c>
      <c r="BY1544" s="274">
        <f t="shared" si="470"/>
        <v>0.97533000000000003</v>
      </c>
      <c r="BZ1544" s="326">
        <f t="shared" si="480"/>
        <v>101.12474752135174</v>
      </c>
      <c r="CA1544" s="296" t="str">
        <f t="shared" si="481"/>
        <v/>
      </c>
    </row>
    <row r="1545" spans="12:79" x14ac:dyDescent="0.25">
      <c r="L1545" s="332">
        <v>43833</v>
      </c>
      <c r="M1545" s="2" t="s">
        <v>108</v>
      </c>
      <c r="N1545" s="2" t="s">
        <v>138</v>
      </c>
      <c r="O1545" s="323">
        <v>46023</v>
      </c>
      <c r="P1545" s="323">
        <v>46387</v>
      </c>
      <c r="Q1545" s="324">
        <v>8760</v>
      </c>
      <c r="R1545" s="325">
        <v>50</v>
      </c>
      <c r="S1545" s="274">
        <f t="shared" si="462"/>
        <v>1.0763799999999999</v>
      </c>
      <c r="T1545" s="326">
        <f t="shared" si="471"/>
        <v>46.45199650680987</v>
      </c>
      <c r="U1545" s="296" t="str">
        <f t="shared" si="463"/>
        <v/>
      </c>
      <c r="V1545" s="296"/>
      <c r="W1545" s="332">
        <v>44265</v>
      </c>
      <c r="X1545" s="2" t="s">
        <v>108</v>
      </c>
      <c r="Y1545" s="2" t="s">
        <v>135</v>
      </c>
      <c r="Z1545" s="323">
        <v>45658</v>
      </c>
      <c r="AA1545" s="323">
        <v>46022</v>
      </c>
      <c r="AB1545" s="324">
        <v>8760</v>
      </c>
      <c r="AC1545" s="325">
        <v>52.05</v>
      </c>
      <c r="AD1545" s="274">
        <f t="shared" si="464"/>
        <v>1.1062399999999999</v>
      </c>
      <c r="AE1545" s="326">
        <f t="shared" si="472"/>
        <v>47.051272779866942</v>
      </c>
      <c r="AF1545" s="296" t="str">
        <f t="shared" si="473"/>
        <v/>
      </c>
      <c r="AG1545" s="296"/>
      <c r="AH1545" s="332">
        <v>44712</v>
      </c>
      <c r="AI1545" s="2" t="s">
        <v>108</v>
      </c>
      <c r="AJ1545" s="2" t="s">
        <v>138</v>
      </c>
      <c r="AK1545" s="323">
        <v>46023</v>
      </c>
      <c r="AL1545" s="323">
        <v>46387</v>
      </c>
      <c r="AM1545" s="324">
        <v>8760</v>
      </c>
      <c r="AN1545" s="325">
        <v>144.25</v>
      </c>
      <c r="AO1545" s="274">
        <f t="shared" si="465"/>
        <v>1.0359100000000001</v>
      </c>
      <c r="AP1545" s="326">
        <f t="shared" si="474"/>
        <v>139.24954870596866</v>
      </c>
      <c r="AQ1545" s="296" t="str">
        <f t="shared" si="475"/>
        <v/>
      </c>
      <c r="AR1545" s="296"/>
      <c r="AS1545" s="332">
        <v>44732</v>
      </c>
      <c r="AT1545" s="2" t="s">
        <v>115</v>
      </c>
      <c r="AU1545" s="2" t="s">
        <v>116</v>
      </c>
      <c r="AV1545" s="323">
        <v>45200</v>
      </c>
      <c r="AW1545" s="323">
        <v>45291</v>
      </c>
      <c r="AX1545" s="324">
        <v>2209</v>
      </c>
      <c r="AY1545" s="325">
        <v>254.89</v>
      </c>
      <c r="AZ1545" s="274">
        <f t="shared" si="466"/>
        <v>1.02495</v>
      </c>
      <c r="BA1545" s="326">
        <f t="shared" si="476"/>
        <v>248.68530172203521</v>
      </c>
      <c r="BB1545" s="296" t="str">
        <f t="shared" si="477"/>
        <v/>
      </c>
      <c r="BC1545">
        <f t="shared" si="467"/>
        <v>1</v>
      </c>
      <c r="BD1545" s="296"/>
      <c r="BE1545" s="296"/>
      <c r="BF1545" s="332">
        <v>45093</v>
      </c>
      <c r="BG1545" s="2" t="s">
        <v>115</v>
      </c>
      <c r="BH1545" s="2" t="s">
        <v>140</v>
      </c>
      <c r="BI1545" s="323">
        <v>45566</v>
      </c>
      <c r="BJ1545" s="323">
        <v>45657</v>
      </c>
      <c r="BK1545" s="324">
        <v>2209</v>
      </c>
      <c r="BL1545" s="325">
        <v>159.84</v>
      </c>
      <c r="BM1545" s="274">
        <f t="shared" si="468"/>
        <v>0.97602</v>
      </c>
      <c r="BN1545" s="326">
        <f t="shared" si="478"/>
        <v>163.76713591934592</v>
      </c>
      <c r="BO1545" s="296" t="str">
        <f t="shared" si="479"/>
        <v/>
      </c>
      <c r="BP1545" t="str">
        <f t="shared" si="469"/>
        <v/>
      </c>
      <c r="BQ1545" s="296"/>
      <c r="BR1545" s="332">
        <v>45075</v>
      </c>
      <c r="BS1545" s="2" t="s">
        <v>108</v>
      </c>
      <c r="BT1545" s="2" t="s">
        <v>141</v>
      </c>
      <c r="BU1545" s="323">
        <v>46388</v>
      </c>
      <c r="BV1545" s="323">
        <v>46752</v>
      </c>
      <c r="BW1545" s="324">
        <v>8760</v>
      </c>
      <c r="BX1545" s="325">
        <v>86.63</v>
      </c>
      <c r="BY1545" s="274">
        <f t="shared" si="470"/>
        <v>0.97533000000000003</v>
      </c>
      <c r="BZ1545" s="326">
        <f t="shared" si="480"/>
        <v>88.821219484687234</v>
      </c>
      <c r="CA1545" s="296" t="str">
        <f t="shared" si="481"/>
        <v/>
      </c>
    </row>
    <row r="1546" spans="12:79" x14ac:dyDescent="0.25">
      <c r="L1546" s="332">
        <v>43832</v>
      </c>
      <c r="M1546" s="2" t="s">
        <v>108</v>
      </c>
      <c r="N1546" s="2" t="s">
        <v>151</v>
      </c>
      <c r="O1546" s="323">
        <v>44197</v>
      </c>
      <c r="P1546" s="323">
        <v>44561</v>
      </c>
      <c r="Q1546" s="324">
        <v>8760</v>
      </c>
      <c r="R1546" s="325">
        <v>43.85</v>
      </c>
      <c r="S1546" s="274">
        <f t="shared" si="462"/>
        <v>1.0763799999999999</v>
      </c>
      <c r="T1546" s="326">
        <f t="shared" si="471"/>
        <v>40.738400936472253</v>
      </c>
      <c r="U1546" s="296" t="str">
        <f t="shared" si="463"/>
        <v/>
      </c>
      <c r="V1546" s="296"/>
      <c r="W1546" s="332">
        <v>44265</v>
      </c>
      <c r="X1546" s="2" t="s">
        <v>108</v>
      </c>
      <c r="Y1546" s="2" t="s">
        <v>138</v>
      </c>
      <c r="Z1546" s="323">
        <v>46023</v>
      </c>
      <c r="AA1546" s="323">
        <v>46387</v>
      </c>
      <c r="AB1546" s="324">
        <v>8760</v>
      </c>
      <c r="AC1546" s="325">
        <v>52.3</v>
      </c>
      <c r="AD1546" s="274">
        <f t="shared" si="464"/>
        <v>1.1062399999999999</v>
      </c>
      <c r="AE1546" s="326">
        <f t="shared" si="472"/>
        <v>47.277263523286088</v>
      </c>
      <c r="AF1546" s="296" t="str">
        <f t="shared" si="473"/>
        <v/>
      </c>
      <c r="AG1546" s="296"/>
      <c r="AH1546" s="332">
        <v>44712</v>
      </c>
      <c r="AI1546" s="2" t="s">
        <v>108</v>
      </c>
      <c r="AJ1546" s="2" t="s">
        <v>141</v>
      </c>
      <c r="AK1546" s="323">
        <v>46388</v>
      </c>
      <c r="AL1546" s="323">
        <v>46752</v>
      </c>
      <c r="AM1546" s="324">
        <v>8760</v>
      </c>
      <c r="AN1546" s="325">
        <v>127.92</v>
      </c>
      <c r="AO1546" s="274">
        <f t="shared" si="465"/>
        <v>1.0359100000000001</v>
      </c>
      <c r="AP1546" s="326">
        <f t="shared" si="474"/>
        <v>123.48563099110926</v>
      </c>
      <c r="AQ1546" s="296" t="str">
        <f t="shared" si="475"/>
        <v/>
      </c>
      <c r="AR1546" s="296"/>
      <c r="AS1546" s="332">
        <v>44732</v>
      </c>
      <c r="AT1546" s="2" t="s">
        <v>115</v>
      </c>
      <c r="AU1546" s="2" t="s">
        <v>111</v>
      </c>
      <c r="AV1546" s="323">
        <v>45292</v>
      </c>
      <c r="AW1546" s="323">
        <v>45382</v>
      </c>
      <c r="AX1546" s="324">
        <v>2183</v>
      </c>
      <c r="AY1546" s="325">
        <v>241.21</v>
      </c>
      <c r="AZ1546" s="274">
        <f t="shared" si="466"/>
        <v>1.02495</v>
      </c>
      <c r="BA1546" s="326">
        <f t="shared" si="476"/>
        <v>235.33830918581396</v>
      </c>
      <c r="BB1546" s="296" t="str">
        <f t="shared" si="477"/>
        <v/>
      </c>
      <c r="BC1546">
        <f t="shared" si="467"/>
        <v>1</v>
      </c>
      <c r="BD1546" s="296"/>
      <c r="BE1546" s="296"/>
      <c r="BF1546" s="332">
        <v>45093</v>
      </c>
      <c r="BG1546" s="2" t="s">
        <v>115</v>
      </c>
      <c r="BH1546" s="2" t="s">
        <v>135</v>
      </c>
      <c r="BI1546" s="323">
        <v>45658</v>
      </c>
      <c r="BJ1546" s="323">
        <v>45747</v>
      </c>
      <c r="BK1546" s="324">
        <v>2159</v>
      </c>
      <c r="BL1546" s="325">
        <v>160.6</v>
      </c>
      <c r="BM1546" s="274">
        <f t="shared" si="468"/>
        <v>0.97602</v>
      </c>
      <c r="BN1546" s="326">
        <f t="shared" si="478"/>
        <v>164.54580848753099</v>
      </c>
      <c r="BO1546" s="296" t="str">
        <f t="shared" si="479"/>
        <v/>
      </c>
      <c r="BP1546" t="str">
        <f t="shared" si="469"/>
        <v/>
      </c>
      <c r="BQ1546" s="296"/>
      <c r="BR1546" s="332">
        <v>45075</v>
      </c>
      <c r="BS1546" s="2" t="s">
        <v>108</v>
      </c>
      <c r="BT1546" s="2" t="s">
        <v>143</v>
      </c>
      <c r="BU1546" s="323">
        <v>46753</v>
      </c>
      <c r="BV1546" s="323">
        <v>47118</v>
      </c>
      <c r="BW1546" s="324">
        <v>8784</v>
      </c>
      <c r="BX1546" s="325">
        <v>86.63</v>
      </c>
      <c r="BY1546" s="274">
        <f t="shared" si="470"/>
        <v>0.97533000000000003</v>
      </c>
      <c r="BZ1546" s="326">
        <f t="shared" si="480"/>
        <v>88.821219484687234</v>
      </c>
      <c r="CA1546" s="296" t="str">
        <f t="shared" si="481"/>
        <v/>
      </c>
    </row>
    <row r="1547" spans="12:79" x14ac:dyDescent="0.25">
      <c r="L1547" s="332">
        <v>43832</v>
      </c>
      <c r="M1547" s="2" t="s">
        <v>108</v>
      </c>
      <c r="N1547" s="2" t="s">
        <v>133</v>
      </c>
      <c r="O1547" s="323">
        <v>44562</v>
      </c>
      <c r="P1547" s="323">
        <v>44926</v>
      </c>
      <c r="Q1547" s="324">
        <v>8760</v>
      </c>
      <c r="R1547" s="325">
        <v>46.55</v>
      </c>
      <c r="S1547" s="274">
        <f t="shared" si="462"/>
        <v>1.0763799999999999</v>
      </c>
      <c r="T1547" s="326">
        <f t="shared" si="471"/>
        <v>43.246808747839985</v>
      </c>
      <c r="U1547" s="296" t="str">
        <f t="shared" si="463"/>
        <v/>
      </c>
      <c r="V1547" s="296"/>
      <c r="W1547" s="332">
        <v>44265</v>
      </c>
      <c r="X1547" s="2" t="s">
        <v>108</v>
      </c>
      <c r="Y1547" s="2" t="s">
        <v>141</v>
      </c>
      <c r="Z1547" s="323">
        <v>46388</v>
      </c>
      <c r="AA1547" s="323">
        <v>46752</v>
      </c>
      <c r="AB1547" s="324">
        <v>8760</v>
      </c>
      <c r="AC1547" s="325">
        <v>52.68</v>
      </c>
      <c r="AD1547" s="274">
        <f t="shared" si="464"/>
        <v>1.1062399999999999</v>
      </c>
      <c r="AE1547" s="326">
        <f t="shared" si="472"/>
        <v>47.620769453283195</v>
      </c>
      <c r="AF1547" s="296" t="str">
        <f t="shared" si="473"/>
        <v/>
      </c>
      <c r="AG1547" s="296"/>
      <c r="AH1547" s="332">
        <v>44712</v>
      </c>
      <c r="AI1547" s="2" t="s">
        <v>108</v>
      </c>
      <c r="AJ1547" s="2" t="s">
        <v>143</v>
      </c>
      <c r="AK1547" s="323">
        <v>46753</v>
      </c>
      <c r="AL1547" s="323">
        <v>47118</v>
      </c>
      <c r="AM1547" s="324">
        <v>8784</v>
      </c>
      <c r="AN1547" s="325">
        <v>125.92</v>
      </c>
      <c r="AO1547" s="274">
        <f t="shared" si="465"/>
        <v>1.0359100000000001</v>
      </c>
      <c r="AP1547" s="326">
        <f t="shared" si="474"/>
        <v>121.55496133834019</v>
      </c>
      <c r="AQ1547" s="296" t="str">
        <f t="shared" si="475"/>
        <v/>
      </c>
      <c r="AR1547" s="296"/>
      <c r="AS1547" s="332">
        <v>44732</v>
      </c>
      <c r="AT1547" s="2" t="s">
        <v>115</v>
      </c>
      <c r="AU1547" s="2" t="s">
        <v>117</v>
      </c>
      <c r="AV1547" s="323">
        <v>45383</v>
      </c>
      <c r="AW1547" s="323">
        <v>45473</v>
      </c>
      <c r="AX1547" s="324">
        <v>2184</v>
      </c>
      <c r="AY1547" s="325">
        <v>127.39</v>
      </c>
      <c r="AZ1547" s="274">
        <f t="shared" si="466"/>
        <v>1.02495</v>
      </c>
      <c r="BA1547" s="326">
        <f t="shared" si="476"/>
        <v>124.28898970681496</v>
      </c>
      <c r="BB1547" s="296" t="str">
        <f t="shared" si="477"/>
        <v/>
      </c>
      <c r="BC1547">
        <f t="shared" si="467"/>
        <v>1</v>
      </c>
      <c r="BD1547" s="296"/>
      <c r="BE1547" s="296"/>
      <c r="BF1547" s="332">
        <v>45093</v>
      </c>
      <c r="BG1547" s="2" t="s">
        <v>115</v>
      </c>
      <c r="BH1547" s="2" t="s">
        <v>145</v>
      </c>
      <c r="BI1547" s="323">
        <v>45748</v>
      </c>
      <c r="BJ1547" s="323">
        <v>45838</v>
      </c>
      <c r="BK1547" s="324">
        <v>2184</v>
      </c>
      <c r="BL1547" s="325">
        <v>107.09</v>
      </c>
      <c r="BM1547" s="274">
        <f t="shared" si="468"/>
        <v>0.97602</v>
      </c>
      <c r="BN1547" s="326">
        <f t="shared" si="478"/>
        <v>109.7211122722895</v>
      </c>
      <c r="BO1547" s="296" t="str">
        <f t="shared" si="479"/>
        <v/>
      </c>
      <c r="BP1547" t="str">
        <f t="shared" si="469"/>
        <v/>
      </c>
      <c r="BQ1547" s="296"/>
      <c r="BR1547" s="332">
        <v>45075</v>
      </c>
      <c r="BS1547" s="2" t="s">
        <v>108</v>
      </c>
      <c r="BT1547" s="2" t="s">
        <v>146</v>
      </c>
      <c r="BU1547" s="323">
        <v>47119</v>
      </c>
      <c r="BV1547" s="323">
        <v>47483</v>
      </c>
      <c r="BW1547" s="324">
        <v>8760</v>
      </c>
      <c r="BX1547" s="325">
        <v>84.14</v>
      </c>
      <c r="BY1547" s="274">
        <f t="shared" si="470"/>
        <v>0.97533000000000003</v>
      </c>
      <c r="BZ1547" s="326">
        <f t="shared" si="480"/>
        <v>86.268237417079348</v>
      </c>
      <c r="CA1547" s="296" t="str">
        <f t="shared" si="481"/>
        <v/>
      </c>
    </row>
    <row r="1548" spans="12:79" x14ac:dyDescent="0.25">
      <c r="L1548" s="332">
        <v>43832</v>
      </c>
      <c r="M1548" s="2" t="s">
        <v>108</v>
      </c>
      <c r="N1548" s="2" t="s">
        <v>110</v>
      </c>
      <c r="O1548" s="323">
        <v>44927</v>
      </c>
      <c r="P1548" s="323">
        <v>45291</v>
      </c>
      <c r="Q1548" s="324">
        <v>8760</v>
      </c>
      <c r="R1548" s="325">
        <v>47.82</v>
      </c>
      <c r="S1548" s="274">
        <f t="shared" si="462"/>
        <v>1.0763799999999999</v>
      </c>
      <c r="T1548" s="326">
        <f t="shared" si="471"/>
        <v>44.426689459112957</v>
      </c>
      <c r="U1548" s="296" t="str">
        <f t="shared" si="463"/>
        <v/>
      </c>
      <c r="V1548" s="296"/>
      <c r="W1548" s="332">
        <v>44264</v>
      </c>
      <c r="X1548" s="2" t="s">
        <v>108</v>
      </c>
      <c r="Y1548" s="2" t="s">
        <v>133</v>
      </c>
      <c r="Z1548" s="323">
        <v>44562</v>
      </c>
      <c r="AA1548" s="323">
        <v>44926</v>
      </c>
      <c r="AB1548" s="324">
        <v>8760</v>
      </c>
      <c r="AC1548" s="325">
        <v>54.34</v>
      </c>
      <c r="AD1548" s="274">
        <f t="shared" si="464"/>
        <v>1.1062399999999999</v>
      </c>
      <c r="AE1548" s="326">
        <f t="shared" si="472"/>
        <v>49.121347989586354</v>
      </c>
      <c r="AF1548" s="296" t="str">
        <f t="shared" si="473"/>
        <v/>
      </c>
      <c r="AG1548" s="296"/>
      <c r="AH1548" s="332">
        <v>44712</v>
      </c>
      <c r="AI1548" s="2" t="s">
        <v>108</v>
      </c>
      <c r="AJ1548" s="2" t="s">
        <v>146</v>
      </c>
      <c r="AK1548" s="323">
        <v>47119</v>
      </c>
      <c r="AL1548" s="323">
        <v>47483</v>
      </c>
      <c r="AM1548" s="324">
        <v>8760</v>
      </c>
      <c r="AN1548" s="325">
        <v>124.68</v>
      </c>
      <c r="AO1548" s="274">
        <f t="shared" si="465"/>
        <v>1.0359100000000001</v>
      </c>
      <c r="AP1548" s="326">
        <f t="shared" si="474"/>
        <v>120.35794615362337</v>
      </c>
      <c r="AQ1548" s="296" t="str">
        <f t="shared" si="475"/>
        <v/>
      </c>
      <c r="AR1548" s="296"/>
      <c r="AS1548" s="332">
        <v>44732</v>
      </c>
      <c r="AT1548" s="2" t="s">
        <v>115</v>
      </c>
      <c r="AU1548" s="2" t="s">
        <v>118</v>
      </c>
      <c r="AV1548" s="323">
        <v>45474</v>
      </c>
      <c r="AW1548" s="323">
        <v>45565</v>
      </c>
      <c r="AX1548" s="324">
        <v>2208</v>
      </c>
      <c r="AY1548" s="325">
        <v>127.29</v>
      </c>
      <c r="AZ1548" s="274">
        <f t="shared" si="466"/>
        <v>1.02495</v>
      </c>
      <c r="BA1548" s="326">
        <f t="shared" si="476"/>
        <v>124.19142397190107</v>
      </c>
      <c r="BB1548" s="296" t="str">
        <f t="shared" si="477"/>
        <v/>
      </c>
      <c r="BC1548">
        <f t="shared" si="467"/>
        <v>1</v>
      </c>
      <c r="BD1548" s="296"/>
      <c r="BE1548" s="296"/>
      <c r="BF1548" s="332">
        <v>45093</v>
      </c>
      <c r="BG1548" s="2" t="s">
        <v>115</v>
      </c>
      <c r="BH1548" s="2" t="s">
        <v>148</v>
      </c>
      <c r="BI1548" s="323">
        <v>45839</v>
      </c>
      <c r="BJ1548" s="323">
        <v>45930</v>
      </c>
      <c r="BK1548" s="324">
        <v>2208</v>
      </c>
      <c r="BL1548" s="325">
        <v>107.18</v>
      </c>
      <c r="BM1548" s="274">
        <f t="shared" si="468"/>
        <v>0.97602</v>
      </c>
      <c r="BN1548" s="326">
        <f t="shared" si="478"/>
        <v>109.81332349746933</v>
      </c>
      <c r="BO1548" s="296" t="str">
        <f t="shared" si="479"/>
        <v/>
      </c>
      <c r="BP1548" t="str">
        <f t="shared" si="469"/>
        <v/>
      </c>
      <c r="BQ1548" s="296"/>
      <c r="BR1548" s="332">
        <v>45075</v>
      </c>
      <c r="BS1548" s="2" t="s">
        <v>108</v>
      </c>
      <c r="BT1548" s="2" t="s">
        <v>149</v>
      </c>
      <c r="BU1548" s="323">
        <v>47484</v>
      </c>
      <c r="BV1548" s="323">
        <v>47848</v>
      </c>
      <c r="BW1548" s="324">
        <v>8760</v>
      </c>
      <c r="BX1548" s="325">
        <v>84.44</v>
      </c>
      <c r="BY1548" s="274">
        <f t="shared" si="470"/>
        <v>0.97533000000000003</v>
      </c>
      <c r="BZ1548" s="326">
        <f t="shared" si="480"/>
        <v>86.57582561799596</v>
      </c>
      <c r="CA1548" s="296" t="str">
        <f t="shared" si="481"/>
        <v/>
      </c>
    </row>
    <row r="1549" spans="12:79" x14ac:dyDescent="0.25">
      <c r="L1549" s="332">
        <v>43832</v>
      </c>
      <c r="M1549" s="2" t="s">
        <v>108</v>
      </c>
      <c r="N1549" s="2" t="s">
        <v>111</v>
      </c>
      <c r="O1549" s="323">
        <v>45292</v>
      </c>
      <c r="P1549" s="323">
        <v>45657</v>
      </c>
      <c r="Q1549" s="324">
        <v>8784</v>
      </c>
      <c r="R1549" s="325">
        <v>48.43</v>
      </c>
      <c r="S1549" s="274">
        <f t="shared" si="462"/>
        <v>1.0763799999999999</v>
      </c>
      <c r="T1549" s="326">
        <f t="shared" si="471"/>
        <v>44.993403816496034</v>
      </c>
      <c r="U1549" s="296" t="str">
        <f t="shared" si="463"/>
        <v/>
      </c>
      <c r="V1549" s="296"/>
      <c r="W1549" s="332">
        <v>44264</v>
      </c>
      <c r="X1549" s="2" t="s">
        <v>108</v>
      </c>
      <c r="Y1549" s="2" t="s">
        <v>110</v>
      </c>
      <c r="Z1549" s="323">
        <v>44927</v>
      </c>
      <c r="AA1549" s="323">
        <v>45291</v>
      </c>
      <c r="AB1549" s="324">
        <v>8760</v>
      </c>
      <c r="AC1549" s="325">
        <v>54.69</v>
      </c>
      <c r="AD1549" s="274">
        <f t="shared" si="464"/>
        <v>1.1062399999999999</v>
      </c>
      <c r="AE1549" s="326">
        <f t="shared" si="472"/>
        <v>49.437735030373162</v>
      </c>
      <c r="AF1549" s="296" t="str">
        <f t="shared" si="473"/>
        <v/>
      </c>
      <c r="AG1549" s="296"/>
      <c r="AH1549" s="332">
        <v>44712</v>
      </c>
      <c r="AI1549" s="2" t="s">
        <v>108</v>
      </c>
      <c r="AJ1549" s="2" t="s">
        <v>149</v>
      </c>
      <c r="AK1549" s="323">
        <v>47484</v>
      </c>
      <c r="AL1549" s="323">
        <v>47848</v>
      </c>
      <c r="AM1549" s="324">
        <v>8760</v>
      </c>
      <c r="AN1549" s="325">
        <v>124.31</v>
      </c>
      <c r="AO1549" s="274">
        <f t="shared" si="465"/>
        <v>1.0359100000000001</v>
      </c>
      <c r="AP1549" s="326">
        <f t="shared" si="474"/>
        <v>120.00077226786109</v>
      </c>
      <c r="AQ1549" s="296" t="str">
        <f t="shared" si="475"/>
        <v/>
      </c>
      <c r="AR1549" s="296"/>
      <c r="AS1549" s="332">
        <v>44732</v>
      </c>
      <c r="AT1549" s="2" t="s">
        <v>115</v>
      </c>
      <c r="AU1549" s="2" t="s">
        <v>140</v>
      </c>
      <c r="AV1549" s="323">
        <v>45566</v>
      </c>
      <c r="AW1549" s="323">
        <v>45657</v>
      </c>
      <c r="AX1549" s="324">
        <v>2209</v>
      </c>
      <c r="AY1549" s="325">
        <v>170.7</v>
      </c>
      <c r="AZ1549" s="274">
        <f t="shared" si="466"/>
        <v>1.02495</v>
      </c>
      <c r="BA1549" s="326">
        <f t="shared" si="476"/>
        <v>166.54470949802428</v>
      </c>
      <c r="BB1549" s="296" t="str">
        <f t="shared" si="477"/>
        <v/>
      </c>
      <c r="BC1549" t="str">
        <f t="shared" si="467"/>
        <v/>
      </c>
      <c r="BD1549" s="296"/>
      <c r="BE1549" s="296"/>
      <c r="BF1549" s="332">
        <v>45093</v>
      </c>
      <c r="BG1549" s="2" t="s">
        <v>115</v>
      </c>
      <c r="BH1549" s="2" t="s">
        <v>152</v>
      </c>
      <c r="BI1549" s="323">
        <v>45931</v>
      </c>
      <c r="BJ1549" s="323">
        <v>46022</v>
      </c>
      <c r="BK1549" s="324">
        <v>2209</v>
      </c>
      <c r="BL1549" s="325">
        <v>136.47</v>
      </c>
      <c r="BM1549" s="274">
        <f t="shared" si="468"/>
        <v>0.97602</v>
      </c>
      <c r="BN1549" s="326">
        <f t="shared" si="478"/>
        <v>139.82295444765475</v>
      </c>
      <c r="BO1549" s="296" t="str">
        <f t="shared" si="479"/>
        <v/>
      </c>
      <c r="BP1549" t="str">
        <f t="shared" si="469"/>
        <v/>
      </c>
      <c r="BQ1549" s="296"/>
      <c r="BR1549" s="332">
        <v>45075</v>
      </c>
      <c r="BS1549" s="2" t="s">
        <v>108</v>
      </c>
      <c r="BT1549" s="2" t="s">
        <v>153</v>
      </c>
      <c r="BU1549" s="323">
        <v>47849</v>
      </c>
      <c r="BV1549" s="323">
        <v>48213</v>
      </c>
      <c r="BW1549" s="324">
        <v>8760</v>
      </c>
      <c r="BX1549" s="325">
        <v>84.16</v>
      </c>
      <c r="BY1549" s="274">
        <f t="shared" si="470"/>
        <v>0.97533000000000003</v>
      </c>
      <c r="BZ1549" s="326">
        <f t="shared" si="480"/>
        <v>86.288743297140442</v>
      </c>
      <c r="CA1549" s="296" t="str">
        <f t="shared" si="481"/>
        <v/>
      </c>
    </row>
    <row r="1550" spans="12:79" x14ac:dyDescent="0.25">
      <c r="L1550" s="332">
        <v>43832</v>
      </c>
      <c r="M1550" s="2" t="s">
        <v>108</v>
      </c>
      <c r="N1550" s="2" t="s">
        <v>135</v>
      </c>
      <c r="O1550" s="323">
        <v>45658</v>
      </c>
      <c r="P1550" s="323">
        <v>46022</v>
      </c>
      <c r="Q1550" s="324">
        <v>8760</v>
      </c>
      <c r="R1550" s="325">
        <v>48.9</v>
      </c>
      <c r="S1550" s="274">
        <f t="shared" si="462"/>
        <v>1.0763799999999999</v>
      </c>
      <c r="T1550" s="326">
        <f t="shared" si="471"/>
        <v>45.43005258366005</v>
      </c>
      <c r="U1550" s="296" t="str">
        <f t="shared" si="463"/>
        <v/>
      </c>
      <c r="V1550" s="296"/>
      <c r="W1550" s="332">
        <v>44264</v>
      </c>
      <c r="X1550" s="2" t="s">
        <v>108</v>
      </c>
      <c r="Y1550" s="2" t="s">
        <v>111</v>
      </c>
      <c r="Z1550" s="323">
        <v>45292</v>
      </c>
      <c r="AA1550" s="323">
        <v>45657</v>
      </c>
      <c r="AB1550" s="324">
        <v>8784</v>
      </c>
      <c r="AC1550" s="325">
        <v>52.13</v>
      </c>
      <c r="AD1550" s="274">
        <f t="shared" si="464"/>
        <v>1.1062399999999999</v>
      </c>
      <c r="AE1550" s="326">
        <f t="shared" si="472"/>
        <v>47.123589817761072</v>
      </c>
      <c r="AF1550" s="296" t="str">
        <f t="shared" si="473"/>
        <v/>
      </c>
      <c r="AG1550" s="296"/>
      <c r="AH1550" s="332">
        <v>44712</v>
      </c>
      <c r="AI1550" s="2" t="s">
        <v>108</v>
      </c>
      <c r="AJ1550" s="2" t="s">
        <v>153</v>
      </c>
      <c r="AK1550" s="323">
        <v>47849</v>
      </c>
      <c r="AL1550" s="323">
        <v>48213</v>
      </c>
      <c r="AM1550" s="324">
        <v>8760</v>
      </c>
      <c r="AN1550" s="325">
        <v>123.98</v>
      </c>
      <c r="AO1550" s="274">
        <f t="shared" si="465"/>
        <v>1.0359100000000001</v>
      </c>
      <c r="AP1550" s="326">
        <f t="shared" si="474"/>
        <v>119.6822117751542</v>
      </c>
      <c r="AQ1550" s="296" t="str">
        <f t="shared" si="475"/>
        <v/>
      </c>
      <c r="AR1550" s="296"/>
      <c r="AS1550" s="332">
        <v>44732</v>
      </c>
      <c r="AT1550" s="2" t="s">
        <v>115</v>
      </c>
      <c r="AU1550" s="2" t="s">
        <v>135</v>
      </c>
      <c r="AV1550" s="323">
        <v>45658</v>
      </c>
      <c r="AW1550" s="323">
        <v>45747</v>
      </c>
      <c r="AX1550" s="324">
        <v>2159</v>
      </c>
      <c r="AY1550" s="325">
        <v>162.84</v>
      </c>
      <c r="AZ1550" s="274">
        <f t="shared" si="466"/>
        <v>1.02495</v>
      </c>
      <c r="BA1550" s="326">
        <f t="shared" si="476"/>
        <v>158.87604273379191</v>
      </c>
      <c r="BB1550" s="296" t="str">
        <f t="shared" si="477"/>
        <v/>
      </c>
      <c r="BC1550" t="str">
        <f t="shared" si="467"/>
        <v/>
      </c>
      <c r="BD1550" s="296"/>
      <c r="BE1550" s="296"/>
      <c r="BF1550" s="332">
        <v>45093</v>
      </c>
      <c r="BG1550" s="2" t="s">
        <v>115</v>
      </c>
      <c r="BH1550" s="2" t="s">
        <v>138</v>
      </c>
      <c r="BI1550" s="323">
        <v>46023</v>
      </c>
      <c r="BJ1550" s="323">
        <v>46112</v>
      </c>
      <c r="BK1550" s="324">
        <v>2159</v>
      </c>
      <c r="BL1550" s="325"/>
      <c r="BM1550" s="274">
        <f t="shared" si="468"/>
        <v>0.97602</v>
      </c>
      <c r="BN1550" s="326" t="str">
        <f t="shared" si="478"/>
        <v/>
      </c>
      <c r="BO1550" s="296" t="str">
        <f t="shared" si="479"/>
        <v/>
      </c>
      <c r="BP1550" t="str">
        <f t="shared" si="469"/>
        <v/>
      </c>
      <c r="BQ1550" s="296"/>
      <c r="BR1550" s="332">
        <v>45075</v>
      </c>
      <c r="BS1550" s="2" t="s">
        <v>108</v>
      </c>
      <c r="BT1550" s="2" t="s">
        <v>155</v>
      </c>
      <c r="BU1550" s="323">
        <v>48214</v>
      </c>
      <c r="BV1550" s="323">
        <v>48579</v>
      </c>
      <c r="BW1550" s="324">
        <v>8784</v>
      </c>
      <c r="BX1550" s="325">
        <v>83.66</v>
      </c>
      <c r="BY1550" s="274">
        <f t="shared" si="470"/>
        <v>0.97533000000000003</v>
      </c>
      <c r="BZ1550" s="326">
        <f t="shared" si="480"/>
        <v>85.77609629561276</v>
      </c>
      <c r="CA1550" s="296" t="str">
        <f t="shared" si="481"/>
        <v/>
      </c>
    </row>
    <row r="1551" spans="12:79" x14ac:dyDescent="0.25">
      <c r="L1551" s="332">
        <v>43832</v>
      </c>
      <c r="M1551" s="2" t="s">
        <v>108</v>
      </c>
      <c r="N1551" s="2" t="s">
        <v>138</v>
      </c>
      <c r="O1551" s="323">
        <v>46023</v>
      </c>
      <c r="P1551" s="323">
        <v>46387</v>
      </c>
      <c r="Q1551" s="324">
        <v>8760</v>
      </c>
      <c r="R1551" s="325">
        <v>49.45</v>
      </c>
      <c r="S1551" s="274">
        <f t="shared" si="462"/>
        <v>1.0763799999999999</v>
      </c>
      <c r="T1551" s="326">
        <f t="shared" si="471"/>
        <v>45.94102454523496</v>
      </c>
      <c r="U1551" s="296" t="str">
        <f t="shared" si="463"/>
        <v/>
      </c>
      <c r="V1551" s="296"/>
      <c r="W1551" s="332">
        <v>44264</v>
      </c>
      <c r="X1551" s="2" t="s">
        <v>108</v>
      </c>
      <c r="Y1551" s="2" t="s">
        <v>135</v>
      </c>
      <c r="Z1551" s="323">
        <v>45658</v>
      </c>
      <c r="AA1551" s="323">
        <v>46022</v>
      </c>
      <c r="AB1551" s="324">
        <v>8760</v>
      </c>
      <c r="AC1551" s="325">
        <v>51.4</v>
      </c>
      <c r="AD1551" s="274">
        <f t="shared" si="464"/>
        <v>1.1062399999999999</v>
      </c>
      <c r="AE1551" s="326">
        <f t="shared" si="472"/>
        <v>46.46369684697715</v>
      </c>
      <c r="AF1551" s="296" t="str">
        <f t="shared" si="473"/>
        <v/>
      </c>
      <c r="AG1551" s="296"/>
      <c r="AH1551" s="332">
        <v>44712</v>
      </c>
      <c r="AI1551" s="2" t="s">
        <v>108</v>
      </c>
      <c r="AJ1551" s="2" t="s">
        <v>155</v>
      </c>
      <c r="AK1551" s="323">
        <v>48214</v>
      </c>
      <c r="AL1551" s="323">
        <v>48579</v>
      </c>
      <c r="AM1551" s="324">
        <v>8784</v>
      </c>
      <c r="AN1551" s="325">
        <v>123.98</v>
      </c>
      <c r="AO1551" s="274">
        <f t="shared" si="465"/>
        <v>1.0359100000000001</v>
      </c>
      <c r="AP1551" s="326">
        <f t="shared" si="474"/>
        <v>119.6822117751542</v>
      </c>
      <c r="AQ1551" s="296" t="str">
        <f t="shared" si="475"/>
        <v/>
      </c>
      <c r="AR1551" s="296"/>
      <c r="AS1551" s="332">
        <v>44729</v>
      </c>
      <c r="AT1551" s="2" t="s">
        <v>115</v>
      </c>
      <c r="AU1551" s="2" t="s">
        <v>200</v>
      </c>
      <c r="AV1551" s="323">
        <v>44743</v>
      </c>
      <c r="AW1551" s="323">
        <v>44834</v>
      </c>
      <c r="AX1551" s="324">
        <v>2208</v>
      </c>
      <c r="AY1551" s="325">
        <v>258</v>
      </c>
      <c r="AZ1551" s="274">
        <f t="shared" si="466"/>
        <v>1.02495</v>
      </c>
      <c r="BA1551" s="326">
        <f t="shared" si="476"/>
        <v>251.71959607785746</v>
      </c>
      <c r="BB1551" s="296" t="str">
        <f t="shared" si="477"/>
        <v/>
      </c>
      <c r="BC1551" t="str">
        <f t="shared" si="467"/>
        <v/>
      </c>
      <c r="BD1551" s="296"/>
      <c r="BE1551" s="296"/>
      <c r="BF1551" s="332">
        <v>45092</v>
      </c>
      <c r="BG1551" s="2" t="s">
        <v>115</v>
      </c>
      <c r="BH1551" s="2" t="s">
        <v>137</v>
      </c>
      <c r="BI1551" s="323">
        <v>45108</v>
      </c>
      <c r="BJ1551" s="323">
        <v>45199</v>
      </c>
      <c r="BK1551" s="324">
        <v>2208</v>
      </c>
      <c r="BL1551" s="325">
        <v>120.44</v>
      </c>
      <c r="BM1551" s="274">
        <f t="shared" si="468"/>
        <v>0.97602</v>
      </c>
      <c r="BN1551" s="326">
        <f t="shared" si="478"/>
        <v>123.3991106739616</v>
      </c>
      <c r="BO1551" s="296" t="str">
        <f t="shared" si="479"/>
        <v/>
      </c>
      <c r="BP1551" t="str">
        <f t="shared" si="469"/>
        <v/>
      </c>
      <c r="BQ1551" s="296"/>
      <c r="BR1551" s="332">
        <v>45075</v>
      </c>
      <c r="BS1551" s="2" t="s">
        <v>108</v>
      </c>
      <c r="BT1551" s="2" t="s">
        <v>158</v>
      </c>
      <c r="BU1551" s="323">
        <v>48580</v>
      </c>
      <c r="BV1551" s="323">
        <v>48944</v>
      </c>
      <c r="BW1551" s="324">
        <v>8760</v>
      </c>
      <c r="BX1551" s="325">
        <v>83.56</v>
      </c>
      <c r="BY1551" s="274">
        <f t="shared" si="470"/>
        <v>0.97533000000000003</v>
      </c>
      <c r="BZ1551" s="326">
        <f t="shared" si="480"/>
        <v>85.673566895307232</v>
      </c>
      <c r="CA1551" s="296" t="str">
        <f t="shared" si="481"/>
        <v/>
      </c>
    </row>
    <row r="1552" spans="12:79" x14ac:dyDescent="0.25">
      <c r="W1552" s="332">
        <v>44264</v>
      </c>
      <c r="X1552" s="2" t="s">
        <v>108</v>
      </c>
      <c r="Y1552" s="2" t="s">
        <v>138</v>
      </c>
      <c r="Z1552" s="323">
        <v>46023</v>
      </c>
      <c r="AA1552" s="323">
        <v>46387</v>
      </c>
      <c r="AB1552" s="324">
        <v>8760</v>
      </c>
      <c r="AC1552" s="325">
        <v>51.53</v>
      </c>
      <c r="AD1552" s="274">
        <f t="shared" si="464"/>
        <v>1.1062399999999999</v>
      </c>
      <c r="AE1552" s="326">
        <f t="shared" si="472"/>
        <v>46.581212033555111</v>
      </c>
      <c r="AF1552" s="296" t="str">
        <f t="shared" si="473"/>
        <v/>
      </c>
      <c r="AH1552" s="332">
        <v>44711</v>
      </c>
      <c r="AI1552" s="2" t="s">
        <v>108</v>
      </c>
      <c r="AJ1552" s="2" t="s">
        <v>110</v>
      </c>
      <c r="AK1552" s="323">
        <v>44927</v>
      </c>
      <c r="AL1552" s="323">
        <v>45291</v>
      </c>
      <c r="AM1552" s="324">
        <v>8760</v>
      </c>
      <c r="AN1552" s="325">
        <v>233.93</v>
      </c>
      <c r="AO1552" s="274">
        <f t="shared" si="465"/>
        <v>1.0359100000000001</v>
      </c>
      <c r="AP1552" s="326">
        <f t="shared" si="474"/>
        <v>225.82077593613343</v>
      </c>
      <c r="AQ1552" s="296" t="str">
        <f t="shared" si="475"/>
        <v/>
      </c>
      <c r="AS1552" s="332">
        <v>44729</v>
      </c>
      <c r="AT1552" s="2" t="s">
        <v>115</v>
      </c>
      <c r="AU1552" s="2" t="s">
        <v>186</v>
      </c>
      <c r="AV1552" s="323">
        <v>44835</v>
      </c>
      <c r="AW1552" s="323">
        <v>44926</v>
      </c>
      <c r="AX1552" s="324">
        <v>2209</v>
      </c>
      <c r="AY1552" s="325">
        <v>305.10000000000002</v>
      </c>
      <c r="AZ1552" s="274">
        <f t="shared" si="466"/>
        <v>1.02495</v>
      </c>
      <c r="BA1552" s="326">
        <f t="shared" si="476"/>
        <v>297.67305722230356</v>
      </c>
      <c r="BB1552" s="296" t="str">
        <f t="shared" si="477"/>
        <v/>
      </c>
      <c r="BC1552" t="str">
        <f t="shared" si="467"/>
        <v/>
      </c>
      <c r="BF1552" s="332">
        <v>45092</v>
      </c>
      <c r="BG1552" s="2" t="s">
        <v>115</v>
      </c>
      <c r="BH1552" s="2" t="s">
        <v>116</v>
      </c>
      <c r="BI1552" s="323">
        <v>45200</v>
      </c>
      <c r="BJ1552" s="323">
        <v>45291</v>
      </c>
      <c r="BK1552" s="324">
        <v>2209</v>
      </c>
      <c r="BL1552" s="325">
        <v>149.24</v>
      </c>
      <c r="BM1552" s="274">
        <f t="shared" si="468"/>
        <v>0.97602</v>
      </c>
      <c r="BN1552" s="326">
        <f t="shared" si="478"/>
        <v>152.90670273150141</v>
      </c>
      <c r="BO1552" s="296">
        <f t="shared" si="479"/>
        <v>152.90670273150141</v>
      </c>
      <c r="BP1552">
        <f t="shared" si="469"/>
        <v>1</v>
      </c>
      <c r="BR1552" s="332">
        <v>45072</v>
      </c>
      <c r="BS1552" s="2" t="s">
        <v>108</v>
      </c>
      <c r="BT1552" s="2" t="s">
        <v>111</v>
      </c>
      <c r="BU1552" s="323">
        <v>45292</v>
      </c>
      <c r="BV1552" s="323">
        <v>45657</v>
      </c>
      <c r="BW1552" s="324">
        <v>8784</v>
      </c>
      <c r="BX1552" s="325">
        <v>124.48</v>
      </c>
      <c r="BY1552" s="274">
        <f t="shared" si="470"/>
        <v>0.97533000000000003</v>
      </c>
      <c r="BZ1552" s="326">
        <f t="shared" si="480"/>
        <v>127.62859750033321</v>
      </c>
      <c r="CA1552" s="296">
        <f t="shared" si="481"/>
        <v>127.62859750033321</v>
      </c>
    </row>
    <row r="1553" spans="23:79" x14ac:dyDescent="0.25">
      <c r="W1553" s="332">
        <v>44264</v>
      </c>
      <c r="X1553" s="2" t="s">
        <v>108</v>
      </c>
      <c r="Y1553" s="2" t="s">
        <v>141</v>
      </c>
      <c r="Z1553" s="323">
        <v>46388</v>
      </c>
      <c r="AA1553" s="323">
        <v>46752</v>
      </c>
      <c r="AB1553" s="324">
        <v>8760</v>
      </c>
      <c r="AC1553" s="325">
        <v>51.9</v>
      </c>
      <c r="AD1553" s="274">
        <f t="shared" si="464"/>
        <v>1.1062399999999999</v>
      </c>
      <c r="AE1553" s="326">
        <f t="shared" si="472"/>
        <v>46.91567833381545</v>
      </c>
      <c r="AF1553" s="296" t="str">
        <f t="shared" si="473"/>
        <v/>
      </c>
      <c r="AH1553" s="332">
        <v>44711</v>
      </c>
      <c r="AI1553" s="2" t="s">
        <v>108</v>
      </c>
      <c r="AJ1553" s="2" t="s">
        <v>111</v>
      </c>
      <c r="AK1553" s="323">
        <v>45292</v>
      </c>
      <c r="AL1553" s="323">
        <v>45657</v>
      </c>
      <c r="AM1553" s="324">
        <v>8784</v>
      </c>
      <c r="AN1553" s="325">
        <v>181.25</v>
      </c>
      <c r="AO1553" s="274">
        <f t="shared" si="465"/>
        <v>1.0359100000000001</v>
      </c>
      <c r="AP1553" s="326">
        <f t="shared" si="474"/>
        <v>174.96693728219631</v>
      </c>
      <c r="AQ1553" s="296">
        <f t="shared" si="475"/>
        <v>174.96693728219631</v>
      </c>
      <c r="AS1553" s="332">
        <v>44729</v>
      </c>
      <c r="AT1553" s="2" t="s">
        <v>115</v>
      </c>
      <c r="AU1553" s="2" t="s">
        <v>110</v>
      </c>
      <c r="AV1553" s="323">
        <v>44927</v>
      </c>
      <c r="AW1553" s="323">
        <v>45016</v>
      </c>
      <c r="AX1553" s="324">
        <v>2159</v>
      </c>
      <c r="AY1553" s="325">
        <v>299.81</v>
      </c>
      <c r="AZ1553" s="274">
        <f t="shared" si="466"/>
        <v>1.02495</v>
      </c>
      <c r="BA1553" s="326">
        <f t="shared" si="476"/>
        <v>292.51182984535831</v>
      </c>
      <c r="BB1553" s="296" t="str">
        <f t="shared" si="477"/>
        <v/>
      </c>
      <c r="BC1553" t="str">
        <f t="shared" si="467"/>
        <v/>
      </c>
      <c r="BF1553" s="332">
        <v>45092</v>
      </c>
      <c r="BG1553" s="2" t="s">
        <v>115</v>
      </c>
      <c r="BH1553" s="2" t="s">
        <v>111</v>
      </c>
      <c r="BI1553" s="323">
        <v>45292</v>
      </c>
      <c r="BJ1553" s="323">
        <v>45382</v>
      </c>
      <c r="BK1553" s="324">
        <v>2183</v>
      </c>
      <c r="BL1553" s="325">
        <v>162.71</v>
      </c>
      <c r="BM1553" s="274">
        <f t="shared" si="468"/>
        <v>0.97602</v>
      </c>
      <c r="BN1553" s="326">
        <f t="shared" si="478"/>
        <v>166.70764943341325</v>
      </c>
      <c r="BO1553" s="296">
        <f t="shared" si="479"/>
        <v>166.70764943341325</v>
      </c>
      <c r="BP1553">
        <f t="shared" si="469"/>
        <v>1</v>
      </c>
      <c r="BR1553" s="332">
        <v>45072</v>
      </c>
      <c r="BS1553" s="2" t="s">
        <v>108</v>
      </c>
      <c r="BT1553" s="2" t="s">
        <v>135</v>
      </c>
      <c r="BU1553" s="323">
        <v>45658</v>
      </c>
      <c r="BV1553" s="323">
        <v>46022</v>
      </c>
      <c r="BW1553" s="324">
        <v>8760</v>
      </c>
      <c r="BX1553" s="325">
        <v>114.05</v>
      </c>
      <c r="BY1553" s="274">
        <f t="shared" si="470"/>
        <v>0.97533000000000003</v>
      </c>
      <c r="BZ1553" s="326">
        <f t="shared" si="480"/>
        <v>116.93478104846564</v>
      </c>
      <c r="CA1553" s="296" t="str">
        <f t="shared" si="481"/>
        <v/>
      </c>
    </row>
    <row r="1554" spans="23:79" x14ac:dyDescent="0.25">
      <c r="W1554" s="332">
        <v>44263</v>
      </c>
      <c r="X1554" s="2" t="s">
        <v>108</v>
      </c>
      <c r="Y1554" s="2" t="s">
        <v>133</v>
      </c>
      <c r="Z1554" s="323">
        <v>44562</v>
      </c>
      <c r="AA1554" s="323">
        <v>44926</v>
      </c>
      <c r="AB1554" s="324">
        <v>8760</v>
      </c>
      <c r="AC1554" s="325">
        <v>53.44</v>
      </c>
      <c r="AD1554" s="274">
        <f t="shared" si="464"/>
        <v>1.1062399999999999</v>
      </c>
      <c r="AE1554" s="326">
        <f t="shared" si="472"/>
        <v>48.30778131327741</v>
      </c>
      <c r="AF1554" s="296" t="str">
        <f t="shared" si="473"/>
        <v/>
      </c>
      <c r="AH1554" s="332">
        <v>44711</v>
      </c>
      <c r="AI1554" s="2" t="s">
        <v>108</v>
      </c>
      <c r="AJ1554" s="2" t="s">
        <v>135</v>
      </c>
      <c r="AK1554" s="323">
        <v>45658</v>
      </c>
      <c r="AL1554" s="323">
        <v>46022</v>
      </c>
      <c r="AM1554" s="324">
        <v>8760</v>
      </c>
      <c r="AN1554" s="325">
        <v>161.5</v>
      </c>
      <c r="AO1554" s="274">
        <f t="shared" si="465"/>
        <v>1.0359100000000001</v>
      </c>
      <c r="AP1554" s="326">
        <f t="shared" si="474"/>
        <v>155.90157446110183</v>
      </c>
      <c r="AQ1554" s="296" t="str">
        <f t="shared" si="475"/>
        <v/>
      </c>
      <c r="AS1554" s="332">
        <v>44729</v>
      </c>
      <c r="AT1554" s="2" t="s">
        <v>115</v>
      </c>
      <c r="AU1554" s="2" t="s">
        <v>134</v>
      </c>
      <c r="AV1554" s="323">
        <v>45017</v>
      </c>
      <c r="AW1554" s="323">
        <v>45107</v>
      </c>
      <c r="AX1554" s="324">
        <v>2184</v>
      </c>
      <c r="AY1554" s="325">
        <v>198.03</v>
      </c>
      <c r="AZ1554" s="274">
        <f t="shared" si="466"/>
        <v>1.02495</v>
      </c>
      <c r="BA1554" s="326">
        <f t="shared" si="476"/>
        <v>193.20942484999267</v>
      </c>
      <c r="BB1554" s="296" t="str">
        <f t="shared" si="477"/>
        <v/>
      </c>
      <c r="BC1554" t="str">
        <f t="shared" si="467"/>
        <v/>
      </c>
      <c r="BF1554" s="332">
        <v>45092</v>
      </c>
      <c r="BG1554" s="2" t="s">
        <v>115</v>
      </c>
      <c r="BH1554" s="2" t="s">
        <v>117</v>
      </c>
      <c r="BI1554" s="323">
        <v>45383</v>
      </c>
      <c r="BJ1554" s="323">
        <v>45473</v>
      </c>
      <c r="BK1554" s="324">
        <v>2184</v>
      </c>
      <c r="BL1554" s="325">
        <v>134.69</v>
      </c>
      <c r="BM1554" s="274">
        <f t="shared" si="468"/>
        <v>0.97602</v>
      </c>
      <c r="BN1554" s="326">
        <f t="shared" si="478"/>
        <v>137.99922132743183</v>
      </c>
      <c r="BO1554" s="296">
        <f t="shared" si="479"/>
        <v>137.99922132743183</v>
      </c>
      <c r="BP1554">
        <f t="shared" si="469"/>
        <v>1</v>
      </c>
      <c r="BR1554" s="332">
        <v>45072</v>
      </c>
      <c r="BS1554" s="2" t="s">
        <v>108</v>
      </c>
      <c r="BT1554" s="2" t="s">
        <v>138</v>
      </c>
      <c r="BU1554" s="323">
        <v>46023</v>
      </c>
      <c r="BV1554" s="323">
        <v>46387</v>
      </c>
      <c r="BW1554" s="324">
        <v>8760</v>
      </c>
      <c r="BX1554" s="325">
        <v>98.78</v>
      </c>
      <c r="BY1554" s="274">
        <f t="shared" si="470"/>
        <v>0.97533000000000003</v>
      </c>
      <c r="BZ1554" s="326">
        <f t="shared" si="480"/>
        <v>101.27854162181005</v>
      </c>
      <c r="CA1554" s="296" t="str">
        <f t="shared" si="481"/>
        <v/>
      </c>
    </row>
    <row r="1555" spans="23:79" x14ac:dyDescent="0.25">
      <c r="W1555" s="332">
        <v>44263</v>
      </c>
      <c r="X1555" s="2" t="s">
        <v>108</v>
      </c>
      <c r="Y1555" s="2" t="s">
        <v>110</v>
      </c>
      <c r="Z1555" s="323">
        <v>44927</v>
      </c>
      <c r="AA1555" s="323">
        <v>45291</v>
      </c>
      <c r="AB1555" s="324">
        <v>8760</v>
      </c>
      <c r="AC1555" s="325">
        <v>54.13</v>
      </c>
      <c r="AD1555" s="274">
        <f t="shared" si="464"/>
        <v>1.1062399999999999</v>
      </c>
      <c r="AE1555" s="326">
        <f t="shared" si="472"/>
        <v>48.93151576511427</v>
      </c>
      <c r="AF1555" s="296" t="str">
        <f t="shared" si="473"/>
        <v/>
      </c>
      <c r="AH1555" s="332">
        <v>44711</v>
      </c>
      <c r="AI1555" s="2" t="s">
        <v>108</v>
      </c>
      <c r="AJ1555" s="2" t="s">
        <v>138</v>
      </c>
      <c r="AK1555" s="323">
        <v>46023</v>
      </c>
      <c r="AL1555" s="323">
        <v>46387</v>
      </c>
      <c r="AM1555" s="324">
        <v>8760</v>
      </c>
      <c r="AN1555" s="325">
        <v>141.13</v>
      </c>
      <c r="AO1555" s="274">
        <f t="shared" si="465"/>
        <v>1.0359100000000001</v>
      </c>
      <c r="AP1555" s="326">
        <f t="shared" si="474"/>
        <v>136.23770404764892</v>
      </c>
      <c r="AQ1555" s="296" t="str">
        <f t="shared" si="475"/>
        <v/>
      </c>
      <c r="AS1555" s="332">
        <v>44729</v>
      </c>
      <c r="AT1555" s="2" t="s">
        <v>115</v>
      </c>
      <c r="AU1555" s="2" t="s">
        <v>137</v>
      </c>
      <c r="AV1555" s="323">
        <v>45108</v>
      </c>
      <c r="AW1555" s="323">
        <v>45199</v>
      </c>
      <c r="AX1555" s="324">
        <v>2208</v>
      </c>
      <c r="AY1555" s="325">
        <v>199.06</v>
      </c>
      <c r="AZ1555" s="274">
        <f t="shared" si="466"/>
        <v>1.02495</v>
      </c>
      <c r="BA1555" s="326">
        <f t="shared" si="476"/>
        <v>194.21435191960583</v>
      </c>
      <c r="BB1555" s="296" t="str">
        <f t="shared" si="477"/>
        <v/>
      </c>
      <c r="BC1555" t="str">
        <f t="shared" si="467"/>
        <v/>
      </c>
      <c r="BF1555" s="332">
        <v>45092</v>
      </c>
      <c r="BG1555" s="2" t="s">
        <v>115</v>
      </c>
      <c r="BH1555" s="2" t="s">
        <v>118</v>
      </c>
      <c r="BI1555" s="323">
        <v>45474</v>
      </c>
      <c r="BJ1555" s="323">
        <v>45565</v>
      </c>
      <c r="BK1555" s="324">
        <v>2208</v>
      </c>
      <c r="BL1555" s="325">
        <v>146.49</v>
      </c>
      <c r="BM1555" s="274">
        <f t="shared" si="468"/>
        <v>0.97602</v>
      </c>
      <c r="BN1555" s="326">
        <f t="shared" si="478"/>
        <v>150.08913751767383</v>
      </c>
      <c r="BO1555" s="296">
        <f t="shared" si="479"/>
        <v>150.08913751767383</v>
      </c>
      <c r="BP1555">
        <f t="shared" si="469"/>
        <v>1</v>
      </c>
      <c r="BR1555" s="332">
        <v>45072</v>
      </c>
      <c r="BS1555" s="2" t="s">
        <v>108</v>
      </c>
      <c r="BT1555" s="2" t="s">
        <v>141</v>
      </c>
      <c r="BU1555" s="323">
        <v>46388</v>
      </c>
      <c r="BV1555" s="323">
        <v>46752</v>
      </c>
      <c r="BW1555" s="324">
        <v>8760</v>
      </c>
      <c r="BX1555" s="325">
        <v>85.98</v>
      </c>
      <c r="BY1555" s="274">
        <f t="shared" si="470"/>
        <v>0.97533000000000003</v>
      </c>
      <c r="BZ1555" s="326">
        <f t="shared" si="480"/>
        <v>88.154778382701238</v>
      </c>
      <c r="CA1555" s="296" t="str">
        <f t="shared" si="481"/>
        <v/>
      </c>
    </row>
    <row r="1556" spans="23:79" x14ac:dyDescent="0.25">
      <c r="W1556" s="332">
        <v>44263</v>
      </c>
      <c r="X1556" s="2" t="s">
        <v>108</v>
      </c>
      <c r="Y1556" s="2" t="s">
        <v>111</v>
      </c>
      <c r="Z1556" s="323">
        <v>45292</v>
      </c>
      <c r="AA1556" s="323">
        <v>45657</v>
      </c>
      <c r="AB1556" s="324">
        <v>8784</v>
      </c>
      <c r="AC1556" s="325">
        <v>51.31</v>
      </c>
      <c r="AD1556" s="274">
        <f t="shared" si="464"/>
        <v>1.1062399999999999</v>
      </c>
      <c r="AE1556" s="326">
        <f t="shared" si="472"/>
        <v>46.382340179346258</v>
      </c>
      <c r="AF1556" s="296" t="str">
        <f t="shared" si="473"/>
        <v/>
      </c>
      <c r="AH1556" s="332">
        <v>44711</v>
      </c>
      <c r="AI1556" s="2" t="s">
        <v>108</v>
      </c>
      <c r="AJ1556" s="2" t="s">
        <v>141</v>
      </c>
      <c r="AK1556" s="323">
        <v>46388</v>
      </c>
      <c r="AL1556" s="323">
        <v>46752</v>
      </c>
      <c r="AM1556" s="324">
        <v>8760</v>
      </c>
      <c r="AN1556" s="325">
        <v>125.52</v>
      </c>
      <c r="AO1556" s="274">
        <f t="shared" si="465"/>
        <v>1.0359100000000001</v>
      </c>
      <c r="AP1556" s="326">
        <f t="shared" si="474"/>
        <v>121.16882740778638</v>
      </c>
      <c r="AQ1556" s="296" t="str">
        <f t="shared" si="475"/>
        <v/>
      </c>
      <c r="AS1556" s="332">
        <v>44729</v>
      </c>
      <c r="AT1556" s="2" t="s">
        <v>115</v>
      </c>
      <c r="AU1556" s="2" t="s">
        <v>116</v>
      </c>
      <c r="AV1556" s="323">
        <v>45200</v>
      </c>
      <c r="AW1556" s="323">
        <v>45291</v>
      </c>
      <c r="AX1556" s="324">
        <v>2209</v>
      </c>
      <c r="AY1556" s="325">
        <v>250.56</v>
      </c>
      <c r="AZ1556" s="274">
        <f t="shared" si="466"/>
        <v>1.02495</v>
      </c>
      <c r="BA1556" s="326">
        <f t="shared" si="476"/>
        <v>244.46070540026344</v>
      </c>
      <c r="BB1556" s="296" t="str">
        <f t="shared" si="477"/>
        <v/>
      </c>
      <c r="BC1556">
        <f t="shared" si="467"/>
        <v>1</v>
      </c>
      <c r="BF1556" s="332">
        <v>45092</v>
      </c>
      <c r="BG1556" s="2" t="s">
        <v>115</v>
      </c>
      <c r="BH1556" s="2" t="s">
        <v>140</v>
      </c>
      <c r="BI1556" s="323">
        <v>45566</v>
      </c>
      <c r="BJ1556" s="323">
        <v>45657</v>
      </c>
      <c r="BK1556" s="324">
        <v>2209</v>
      </c>
      <c r="BL1556" s="325">
        <v>168.49</v>
      </c>
      <c r="BM1556" s="274">
        <f t="shared" si="468"/>
        <v>0.97602</v>
      </c>
      <c r="BN1556" s="326">
        <f t="shared" si="478"/>
        <v>172.62965922829451</v>
      </c>
      <c r="BO1556" s="296" t="str">
        <f t="shared" si="479"/>
        <v/>
      </c>
      <c r="BP1556" t="str">
        <f t="shared" si="469"/>
        <v/>
      </c>
      <c r="BR1556" s="332">
        <v>45072</v>
      </c>
      <c r="BS1556" s="2" t="s">
        <v>108</v>
      </c>
      <c r="BT1556" s="2" t="s">
        <v>143</v>
      </c>
      <c r="BU1556" s="323">
        <v>46753</v>
      </c>
      <c r="BV1556" s="323">
        <v>47118</v>
      </c>
      <c r="BW1556" s="324">
        <v>8784</v>
      </c>
      <c r="BX1556" s="325">
        <v>85.98</v>
      </c>
      <c r="BY1556" s="274">
        <f t="shared" si="470"/>
        <v>0.97533000000000003</v>
      </c>
      <c r="BZ1556" s="326">
        <f t="shared" si="480"/>
        <v>88.154778382701238</v>
      </c>
      <c r="CA1556" s="296" t="str">
        <f t="shared" si="481"/>
        <v/>
      </c>
    </row>
    <row r="1557" spans="23:79" x14ac:dyDescent="0.25">
      <c r="W1557" s="332">
        <v>44263</v>
      </c>
      <c r="X1557" s="2" t="s">
        <v>108</v>
      </c>
      <c r="Y1557" s="2" t="s">
        <v>135</v>
      </c>
      <c r="Z1557" s="323">
        <v>45658</v>
      </c>
      <c r="AA1557" s="323">
        <v>46022</v>
      </c>
      <c r="AB1557" s="324">
        <v>8760</v>
      </c>
      <c r="AC1557" s="325">
        <v>50.7</v>
      </c>
      <c r="AD1557" s="274">
        <f t="shared" si="464"/>
        <v>1.1062399999999999</v>
      </c>
      <c r="AE1557" s="326">
        <f t="shared" si="472"/>
        <v>45.830922765403535</v>
      </c>
      <c r="AF1557" s="296" t="str">
        <f t="shared" si="473"/>
        <v/>
      </c>
      <c r="AH1557" s="332">
        <v>44711</v>
      </c>
      <c r="AI1557" s="2" t="s">
        <v>108</v>
      </c>
      <c r="AJ1557" s="2" t="s">
        <v>143</v>
      </c>
      <c r="AK1557" s="323">
        <v>46753</v>
      </c>
      <c r="AL1557" s="323">
        <v>47118</v>
      </c>
      <c r="AM1557" s="324">
        <v>8784</v>
      </c>
      <c r="AN1557" s="325">
        <v>123.52</v>
      </c>
      <c r="AO1557" s="274">
        <f t="shared" si="465"/>
        <v>1.0359100000000001</v>
      </c>
      <c r="AP1557" s="326">
        <f t="shared" si="474"/>
        <v>119.23815775501731</v>
      </c>
      <c r="AQ1557" s="296" t="str">
        <f t="shared" si="475"/>
        <v/>
      </c>
      <c r="AS1557" s="332">
        <v>44729</v>
      </c>
      <c r="AT1557" s="2" t="s">
        <v>115</v>
      </c>
      <c r="AU1557" s="2" t="s">
        <v>111</v>
      </c>
      <c r="AV1557" s="323">
        <v>45292</v>
      </c>
      <c r="AW1557" s="323">
        <v>45382</v>
      </c>
      <c r="AX1557" s="324">
        <v>2183</v>
      </c>
      <c r="AY1557" s="325">
        <v>245.16</v>
      </c>
      <c r="AZ1557" s="274">
        <f t="shared" si="466"/>
        <v>1.02495</v>
      </c>
      <c r="BA1557" s="326">
        <f t="shared" si="476"/>
        <v>239.1921557149129</v>
      </c>
      <c r="BB1557" s="296" t="str">
        <f t="shared" si="477"/>
        <v/>
      </c>
      <c r="BC1557">
        <f t="shared" si="467"/>
        <v>1</v>
      </c>
      <c r="BF1557" s="332">
        <v>45092</v>
      </c>
      <c r="BG1557" s="2" t="s">
        <v>115</v>
      </c>
      <c r="BH1557" s="2" t="s">
        <v>135</v>
      </c>
      <c r="BI1557" s="323">
        <v>45658</v>
      </c>
      <c r="BJ1557" s="323">
        <v>45747</v>
      </c>
      <c r="BK1557" s="324">
        <v>2159</v>
      </c>
      <c r="BL1557" s="325">
        <v>165.05</v>
      </c>
      <c r="BM1557" s="274">
        <f t="shared" si="468"/>
        <v>0.97602</v>
      </c>
      <c r="BN1557" s="326">
        <f t="shared" si="478"/>
        <v>169.10514128808836</v>
      </c>
      <c r="BO1557" s="296" t="str">
        <f t="shared" si="479"/>
        <v/>
      </c>
      <c r="BP1557" t="str">
        <f t="shared" si="469"/>
        <v/>
      </c>
      <c r="BR1557" s="332">
        <v>45072</v>
      </c>
      <c r="BS1557" s="2" t="s">
        <v>108</v>
      </c>
      <c r="BT1557" s="2" t="s">
        <v>146</v>
      </c>
      <c r="BU1557" s="323">
        <v>47119</v>
      </c>
      <c r="BV1557" s="323">
        <v>47483</v>
      </c>
      <c r="BW1557" s="324">
        <v>8760</v>
      </c>
      <c r="BX1557" s="325">
        <v>83.49</v>
      </c>
      <c r="BY1557" s="274">
        <f t="shared" si="470"/>
        <v>0.97533000000000003</v>
      </c>
      <c r="BZ1557" s="326">
        <f t="shared" si="480"/>
        <v>85.601796315093338</v>
      </c>
      <c r="CA1557" s="296" t="str">
        <f t="shared" si="481"/>
        <v/>
      </c>
    </row>
    <row r="1558" spans="23:79" x14ac:dyDescent="0.25">
      <c r="W1558" s="332">
        <v>44263</v>
      </c>
      <c r="X1558" s="2" t="s">
        <v>108</v>
      </c>
      <c r="Y1558" s="2" t="s">
        <v>138</v>
      </c>
      <c r="Z1558" s="323">
        <v>46023</v>
      </c>
      <c r="AA1558" s="323">
        <v>46387</v>
      </c>
      <c r="AB1558" s="324">
        <v>8760</v>
      </c>
      <c r="AC1558" s="325">
        <v>50.95</v>
      </c>
      <c r="AD1558" s="274">
        <f t="shared" ref="AD1558:AD1621" si="482">VLOOKUP(CONCATENATE(YEAR(W1558),"-",MONTH(W1558)),$A$22:$B$69,2,0)</f>
        <v>1.1062399999999999</v>
      </c>
      <c r="AE1558" s="326">
        <f t="shared" si="472"/>
        <v>46.056913508822689</v>
      </c>
      <c r="AF1558" s="296" t="str">
        <f t="shared" si="473"/>
        <v/>
      </c>
      <c r="AH1558" s="332">
        <v>44711</v>
      </c>
      <c r="AI1558" s="2" t="s">
        <v>108</v>
      </c>
      <c r="AJ1558" s="2" t="s">
        <v>146</v>
      </c>
      <c r="AK1558" s="323">
        <v>47119</v>
      </c>
      <c r="AL1558" s="323">
        <v>47483</v>
      </c>
      <c r="AM1558" s="324">
        <v>8760</v>
      </c>
      <c r="AN1558" s="325">
        <v>122.28</v>
      </c>
      <c r="AO1558" s="274">
        <f t="shared" ref="AO1558:AO1621" si="483">VLOOKUP(CONCATENATE(YEAR(AH1558),"-",MONTH(AH1558)),$A$22:$B$69,2,0)</f>
        <v>1.0359100000000001</v>
      </c>
      <c r="AP1558" s="326">
        <f t="shared" si="474"/>
        <v>118.04114257030049</v>
      </c>
      <c r="AQ1558" s="296" t="str">
        <f t="shared" si="475"/>
        <v/>
      </c>
      <c r="AS1558" s="332">
        <v>44729</v>
      </c>
      <c r="AT1558" s="2" t="s">
        <v>115</v>
      </c>
      <c r="AU1558" s="2" t="s">
        <v>117</v>
      </c>
      <c r="AV1558" s="323">
        <v>45383</v>
      </c>
      <c r="AW1558" s="323">
        <v>45473</v>
      </c>
      <c r="AX1558" s="324">
        <v>2184</v>
      </c>
      <c r="AY1558" s="325">
        <v>134.43</v>
      </c>
      <c r="AZ1558" s="274">
        <f t="shared" ref="AZ1558:AZ1621" si="484">VLOOKUP(CONCATENATE(YEAR(AS1558),"-",MONTH(AS1558)),$A$22:$B$69,2,0)</f>
        <v>1.02495</v>
      </c>
      <c r="BA1558" s="326">
        <f t="shared" si="476"/>
        <v>131.15761744475341</v>
      </c>
      <c r="BB1558" s="296" t="str">
        <f t="shared" si="477"/>
        <v/>
      </c>
      <c r="BC1558">
        <f t="shared" ref="BC1558:BC1621" si="485">IF(OR(AU1558=AU$16,AU1558=AV$16,AU1558=AW$16,AU1558=AX$16),1,"")</f>
        <v>1</v>
      </c>
      <c r="BF1558" s="332">
        <v>45092</v>
      </c>
      <c r="BG1558" s="2" t="s">
        <v>115</v>
      </c>
      <c r="BH1558" s="2" t="s">
        <v>145</v>
      </c>
      <c r="BI1558" s="323">
        <v>45748</v>
      </c>
      <c r="BJ1558" s="323">
        <v>45838</v>
      </c>
      <c r="BK1558" s="324">
        <v>2184</v>
      </c>
      <c r="BL1558" s="325">
        <v>110.8</v>
      </c>
      <c r="BM1558" s="274">
        <f t="shared" ref="BM1558:BM1621" si="486">VLOOKUP(CONCATENATE(YEAR(BF1558),"-",MONTH(BF1558)),$A$22:$B$69,2,0)</f>
        <v>0.97602</v>
      </c>
      <c r="BN1558" s="326">
        <f t="shared" si="478"/>
        <v>113.52226388803508</v>
      </c>
      <c r="BO1558" s="296" t="str">
        <f t="shared" si="479"/>
        <v/>
      </c>
      <c r="BP1558" t="str">
        <f t="shared" ref="BP1558:BP1621" si="487">IF(OR(BH1558=BH$16,BH1558=BI$16,BH1558=BJ$16,BH1558=BK$16),1,"")</f>
        <v/>
      </c>
      <c r="BR1558" s="332">
        <v>45072</v>
      </c>
      <c r="BS1558" s="2" t="s">
        <v>108</v>
      </c>
      <c r="BT1558" s="2" t="s">
        <v>149</v>
      </c>
      <c r="BU1558" s="323">
        <v>47484</v>
      </c>
      <c r="BV1558" s="323">
        <v>47848</v>
      </c>
      <c r="BW1558" s="324">
        <v>8760</v>
      </c>
      <c r="BX1558" s="325">
        <v>83.79</v>
      </c>
      <c r="BY1558" s="274">
        <f t="shared" ref="BY1558:BY1621" si="488">VLOOKUP(CONCATENATE(YEAR(BR1558),"-",MONTH(BR1558)),$A$22:$B$69,2,0)</f>
        <v>0.97533000000000003</v>
      </c>
      <c r="BZ1558" s="326">
        <f t="shared" si="480"/>
        <v>85.909384516009965</v>
      </c>
      <c r="CA1558" s="296" t="str">
        <f t="shared" si="481"/>
        <v/>
      </c>
    </row>
    <row r="1559" spans="23:79" x14ac:dyDescent="0.25">
      <c r="W1559" s="332">
        <v>44263</v>
      </c>
      <c r="X1559" s="2" t="s">
        <v>108</v>
      </c>
      <c r="Y1559" s="2" t="s">
        <v>141</v>
      </c>
      <c r="Z1559" s="323">
        <v>46388</v>
      </c>
      <c r="AA1559" s="323">
        <v>46752</v>
      </c>
      <c r="AB1559" s="324">
        <v>8760</v>
      </c>
      <c r="AC1559" s="325">
        <v>51.33</v>
      </c>
      <c r="AD1559" s="274">
        <f t="shared" si="482"/>
        <v>1.1062399999999999</v>
      </c>
      <c r="AE1559" s="326">
        <f t="shared" ref="AE1559:AE1622" si="489">IF(AC1559="","",AC1559/AD1559)</f>
        <v>46.400419438819789</v>
      </c>
      <c r="AF1559" s="296" t="str">
        <f t="shared" ref="AF1559:AF1622" si="490">IF(AND($W1559&gt;=Y$13,$W1559&lt;=Z$13,$Y1559=AF$16),AE1559,"")</f>
        <v/>
      </c>
      <c r="AH1559" s="332">
        <v>44711</v>
      </c>
      <c r="AI1559" s="2" t="s">
        <v>108</v>
      </c>
      <c r="AJ1559" s="2" t="s">
        <v>149</v>
      </c>
      <c r="AK1559" s="323">
        <v>47484</v>
      </c>
      <c r="AL1559" s="323">
        <v>47848</v>
      </c>
      <c r="AM1559" s="324">
        <v>8760</v>
      </c>
      <c r="AN1559" s="325">
        <v>121.91</v>
      </c>
      <c r="AO1559" s="274">
        <f t="shared" si="483"/>
        <v>1.0359100000000001</v>
      </c>
      <c r="AP1559" s="326">
        <f t="shared" ref="AP1559:AP1622" si="491">IF(AN1559="","",AN1559/AO1559)</f>
        <v>117.68396868453821</v>
      </c>
      <c r="AQ1559" s="296" t="str">
        <f t="shared" ref="AQ1559:AQ1622" si="492">IF(AND(AH1559&gt;=AJ$19,AH1559&lt;=AK$19,$AJ1559=AQ$16),AP1559,"")</f>
        <v/>
      </c>
      <c r="AS1559" s="332">
        <v>44729</v>
      </c>
      <c r="AT1559" s="2" t="s">
        <v>115</v>
      </c>
      <c r="AU1559" s="2" t="s">
        <v>118</v>
      </c>
      <c r="AV1559" s="323">
        <v>45474</v>
      </c>
      <c r="AW1559" s="323">
        <v>45565</v>
      </c>
      <c r="AX1559" s="324">
        <v>2208</v>
      </c>
      <c r="AY1559" s="325">
        <v>134.75</v>
      </c>
      <c r="AZ1559" s="274">
        <f t="shared" si="484"/>
        <v>1.02495</v>
      </c>
      <c r="BA1559" s="326">
        <f t="shared" ref="BA1559:BA1622" si="493">IF(AY1559="","",AY1559/AZ1559)</f>
        <v>131.46982779647789</v>
      </c>
      <c r="BB1559" s="296" t="str">
        <f t="shared" ref="BB1559:BB1622" si="494">IF(AND(AS1559&gt;=BA$16,AS1559&lt;=BB$16,BC1559=1),BA1559,"")</f>
        <v/>
      </c>
      <c r="BC1559">
        <f t="shared" si="485"/>
        <v>1</v>
      </c>
      <c r="BF1559" s="332">
        <v>45092</v>
      </c>
      <c r="BG1559" s="2" t="s">
        <v>115</v>
      </c>
      <c r="BH1559" s="2" t="s">
        <v>148</v>
      </c>
      <c r="BI1559" s="323">
        <v>45839</v>
      </c>
      <c r="BJ1559" s="323">
        <v>45930</v>
      </c>
      <c r="BK1559" s="324">
        <v>2208</v>
      </c>
      <c r="BL1559" s="325">
        <v>110</v>
      </c>
      <c r="BM1559" s="274">
        <f t="shared" si="486"/>
        <v>0.97602</v>
      </c>
      <c r="BN1559" s="326">
        <f t="shared" ref="BN1559:BN1622" si="495">IF(BL1559="","",BL1559/BM1559)</f>
        <v>112.70260855310342</v>
      </c>
      <c r="BO1559" s="296" t="str">
        <f t="shared" ref="BO1559:BO1622" si="496">IF(AND(BF1559&gt;=BH$19,BF1559&lt;=BI$19,BP1559=1),BN1559,"")</f>
        <v/>
      </c>
      <c r="BP1559" t="str">
        <f t="shared" si="487"/>
        <v/>
      </c>
      <c r="BR1559" s="332">
        <v>45072</v>
      </c>
      <c r="BS1559" s="2" t="s">
        <v>108</v>
      </c>
      <c r="BT1559" s="2" t="s">
        <v>153</v>
      </c>
      <c r="BU1559" s="323">
        <v>47849</v>
      </c>
      <c r="BV1559" s="323">
        <v>48213</v>
      </c>
      <c r="BW1559" s="324">
        <v>8760</v>
      </c>
      <c r="BX1559" s="325">
        <v>83.51</v>
      </c>
      <c r="BY1559" s="274">
        <f t="shared" si="488"/>
        <v>0.97533000000000003</v>
      </c>
      <c r="BZ1559" s="326">
        <f t="shared" ref="BZ1559:BZ1622" si="497">IF(BX1559="","",BX1559/BY1559)</f>
        <v>85.622302195154461</v>
      </c>
      <c r="CA1559" s="296" t="str">
        <f t="shared" ref="CA1559:CA1622" si="498">IF(AND(BR1559&gt;=BZ$16,BR1559&lt;=CA$16,BT1559=BT$16),BZ1559,"")</f>
        <v/>
      </c>
    </row>
    <row r="1560" spans="23:79" x14ac:dyDescent="0.25">
      <c r="W1560" s="332">
        <v>44260</v>
      </c>
      <c r="X1560" s="2" t="s">
        <v>108</v>
      </c>
      <c r="Y1560" s="2" t="s">
        <v>133</v>
      </c>
      <c r="Z1560" s="323">
        <v>44562</v>
      </c>
      <c r="AA1560" s="323">
        <v>44926</v>
      </c>
      <c r="AB1560" s="324">
        <v>8760</v>
      </c>
      <c r="AC1560" s="325">
        <v>53.21</v>
      </c>
      <c r="AD1560" s="274">
        <f t="shared" si="482"/>
        <v>1.1062399999999999</v>
      </c>
      <c r="AE1560" s="326">
        <f t="shared" si="489"/>
        <v>48.099869829331794</v>
      </c>
      <c r="AF1560" s="296" t="str">
        <f t="shared" si="490"/>
        <v/>
      </c>
      <c r="AH1560" s="332">
        <v>44711</v>
      </c>
      <c r="AI1560" s="2" t="s">
        <v>108</v>
      </c>
      <c r="AJ1560" s="2" t="s">
        <v>153</v>
      </c>
      <c r="AK1560" s="323">
        <v>47849</v>
      </c>
      <c r="AL1560" s="323">
        <v>48213</v>
      </c>
      <c r="AM1560" s="324">
        <v>8760</v>
      </c>
      <c r="AN1560" s="325">
        <v>121.58</v>
      </c>
      <c r="AO1560" s="274">
        <f t="shared" si="483"/>
        <v>1.0359100000000001</v>
      </c>
      <c r="AP1560" s="326">
        <f t="shared" si="491"/>
        <v>117.36540819183132</v>
      </c>
      <c r="AQ1560" s="296" t="str">
        <f t="shared" si="492"/>
        <v/>
      </c>
      <c r="AS1560" s="332">
        <v>44729</v>
      </c>
      <c r="AT1560" s="2" t="s">
        <v>115</v>
      </c>
      <c r="AU1560" s="2" t="s">
        <v>140</v>
      </c>
      <c r="AV1560" s="323">
        <v>45566</v>
      </c>
      <c r="AW1560" s="323">
        <v>45657</v>
      </c>
      <c r="AX1560" s="324">
        <v>2209</v>
      </c>
      <c r="AY1560" s="325">
        <v>170.09</v>
      </c>
      <c r="AZ1560" s="274">
        <f t="shared" si="484"/>
        <v>1.02495</v>
      </c>
      <c r="BA1560" s="326">
        <f t="shared" si="493"/>
        <v>165.94955851504952</v>
      </c>
      <c r="BB1560" s="296" t="str">
        <f t="shared" si="494"/>
        <v/>
      </c>
      <c r="BC1560" t="str">
        <f t="shared" si="485"/>
        <v/>
      </c>
      <c r="BF1560" s="332">
        <v>45092</v>
      </c>
      <c r="BG1560" s="2" t="s">
        <v>115</v>
      </c>
      <c r="BH1560" s="2" t="s">
        <v>152</v>
      </c>
      <c r="BI1560" s="323">
        <v>45931</v>
      </c>
      <c r="BJ1560" s="323">
        <v>46022</v>
      </c>
      <c r="BK1560" s="324">
        <v>2209</v>
      </c>
      <c r="BL1560" s="325">
        <v>142.52000000000001</v>
      </c>
      <c r="BM1560" s="274">
        <f t="shared" si="486"/>
        <v>0.97602</v>
      </c>
      <c r="BN1560" s="326">
        <f t="shared" si="495"/>
        <v>146.02159791807546</v>
      </c>
      <c r="BO1560" s="296" t="str">
        <f t="shared" si="496"/>
        <v/>
      </c>
      <c r="BP1560" t="str">
        <f t="shared" si="487"/>
        <v/>
      </c>
      <c r="BR1560" s="332">
        <v>45072</v>
      </c>
      <c r="BS1560" s="2" t="s">
        <v>108</v>
      </c>
      <c r="BT1560" s="2" t="s">
        <v>155</v>
      </c>
      <c r="BU1560" s="323">
        <v>48214</v>
      </c>
      <c r="BV1560" s="323">
        <v>48579</v>
      </c>
      <c r="BW1560" s="324">
        <v>8784</v>
      </c>
      <c r="BX1560" s="325">
        <v>83.01</v>
      </c>
      <c r="BY1560" s="274">
        <f t="shared" si="488"/>
        <v>0.97533000000000003</v>
      </c>
      <c r="BZ1560" s="326">
        <f t="shared" si="497"/>
        <v>85.109655193626779</v>
      </c>
      <c r="CA1560" s="296" t="str">
        <f t="shared" si="498"/>
        <v/>
      </c>
    </row>
    <row r="1561" spans="23:79" x14ac:dyDescent="0.25">
      <c r="W1561" s="332">
        <v>44260</v>
      </c>
      <c r="X1561" s="2" t="s">
        <v>108</v>
      </c>
      <c r="Y1561" s="2" t="s">
        <v>110</v>
      </c>
      <c r="Z1561" s="323">
        <v>44927</v>
      </c>
      <c r="AA1561" s="323">
        <v>45291</v>
      </c>
      <c r="AB1561" s="324">
        <v>8760</v>
      </c>
      <c r="AC1561" s="325">
        <v>53.82</v>
      </c>
      <c r="AD1561" s="274">
        <f t="shared" si="482"/>
        <v>1.1062399999999999</v>
      </c>
      <c r="AE1561" s="326">
        <f t="shared" si="489"/>
        <v>48.651287243274524</v>
      </c>
      <c r="AF1561" s="296" t="str">
        <f t="shared" si="490"/>
        <v/>
      </c>
      <c r="AH1561" s="332">
        <v>44711</v>
      </c>
      <c r="AI1561" s="2" t="s">
        <v>108</v>
      </c>
      <c r="AJ1561" s="2" t="s">
        <v>155</v>
      </c>
      <c r="AK1561" s="323">
        <v>48214</v>
      </c>
      <c r="AL1561" s="323">
        <v>48579</v>
      </c>
      <c r="AM1561" s="324">
        <v>8784</v>
      </c>
      <c r="AN1561" s="325">
        <v>121.58</v>
      </c>
      <c r="AO1561" s="274">
        <f t="shared" si="483"/>
        <v>1.0359100000000001</v>
      </c>
      <c r="AP1561" s="326">
        <f t="shared" si="491"/>
        <v>117.36540819183132</v>
      </c>
      <c r="AQ1561" s="296" t="str">
        <f t="shared" si="492"/>
        <v/>
      </c>
      <c r="AS1561" s="332">
        <v>44729</v>
      </c>
      <c r="AT1561" s="2" t="s">
        <v>115</v>
      </c>
      <c r="AU1561" s="2" t="s">
        <v>135</v>
      </c>
      <c r="AV1561" s="323">
        <v>45658</v>
      </c>
      <c r="AW1561" s="323">
        <v>45747</v>
      </c>
      <c r="AX1561" s="324">
        <v>2159</v>
      </c>
      <c r="AY1561" s="325">
        <v>167.36</v>
      </c>
      <c r="AZ1561" s="274">
        <f t="shared" si="484"/>
        <v>1.02495</v>
      </c>
      <c r="BA1561" s="326">
        <f t="shared" si="493"/>
        <v>163.28601395190009</v>
      </c>
      <c r="BB1561" s="296" t="str">
        <f t="shared" si="494"/>
        <v/>
      </c>
      <c r="BC1561" t="str">
        <f t="shared" si="485"/>
        <v/>
      </c>
      <c r="BF1561" s="332">
        <v>45092</v>
      </c>
      <c r="BG1561" s="2" t="s">
        <v>115</v>
      </c>
      <c r="BH1561" s="2" t="s">
        <v>138</v>
      </c>
      <c r="BI1561" s="323">
        <v>46023</v>
      </c>
      <c r="BJ1561" s="323">
        <v>46112</v>
      </c>
      <c r="BK1561" s="324">
        <v>2159</v>
      </c>
      <c r="BL1561" s="325"/>
      <c r="BM1561" s="274">
        <f t="shared" si="486"/>
        <v>0.97602</v>
      </c>
      <c r="BN1561" s="326" t="str">
        <f t="shared" si="495"/>
        <v/>
      </c>
      <c r="BO1561" s="296" t="str">
        <f t="shared" si="496"/>
        <v/>
      </c>
      <c r="BP1561" t="str">
        <f t="shared" si="487"/>
        <v/>
      </c>
      <c r="BR1561" s="332">
        <v>45072</v>
      </c>
      <c r="BS1561" s="2" t="s">
        <v>108</v>
      </c>
      <c r="BT1561" s="2" t="s">
        <v>158</v>
      </c>
      <c r="BU1561" s="323">
        <v>48580</v>
      </c>
      <c r="BV1561" s="323">
        <v>48944</v>
      </c>
      <c r="BW1561" s="324">
        <v>8760</v>
      </c>
      <c r="BX1561" s="325">
        <v>82.91</v>
      </c>
      <c r="BY1561" s="274">
        <f t="shared" si="488"/>
        <v>0.97533000000000003</v>
      </c>
      <c r="BZ1561" s="326">
        <f t="shared" si="497"/>
        <v>85.007125793321222</v>
      </c>
      <c r="CA1561" s="296" t="str">
        <f t="shared" si="498"/>
        <v/>
      </c>
    </row>
    <row r="1562" spans="23:79" x14ac:dyDescent="0.25">
      <c r="W1562" s="332">
        <v>44260</v>
      </c>
      <c r="X1562" s="2" t="s">
        <v>108</v>
      </c>
      <c r="Y1562" s="2" t="s">
        <v>111</v>
      </c>
      <c r="Z1562" s="323">
        <v>45292</v>
      </c>
      <c r="AA1562" s="323">
        <v>45657</v>
      </c>
      <c r="AB1562" s="324">
        <v>8784</v>
      </c>
      <c r="AC1562" s="325">
        <v>50.87</v>
      </c>
      <c r="AD1562" s="274">
        <f t="shared" si="482"/>
        <v>1.1062399999999999</v>
      </c>
      <c r="AE1562" s="326">
        <f t="shared" si="489"/>
        <v>45.984596470928551</v>
      </c>
      <c r="AF1562" s="296" t="str">
        <f t="shared" si="490"/>
        <v/>
      </c>
      <c r="AH1562" s="332">
        <v>44708</v>
      </c>
      <c r="AI1562" s="2" t="s">
        <v>108</v>
      </c>
      <c r="AJ1562" s="2" t="s">
        <v>110</v>
      </c>
      <c r="AK1562" s="323">
        <v>44927</v>
      </c>
      <c r="AL1562" s="323">
        <v>45291</v>
      </c>
      <c r="AM1562" s="324">
        <v>8760</v>
      </c>
      <c r="AN1562" s="325">
        <v>232.12</v>
      </c>
      <c r="AO1562" s="274">
        <f t="shared" si="483"/>
        <v>1.0359100000000001</v>
      </c>
      <c r="AP1562" s="326">
        <f t="shared" si="491"/>
        <v>224.07351990037742</v>
      </c>
      <c r="AQ1562" s="296" t="str">
        <f t="shared" si="492"/>
        <v/>
      </c>
      <c r="AS1562" s="332">
        <v>44728</v>
      </c>
      <c r="AT1562" s="2" t="s">
        <v>115</v>
      </c>
      <c r="AU1562" s="2" t="s">
        <v>200</v>
      </c>
      <c r="AV1562" s="323">
        <v>44743</v>
      </c>
      <c r="AW1562" s="323">
        <v>44834</v>
      </c>
      <c r="AX1562" s="324">
        <v>2208</v>
      </c>
      <c r="AY1562" s="325">
        <v>281.11</v>
      </c>
      <c r="AZ1562" s="274">
        <f t="shared" si="484"/>
        <v>1.02495</v>
      </c>
      <c r="BA1562" s="326">
        <f t="shared" si="493"/>
        <v>274.26703741645935</v>
      </c>
      <c r="BB1562" s="296" t="str">
        <f t="shared" si="494"/>
        <v/>
      </c>
      <c r="BC1562" t="str">
        <f t="shared" si="485"/>
        <v/>
      </c>
      <c r="BF1562" s="332">
        <v>45091</v>
      </c>
      <c r="BG1562" s="2" t="s">
        <v>115</v>
      </c>
      <c r="BH1562" s="2" t="s">
        <v>137</v>
      </c>
      <c r="BI1562" s="323">
        <v>45108</v>
      </c>
      <c r="BJ1562" s="323">
        <v>45199</v>
      </c>
      <c r="BK1562" s="324">
        <v>2208</v>
      </c>
      <c r="BL1562" s="325">
        <v>118.54</v>
      </c>
      <c r="BM1562" s="274">
        <f t="shared" si="486"/>
        <v>0.97602</v>
      </c>
      <c r="BN1562" s="326">
        <f t="shared" si="495"/>
        <v>121.45242925349891</v>
      </c>
      <c r="BO1562" s="296" t="str">
        <f t="shared" si="496"/>
        <v/>
      </c>
      <c r="BP1562" t="str">
        <f t="shared" si="487"/>
        <v/>
      </c>
      <c r="BR1562" s="332">
        <v>45071</v>
      </c>
      <c r="BS1562" s="2" t="s">
        <v>108</v>
      </c>
      <c r="BT1562" s="2" t="s">
        <v>111</v>
      </c>
      <c r="BU1562" s="323">
        <v>45292</v>
      </c>
      <c r="BV1562" s="323">
        <v>45657</v>
      </c>
      <c r="BW1562" s="324">
        <v>8784</v>
      </c>
      <c r="BX1562" s="325">
        <v>127.9</v>
      </c>
      <c r="BY1562" s="274">
        <f t="shared" si="488"/>
        <v>0.97533000000000003</v>
      </c>
      <c r="BZ1562" s="326">
        <f t="shared" si="497"/>
        <v>131.1351029907826</v>
      </c>
      <c r="CA1562" s="296">
        <f t="shared" si="498"/>
        <v>131.1351029907826</v>
      </c>
    </row>
    <row r="1563" spans="23:79" x14ac:dyDescent="0.25">
      <c r="W1563" s="332">
        <v>44260</v>
      </c>
      <c r="X1563" s="2" t="s">
        <v>108</v>
      </c>
      <c r="Y1563" s="2" t="s">
        <v>135</v>
      </c>
      <c r="Z1563" s="323">
        <v>45658</v>
      </c>
      <c r="AA1563" s="323">
        <v>46022</v>
      </c>
      <c r="AB1563" s="324">
        <v>8760</v>
      </c>
      <c r="AC1563" s="325">
        <v>50.33</v>
      </c>
      <c r="AD1563" s="274">
        <f t="shared" si="482"/>
        <v>1.1062399999999999</v>
      </c>
      <c r="AE1563" s="326">
        <f t="shared" si="489"/>
        <v>45.49645646514319</v>
      </c>
      <c r="AF1563" s="296" t="str">
        <f t="shared" si="490"/>
        <v/>
      </c>
      <c r="AH1563" s="332">
        <v>44708</v>
      </c>
      <c r="AI1563" s="2" t="s">
        <v>108</v>
      </c>
      <c r="AJ1563" s="2" t="s">
        <v>111</v>
      </c>
      <c r="AK1563" s="323">
        <v>45292</v>
      </c>
      <c r="AL1563" s="323">
        <v>45657</v>
      </c>
      <c r="AM1563" s="324">
        <v>8784</v>
      </c>
      <c r="AN1563" s="325">
        <v>183</v>
      </c>
      <c r="AO1563" s="274">
        <f t="shared" si="483"/>
        <v>1.0359100000000001</v>
      </c>
      <c r="AP1563" s="326">
        <f t="shared" si="491"/>
        <v>176.65627322836923</v>
      </c>
      <c r="AQ1563" s="296">
        <f t="shared" si="492"/>
        <v>176.65627322836923</v>
      </c>
      <c r="AS1563" s="332">
        <v>44728</v>
      </c>
      <c r="AT1563" s="2" t="s">
        <v>115</v>
      </c>
      <c r="AU1563" s="2" t="s">
        <v>186</v>
      </c>
      <c r="AV1563" s="323">
        <v>44835</v>
      </c>
      <c r="AW1563" s="323">
        <v>44926</v>
      </c>
      <c r="AX1563" s="324">
        <v>2209</v>
      </c>
      <c r="AY1563" s="325">
        <v>324.2</v>
      </c>
      <c r="AZ1563" s="274">
        <f t="shared" si="484"/>
        <v>1.02495</v>
      </c>
      <c r="BA1563" s="326">
        <f t="shared" si="493"/>
        <v>316.30811259085806</v>
      </c>
      <c r="BB1563" s="296" t="str">
        <f t="shared" si="494"/>
        <v/>
      </c>
      <c r="BC1563" t="str">
        <f t="shared" si="485"/>
        <v/>
      </c>
      <c r="BF1563" s="332">
        <v>45091</v>
      </c>
      <c r="BG1563" s="2" t="s">
        <v>115</v>
      </c>
      <c r="BH1563" s="2" t="s">
        <v>116</v>
      </c>
      <c r="BI1563" s="323">
        <v>45200</v>
      </c>
      <c r="BJ1563" s="323">
        <v>45291</v>
      </c>
      <c r="BK1563" s="324">
        <v>2209</v>
      </c>
      <c r="BL1563" s="325">
        <v>147.33000000000001</v>
      </c>
      <c r="BM1563" s="274">
        <f t="shared" si="486"/>
        <v>0.97602</v>
      </c>
      <c r="BN1563" s="326">
        <f t="shared" si="495"/>
        <v>150.94977561935207</v>
      </c>
      <c r="BO1563" s="296">
        <f t="shared" si="496"/>
        <v>150.94977561935207</v>
      </c>
      <c r="BP1563">
        <f t="shared" si="487"/>
        <v>1</v>
      </c>
      <c r="BR1563" s="332">
        <v>45071</v>
      </c>
      <c r="BS1563" s="2" t="s">
        <v>108</v>
      </c>
      <c r="BT1563" s="2" t="s">
        <v>135</v>
      </c>
      <c r="BU1563" s="323">
        <v>45658</v>
      </c>
      <c r="BV1563" s="323">
        <v>46022</v>
      </c>
      <c r="BW1563" s="324">
        <v>8760</v>
      </c>
      <c r="BX1563" s="325">
        <v>115.2</v>
      </c>
      <c r="BY1563" s="274">
        <f t="shared" si="488"/>
        <v>0.97533000000000003</v>
      </c>
      <c r="BZ1563" s="326">
        <f t="shared" si="497"/>
        <v>118.11386915197933</v>
      </c>
      <c r="CA1563" s="296" t="str">
        <f t="shared" si="498"/>
        <v/>
      </c>
    </row>
    <row r="1564" spans="23:79" x14ac:dyDescent="0.25">
      <c r="W1564" s="332">
        <v>44260</v>
      </c>
      <c r="X1564" s="2" t="s">
        <v>108</v>
      </c>
      <c r="Y1564" s="2" t="s">
        <v>138</v>
      </c>
      <c r="Z1564" s="323">
        <v>46023</v>
      </c>
      <c r="AA1564" s="323">
        <v>46387</v>
      </c>
      <c r="AB1564" s="324">
        <v>8760</v>
      </c>
      <c r="AC1564" s="325">
        <v>50.58</v>
      </c>
      <c r="AD1564" s="274">
        <f t="shared" si="482"/>
        <v>1.1062399999999999</v>
      </c>
      <c r="AE1564" s="326">
        <f t="shared" si="489"/>
        <v>45.722447208562343</v>
      </c>
      <c r="AF1564" s="296" t="str">
        <f t="shared" si="490"/>
        <v/>
      </c>
      <c r="AH1564" s="332">
        <v>44708</v>
      </c>
      <c r="AI1564" s="2" t="s">
        <v>108</v>
      </c>
      <c r="AJ1564" s="2" t="s">
        <v>135</v>
      </c>
      <c r="AK1564" s="323">
        <v>45658</v>
      </c>
      <c r="AL1564" s="323">
        <v>46022</v>
      </c>
      <c r="AM1564" s="324">
        <v>8760</v>
      </c>
      <c r="AN1564" s="325">
        <v>161.35</v>
      </c>
      <c r="AO1564" s="274">
        <f t="shared" si="483"/>
        <v>1.0359100000000001</v>
      </c>
      <c r="AP1564" s="326">
        <f t="shared" si="491"/>
        <v>155.75677423714413</v>
      </c>
      <c r="AQ1564" s="296" t="str">
        <f t="shared" si="492"/>
        <v/>
      </c>
      <c r="AS1564" s="332">
        <v>44728</v>
      </c>
      <c r="AT1564" s="2" t="s">
        <v>115</v>
      </c>
      <c r="AU1564" s="2" t="s">
        <v>110</v>
      </c>
      <c r="AV1564" s="323">
        <v>44927</v>
      </c>
      <c r="AW1564" s="323">
        <v>45016</v>
      </c>
      <c r="AX1564" s="324">
        <v>2159</v>
      </c>
      <c r="AY1564" s="325">
        <v>312.72000000000003</v>
      </c>
      <c r="AZ1564" s="274">
        <f t="shared" si="484"/>
        <v>1.02495</v>
      </c>
      <c r="BA1564" s="326">
        <f t="shared" si="493"/>
        <v>305.10756622274261</v>
      </c>
      <c r="BB1564" s="296" t="str">
        <f t="shared" si="494"/>
        <v/>
      </c>
      <c r="BC1564" t="str">
        <f t="shared" si="485"/>
        <v/>
      </c>
      <c r="BF1564" s="332">
        <v>45091</v>
      </c>
      <c r="BG1564" s="2" t="s">
        <v>115</v>
      </c>
      <c r="BH1564" s="2" t="s">
        <v>111</v>
      </c>
      <c r="BI1564" s="323">
        <v>45292</v>
      </c>
      <c r="BJ1564" s="323">
        <v>45382</v>
      </c>
      <c r="BK1564" s="324">
        <v>2183</v>
      </c>
      <c r="BL1564" s="325">
        <v>163.34</v>
      </c>
      <c r="BM1564" s="274">
        <f t="shared" si="486"/>
        <v>0.97602</v>
      </c>
      <c r="BN1564" s="326">
        <f t="shared" si="495"/>
        <v>167.35312800967193</v>
      </c>
      <c r="BO1564" s="296">
        <f t="shared" si="496"/>
        <v>167.35312800967193</v>
      </c>
      <c r="BP1564">
        <f t="shared" si="487"/>
        <v>1</v>
      </c>
      <c r="BR1564" s="332">
        <v>45071</v>
      </c>
      <c r="BS1564" s="2" t="s">
        <v>108</v>
      </c>
      <c r="BT1564" s="2" t="s">
        <v>138</v>
      </c>
      <c r="BU1564" s="323">
        <v>46023</v>
      </c>
      <c r="BV1564" s="323">
        <v>46387</v>
      </c>
      <c r="BW1564" s="324">
        <v>8760</v>
      </c>
      <c r="BX1564" s="325">
        <v>100.34</v>
      </c>
      <c r="BY1564" s="274">
        <f t="shared" si="488"/>
        <v>0.97533000000000003</v>
      </c>
      <c r="BZ1564" s="326">
        <f t="shared" si="497"/>
        <v>102.87800026657644</v>
      </c>
      <c r="CA1564" s="296" t="str">
        <f t="shared" si="498"/>
        <v/>
      </c>
    </row>
    <row r="1565" spans="23:79" x14ac:dyDescent="0.25">
      <c r="W1565" s="332">
        <v>44260</v>
      </c>
      <c r="X1565" s="2" t="s">
        <v>108</v>
      </c>
      <c r="Y1565" s="2" t="s">
        <v>141</v>
      </c>
      <c r="Z1565" s="323">
        <v>46388</v>
      </c>
      <c r="AA1565" s="323">
        <v>46752</v>
      </c>
      <c r="AB1565" s="324">
        <v>8760</v>
      </c>
      <c r="AC1565" s="325">
        <v>50.95</v>
      </c>
      <c r="AD1565" s="274">
        <f t="shared" si="482"/>
        <v>1.1062399999999999</v>
      </c>
      <c r="AE1565" s="326">
        <f t="shared" si="489"/>
        <v>46.056913508822689</v>
      </c>
      <c r="AF1565" s="296" t="str">
        <f t="shared" si="490"/>
        <v/>
      </c>
      <c r="AH1565" s="332">
        <v>44708</v>
      </c>
      <c r="AI1565" s="2" t="s">
        <v>108</v>
      </c>
      <c r="AJ1565" s="2" t="s">
        <v>138</v>
      </c>
      <c r="AK1565" s="323">
        <v>46023</v>
      </c>
      <c r="AL1565" s="323">
        <v>46387</v>
      </c>
      <c r="AM1565" s="324">
        <v>8760</v>
      </c>
      <c r="AN1565" s="325">
        <v>139.88999999999999</v>
      </c>
      <c r="AO1565" s="274">
        <f t="shared" si="483"/>
        <v>1.0359100000000001</v>
      </c>
      <c r="AP1565" s="326">
        <f t="shared" si="491"/>
        <v>135.04068886293209</v>
      </c>
      <c r="AQ1565" s="296" t="str">
        <f t="shared" si="492"/>
        <v/>
      </c>
      <c r="AS1565" s="332">
        <v>44728</v>
      </c>
      <c r="AT1565" s="2" t="s">
        <v>115</v>
      </c>
      <c r="AU1565" s="2" t="s">
        <v>134</v>
      </c>
      <c r="AV1565" s="323">
        <v>45017</v>
      </c>
      <c r="AW1565" s="323">
        <v>45107</v>
      </c>
      <c r="AX1565" s="324">
        <v>2184</v>
      </c>
      <c r="AY1565" s="325">
        <v>198.37</v>
      </c>
      <c r="AZ1565" s="274">
        <f t="shared" si="484"/>
        <v>1.02495</v>
      </c>
      <c r="BA1565" s="326">
        <f t="shared" si="493"/>
        <v>193.54114834869995</v>
      </c>
      <c r="BB1565" s="296" t="str">
        <f t="shared" si="494"/>
        <v/>
      </c>
      <c r="BC1565" t="str">
        <f t="shared" si="485"/>
        <v/>
      </c>
      <c r="BF1565" s="332">
        <v>45091</v>
      </c>
      <c r="BG1565" s="2" t="s">
        <v>115</v>
      </c>
      <c r="BH1565" s="2" t="s">
        <v>117</v>
      </c>
      <c r="BI1565" s="323">
        <v>45383</v>
      </c>
      <c r="BJ1565" s="323">
        <v>45473</v>
      </c>
      <c r="BK1565" s="324">
        <v>2184</v>
      </c>
      <c r="BL1565" s="325">
        <v>132.82</v>
      </c>
      <c r="BM1565" s="274">
        <f t="shared" si="486"/>
        <v>0.97602</v>
      </c>
      <c r="BN1565" s="326">
        <f t="shared" si="495"/>
        <v>136.08327698202905</v>
      </c>
      <c r="BO1565" s="296">
        <f t="shared" si="496"/>
        <v>136.08327698202905</v>
      </c>
      <c r="BP1565">
        <f t="shared" si="487"/>
        <v>1</v>
      </c>
      <c r="BR1565" s="332">
        <v>45071</v>
      </c>
      <c r="BS1565" s="2" t="s">
        <v>108</v>
      </c>
      <c r="BT1565" s="2" t="s">
        <v>141</v>
      </c>
      <c r="BU1565" s="323">
        <v>46388</v>
      </c>
      <c r="BV1565" s="323">
        <v>46752</v>
      </c>
      <c r="BW1565" s="324">
        <v>8760</v>
      </c>
      <c r="BX1565" s="325">
        <v>87.07</v>
      </c>
      <c r="BY1565" s="274">
        <f t="shared" si="488"/>
        <v>0.97533000000000003</v>
      </c>
      <c r="BZ1565" s="326">
        <f t="shared" si="497"/>
        <v>89.272348846031591</v>
      </c>
      <c r="CA1565" s="296" t="str">
        <f t="shared" si="498"/>
        <v/>
      </c>
    </row>
    <row r="1566" spans="23:79" x14ac:dyDescent="0.25">
      <c r="W1566" s="332">
        <v>44259</v>
      </c>
      <c r="X1566" s="2" t="s">
        <v>108</v>
      </c>
      <c r="Y1566" s="2" t="s">
        <v>133</v>
      </c>
      <c r="Z1566" s="323">
        <v>44562</v>
      </c>
      <c r="AA1566" s="323">
        <v>44926</v>
      </c>
      <c r="AB1566" s="324">
        <v>8760</v>
      </c>
      <c r="AC1566" s="325">
        <v>52.21</v>
      </c>
      <c r="AD1566" s="274">
        <f t="shared" si="482"/>
        <v>1.1062399999999999</v>
      </c>
      <c r="AE1566" s="326">
        <f t="shared" si="489"/>
        <v>47.195906855655195</v>
      </c>
      <c r="AF1566" s="296" t="str">
        <f t="shared" si="490"/>
        <v/>
      </c>
      <c r="AH1566" s="332">
        <v>44708</v>
      </c>
      <c r="AI1566" s="2" t="s">
        <v>108</v>
      </c>
      <c r="AJ1566" s="2" t="s">
        <v>141</v>
      </c>
      <c r="AK1566" s="323">
        <v>46388</v>
      </c>
      <c r="AL1566" s="323">
        <v>46752</v>
      </c>
      <c r="AM1566" s="324">
        <v>8760</v>
      </c>
      <c r="AN1566" s="325">
        <v>125.63</v>
      </c>
      <c r="AO1566" s="274">
        <f t="shared" si="483"/>
        <v>1.0359100000000001</v>
      </c>
      <c r="AP1566" s="326">
        <f t="shared" si="491"/>
        <v>121.27501423868867</v>
      </c>
      <c r="AQ1566" s="296" t="str">
        <f t="shared" si="492"/>
        <v/>
      </c>
      <c r="AS1566" s="332">
        <v>44728</v>
      </c>
      <c r="AT1566" s="2" t="s">
        <v>115</v>
      </c>
      <c r="AU1566" s="2" t="s">
        <v>137</v>
      </c>
      <c r="AV1566" s="323">
        <v>45108</v>
      </c>
      <c r="AW1566" s="323">
        <v>45199</v>
      </c>
      <c r="AX1566" s="324">
        <v>2208</v>
      </c>
      <c r="AY1566" s="325">
        <v>196.78</v>
      </c>
      <c r="AZ1566" s="274">
        <f t="shared" si="484"/>
        <v>1.02495</v>
      </c>
      <c r="BA1566" s="326">
        <f t="shared" si="493"/>
        <v>191.98985316356894</v>
      </c>
      <c r="BB1566" s="296" t="str">
        <f t="shared" si="494"/>
        <v/>
      </c>
      <c r="BC1566" t="str">
        <f t="shared" si="485"/>
        <v/>
      </c>
      <c r="BF1566" s="332">
        <v>45091</v>
      </c>
      <c r="BG1566" s="2" t="s">
        <v>115</v>
      </c>
      <c r="BH1566" s="2" t="s">
        <v>118</v>
      </c>
      <c r="BI1566" s="323">
        <v>45474</v>
      </c>
      <c r="BJ1566" s="323">
        <v>45565</v>
      </c>
      <c r="BK1566" s="324">
        <v>2208</v>
      </c>
      <c r="BL1566" s="325">
        <v>140.44999999999999</v>
      </c>
      <c r="BM1566" s="274">
        <f t="shared" si="486"/>
        <v>0.97602</v>
      </c>
      <c r="BN1566" s="326">
        <f t="shared" si="495"/>
        <v>143.90073973893976</v>
      </c>
      <c r="BO1566" s="296">
        <f t="shared" si="496"/>
        <v>143.90073973893976</v>
      </c>
      <c r="BP1566">
        <f t="shared" si="487"/>
        <v>1</v>
      </c>
      <c r="BR1566" s="332">
        <v>45071</v>
      </c>
      <c r="BS1566" s="2" t="s">
        <v>108</v>
      </c>
      <c r="BT1566" s="2" t="s">
        <v>143</v>
      </c>
      <c r="BU1566" s="323">
        <v>46753</v>
      </c>
      <c r="BV1566" s="323">
        <v>47118</v>
      </c>
      <c r="BW1566" s="324">
        <v>8784</v>
      </c>
      <c r="BX1566" s="325">
        <v>87.07</v>
      </c>
      <c r="BY1566" s="274">
        <f t="shared" si="488"/>
        <v>0.97533000000000003</v>
      </c>
      <c r="BZ1566" s="326">
        <f t="shared" si="497"/>
        <v>89.272348846031591</v>
      </c>
      <c r="CA1566" s="296" t="str">
        <f t="shared" si="498"/>
        <v/>
      </c>
    </row>
    <row r="1567" spans="23:79" x14ac:dyDescent="0.25">
      <c r="W1567" s="332">
        <v>44259</v>
      </c>
      <c r="X1567" s="2" t="s">
        <v>108</v>
      </c>
      <c r="Y1567" s="2" t="s">
        <v>110</v>
      </c>
      <c r="Z1567" s="323">
        <v>44927</v>
      </c>
      <c r="AA1567" s="323">
        <v>45291</v>
      </c>
      <c r="AB1567" s="324">
        <v>8760</v>
      </c>
      <c r="AC1567" s="325">
        <v>53.12</v>
      </c>
      <c r="AD1567" s="274">
        <f t="shared" si="482"/>
        <v>1.1062399999999999</v>
      </c>
      <c r="AE1567" s="326">
        <f t="shared" si="489"/>
        <v>48.018513161700902</v>
      </c>
      <c r="AF1567" s="296" t="str">
        <f t="shared" si="490"/>
        <v/>
      </c>
      <c r="AH1567" s="332">
        <v>44708</v>
      </c>
      <c r="AI1567" s="2" t="s">
        <v>108</v>
      </c>
      <c r="AJ1567" s="2" t="s">
        <v>143</v>
      </c>
      <c r="AK1567" s="323">
        <v>46753</v>
      </c>
      <c r="AL1567" s="323">
        <v>47118</v>
      </c>
      <c r="AM1567" s="324">
        <v>8784</v>
      </c>
      <c r="AN1567" s="325">
        <v>123.63</v>
      </c>
      <c r="AO1567" s="274">
        <f t="shared" si="483"/>
        <v>1.0359100000000001</v>
      </c>
      <c r="AP1567" s="326">
        <f t="shared" si="491"/>
        <v>119.34434458591961</v>
      </c>
      <c r="AQ1567" s="296" t="str">
        <f t="shared" si="492"/>
        <v/>
      </c>
      <c r="AS1567" s="332">
        <v>44728</v>
      </c>
      <c r="AT1567" s="2" t="s">
        <v>115</v>
      </c>
      <c r="AU1567" s="2" t="s">
        <v>116</v>
      </c>
      <c r="AV1567" s="323">
        <v>45200</v>
      </c>
      <c r="AW1567" s="323">
        <v>45291</v>
      </c>
      <c r="AX1567" s="324">
        <v>2209</v>
      </c>
      <c r="AY1567" s="325">
        <v>255.31</v>
      </c>
      <c r="AZ1567" s="274">
        <f t="shared" si="484"/>
        <v>1.02495</v>
      </c>
      <c r="BA1567" s="326">
        <f t="shared" si="493"/>
        <v>249.09507780867358</v>
      </c>
      <c r="BB1567" s="296" t="str">
        <f t="shared" si="494"/>
        <v/>
      </c>
      <c r="BC1567">
        <f t="shared" si="485"/>
        <v>1</v>
      </c>
      <c r="BF1567" s="332">
        <v>45091</v>
      </c>
      <c r="BG1567" s="2" t="s">
        <v>115</v>
      </c>
      <c r="BH1567" s="2" t="s">
        <v>140</v>
      </c>
      <c r="BI1567" s="323">
        <v>45566</v>
      </c>
      <c r="BJ1567" s="323">
        <v>45657</v>
      </c>
      <c r="BK1567" s="324">
        <v>2209</v>
      </c>
      <c r="BL1567" s="325">
        <v>164.67</v>
      </c>
      <c r="BM1567" s="274">
        <f t="shared" si="486"/>
        <v>0.97602</v>
      </c>
      <c r="BN1567" s="326">
        <f t="shared" si="495"/>
        <v>168.7158050039958</v>
      </c>
      <c r="BO1567" s="296" t="str">
        <f t="shared" si="496"/>
        <v/>
      </c>
      <c r="BP1567" t="str">
        <f t="shared" si="487"/>
        <v/>
      </c>
      <c r="BR1567" s="332">
        <v>45071</v>
      </c>
      <c r="BS1567" s="2" t="s">
        <v>108</v>
      </c>
      <c r="BT1567" s="2" t="s">
        <v>146</v>
      </c>
      <c r="BU1567" s="323">
        <v>47119</v>
      </c>
      <c r="BV1567" s="323">
        <v>47483</v>
      </c>
      <c r="BW1567" s="324">
        <v>8760</v>
      </c>
      <c r="BX1567" s="325">
        <v>84.58</v>
      </c>
      <c r="BY1567" s="274">
        <f t="shared" si="488"/>
        <v>0.97533000000000003</v>
      </c>
      <c r="BZ1567" s="326">
        <f t="shared" si="497"/>
        <v>86.719366778423705</v>
      </c>
      <c r="CA1567" s="296" t="str">
        <f t="shared" si="498"/>
        <v/>
      </c>
    </row>
    <row r="1568" spans="23:79" x14ac:dyDescent="0.25">
      <c r="W1568" s="332">
        <v>44259</v>
      </c>
      <c r="X1568" s="2" t="s">
        <v>108</v>
      </c>
      <c r="Y1568" s="2" t="s">
        <v>111</v>
      </c>
      <c r="Z1568" s="323">
        <v>45292</v>
      </c>
      <c r="AA1568" s="323">
        <v>45657</v>
      </c>
      <c r="AB1568" s="324">
        <v>8784</v>
      </c>
      <c r="AC1568" s="325">
        <v>50.1</v>
      </c>
      <c r="AD1568" s="274">
        <f t="shared" si="482"/>
        <v>1.1062399999999999</v>
      </c>
      <c r="AE1568" s="326">
        <f t="shared" si="489"/>
        <v>45.288544981197575</v>
      </c>
      <c r="AF1568" s="296" t="str">
        <f t="shared" si="490"/>
        <v/>
      </c>
      <c r="AH1568" s="332">
        <v>44708</v>
      </c>
      <c r="AI1568" s="2" t="s">
        <v>108</v>
      </c>
      <c r="AJ1568" s="2" t="s">
        <v>146</v>
      </c>
      <c r="AK1568" s="323">
        <v>47119</v>
      </c>
      <c r="AL1568" s="323">
        <v>47483</v>
      </c>
      <c r="AM1568" s="324">
        <v>8760</v>
      </c>
      <c r="AN1568" s="325">
        <v>122.39</v>
      </c>
      <c r="AO1568" s="274">
        <f t="shared" si="483"/>
        <v>1.0359100000000001</v>
      </c>
      <c r="AP1568" s="326">
        <f t="shared" si="491"/>
        <v>118.1473294012028</v>
      </c>
      <c r="AQ1568" s="296" t="str">
        <f t="shared" si="492"/>
        <v/>
      </c>
      <c r="AS1568" s="332">
        <v>44728</v>
      </c>
      <c r="AT1568" s="2" t="s">
        <v>115</v>
      </c>
      <c r="AU1568" s="2" t="s">
        <v>111</v>
      </c>
      <c r="AV1568" s="323">
        <v>45292</v>
      </c>
      <c r="AW1568" s="323">
        <v>45382</v>
      </c>
      <c r="AX1568" s="324">
        <v>2183</v>
      </c>
      <c r="AY1568" s="325">
        <v>241.58</v>
      </c>
      <c r="AZ1568" s="274">
        <f t="shared" si="484"/>
        <v>1.02495</v>
      </c>
      <c r="BA1568" s="326">
        <f t="shared" si="493"/>
        <v>235.69930240499536</v>
      </c>
      <c r="BB1568" s="296" t="str">
        <f t="shared" si="494"/>
        <v/>
      </c>
      <c r="BC1568">
        <f t="shared" si="485"/>
        <v>1</v>
      </c>
      <c r="BF1568" s="332">
        <v>45091</v>
      </c>
      <c r="BG1568" s="2" t="s">
        <v>115</v>
      </c>
      <c r="BH1568" s="2" t="s">
        <v>135</v>
      </c>
      <c r="BI1568" s="323">
        <v>45658</v>
      </c>
      <c r="BJ1568" s="323">
        <v>45747</v>
      </c>
      <c r="BK1568" s="324">
        <v>2159</v>
      </c>
      <c r="BL1568" s="325">
        <v>168.09</v>
      </c>
      <c r="BM1568" s="274">
        <f t="shared" si="486"/>
        <v>0.97602</v>
      </c>
      <c r="BN1568" s="326">
        <f t="shared" si="495"/>
        <v>172.21983156082868</v>
      </c>
      <c r="BO1568" s="296" t="str">
        <f t="shared" si="496"/>
        <v/>
      </c>
      <c r="BP1568" t="str">
        <f t="shared" si="487"/>
        <v/>
      </c>
      <c r="BR1568" s="332">
        <v>45071</v>
      </c>
      <c r="BS1568" s="2" t="s">
        <v>108</v>
      </c>
      <c r="BT1568" s="2" t="s">
        <v>149</v>
      </c>
      <c r="BU1568" s="323">
        <v>47484</v>
      </c>
      <c r="BV1568" s="323">
        <v>47848</v>
      </c>
      <c r="BW1568" s="324">
        <v>8760</v>
      </c>
      <c r="BX1568" s="325">
        <v>84.88</v>
      </c>
      <c r="BY1568" s="274">
        <f t="shared" si="488"/>
        <v>0.97533000000000003</v>
      </c>
      <c r="BZ1568" s="326">
        <f t="shared" si="497"/>
        <v>87.026954979340317</v>
      </c>
      <c r="CA1568" s="296" t="str">
        <f t="shared" si="498"/>
        <v/>
      </c>
    </row>
    <row r="1569" spans="23:79" x14ac:dyDescent="0.25">
      <c r="W1569" s="332">
        <v>44259</v>
      </c>
      <c r="X1569" s="2" t="s">
        <v>108</v>
      </c>
      <c r="Y1569" s="2" t="s">
        <v>135</v>
      </c>
      <c r="Z1569" s="323">
        <v>45658</v>
      </c>
      <c r="AA1569" s="323">
        <v>46022</v>
      </c>
      <c r="AB1569" s="324">
        <v>8760</v>
      </c>
      <c r="AC1569" s="325">
        <v>49.85</v>
      </c>
      <c r="AD1569" s="274">
        <f t="shared" si="482"/>
        <v>1.1062399999999999</v>
      </c>
      <c r="AE1569" s="326">
        <f t="shared" si="489"/>
        <v>45.062554237778429</v>
      </c>
      <c r="AF1569" s="296" t="str">
        <f t="shared" si="490"/>
        <v/>
      </c>
      <c r="AH1569" s="332">
        <v>44708</v>
      </c>
      <c r="AI1569" s="2" t="s">
        <v>108</v>
      </c>
      <c r="AJ1569" s="2" t="s">
        <v>149</v>
      </c>
      <c r="AK1569" s="323">
        <v>47484</v>
      </c>
      <c r="AL1569" s="323">
        <v>47848</v>
      </c>
      <c r="AM1569" s="324">
        <v>8760</v>
      </c>
      <c r="AN1569" s="325">
        <v>122.02</v>
      </c>
      <c r="AO1569" s="274">
        <f t="shared" si="483"/>
        <v>1.0359100000000001</v>
      </c>
      <c r="AP1569" s="326">
        <f t="shared" si="491"/>
        <v>117.79015551544052</v>
      </c>
      <c r="AQ1569" s="296" t="str">
        <f t="shared" si="492"/>
        <v/>
      </c>
      <c r="AS1569" s="332">
        <v>44728</v>
      </c>
      <c r="AT1569" s="2" t="s">
        <v>115</v>
      </c>
      <c r="AU1569" s="2" t="s">
        <v>117</v>
      </c>
      <c r="AV1569" s="323">
        <v>45383</v>
      </c>
      <c r="AW1569" s="323">
        <v>45473</v>
      </c>
      <c r="AX1569" s="324">
        <v>2184</v>
      </c>
      <c r="AY1569" s="325">
        <v>139.16999999999999</v>
      </c>
      <c r="AZ1569" s="274">
        <f t="shared" si="484"/>
        <v>1.02495</v>
      </c>
      <c r="BA1569" s="326">
        <f t="shared" si="493"/>
        <v>135.78223327967217</v>
      </c>
      <c r="BB1569" s="296" t="str">
        <f t="shared" si="494"/>
        <v/>
      </c>
      <c r="BC1569">
        <f t="shared" si="485"/>
        <v>1</v>
      </c>
      <c r="BF1569" s="332">
        <v>45091</v>
      </c>
      <c r="BG1569" s="2" t="s">
        <v>115</v>
      </c>
      <c r="BH1569" s="2" t="s">
        <v>145</v>
      </c>
      <c r="BI1569" s="323">
        <v>45748</v>
      </c>
      <c r="BJ1569" s="323">
        <v>45838</v>
      </c>
      <c r="BK1569" s="324">
        <v>2184</v>
      </c>
      <c r="BL1569" s="325">
        <v>111.23</v>
      </c>
      <c r="BM1569" s="274">
        <f t="shared" si="486"/>
        <v>0.97602</v>
      </c>
      <c r="BN1569" s="326">
        <f t="shared" si="495"/>
        <v>113.96282863056085</v>
      </c>
      <c r="BO1569" s="296" t="str">
        <f t="shared" si="496"/>
        <v/>
      </c>
      <c r="BP1569" t="str">
        <f t="shared" si="487"/>
        <v/>
      </c>
      <c r="BR1569" s="332">
        <v>45071</v>
      </c>
      <c r="BS1569" s="2" t="s">
        <v>108</v>
      </c>
      <c r="BT1569" s="2" t="s">
        <v>153</v>
      </c>
      <c r="BU1569" s="323">
        <v>47849</v>
      </c>
      <c r="BV1569" s="323">
        <v>48213</v>
      </c>
      <c r="BW1569" s="324">
        <v>8760</v>
      </c>
      <c r="BX1569" s="325">
        <v>84.6</v>
      </c>
      <c r="BY1569" s="274">
        <f t="shared" si="488"/>
        <v>0.97533000000000003</v>
      </c>
      <c r="BZ1569" s="326">
        <f t="shared" si="497"/>
        <v>86.739872658484813</v>
      </c>
      <c r="CA1569" s="296" t="str">
        <f t="shared" si="498"/>
        <v/>
      </c>
    </row>
    <row r="1570" spans="23:79" x14ac:dyDescent="0.25">
      <c r="W1570" s="332">
        <v>44259</v>
      </c>
      <c r="X1570" s="2" t="s">
        <v>108</v>
      </c>
      <c r="Y1570" s="2" t="s">
        <v>138</v>
      </c>
      <c r="Z1570" s="323">
        <v>46023</v>
      </c>
      <c r="AA1570" s="323">
        <v>46387</v>
      </c>
      <c r="AB1570" s="324">
        <v>8760</v>
      </c>
      <c r="AC1570" s="325">
        <v>50.1</v>
      </c>
      <c r="AD1570" s="274">
        <f t="shared" si="482"/>
        <v>1.1062399999999999</v>
      </c>
      <c r="AE1570" s="326">
        <f t="shared" si="489"/>
        <v>45.288544981197575</v>
      </c>
      <c r="AF1570" s="296" t="str">
        <f t="shared" si="490"/>
        <v/>
      </c>
      <c r="AH1570" s="332">
        <v>44708</v>
      </c>
      <c r="AI1570" s="2" t="s">
        <v>108</v>
      </c>
      <c r="AJ1570" s="2" t="s">
        <v>153</v>
      </c>
      <c r="AK1570" s="323">
        <v>47849</v>
      </c>
      <c r="AL1570" s="323">
        <v>48213</v>
      </c>
      <c r="AM1570" s="324">
        <v>8760</v>
      </c>
      <c r="AN1570" s="325">
        <v>121.69</v>
      </c>
      <c r="AO1570" s="274">
        <f t="shared" si="483"/>
        <v>1.0359100000000001</v>
      </c>
      <c r="AP1570" s="326">
        <f t="shared" si="491"/>
        <v>117.47159502273362</v>
      </c>
      <c r="AQ1570" s="296" t="str">
        <f t="shared" si="492"/>
        <v/>
      </c>
      <c r="AS1570" s="332">
        <v>44728</v>
      </c>
      <c r="AT1570" s="2" t="s">
        <v>115</v>
      </c>
      <c r="AU1570" s="2" t="s">
        <v>118</v>
      </c>
      <c r="AV1570" s="323">
        <v>45474</v>
      </c>
      <c r="AW1570" s="323">
        <v>45565</v>
      </c>
      <c r="AX1570" s="324">
        <v>2208</v>
      </c>
      <c r="AY1570" s="325">
        <v>139.36000000000001</v>
      </c>
      <c r="AZ1570" s="274">
        <f t="shared" si="484"/>
        <v>1.02495</v>
      </c>
      <c r="BA1570" s="326">
        <f t="shared" si="493"/>
        <v>135.96760817600858</v>
      </c>
      <c r="BB1570" s="296" t="str">
        <f t="shared" si="494"/>
        <v/>
      </c>
      <c r="BC1570">
        <f t="shared" si="485"/>
        <v>1</v>
      </c>
      <c r="BF1570" s="332">
        <v>45091</v>
      </c>
      <c r="BG1570" s="2" t="s">
        <v>115</v>
      </c>
      <c r="BH1570" s="2" t="s">
        <v>148</v>
      </c>
      <c r="BI1570" s="323">
        <v>45839</v>
      </c>
      <c r="BJ1570" s="323">
        <v>45930</v>
      </c>
      <c r="BK1570" s="324">
        <v>2208</v>
      </c>
      <c r="BL1570" s="325">
        <v>111.23</v>
      </c>
      <c r="BM1570" s="274">
        <f t="shared" si="486"/>
        <v>0.97602</v>
      </c>
      <c r="BN1570" s="326">
        <f t="shared" si="495"/>
        <v>113.96282863056085</v>
      </c>
      <c r="BO1570" s="296" t="str">
        <f t="shared" si="496"/>
        <v/>
      </c>
      <c r="BP1570" t="str">
        <f t="shared" si="487"/>
        <v/>
      </c>
      <c r="BR1570" s="332">
        <v>45071</v>
      </c>
      <c r="BS1570" s="2" t="s">
        <v>108</v>
      </c>
      <c r="BT1570" s="2" t="s">
        <v>155</v>
      </c>
      <c r="BU1570" s="323">
        <v>48214</v>
      </c>
      <c r="BV1570" s="323">
        <v>48579</v>
      </c>
      <c r="BW1570" s="324">
        <v>8784</v>
      </c>
      <c r="BX1570" s="325">
        <v>84.1</v>
      </c>
      <c r="BY1570" s="274">
        <f t="shared" si="488"/>
        <v>0.97533000000000003</v>
      </c>
      <c r="BZ1570" s="326">
        <f t="shared" si="497"/>
        <v>86.227225656957117</v>
      </c>
      <c r="CA1570" s="296" t="str">
        <f t="shared" si="498"/>
        <v/>
      </c>
    </row>
    <row r="1571" spans="23:79" x14ac:dyDescent="0.25">
      <c r="W1571" s="332">
        <v>44259</v>
      </c>
      <c r="X1571" s="2" t="s">
        <v>108</v>
      </c>
      <c r="Y1571" s="2" t="s">
        <v>141</v>
      </c>
      <c r="Z1571" s="323">
        <v>46388</v>
      </c>
      <c r="AA1571" s="323">
        <v>46752</v>
      </c>
      <c r="AB1571" s="324">
        <v>8760</v>
      </c>
      <c r="AC1571" s="325">
        <v>50.48</v>
      </c>
      <c r="AD1571" s="274">
        <f t="shared" si="482"/>
        <v>1.1062399999999999</v>
      </c>
      <c r="AE1571" s="326">
        <f t="shared" si="489"/>
        <v>45.632050911194682</v>
      </c>
      <c r="AF1571" s="296" t="str">
        <f t="shared" si="490"/>
        <v/>
      </c>
      <c r="AH1571" s="332">
        <v>44708</v>
      </c>
      <c r="AI1571" s="2" t="s">
        <v>108</v>
      </c>
      <c r="AJ1571" s="2" t="s">
        <v>155</v>
      </c>
      <c r="AK1571" s="323">
        <v>48214</v>
      </c>
      <c r="AL1571" s="323">
        <v>48579</v>
      </c>
      <c r="AM1571" s="324">
        <v>8784</v>
      </c>
      <c r="AN1571" s="325">
        <v>121.69</v>
      </c>
      <c r="AO1571" s="274">
        <f t="shared" si="483"/>
        <v>1.0359100000000001</v>
      </c>
      <c r="AP1571" s="326">
        <f t="shared" si="491"/>
        <v>117.47159502273362</v>
      </c>
      <c r="AQ1571" s="296" t="str">
        <f t="shared" si="492"/>
        <v/>
      </c>
      <c r="AS1571" s="332">
        <v>44728</v>
      </c>
      <c r="AT1571" s="2" t="s">
        <v>115</v>
      </c>
      <c r="AU1571" s="2" t="s">
        <v>140</v>
      </c>
      <c r="AV1571" s="323">
        <v>45566</v>
      </c>
      <c r="AW1571" s="323">
        <v>45657</v>
      </c>
      <c r="AX1571" s="324">
        <v>2209</v>
      </c>
      <c r="AY1571" s="325">
        <v>189.17</v>
      </c>
      <c r="AZ1571" s="274">
        <f t="shared" si="484"/>
        <v>1.02495</v>
      </c>
      <c r="BA1571" s="326">
        <f t="shared" si="493"/>
        <v>184.56510073662128</v>
      </c>
      <c r="BB1571" s="296" t="str">
        <f t="shared" si="494"/>
        <v/>
      </c>
      <c r="BC1571" t="str">
        <f t="shared" si="485"/>
        <v/>
      </c>
      <c r="BF1571" s="332">
        <v>45091</v>
      </c>
      <c r="BG1571" s="2" t="s">
        <v>115</v>
      </c>
      <c r="BH1571" s="2" t="s">
        <v>152</v>
      </c>
      <c r="BI1571" s="323">
        <v>45931</v>
      </c>
      <c r="BJ1571" s="323">
        <v>46022</v>
      </c>
      <c r="BK1571" s="324">
        <v>2209</v>
      </c>
      <c r="BL1571" s="325">
        <v>146.19999999999999</v>
      </c>
      <c r="BM1571" s="274">
        <f t="shared" si="486"/>
        <v>0.97602</v>
      </c>
      <c r="BN1571" s="326">
        <f t="shared" si="495"/>
        <v>149.79201245876109</v>
      </c>
      <c r="BO1571" s="296" t="str">
        <f t="shared" si="496"/>
        <v/>
      </c>
      <c r="BP1571" t="str">
        <f t="shared" si="487"/>
        <v/>
      </c>
      <c r="BR1571" s="332">
        <v>45071</v>
      </c>
      <c r="BS1571" s="2" t="s">
        <v>108</v>
      </c>
      <c r="BT1571" s="2" t="s">
        <v>158</v>
      </c>
      <c r="BU1571" s="323">
        <v>48580</v>
      </c>
      <c r="BV1571" s="323">
        <v>48944</v>
      </c>
      <c r="BW1571" s="324">
        <v>8760</v>
      </c>
      <c r="BX1571" s="325">
        <v>84</v>
      </c>
      <c r="BY1571" s="274">
        <f t="shared" si="488"/>
        <v>0.97533000000000003</v>
      </c>
      <c r="BZ1571" s="326">
        <f t="shared" si="497"/>
        <v>86.124696256651589</v>
      </c>
      <c r="CA1571" s="296" t="str">
        <f t="shared" si="498"/>
        <v/>
      </c>
    </row>
    <row r="1572" spans="23:79" x14ac:dyDescent="0.25">
      <c r="W1572" s="332">
        <v>44258</v>
      </c>
      <c r="X1572" s="2" t="s">
        <v>108</v>
      </c>
      <c r="Y1572" s="2" t="s">
        <v>133</v>
      </c>
      <c r="Z1572" s="323">
        <v>44562</v>
      </c>
      <c r="AA1572" s="323">
        <v>44926</v>
      </c>
      <c r="AB1572" s="324">
        <v>8760</v>
      </c>
      <c r="AC1572" s="325">
        <v>51.95</v>
      </c>
      <c r="AD1572" s="274">
        <f t="shared" si="482"/>
        <v>1.1062399999999999</v>
      </c>
      <c r="AE1572" s="326">
        <f t="shared" si="489"/>
        <v>46.960876482499287</v>
      </c>
      <c r="AF1572" s="296" t="str">
        <f t="shared" si="490"/>
        <v/>
      </c>
      <c r="AH1572" s="332">
        <v>44707</v>
      </c>
      <c r="AI1572" s="2" t="s">
        <v>108</v>
      </c>
      <c r="AJ1572" s="2" t="s">
        <v>110</v>
      </c>
      <c r="AK1572" s="323">
        <v>44927</v>
      </c>
      <c r="AL1572" s="323">
        <v>45291</v>
      </c>
      <c r="AM1572" s="324">
        <v>8760</v>
      </c>
      <c r="AN1572" s="325">
        <v>231.3</v>
      </c>
      <c r="AO1572" s="274">
        <f t="shared" si="483"/>
        <v>1.0359100000000001</v>
      </c>
      <c r="AP1572" s="326">
        <f t="shared" si="491"/>
        <v>223.28194534274212</v>
      </c>
      <c r="AQ1572" s="296" t="str">
        <f t="shared" si="492"/>
        <v/>
      </c>
      <c r="AS1572" s="332">
        <v>44728</v>
      </c>
      <c r="AT1572" s="2" t="s">
        <v>115</v>
      </c>
      <c r="AU1572" s="2" t="s">
        <v>135</v>
      </c>
      <c r="AV1572" s="323">
        <v>45658</v>
      </c>
      <c r="AW1572" s="323">
        <v>45747</v>
      </c>
      <c r="AX1572" s="324">
        <v>2159</v>
      </c>
      <c r="AY1572" s="325">
        <v>174.83</v>
      </c>
      <c r="AZ1572" s="274">
        <f t="shared" si="484"/>
        <v>1.02495</v>
      </c>
      <c r="BA1572" s="326">
        <f t="shared" si="493"/>
        <v>170.5741743499683</v>
      </c>
      <c r="BB1572" s="296" t="str">
        <f t="shared" si="494"/>
        <v/>
      </c>
      <c r="BC1572" t="str">
        <f t="shared" si="485"/>
        <v/>
      </c>
      <c r="BF1572" s="332">
        <v>45091</v>
      </c>
      <c r="BG1572" s="2" t="s">
        <v>115</v>
      </c>
      <c r="BH1572" s="2" t="s">
        <v>138</v>
      </c>
      <c r="BI1572" s="323">
        <v>46023</v>
      </c>
      <c r="BJ1572" s="323">
        <v>46112</v>
      </c>
      <c r="BK1572" s="324">
        <v>2159</v>
      </c>
      <c r="BL1572" s="325"/>
      <c r="BM1572" s="274">
        <f t="shared" si="486"/>
        <v>0.97602</v>
      </c>
      <c r="BN1572" s="326" t="str">
        <f t="shared" si="495"/>
        <v/>
      </c>
      <c r="BO1572" s="296" t="str">
        <f t="shared" si="496"/>
        <v/>
      </c>
      <c r="BP1572" t="str">
        <f t="shared" si="487"/>
        <v/>
      </c>
      <c r="BR1572" s="332">
        <v>45070</v>
      </c>
      <c r="BS1572" s="2" t="s">
        <v>108</v>
      </c>
      <c r="BT1572" s="2" t="s">
        <v>111</v>
      </c>
      <c r="BU1572" s="323">
        <v>45292</v>
      </c>
      <c r="BV1572" s="323">
        <v>45657</v>
      </c>
      <c r="BW1572" s="324">
        <v>8784</v>
      </c>
      <c r="BX1572" s="325">
        <v>133.01</v>
      </c>
      <c r="BY1572" s="274">
        <f t="shared" si="488"/>
        <v>0.97533000000000003</v>
      </c>
      <c r="BZ1572" s="326">
        <f t="shared" si="497"/>
        <v>136.37435534639556</v>
      </c>
      <c r="CA1572" s="296">
        <f t="shared" si="498"/>
        <v>136.37435534639556</v>
      </c>
    </row>
    <row r="1573" spans="23:79" x14ac:dyDescent="0.25">
      <c r="W1573" s="332">
        <v>44258</v>
      </c>
      <c r="X1573" s="2" t="s">
        <v>108</v>
      </c>
      <c r="Y1573" s="2" t="s">
        <v>110</v>
      </c>
      <c r="Z1573" s="323">
        <v>44927</v>
      </c>
      <c r="AA1573" s="323">
        <v>45291</v>
      </c>
      <c r="AB1573" s="324">
        <v>8760</v>
      </c>
      <c r="AC1573" s="325">
        <v>52.85</v>
      </c>
      <c r="AD1573" s="274">
        <f t="shared" si="482"/>
        <v>1.1062399999999999</v>
      </c>
      <c r="AE1573" s="326">
        <f t="shared" si="489"/>
        <v>47.774443158808218</v>
      </c>
      <c r="AF1573" s="296" t="str">
        <f t="shared" si="490"/>
        <v/>
      </c>
      <c r="AH1573" s="332">
        <v>44707</v>
      </c>
      <c r="AI1573" s="2" t="s">
        <v>108</v>
      </c>
      <c r="AJ1573" s="2" t="s">
        <v>111</v>
      </c>
      <c r="AK1573" s="323">
        <v>45292</v>
      </c>
      <c r="AL1573" s="323">
        <v>45657</v>
      </c>
      <c r="AM1573" s="324">
        <v>8784</v>
      </c>
      <c r="AN1573" s="325">
        <v>183.05</v>
      </c>
      <c r="AO1573" s="274">
        <f t="shared" si="483"/>
        <v>1.0359100000000001</v>
      </c>
      <c r="AP1573" s="326">
        <f t="shared" si="491"/>
        <v>176.70453996968848</v>
      </c>
      <c r="AQ1573" s="296">
        <f t="shared" si="492"/>
        <v>176.70453996968848</v>
      </c>
      <c r="AS1573" s="332">
        <v>44727</v>
      </c>
      <c r="AT1573" s="2" t="s">
        <v>115</v>
      </c>
      <c r="AU1573" s="2" t="s">
        <v>200</v>
      </c>
      <c r="AV1573" s="323">
        <v>44743</v>
      </c>
      <c r="AW1573" s="323">
        <v>44834</v>
      </c>
      <c r="AX1573" s="324">
        <v>2208</v>
      </c>
      <c r="AY1573" s="325">
        <v>240.98</v>
      </c>
      <c r="AZ1573" s="274">
        <f t="shared" si="484"/>
        <v>1.02495</v>
      </c>
      <c r="BA1573" s="326">
        <f t="shared" si="493"/>
        <v>235.11390799551197</v>
      </c>
      <c r="BB1573" s="296" t="str">
        <f t="shared" si="494"/>
        <v/>
      </c>
      <c r="BC1573" t="str">
        <f t="shared" si="485"/>
        <v/>
      </c>
      <c r="BF1573" s="332">
        <v>45090</v>
      </c>
      <c r="BG1573" s="2" t="s">
        <v>115</v>
      </c>
      <c r="BH1573" s="2" t="s">
        <v>137</v>
      </c>
      <c r="BI1573" s="323">
        <v>45108</v>
      </c>
      <c r="BJ1573" s="323">
        <v>45199</v>
      </c>
      <c r="BK1573" s="324">
        <v>2208</v>
      </c>
      <c r="BL1573" s="325">
        <v>113.01</v>
      </c>
      <c r="BM1573" s="274">
        <f t="shared" si="486"/>
        <v>0.97602</v>
      </c>
      <c r="BN1573" s="326">
        <f t="shared" si="495"/>
        <v>115.7865617507838</v>
      </c>
      <c r="BO1573" s="296" t="str">
        <f t="shared" si="496"/>
        <v/>
      </c>
      <c r="BP1573" t="str">
        <f t="shared" si="487"/>
        <v/>
      </c>
      <c r="BR1573" s="332">
        <v>45070</v>
      </c>
      <c r="BS1573" s="2" t="s">
        <v>108</v>
      </c>
      <c r="BT1573" s="2" t="s">
        <v>135</v>
      </c>
      <c r="BU1573" s="323">
        <v>45658</v>
      </c>
      <c r="BV1573" s="323">
        <v>46022</v>
      </c>
      <c r="BW1573" s="324">
        <v>8760</v>
      </c>
      <c r="BX1573" s="325">
        <v>118.99</v>
      </c>
      <c r="BY1573" s="274">
        <f t="shared" si="488"/>
        <v>0.97533000000000003</v>
      </c>
      <c r="BZ1573" s="326">
        <f t="shared" si="497"/>
        <v>121.99973342355919</v>
      </c>
      <c r="CA1573" s="296" t="str">
        <f t="shared" si="498"/>
        <v/>
      </c>
    </row>
    <row r="1574" spans="23:79" x14ac:dyDescent="0.25">
      <c r="W1574" s="332">
        <v>44258</v>
      </c>
      <c r="X1574" s="2" t="s">
        <v>108</v>
      </c>
      <c r="Y1574" s="2" t="s">
        <v>111</v>
      </c>
      <c r="Z1574" s="323">
        <v>45292</v>
      </c>
      <c r="AA1574" s="323">
        <v>45657</v>
      </c>
      <c r="AB1574" s="324">
        <v>8784</v>
      </c>
      <c r="AC1574" s="325">
        <v>49.89</v>
      </c>
      <c r="AD1574" s="274">
        <f t="shared" si="482"/>
        <v>1.1062399999999999</v>
      </c>
      <c r="AE1574" s="326">
        <f t="shared" si="489"/>
        <v>45.09871275672549</v>
      </c>
      <c r="AF1574" s="296" t="str">
        <f t="shared" si="490"/>
        <v/>
      </c>
      <c r="AH1574" s="332">
        <v>44707</v>
      </c>
      <c r="AI1574" s="2" t="s">
        <v>108</v>
      </c>
      <c r="AJ1574" s="2" t="s">
        <v>135</v>
      </c>
      <c r="AK1574" s="323">
        <v>45658</v>
      </c>
      <c r="AL1574" s="323">
        <v>46022</v>
      </c>
      <c r="AM1574" s="324">
        <v>8760</v>
      </c>
      <c r="AN1574" s="325">
        <v>161</v>
      </c>
      <c r="AO1574" s="274">
        <f t="shared" si="483"/>
        <v>1.0359100000000001</v>
      </c>
      <c r="AP1574" s="326">
        <f t="shared" si="491"/>
        <v>155.41890704790956</v>
      </c>
      <c r="AQ1574" s="296" t="str">
        <f t="shared" si="492"/>
        <v/>
      </c>
      <c r="AS1574" s="332">
        <v>44727</v>
      </c>
      <c r="AT1574" s="2" t="s">
        <v>115</v>
      </c>
      <c r="AU1574" s="2" t="s">
        <v>186</v>
      </c>
      <c r="AV1574" s="323">
        <v>44835</v>
      </c>
      <c r="AW1574" s="323">
        <v>44926</v>
      </c>
      <c r="AX1574" s="324">
        <v>2209</v>
      </c>
      <c r="AY1574" s="325">
        <v>292.75</v>
      </c>
      <c r="AZ1574" s="274">
        <f t="shared" si="484"/>
        <v>1.02495</v>
      </c>
      <c r="BA1574" s="326">
        <f t="shared" si="493"/>
        <v>285.62368896043711</v>
      </c>
      <c r="BB1574" s="296" t="str">
        <f t="shared" si="494"/>
        <v/>
      </c>
      <c r="BC1574" t="str">
        <f t="shared" si="485"/>
        <v/>
      </c>
      <c r="BF1574" s="332">
        <v>45090</v>
      </c>
      <c r="BG1574" s="2" t="s">
        <v>115</v>
      </c>
      <c r="BH1574" s="2" t="s">
        <v>116</v>
      </c>
      <c r="BI1574" s="323">
        <v>45200</v>
      </c>
      <c r="BJ1574" s="323">
        <v>45291</v>
      </c>
      <c r="BK1574" s="324">
        <v>2209</v>
      </c>
      <c r="BL1574" s="325">
        <v>138.43</v>
      </c>
      <c r="BM1574" s="274">
        <f t="shared" si="486"/>
        <v>0.97602</v>
      </c>
      <c r="BN1574" s="326">
        <f t="shared" si="495"/>
        <v>141.83111001823733</v>
      </c>
      <c r="BO1574" s="296">
        <f t="shared" si="496"/>
        <v>141.83111001823733</v>
      </c>
      <c r="BP1574">
        <f t="shared" si="487"/>
        <v>1</v>
      </c>
      <c r="BR1574" s="332">
        <v>45070</v>
      </c>
      <c r="BS1574" s="2" t="s">
        <v>108</v>
      </c>
      <c r="BT1574" s="2" t="s">
        <v>138</v>
      </c>
      <c r="BU1574" s="323">
        <v>46023</v>
      </c>
      <c r="BV1574" s="323">
        <v>46387</v>
      </c>
      <c r="BW1574" s="324">
        <v>8760</v>
      </c>
      <c r="BX1574" s="325">
        <v>104.36</v>
      </c>
      <c r="BY1574" s="274">
        <f t="shared" si="488"/>
        <v>0.97533000000000003</v>
      </c>
      <c r="BZ1574" s="326">
        <f t="shared" si="497"/>
        <v>106.99968215885904</v>
      </c>
      <c r="CA1574" s="296" t="str">
        <f t="shared" si="498"/>
        <v/>
      </c>
    </row>
    <row r="1575" spans="23:79" x14ac:dyDescent="0.25">
      <c r="W1575" s="332">
        <v>44258</v>
      </c>
      <c r="X1575" s="2" t="s">
        <v>108</v>
      </c>
      <c r="Y1575" s="2" t="s">
        <v>135</v>
      </c>
      <c r="Z1575" s="323">
        <v>45658</v>
      </c>
      <c r="AA1575" s="323">
        <v>46022</v>
      </c>
      <c r="AB1575" s="324">
        <v>8760</v>
      </c>
      <c r="AC1575" s="325">
        <v>49.63</v>
      </c>
      <c r="AD1575" s="274">
        <f t="shared" si="482"/>
        <v>1.1062399999999999</v>
      </c>
      <c r="AE1575" s="326">
        <f t="shared" si="489"/>
        <v>44.863682383569575</v>
      </c>
      <c r="AF1575" s="296" t="str">
        <f t="shared" si="490"/>
        <v/>
      </c>
      <c r="AH1575" s="332">
        <v>44707</v>
      </c>
      <c r="AI1575" s="2" t="s">
        <v>108</v>
      </c>
      <c r="AJ1575" s="2" t="s">
        <v>138</v>
      </c>
      <c r="AK1575" s="323">
        <v>46023</v>
      </c>
      <c r="AL1575" s="323">
        <v>46387</v>
      </c>
      <c r="AM1575" s="324">
        <v>8760</v>
      </c>
      <c r="AN1575" s="325">
        <v>140</v>
      </c>
      <c r="AO1575" s="274">
        <f t="shared" si="483"/>
        <v>1.0359100000000001</v>
      </c>
      <c r="AP1575" s="326">
        <f t="shared" si="491"/>
        <v>135.1468756938344</v>
      </c>
      <c r="AQ1575" s="296" t="str">
        <f t="shared" si="492"/>
        <v/>
      </c>
      <c r="AS1575" s="332">
        <v>44727</v>
      </c>
      <c r="AT1575" s="2" t="s">
        <v>115</v>
      </c>
      <c r="AU1575" s="2" t="s">
        <v>110</v>
      </c>
      <c r="AV1575" s="323">
        <v>44927</v>
      </c>
      <c r="AW1575" s="323">
        <v>45016</v>
      </c>
      <c r="AX1575" s="324">
        <v>2159</v>
      </c>
      <c r="AY1575" s="325">
        <v>290.89999999999998</v>
      </c>
      <c r="AZ1575" s="274">
        <f t="shared" si="484"/>
        <v>1.02495</v>
      </c>
      <c r="BA1575" s="326">
        <f t="shared" si="493"/>
        <v>283.81872286452995</v>
      </c>
      <c r="BB1575" s="296" t="str">
        <f t="shared" si="494"/>
        <v/>
      </c>
      <c r="BC1575" t="str">
        <f t="shared" si="485"/>
        <v/>
      </c>
      <c r="BF1575" s="332">
        <v>45090</v>
      </c>
      <c r="BG1575" s="2" t="s">
        <v>115</v>
      </c>
      <c r="BH1575" s="2" t="s">
        <v>111</v>
      </c>
      <c r="BI1575" s="323">
        <v>45292</v>
      </c>
      <c r="BJ1575" s="323">
        <v>45382</v>
      </c>
      <c r="BK1575" s="324">
        <v>2183</v>
      </c>
      <c r="BL1575" s="325">
        <v>155.86000000000001</v>
      </c>
      <c r="BM1575" s="274">
        <f t="shared" si="486"/>
        <v>0.97602</v>
      </c>
      <c r="BN1575" s="326">
        <f t="shared" si="495"/>
        <v>159.68935062806091</v>
      </c>
      <c r="BO1575" s="296">
        <f t="shared" si="496"/>
        <v>159.68935062806091</v>
      </c>
      <c r="BP1575">
        <f t="shared" si="487"/>
        <v>1</v>
      </c>
      <c r="BR1575" s="332">
        <v>45070</v>
      </c>
      <c r="BS1575" s="2" t="s">
        <v>108</v>
      </c>
      <c r="BT1575" s="2" t="s">
        <v>141</v>
      </c>
      <c r="BU1575" s="323">
        <v>46388</v>
      </c>
      <c r="BV1575" s="323">
        <v>46752</v>
      </c>
      <c r="BW1575" s="324">
        <v>8760</v>
      </c>
      <c r="BX1575" s="325">
        <v>90</v>
      </c>
      <c r="BY1575" s="274">
        <f t="shared" si="488"/>
        <v>0.97533000000000003</v>
      </c>
      <c r="BZ1575" s="326">
        <f t="shared" si="497"/>
        <v>92.276460274983847</v>
      </c>
      <c r="CA1575" s="296" t="str">
        <f t="shared" si="498"/>
        <v/>
      </c>
    </row>
    <row r="1576" spans="23:79" x14ac:dyDescent="0.25">
      <c r="W1576" s="332">
        <v>44258</v>
      </c>
      <c r="X1576" s="2" t="s">
        <v>108</v>
      </c>
      <c r="Y1576" s="2" t="s">
        <v>138</v>
      </c>
      <c r="Z1576" s="323">
        <v>46023</v>
      </c>
      <c r="AA1576" s="323">
        <v>46387</v>
      </c>
      <c r="AB1576" s="324">
        <v>8760</v>
      </c>
      <c r="AC1576" s="325">
        <v>49.85</v>
      </c>
      <c r="AD1576" s="274">
        <f t="shared" si="482"/>
        <v>1.1062399999999999</v>
      </c>
      <c r="AE1576" s="326">
        <f t="shared" si="489"/>
        <v>45.062554237778429</v>
      </c>
      <c r="AF1576" s="296" t="str">
        <f t="shared" si="490"/>
        <v/>
      </c>
      <c r="AH1576" s="332">
        <v>44707</v>
      </c>
      <c r="AI1576" s="2" t="s">
        <v>108</v>
      </c>
      <c r="AJ1576" s="2" t="s">
        <v>141</v>
      </c>
      <c r="AK1576" s="323">
        <v>46388</v>
      </c>
      <c r="AL1576" s="323">
        <v>46752</v>
      </c>
      <c r="AM1576" s="324">
        <v>8760</v>
      </c>
      <c r="AN1576" s="325">
        <v>125</v>
      </c>
      <c r="AO1576" s="274">
        <f t="shared" si="483"/>
        <v>1.0359100000000001</v>
      </c>
      <c r="AP1576" s="326">
        <f t="shared" si="491"/>
        <v>120.66685329806643</v>
      </c>
      <c r="AQ1576" s="296" t="str">
        <f t="shared" si="492"/>
        <v/>
      </c>
      <c r="AS1576" s="332">
        <v>44727</v>
      </c>
      <c r="AT1576" s="2" t="s">
        <v>115</v>
      </c>
      <c r="AU1576" s="2" t="s">
        <v>134</v>
      </c>
      <c r="AV1576" s="323">
        <v>45017</v>
      </c>
      <c r="AW1576" s="323">
        <v>45107</v>
      </c>
      <c r="AX1576" s="324">
        <v>2184</v>
      </c>
      <c r="AY1576" s="325">
        <v>191.31</v>
      </c>
      <c r="AZ1576" s="274">
        <f t="shared" si="484"/>
        <v>1.02495</v>
      </c>
      <c r="BA1576" s="326">
        <f t="shared" si="493"/>
        <v>186.65300746377872</v>
      </c>
      <c r="BB1576" s="296" t="str">
        <f t="shared" si="494"/>
        <v/>
      </c>
      <c r="BC1576" t="str">
        <f t="shared" si="485"/>
        <v/>
      </c>
      <c r="BF1576" s="332">
        <v>45090</v>
      </c>
      <c r="BG1576" s="2" t="s">
        <v>115</v>
      </c>
      <c r="BH1576" s="2" t="s">
        <v>117</v>
      </c>
      <c r="BI1576" s="323">
        <v>45383</v>
      </c>
      <c r="BJ1576" s="323">
        <v>45473</v>
      </c>
      <c r="BK1576" s="324">
        <v>2184</v>
      </c>
      <c r="BL1576" s="325">
        <v>124.29</v>
      </c>
      <c r="BM1576" s="274">
        <f t="shared" si="486"/>
        <v>0.97602</v>
      </c>
      <c r="BN1576" s="326">
        <f t="shared" si="495"/>
        <v>127.34370197332022</v>
      </c>
      <c r="BO1576" s="296">
        <f t="shared" si="496"/>
        <v>127.34370197332022</v>
      </c>
      <c r="BP1576">
        <f t="shared" si="487"/>
        <v>1</v>
      </c>
      <c r="BR1576" s="332">
        <v>45070</v>
      </c>
      <c r="BS1576" s="2" t="s">
        <v>108</v>
      </c>
      <c r="BT1576" s="2" t="s">
        <v>143</v>
      </c>
      <c r="BU1576" s="323">
        <v>46753</v>
      </c>
      <c r="BV1576" s="323">
        <v>47118</v>
      </c>
      <c r="BW1576" s="324">
        <v>8784</v>
      </c>
      <c r="BX1576" s="325">
        <v>90</v>
      </c>
      <c r="BY1576" s="274">
        <f t="shared" si="488"/>
        <v>0.97533000000000003</v>
      </c>
      <c r="BZ1576" s="326">
        <f t="shared" si="497"/>
        <v>92.276460274983847</v>
      </c>
      <c r="CA1576" s="296" t="str">
        <f t="shared" si="498"/>
        <v/>
      </c>
    </row>
    <row r="1577" spans="23:79" x14ac:dyDescent="0.25">
      <c r="W1577" s="332">
        <v>44258</v>
      </c>
      <c r="X1577" s="2" t="s">
        <v>108</v>
      </c>
      <c r="Y1577" s="2" t="s">
        <v>141</v>
      </c>
      <c r="Z1577" s="323">
        <v>46388</v>
      </c>
      <c r="AA1577" s="323">
        <v>46752</v>
      </c>
      <c r="AB1577" s="324">
        <v>8760</v>
      </c>
      <c r="AC1577" s="325">
        <v>50.23</v>
      </c>
      <c r="AD1577" s="274">
        <f t="shared" si="482"/>
        <v>1.1062399999999999</v>
      </c>
      <c r="AE1577" s="326">
        <f t="shared" si="489"/>
        <v>45.406060167775529</v>
      </c>
      <c r="AF1577" s="296" t="str">
        <f t="shared" si="490"/>
        <v/>
      </c>
      <c r="AH1577" s="332">
        <v>44707</v>
      </c>
      <c r="AI1577" s="2" t="s">
        <v>108</v>
      </c>
      <c r="AJ1577" s="2" t="s">
        <v>143</v>
      </c>
      <c r="AK1577" s="323">
        <v>46753</v>
      </c>
      <c r="AL1577" s="323">
        <v>47118</v>
      </c>
      <c r="AM1577" s="324">
        <v>8784</v>
      </c>
      <c r="AN1577" s="325">
        <v>123</v>
      </c>
      <c r="AO1577" s="274">
        <f t="shared" si="483"/>
        <v>1.0359100000000001</v>
      </c>
      <c r="AP1577" s="326">
        <f t="shared" si="491"/>
        <v>118.73618364529736</v>
      </c>
      <c r="AQ1577" s="296" t="str">
        <f t="shared" si="492"/>
        <v/>
      </c>
      <c r="AS1577" s="332">
        <v>44727</v>
      </c>
      <c r="AT1577" s="2" t="s">
        <v>115</v>
      </c>
      <c r="AU1577" s="2" t="s">
        <v>137</v>
      </c>
      <c r="AV1577" s="323">
        <v>45108</v>
      </c>
      <c r="AW1577" s="323">
        <v>45199</v>
      </c>
      <c r="AX1577" s="324">
        <v>2208</v>
      </c>
      <c r="AY1577" s="325">
        <v>192.48</v>
      </c>
      <c r="AZ1577" s="274">
        <f t="shared" si="484"/>
        <v>1.02495</v>
      </c>
      <c r="BA1577" s="326">
        <f t="shared" si="493"/>
        <v>187.79452656227133</v>
      </c>
      <c r="BB1577" s="296" t="str">
        <f t="shared" si="494"/>
        <v/>
      </c>
      <c r="BC1577" t="str">
        <f t="shared" si="485"/>
        <v/>
      </c>
      <c r="BF1577" s="332">
        <v>45090</v>
      </c>
      <c r="BG1577" s="2" t="s">
        <v>115</v>
      </c>
      <c r="BH1577" s="2" t="s">
        <v>118</v>
      </c>
      <c r="BI1577" s="323">
        <v>45474</v>
      </c>
      <c r="BJ1577" s="323">
        <v>45565</v>
      </c>
      <c r="BK1577" s="324">
        <v>2208</v>
      </c>
      <c r="BL1577" s="325">
        <v>133.69</v>
      </c>
      <c r="BM1577" s="274">
        <f t="shared" si="486"/>
        <v>0.97602</v>
      </c>
      <c r="BN1577" s="326">
        <f t="shared" si="495"/>
        <v>136.97465215876724</v>
      </c>
      <c r="BO1577" s="296">
        <f t="shared" si="496"/>
        <v>136.97465215876724</v>
      </c>
      <c r="BP1577">
        <f t="shared" si="487"/>
        <v>1</v>
      </c>
      <c r="BR1577" s="332">
        <v>45070</v>
      </c>
      <c r="BS1577" s="2" t="s">
        <v>108</v>
      </c>
      <c r="BT1577" s="2" t="s">
        <v>146</v>
      </c>
      <c r="BU1577" s="323">
        <v>47119</v>
      </c>
      <c r="BV1577" s="323">
        <v>47483</v>
      </c>
      <c r="BW1577" s="324">
        <v>8760</v>
      </c>
      <c r="BX1577" s="325">
        <v>87.51</v>
      </c>
      <c r="BY1577" s="274">
        <f t="shared" si="488"/>
        <v>0.97533000000000003</v>
      </c>
      <c r="BZ1577" s="326">
        <f t="shared" si="497"/>
        <v>89.723478207375962</v>
      </c>
      <c r="CA1577" s="296" t="str">
        <f t="shared" si="498"/>
        <v/>
      </c>
    </row>
    <row r="1578" spans="23:79" x14ac:dyDescent="0.25">
      <c r="W1578" s="332">
        <v>44257</v>
      </c>
      <c r="X1578" s="2" t="s">
        <v>108</v>
      </c>
      <c r="Y1578" s="2" t="s">
        <v>133</v>
      </c>
      <c r="Z1578" s="323">
        <v>44562</v>
      </c>
      <c r="AA1578" s="323">
        <v>44926</v>
      </c>
      <c r="AB1578" s="324">
        <v>8760</v>
      </c>
      <c r="AC1578" s="325">
        <v>52.44</v>
      </c>
      <c r="AD1578" s="274">
        <f t="shared" si="482"/>
        <v>1.1062399999999999</v>
      </c>
      <c r="AE1578" s="326">
        <f t="shared" si="489"/>
        <v>47.403818339600811</v>
      </c>
      <c r="AF1578" s="296" t="str">
        <f t="shared" si="490"/>
        <v/>
      </c>
      <c r="AH1578" s="332">
        <v>44707</v>
      </c>
      <c r="AI1578" s="2" t="s">
        <v>108</v>
      </c>
      <c r="AJ1578" s="2" t="s">
        <v>146</v>
      </c>
      <c r="AK1578" s="323">
        <v>47119</v>
      </c>
      <c r="AL1578" s="323">
        <v>47483</v>
      </c>
      <c r="AM1578" s="324">
        <v>8760</v>
      </c>
      <c r="AN1578" s="325">
        <v>121.76</v>
      </c>
      <c r="AO1578" s="274">
        <f t="shared" si="483"/>
        <v>1.0359100000000001</v>
      </c>
      <c r="AP1578" s="326">
        <f t="shared" si="491"/>
        <v>117.53916846058054</v>
      </c>
      <c r="AQ1578" s="296" t="str">
        <f t="shared" si="492"/>
        <v/>
      </c>
      <c r="AS1578" s="332">
        <v>44727</v>
      </c>
      <c r="AT1578" s="2" t="s">
        <v>115</v>
      </c>
      <c r="AU1578" s="2" t="s">
        <v>116</v>
      </c>
      <c r="AV1578" s="323">
        <v>45200</v>
      </c>
      <c r="AW1578" s="323">
        <v>45291</v>
      </c>
      <c r="AX1578" s="324">
        <v>2209</v>
      </c>
      <c r="AY1578" s="325">
        <v>248.34</v>
      </c>
      <c r="AZ1578" s="274">
        <f t="shared" si="484"/>
        <v>1.02495</v>
      </c>
      <c r="BA1578" s="326">
        <f t="shared" si="493"/>
        <v>242.29474608517489</v>
      </c>
      <c r="BB1578" s="296" t="str">
        <f t="shared" si="494"/>
        <v/>
      </c>
      <c r="BC1578">
        <f t="shared" si="485"/>
        <v>1</v>
      </c>
      <c r="BF1578" s="332">
        <v>45090</v>
      </c>
      <c r="BG1578" s="2" t="s">
        <v>115</v>
      </c>
      <c r="BH1578" s="2" t="s">
        <v>140</v>
      </c>
      <c r="BI1578" s="323">
        <v>45566</v>
      </c>
      <c r="BJ1578" s="323">
        <v>45657</v>
      </c>
      <c r="BK1578" s="324">
        <v>2209</v>
      </c>
      <c r="BL1578" s="325">
        <v>161.04</v>
      </c>
      <c r="BM1578" s="274">
        <f t="shared" si="486"/>
        <v>0.97602</v>
      </c>
      <c r="BN1578" s="326">
        <f t="shared" si="495"/>
        <v>164.99661892174339</v>
      </c>
      <c r="BO1578" s="296" t="str">
        <f t="shared" si="496"/>
        <v/>
      </c>
      <c r="BP1578" t="str">
        <f t="shared" si="487"/>
        <v/>
      </c>
      <c r="BR1578" s="332">
        <v>45070</v>
      </c>
      <c r="BS1578" s="2" t="s">
        <v>108</v>
      </c>
      <c r="BT1578" s="2" t="s">
        <v>149</v>
      </c>
      <c r="BU1578" s="323">
        <v>47484</v>
      </c>
      <c r="BV1578" s="323">
        <v>47848</v>
      </c>
      <c r="BW1578" s="324">
        <v>8760</v>
      </c>
      <c r="BX1578" s="325">
        <v>87.81</v>
      </c>
      <c r="BY1578" s="274">
        <f t="shared" si="488"/>
        <v>0.97533000000000003</v>
      </c>
      <c r="BZ1578" s="326">
        <f t="shared" si="497"/>
        <v>90.031066408292574</v>
      </c>
      <c r="CA1578" s="296" t="str">
        <f t="shared" si="498"/>
        <v/>
      </c>
    </row>
    <row r="1579" spans="23:79" x14ac:dyDescent="0.25">
      <c r="W1579" s="332">
        <v>44257</v>
      </c>
      <c r="X1579" s="2" t="s">
        <v>108</v>
      </c>
      <c r="Y1579" s="2" t="s">
        <v>110</v>
      </c>
      <c r="Z1579" s="323">
        <v>44927</v>
      </c>
      <c r="AA1579" s="323">
        <v>45291</v>
      </c>
      <c r="AB1579" s="324">
        <v>8760</v>
      </c>
      <c r="AC1579" s="325">
        <v>53.25</v>
      </c>
      <c r="AD1579" s="274">
        <f t="shared" si="482"/>
        <v>1.1062399999999999</v>
      </c>
      <c r="AE1579" s="326">
        <f t="shared" si="489"/>
        <v>48.136028348278856</v>
      </c>
      <c r="AF1579" s="296" t="str">
        <f t="shared" si="490"/>
        <v/>
      </c>
      <c r="AH1579" s="332">
        <v>44707</v>
      </c>
      <c r="AI1579" s="2" t="s">
        <v>108</v>
      </c>
      <c r="AJ1579" s="2" t="s">
        <v>149</v>
      </c>
      <c r="AK1579" s="323">
        <v>47484</v>
      </c>
      <c r="AL1579" s="323">
        <v>47848</v>
      </c>
      <c r="AM1579" s="324">
        <v>8760</v>
      </c>
      <c r="AN1579" s="325">
        <v>121.39</v>
      </c>
      <c r="AO1579" s="274">
        <f t="shared" si="483"/>
        <v>1.0359100000000001</v>
      </c>
      <c r="AP1579" s="326">
        <f t="shared" si="491"/>
        <v>117.18199457481826</v>
      </c>
      <c r="AQ1579" s="296" t="str">
        <f t="shared" si="492"/>
        <v/>
      </c>
      <c r="AS1579" s="332">
        <v>44727</v>
      </c>
      <c r="AT1579" s="2" t="s">
        <v>115</v>
      </c>
      <c r="AU1579" s="2" t="s">
        <v>111</v>
      </c>
      <c r="AV1579" s="323">
        <v>45292</v>
      </c>
      <c r="AW1579" s="323">
        <v>45382</v>
      </c>
      <c r="AX1579" s="324">
        <v>2183</v>
      </c>
      <c r="AY1579" s="325">
        <v>239.04</v>
      </c>
      <c r="AZ1579" s="274">
        <f t="shared" si="484"/>
        <v>1.02495</v>
      </c>
      <c r="BA1579" s="326">
        <f t="shared" si="493"/>
        <v>233.22113273818235</v>
      </c>
      <c r="BB1579" s="296" t="str">
        <f t="shared" si="494"/>
        <v/>
      </c>
      <c r="BC1579">
        <f t="shared" si="485"/>
        <v>1</v>
      </c>
      <c r="BF1579" s="332">
        <v>45090</v>
      </c>
      <c r="BG1579" s="2" t="s">
        <v>115</v>
      </c>
      <c r="BH1579" s="2" t="s">
        <v>135</v>
      </c>
      <c r="BI1579" s="323">
        <v>45658</v>
      </c>
      <c r="BJ1579" s="323">
        <v>45747</v>
      </c>
      <c r="BK1579" s="324">
        <v>2159</v>
      </c>
      <c r="BL1579" s="325">
        <v>158.41</v>
      </c>
      <c r="BM1579" s="274">
        <f t="shared" si="486"/>
        <v>0.97602</v>
      </c>
      <c r="BN1579" s="326">
        <f t="shared" si="495"/>
        <v>162.30200200815557</v>
      </c>
      <c r="BO1579" s="296" t="str">
        <f t="shared" si="496"/>
        <v/>
      </c>
      <c r="BP1579" t="str">
        <f t="shared" si="487"/>
        <v/>
      </c>
      <c r="BR1579" s="332">
        <v>45070</v>
      </c>
      <c r="BS1579" s="2" t="s">
        <v>108</v>
      </c>
      <c r="BT1579" s="2" t="s">
        <v>153</v>
      </c>
      <c r="BU1579" s="323">
        <v>47849</v>
      </c>
      <c r="BV1579" s="323">
        <v>48213</v>
      </c>
      <c r="BW1579" s="324">
        <v>8760</v>
      </c>
      <c r="BX1579" s="325">
        <v>87.53</v>
      </c>
      <c r="BY1579" s="274">
        <f t="shared" si="488"/>
        <v>0.97533000000000003</v>
      </c>
      <c r="BZ1579" s="326">
        <f t="shared" si="497"/>
        <v>89.74398408743707</v>
      </c>
      <c r="CA1579" s="296" t="str">
        <f t="shared" si="498"/>
        <v/>
      </c>
    </row>
    <row r="1580" spans="23:79" x14ac:dyDescent="0.25">
      <c r="W1580" s="332">
        <v>44257</v>
      </c>
      <c r="X1580" s="2" t="s">
        <v>108</v>
      </c>
      <c r="Y1580" s="2" t="s">
        <v>111</v>
      </c>
      <c r="Z1580" s="323">
        <v>45292</v>
      </c>
      <c r="AA1580" s="323">
        <v>45657</v>
      </c>
      <c r="AB1580" s="324">
        <v>8784</v>
      </c>
      <c r="AC1580" s="325">
        <v>50.36</v>
      </c>
      <c r="AD1580" s="274">
        <f t="shared" si="482"/>
        <v>1.1062399999999999</v>
      </c>
      <c r="AE1580" s="326">
        <f t="shared" si="489"/>
        <v>45.52357535435349</v>
      </c>
      <c r="AF1580" s="296" t="str">
        <f t="shared" si="490"/>
        <v/>
      </c>
      <c r="AH1580" s="332">
        <v>44707</v>
      </c>
      <c r="AI1580" s="2" t="s">
        <v>108</v>
      </c>
      <c r="AJ1580" s="2" t="s">
        <v>153</v>
      </c>
      <c r="AK1580" s="323">
        <v>47849</v>
      </c>
      <c r="AL1580" s="323">
        <v>48213</v>
      </c>
      <c r="AM1580" s="324">
        <v>8760</v>
      </c>
      <c r="AN1580" s="325">
        <v>121.06</v>
      </c>
      <c r="AO1580" s="274">
        <f t="shared" si="483"/>
        <v>1.0359100000000001</v>
      </c>
      <c r="AP1580" s="326">
        <f t="shared" si="491"/>
        <v>116.86343408211137</v>
      </c>
      <c r="AQ1580" s="296" t="str">
        <f t="shared" si="492"/>
        <v/>
      </c>
      <c r="AS1580" s="332">
        <v>44727</v>
      </c>
      <c r="AT1580" s="2" t="s">
        <v>115</v>
      </c>
      <c r="AU1580" s="2" t="s">
        <v>117</v>
      </c>
      <c r="AV1580" s="323">
        <v>45383</v>
      </c>
      <c r="AW1580" s="323">
        <v>45473</v>
      </c>
      <c r="AX1580" s="324">
        <v>2184</v>
      </c>
      <c r="AY1580" s="325">
        <v>138.55000000000001</v>
      </c>
      <c r="AZ1580" s="274">
        <f t="shared" si="484"/>
        <v>1.02495</v>
      </c>
      <c r="BA1580" s="326">
        <f t="shared" si="493"/>
        <v>135.17732572320602</v>
      </c>
      <c r="BB1580" s="296" t="str">
        <f t="shared" si="494"/>
        <v/>
      </c>
      <c r="BC1580">
        <f t="shared" si="485"/>
        <v>1</v>
      </c>
      <c r="BF1580" s="332">
        <v>45090</v>
      </c>
      <c r="BG1580" s="2" t="s">
        <v>115</v>
      </c>
      <c r="BH1580" s="2" t="s">
        <v>145</v>
      </c>
      <c r="BI1580" s="323">
        <v>45748</v>
      </c>
      <c r="BJ1580" s="323">
        <v>45838</v>
      </c>
      <c r="BK1580" s="324">
        <v>2184</v>
      </c>
      <c r="BL1580" s="325">
        <v>109.62</v>
      </c>
      <c r="BM1580" s="274">
        <f t="shared" si="486"/>
        <v>0.97602</v>
      </c>
      <c r="BN1580" s="326">
        <f t="shared" si="495"/>
        <v>112.31327226901088</v>
      </c>
      <c r="BO1580" s="296" t="str">
        <f t="shared" si="496"/>
        <v/>
      </c>
      <c r="BP1580" t="str">
        <f t="shared" si="487"/>
        <v/>
      </c>
      <c r="BR1580" s="332">
        <v>45070</v>
      </c>
      <c r="BS1580" s="2" t="s">
        <v>108</v>
      </c>
      <c r="BT1580" s="2" t="s">
        <v>155</v>
      </c>
      <c r="BU1580" s="323">
        <v>48214</v>
      </c>
      <c r="BV1580" s="323">
        <v>48579</v>
      </c>
      <c r="BW1580" s="324">
        <v>8784</v>
      </c>
      <c r="BX1580" s="325">
        <v>87.03</v>
      </c>
      <c r="BY1580" s="274">
        <f t="shared" si="488"/>
        <v>0.97533000000000003</v>
      </c>
      <c r="BZ1580" s="326">
        <f t="shared" si="497"/>
        <v>89.231337085909388</v>
      </c>
      <c r="CA1580" s="296" t="str">
        <f t="shared" si="498"/>
        <v/>
      </c>
    </row>
    <row r="1581" spans="23:79" x14ac:dyDescent="0.25">
      <c r="W1581" s="332">
        <v>44257</v>
      </c>
      <c r="X1581" s="2" t="s">
        <v>108</v>
      </c>
      <c r="Y1581" s="2" t="s">
        <v>135</v>
      </c>
      <c r="Z1581" s="323">
        <v>45658</v>
      </c>
      <c r="AA1581" s="323">
        <v>46022</v>
      </c>
      <c r="AB1581" s="324">
        <v>8760</v>
      </c>
      <c r="AC1581" s="325">
        <v>50.05</v>
      </c>
      <c r="AD1581" s="274">
        <f t="shared" si="482"/>
        <v>1.1062399999999999</v>
      </c>
      <c r="AE1581" s="326">
        <f t="shared" si="489"/>
        <v>45.243346832513744</v>
      </c>
      <c r="AF1581" s="296" t="str">
        <f t="shared" si="490"/>
        <v/>
      </c>
      <c r="AH1581" s="332">
        <v>44707</v>
      </c>
      <c r="AI1581" s="2" t="s">
        <v>108</v>
      </c>
      <c r="AJ1581" s="2" t="s">
        <v>155</v>
      </c>
      <c r="AK1581" s="323">
        <v>48214</v>
      </c>
      <c r="AL1581" s="323">
        <v>48579</v>
      </c>
      <c r="AM1581" s="324">
        <v>8784</v>
      </c>
      <c r="AN1581" s="325">
        <v>121.06</v>
      </c>
      <c r="AO1581" s="274">
        <f t="shared" si="483"/>
        <v>1.0359100000000001</v>
      </c>
      <c r="AP1581" s="326">
        <f t="shared" si="491"/>
        <v>116.86343408211137</v>
      </c>
      <c r="AQ1581" s="296" t="str">
        <f t="shared" si="492"/>
        <v/>
      </c>
      <c r="AS1581" s="332">
        <v>44727</v>
      </c>
      <c r="AT1581" s="2" t="s">
        <v>115</v>
      </c>
      <c r="AU1581" s="2" t="s">
        <v>118</v>
      </c>
      <c r="AV1581" s="323">
        <v>45474</v>
      </c>
      <c r="AW1581" s="323">
        <v>45565</v>
      </c>
      <c r="AX1581" s="324">
        <v>2208</v>
      </c>
      <c r="AY1581" s="325">
        <v>138.71</v>
      </c>
      <c r="AZ1581" s="274">
        <f t="shared" si="484"/>
        <v>1.02495</v>
      </c>
      <c r="BA1581" s="326">
        <f t="shared" si="493"/>
        <v>135.33343089906825</v>
      </c>
      <c r="BB1581" s="296" t="str">
        <f t="shared" si="494"/>
        <v/>
      </c>
      <c r="BC1581">
        <f t="shared" si="485"/>
        <v>1</v>
      </c>
      <c r="BF1581" s="332">
        <v>45090</v>
      </c>
      <c r="BG1581" s="2" t="s">
        <v>115</v>
      </c>
      <c r="BH1581" s="2" t="s">
        <v>148</v>
      </c>
      <c r="BI1581" s="323">
        <v>45839</v>
      </c>
      <c r="BJ1581" s="323">
        <v>45930</v>
      </c>
      <c r="BK1581" s="324">
        <v>2208</v>
      </c>
      <c r="BL1581" s="325">
        <v>109.29</v>
      </c>
      <c r="BM1581" s="274">
        <f t="shared" si="486"/>
        <v>0.97602</v>
      </c>
      <c r="BN1581" s="326">
        <f t="shared" si="495"/>
        <v>111.97516444335157</v>
      </c>
      <c r="BO1581" s="296" t="str">
        <f t="shared" si="496"/>
        <v/>
      </c>
      <c r="BP1581" t="str">
        <f t="shared" si="487"/>
        <v/>
      </c>
      <c r="BR1581" s="332">
        <v>45070</v>
      </c>
      <c r="BS1581" s="2" t="s">
        <v>108</v>
      </c>
      <c r="BT1581" s="2" t="s">
        <v>158</v>
      </c>
      <c r="BU1581" s="323">
        <v>48580</v>
      </c>
      <c r="BV1581" s="323">
        <v>48944</v>
      </c>
      <c r="BW1581" s="324">
        <v>8760</v>
      </c>
      <c r="BX1581" s="325">
        <v>86.93</v>
      </c>
      <c r="BY1581" s="274">
        <f t="shared" si="488"/>
        <v>0.97533000000000003</v>
      </c>
      <c r="BZ1581" s="326">
        <f t="shared" si="497"/>
        <v>89.128807685603846</v>
      </c>
      <c r="CA1581" s="296" t="str">
        <f t="shared" si="498"/>
        <v/>
      </c>
    </row>
    <row r="1582" spans="23:79" x14ac:dyDescent="0.25">
      <c r="W1582" s="332">
        <v>44257</v>
      </c>
      <c r="X1582" s="2" t="s">
        <v>108</v>
      </c>
      <c r="Y1582" s="2" t="s">
        <v>138</v>
      </c>
      <c r="Z1582" s="323">
        <v>46023</v>
      </c>
      <c r="AA1582" s="323">
        <v>46387</v>
      </c>
      <c r="AB1582" s="324">
        <v>8760</v>
      </c>
      <c r="AC1582" s="325">
        <v>50.25</v>
      </c>
      <c r="AD1582" s="274">
        <f t="shared" si="482"/>
        <v>1.1062399999999999</v>
      </c>
      <c r="AE1582" s="326">
        <f t="shared" si="489"/>
        <v>45.424139427249067</v>
      </c>
      <c r="AF1582" s="296" t="str">
        <f t="shared" si="490"/>
        <v/>
      </c>
      <c r="AH1582" s="332">
        <v>44706</v>
      </c>
      <c r="AI1582" s="2" t="s">
        <v>108</v>
      </c>
      <c r="AJ1582" s="2" t="s">
        <v>110</v>
      </c>
      <c r="AK1582" s="323">
        <v>44927</v>
      </c>
      <c r="AL1582" s="323">
        <v>45291</v>
      </c>
      <c r="AM1582" s="324">
        <v>8760</v>
      </c>
      <c r="AN1582" s="325">
        <v>227.2</v>
      </c>
      <c r="AO1582" s="274">
        <f t="shared" si="483"/>
        <v>1.0359100000000001</v>
      </c>
      <c r="AP1582" s="326">
        <f t="shared" si="491"/>
        <v>219.3240725545655</v>
      </c>
      <c r="AQ1582" s="296" t="str">
        <f t="shared" si="492"/>
        <v/>
      </c>
      <c r="AS1582" s="332">
        <v>44727</v>
      </c>
      <c r="AT1582" s="2" t="s">
        <v>115</v>
      </c>
      <c r="AU1582" s="2" t="s">
        <v>140</v>
      </c>
      <c r="AV1582" s="323">
        <v>45566</v>
      </c>
      <c r="AW1582" s="323">
        <v>45657</v>
      </c>
      <c r="AX1582" s="324">
        <v>2209</v>
      </c>
      <c r="AY1582" s="325">
        <v>186.82</v>
      </c>
      <c r="AZ1582" s="274">
        <f t="shared" si="484"/>
        <v>1.02495</v>
      </c>
      <c r="BA1582" s="326">
        <f t="shared" si="493"/>
        <v>182.27230596614467</v>
      </c>
      <c r="BB1582" s="296" t="str">
        <f t="shared" si="494"/>
        <v/>
      </c>
      <c r="BC1582" t="str">
        <f t="shared" si="485"/>
        <v/>
      </c>
      <c r="BF1582" s="332">
        <v>45090</v>
      </c>
      <c r="BG1582" s="2" t="s">
        <v>115</v>
      </c>
      <c r="BH1582" s="2" t="s">
        <v>152</v>
      </c>
      <c r="BI1582" s="323">
        <v>45931</v>
      </c>
      <c r="BJ1582" s="323">
        <v>46022</v>
      </c>
      <c r="BK1582" s="324">
        <v>2209</v>
      </c>
      <c r="BL1582" s="325">
        <v>138.91999999999999</v>
      </c>
      <c r="BM1582" s="274">
        <f t="shared" si="486"/>
        <v>0.97602</v>
      </c>
      <c r="BN1582" s="326">
        <f t="shared" si="495"/>
        <v>142.33314891088295</v>
      </c>
      <c r="BO1582" s="296" t="str">
        <f t="shared" si="496"/>
        <v/>
      </c>
      <c r="BP1582" t="str">
        <f t="shared" si="487"/>
        <v/>
      </c>
      <c r="BR1582" s="332">
        <v>45069</v>
      </c>
      <c r="BS1582" s="2" t="s">
        <v>108</v>
      </c>
      <c r="BT1582" s="2" t="s">
        <v>111</v>
      </c>
      <c r="BU1582" s="323">
        <v>45292</v>
      </c>
      <c r="BV1582" s="323">
        <v>45657</v>
      </c>
      <c r="BW1582" s="324">
        <v>8784</v>
      </c>
      <c r="BX1582" s="325">
        <v>134.51</v>
      </c>
      <c r="BY1582" s="274">
        <f t="shared" si="488"/>
        <v>0.97533000000000003</v>
      </c>
      <c r="BZ1582" s="326">
        <f t="shared" si="497"/>
        <v>137.91229635097864</v>
      </c>
      <c r="CA1582" s="296">
        <f t="shared" si="498"/>
        <v>137.91229635097864</v>
      </c>
    </row>
    <row r="1583" spans="23:79" x14ac:dyDescent="0.25">
      <c r="W1583" s="332">
        <v>44257</v>
      </c>
      <c r="X1583" s="2" t="s">
        <v>108</v>
      </c>
      <c r="Y1583" s="2" t="s">
        <v>141</v>
      </c>
      <c r="Z1583" s="323">
        <v>46388</v>
      </c>
      <c r="AA1583" s="323">
        <v>46752</v>
      </c>
      <c r="AB1583" s="324">
        <v>8760</v>
      </c>
      <c r="AC1583" s="325">
        <v>50.63</v>
      </c>
      <c r="AD1583" s="274">
        <f t="shared" si="482"/>
        <v>1.1062399999999999</v>
      </c>
      <c r="AE1583" s="326">
        <f t="shared" si="489"/>
        <v>45.767645357246174</v>
      </c>
      <c r="AF1583" s="296" t="str">
        <f t="shared" si="490"/>
        <v/>
      </c>
      <c r="AH1583" s="332">
        <v>44706</v>
      </c>
      <c r="AI1583" s="2" t="s">
        <v>108</v>
      </c>
      <c r="AJ1583" s="2" t="s">
        <v>111</v>
      </c>
      <c r="AK1583" s="323">
        <v>45292</v>
      </c>
      <c r="AL1583" s="323">
        <v>45657</v>
      </c>
      <c r="AM1583" s="324">
        <v>8784</v>
      </c>
      <c r="AN1583" s="325">
        <v>183.01</v>
      </c>
      <c r="AO1583" s="274">
        <f t="shared" si="483"/>
        <v>1.0359100000000001</v>
      </c>
      <c r="AP1583" s="326">
        <f t="shared" si="491"/>
        <v>176.66592657663307</v>
      </c>
      <c r="AQ1583" s="296">
        <f t="shared" si="492"/>
        <v>176.66592657663307</v>
      </c>
      <c r="AS1583" s="332">
        <v>44727</v>
      </c>
      <c r="AT1583" s="2" t="s">
        <v>115</v>
      </c>
      <c r="AU1583" s="2" t="s">
        <v>135</v>
      </c>
      <c r="AV1583" s="323">
        <v>45658</v>
      </c>
      <c r="AW1583" s="323">
        <v>45747</v>
      </c>
      <c r="AX1583" s="324">
        <v>2159</v>
      </c>
      <c r="AY1583" s="325">
        <v>175.62</v>
      </c>
      <c r="AZ1583" s="274">
        <f t="shared" si="484"/>
        <v>1.02495</v>
      </c>
      <c r="BA1583" s="326">
        <f t="shared" si="493"/>
        <v>171.34494365578809</v>
      </c>
      <c r="BB1583" s="296" t="str">
        <f t="shared" si="494"/>
        <v/>
      </c>
      <c r="BC1583" t="str">
        <f t="shared" si="485"/>
        <v/>
      </c>
      <c r="BF1583" s="332">
        <v>45090</v>
      </c>
      <c r="BG1583" s="2" t="s">
        <v>115</v>
      </c>
      <c r="BH1583" s="2" t="s">
        <v>138</v>
      </c>
      <c r="BI1583" s="323">
        <v>46023</v>
      </c>
      <c r="BJ1583" s="323">
        <v>46112</v>
      </c>
      <c r="BK1583" s="324">
        <v>2159</v>
      </c>
      <c r="BL1583" s="325"/>
      <c r="BM1583" s="274">
        <f t="shared" si="486"/>
        <v>0.97602</v>
      </c>
      <c r="BN1583" s="326" t="str">
        <f t="shared" si="495"/>
        <v/>
      </c>
      <c r="BO1583" s="296" t="str">
        <f t="shared" si="496"/>
        <v/>
      </c>
      <c r="BP1583" t="str">
        <f t="shared" si="487"/>
        <v/>
      </c>
      <c r="BR1583" s="332">
        <v>45069</v>
      </c>
      <c r="BS1583" s="2" t="s">
        <v>108</v>
      </c>
      <c r="BT1583" s="2" t="s">
        <v>135</v>
      </c>
      <c r="BU1583" s="323">
        <v>45658</v>
      </c>
      <c r="BV1583" s="323">
        <v>46022</v>
      </c>
      <c r="BW1583" s="324">
        <v>8760</v>
      </c>
      <c r="BX1583" s="325">
        <v>119.84</v>
      </c>
      <c r="BY1583" s="274">
        <f t="shared" si="488"/>
        <v>0.97533000000000003</v>
      </c>
      <c r="BZ1583" s="326">
        <f t="shared" si="497"/>
        <v>122.87123332615627</v>
      </c>
      <c r="CA1583" s="296" t="str">
        <f t="shared" si="498"/>
        <v/>
      </c>
    </row>
    <row r="1584" spans="23:79" x14ac:dyDescent="0.25">
      <c r="W1584" s="332">
        <v>44256</v>
      </c>
      <c r="X1584" s="2" t="s">
        <v>108</v>
      </c>
      <c r="Y1584" s="2" t="s">
        <v>133</v>
      </c>
      <c r="Z1584" s="323">
        <v>44562</v>
      </c>
      <c r="AA1584" s="323">
        <v>44926</v>
      </c>
      <c r="AB1584" s="324">
        <v>8760</v>
      </c>
      <c r="AC1584" s="325">
        <v>52.45</v>
      </c>
      <c r="AD1584" s="274">
        <f t="shared" si="482"/>
        <v>1.1062399999999999</v>
      </c>
      <c r="AE1584" s="326">
        <f t="shared" si="489"/>
        <v>47.41285796933758</v>
      </c>
      <c r="AF1584" s="296" t="str">
        <f t="shared" si="490"/>
        <v/>
      </c>
      <c r="AH1584" s="332">
        <v>44706</v>
      </c>
      <c r="AI1584" s="2" t="s">
        <v>108</v>
      </c>
      <c r="AJ1584" s="2" t="s">
        <v>135</v>
      </c>
      <c r="AK1584" s="323">
        <v>45658</v>
      </c>
      <c r="AL1584" s="323">
        <v>46022</v>
      </c>
      <c r="AM1584" s="324">
        <v>8760</v>
      </c>
      <c r="AN1584" s="325">
        <v>160.75</v>
      </c>
      <c r="AO1584" s="274">
        <f t="shared" si="483"/>
        <v>1.0359100000000001</v>
      </c>
      <c r="AP1584" s="326">
        <f t="shared" si="491"/>
        <v>155.1775733413134</v>
      </c>
      <c r="AQ1584" s="296" t="str">
        <f t="shared" si="492"/>
        <v/>
      </c>
      <c r="AS1584" s="332">
        <v>44726</v>
      </c>
      <c r="AT1584" s="2" t="s">
        <v>115</v>
      </c>
      <c r="AU1584" s="2" t="s">
        <v>200</v>
      </c>
      <c r="AV1584" s="323">
        <v>44743</v>
      </c>
      <c r="AW1584" s="323">
        <v>44834</v>
      </c>
      <c r="AX1584" s="324">
        <v>2208</v>
      </c>
      <c r="AY1584" s="325">
        <v>214.1</v>
      </c>
      <c r="AZ1584" s="274">
        <f t="shared" si="484"/>
        <v>1.02495</v>
      </c>
      <c r="BA1584" s="326">
        <f t="shared" si="493"/>
        <v>208.88823845065613</v>
      </c>
      <c r="BB1584" s="296" t="str">
        <f t="shared" si="494"/>
        <v/>
      </c>
      <c r="BC1584" t="str">
        <f t="shared" si="485"/>
        <v/>
      </c>
      <c r="BF1584" s="332">
        <v>45089</v>
      </c>
      <c r="BG1584" s="2" t="s">
        <v>115</v>
      </c>
      <c r="BH1584" s="2" t="s">
        <v>137</v>
      </c>
      <c r="BI1584" s="323">
        <v>45108</v>
      </c>
      <c r="BJ1584" s="323">
        <v>45199</v>
      </c>
      <c r="BK1584" s="324">
        <v>2208</v>
      </c>
      <c r="BL1584" s="325">
        <v>104.33</v>
      </c>
      <c r="BM1584" s="274">
        <f t="shared" si="486"/>
        <v>0.97602</v>
      </c>
      <c r="BN1584" s="326">
        <f t="shared" si="495"/>
        <v>106.89330136677528</v>
      </c>
      <c r="BO1584" s="296" t="str">
        <f t="shared" si="496"/>
        <v/>
      </c>
      <c r="BP1584" t="str">
        <f t="shared" si="487"/>
        <v/>
      </c>
      <c r="BR1584" s="332">
        <v>45069</v>
      </c>
      <c r="BS1584" s="2" t="s">
        <v>108</v>
      </c>
      <c r="BT1584" s="2" t="s">
        <v>138</v>
      </c>
      <c r="BU1584" s="323">
        <v>46023</v>
      </c>
      <c r="BV1584" s="323">
        <v>46387</v>
      </c>
      <c r="BW1584" s="324">
        <v>8760</v>
      </c>
      <c r="BX1584" s="325">
        <v>105.43</v>
      </c>
      <c r="BY1584" s="274">
        <f t="shared" si="488"/>
        <v>0.97533000000000003</v>
      </c>
      <c r="BZ1584" s="326">
        <f t="shared" si="497"/>
        <v>108.0967467421283</v>
      </c>
      <c r="CA1584" s="296" t="str">
        <f t="shared" si="498"/>
        <v/>
      </c>
    </row>
    <row r="1585" spans="23:79" x14ac:dyDescent="0.25">
      <c r="W1585" s="332">
        <v>44256</v>
      </c>
      <c r="X1585" s="2" t="s">
        <v>108</v>
      </c>
      <c r="Y1585" s="2" t="s">
        <v>110</v>
      </c>
      <c r="Z1585" s="323">
        <v>44927</v>
      </c>
      <c r="AA1585" s="323">
        <v>45291</v>
      </c>
      <c r="AB1585" s="324">
        <v>8760</v>
      </c>
      <c r="AC1585" s="325">
        <v>53.33</v>
      </c>
      <c r="AD1585" s="274">
        <f t="shared" si="482"/>
        <v>1.1062399999999999</v>
      </c>
      <c r="AE1585" s="326">
        <f t="shared" si="489"/>
        <v>48.208345386172986</v>
      </c>
      <c r="AF1585" s="296" t="str">
        <f t="shared" si="490"/>
        <v/>
      </c>
      <c r="AH1585" s="332">
        <v>44706</v>
      </c>
      <c r="AI1585" s="2" t="s">
        <v>108</v>
      </c>
      <c r="AJ1585" s="2" t="s">
        <v>138</v>
      </c>
      <c r="AK1585" s="323">
        <v>46023</v>
      </c>
      <c r="AL1585" s="323">
        <v>46387</v>
      </c>
      <c r="AM1585" s="324">
        <v>8760</v>
      </c>
      <c r="AN1585" s="325">
        <v>140</v>
      </c>
      <c r="AO1585" s="274">
        <f t="shared" si="483"/>
        <v>1.0359100000000001</v>
      </c>
      <c r="AP1585" s="326">
        <f t="shared" si="491"/>
        <v>135.1468756938344</v>
      </c>
      <c r="AQ1585" s="296" t="str">
        <f t="shared" si="492"/>
        <v/>
      </c>
      <c r="AS1585" s="332">
        <v>44726</v>
      </c>
      <c r="AT1585" s="2" t="s">
        <v>115</v>
      </c>
      <c r="AU1585" s="2" t="s">
        <v>186</v>
      </c>
      <c r="AV1585" s="323">
        <v>44835</v>
      </c>
      <c r="AW1585" s="323">
        <v>44926</v>
      </c>
      <c r="AX1585" s="324">
        <v>2209</v>
      </c>
      <c r="AY1585" s="325">
        <v>257.44</v>
      </c>
      <c r="AZ1585" s="274">
        <f t="shared" si="484"/>
        <v>1.02495</v>
      </c>
      <c r="BA1585" s="326">
        <f t="shared" si="493"/>
        <v>251.17322796233961</v>
      </c>
      <c r="BB1585" s="296" t="str">
        <f t="shared" si="494"/>
        <v/>
      </c>
      <c r="BC1585" t="str">
        <f t="shared" si="485"/>
        <v/>
      </c>
      <c r="BF1585" s="332">
        <v>45089</v>
      </c>
      <c r="BG1585" s="2" t="s">
        <v>115</v>
      </c>
      <c r="BH1585" s="2" t="s">
        <v>116</v>
      </c>
      <c r="BI1585" s="323">
        <v>45200</v>
      </c>
      <c r="BJ1585" s="323">
        <v>45291</v>
      </c>
      <c r="BK1585" s="324">
        <v>2209</v>
      </c>
      <c r="BL1585" s="325">
        <v>127.28</v>
      </c>
      <c r="BM1585" s="274">
        <f t="shared" si="486"/>
        <v>0.97602</v>
      </c>
      <c r="BN1585" s="326">
        <f t="shared" si="495"/>
        <v>130.4071637876273</v>
      </c>
      <c r="BO1585" s="296">
        <f t="shared" si="496"/>
        <v>130.4071637876273</v>
      </c>
      <c r="BP1585">
        <f t="shared" si="487"/>
        <v>1</v>
      </c>
      <c r="BR1585" s="332">
        <v>45069</v>
      </c>
      <c r="BS1585" s="2" t="s">
        <v>108</v>
      </c>
      <c r="BT1585" s="2" t="s">
        <v>141</v>
      </c>
      <c r="BU1585" s="323">
        <v>46388</v>
      </c>
      <c r="BV1585" s="323">
        <v>46752</v>
      </c>
      <c r="BW1585" s="324">
        <v>8760</v>
      </c>
      <c r="BX1585" s="325">
        <v>94.37</v>
      </c>
      <c r="BY1585" s="274">
        <f t="shared" si="488"/>
        <v>0.97533000000000003</v>
      </c>
      <c r="BZ1585" s="326">
        <f t="shared" si="497"/>
        <v>96.75699506833584</v>
      </c>
      <c r="CA1585" s="296" t="str">
        <f t="shared" si="498"/>
        <v/>
      </c>
    </row>
    <row r="1586" spans="23:79" x14ac:dyDescent="0.25">
      <c r="W1586" s="332">
        <v>44256</v>
      </c>
      <c r="X1586" s="2" t="s">
        <v>108</v>
      </c>
      <c r="Y1586" s="2" t="s">
        <v>111</v>
      </c>
      <c r="Z1586" s="323">
        <v>45292</v>
      </c>
      <c r="AA1586" s="323">
        <v>45657</v>
      </c>
      <c r="AB1586" s="324">
        <v>8784</v>
      </c>
      <c r="AC1586" s="325">
        <v>50.59</v>
      </c>
      <c r="AD1586" s="274">
        <f t="shared" si="482"/>
        <v>1.1062399999999999</v>
      </c>
      <c r="AE1586" s="326">
        <f t="shared" si="489"/>
        <v>45.731486838299112</v>
      </c>
      <c r="AF1586" s="296" t="str">
        <f t="shared" si="490"/>
        <v/>
      </c>
      <c r="AH1586" s="332">
        <v>44706</v>
      </c>
      <c r="AI1586" s="2" t="s">
        <v>108</v>
      </c>
      <c r="AJ1586" s="2" t="s">
        <v>141</v>
      </c>
      <c r="AK1586" s="323">
        <v>46388</v>
      </c>
      <c r="AL1586" s="323">
        <v>46752</v>
      </c>
      <c r="AM1586" s="324">
        <v>8760</v>
      </c>
      <c r="AN1586" s="325">
        <v>125</v>
      </c>
      <c r="AO1586" s="274">
        <f t="shared" si="483"/>
        <v>1.0359100000000001</v>
      </c>
      <c r="AP1586" s="326">
        <f t="shared" si="491"/>
        <v>120.66685329806643</v>
      </c>
      <c r="AQ1586" s="296" t="str">
        <f t="shared" si="492"/>
        <v/>
      </c>
      <c r="AS1586" s="332">
        <v>44726</v>
      </c>
      <c r="AT1586" s="2" t="s">
        <v>115</v>
      </c>
      <c r="AU1586" s="2" t="s">
        <v>110</v>
      </c>
      <c r="AV1586" s="323">
        <v>44927</v>
      </c>
      <c r="AW1586" s="323">
        <v>45016</v>
      </c>
      <c r="AX1586" s="324">
        <v>2159</v>
      </c>
      <c r="AY1586" s="325">
        <v>275.33999999999997</v>
      </c>
      <c r="AZ1586" s="274">
        <f t="shared" si="484"/>
        <v>1.02495</v>
      </c>
      <c r="BA1586" s="326">
        <f t="shared" si="493"/>
        <v>268.6374945119274</v>
      </c>
      <c r="BB1586" s="296" t="str">
        <f t="shared" si="494"/>
        <v/>
      </c>
      <c r="BC1586" t="str">
        <f t="shared" si="485"/>
        <v/>
      </c>
      <c r="BF1586" s="332">
        <v>45089</v>
      </c>
      <c r="BG1586" s="2" t="s">
        <v>115</v>
      </c>
      <c r="BH1586" s="2" t="s">
        <v>111</v>
      </c>
      <c r="BI1586" s="323">
        <v>45292</v>
      </c>
      <c r="BJ1586" s="323">
        <v>45382</v>
      </c>
      <c r="BK1586" s="324">
        <v>2183</v>
      </c>
      <c r="BL1586" s="325">
        <v>144.46</v>
      </c>
      <c r="BM1586" s="274">
        <f t="shared" si="486"/>
        <v>0.97602</v>
      </c>
      <c r="BN1586" s="326">
        <f t="shared" si="495"/>
        <v>148.00926210528473</v>
      </c>
      <c r="BO1586" s="296">
        <f t="shared" si="496"/>
        <v>148.00926210528473</v>
      </c>
      <c r="BP1586">
        <f t="shared" si="487"/>
        <v>1</v>
      </c>
      <c r="BR1586" s="332">
        <v>45069</v>
      </c>
      <c r="BS1586" s="2" t="s">
        <v>108</v>
      </c>
      <c r="BT1586" s="2" t="s">
        <v>143</v>
      </c>
      <c r="BU1586" s="323">
        <v>46753</v>
      </c>
      <c r="BV1586" s="323">
        <v>47118</v>
      </c>
      <c r="BW1586" s="324">
        <v>8784</v>
      </c>
      <c r="BX1586" s="325">
        <v>94.38</v>
      </c>
      <c r="BY1586" s="274">
        <f t="shared" si="488"/>
        <v>0.97533000000000003</v>
      </c>
      <c r="BZ1586" s="326">
        <f t="shared" si="497"/>
        <v>96.767248008366394</v>
      </c>
      <c r="CA1586" s="296" t="str">
        <f t="shared" si="498"/>
        <v/>
      </c>
    </row>
    <row r="1587" spans="23:79" x14ac:dyDescent="0.25">
      <c r="W1587" s="332">
        <v>44256</v>
      </c>
      <c r="X1587" s="2" t="s">
        <v>108</v>
      </c>
      <c r="Y1587" s="2" t="s">
        <v>135</v>
      </c>
      <c r="Z1587" s="323">
        <v>45658</v>
      </c>
      <c r="AA1587" s="323">
        <v>46022</v>
      </c>
      <c r="AB1587" s="324">
        <v>8760</v>
      </c>
      <c r="AC1587" s="325">
        <v>49.83</v>
      </c>
      <c r="AD1587" s="274">
        <f t="shared" si="482"/>
        <v>1.1062399999999999</v>
      </c>
      <c r="AE1587" s="326">
        <f t="shared" si="489"/>
        <v>45.044474978304891</v>
      </c>
      <c r="AF1587" s="296" t="str">
        <f t="shared" si="490"/>
        <v/>
      </c>
      <c r="AH1587" s="332">
        <v>44706</v>
      </c>
      <c r="AI1587" s="2" t="s">
        <v>108</v>
      </c>
      <c r="AJ1587" s="2" t="s">
        <v>143</v>
      </c>
      <c r="AK1587" s="323">
        <v>46753</v>
      </c>
      <c r="AL1587" s="323">
        <v>47118</v>
      </c>
      <c r="AM1587" s="324">
        <v>8784</v>
      </c>
      <c r="AN1587" s="325">
        <v>123</v>
      </c>
      <c r="AO1587" s="274">
        <f t="shared" si="483"/>
        <v>1.0359100000000001</v>
      </c>
      <c r="AP1587" s="326">
        <f t="shared" si="491"/>
        <v>118.73618364529736</v>
      </c>
      <c r="AQ1587" s="296" t="str">
        <f t="shared" si="492"/>
        <v/>
      </c>
      <c r="AS1587" s="332">
        <v>44726</v>
      </c>
      <c r="AT1587" s="2" t="s">
        <v>115</v>
      </c>
      <c r="AU1587" s="2" t="s">
        <v>134</v>
      </c>
      <c r="AV1587" s="323">
        <v>45017</v>
      </c>
      <c r="AW1587" s="323">
        <v>45107</v>
      </c>
      <c r="AX1587" s="324">
        <v>2184</v>
      </c>
      <c r="AY1587" s="325">
        <v>184.84</v>
      </c>
      <c r="AZ1587" s="274">
        <f t="shared" si="484"/>
        <v>1.02495</v>
      </c>
      <c r="BA1587" s="326">
        <f t="shared" si="493"/>
        <v>180.34050441484951</v>
      </c>
      <c r="BB1587" s="296" t="str">
        <f t="shared" si="494"/>
        <v/>
      </c>
      <c r="BC1587" t="str">
        <f t="shared" si="485"/>
        <v/>
      </c>
      <c r="BF1587" s="332">
        <v>45089</v>
      </c>
      <c r="BG1587" s="2" t="s">
        <v>115</v>
      </c>
      <c r="BH1587" s="2" t="s">
        <v>117</v>
      </c>
      <c r="BI1587" s="323">
        <v>45383</v>
      </c>
      <c r="BJ1587" s="323">
        <v>45473</v>
      </c>
      <c r="BK1587" s="324">
        <v>2184</v>
      </c>
      <c r="BL1587" s="325">
        <v>115.23</v>
      </c>
      <c r="BM1587" s="274">
        <f t="shared" si="486"/>
        <v>0.97602</v>
      </c>
      <c r="BN1587" s="326">
        <f t="shared" si="495"/>
        <v>118.06110530521916</v>
      </c>
      <c r="BO1587" s="296">
        <f t="shared" si="496"/>
        <v>118.06110530521916</v>
      </c>
      <c r="BP1587">
        <f t="shared" si="487"/>
        <v>1</v>
      </c>
      <c r="BR1587" s="332">
        <v>45069</v>
      </c>
      <c r="BS1587" s="2" t="s">
        <v>108</v>
      </c>
      <c r="BT1587" s="2" t="s">
        <v>146</v>
      </c>
      <c r="BU1587" s="323">
        <v>47119</v>
      </c>
      <c r="BV1587" s="323">
        <v>47483</v>
      </c>
      <c r="BW1587" s="324">
        <v>8760</v>
      </c>
      <c r="BX1587" s="325">
        <v>91.88</v>
      </c>
      <c r="BY1587" s="274">
        <f t="shared" si="488"/>
        <v>0.97533000000000003</v>
      </c>
      <c r="BZ1587" s="326">
        <f t="shared" si="497"/>
        <v>94.204013000727954</v>
      </c>
      <c r="CA1587" s="296" t="str">
        <f t="shared" si="498"/>
        <v/>
      </c>
    </row>
    <row r="1588" spans="23:79" x14ac:dyDescent="0.25">
      <c r="W1588" s="332">
        <v>44256</v>
      </c>
      <c r="X1588" s="2" t="s">
        <v>108</v>
      </c>
      <c r="Y1588" s="2" t="s">
        <v>138</v>
      </c>
      <c r="Z1588" s="323">
        <v>46023</v>
      </c>
      <c r="AA1588" s="323">
        <v>46387</v>
      </c>
      <c r="AB1588" s="324">
        <v>8760</v>
      </c>
      <c r="AC1588" s="325">
        <v>50.03</v>
      </c>
      <c r="AD1588" s="274">
        <f t="shared" si="482"/>
        <v>1.1062399999999999</v>
      </c>
      <c r="AE1588" s="326">
        <f t="shared" si="489"/>
        <v>45.225267573040213</v>
      </c>
      <c r="AF1588" s="296" t="str">
        <f t="shared" si="490"/>
        <v/>
      </c>
      <c r="AH1588" s="332">
        <v>44706</v>
      </c>
      <c r="AI1588" s="2" t="s">
        <v>108</v>
      </c>
      <c r="AJ1588" s="2" t="s">
        <v>146</v>
      </c>
      <c r="AK1588" s="323">
        <v>47119</v>
      </c>
      <c r="AL1588" s="323">
        <v>47483</v>
      </c>
      <c r="AM1588" s="324">
        <v>8760</v>
      </c>
      <c r="AN1588" s="325">
        <v>121.76</v>
      </c>
      <c r="AO1588" s="274">
        <f t="shared" si="483"/>
        <v>1.0359100000000001</v>
      </c>
      <c r="AP1588" s="326">
        <f t="shared" si="491"/>
        <v>117.53916846058054</v>
      </c>
      <c r="AQ1588" s="296" t="str">
        <f t="shared" si="492"/>
        <v/>
      </c>
      <c r="AS1588" s="332">
        <v>44726</v>
      </c>
      <c r="AT1588" s="2" t="s">
        <v>115</v>
      </c>
      <c r="AU1588" s="2" t="s">
        <v>137</v>
      </c>
      <c r="AV1588" s="323">
        <v>45108</v>
      </c>
      <c r="AW1588" s="323">
        <v>45199</v>
      </c>
      <c r="AX1588" s="324">
        <v>2208</v>
      </c>
      <c r="AY1588" s="325">
        <v>184.39</v>
      </c>
      <c r="AZ1588" s="274">
        <f t="shared" si="484"/>
        <v>1.02495</v>
      </c>
      <c r="BA1588" s="326">
        <f t="shared" si="493"/>
        <v>179.90145860773694</v>
      </c>
      <c r="BB1588" s="296" t="str">
        <f t="shared" si="494"/>
        <v/>
      </c>
      <c r="BC1588" t="str">
        <f t="shared" si="485"/>
        <v/>
      </c>
      <c r="BF1588" s="332">
        <v>45089</v>
      </c>
      <c r="BG1588" s="2" t="s">
        <v>115</v>
      </c>
      <c r="BH1588" s="2" t="s">
        <v>118</v>
      </c>
      <c r="BI1588" s="323">
        <v>45474</v>
      </c>
      <c r="BJ1588" s="323">
        <v>45565</v>
      </c>
      <c r="BK1588" s="324">
        <v>2208</v>
      </c>
      <c r="BL1588" s="325">
        <v>125.85</v>
      </c>
      <c r="BM1588" s="274">
        <f t="shared" si="486"/>
        <v>0.97602</v>
      </c>
      <c r="BN1588" s="326">
        <f t="shared" si="495"/>
        <v>128.94202987643695</v>
      </c>
      <c r="BO1588" s="296">
        <f t="shared" si="496"/>
        <v>128.94202987643695</v>
      </c>
      <c r="BP1588">
        <f t="shared" si="487"/>
        <v>1</v>
      </c>
      <c r="BR1588" s="332">
        <v>45069</v>
      </c>
      <c r="BS1588" s="2" t="s">
        <v>108</v>
      </c>
      <c r="BT1588" s="2" t="s">
        <v>149</v>
      </c>
      <c r="BU1588" s="323">
        <v>47484</v>
      </c>
      <c r="BV1588" s="323">
        <v>47848</v>
      </c>
      <c r="BW1588" s="324">
        <v>8760</v>
      </c>
      <c r="BX1588" s="325">
        <v>92.18</v>
      </c>
      <c r="BY1588" s="274">
        <f t="shared" si="488"/>
        <v>0.97533000000000003</v>
      </c>
      <c r="BZ1588" s="326">
        <f t="shared" si="497"/>
        <v>94.511601201644581</v>
      </c>
      <c r="CA1588" s="296" t="str">
        <f t="shared" si="498"/>
        <v/>
      </c>
    </row>
    <row r="1589" spans="23:79" x14ac:dyDescent="0.25">
      <c r="W1589" s="332">
        <v>44256</v>
      </c>
      <c r="X1589" s="2" t="s">
        <v>108</v>
      </c>
      <c r="Y1589" s="2" t="s">
        <v>141</v>
      </c>
      <c r="Z1589" s="323">
        <v>46388</v>
      </c>
      <c r="AA1589" s="323">
        <v>46752</v>
      </c>
      <c r="AB1589" s="324">
        <v>8760</v>
      </c>
      <c r="AC1589" s="325">
        <v>50.4</v>
      </c>
      <c r="AD1589" s="274">
        <f t="shared" si="482"/>
        <v>1.1062399999999999</v>
      </c>
      <c r="AE1589" s="326">
        <f t="shared" si="489"/>
        <v>45.559733873300551</v>
      </c>
      <c r="AF1589" s="296" t="str">
        <f t="shared" si="490"/>
        <v/>
      </c>
      <c r="AH1589" s="332">
        <v>44706</v>
      </c>
      <c r="AI1589" s="2" t="s">
        <v>108</v>
      </c>
      <c r="AJ1589" s="2" t="s">
        <v>149</v>
      </c>
      <c r="AK1589" s="323">
        <v>47484</v>
      </c>
      <c r="AL1589" s="323">
        <v>47848</v>
      </c>
      <c r="AM1589" s="324">
        <v>8760</v>
      </c>
      <c r="AN1589" s="325">
        <v>121.39</v>
      </c>
      <c r="AO1589" s="274">
        <f t="shared" si="483"/>
        <v>1.0359100000000001</v>
      </c>
      <c r="AP1589" s="326">
        <f t="shared" si="491"/>
        <v>117.18199457481826</v>
      </c>
      <c r="AQ1589" s="296" t="str">
        <f t="shared" si="492"/>
        <v/>
      </c>
      <c r="AS1589" s="332">
        <v>44726</v>
      </c>
      <c r="AT1589" s="2" t="s">
        <v>115</v>
      </c>
      <c r="AU1589" s="2" t="s">
        <v>116</v>
      </c>
      <c r="AV1589" s="323">
        <v>45200</v>
      </c>
      <c r="AW1589" s="323">
        <v>45291</v>
      </c>
      <c r="AX1589" s="324">
        <v>2209</v>
      </c>
      <c r="AY1589" s="325">
        <v>240.34</v>
      </c>
      <c r="AZ1589" s="274">
        <f t="shared" si="484"/>
        <v>1.02495</v>
      </c>
      <c r="BA1589" s="326">
        <f t="shared" si="493"/>
        <v>234.48948729206302</v>
      </c>
      <c r="BB1589" s="296" t="str">
        <f t="shared" si="494"/>
        <v/>
      </c>
      <c r="BC1589">
        <f t="shared" si="485"/>
        <v>1</v>
      </c>
      <c r="BF1589" s="332">
        <v>45089</v>
      </c>
      <c r="BG1589" s="2" t="s">
        <v>115</v>
      </c>
      <c r="BH1589" s="2" t="s">
        <v>140</v>
      </c>
      <c r="BI1589" s="323">
        <v>45566</v>
      </c>
      <c r="BJ1589" s="323">
        <v>45657</v>
      </c>
      <c r="BK1589" s="324">
        <v>2209</v>
      </c>
      <c r="BL1589" s="325">
        <v>150.65</v>
      </c>
      <c r="BM1589" s="274">
        <f t="shared" si="486"/>
        <v>0.97602</v>
      </c>
      <c r="BN1589" s="326">
        <f t="shared" si="495"/>
        <v>154.35134525931846</v>
      </c>
      <c r="BO1589" s="296" t="str">
        <f t="shared" si="496"/>
        <v/>
      </c>
      <c r="BP1589" t="str">
        <f t="shared" si="487"/>
        <v/>
      </c>
      <c r="BR1589" s="332">
        <v>45069</v>
      </c>
      <c r="BS1589" s="2" t="s">
        <v>108</v>
      </c>
      <c r="BT1589" s="2" t="s">
        <v>153</v>
      </c>
      <c r="BU1589" s="323">
        <v>47849</v>
      </c>
      <c r="BV1589" s="323">
        <v>48213</v>
      </c>
      <c r="BW1589" s="324">
        <v>8760</v>
      </c>
      <c r="BX1589" s="325">
        <v>91.9</v>
      </c>
      <c r="BY1589" s="274">
        <f t="shared" si="488"/>
        <v>0.97533000000000003</v>
      </c>
      <c r="BZ1589" s="326">
        <f t="shared" si="497"/>
        <v>94.224518880789063</v>
      </c>
      <c r="CA1589" s="296" t="str">
        <f t="shared" si="498"/>
        <v/>
      </c>
    </row>
    <row r="1590" spans="23:79" x14ac:dyDescent="0.25">
      <c r="W1590" s="332">
        <v>44253</v>
      </c>
      <c r="X1590" s="2" t="s">
        <v>108</v>
      </c>
      <c r="Y1590" s="2" t="s">
        <v>133</v>
      </c>
      <c r="Z1590" s="323">
        <v>44562</v>
      </c>
      <c r="AA1590" s="323">
        <v>44926</v>
      </c>
      <c r="AB1590" s="324">
        <v>8760</v>
      </c>
      <c r="AC1590" s="325">
        <v>52.31</v>
      </c>
      <c r="AD1590" s="274">
        <f t="shared" si="482"/>
        <v>1.0855399999999999</v>
      </c>
      <c r="AE1590" s="326">
        <f t="shared" si="489"/>
        <v>48.187998599775234</v>
      </c>
      <c r="AF1590" s="296" t="str">
        <f t="shared" si="490"/>
        <v/>
      </c>
      <c r="AH1590" s="332">
        <v>44706</v>
      </c>
      <c r="AI1590" s="2" t="s">
        <v>108</v>
      </c>
      <c r="AJ1590" s="2" t="s">
        <v>153</v>
      </c>
      <c r="AK1590" s="323">
        <v>47849</v>
      </c>
      <c r="AL1590" s="323">
        <v>48213</v>
      </c>
      <c r="AM1590" s="324">
        <v>8760</v>
      </c>
      <c r="AN1590" s="325">
        <v>121.06</v>
      </c>
      <c r="AO1590" s="274">
        <f t="shared" si="483"/>
        <v>1.0359100000000001</v>
      </c>
      <c r="AP1590" s="326">
        <f t="shared" si="491"/>
        <v>116.86343408211137</v>
      </c>
      <c r="AQ1590" s="296" t="str">
        <f t="shared" si="492"/>
        <v/>
      </c>
      <c r="AS1590" s="332">
        <v>44726</v>
      </c>
      <c r="AT1590" s="2" t="s">
        <v>115</v>
      </c>
      <c r="AU1590" s="2" t="s">
        <v>111</v>
      </c>
      <c r="AV1590" s="323">
        <v>45292</v>
      </c>
      <c r="AW1590" s="323">
        <v>45382</v>
      </c>
      <c r="AX1590" s="324">
        <v>2183</v>
      </c>
      <c r="AY1590" s="325">
        <v>236.87</v>
      </c>
      <c r="AZ1590" s="274">
        <f t="shared" si="484"/>
        <v>1.02495</v>
      </c>
      <c r="BA1590" s="326">
        <f t="shared" si="493"/>
        <v>231.10395629055077</v>
      </c>
      <c r="BB1590" s="296" t="str">
        <f t="shared" si="494"/>
        <v/>
      </c>
      <c r="BC1590">
        <f t="shared" si="485"/>
        <v>1</v>
      </c>
      <c r="BF1590" s="332">
        <v>45089</v>
      </c>
      <c r="BG1590" s="2" t="s">
        <v>115</v>
      </c>
      <c r="BH1590" s="2" t="s">
        <v>135</v>
      </c>
      <c r="BI1590" s="323">
        <v>45658</v>
      </c>
      <c r="BJ1590" s="323">
        <v>45747</v>
      </c>
      <c r="BK1590" s="324">
        <v>2159</v>
      </c>
      <c r="BL1590" s="325">
        <v>152.74</v>
      </c>
      <c r="BM1590" s="274">
        <f t="shared" si="486"/>
        <v>0.97602</v>
      </c>
      <c r="BN1590" s="326">
        <f t="shared" si="495"/>
        <v>156.49269482182743</v>
      </c>
      <c r="BO1590" s="296" t="str">
        <f t="shared" si="496"/>
        <v/>
      </c>
      <c r="BP1590" t="str">
        <f t="shared" si="487"/>
        <v/>
      </c>
      <c r="BR1590" s="332">
        <v>45069</v>
      </c>
      <c r="BS1590" s="2" t="s">
        <v>108</v>
      </c>
      <c r="BT1590" s="2" t="s">
        <v>155</v>
      </c>
      <c r="BU1590" s="323">
        <v>48214</v>
      </c>
      <c r="BV1590" s="323">
        <v>48579</v>
      </c>
      <c r="BW1590" s="324">
        <v>8784</v>
      </c>
      <c r="BX1590" s="325">
        <v>91.4</v>
      </c>
      <c r="BY1590" s="274">
        <f t="shared" si="488"/>
        <v>0.97533000000000003</v>
      </c>
      <c r="BZ1590" s="326">
        <f t="shared" si="497"/>
        <v>93.711871879261381</v>
      </c>
      <c r="CA1590" s="296" t="str">
        <f t="shared" si="498"/>
        <v/>
      </c>
    </row>
    <row r="1591" spans="23:79" x14ac:dyDescent="0.25">
      <c r="W1591" s="332">
        <v>44253</v>
      </c>
      <c r="X1591" s="2" t="s">
        <v>108</v>
      </c>
      <c r="Y1591" s="2" t="s">
        <v>110</v>
      </c>
      <c r="Z1591" s="323">
        <v>44927</v>
      </c>
      <c r="AA1591" s="323">
        <v>45291</v>
      </c>
      <c r="AB1591" s="324">
        <v>8760</v>
      </c>
      <c r="AC1591" s="325">
        <v>53.09</v>
      </c>
      <c r="AD1591" s="274">
        <f t="shared" si="482"/>
        <v>1.0855399999999999</v>
      </c>
      <c r="AE1591" s="326">
        <f t="shared" si="489"/>
        <v>48.906534996407323</v>
      </c>
      <c r="AF1591" s="296" t="str">
        <f t="shared" si="490"/>
        <v/>
      </c>
      <c r="AH1591" s="332">
        <v>44706</v>
      </c>
      <c r="AI1591" s="2" t="s">
        <v>108</v>
      </c>
      <c r="AJ1591" s="2" t="s">
        <v>155</v>
      </c>
      <c r="AK1591" s="323">
        <v>48214</v>
      </c>
      <c r="AL1591" s="323">
        <v>48579</v>
      </c>
      <c r="AM1591" s="324">
        <v>8784</v>
      </c>
      <c r="AN1591" s="325">
        <v>121.06</v>
      </c>
      <c r="AO1591" s="274">
        <f t="shared" si="483"/>
        <v>1.0359100000000001</v>
      </c>
      <c r="AP1591" s="326">
        <f t="shared" si="491"/>
        <v>116.86343408211137</v>
      </c>
      <c r="AQ1591" s="296" t="str">
        <f t="shared" si="492"/>
        <v/>
      </c>
      <c r="AS1591" s="332">
        <v>44726</v>
      </c>
      <c r="AT1591" s="2" t="s">
        <v>115</v>
      </c>
      <c r="AU1591" s="2" t="s">
        <v>117</v>
      </c>
      <c r="AV1591" s="323">
        <v>45383</v>
      </c>
      <c r="AW1591" s="323">
        <v>45473</v>
      </c>
      <c r="AX1591" s="324">
        <v>2184</v>
      </c>
      <c r="AY1591" s="325">
        <v>136.03</v>
      </c>
      <c r="AZ1591" s="274">
        <f t="shared" si="484"/>
        <v>1.02495</v>
      </c>
      <c r="BA1591" s="326">
        <f t="shared" si="493"/>
        <v>132.71866920337578</v>
      </c>
      <c r="BB1591" s="296" t="str">
        <f t="shared" si="494"/>
        <v/>
      </c>
      <c r="BC1591">
        <f t="shared" si="485"/>
        <v>1</v>
      </c>
      <c r="BF1591" s="332">
        <v>45089</v>
      </c>
      <c r="BG1591" s="2" t="s">
        <v>115</v>
      </c>
      <c r="BH1591" s="2" t="s">
        <v>145</v>
      </c>
      <c r="BI1591" s="323">
        <v>45748</v>
      </c>
      <c r="BJ1591" s="323">
        <v>45838</v>
      </c>
      <c r="BK1591" s="324">
        <v>2184</v>
      </c>
      <c r="BL1591" s="325">
        <v>103.99</v>
      </c>
      <c r="BM1591" s="274">
        <f t="shared" si="486"/>
        <v>0.97602</v>
      </c>
      <c r="BN1591" s="326">
        <f t="shared" si="495"/>
        <v>106.54494784942931</v>
      </c>
      <c r="BO1591" s="296" t="str">
        <f t="shared" si="496"/>
        <v/>
      </c>
      <c r="BP1591" t="str">
        <f t="shared" si="487"/>
        <v/>
      </c>
      <c r="BR1591" s="332">
        <v>45069</v>
      </c>
      <c r="BS1591" s="2" t="s">
        <v>108</v>
      </c>
      <c r="BT1591" s="2" t="s">
        <v>158</v>
      </c>
      <c r="BU1591" s="323">
        <v>48580</v>
      </c>
      <c r="BV1591" s="323">
        <v>48944</v>
      </c>
      <c r="BW1591" s="324">
        <v>8760</v>
      </c>
      <c r="BX1591" s="325">
        <v>91.3</v>
      </c>
      <c r="BY1591" s="274">
        <f t="shared" si="488"/>
        <v>0.97533000000000003</v>
      </c>
      <c r="BZ1591" s="326">
        <f t="shared" si="497"/>
        <v>93.609342478955838</v>
      </c>
      <c r="CA1591" s="296" t="str">
        <f t="shared" si="498"/>
        <v/>
      </c>
    </row>
    <row r="1592" spans="23:79" x14ac:dyDescent="0.25">
      <c r="W1592" s="332">
        <v>44253</v>
      </c>
      <c r="X1592" s="2" t="s">
        <v>108</v>
      </c>
      <c r="Y1592" s="2" t="s">
        <v>111</v>
      </c>
      <c r="Z1592" s="323">
        <v>45292</v>
      </c>
      <c r="AA1592" s="323">
        <v>45657</v>
      </c>
      <c r="AB1592" s="324">
        <v>8784</v>
      </c>
      <c r="AC1592" s="325">
        <v>50.35</v>
      </c>
      <c r="AD1592" s="274">
        <f t="shared" si="482"/>
        <v>1.0855399999999999</v>
      </c>
      <c r="AE1592" s="326">
        <f t="shared" si="489"/>
        <v>46.382445603109979</v>
      </c>
      <c r="AF1592" s="296" t="str">
        <f t="shared" si="490"/>
        <v/>
      </c>
      <c r="AH1592" s="332">
        <v>44705</v>
      </c>
      <c r="AI1592" s="2" t="s">
        <v>108</v>
      </c>
      <c r="AJ1592" s="2" t="s">
        <v>110</v>
      </c>
      <c r="AK1592" s="323">
        <v>44927</v>
      </c>
      <c r="AL1592" s="323">
        <v>45291</v>
      </c>
      <c r="AM1592" s="324">
        <v>8760</v>
      </c>
      <c r="AN1592" s="325">
        <v>224.04</v>
      </c>
      <c r="AO1592" s="274">
        <f t="shared" si="483"/>
        <v>1.0359100000000001</v>
      </c>
      <c r="AP1592" s="326">
        <f t="shared" si="491"/>
        <v>216.2736145031904</v>
      </c>
      <c r="AQ1592" s="296" t="str">
        <f t="shared" si="492"/>
        <v/>
      </c>
      <c r="AS1592" s="332">
        <v>44726</v>
      </c>
      <c r="AT1592" s="2" t="s">
        <v>115</v>
      </c>
      <c r="AU1592" s="2" t="s">
        <v>118</v>
      </c>
      <c r="AV1592" s="323">
        <v>45474</v>
      </c>
      <c r="AW1592" s="323">
        <v>45565</v>
      </c>
      <c r="AX1592" s="324">
        <v>2208</v>
      </c>
      <c r="AY1592" s="325">
        <v>138.5</v>
      </c>
      <c r="AZ1592" s="274">
        <f t="shared" si="484"/>
        <v>1.02495</v>
      </c>
      <c r="BA1592" s="326">
        <f t="shared" si="493"/>
        <v>135.12854285574906</v>
      </c>
      <c r="BB1592" s="296" t="str">
        <f t="shared" si="494"/>
        <v/>
      </c>
      <c r="BC1592">
        <f t="shared" si="485"/>
        <v>1</v>
      </c>
      <c r="BF1592" s="332">
        <v>45089</v>
      </c>
      <c r="BG1592" s="2" t="s">
        <v>115</v>
      </c>
      <c r="BH1592" s="2" t="s">
        <v>148</v>
      </c>
      <c r="BI1592" s="323">
        <v>45839</v>
      </c>
      <c r="BJ1592" s="323">
        <v>45930</v>
      </c>
      <c r="BK1592" s="324">
        <v>2208</v>
      </c>
      <c r="BL1592" s="325">
        <v>103.6</v>
      </c>
      <c r="BM1592" s="274">
        <f t="shared" si="486"/>
        <v>0.97602</v>
      </c>
      <c r="BN1592" s="326">
        <f t="shared" si="495"/>
        <v>106.14536587365012</v>
      </c>
      <c r="BO1592" s="296" t="str">
        <f t="shared" si="496"/>
        <v/>
      </c>
      <c r="BP1592" t="str">
        <f t="shared" si="487"/>
        <v/>
      </c>
      <c r="BR1592" s="332">
        <v>45068</v>
      </c>
      <c r="BS1592" s="2" t="s">
        <v>108</v>
      </c>
      <c r="BT1592" s="2" t="s">
        <v>111</v>
      </c>
      <c r="BU1592" s="323">
        <v>45292</v>
      </c>
      <c r="BV1592" s="323">
        <v>45657</v>
      </c>
      <c r="BW1592" s="324">
        <v>8784</v>
      </c>
      <c r="BX1592" s="325">
        <v>136.05000000000001</v>
      </c>
      <c r="BY1592" s="274">
        <f t="shared" si="488"/>
        <v>0.97533000000000003</v>
      </c>
      <c r="BZ1592" s="326">
        <f t="shared" si="497"/>
        <v>139.49124911568393</v>
      </c>
      <c r="CA1592" s="296">
        <f t="shared" si="498"/>
        <v>139.49124911568393</v>
      </c>
    </row>
    <row r="1593" spans="23:79" x14ac:dyDescent="0.25">
      <c r="W1593" s="332">
        <v>44253</v>
      </c>
      <c r="X1593" s="2" t="s">
        <v>108</v>
      </c>
      <c r="Y1593" s="2" t="s">
        <v>135</v>
      </c>
      <c r="Z1593" s="323">
        <v>45658</v>
      </c>
      <c r="AA1593" s="323">
        <v>46022</v>
      </c>
      <c r="AB1593" s="324">
        <v>8760</v>
      </c>
      <c r="AC1593" s="325">
        <v>49.9</v>
      </c>
      <c r="AD1593" s="274">
        <f t="shared" si="482"/>
        <v>1.0855399999999999</v>
      </c>
      <c r="AE1593" s="326">
        <f t="shared" si="489"/>
        <v>45.967905374283767</v>
      </c>
      <c r="AF1593" s="296" t="str">
        <f t="shared" si="490"/>
        <v/>
      </c>
      <c r="AH1593" s="332">
        <v>44705</v>
      </c>
      <c r="AI1593" s="2" t="s">
        <v>108</v>
      </c>
      <c r="AJ1593" s="2" t="s">
        <v>111</v>
      </c>
      <c r="AK1593" s="323">
        <v>45292</v>
      </c>
      <c r="AL1593" s="323">
        <v>45657</v>
      </c>
      <c r="AM1593" s="324">
        <v>8784</v>
      </c>
      <c r="AN1593" s="325">
        <v>180.8</v>
      </c>
      <c r="AO1593" s="274">
        <f t="shared" si="483"/>
        <v>1.0359100000000001</v>
      </c>
      <c r="AP1593" s="326">
        <f t="shared" si="491"/>
        <v>174.53253661032329</v>
      </c>
      <c r="AQ1593" s="296">
        <f t="shared" si="492"/>
        <v>174.53253661032329</v>
      </c>
      <c r="AS1593" s="332">
        <v>44726</v>
      </c>
      <c r="AT1593" s="2" t="s">
        <v>115</v>
      </c>
      <c r="AU1593" s="2" t="s">
        <v>140</v>
      </c>
      <c r="AV1593" s="323">
        <v>45566</v>
      </c>
      <c r="AW1593" s="323">
        <v>45657</v>
      </c>
      <c r="AX1593" s="324">
        <v>2209</v>
      </c>
      <c r="AY1593" s="325">
        <v>182.93</v>
      </c>
      <c r="AZ1593" s="274">
        <f t="shared" si="484"/>
        <v>1.02495</v>
      </c>
      <c r="BA1593" s="326">
        <f t="shared" si="493"/>
        <v>178.47699887799405</v>
      </c>
      <c r="BB1593" s="296" t="str">
        <f t="shared" si="494"/>
        <v/>
      </c>
      <c r="BC1593" t="str">
        <f t="shared" si="485"/>
        <v/>
      </c>
      <c r="BF1593" s="332">
        <v>45089</v>
      </c>
      <c r="BG1593" s="2" t="s">
        <v>115</v>
      </c>
      <c r="BH1593" s="2" t="s">
        <v>152</v>
      </c>
      <c r="BI1593" s="323">
        <v>45931</v>
      </c>
      <c r="BJ1593" s="323">
        <v>46022</v>
      </c>
      <c r="BK1593" s="324">
        <v>2209</v>
      </c>
      <c r="BL1593" s="325">
        <v>131.25</v>
      </c>
      <c r="BM1593" s="274">
        <f t="shared" si="486"/>
        <v>0.97602</v>
      </c>
      <c r="BN1593" s="326">
        <f t="shared" si="495"/>
        <v>134.47470338722567</v>
      </c>
      <c r="BO1593" s="296" t="str">
        <f t="shared" si="496"/>
        <v/>
      </c>
      <c r="BP1593" t="str">
        <f t="shared" si="487"/>
        <v/>
      </c>
      <c r="BR1593" s="332">
        <v>45068</v>
      </c>
      <c r="BS1593" s="2" t="s">
        <v>108</v>
      </c>
      <c r="BT1593" s="2" t="s">
        <v>135</v>
      </c>
      <c r="BU1593" s="323">
        <v>45658</v>
      </c>
      <c r="BV1593" s="323">
        <v>46022</v>
      </c>
      <c r="BW1593" s="324">
        <v>8760</v>
      </c>
      <c r="BX1593" s="325">
        <v>120.52</v>
      </c>
      <c r="BY1593" s="274">
        <f t="shared" si="488"/>
        <v>0.97533000000000003</v>
      </c>
      <c r="BZ1593" s="326">
        <f t="shared" si="497"/>
        <v>123.56843324823393</v>
      </c>
      <c r="CA1593" s="296" t="str">
        <f t="shared" si="498"/>
        <v/>
      </c>
    </row>
    <row r="1594" spans="23:79" x14ac:dyDescent="0.25">
      <c r="W1594" s="332">
        <v>44253</v>
      </c>
      <c r="X1594" s="2" t="s">
        <v>108</v>
      </c>
      <c r="Y1594" s="2" t="s">
        <v>138</v>
      </c>
      <c r="Z1594" s="323">
        <v>46023</v>
      </c>
      <c r="AA1594" s="323">
        <v>46387</v>
      </c>
      <c r="AB1594" s="324">
        <v>8760</v>
      </c>
      <c r="AC1594" s="325">
        <v>50.1</v>
      </c>
      <c r="AD1594" s="274">
        <f t="shared" si="482"/>
        <v>1.0855399999999999</v>
      </c>
      <c r="AE1594" s="326">
        <f t="shared" si="489"/>
        <v>46.152145475984305</v>
      </c>
      <c r="AF1594" s="296" t="str">
        <f t="shared" si="490"/>
        <v/>
      </c>
      <c r="AH1594" s="332">
        <v>44705</v>
      </c>
      <c r="AI1594" s="2" t="s">
        <v>108</v>
      </c>
      <c r="AJ1594" s="2" t="s">
        <v>135</v>
      </c>
      <c r="AK1594" s="323">
        <v>45658</v>
      </c>
      <c r="AL1594" s="323">
        <v>46022</v>
      </c>
      <c r="AM1594" s="324">
        <v>8760</v>
      </c>
      <c r="AN1594" s="325">
        <v>160.54</v>
      </c>
      <c r="AO1594" s="274">
        <f t="shared" si="483"/>
        <v>1.0359100000000001</v>
      </c>
      <c r="AP1594" s="326">
        <f t="shared" si="491"/>
        <v>154.97485302777267</v>
      </c>
      <c r="AQ1594" s="296" t="str">
        <f t="shared" si="492"/>
        <v/>
      </c>
      <c r="AS1594" s="332">
        <v>44726</v>
      </c>
      <c r="AT1594" s="2" t="s">
        <v>115</v>
      </c>
      <c r="AU1594" s="2" t="s">
        <v>135</v>
      </c>
      <c r="AV1594" s="323">
        <v>45658</v>
      </c>
      <c r="AW1594" s="323">
        <v>45747</v>
      </c>
      <c r="AX1594" s="324">
        <v>2159</v>
      </c>
      <c r="AY1594" s="325">
        <v>174.57</v>
      </c>
      <c r="AZ1594" s="274">
        <f t="shared" si="484"/>
        <v>1.02495</v>
      </c>
      <c r="BA1594" s="326">
        <f t="shared" si="493"/>
        <v>170.32050343919215</v>
      </c>
      <c r="BB1594" s="296" t="str">
        <f t="shared" si="494"/>
        <v/>
      </c>
      <c r="BC1594" t="str">
        <f t="shared" si="485"/>
        <v/>
      </c>
      <c r="BF1594" s="332">
        <v>45089</v>
      </c>
      <c r="BG1594" s="2" t="s">
        <v>115</v>
      </c>
      <c r="BH1594" s="2" t="s">
        <v>138</v>
      </c>
      <c r="BI1594" s="323">
        <v>46023</v>
      </c>
      <c r="BJ1594" s="323">
        <v>46112</v>
      </c>
      <c r="BK1594" s="324">
        <v>2159</v>
      </c>
      <c r="BL1594" s="325"/>
      <c r="BM1594" s="274">
        <f t="shared" si="486"/>
        <v>0.97602</v>
      </c>
      <c r="BN1594" s="326" t="str">
        <f t="shared" si="495"/>
        <v/>
      </c>
      <c r="BO1594" s="296" t="str">
        <f t="shared" si="496"/>
        <v/>
      </c>
      <c r="BP1594" t="str">
        <f t="shared" si="487"/>
        <v/>
      </c>
      <c r="BR1594" s="332">
        <v>45068</v>
      </c>
      <c r="BS1594" s="2" t="s">
        <v>108</v>
      </c>
      <c r="BT1594" s="2" t="s">
        <v>138</v>
      </c>
      <c r="BU1594" s="323">
        <v>46023</v>
      </c>
      <c r="BV1594" s="323">
        <v>46387</v>
      </c>
      <c r="BW1594" s="324">
        <v>8760</v>
      </c>
      <c r="BX1594" s="325">
        <v>106.5</v>
      </c>
      <c r="BY1594" s="274">
        <f t="shared" si="488"/>
        <v>0.97533000000000003</v>
      </c>
      <c r="BZ1594" s="326">
        <f t="shared" si="497"/>
        <v>109.19381132539755</v>
      </c>
      <c r="CA1594" s="296" t="str">
        <f t="shared" si="498"/>
        <v/>
      </c>
    </row>
    <row r="1595" spans="23:79" x14ac:dyDescent="0.25">
      <c r="W1595" s="332">
        <v>44253</v>
      </c>
      <c r="X1595" s="2" t="s">
        <v>108</v>
      </c>
      <c r="Y1595" s="2" t="s">
        <v>141</v>
      </c>
      <c r="Z1595" s="323">
        <v>46388</v>
      </c>
      <c r="AA1595" s="323">
        <v>46752</v>
      </c>
      <c r="AB1595" s="324">
        <v>8760</v>
      </c>
      <c r="AC1595" s="325">
        <v>50.48</v>
      </c>
      <c r="AD1595" s="274">
        <f t="shared" si="482"/>
        <v>1.0855399999999999</v>
      </c>
      <c r="AE1595" s="326">
        <f t="shared" si="489"/>
        <v>46.502201669215317</v>
      </c>
      <c r="AF1595" s="296" t="str">
        <f t="shared" si="490"/>
        <v/>
      </c>
      <c r="AH1595" s="332">
        <v>44705</v>
      </c>
      <c r="AI1595" s="2" t="s">
        <v>108</v>
      </c>
      <c r="AJ1595" s="2" t="s">
        <v>138</v>
      </c>
      <c r="AK1595" s="323">
        <v>46023</v>
      </c>
      <c r="AL1595" s="323">
        <v>46387</v>
      </c>
      <c r="AM1595" s="324">
        <v>8760</v>
      </c>
      <c r="AN1595" s="325">
        <v>140.22999999999999</v>
      </c>
      <c r="AO1595" s="274">
        <f t="shared" si="483"/>
        <v>1.0359100000000001</v>
      </c>
      <c r="AP1595" s="326">
        <f t="shared" si="491"/>
        <v>135.36890270390282</v>
      </c>
      <c r="AQ1595" s="296" t="str">
        <f t="shared" si="492"/>
        <v/>
      </c>
      <c r="AS1595" s="332">
        <v>44725</v>
      </c>
      <c r="AT1595" s="2" t="s">
        <v>115</v>
      </c>
      <c r="AU1595" s="2" t="s">
        <v>200</v>
      </c>
      <c r="AV1595" s="323">
        <v>44743</v>
      </c>
      <c r="AW1595" s="323">
        <v>44834</v>
      </c>
      <c r="AX1595" s="324">
        <v>2208</v>
      </c>
      <c r="AY1595" s="325">
        <v>194.61</v>
      </c>
      <c r="AZ1595" s="274">
        <f t="shared" si="484"/>
        <v>1.02495</v>
      </c>
      <c r="BA1595" s="326">
        <f t="shared" si="493"/>
        <v>189.87267671593736</v>
      </c>
      <c r="BB1595" s="296" t="str">
        <f t="shared" si="494"/>
        <v/>
      </c>
      <c r="BC1595" t="str">
        <f t="shared" si="485"/>
        <v/>
      </c>
      <c r="BF1595" s="332">
        <v>45086</v>
      </c>
      <c r="BG1595" s="2" t="s">
        <v>115</v>
      </c>
      <c r="BH1595" s="2" t="s">
        <v>137</v>
      </c>
      <c r="BI1595" s="323">
        <v>45108</v>
      </c>
      <c r="BJ1595" s="323">
        <v>45199</v>
      </c>
      <c r="BK1595" s="324">
        <v>2208</v>
      </c>
      <c r="BL1595" s="325">
        <v>103.35</v>
      </c>
      <c r="BM1595" s="274">
        <f t="shared" si="486"/>
        <v>0.97602</v>
      </c>
      <c r="BN1595" s="326">
        <f t="shared" si="495"/>
        <v>105.88922358148398</v>
      </c>
      <c r="BO1595" s="296" t="str">
        <f t="shared" si="496"/>
        <v/>
      </c>
      <c r="BP1595" t="str">
        <f t="shared" si="487"/>
        <v/>
      </c>
      <c r="BR1595" s="332">
        <v>45068</v>
      </c>
      <c r="BS1595" s="2" t="s">
        <v>108</v>
      </c>
      <c r="BT1595" s="2" t="s">
        <v>141</v>
      </c>
      <c r="BU1595" s="323">
        <v>46388</v>
      </c>
      <c r="BV1595" s="323">
        <v>46752</v>
      </c>
      <c r="BW1595" s="324">
        <v>8760</v>
      </c>
      <c r="BX1595" s="325">
        <v>95.85</v>
      </c>
      <c r="BY1595" s="274">
        <f t="shared" si="488"/>
        <v>0.97533000000000003</v>
      </c>
      <c r="BZ1595" s="326">
        <f t="shared" si="497"/>
        <v>98.274430192857793</v>
      </c>
      <c r="CA1595" s="296" t="str">
        <f t="shared" si="498"/>
        <v/>
      </c>
    </row>
    <row r="1596" spans="23:79" x14ac:dyDescent="0.25">
      <c r="W1596" s="332">
        <v>44252</v>
      </c>
      <c r="X1596" s="2" t="s">
        <v>108</v>
      </c>
      <c r="Y1596" s="2" t="s">
        <v>133</v>
      </c>
      <c r="Z1596" s="323">
        <v>44562</v>
      </c>
      <c r="AA1596" s="323">
        <v>44926</v>
      </c>
      <c r="AB1596" s="324">
        <v>8760</v>
      </c>
      <c r="AC1596" s="325">
        <v>52.99</v>
      </c>
      <c r="AD1596" s="274">
        <f t="shared" si="482"/>
        <v>1.0855399999999999</v>
      </c>
      <c r="AE1596" s="326">
        <f t="shared" si="489"/>
        <v>48.814414945557054</v>
      </c>
      <c r="AF1596" s="296" t="str">
        <f t="shared" si="490"/>
        <v/>
      </c>
      <c r="AH1596" s="332">
        <v>44705</v>
      </c>
      <c r="AI1596" s="2" t="s">
        <v>108</v>
      </c>
      <c r="AJ1596" s="2" t="s">
        <v>141</v>
      </c>
      <c r="AK1596" s="323">
        <v>46388</v>
      </c>
      <c r="AL1596" s="323">
        <v>46752</v>
      </c>
      <c r="AM1596" s="324">
        <v>8760</v>
      </c>
      <c r="AN1596" s="325">
        <v>124.5</v>
      </c>
      <c r="AO1596" s="274">
        <f t="shared" si="483"/>
        <v>1.0359100000000001</v>
      </c>
      <c r="AP1596" s="326">
        <f t="shared" si="491"/>
        <v>120.18418588487415</v>
      </c>
      <c r="AQ1596" s="296" t="str">
        <f t="shared" si="492"/>
        <v/>
      </c>
      <c r="AS1596" s="332">
        <v>44725</v>
      </c>
      <c r="AT1596" s="2" t="s">
        <v>115</v>
      </c>
      <c r="AU1596" s="2" t="s">
        <v>186</v>
      </c>
      <c r="AV1596" s="323">
        <v>44835</v>
      </c>
      <c r="AW1596" s="323">
        <v>44926</v>
      </c>
      <c r="AX1596" s="324">
        <v>2209</v>
      </c>
      <c r="AY1596" s="325">
        <v>247.62</v>
      </c>
      <c r="AZ1596" s="274">
        <f t="shared" si="484"/>
        <v>1.02495</v>
      </c>
      <c r="BA1596" s="326">
        <f t="shared" si="493"/>
        <v>241.59227279379482</v>
      </c>
      <c r="BB1596" s="296" t="str">
        <f t="shared" si="494"/>
        <v/>
      </c>
      <c r="BC1596" t="str">
        <f t="shared" si="485"/>
        <v/>
      </c>
      <c r="BF1596" s="332">
        <v>45086</v>
      </c>
      <c r="BG1596" s="2" t="s">
        <v>115</v>
      </c>
      <c r="BH1596" s="2" t="s">
        <v>116</v>
      </c>
      <c r="BI1596" s="323">
        <v>45200</v>
      </c>
      <c r="BJ1596" s="323">
        <v>45291</v>
      </c>
      <c r="BK1596" s="324">
        <v>2209</v>
      </c>
      <c r="BL1596" s="325">
        <v>127.02</v>
      </c>
      <c r="BM1596" s="274">
        <f t="shared" si="486"/>
        <v>0.97602</v>
      </c>
      <c r="BN1596" s="326">
        <f t="shared" si="495"/>
        <v>130.14077580377452</v>
      </c>
      <c r="BO1596" s="296">
        <f t="shared" si="496"/>
        <v>130.14077580377452</v>
      </c>
      <c r="BP1596">
        <f t="shared" si="487"/>
        <v>1</v>
      </c>
      <c r="BR1596" s="332">
        <v>45068</v>
      </c>
      <c r="BS1596" s="2" t="s">
        <v>108</v>
      </c>
      <c r="BT1596" s="2" t="s">
        <v>143</v>
      </c>
      <c r="BU1596" s="323">
        <v>46753</v>
      </c>
      <c r="BV1596" s="323">
        <v>47118</v>
      </c>
      <c r="BW1596" s="324">
        <v>8784</v>
      </c>
      <c r="BX1596" s="325">
        <v>95.86</v>
      </c>
      <c r="BY1596" s="274">
        <f t="shared" si="488"/>
        <v>0.97533000000000003</v>
      </c>
      <c r="BZ1596" s="326">
        <f t="shared" si="497"/>
        <v>98.284683132888347</v>
      </c>
      <c r="CA1596" s="296" t="str">
        <f t="shared" si="498"/>
        <v/>
      </c>
    </row>
    <row r="1597" spans="23:79" x14ac:dyDescent="0.25">
      <c r="W1597" s="332">
        <v>44252</v>
      </c>
      <c r="X1597" s="2" t="s">
        <v>108</v>
      </c>
      <c r="Y1597" s="2" t="s">
        <v>110</v>
      </c>
      <c r="Z1597" s="323">
        <v>44927</v>
      </c>
      <c r="AA1597" s="323">
        <v>45291</v>
      </c>
      <c r="AB1597" s="324">
        <v>8760</v>
      </c>
      <c r="AC1597" s="325">
        <v>53.77</v>
      </c>
      <c r="AD1597" s="274">
        <f t="shared" si="482"/>
        <v>1.0855399999999999</v>
      </c>
      <c r="AE1597" s="326">
        <f t="shared" si="489"/>
        <v>49.532951342189143</v>
      </c>
      <c r="AF1597" s="296" t="str">
        <f t="shared" si="490"/>
        <v/>
      </c>
      <c r="AH1597" s="332">
        <v>44705</v>
      </c>
      <c r="AI1597" s="2" t="s">
        <v>108</v>
      </c>
      <c r="AJ1597" s="2" t="s">
        <v>143</v>
      </c>
      <c r="AK1597" s="323">
        <v>46753</v>
      </c>
      <c r="AL1597" s="323">
        <v>47118</v>
      </c>
      <c r="AM1597" s="324">
        <v>8784</v>
      </c>
      <c r="AN1597" s="325">
        <v>120.77</v>
      </c>
      <c r="AO1597" s="274">
        <f t="shared" si="483"/>
        <v>1.0359100000000001</v>
      </c>
      <c r="AP1597" s="326">
        <f t="shared" si="491"/>
        <v>116.58348698245985</v>
      </c>
      <c r="AQ1597" s="296" t="str">
        <f t="shared" si="492"/>
        <v/>
      </c>
      <c r="AS1597" s="332">
        <v>44725</v>
      </c>
      <c r="AT1597" s="2" t="s">
        <v>115</v>
      </c>
      <c r="AU1597" s="2" t="s">
        <v>110</v>
      </c>
      <c r="AV1597" s="323">
        <v>44927</v>
      </c>
      <c r="AW1597" s="323">
        <v>45016</v>
      </c>
      <c r="AX1597" s="324">
        <v>2159</v>
      </c>
      <c r="AY1597" s="325">
        <v>269.52</v>
      </c>
      <c r="AZ1597" s="274">
        <f t="shared" si="484"/>
        <v>1.02495</v>
      </c>
      <c r="BA1597" s="326">
        <f t="shared" si="493"/>
        <v>262.95916873993849</v>
      </c>
      <c r="BB1597" s="296" t="str">
        <f t="shared" si="494"/>
        <v/>
      </c>
      <c r="BC1597" t="str">
        <f t="shared" si="485"/>
        <v/>
      </c>
      <c r="BF1597" s="332">
        <v>45086</v>
      </c>
      <c r="BG1597" s="2" t="s">
        <v>115</v>
      </c>
      <c r="BH1597" s="2" t="s">
        <v>111</v>
      </c>
      <c r="BI1597" s="323">
        <v>45292</v>
      </c>
      <c r="BJ1597" s="323">
        <v>45382</v>
      </c>
      <c r="BK1597" s="324">
        <v>2183</v>
      </c>
      <c r="BL1597" s="325">
        <v>144</v>
      </c>
      <c r="BM1597" s="274">
        <f t="shared" si="486"/>
        <v>0.97602</v>
      </c>
      <c r="BN1597" s="326">
        <f t="shared" si="495"/>
        <v>147.53796028769904</v>
      </c>
      <c r="BO1597" s="296">
        <f t="shared" si="496"/>
        <v>147.53796028769904</v>
      </c>
      <c r="BP1597">
        <f t="shared" si="487"/>
        <v>1</v>
      </c>
      <c r="BR1597" s="332">
        <v>45068</v>
      </c>
      <c r="BS1597" s="2" t="s">
        <v>108</v>
      </c>
      <c r="BT1597" s="2" t="s">
        <v>146</v>
      </c>
      <c r="BU1597" s="323">
        <v>47119</v>
      </c>
      <c r="BV1597" s="323">
        <v>47483</v>
      </c>
      <c r="BW1597" s="324">
        <v>8760</v>
      </c>
      <c r="BX1597" s="325">
        <v>93.36</v>
      </c>
      <c r="BY1597" s="274">
        <f t="shared" si="488"/>
        <v>0.97533000000000003</v>
      </c>
      <c r="BZ1597" s="326">
        <f t="shared" si="497"/>
        <v>95.721448125249907</v>
      </c>
      <c r="CA1597" s="296" t="str">
        <f t="shared" si="498"/>
        <v/>
      </c>
    </row>
    <row r="1598" spans="23:79" x14ac:dyDescent="0.25">
      <c r="W1598" s="332">
        <v>44252</v>
      </c>
      <c r="X1598" s="2" t="s">
        <v>108</v>
      </c>
      <c r="Y1598" s="2" t="s">
        <v>111</v>
      </c>
      <c r="Z1598" s="323">
        <v>45292</v>
      </c>
      <c r="AA1598" s="323">
        <v>45657</v>
      </c>
      <c r="AB1598" s="324">
        <v>8784</v>
      </c>
      <c r="AC1598" s="325">
        <v>50.88</v>
      </c>
      <c r="AD1598" s="274">
        <f t="shared" si="482"/>
        <v>1.0855399999999999</v>
      </c>
      <c r="AE1598" s="326">
        <f t="shared" si="489"/>
        <v>46.870681872616402</v>
      </c>
      <c r="AF1598" s="296" t="str">
        <f t="shared" si="490"/>
        <v/>
      </c>
      <c r="AH1598" s="332">
        <v>44705</v>
      </c>
      <c r="AI1598" s="2" t="s">
        <v>108</v>
      </c>
      <c r="AJ1598" s="2" t="s">
        <v>146</v>
      </c>
      <c r="AK1598" s="323">
        <v>47119</v>
      </c>
      <c r="AL1598" s="323">
        <v>47483</v>
      </c>
      <c r="AM1598" s="324">
        <v>8760</v>
      </c>
      <c r="AN1598" s="325">
        <v>119.53</v>
      </c>
      <c r="AO1598" s="274">
        <f t="shared" si="483"/>
        <v>1.0359100000000001</v>
      </c>
      <c r="AP1598" s="326">
        <f t="shared" si="491"/>
        <v>115.38647179774304</v>
      </c>
      <c r="AQ1598" s="296" t="str">
        <f t="shared" si="492"/>
        <v/>
      </c>
      <c r="AS1598" s="332">
        <v>44725</v>
      </c>
      <c r="AT1598" s="2" t="s">
        <v>115</v>
      </c>
      <c r="AU1598" s="2" t="s">
        <v>134</v>
      </c>
      <c r="AV1598" s="323">
        <v>45017</v>
      </c>
      <c r="AW1598" s="323">
        <v>45107</v>
      </c>
      <c r="AX1598" s="324">
        <v>2184</v>
      </c>
      <c r="AY1598" s="325">
        <v>185.05</v>
      </c>
      <c r="AZ1598" s="274">
        <f t="shared" si="484"/>
        <v>1.02495</v>
      </c>
      <c r="BA1598" s="326">
        <f t="shared" si="493"/>
        <v>180.54539245816869</v>
      </c>
      <c r="BB1598" s="296" t="str">
        <f t="shared" si="494"/>
        <v/>
      </c>
      <c r="BC1598" t="str">
        <f t="shared" si="485"/>
        <v/>
      </c>
      <c r="BF1598" s="332">
        <v>45086</v>
      </c>
      <c r="BG1598" s="2" t="s">
        <v>115</v>
      </c>
      <c r="BH1598" s="2" t="s">
        <v>117</v>
      </c>
      <c r="BI1598" s="323">
        <v>45383</v>
      </c>
      <c r="BJ1598" s="323">
        <v>45473</v>
      </c>
      <c r="BK1598" s="324">
        <v>2184</v>
      </c>
      <c r="BL1598" s="325">
        <v>115.4</v>
      </c>
      <c r="BM1598" s="274">
        <f t="shared" si="486"/>
        <v>0.97602</v>
      </c>
      <c r="BN1598" s="326">
        <f t="shared" si="495"/>
        <v>118.23528206389214</v>
      </c>
      <c r="BO1598" s="296">
        <f t="shared" si="496"/>
        <v>118.23528206389214</v>
      </c>
      <c r="BP1598">
        <f t="shared" si="487"/>
        <v>1</v>
      </c>
      <c r="BR1598" s="332">
        <v>45068</v>
      </c>
      <c r="BS1598" s="2" t="s">
        <v>108</v>
      </c>
      <c r="BT1598" s="2" t="s">
        <v>149</v>
      </c>
      <c r="BU1598" s="323">
        <v>47484</v>
      </c>
      <c r="BV1598" s="323">
        <v>47848</v>
      </c>
      <c r="BW1598" s="324">
        <v>8760</v>
      </c>
      <c r="BX1598" s="325">
        <v>93.66</v>
      </c>
      <c r="BY1598" s="274">
        <f t="shared" si="488"/>
        <v>0.97533000000000003</v>
      </c>
      <c r="BZ1598" s="326">
        <f t="shared" si="497"/>
        <v>96.029036326166519</v>
      </c>
      <c r="CA1598" s="296" t="str">
        <f t="shared" si="498"/>
        <v/>
      </c>
    </row>
    <row r="1599" spans="23:79" x14ac:dyDescent="0.25">
      <c r="W1599" s="332">
        <v>44252</v>
      </c>
      <c r="X1599" s="2" t="s">
        <v>108</v>
      </c>
      <c r="Y1599" s="2" t="s">
        <v>135</v>
      </c>
      <c r="Z1599" s="323">
        <v>45658</v>
      </c>
      <c r="AA1599" s="323">
        <v>46022</v>
      </c>
      <c r="AB1599" s="324">
        <v>8760</v>
      </c>
      <c r="AC1599" s="325">
        <v>50.15</v>
      </c>
      <c r="AD1599" s="274">
        <f t="shared" si="482"/>
        <v>1.0855399999999999</v>
      </c>
      <c r="AE1599" s="326">
        <f t="shared" si="489"/>
        <v>46.19820550140944</v>
      </c>
      <c r="AF1599" s="296" t="str">
        <f t="shared" si="490"/>
        <v/>
      </c>
      <c r="AH1599" s="332">
        <v>44705</v>
      </c>
      <c r="AI1599" s="2" t="s">
        <v>108</v>
      </c>
      <c r="AJ1599" s="2" t="s">
        <v>149</v>
      </c>
      <c r="AK1599" s="323">
        <v>47484</v>
      </c>
      <c r="AL1599" s="323">
        <v>47848</v>
      </c>
      <c r="AM1599" s="324">
        <v>8760</v>
      </c>
      <c r="AN1599" s="325">
        <v>119.16</v>
      </c>
      <c r="AO1599" s="274">
        <f t="shared" si="483"/>
        <v>1.0359100000000001</v>
      </c>
      <c r="AP1599" s="326">
        <f t="shared" si="491"/>
        <v>115.02929791198075</v>
      </c>
      <c r="AQ1599" s="296" t="str">
        <f t="shared" si="492"/>
        <v/>
      </c>
      <c r="AS1599" s="332">
        <v>44725</v>
      </c>
      <c r="AT1599" s="2" t="s">
        <v>115</v>
      </c>
      <c r="AU1599" s="2" t="s">
        <v>137</v>
      </c>
      <c r="AV1599" s="323">
        <v>45108</v>
      </c>
      <c r="AW1599" s="323">
        <v>45199</v>
      </c>
      <c r="AX1599" s="324">
        <v>2208</v>
      </c>
      <c r="AY1599" s="325">
        <v>185.51</v>
      </c>
      <c r="AZ1599" s="274">
        <f t="shared" si="484"/>
        <v>1.02495</v>
      </c>
      <c r="BA1599" s="326">
        <f t="shared" si="493"/>
        <v>180.99419483877261</v>
      </c>
      <c r="BB1599" s="296" t="str">
        <f t="shared" si="494"/>
        <v/>
      </c>
      <c r="BC1599" t="str">
        <f t="shared" si="485"/>
        <v/>
      </c>
      <c r="BF1599" s="332">
        <v>45086</v>
      </c>
      <c r="BG1599" s="2" t="s">
        <v>115</v>
      </c>
      <c r="BH1599" s="2" t="s">
        <v>118</v>
      </c>
      <c r="BI1599" s="323">
        <v>45474</v>
      </c>
      <c r="BJ1599" s="323">
        <v>45565</v>
      </c>
      <c r="BK1599" s="324">
        <v>2208</v>
      </c>
      <c r="BL1599" s="325">
        <v>122.9</v>
      </c>
      <c r="BM1599" s="274">
        <f t="shared" si="486"/>
        <v>0.97602</v>
      </c>
      <c r="BN1599" s="326">
        <f t="shared" si="495"/>
        <v>125.91955082887647</v>
      </c>
      <c r="BO1599" s="296">
        <f t="shared" si="496"/>
        <v>125.91955082887647</v>
      </c>
      <c r="BP1599">
        <f t="shared" si="487"/>
        <v>1</v>
      </c>
      <c r="BR1599" s="332">
        <v>45068</v>
      </c>
      <c r="BS1599" s="2" t="s">
        <v>108</v>
      </c>
      <c r="BT1599" s="2" t="s">
        <v>153</v>
      </c>
      <c r="BU1599" s="323">
        <v>47849</v>
      </c>
      <c r="BV1599" s="323">
        <v>48213</v>
      </c>
      <c r="BW1599" s="324">
        <v>8760</v>
      </c>
      <c r="BX1599" s="325">
        <v>93.38</v>
      </c>
      <c r="BY1599" s="274">
        <f t="shared" si="488"/>
        <v>0.97533000000000003</v>
      </c>
      <c r="BZ1599" s="326">
        <f t="shared" si="497"/>
        <v>95.741954005311015</v>
      </c>
      <c r="CA1599" s="296" t="str">
        <f t="shared" si="498"/>
        <v/>
      </c>
    </row>
    <row r="1600" spans="23:79" x14ac:dyDescent="0.25">
      <c r="W1600" s="332">
        <v>44252</v>
      </c>
      <c r="X1600" s="2" t="s">
        <v>108</v>
      </c>
      <c r="Y1600" s="2" t="s">
        <v>138</v>
      </c>
      <c r="Z1600" s="323">
        <v>46023</v>
      </c>
      <c r="AA1600" s="323">
        <v>46387</v>
      </c>
      <c r="AB1600" s="324">
        <v>8760</v>
      </c>
      <c r="AC1600" s="325">
        <v>50.35</v>
      </c>
      <c r="AD1600" s="274">
        <f t="shared" si="482"/>
        <v>1.0855399999999999</v>
      </c>
      <c r="AE1600" s="326">
        <f t="shared" si="489"/>
        <v>46.382445603109979</v>
      </c>
      <c r="AF1600" s="296" t="str">
        <f t="shared" si="490"/>
        <v/>
      </c>
      <c r="AH1600" s="332">
        <v>44705</v>
      </c>
      <c r="AI1600" s="2" t="s">
        <v>108</v>
      </c>
      <c r="AJ1600" s="2" t="s">
        <v>153</v>
      </c>
      <c r="AK1600" s="323">
        <v>47849</v>
      </c>
      <c r="AL1600" s="323">
        <v>48213</v>
      </c>
      <c r="AM1600" s="324">
        <v>8760</v>
      </c>
      <c r="AN1600" s="325">
        <v>118.83</v>
      </c>
      <c r="AO1600" s="274">
        <f t="shared" si="483"/>
        <v>1.0359100000000001</v>
      </c>
      <c r="AP1600" s="326">
        <f t="shared" si="491"/>
        <v>114.71073741927385</v>
      </c>
      <c r="AQ1600" s="296" t="str">
        <f t="shared" si="492"/>
        <v/>
      </c>
      <c r="AS1600" s="332">
        <v>44725</v>
      </c>
      <c r="AT1600" s="2" t="s">
        <v>115</v>
      </c>
      <c r="AU1600" s="2" t="s">
        <v>116</v>
      </c>
      <c r="AV1600" s="323">
        <v>45200</v>
      </c>
      <c r="AW1600" s="323">
        <v>45291</v>
      </c>
      <c r="AX1600" s="324">
        <v>2209</v>
      </c>
      <c r="AY1600" s="325">
        <v>239.76</v>
      </c>
      <c r="AZ1600" s="274">
        <f t="shared" si="484"/>
        <v>1.02495</v>
      </c>
      <c r="BA1600" s="326">
        <f t="shared" si="493"/>
        <v>233.92360602956239</v>
      </c>
      <c r="BB1600" s="296" t="str">
        <f t="shared" si="494"/>
        <v/>
      </c>
      <c r="BC1600">
        <f t="shared" si="485"/>
        <v>1</v>
      </c>
      <c r="BF1600" s="332">
        <v>45086</v>
      </c>
      <c r="BG1600" s="2" t="s">
        <v>115</v>
      </c>
      <c r="BH1600" s="2" t="s">
        <v>140</v>
      </c>
      <c r="BI1600" s="323">
        <v>45566</v>
      </c>
      <c r="BJ1600" s="323">
        <v>45657</v>
      </c>
      <c r="BK1600" s="324">
        <v>2209</v>
      </c>
      <c r="BL1600" s="325">
        <v>152.81</v>
      </c>
      <c r="BM1600" s="274">
        <f t="shared" si="486"/>
        <v>0.97602</v>
      </c>
      <c r="BN1600" s="326">
        <f t="shared" si="495"/>
        <v>156.56441466363395</v>
      </c>
      <c r="BO1600" s="296" t="str">
        <f t="shared" si="496"/>
        <v/>
      </c>
      <c r="BP1600" t="str">
        <f t="shared" si="487"/>
        <v/>
      </c>
      <c r="BR1600" s="332">
        <v>45068</v>
      </c>
      <c r="BS1600" s="2" t="s">
        <v>108</v>
      </c>
      <c r="BT1600" s="2" t="s">
        <v>155</v>
      </c>
      <c r="BU1600" s="323">
        <v>48214</v>
      </c>
      <c r="BV1600" s="323">
        <v>48579</v>
      </c>
      <c r="BW1600" s="324">
        <v>8784</v>
      </c>
      <c r="BX1600" s="325">
        <v>92.88</v>
      </c>
      <c r="BY1600" s="274">
        <f t="shared" si="488"/>
        <v>0.97533000000000003</v>
      </c>
      <c r="BZ1600" s="326">
        <f t="shared" si="497"/>
        <v>95.229307003783333</v>
      </c>
      <c r="CA1600" s="296" t="str">
        <f t="shared" si="498"/>
        <v/>
      </c>
    </row>
    <row r="1601" spans="23:79" x14ac:dyDescent="0.25">
      <c r="W1601" s="332">
        <v>44252</v>
      </c>
      <c r="X1601" s="2" t="s">
        <v>108</v>
      </c>
      <c r="Y1601" s="2" t="s">
        <v>141</v>
      </c>
      <c r="Z1601" s="323">
        <v>46388</v>
      </c>
      <c r="AA1601" s="323">
        <v>46752</v>
      </c>
      <c r="AB1601" s="324">
        <v>8760</v>
      </c>
      <c r="AC1601" s="325">
        <v>50.73</v>
      </c>
      <c r="AD1601" s="274">
        <f t="shared" si="482"/>
        <v>1.0855399999999999</v>
      </c>
      <c r="AE1601" s="326">
        <f t="shared" si="489"/>
        <v>46.732501796340991</v>
      </c>
      <c r="AF1601" s="296" t="str">
        <f t="shared" si="490"/>
        <v/>
      </c>
      <c r="AH1601" s="332">
        <v>44705</v>
      </c>
      <c r="AI1601" s="2" t="s">
        <v>108</v>
      </c>
      <c r="AJ1601" s="2" t="s">
        <v>155</v>
      </c>
      <c r="AK1601" s="323">
        <v>48214</v>
      </c>
      <c r="AL1601" s="323">
        <v>48579</v>
      </c>
      <c r="AM1601" s="324">
        <v>8784</v>
      </c>
      <c r="AN1601" s="325">
        <v>118.83</v>
      </c>
      <c r="AO1601" s="274">
        <f t="shared" si="483"/>
        <v>1.0359100000000001</v>
      </c>
      <c r="AP1601" s="326">
        <f t="shared" si="491"/>
        <v>114.71073741927385</v>
      </c>
      <c r="AQ1601" s="296" t="str">
        <f t="shared" si="492"/>
        <v/>
      </c>
      <c r="AS1601" s="332">
        <v>44725</v>
      </c>
      <c r="AT1601" s="2" t="s">
        <v>115</v>
      </c>
      <c r="AU1601" s="2" t="s">
        <v>111</v>
      </c>
      <c r="AV1601" s="323">
        <v>45292</v>
      </c>
      <c r="AW1601" s="323">
        <v>45382</v>
      </c>
      <c r="AX1601" s="324">
        <v>2183</v>
      </c>
      <c r="AY1601" s="325">
        <v>231.66</v>
      </c>
      <c r="AZ1601" s="274">
        <f t="shared" si="484"/>
        <v>1.02495</v>
      </c>
      <c r="BA1601" s="326">
        <f t="shared" si="493"/>
        <v>226.02078150153665</v>
      </c>
      <c r="BB1601" s="296" t="str">
        <f t="shared" si="494"/>
        <v/>
      </c>
      <c r="BC1601">
        <f t="shared" si="485"/>
        <v>1</v>
      </c>
      <c r="BF1601" s="332">
        <v>45086</v>
      </c>
      <c r="BG1601" s="2" t="s">
        <v>115</v>
      </c>
      <c r="BH1601" s="2" t="s">
        <v>135</v>
      </c>
      <c r="BI1601" s="323">
        <v>45658</v>
      </c>
      <c r="BJ1601" s="323">
        <v>45747</v>
      </c>
      <c r="BK1601" s="324">
        <v>2159</v>
      </c>
      <c r="BL1601" s="325">
        <v>154.58000000000001</v>
      </c>
      <c r="BM1601" s="274">
        <f t="shared" si="486"/>
        <v>0.97602</v>
      </c>
      <c r="BN1601" s="326">
        <f t="shared" si="495"/>
        <v>158.37790209217025</v>
      </c>
      <c r="BO1601" s="296" t="str">
        <f t="shared" si="496"/>
        <v/>
      </c>
      <c r="BP1601" t="str">
        <f t="shared" si="487"/>
        <v/>
      </c>
      <c r="BR1601" s="332">
        <v>45068</v>
      </c>
      <c r="BS1601" s="2" t="s">
        <v>108</v>
      </c>
      <c r="BT1601" s="2" t="s">
        <v>158</v>
      </c>
      <c r="BU1601" s="323">
        <v>48580</v>
      </c>
      <c r="BV1601" s="323">
        <v>48944</v>
      </c>
      <c r="BW1601" s="324">
        <v>8760</v>
      </c>
      <c r="BX1601" s="325">
        <v>92.78</v>
      </c>
      <c r="BY1601" s="274">
        <f t="shared" si="488"/>
        <v>0.97533000000000003</v>
      </c>
      <c r="BZ1601" s="326">
        <f t="shared" si="497"/>
        <v>95.126777603477791</v>
      </c>
      <c r="CA1601" s="296" t="str">
        <f t="shared" si="498"/>
        <v/>
      </c>
    </row>
    <row r="1602" spans="23:79" x14ac:dyDescent="0.25">
      <c r="W1602" s="332">
        <v>44251</v>
      </c>
      <c r="X1602" s="2" t="s">
        <v>108</v>
      </c>
      <c r="Y1602" s="2" t="s">
        <v>133</v>
      </c>
      <c r="Z1602" s="323">
        <v>44562</v>
      </c>
      <c r="AA1602" s="323">
        <v>44926</v>
      </c>
      <c r="AB1602" s="324">
        <v>8760</v>
      </c>
      <c r="AC1602" s="325">
        <v>52.62</v>
      </c>
      <c r="AD1602" s="274">
        <f t="shared" si="482"/>
        <v>1.0855399999999999</v>
      </c>
      <c r="AE1602" s="326">
        <f t="shared" si="489"/>
        <v>48.473570757411061</v>
      </c>
      <c r="AF1602" s="296" t="str">
        <f t="shared" si="490"/>
        <v/>
      </c>
      <c r="AH1602" s="332">
        <v>44704</v>
      </c>
      <c r="AI1602" s="2" t="s">
        <v>108</v>
      </c>
      <c r="AJ1602" s="2" t="s">
        <v>110</v>
      </c>
      <c r="AK1602" s="323">
        <v>44927</v>
      </c>
      <c r="AL1602" s="323">
        <v>45291</v>
      </c>
      <c r="AM1602" s="324">
        <v>8760</v>
      </c>
      <c r="AN1602" s="325">
        <v>221.64</v>
      </c>
      <c r="AO1602" s="274">
        <f t="shared" si="483"/>
        <v>1.0359100000000001</v>
      </c>
      <c r="AP1602" s="326">
        <f t="shared" si="491"/>
        <v>213.95681091986751</v>
      </c>
      <c r="AQ1602" s="296" t="str">
        <f t="shared" si="492"/>
        <v/>
      </c>
      <c r="AS1602" s="332">
        <v>44725</v>
      </c>
      <c r="AT1602" s="2" t="s">
        <v>115</v>
      </c>
      <c r="AU1602" s="2" t="s">
        <v>117</v>
      </c>
      <c r="AV1602" s="323">
        <v>45383</v>
      </c>
      <c r="AW1602" s="323">
        <v>45473</v>
      </c>
      <c r="AX1602" s="324">
        <v>2184</v>
      </c>
      <c r="AY1602" s="325">
        <v>133.41999999999999</v>
      </c>
      <c r="AZ1602" s="274">
        <f t="shared" si="484"/>
        <v>1.02495</v>
      </c>
      <c r="BA1602" s="326">
        <f t="shared" si="493"/>
        <v>130.17220352212303</v>
      </c>
      <c r="BB1602" s="296" t="str">
        <f t="shared" si="494"/>
        <v/>
      </c>
      <c r="BC1602">
        <f t="shared" si="485"/>
        <v>1</v>
      </c>
      <c r="BF1602" s="332">
        <v>45086</v>
      </c>
      <c r="BG1602" s="2" t="s">
        <v>115</v>
      </c>
      <c r="BH1602" s="2" t="s">
        <v>145</v>
      </c>
      <c r="BI1602" s="323">
        <v>45748</v>
      </c>
      <c r="BJ1602" s="323">
        <v>45838</v>
      </c>
      <c r="BK1602" s="324">
        <v>2184</v>
      </c>
      <c r="BL1602" s="325">
        <v>104.87</v>
      </c>
      <c r="BM1602" s="274">
        <f t="shared" si="486"/>
        <v>0.97602</v>
      </c>
      <c r="BN1602" s="326">
        <f t="shared" si="495"/>
        <v>107.44656871785415</v>
      </c>
      <c r="BO1602" s="296" t="str">
        <f t="shared" si="496"/>
        <v/>
      </c>
      <c r="BP1602" t="str">
        <f t="shared" si="487"/>
        <v/>
      </c>
      <c r="BR1602" s="332">
        <v>45065</v>
      </c>
      <c r="BS1602" s="2" t="s">
        <v>108</v>
      </c>
      <c r="BT1602" s="2" t="s">
        <v>111</v>
      </c>
      <c r="BU1602" s="323">
        <v>45292</v>
      </c>
      <c r="BV1602" s="323">
        <v>45657</v>
      </c>
      <c r="BW1602" s="324">
        <v>8784</v>
      </c>
      <c r="BX1602" s="325">
        <v>137.80000000000001</v>
      </c>
      <c r="BY1602" s="274">
        <f t="shared" si="488"/>
        <v>0.97533000000000003</v>
      </c>
      <c r="BZ1602" s="326">
        <f t="shared" si="497"/>
        <v>141.28551362103084</v>
      </c>
      <c r="CA1602" s="296">
        <f t="shared" si="498"/>
        <v>141.28551362103084</v>
      </c>
    </row>
    <row r="1603" spans="23:79" x14ac:dyDescent="0.25">
      <c r="W1603" s="332">
        <v>44251</v>
      </c>
      <c r="X1603" s="2" t="s">
        <v>108</v>
      </c>
      <c r="Y1603" s="2" t="s">
        <v>110</v>
      </c>
      <c r="Z1603" s="323">
        <v>44927</v>
      </c>
      <c r="AA1603" s="323">
        <v>45291</v>
      </c>
      <c r="AB1603" s="324">
        <v>8760</v>
      </c>
      <c r="AC1603" s="325">
        <v>53.11</v>
      </c>
      <c r="AD1603" s="274">
        <f t="shared" si="482"/>
        <v>1.0855399999999999</v>
      </c>
      <c r="AE1603" s="326">
        <f t="shared" si="489"/>
        <v>48.924959006577375</v>
      </c>
      <c r="AF1603" s="296" t="str">
        <f t="shared" si="490"/>
        <v/>
      </c>
      <c r="AH1603" s="332">
        <v>44704</v>
      </c>
      <c r="AI1603" s="2" t="s">
        <v>108</v>
      </c>
      <c r="AJ1603" s="2" t="s">
        <v>111</v>
      </c>
      <c r="AK1603" s="323">
        <v>45292</v>
      </c>
      <c r="AL1603" s="323">
        <v>45657</v>
      </c>
      <c r="AM1603" s="324">
        <v>8784</v>
      </c>
      <c r="AN1603" s="325">
        <v>178.61</v>
      </c>
      <c r="AO1603" s="274">
        <f t="shared" si="483"/>
        <v>1.0359100000000001</v>
      </c>
      <c r="AP1603" s="326">
        <f t="shared" si="491"/>
        <v>172.41845334054116</v>
      </c>
      <c r="AQ1603" s="296">
        <f t="shared" si="492"/>
        <v>172.41845334054116</v>
      </c>
      <c r="AS1603" s="332">
        <v>44725</v>
      </c>
      <c r="AT1603" s="2" t="s">
        <v>115</v>
      </c>
      <c r="AU1603" s="2" t="s">
        <v>118</v>
      </c>
      <c r="AV1603" s="323">
        <v>45474</v>
      </c>
      <c r="AW1603" s="323">
        <v>45565</v>
      </c>
      <c r="AX1603" s="324">
        <v>2208</v>
      </c>
      <c r="AY1603" s="325">
        <v>132.31</v>
      </c>
      <c r="AZ1603" s="274">
        <f t="shared" si="484"/>
        <v>1.02495</v>
      </c>
      <c r="BA1603" s="326">
        <f t="shared" si="493"/>
        <v>129.08922386457877</v>
      </c>
      <c r="BB1603" s="296" t="str">
        <f t="shared" si="494"/>
        <v/>
      </c>
      <c r="BC1603">
        <f t="shared" si="485"/>
        <v>1</v>
      </c>
      <c r="BF1603" s="332">
        <v>45086</v>
      </c>
      <c r="BG1603" s="2" t="s">
        <v>115</v>
      </c>
      <c r="BH1603" s="2" t="s">
        <v>148</v>
      </c>
      <c r="BI1603" s="323">
        <v>45839</v>
      </c>
      <c r="BJ1603" s="323">
        <v>45930</v>
      </c>
      <c r="BK1603" s="324">
        <v>2208</v>
      </c>
      <c r="BL1603" s="325">
        <v>104.41</v>
      </c>
      <c r="BM1603" s="274">
        <f t="shared" si="486"/>
        <v>0.97602</v>
      </c>
      <c r="BN1603" s="326">
        <f t="shared" si="495"/>
        <v>106.97526690026844</v>
      </c>
      <c r="BO1603" s="296" t="str">
        <f t="shared" si="496"/>
        <v/>
      </c>
      <c r="BP1603" t="str">
        <f t="shared" si="487"/>
        <v/>
      </c>
      <c r="BR1603" s="332">
        <v>45065</v>
      </c>
      <c r="BS1603" s="2" t="s">
        <v>108</v>
      </c>
      <c r="BT1603" s="2" t="s">
        <v>135</v>
      </c>
      <c r="BU1603" s="323">
        <v>45658</v>
      </c>
      <c r="BV1603" s="323">
        <v>46022</v>
      </c>
      <c r="BW1603" s="324">
        <v>8760</v>
      </c>
      <c r="BX1603" s="325">
        <v>124.18</v>
      </c>
      <c r="BY1603" s="274">
        <f t="shared" si="488"/>
        <v>0.97533000000000003</v>
      </c>
      <c r="BZ1603" s="326">
        <f t="shared" si="497"/>
        <v>127.32100929941662</v>
      </c>
      <c r="CA1603" s="296" t="str">
        <f t="shared" si="498"/>
        <v/>
      </c>
    </row>
    <row r="1604" spans="23:79" x14ac:dyDescent="0.25">
      <c r="W1604" s="332">
        <v>44251</v>
      </c>
      <c r="X1604" s="2" t="s">
        <v>108</v>
      </c>
      <c r="Y1604" s="2" t="s">
        <v>111</v>
      </c>
      <c r="Z1604" s="323">
        <v>45292</v>
      </c>
      <c r="AA1604" s="323">
        <v>45657</v>
      </c>
      <c r="AB1604" s="324">
        <v>8784</v>
      </c>
      <c r="AC1604" s="325">
        <v>50.34</v>
      </c>
      <c r="AD1604" s="274">
        <f t="shared" si="482"/>
        <v>1.0855399999999999</v>
      </c>
      <c r="AE1604" s="326">
        <f t="shared" si="489"/>
        <v>46.373233598024953</v>
      </c>
      <c r="AF1604" s="296" t="str">
        <f t="shared" si="490"/>
        <v/>
      </c>
      <c r="AH1604" s="332">
        <v>44704</v>
      </c>
      <c r="AI1604" s="2" t="s">
        <v>108</v>
      </c>
      <c r="AJ1604" s="2" t="s">
        <v>135</v>
      </c>
      <c r="AK1604" s="323">
        <v>45658</v>
      </c>
      <c r="AL1604" s="323">
        <v>46022</v>
      </c>
      <c r="AM1604" s="324">
        <v>8760</v>
      </c>
      <c r="AN1604" s="325">
        <v>161.41999999999999</v>
      </c>
      <c r="AO1604" s="274">
        <f t="shared" si="483"/>
        <v>1.0359100000000001</v>
      </c>
      <c r="AP1604" s="326">
        <f t="shared" si="491"/>
        <v>155.82434767499103</v>
      </c>
      <c r="AQ1604" s="296" t="str">
        <f t="shared" si="492"/>
        <v/>
      </c>
      <c r="AS1604" s="332">
        <v>44725</v>
      </c>
      <c r="AT1604" s="2" t="s">
        <v>115</v>
      </c>
      <c r="AU1604" s="2" t="s">
        <v>140</v>
      </c>
      <c r="AV1604" s="323">
        <v>45566</v>
      </c>
      <c r="AW1604" s="323">
        <v>45657</v>
      </c>
      <c r="AX1604" s="324">
        <v>2209</v>
      </c>
      <c r="AY1604" s="325">
        <v>175</v>
      </c>
      <c r="AZ1604" s="274">
        <f t="shared" si="484"/>
        <v>1.02495</v>
      </c>
      <c r="BA1604" s="326">
        <f t="shared" si="493"/>
        <v>170.74003609932191</v>
      </c>
      <c r="BB1604" s="296" t="str">
        <f t="shared" si="494"/>
        <v/>
      </c>
      <c r="BC1604" t="str">
        <f t="shared" si="485"/>
        <v/>
      </c>
      <c r="BF1604" s="332">
        <v>45086</v>
      </c>
      <c r="BG1604" s="2" t="s">
        <v>115</v>
      </c>
      <c r="BH1604" s="2" t="s">
        <v>152</v>
      </c>
      <c r="BI1604" s="323">
        <v>45931</v>
      </c>
      <c r="BJ1604" s="323">
        <v>46022</v>
      </c>
      <c r="BK1604" s="324">
        <v>2209</v>
      </c>
      <c r="BL1604" s="325">
        <v>132.81</v>
      </c>
      <c r="BM1604" s="274">
        <f t="shared" si="486"/>
        <v>0.97602</v>
      </c>
      <c r="BN1604" s="326">
        <f t="shared" si="495"/>
        <v>136.07303129034241</v>
      </c>
      <c r="BO1604" s="296" t="str">
        <f t="shared" si="496"/>
        <v/>
      </c>
      <c r="BP1604" t="str">
        <f t="shared" si="487"/>
        <v/>
      </c>
      <c r="BR1604" s="332">
        <v>45065</v>
      </c>
      <c r="BS1604" s="2" t="s">
        <v>108</v>
      </c>
      <c r="BT1604" s="2" t="s">
        <v>138</v>
      </c>
      <c r="BU1604" s="323">
        <v>46023</v>
      </c>
      <c r="BV1604" s="323">
        <v>46387</v>
      </c>
      <c r="BW1604" s="324">
        <v>8760</v>
      </c>
      <c r="BX1604" s="325">
        <v>107.82</v>
      </c>
      <c r="BY1604" s="274">
        <f t="shared" si="488"/>
        <v>0.97533000000000003</v>
      </c>
      <c r="BZ1604" s="326">
        <f t="shared" si="497"/>
        <v>110.54719940943065</v>
      </c>
      <c r="CA1604" s="296" t="str">
        <f t="shared" si="498"/>
        <v/>
      </c>
    </row>
    <row r="1605" spans="23:79" x14ac:dyDescent="0.25">
      <c r="W1605" s="332">
        <v>44251</v>
      </c>
      <c r="X1605" s="2" t="s">
        <v>108</v>
      </c>
      <c r="Y1605" s="2" t="s">
        <v>135</v>
      </c>
      <c r="Z1605" s="323">
        <v>45658</v>
      </c>
      <c r="AA1605" s="323">
        <v>46022</v>
      </c>
      <c r="AB1605" s="324">
        <v>8760</v>
      </c>
      <c r="AC1605" s="325">
        <v>49.58</v>
      </c>
      <c r="AD1605" s="274">
        <f t="shared" si="482"/>
        <v>1.0855399999999999</v>
      </c>
      <c r="AE1605" s="326">
        <f t="shared" si="489"/>
        <v>45.673121211562908</v>
      </c>
      <c r="AF1605" s="296" t="str">
        <f t="shared" si="490"/>
        <v/>
      </c>
      <c r="AH1605" s="332">
        <v>44704</v>
      </c>
      <c r="AI1605" s="2" t="s">
        <v>108</v>
      </c>
      <c r="AJ1605" s="2" t="s">
        <v>138</v>
      </c>
      <c r="AK1605" s="323">
        <v>46023</v>
      </c>
      <c r="AL1605" s="323">
        <v>46387</v>
      </c>
      <c r="AM1605" s="324">
        <v>8760</v>
      </c>
      <c r="AN1605" s="325">
        <v>139.5</v>
      </c>
      <c r="AO1605" s="274">
        <f t="shared" si="483"/>
        <v>1.0359100000000001</v>
      </c>
      <c r="AP1605" s="326">
        <f t="shared" si="491"/>
        <v>134.66420828064213</v>
      </c>
      <c r="AQ1605" s="296" t="str">
        <f t="shared" si="492"/>
        <v/>
      </c>
      <c r="AS1605" s="332">
        <v>44725</v>
      </c>
      <c r="AT1605" s="2" t="s">
        <v>115</v>
      </c>
      <c r="AU1605" s="2" t="s">
        <v>135</v>
      </c>
      <c r="AV1605" s="323">
        <v>45658</v>
      </c>
      <c r="AW1605" s="323">
        <v>45747</v>
      </c>
      <c r="AX1605" s="324">
        <v>2159</v>
      </c>
      <c r="AY1605" s="325">
        <v>173.31</v>
      </c>
      <c r="AZ1605" s="274">
        <f t="shared" si="484"/>
        <v>1.02495</v>
      </c>
      <c r="BA1605" s="326">
        <f t="shared" si="493"/>
        <v>169.09117517927703</v>
      </c>
      <c r="BB1605" s="296" t="str">
        <f t="shared" si="494"/>
        <v/>
      </c>
      <c r="BC1605" t="str">
        <f t="shared" si="485"/>
        <v/>
      </c>
      <c r="BF1605" s="332">
        <v>45086</v>
      </c>
      <c r="BG1605" s="2" t="s">
        <v>115</v>
      </c>
      <c r="BH1605" s="2" t="s">
        <v>138</v>
      </c>
      <c r="BI1605" s="323">
        <v>46023</v>
      </c>
      <c r="BJ1605" s="323">
        <v>46112</v>
      </c>
      <c r="BK1605" s="324">
        <v>2159</v>
      </c>
      <c r="BL1605" s="325"/>
      <c r="BM1605" s="274">
        <f t="shared" si="486"/>
        <v>0.97602</v>
      </c>
      <c r="BN1605" s="326" t="str">
        <f t="shared" si="495"/>
        <v/>
      </c>
      <c r="BO1605" s="296" t="str">
        <f t="shared" si="496"/>
        <v/>
      </c>
      <c r="BP1605" t="str">
        <f t="shared" si="487"/>
        <v/>
      </c>
      <c r="BR1605" s="332">
        <v>45065</v>
      </c>
      <c r="BS1605" s="2" t="s">
        <v>108</v>
      </c>
      <c r="BT1605" s="2" t="s">
        <v>141</v>
      </c>
      <c r="BU1605" s="323">
        <v>46388</v>
      </c>
      <c r="BV1605" s="323">
        <v>46752</v>
      </c>
      <c r="BW1605" s="324">
        <v>8760</v>
      </c>
      <c r="BX1605" s="325">
        <v>95.92</v>
      </c>
      <c r="BY1605" s="274">
        <f t="shared" si="488"/>
        <v>0.97533000000000003</v>
      </c>
      <c r="BZ1605" s="326">
        <f t="shared" si="497"/>
        <v>98.346200773071672</v>
      </c>
      <c r="CA1605" s="296" t="str">
        <f t="shared" si="498"/>
        <v/>
      </c>
    </row>
    <row r="1606" spans="23:79" x14ac:dyDescent="0.25">
      <c r="W1606" s="332">
        <v>44251</v>
      </c>
      <c r="X1606" s="2" t="s">
        <v>108</v>
      </c>
      <c r="Y1606" s="2" t="s">
        <v>138</v>
      </c>
      <c r="Z1606" s="323">
        <v>46023</v>
      </c>
      <c r="AA1606" s="323">
        <v>46387</v>
      </c>
      <c r="AB1606" s="324">
        <v>8760</v>
      </c>
      <c r="AC1606" s="325">
        <v>49.78</v>
      </c>
      <c r="AD1606" s="274">
        <f t="shared" si="482"/>
        <v>1.0855399999999999</v>
      </c>
      <c r="AE1606" s="326">
        <f t="shared" si="489"/>
        <v>45.857361313263446</v>
      </c>
      <c r="AF1606" s="296" t="str">
        <f t="shared" si="490"/>
        <v/>
      </c>
      <c r="AH1606" s="332">
        <v>44704</v>
      </c>
      <c r="AI1606" s="2" t="s">
        <v>108</v>
      </c>
      <c r="AJ1606" s="2" t="s">
        <v>141</v>
      </c>
      <c r="AK1606" s="323">
        <v>46388</v>
      </c>
      <c r="AL1606" s="323">
        <v>46752</v>
      </c>
      <c r="AM1606" s="324">
        <v>8760</v>
      </c>
      <c r="AN1606" s="325">
        <v>122.04</v>
      </c>
      <c r="AO1606" s="274">
        <f t="shared" si="483"/>
        <v>1.0359100000000001</v>
      </c>
      <c r="AP1606" s="326">
        <f t="shared" si="491"/>
        <v>117.80946221196821</v>
      </c>
      <c r="AQ1606" s="296" t="str">
        <f t="shared" si="492"/>
        <v/>
      </c>
      <c r="AS1606" s="332">
        <v>44722</v>
      </c>
      <c r="AT1606" s="2" t="s">
        <v>115</v>
      </c>
      <c r="AU1606" s="2" t="s">
        <v>200</v>
      </c>
      <c r="AV1606" s="323">
        <v>44743</v>
      </c>
      <c r="AW1606" s="323">
        <v>44834</v>
      </c>
      <c r="AX1606" s="324">
        <v>2208</v>
      </c>
      <c r="AY1606" s="325">
        <v>196.82</v>
      </c>
      <c r="AZ1606" s="274">
        <f t="shared" si="484"/>
        <v>1.02495</v>
      </c>
      <c r="BA1606" s="326">
        <f t="shared" si="493"/>
        <v>192.02887945753452</v>
      </c>
      <c r="BB1606" s="296" t="str">
        <f t="shared" si="494"/>
        <v/>
      </c>
      <c r="BC1606" t="str">
        <f t="shared" si="485"/>
        <v/>
      </c>
      <c r="BF1606" s="332">
        <v>45085</v>
      </c>
      <c r="BG1606" s="2" t="s">
        <v>115</v>
      </c>
      <c r="BH1606" s="2" t="s">
        <v>137</v>
      </c>
      <c r="BI1606" s="323">
        <v>45108</v>
      </c>
      <c r="BJ1606" s="323">
        <v>45199</v>
      </c>
      <c r="BK1606" s="324">
        <v>2208</v>
      </c>
      <c r="BL1606" s="325">
        <v>92.57</v>
      </c>
      <c r="BM1606" s="274">
        <f t="shared" si="486"/>
        <v>0.97602</v>
      </c>
      <c r="BN1606" s="326">
        <f t="shared" si="495"/>
        <v>94.844367943279849</v>
      </c>
      <c r="BO1606" s="296" t="str">
        <f t="shared" si="496"/>
        <v/>
      </c>
      <c r="BP1606" t="str">
        <f t="shared" si="487"/>
        <v/>
      </c>
      <c r="BR1606" s="332">
        <v>45065</v>
      </c>
      <c r="BS1606" s="2" t="s">
        <v>108</v>
      </c>
      <c r="BT1606" s="2" t="s">
        <v>143</v>
      </c>
      <c r="BU1606" s="323">
        <v>46753</v>
      </c>
      <c r="BV1606" s="323">
        <v>47118</v>
      </c>
      <c r="BW1606" s="324">
        <v>8784</v>
      </c>
      <c r="BX1606" s="325">
        <v>95.93</v>
      </c>
      <c r="BY1606" s="274">
        <f t="shared" si="488"/>
        <v>0.97533000000000003</v>
      </c>
      <c r="BZ1606" s="326">
        <f t="shared" si="497"/>
        <v>98.35645371310224</v>
      </c>
      <c r="CA1606" s="296" t="str">
        <f t="shared" si="498"/>
        <v/>
      </c>
    </row>
    <row r="1607" spans="23:79" x14ac:dyDescent="0.25">
      <c r="W1607" s="332">
        <v>44251</v>
      </c>
      <c r="X1607" s="2" t="s">
        <v>108</v>
      </c>
      <c r="Y1607" s="2" t="s">
        <v>141</v>
      </c>
      <c r="Z1607" s="323">
        <v>46388</v>
      </c>
      <c r="AA1607" s="323">
        <v>46752</v>
      </c>
      <c r="AB1607" s="324">
        <v>8760</v>
      </c>
      <c r="AC1607" s="325">
        <v>50.15</v>
      </c>
      <c r="AD1607" s="274">
        <f t="shared" si="482"/>
        <v>1.0855399999999999</v>
      </c>
      <c r="AE1607" s="326">
        <f t="shared" si="489"/>
        <v>46.19820550140944</v>
      </c>
      <c r="AF1607" s="296" t="str">
        <f t="shared" si="490"/>
        <v/>
      </c>
      <c r="AH1607" s="332">
        <v>44704</v>
      </c>
      <c r="AI1607" s="2" t="s">
        <v>108</v>
      </c>
      <c r="AJ1607" s="2" t="s">
        <v>143</v>
      </c>
      <c r="AK1607" s="323">
        <v>46753</v>
      </c>
      <c r="AL1607" s="323">
        <v>47118</v>
      </c>
      <c r="AM1607" s="324">
        <v>8784</v>
      </c>
      <c r="AN1607" s="325">
        <v>120.08</v>
      </c>
      <c r="AO1607" s="274">
        <f t="shared" si="483"/>
        <v>1.0359100000000001</v>
      </c>
      <c r="AP1607" s="326">
        <f t="shared" si="491"/>
        <v>115.91740595225453</v>
      </c>
      <c r="AQ1607" s="296" t="str">
        <f t="shared" si="492"/>
        <v/>
      </c>
      <c r="AS1607" s="332">
        <v>44722</v>
      </c>
      <c r="AT1607" s="2" t="s">
        <v>115</v>
      </c>
      <c r="AU1607" s="2" t="s">
        <v>186</v>
      </c>
      <c r="AV1607" s="323">
        <v>44835</v>
      </c>
      <c r="AW1607" s="323">
        <v>44926</v>
      </c>
      <c r="AX1607" s="324">
        <v>2209</v>
      </c>
      <c r="AY1607" s="325">
        <v>254.23</v>
      </c>
      <c r="AZ1607" s="274">
        <f t="shared" si="484"/>
        <v>1.02495</v>
      </c>
      <c r="BA1607" s="326">
        <f t="shared" si="493"/>
        <v>248.04136787160348</v>
      </c>
      <c r="BB1607" s="296" t="str">
        <f t="shared" si="494"/>
        <v/>
      </c>
      <c r="BC1607" t="str">
        <f t="shared" si="485"/>
        <v/>
      </c>
      <c r="BF1607" s="332">
        <v>45085</v>
      </c>
      <c r="BG1607" s="2" t="s">
        <v>115</v>
      </c>
      <c r="BH1607" s="2" t="s">
        <v>116</v>
      </c>
      <c r="BI1607" s="323">
        <v>45200</v>
      </c>
      <c r="BJ1607" s="323">
        <v>45291</v>
      </c>
      <c r="BK1607" s="324">
        <v>2209</v>
      </c>
      <c r="BL1607" s="325">
        <v>117.53</v>
      </c>
      <c r="BM1607" s="274">
        <f t="shared" si="486"/>
        <v>0.97602</v>
      </c>
      <c r="BN1607" s="326">
        <f t="shared" si="495"/>
        <v>120.41761439314769</v>
      </c>
      <c r="BO1607" s="296">
        <f t="shared" si="496"/>
        <v>120.41761439314769</v>
      </c>
      <c r="BP1607">
        <f t="shared" si="487"/>
        <v>1</v>
      </c>
      <c r="BR1607" s="332">
        <v>45065</v>
      </c>
      <c r="BS1607" s="2" t="s">
        <v>108</v>
      </c>
      <c r="BT1607" s="2" t="s">
        <v>146</v>
      </c>
      <c r="BU1607" s="323">
        <v>47119</v>
      </c>
      <c r="BV1607" s="323">
        <v>47483</v>
      </c>
      <c r="BW1607" s="324">
        <v>8760</v>
      </c>
      <c r="BX1607" s="325">
        <v>93.43</v>
      </c>
      <c r="BY1607" s="274">
        <f t="shared" si="488"/>
        <v>0.97533000000000003</v>
      </c>
      <c r="BZ1607" s="326">
        <f t="shared" si="497"/>
        <v>95.793218705463801</v>
      </c>
      <c r="CA1607" s="296" t="str">
        <f t="shared" si="498"/>
        <v/>
      </c>
    </row>
    <row r="1608" spans="23:79" x14ac:dyDescent="0.25">
      <c r="W1608" s="332">
        <v>44250</v>
      </c>
      <c r="X1608" s="2" t="s">
        <v>108</v>
      </c>
      <c r="Y1608" s="2" t="s">
        <v>133</v>
      </c>
      <c r="Z1608" s="323">
        <v>44562</v>
      </c>
      <c r="AA1608" s="323">
        <v>44926</v>
      </c>
      <c r="AB1608" s="324">
        <v>8760</v>
      </c>
      <c r="AC1608" s="325">
        <v>51.7</v>
      </c>
      <c r="AD1608" s="274">
        <f t="shared" si="482"/>
        <v>1.0855399999999999</v>
      </c>
      <c r="AE1608" s="326">
        <f t="shared" si="489"/>
        <v>47.6260662895886</v>
      </c>
      <c r="AF1608" s="296" t="str">
        <f t="shared" si="490"/>
        <v/>
      </c>
      <c r="AH1608" s="332">
        <v>44704</v>
      </c>
      <c r="AI1608" s="2" t="s">
        <v>108</v>
      </c>
      <c r="AJ1608" s="2" t="s">
        <v>146</v>
      </c>
      <c r="AK1608" s="323">
        <v>47119</v>
      </c>
      <c r="AL1608" s="323">
        <v>47483</v>
      </c>
      <c r="AM1608" s="324">
        <v>8760</v>
      </c>
      <c r="AN1608" s="325">
        <v>118.84</v>
      </c>
      <c r="AO1608" s="274">
        <f t="shared" si="483"/>
        <v>1.0359100000000001</v>
      </c>
      <c r="AP1608" s="326">
        <f t="shared" si="491"/>
        <v>114.72039076753771</v>
      </c>
      <c r="AQ1608" s="296" t="str">
        <f t="shared" si="492"/>
        <v/>
      </c>
      <c r="AS1608" s="332">
        <v>44722</v>
      </c>
      <c r="AT1608" s="2" t="s">
        <v>115</v>
      </c>
      <c r="AU1608" s="2" t="s">
        <v>110</v>
      </c>
      <c r="AV1608" s="323">
        <v>44927</v>
      </c>
      <c r="AW1608" s="323">
        <v>45016</v>
      </c>
      <c r="AX1608" s="324">
        <v>2159</v>
      </c>
      <c r="AY1608" s="325">
        <v>273.98</v>
      </c>
      <c r="AZ1608" s="274">
        <f t="shared" si="484"/>
        <v>1.02495</v>
      </c>
      <c r="BA1608" s="326">
        <f t="shared" si="493"/>
        <v>267.31060051709841</v>
      </c>
      <c r="BB1608" s="296" t="str">
        <f t="shared" si="494"/>
        <v/>
      </c>
      <c r="BC1608" t="str">
        <f t="shared" si="485"/>
        <v/>
      </c>
      <c r="BF1608" s="332">
        <v>45085</v>
      </c>
      <c r="BG1608" s="2" t="s">
        <v>115</v>
      </c>
      <c r="BH1608" s="2" t="s">
        <v>111</v>
      </c>
      <c r="BI1608" s="323">
        <v>45292</v>
      </c>
      <c r="BJ1608" s="323">
        <v>45382</v>
      </c>
      <c r="BK1608" s="324">
        <v>2183</v>
      </c>
      <c r="BL1608" s="325">
        <v>134.83000000000001</v>
      </c>
      <c r="BM1608" s="274">
        <f t="shared" si="486"/>
        <v>0.97602</v>
      </c>
      <c r="BN1608" s="326">
        <f t="shared" si="495"/>
        <v>138.14266101104488</v>
      </c>
      <c r="BO1608" s="296">
        <f t="shared" si="496"/>
        <v>138.14266101104488</v>
      </c>
      <c r="BP1608">
        <f t="shared" si="487"/>
        <v>1</v>
      </c>
      <c r="BR1608" s="332">
        <v>45065</v>
      </c>
      <c r="BS1608" s="2" t="s">
        <v>108</v>
      </c>
      <c r="BT1608" s="2" t="s">
        <v>149</v>
      </c>
      <c r="BU1608" s="323">
        <v>47484</v>
      </c>
      <c r="BV1608" s="323">
        <v>47848</v>
      </c>
      <c r="BW1608" s="324">
        <v>8760</v>
      </c>
      <c r="BX1608" s="325">
        <v>93.73</v>
      </c>
      <c r="BY1608" s="274">
        <f t="shared" si="488"/>
        <v>0.97533000000000003</v>
      </c>
      <c r="BZ1608" s="326">
        <f t="shared" si="497"/>
        <v>96.100806906380399</v>
      </c>
      <c r="CA1608" s="296" t="str">
        <f t="shared" si="498"/>
        <v/>
      </c>
    </row>
    <row r="1609" spans="23:79" x14ac:dyDescent="0.25">
      <c r="W1609" s="332">
        <v>44250</v>
      </c>
      <c r="X1609" s="2" t="s">
        <v>108</v>
      </c>
      <c r="Y1609" s="2" t="s">
        <v>110</v>
      </c>
      <c r="Z1609" s="323">
        <v>44927</v>
      </c>
      <c r="AA1609" s="323">
        <v>45291</v>
      </c>
      <c r="AB1609" s="324">
        <v>8760</v>
      </c>
      <c r="AC1609" s="325">
        <v>52.08</v>
      </c>
      <c r="AD1609" s="274">
        <f t="shared" si="482"/>
        <v>1.0855399999999999</v>
      </c>
      <c r="AE1609" s="326">
        <f t="shared" si="489"/>
        <v>47.976122482819612</v>
      </c>
      <c r="AF1609" s="296" t="str">
        <f t="shared" si="490"/>
        <v/>
      </c>
      <c r="AH1609" s="332">
        <v>44704</v>
      </c>
      <c r="AI1609" s="2" t="s">
        <v>108</v>
      </c>
      <c r="AJ1609" s="2" t="s">
        <v>149</v>
      </c>
      <c r="AK1609" s="323">
        <v>47484</v>
      </c>
      <c r="AL1609" s="323">
        <v>47848</v>
      </c>
      <c r="AM1609" s="324">
        <v>8760</v>
      </c>
      <c r="AN1609" s="325">
        <v>118.47</v>
      </c>
      <c r="AO1609" s="274">
        <f t="shared" si="483"/>
        <v>1.0359100000000001</v>
      </c>
      <c r="AP1609" s="326">
        <f t="shared" si="491"/>
        <v>114.36321688177543</v>
      </c>
      <c r="AQ1609" s="296" t="str">
        <f t="shared" si="492"/>
        <v/>
      </c>
      <c r="AS1609" s="332">
        <v>44722</v>
      </c>
      <c r="AT1609" s="2" t="s">
        <v>115</v>
      </c>
      <c r="AU1609" s="2" t="s">
        <v>134</v>
      </c>
      <c r="AV1609" s="323">
        <v>45017</v>
      </c>
      <c r="AW1609" s="323">
        <v>45107</v>
      </c>
      <c r="AX1609" s="324">
        <v>2184</v>
      </c>
      <c r="AY1609" s="325">
        <v>190.73</v>
      </c>
      <c r="AZ1609" s="274">
        <f t="shared" si="484"/>
        <v>1.02495</v>
      </c>
      <c r="BA1609" s="326">
        <f t="shared" si="493"/>
        <v>186.0871262012781</v>
      </c>
      <c r="BB1609" s="296" t="str">
        <f t="shared" si="494"/>
        <v/>
      </c>
      <c r="BC1609" t="str">
        <f t="shared" si="485"/>
        <v/>
      </c>
      <c r="BF1609" s="332">
        <v>45085</v>
      </c>
      <c r="BG1609" s="2" t="s">
        <v>115</v>
      </c>
      <c r="BH1609" s="2" t="s">
        <v>117</v>
      </c>
      <c r="BI1609" s="323">
        <v>45383</v>
      </c>
      <c r="BJ1609" s="323">
        <v>45473</v>
      </c>
      <c r="BK1609" s="324">
        <v>2184</v>
      </c>
      <c r="BL1609" s="325">
        <v>108.03</v>
      </c>
      <c r="BM1609" s="274">
        <f t="shared" si="486"/>
        <v>0.97602</v>
      </c>
      <c r="BN1609" s="326">
        <f t="shared" si="495"/>
        <v>110.68420729083421</v>
      </c>
      <c r="BO1609" s="296">
        <f t="shared" si="496"/>
        <v>110.68420729083421</v>
      </c>
      <c r="BP1609">
        <f t="shared" si="487"/>
        <v>1</v>
      </c>
      <c r="BR1609" s="332">
        <v>45065</v>
      </c>
      <c r="BS1609" s="2" t="s">
        <v>108</v>
      </c>
      <c r="BT1609" s="2" t="s">
        <v>153</v>
      </c>
      <c r="BU1609" s="323">
        <v>47849</v>
      </c>
      <c r="BV1609" s="323">
        <v>48213</v>
      </c>
      <c r="BW1609" s="324">
        <v>8760</v>
      </c>
      <c r="BX1609" s="325">
        <v>93.45</v>
      </c>
      <c r="BY1609" s="274">
        <f t="shared" si="488"/>
        <v>0.97533000000000003</v>
      </c>
      <c r="BZ1609" s="326">
        <f t="shared" si="497"/>
        <v>95.813724585524895</v>
      </c>
      <c r="CA1609" s="296" t="str">
        <f t="shared" si="498"/>
        <v/>
      </c>
    </row>
    <row r="1610" spans="23:79" x14ac:dyDescent="0.25">
      <c r="W1610" s="332">
        <v>44250</v>
      </c>
      <c r="X1610" s="2" t="s">
        <v>108</v>
      </c>
      <c r="Y1610" s="2" t="s">
        <v>111</v>
      </c>
      <c r="Z1610" s="323">
        <v>45292</v>
      </c>
      <c r="AA1610" s="323">
        <v>45657</v>
      </c>
      <c r="AB1610" s="324">
        <v>8784</v>
      </c>
      <c r="AC1610" s="325">
        <v>49.6</v>
      </c>
      <c r="AD1610" s="274">
        <f t="shared" si="482"/>
        <v>1.0855399999999999</v>
      </c>
      <c r="AE1610" s="326">
        <f t="shared" si="489"/>
        <v>45.691545221732966</v>
      </c>
      <c r="AF1610" s="296" t="str">
        <f t="shared" si="490"/>
        <v/>
      </c>
      <c r="AH1610" s="332">
        <v>44704</v>
      </c>
      <c r="AI1610" s="2" t="s">
        <v>108</v>
      </c>
      <c r="AJ1610" s="2" t="s">
        <v>153</v>
      </c>
      <c r="AK1610" s="323">
        <v>47849</v>
      </c>
      <c r="AL1610" s="323">
        <v>48213</v>
      </c>
      <c r="AM1610" s="324">
        <v>8760</v>
      </c>
      <c r="AN1610" s="325">
        <v>118.14</v>
      </c>
      <c r="AO1610" s="274">
        <f t="shared" si="483"/>
        <v>1.0359100000000001</v>
      </c>
      <c r="AP1610" s="326">
        <f t="shared" si="491"/>
        <v>114.04465638906854</v>
      </c>
      <c r="AQ1610" s="296" t="str">
        <f t="shared" si="492"/>
        <v/>
      </c>
      <c r="AS1610" s="332">
        <v>44722</v>
      </c>
      <c r="AT1610" s="2" t="s">
        <v>115</v>
      </c>
      <c r="AU1610" s="2" t="s">
        <v>137</v>
      </c>
      <c r="AV1610" s="323">
        <v>45108</v>
      </c>
      <c r="AW1610" s="323">
        <v>45199</v>
      </c>
      <c r="AX1610" s="324">
        <v>2208</v>
      </c>
      <c r="AY1610" s="325">
        <v>192.05</v>
      </c>
      <c r="AZ1610" s="274">
        <f t="shared" si="484"/>
        <v>1.02495</v>
      </c>
      <c r="BA1610" s="326">
        <f t="shared" si="493"/>
        <v>187.37499390214157</v>
      </c>
      <c r="BB1610" s="296" t="str">
        <f t="shared" si="494"/>
        <v/>
      </c>
      <c r="BC1610" t="str">
        <f t="shared" si="485"/>
        <v/>
      </c>
      <c r="BF1610" s="332">
        <v>45085</v>
      </c>
      <c r="BG1610" s="2" t="s">
        <v>115</v>
      </c>
      <c r="BH1610" s="2" t="s">
        <v>118</v>
      </c>
      <c r="BI1610" s="323">
        <v>45474</v>
      </c>
      <c r="BJ1610" s="323">
        <v>45565</v>
      </c>
      <c r="BK1610" s="324">
        <v>2208</v>
      </c>
      <c r="BL1610" s="325">
        <v>114.93</v>
      </c>
      <c r="BM1610" s="274">
        <f t="shared" si="486"/>
        <v>0.97602</v>
      </c>
      <c r="BN1610" s="326">
        <f t="shared" si="495"/>
        <v>117.75373455461978</v>
      </c>
      <c r="BO1610" s="296">
        <f t="shared" si="496"/>
        <v>117.75373455461978</v>
      </c>
      <c r="BP1610">
        <f t="shared" si="487"/>
        <v>1</v>
      </c>
      <c r="BR1610" s="332">
        <v>45065</v>
      </c>
      <c r="BS1610" s="2" t="s">
        <v>108</v>
      </c>
      <c r="BT1610" s="2" t="s">
        <v>155</v>
      </c>
      <c r="BU1610" s="323">
        <v>48214</v>
      </c>
      <c r="BV1610" s="323">
        <v>48579</v>
      </c>
      <c r="BW1610" s="324">
        <v>8784</v>
      </c>
      <c r="BX1610" s="325">
        <v>92.95</v>
      </c>
      <c r="BY1610" s="274">
        <f t="shared" si="488"/>
        <v>0.97533000000000003</v>
      </c>
      <c r="BZ1610" s="326">
        <f t="shared" si="497"/>
        <v>95.301077583997213</v>
      </c>
      <c r="CA1610" s="296" t="str">
        <f t="shared" si="498"/>
        <v/>
      </c>
    </row>
    <row r="1611" spans="23:79" x14ac:dyDescent="0.25">
      <c r="W1611" s="332">
        <v>44250</v>
      </c>
      <c r="X1611" s="2" t="s">
        <v>108</v>
      </c>
      <c r="Y1611" s="2" t="s">
        <v>135</v>
      </c>
      <c r="Z1611" s="323">
        <v>45658</v>
      </c>
      <c r="AA1611" s="323">
        <v>46022</v>
      </c>
      <c r="AB1611" s="324">
        <v>8760</v>
      </c>
      <c r="AC1611" s="325">
        <v>48.8</v>
      </c>
      <c r="AD1611" s="274">
        <f t="shared" si="482"/>
        <v>1.0855399999999999</v>
      </c>
      <c r="AE1611" s="326">
        <f t="shared" si="489"/>
        <v>44.954584814930818</v>
      </c>
      <c r="AF1611" s="296" t="str">
        <f t="shared" si="490"/>
        <v/>
      </c>
      <c r="AH1611" s="332">
        <v>44704</v>
      </c>
      <c r="AI1611" s="2" t="s">
        <v>108</v>
      </c>
      <c r="AJ1611" s="2" t="s">
        <v>155</v>
      </c>
      <c r="AK1611" s="323">
        <v>48214</v>
      </c>
      <c r="AL1611" s="323">
        <v>48579</v>
      </c>
      <c r="AM1611" s="324">
        <v>8784</v>
      </c>
      <c r="AN1611" s="325">
        <v>118.14</v>
      </c>
      <c r="AO1611" s="274">
        <f t="shared" si="483"/>
        <v>1.0359100000000001</v>
      </c>
      <c r="AP1611" s="326">
        <f t="shared" si="491"/>
        <v>114.04465638906854</v>
      </c>
      <c r="AQ1611" s="296" t="str">
        <f t="shared" si="492"/>
        <v/>
      </c>
      <c r="AS1611" s="332">
        <v>44722</v>
      </c>
      <c r="AT1611" s="2" t="s">
        <v>115</v>
      </c>
      <c r="AU1611" s="2" t="s">
        <v>116</v>
      </c>
      <c r="AV1611" s="323">
        <v>45200</v>
      </c>
      <c r="AW1611" s="323">
        <v>45291</v>
      </c>
      <c r="AX1611" s="324">
        <v>2209</v>
      </c>
      <c r="AY1611" s="325">
        <v>245.05</v>
      </c>
      <c r="AZ1611" s="274">
        <f t="shared" si="484"/>
        <v>1.02495</v>
      </c>
      <c r="BA1611" s="326">
        <f t="shared" si="493"/>
        <v>239.08483340650764</v>
      </c>
      <c r="BB1611" s="296" t="str">
        <f t="shared" si="494"/>
        <v/>
      </c>
      <c r="BC1611">
        <f t="shared" si="485"/>
        <v>1</v>
      </c>
      <c r="BF1611" s="332">
        <v>45085</v>
      </c>
      <c r="BG1611" s="2" t="s">
        <v>115</v>
      </c>
      <c r="BH1611" s="2" t="s">
        <v>140</v>
      </c>
      <c r="BI1611" s="323">
        <v>45566</v>
      </c>
      <c r="BJ1611" s="323">
        <v>45657</v>
      </c>
      <c r="BK1611" s="324">
        <v>2209</v>
      </c>
      <c r="BL1611" s="325">
        <v>142.32</v>
      </c>
      <c r="BM1611" s="274">
        <f t="shared" si="486"/>
        <v>0.97602</v>
      </c>
      <c r="BN1611" s="326">
        <f t="shared" si="495"/>
        <v>145.81668408434254</v>
      </c>
      <c r="BO1611" s="296" t="str">
        <f t="shared" si="496"/>
        <v/>
      </c>
      <c r="BP1611" t="str">
        <f t="shared" si="487"/>
        <v/>
      </c>
      <c r="BR1611" s="332">
        <v>45065</v>
      </c>
      <c r="BS1611" s="2" t="s">
        <v>108</v>
      </c>
      <c r="BT1611" s="2" t="s">
        <v>158</v>
      </c>
      <c r="BU1611" s="323">
        <v>48580</v>
      </c>
      <c r="BV1611" s="323">
        <v>48944</v>
      </c>
      <c r="BW1611" s="324">
        <v>8760</v>
      </c>
      <c r="BX1611" s="325">
        <v>92.85</v>
      </c>
      <c r="BY1611" s="274">
        <f t="shared" si="488"/>
        <v>0.97533000000000003</v>
      </c>
      <c r="BZ1611" s="326">
        <f t="shared" si="497"/>
        <v>95.19854818369167</v>
      </c>
      <c r="CA1611" s="296" t="str">
        <f t="shared" si="498"/>
        <v/>
      </c>
    </row>
    <row r="1612" spans="23:79" x14ac:dyDescent="0.25">
      <c r="W1612" s="332">
        <v>44250</v>
      </c>
      <c r="X1612" s="2" t="s">
        <v>108</v>
      </c>
      <c r="Y1612" s="2" t="s">
        <v>138</v>
      </c>
      <c r="Z1612" s="323">
        <v>46023</v>
      </c>
      <c r="AA1612" s="323">
        <v>46387</v>
      </c>
      <c r="AB1612" s="324">
        <v>8760</v>
      </c>
      <c r="AC1612" s="325">
        <v>49</v>
      </c>
      <c r="AD1612" s="274">
        <f t="shared" si="482"/>
        <v>1.0855399999999999</v>
      </c>
      <c r="AE1612" s="326">
        <f t="shared" si="489"/>
        <v>45.138824916631357</v>
      </c>
      <c r="AF1612" s="296" t="str">
        <f t="shared" si="490"/>
        <v/>
      </c>
      <c r="AH1612" s="332">
        <v>44701</v>
      </c>
      <c r="AI1612" s="2" t="s">
        <v>108</v>
      </c>
      <c r="AJ1612" s="2" t="s">
        <v>110</v>
      </c>
      <c r="AK1612" s="323">
        <v>44927</v>
      </c>
      <c r="AL1612" s="323">
        <v>45291</v>
      </c>
      <c r="AM1612" s="324">
        <v>8760</v>
      </c>
      <c r="AN1612" s="325">
        <v>228.33</v>
      </c>
      <c r="AO1612" s="274">
        <f t="shared" si="483"/>
        <v>1.0359100000000001</v>
      </c>
      <c r="AP1612" s="326">
        <f t="shared" si="491"/>
        <v>220.41490090838005</v>
      </c>
      <c r="AQ1612" s="296" t="str">
        <f t="shared" si="492"/>
        <v/>
      </c>
      <c r="AS1612" s="332">
        <v>44722</v>
      </c>
      <c r="AT1612" s="2" t="s">
        <v>115</v>
      </c>
      <c r="AU1612" s="2" t="s">
        <v>111</v>
      </c>
      <c r="AV1612" s="323">
        <v>45292</v>
      </c>
      <c r="AW1612" s="323">
        <v>45382</v>
      </c>
      <c r="AX1612" s="324">
        <v>2183</v>
      </c>
      <c r="AY1612" s="325">
        <v>226.89</v>
      </c>
      <c r="AZ1612" s="274">
        <f t="shared" si="484"/>
        <v>1.02495</v>
      </c>
      <c r="BA1612" s="326">
        <f t="shared" si="493"/>
        <v>221.3668959461437</v>
      </c>
      <c r="BB1612" s="296" t="str">
        <f t="shared" si="494"/>
        <v/>
      </c>
      <c r="BC1612">
        <f t="shared" si="485"/>
        <v>1</v>
      </c>
      <c r="BF1612" s="332">
        <v>45085</v>
      </c>
      <c r="BG1612" s="2" t="s">
        <v>115</v>
      </c>
      <c r="BH1612" s="2" t="s">
        <v>135</v>
      </c>
      <c r="BI1612" s="323">
        <v>45658</v>
      </c>
      <c r="BJ1612" s="323">
        <v>45747</v>
      </c>
      <c r="BK1612" s="324">
        <v>2159</v>
      </c>
      <c r="BL1612" s="325">
        <v>144.34</v>
      </c>
      <c r="BM1612" s="274">
        <f t="shared" si="486"/>
        <v>0.97602</v>
      </c>
      <c r="BN1612" s="326">
        <f t="shared" si="495"/>
        <v>147.88631380504498</v>
      </c>
      <c r="BO1612" s="296" t="str">
        <f t="shared" si="496"/>
        <v/>
      </c>
      <c r="BP1612" t="str">
        <f t="shared" si="487"/>
        <v/>
      </c>
      <c r="BR1612" s="332">
        <v>45064</v>
      </c>
      <c r="BS1612" s="2" t="s">
        <v>108</v>
      </c>
      <c r="BT1612" s="2" t="s">
        <v>111</v>
      </c>
      <c r="BU1612" s="323">
        <v>45292</v>
      </c>
      <c r="BV1612" s="323">
        <v>45657</v>
      </c>
      <c r="BW1612" s="324">
        <v>8784</v>
      </c>
      <c r="BX1612" s="325">
        <v>137.05000000000001</v>
      </c>
      <c r="BY1612" s="274">
        <f t="shared" si="488"/>
        <v>0.97533000000000003</v>
      </c>
      <c r="BZ1612" s="326">
        <f t="shared" si="497"/>
        <v>140.51654311873929</v>
      </c>
      <c r="CA1612" s="296">
        <f t="shared" si="498"/>
        <v>140.51654311873929</v>
      </c>
    </row>
    <row r="1613" spans="23:79" x14ac:dyDescent="0.25">
      <c r="W1613" s="332">
        <v>44250</v>
      </c>
      <c r="X1613" s="2" t="s">
        <v>108</v>
      </c>
      <c r="Y1613" s="2" t="s">
        <v>141</v>
      </c>
      <c r="Z1613" s="323">
        <v>46388</v>
      </c>
      <c r="AA1613" s="323">
        <v>46752</v>
      </c>
      <c r="AB1613" s="324">
        <v>8760</v>
      </c>
      <c r="AC1613" s="325">
        <v>49.38</v>
      </c>
      <c r="AD1613" s="274">
        <f t="shared" si="482"/>
        <v>1.0855399999999999</v>
      </c>
      <c r="AE1613" s="326">
        <f t="shared" si="489"/>
        <v>45.488881109862376</v>
      </c>
      <c r="AF1613" s="296" t="str">
        <f t="shared" si="490"/>
        <v/>
      </c>
      <c r="AH1613" s="332">
        <v>44701</v>
      </c>
      <c r="AI1613" s="2" t="s">
        <v>108</v>
      </c>
      <c r="AJ1613" s="2" t="s">
        <v>111</v>
      </c>
      <c r="AK1613" s="323">
        <v>45292</v>
      </c>
      <c r="AL1613" s="323">
        <v>45657</v>
      </c>
      <c r="AM1613" s="324">
        <v>8784</v>
      </c>
      <c r="AN1613" s="325">
        <v>186.25</v>
      </c>
      <c r="AO1613" s="274">
        <f t="shared" si="483"/>
        <v>1.0359100000000001</v>
      </c>
      <c r="AP1613" s="326">
        <f t="shared" si="491"/>
        <v>179.79361141411897</v>
      </c>
      <c r="AQ1613" s="296">
        <f t="shared" si="492"/>
        <v>179.79361141411897</v>
      </c>
      <c r="AS1613" s="332">
        <v>44722</v>
      </c>
      <c r="AT1613" s="2" t="s">
        <v>115</v>
      </c>
      <c r="AU1613" s="2" t="s">
        <v>117</v>
      </c>
      <c r="AV1613" s="323">
        <v>45383</v>
      </c>
      <c r="AW1613" s="323">
        <v>45473</v>
      </c>
      <c r="AX1613" s="324">
        <v>2184</v>
      </c>
      <c r="AY1613" s="325">
        <v>138.13999999999999</v>
      </c>
      <c r="AZ1613" s="274">
        <f t="shared" si="484"/>
        <v>1.02495</v>
      </c>
      <c r="BA1613" s="326">
        <f t="shared" si="493"/>
        <v>134.77730621005901</v>
      </c>
      <c r="BB1613" s="296" t="str">
        <f t="shared" si="494"/>
        <v/>
      </c>
      <c r="BC1613">
        <f t="shared" si="485"/>
        <v>1</v>
      </c>
      <c r="BF1613" s="332">
        <v>45085</v>
      </c>
      <c r="BG1613" s="2" t="s">
        <v>115</v>
      </c>
      <c r="BH1613" s="2" t="s">
        <v>145</v>
      </c>
      <c r="BI1613" s="323">
        <v>45748</v>
      </c>
      <c r="BJ1613" s="323">
        <v>45838</v>
      </c>
      <c r="BK1613" s="324">
        <v>2184</v>
      </c>
      <c r="BL1613" s="325">
        <v>98.41</v>
      </c>
      <c r="BM1613" s="274">
        <f t="shared" si="486"/>
        <v>0.97602</v>
      </c>
      <c r="BN1613" s="326">
        <f t="shared" si="495"/>
        <v>100.82785188828097</v>
      </c>
      <c r="BO1613" s="296" t="str">
        <f t="shared" si="496"/>
        <v/>
      </c>
      <c r="BP1613" t="str">
        <f t="shared" si="487"/>
        <v/>
      </c>
      <c r="BR1613" s="332">
        <v>45064</v>
      </c>
      <c r="BS1613" s="2" t="s">
        <v>108</v>
      </c>
      <c r="BT1613" s="2" t="s">
        <v>135</v>
      </c>
      <c r="BU1613" s="323">
        <v>45658</v>
      </c>
      <c r="BV1613" s="323">
        <v>46022</v>
      </c>
      <c r="BW1613" s="324">
        <v>8760</v>
      </c>
      <c r="BX1613" s="325">
        <v>124.01</v>
      </c>
      <c r="BY1613" s="274">
        <f t="shared" si="488"/>
        <v>0.97533000000000003</v>
      </c>
      <c r="BZ1613" s="326">
        <f t="shared" si="497"/>
        <v>127.14670931889719</v>
      </c>
      <c r="CA1613" s="296" t="str">
        <f t="shared" si="498"/>
        <v/>
      </c>
    </row>
    <row r="1614" spans="23:79" x14ac:dyDescent="0.25">
      <c r="W1614" s="332">
        <v>44249</v>
      </c>
      <c r="X1614" s="2" t="s">
        <v>108</v>
      </c>
      <c r="Y1614" s="2" t="s">
        <v>133</v>
      </c>
      <c r="Z1614" s="323">
        <v>44562</v>
      </c>
      <c r="AA1614" s="323">
        <v>44926</v>
      </c>
      <c r="AB1614" s="324">
        <v>8760</v>
      </c>
      <c r="AC1614" s="325">
        <v>51.5</v>
      </c>
      <c r="AD1614" s="274">
        <f t="shared" si="482"/>
        <v>1.0855399999999999</v>
      </c>
      <c r="AE1614" s="326">
        <f t="shared" si="489"/>
        <v>47.441826187888061</v>
      </c>
      <c r="AF1614" s="296" t="str">
        <f t="shared" si="490"/>
        <v/>
      </c>
      <c r="AH1614" s="332">
        <v>44701</v>
      </c>
      <c r="AI1614" s="2" t="s">
        <v>108</v>
      </c>
      <c r="AJ1614" s="2" t="s">
        <v>135</v>
      </c>
      <c r="AK1614" s="323">
        <v>45658</v>
      </c>
      <c r="AL1614" s="323">
        <v>46022</v>
      </c>
      <c r="AM1614" s="324">
        <v>8760</v>
      </c>
      <c r="AN1614" s="325">
        <v>166.5</v>
      </c>
      <c r="AO1614" s="274">
        <f t="shared" si="483"/>
        <v>1.0359100000000001</v>
      </c>
      <c r="AP1614" s="326">
        <f t="shared" si="491"/>
        <v>160.72824859302446</v>
      </c>
      <c r="AQ1614" s="296" t="str">
        <f t="shared" si="492"/>
        <v/>
      </c>
      <c r="AS1614" s="332">
        <v>44722</v>
      </c>
      <c r="AT1614" s="2" t="s">
        <v>115</v>
      </c>
      <c r="AU1614" s="2" t="s">
        <v>118</v>
      </c>
      <c r="AV1614" s="323">
        <v>45474</v>
      </c>
      <c r="AW1614" s="323">
        <v>45565</v>
      </c>
      <c r="AX1614" s="324">
        <v>2208</v>
      </c>
      <c r="AY1614" s="325">
        <v>138.54</v>
      </c>
      <c r="AZ1614" s="274">
        <f t="shared" si="484"/>
        <v>1.02495</v>
      </c>
      <c r="BA1614" s="326">
        <f t="shared" si="493"/>
        <v>135.16756914971461</v>
      </c>
      <c r="BB1614" s="296" t="str">
        <f t="shared" si="494"/>
        <v/>
      </c>
      <c r="BC1614">
        <f t="shared" si="485"/>
        <v>1</v>
      </c>
      <c r="BF1614" s="332">
        <v>45085</v>
      </c>
      <c r="BG1614" s="2" t="s">
        <v>115</v>
      </c>
      <c r="BH1614" s="2" t="s">
        <v>148</v>
      </c>
      <c r="BI1614" s="323">
        <v>45839</v>
      </c>
      <c r="BJ1614" s="323">
        <v>45930</v>
      </c>
      <c r="BK1614" s="324">
        <v>2208</v>
      </c>
      <c r="BL1614" s="325">
        <v>97.91</v>
      </c>
      <c r="BM1614" s="274">
        <f t="shared" si="486"/>
        <v>0.97602</v>
      </c>
      <c r="BN1614" s="326">
        <f t="shared" si="495"/>
        <v>100.31556730394868</v>
      </c>
      <c r="BO1614" s="296" t="str">
        <f t="shared" si="496"/>
        <v/>
      </c>
      <c r="BP1614" t="str">
        <f t="shared" si="487"/>
        <v/>
      </c>
      <c r="BR1614" s="332">
        <v>45064</v>
      </c>
      <c r="BS1614" s="2" t="s">
        <v>108</v>
      </c>
      <c r="BT1614" s="2" t="s">
        <v>138</v>
      </c>
      <c r="BU1614" s="323">
        <v>46023</v>
      </c>
      <c r="BV1614" s="323">
        <v>46387</v>
      </c>
      <c r="BW1614" s="324">
        <v>8760</v>
      </c>
      <c r="BX1614" s="325">
        <v>108.13</v>
      </c>
      <c r="BY1614" s="274">
        <f t="shared" si="488"/>
        <v>0.97533000000000003</v>
      </c>
      <c r="BZ1614" s="326">
        <f t="shared" si="497"/>
        <v>110.86504055037781</v>
      </c>
      <c r="CA1614" s="296" t="str">
        <f t="shared" si="498"/>
        <v/>
      </c>
    </row>
    <row r="1615" spans="23:79" x14ac:dyDescent="0.25">
      <c r="W1615" s="332">
        <v>44249</v>
      </c>
      <c r="X1615" s="2" t="s">
        <v>108</v>
      </c>
      <c r="Y1615" s="2" t="s">
        <v>110</v>
      </c>
      <c r="Z1615" s="323">
        <v>44927</v>
      </c>
      <c r="AA1615" s="323">
        <v>45291</v>
      </c>
      <c r="AB1615" s="324">
        <v>8760</v>
      </c>
      <c r="AC1615" s="325">
        <v>51.74</v>
      </c>
      <c r="AD1615" s="274">
        <f t="shared" si="482"/>
        <v>1.0855399999999999</v>
      </c>
      <c r="AE1615" s="326">
        <f t="shared" si="489"/>
        <v>47.662914309928702</v>
      </c>
      <c r="AF1615" s="296" t="str">
        <f t="shared" si="490"/>
        <v/>
      </c>
      <c r="AH1615" s="332">
        <v>44701</v>
      </c>
      <c r="AI1615" s="2" t="s">
        <v>108</v>
      </c>
      <c r="AJ1615" s="2" t="s">
        <v>138</v>
      </c>
      <c r="AK1615" s="323">
        <v>46023</v>
      </c>
      <c r="AL1615" s="323">
        <v>46387</v>
      </c>
      <c r="AM1615" s="324">
        <v>8760</v>
      </c>
      <c r="AN1615" s="325">
        <v>141.15</v>
      </c>
      <c r="AO1615" s="274">
        <f t="shared" si="483"/>
        <v>1.0359100000000001</v>
      </c>
      <c r="AP1615" s="326">
        <f t="shared" si="491"/>
        <v>136.2570107441766</v>
      </c>
      <c r="AQ1615" s="296" t="str">
        <f t="shared" si="492"/>
        <v/>
      </c>
      <c r="AS1615" s="332">
        <v>44722</v>
      </c>
      <c r="AT1615" s="2" t="s">
        <v>115</v>
      </c>
      <c r="AU1615" s="2" t="s">
        <v>140</v>
      </c>
      <c r="AV1615" s="323">
        <v>45566</v>
      </c>
      <c r="AW1615" s="323">
        <v>45657</v>
      </c>
      <c r="AX1615" s="324">
        <v>2209</v>
      </c>
      <c r="AY1615" s="325">
        <v>180</v>
      </c>
      <c r="AZ1615" s="274">
        <f t="shared" si="484"/>
        <v>1.02495</v>
      </c>
      <c r="BA1615" s="326">
        <f t="shared" si="493"/>
        <v>175.61832284501682</v>
      </c>
      <c r="BB1615" s="296" t="str">
        <f t="shared" si="494"/>
        <v/>
      </c>
      <c r="BC1615" t="str">
        <f t="shared" si="485"/>
        <v/>
      </c>
      <c r="BF1615" s="332">
        <v>45085</v>
      </c>
      <c r="BG1615" s="2" t="s">
        <v>115</v>
      </c>
      <c r="BH1615" s="2" t="s">
        <v>152</v>
      </c>
      <c r="BI1615" s="323">
        <v>45931</v>
      </c>
      <c r="BJ1615" s="323">
        <v>46022</v>
      </c>
      <c r="BK1615" s="324">
        <v>2209</v>
      </c>
      <c r="BL1615" s="325">
        <v>124.54</v>
      </c>
      <c r="BM1615" s="274">
        <f t="shared" si="486"/>
        <v>0.97602</v>
      </c>
      <c r="BN1615" s="326">
        <f t="shared" si="495"/>
        <v>127.59984426548637</v>
      </c>
      <c r="BO1615" s="296" t="str">
        <f t="shared" si="496"/>
        <v/>
      </c>
      <c r="BP1615" t="str">
        <f t="shared" si="487"/>
        <v/>
      </c>
      <c r="BR1615" s="332">
        <v>45064</v>
      </c>
      <c r="BS1615" s="2" t="s">
        <v>108</v>
      </c>
      <c r="BT1615" s="2" t="s">
        <v>141</v>
      </c>
      <c r="BU1615" s="323">
        <v>46388</v>
      </c>
      <c r="BV1615" s="323">
        <v>46752</v>
      </c>
      <c r="BW1615" s="324">
        <v>8760</v>
      </c>
      <c r="BX1615" s="325">
        <v>96.06</v>
      </c>
      <c r="BY1615" s="274">
        <f t="shared" si="488"/>
        <v>0.97533000000000003</v>
      </c>
      <c r="BZ1615" s="326">
        <f t="shared" si="497"/>
        <v>98.489741933499431</v>
      </c>
      <c r="CA1615" s="296" t="str">
        <f t="shared" si="498"/>
        <v/>
      </c>
    </row>
    <row r="1616" spans="23:79" x14ac:dyDescent="0.25">
      <c r="W1616" s="332">
        <v>44249</v>
      </c>
      <c r="X1616" s="2" t="s">
        <v>108</v>
      </c>
      <c r="Y1616" s="2" t="s">
        <v>111</v>
      </c>
      <c r="Z1616" s="323">
        <v>45292</v>
      </c>
      <c r="AA1616" s="323">
        <v>45657</v>
      </c>
      <c r="AB1616" s="324">
        <v>8784</v>
      </c>
      <c r="AC1616" s="325">
        <v>49.01</v>
      </c>
      <c r="AD1616" s="274">
        <f t="shared" si="482"/>
        <v>1.0855399999999999</v>
      </c>
      <c r="AE1616" s="326">
        <f t="shared" si="489"/>
        <v>45.148036921716383</v>
      </c>
      <c r="AF1616" s="296" t="str">
        <f t="shared" si="490"/>
        <v/>
      </c>
      <c r="AH1616" s="332">
        <v>44701</v>
      </c>
      <c r="AI1616" s="2" t="s">
        <v>108</v>
      </c>
      <c r="AJ1616" s="2" t="s">
        <v>141</v>
      </c>
      <c r="AK1616" s="323">
        <v>46388</v>
      </c>
      <c r="AL1616" s="323">
        <v>46752</v>
      </c>
      <c r="AM1616" s="324">
        <v>8760</v>
      </c>
      <c r="AN1616" s="325">
        <v>124.87</v>
      </c>
      <c r="AO1616" s="274">
        <f t="shared" si="483"/>
        <v>1.0359100000000001</v>
      </c>
      <c r="AP1616" s="326">
        <f t="shared" si="491"/>
        <v>120.54135977063643</v>
      </c>
      <c r="AQ1616" s="296" t="str">
        <f t="shared" si="492"/>
        <v/>
      </c>
      <c r="AS1616" s="332">
        <v>44722</v>
      </c>
      <c r="AT1616" s="2" t="s">
        <v>115</v>
      </c>
      <c r="AU1616" s="2" t="s">
        <v>135</v>
      </c>
      <c r="AV1616" s="323">
        <v>45658</v>
      </c>
      <c r="AW1616" s="323">
        <v>45747</v>
      </c>
      <c r="AX1616" s="324">
        <v>2159</v>
      </c>
      <c r="AY1616" s="325">
        <v>175.41</v>
      </c>
      <c r="AZ1616" s="274">
        <f t="shared" si="484"/>
        <v>1.02495</v>
      </c>
      <c r="BA1616" s="326">
        <f t="shared" si="493"/>
        <v>171.1400556124689</v>
      </c>
      <c r="BB1616" s="296" t="str">
        <f t="shared" si="494"/>
        <v/>
      </c>
      <c r="BC1616" t="str">
        <f t="shared" si="485"/>
        <v/>
      </c>
      <c r="BF1616" s="332">
        <v>45085</v>
      </c>
      <c r="BG1616" s="2" t="s">
        <v>115</v>
      </c>
      <c r="BH1616" s="2" t="s">
        <v>138</v>
      </c>
      <c r="BI1616" s="323">
        <v>46023</v>
      </c>
      <c r="BJ1616" s="323">
        <v>46112</v>
      </c>
      <c r="BK1616" s="324">
        <v>2159</v>
      </c>
      <c r="BL1616" s="325"/>
      <c r="BM1616" s="274">
        <f t="shared" si="486"/>
        <v>0.97602</v>
      </c>
      <c r="BN1616" s="326" t="str">
        <f t="shared" si="495"/>
        <v/>
      </c>
      <c r="BO1616" s="296" t="str">
        <f t="shared" si="496"/>
        <v/>
      </c>
      <c r="BP1616" t="str">
        <f t="shared" si="487"/>
        <v/>
      </c>
      <c r="BR1616" s="332">
        <v>45064</v>
      </c>
      <c r="BS1616" s="2" t="s">
        <v>108</v>
      </c>
      <c r="BT1616" s="2" t="s">
        <v>143</v>
      </c>
      <c r="BU1616" s="323">
        <v>46753</v>
      </c>
      <c r="BV1616" s="323">
        <v>47118</v>
      </c>
      <c r="BW1616" s="324">
        <v>8784</v>
      </c>
      <c r="BX1616" s="325">
        <v>96.07</v>
      </c>
      <c r="BY1616" s="274">
        <f t="shared" si="488"/>
        <v>0.97533000000000003</v>
      </c>
      <c r="BZ1616" s="326">
        <f t="shared" si="497"/>
        <v>98.499994873529971</v>
      </c>
      <c r="CA1616" s="296" t="str">
        <f t="shared" si="498"/>
        <v/>
      </c>
    </row>
    <row r="1617" spans="23:79" x14ac:dyDescent="0.25">
      <c r="W1617" s="332">
        <v>44249</v>
      </c>
      <c r="X1617" s="2" t="s">
        <v>108</v>
      </c>
      <c r="Y1617" s="2" t="s">
        <v>135</v>
      </c>
      <c r="Z1617" s="323">
        <v>45658</v>
      </c>
      <c r="AA1617" s="323">
        <v>46022</v>
      </c>
      <c r="AB1617" s="324">
        <v>8760</v>
      </c>
      <c r="AC1617" s="325">
        <v>48.5</v>
      </c>
      <c r="AD1617" s="274">
        <f t="shared" si="482"/>
        <v>1.0855399999999999</v>
      </c>
      <c r="AE1617" s="326">
        <f t="shared" si="489"/>
        <v>44.678224662380018</v>
      </c>
      <c r="AF1617" s="296" t="str">
        <f t="shared" si="490"/>
        <v/>
      </c>
      <c r="AH1617" s="332">
        <v>44701</v>
      </c>
      <c r="AI1617" s="2" t="s">
        <v>108</v>
      </c>
      <c r="AJ1617" s="2" t="s">
        <v>143</v>
      </c>
      <c r="AK1617" s="323">
        <v>46753</v>
      </c>
      <c r="AL1617" s="323">
        <v>47118</v>
      </c>
      <c r="AM1617" s="324">
        <v>8784</v>
      </c>
      <c r="AN1617" s="325">
        <v>122.95</v>
      </c>
      <c r="AO1617" s="274">
        <f t="shared" si="483"/>
        <v>1.0359100000000001</v>
      </c>
      <c r="AP1617" s="326">
        <f t="shared" si="491"/>
        <v>118.68791690397813</v>
      </c>
      <c r="AQ1617" s="296" t="str">
        <f t="shared" si="492"/>
        <v/>
      </c>
      <c r="AS1617" s="332">
        <v>44721</v>
      </c>
      <c r="AT1617" s="2" t="s">
        <v>115</v>
      </c>
      <c r="AU1617" s="2" t="s">
        <v>200</v>
      </c>
      <c r="AV1617" s="323">
        <v>44743</v>
      </c>
      <c r="AW1617" s="323">
        <v>44834</v>
      </c>
      <c r="AX1617" s="324">
        <v>2208</v>
      </c>
      <c r="AY1617" s="325">
        <v>199.6</v>
      </c>
      <c r="AZ1617" s="274">
        <f t="shared" si="484"/>
        <v>1.02495</v>
      </c>
      <c r="BA1617" s="326">
        <f t="shared" si="493"/>
        <v>194.74120688814088</v>
      </c>
      <c r="BB1617" s="296" t="str">
        <f t="shared" si="494"/>
        <v/>
      </c>
      <c r="BC1617" t="str">
        <f t="shared" si="485"/>
        <v/>
      </c>
      <c r="BF1617" s="332">
        <v>45084</v>
      </c>
      <c r="BG1617" s="2" t="s">
        <v>115</v>
      </c>
      <c r="BH1617" s="2" t="s">
        <v>137</v>
      </c>
      <c r="BI1617" s="323">
        <v>45108</v>
      </c>
      <c r="BJ1617" s="323">
        <v>45199</v>
      </c>
      <c r="BK1617" s="324">
        <v>2208</v>
      </c>
      <c r="BL1617" s="325">
        <v>92.33</v>
      </c>
      <c r="BM1617" s="274">
        <f t="shared" si="486"/>
        <v>0.97602</v>
      </c>
      <c r="BN1617" s="326">
        <f t="shared" si="495"/>
        <v>94.598471342800352</v>
      </c>
      <c r="BO1617" s="296" t="str">
        <f t="shared" si="496"/>
        <v/>
      </c>
      <c r="BP1617" t="str">
        <f t="shared" si="487"/>
        <v/>
      </c>
      <c r="BR1617" s="332">
        <v>45064</v>
      </c>
      <c r="BS1617" s="2" t="s">
        <v>108</v>
      </c>
      <c r="BT1617" s="2" t="s">
        <v>146</v>
      </c>
      <c r="BU1617" s="323">
        <v>47119</v>
      </c>
      <c r="BV1617" s="323">
        <v>47483</v>
      </c>
      <c r="BW1617" s="324">
        <v>8760</v>
      </c>
      <c r="BX1617" s="325">
        <v>93.57</v>
      </c>
      <c r="BY1617" s="274">
        <f t="shared" si="488"/>
        <v>0.97533000000000003</v>
      </c>
      <c r="BZ1617" s="326">
        <f t="shared" si="497"/>
        <v>95.936759865891531</v>
      </c>
      <c r="CA1617" s="296" t="str">
        <f t="shared" si="498"/>
        <v/>
      </c>
    </row>
    <row r="1618" spans="23:79" x14ac:dyDescent="0.25">
      <c r="W1618" s="332">
        <v>44249</v>
      </c>
      <c r="X1618" s="2" t="s">
        <v>108</v>
      </c>
      <c r="Y1618" s="2" t="s">
        <v>138</v>
      </c>
      <c r="Z1618" s="323">
        <v>46023</v>
      </c>
      <c r="AA1618" s="323">
        <v>46387</v>
      </c>
      <c r="AB1618" s="324">
        <v>8760</v>
      </c>
      <c r="AC1618" s="325">
        <v>48.7</v>
      </c>
      <c r="AD1618" s="274">
        <f t="shared" si="482"/>
        <v>1.0855399999999999</v>
      </c>
      <c r="AE1618" s="326">
        <f t="shared" si="489"/>
        <v>44.862464764080556</v>
      </c>
      <c r="AF1618" s="296" t="str">
        <f t="shared" si="490"/>
        <v/>
      </c>
      <c r="AH1618" s="332">
        <v>44701</v>
      </c>
      <c r="AI1618" s="2" t="s">
        <v>108</v>
      </c>
      <c r="AJ1618" s="2" t="s">
        <v>146</v>
      </c>
      <c r="AK1618" s="323">
        <v>47119</v>
      </c>
      <c r="AL1618" s="323">
        <v>47483</v>
      </c>
      <c r="AM1618" s="324">
        <v>8760</v>
      </c>
      <c r="AN1618" s="325">
        <v>121.71</v>
      </c>
      <c r="AO1618" s="274">
        <f t="shared" si="483"/>
        <v>1.0359100000000001</v>
      </c>
      <c r="AP1618" s="326">
        <f t="shared" si="491"/>
        <v>117.4909017192613</v>
      </c>
      <c r="AQ1618" s="296" t="str">
        <f t="shared" si="492"/>
        <v/>
      </c>
      <c r="AS1618" s="332">
        <v>44721</v>
      </c>
      <c r="AT1618" s="2" t="s">
        <v>115</v>
      </c>
      <c r="AU1618" s="2" t="s">
        <v>186</v>
      </c>
      <c r="AV1618" s="323">
        <v>44835</v>
      </c>
      <c r="AW1618" s="323">
        <v>44926</v>
      </c>
      <c r="AX1618" s="324">
        <v>2209</v>
      </c>
      <c r="AY1618" s="325">
        <v>257.52</v>
      </c>
      <c r="AZ1618" s="274">
        <f t="shared" si="484"/>
        <v>1.02495</v>
      </c>
      <c r="BA1618" s="326">
        <f t="shared" si="493"/>
        <v>251.25128055027071</v>
      </c>
      <c r="BB1618" s="296" t="str">
        <f t="shared" si="494"/>
        <v/>
      </c>
      <c r="BC1618" t="str">
        <f t="shared" si="485"/>
        <v/>
      </c>
      <c r="BF1618" s="332">
        <v>45084</v>
      </c>
      <c r="BG1618" s="2" t="s">
        <v>115</v>
      </c>
      <c r="BH1618" s="2" t="s">
        <v>116</v>
      </c>
      <c r="BI1618" s="323">
        <v>45200</v>
      </c>
      <c r="BJ1618" s="323">
        <v>45291</v>
      </c>
      <c r="BK1618" s="324">
        <v>2209</v>
      </c>
      <c r="BL1618" s="325">
        <v>114.96</v>
      </c>
      <c r="BM1618" s="274">
        <f t="shared" si="486"/>
        <v>0.97602</v>
      </c>
      <c r="BN1618" s="326">
        <f t="shared" si="495"/>
        <v>117.78447162967971</v>
      </c>
      <c r="BO1618" s="296">
        <f t="shared" si="496"/>
        <v>117.78447162967971</v>
      </c>
      <c r="BP1618">
        <f t="shared" si="487"/>
        <v>1</v>
      </c>
      <c r="BR1618" s="332">
        <v>45064</v>
      </c>
      <c r="BS1618" s="2" t="s">
        <v>108</v>
      </c>
      <c r="BT1618" s="2" t="s">
        <v>149</v>
      </c>
      <c r="BU1618" s="323">
        <v>47484</v>
      </c>
      <c r="BV1618" s="323">
        <v>47848</v>
      </c>
      <c r="BW1618" s="324">
        <v>8760</v>
      </c>
      <c r="BX1618" s="325">
        <v>93.87</v>
      </c>
      <c r="BY1618" s="274">
        <f t="shared" si="488"/>
        <v>0.97533000000000003</v>
      </c>
      <c r="BZ1618" s="326">
        <f t="shared" si="497"/>
        <v>96.244348066808158</v>
      </c>
      <c r="CA1618" s="296" t="str">
        <f t="shared" si="498"/>
        <v/>
      </c>
    </row>
    <row r="1619" spans="23:79" x14ac:dyDescent="0.25">
      <c r="W1619" s="332">
        <v>44249</v>
      </c>
      <c r="X1619" s="2" t="s">
        <v>108</v>
      </c>
      <c r="Y1619" s="2" t="s">
        <v>141</v>
      </c>
      <c r="Z1619" s="323">
        <v>46388</v>
      </c>
      <c r="AA1619" s="323">
        <v>46752</v>
      </c>
      <c r="AB1619" s="324">
        <v>8760</v>
      </c>
      <c r="AC1619" s="325">
        <v>49.08</v>
      </c>
      <c r="AD1619" s="274">
        <f t="shared" si="482"/>
        <v>1.0855399999999999</v>
      </c>
      <c r="AE1619" s="326">
        <f t="shared" si="489"/>
        <v>45.212520957311568</v>
      </c>
      <c r="AF1619" s="296" t="str">
        <f t="shared" si="490"/>
        <v/>
      </c>
      <c r="AH1619" s="332">
        <v>44701</v>
      </c>
      <c r="AI1619" s="2" t="s">
        <v>108</v>
      </c>
      <c r="AJ1619" s="2" t="s">
        <v>149</v>
      </c>
      <c r="AK1619" s="323">
        <v>47484</v>
      </c>
      <c r="AL1619" s="323">
        <v>47848</v>
      </c>
      <c r="AM1619" s="324">
        <v>8760</v>
      </c>
      <c r="AN1619" s="325">
        <v>121.34</v>
      </c>
      <c r="AO1619" s="274">
        <f t="shared" si="483"/>
        <v>1.0359100000000001</v>
      </c>
      <c r="AP1619" s="326">
        <f t="shared" si="491"/>
        <v>117.13372783349904</v>
      </c>
      <c r="AQ1619" s="296" t="str">
        <f t="shared" si="492"/>
        <v/>
      </c>
      <c r="AS1619" s="332">
        <v>44721</v>
      </c>
      <c r="AT1619" s="2" t="s">
        <v>115</v>
      </c>
      <c r="AU1619" s="2" t="s">
        <v>110</v>
      </c>
      <c r="AV1619" s="323">
        <v>44927</v>
      </c>
      <c r="AW1619" s="323">
        <v>45016</v>
      </c>
      <c r="AX1619" s="324">
        <v>2159</v>
      </c>
      <c r="AY1619" s="325">
        <v>280.61</v>
      </c>
      <c r="AZ1619" s="274">
        <f t="shared" si="484"/>
        <v>1.02495</v>
      </c>
      <c r="BA1619" s="326">
        <f t="shared" si="493"/>
        <v>273.77920874188987</v>
      </c>
      <c r="BB1619" s="296" t="str">
        <f t="shared" si="494"/>
        <v/>
      </c>
      <c r="BC1619" t="str">
        <f t="shared" si="485"/>
        <v/>
      </c>
      <c r="BF1619" s="332">
        <v>45084</v>
      </c>
      <c r="BG1619" s="2" t="s">
        <v>115</v>
      </c>
      <c r="BH1619" s="2" t="s">
        <v>111</v>
      </c>
      <c r="BI1619" s="323">
        <v>45292</v>
      </c>
      <c r="BJ1619" s="323">
        <v>45382</v>
      </c>
      <c r="BK1619" s="324">
        <v>2183</v>
      </c>
      <c r="BL1619" s="325">
        <v>130.65</v>
      </c>
      <c r="BM1619" s="274">
        <f t="shared" si="486"/>
        <v>0.97602</v>
      </c>
      <c r="BN1619" s="326">
        <f t="shared" si="495"/>
        <v>133.85996188602692</v>
      </c>
      <c r="BO1619" s="296">
        <f t="shared" si="496"/>
        <v>133.85996188602692</v>
      </c>
      <c r="BP1619">
        <f t="shared" si="487"/>
        <v>1</v>
      </c>
      <c r="BR1619" s="332">
        <v>45064</v>
      </c>
      <c r="BS1619" s="2" t="s">
        <v>108</v>
      </c>
      <c r="BT1619" s="2" t="s">
        <v>153</v>
      </c>
      <c r="BU1619" s="323">
        <v>47849</v>
      </c>
      <c r="BV1619" s="323">
        <v>48213</v>
      </c>
      <c r="BW1619" s="324">
        <v>8760</v>
      </c>
      <c r="BX1619" s="325">
        <v>93.59</v>
      </c>
      <c r="BY1619" s="274">
        <f t="shared" si="488"/>
        <v>0.97533000000000003</v>
      </c>
      <c r="BZ1619" s="326">
        <f t="shared" si="497"/>
        <v>95.957265745952654</v>
      </c>
      <c r="CA1619" s="296" t="str">
        <f t="shared" si="498"/>
        <v/>
      </c>
    </row>
    <row r="1620" spans="23:79" x14ac:dyDescent="0.25">
      <c r="W1620" s="332">
        <v>44246</v>
      </c>
      <c r="X1620" s="2" t="s">
        <v>108</v>
      </c>
      <c r="Y1620" s="2" t="s">
        <v>133</v>
      </c>
      <c r="Z1620" s="323">
        <v>44562</v>
      </c>
      <c r="AA1620" s="323">
        <v>44926</v>
      </c>
      <c r="AB1620" s="324">
        <v>8760</v>
      </c>
      <c r="AC1620" s="325">
        <v>52.25</v>
      </c>
      <c r="AD1620" s="274">
        <f t="shared" si="482"/>
        <v>1.0855399999999999</v>
      </c>
      <c r="AE1620" s="326">
        <f t="shared" si="489"/>
        <v>48.132726569265067</v>
      </c>
      <c r="AF1620" s="296" t="str">
        <f t="shared" si="490"/>
        <v/>
      </c>
      <c r="AH1620" s="332">
        <v>44701</v>
      </c>
      <c r="AI1620" s="2" t="s">
        <v>108</v>
      </c>
      <c r="AJ1620" s="2" t="s">
        <v>153</v>
      </c>
      <c r="AK1620" s="323">
        <v>47849</v>
      </c>
      <c r="AL1620" s="323">
        <v>48213</v>
      </c>
      <c r="AM1620" s="324">
        <v>8760</v>
      </c>
      <c r="AN1620" s="325">
        <v>121.01</v>
      </c>
      <c r="AO1620" s="274">
        <f t="shared" si="483"/>
        <v>1.0359100000000001</v>
      </c>
      <c r="AP1620" s="326">
        <f t="shared" si="491"/>
        <v>116.81516734079214</v>
      </c>
      <c r="AQ1620" s="296" t="str">
        <f t="shared" si="492"/>
        <v/>
      </c>
      <c r="AS1620" s="332">
        <v>44721</v>
      </c>
      <c r="AT1620" s="2" t="s">
        <v>115</v>
      </c>
      <c r="AU1620" s="2" t="s">
        <v>134</v>
      </c>
      <c r="AV1620" s="323">
        <v>45017</v>
      </c>
      <c r="AW1620" s="323">
        <v>45107</v>
      </c>
      <c r="AX1620" s="324">
        <v>2184</v>
      </c>
      <c r="AY1620" s="325">
        <v>198.09</v>
      </c>
      <c r="AZ1620" s="274">
        <f t="shared" si="484"/>
        <v>1.02495</v>
      </c>
      <c r="BA1620" s="326">
        <f t="shared" si="493"/>
        <v>193.26796429094102</v>
      </c>
      <c r="BB1620" s="296" t="str">
        <f t="shared" si="494"/>
        <v/>
      </c>
      <c r="BC1620" t="str">
        <f t="shared" si="485"/>
        <v/>
      </c>
      <c r="BF1620" s="332">
        <v>45084</v>
      </c>
      <c r="BG1620" s="2" t="s">
        <v>115</v>
      </c>
      <c r="BH1620" s="2" t="s">
        <v>117</v>
      </c>
      <c r="BI1620" s="323">
        <v>45383</v>
      </c>
      <c r="BJ1620" s="323">
        <v>45473</v>
      </c>
      <c r="BK1620" s="324">
        <v>2184</v>
      </c>
      <c r="BL1620" s="325">
        <v>105.79</v>
      </c>
      <c r="BM1620" s="274">
        <f t="shared" si="486"/>
        <v>0.97602</v>
      </c>
      <c r="BN1620" s="326">
        <f t="shared" si="495"/>
        <v>108.38917235302556</v>
      </c>
      <c r="BO1620" s="296">
        <f t="shared" si="496"/>
        <v>108.38917235302556</v>
      </c>
      <c r="BP1620">
        <f t="shared" si="487"/>
        <v>1</v>
      </c>
      <c r="BR1620" s="332">
        <v>45064</v>
      </c>
      <c r="BS1620" s="2" t="s">
        <v>108</v>
      </c>
      <c r="BT1620" s="2" t="s">
        <v>155</v>
      </c>
      <c r="BU1620" s="323">
        <v>48214</v>
      </c>
      <c r="BV1620" s="323">
        <v>48579</v>
      </c>
      <c r="BW1620" s="324">
        <v>8784</v>
      </c>
      <c r="BX1620" s="325">
        <v>93.09</v>
      </c>
      <c r="BY1620" s="274">
        <f t="shared" si="488"/>
        <v>0.97533000000000003</v>
      </c>
      <c r="BZ1620" s="326">
        <f t="shared" si="497"/>
        <v>95.444618744424957</v>
      </c>
      <c r="CA1620" s="296" t="str">
        <f t="shared" si="498"/>
        <v/>
      </c>
    </row>
    <row r="1621" spans="23:79" x14ac:dyDescent="0.25">
      <c r="W1621" s="332">
        <v>44246</v>
      </c>
      <c r="X1621" s="2" t="s">
        <v>108</v>
      </c>
      <c r="Y1621" s="2" t="s">
        <v>110</v>
      </c>
      <c r="Z1621" s="323">
        <v>44927</v>
      </c>
      <c r="AA1621" s="323">
        <v>45291</v>
      </c>
      <c r="AB1621" s="324">
        <v>8760</v>
      </c>
      <c r="AC1621" s="325">
        <v>52.44</v>
      </c>
      <c r="AD1621" s="274">
        <f t="shared" si="482"/>
        <v>1.0855399999999999</v>
      </c>
      <c r="AE1621" s="326">
        <f t="shared" si="489"/>
        <v>48.307754665880573</v>
      </c>
      <c r="AF1621" s="296" t="str">
        <f t="shared" si="490"/>
        <v/>
      </c>
      <c r="AH1621" s="332">
        <v>44701</v>
      </c>
      <c r="AI1621" s="2" t="s">
        <v>108</v>
      </c>
      <c r="AJ1621" s="2" t="s">
        <v>155</v>
      </c>
      <c r="AK1621" s="323">
        <v>48214</v>
      </c>
      <c r="AL1621" s="323">
        <v>48579</v>
      </c>
      <c r="AM1621" s="324">
        <v>8784</v>
      </c>
      <c r="AN1621" s="325">
        <v>121.01</v>
      </c>
      <c r="AO1621" s="274">
        <f t="shared" si="483"/>
        <v>1.0359100000000001</v>
      </c>
      <c r="AP1621" s="326">
        <f t="shared" si="491"/>
        <v>116.81516734079214</v>
      </c>
      <c r="AQ1621" s="296" t="str">
        <f t="shared" si="492"/>
        <v/>
      </c>
      <c r="AS1621" s="332">
        <v>44721</v>
      </c>
      <c r="AT1621" s="2" t="s">
        <v>115</v>
      </c>
      <c r="AU1621" s="2" t="s">
        <v>137</v>
      </c>
      <c r="AV1621" s="323">
        <v>45108</v>
      </c>
      <c r="AW1621" s="323">
        <v>45199</v>
      </c>
      <c r="AX1621" s="324">
        <v>2208</v>
      </c>
      <c r="AY1621" s="325">
        <v>196.61</v>
      </c>
      <c r="AZ1621" s="274">
        <f t="shared" si="484"/>
        <v>1.02495</v>
      </c>
      <c r="BA1621" s="326">
        <f t="shared" si="493"/>
        <v>191.82399141421533</v>
      </c>
      <c r="BB1621" s="296" t="str">
        <f t="shared" si="494"/>
        <v/>
      </c>
      <c r="BC1621" t="str">
        <f t="shared" si="485"/>
        <v/>
      </c>
      <c r="BF1621" s="332">
        <v>45084</v>
      </c>
      <c r="BG1621" s="2" t="s">
        <v>115</v>
      </c>
      <c r="BH1621" s="2" t="s">
        <v>118</v>
      </c>
      <c r="BI1621" s="323">
        <v>45474</v>
      </c>
      <c r="BJ1621" s="323">
        <v>45565</v>
      </c>
      <c r="BK1621" s="324">
        <v>2208</v>
      </c>
      <c r="BL1621" s="325">
        <v>112.12</v>
      </c>
      <c r="BM1621" s="274">
        <f t="shared" si="486"/>
        <v>0.97602</v>
      </c>
      <c r="BN1621" s="326">
        <f t="shared" si="495"/>
        <v>114.87469519067233</v>
      </c>
      <c r="BO1621" s="296">
        <f t="shared" si="496"/>
        <v>114.87469519067233</v>
      </c>
      <c r="BP1621">
        <f t="shared" si="487"/>
        <v>1</v>
      </c>
      <c r="BR1621" s="332">
        <v>45064</v>
      </c>
      <c r="BS1621" s="2" t="s">
        <v>108</v>
      </c>
      <c r="BT1621" s="2" t="s">
        <v>158</v>
      </c>
      <c r="BU1621" s="323">
        <v>48580</v>
      </c>
      <c r="BV1621" s="323">
        <v>48944</v>
      </c>
      <c r="BW1621" s="324">
        <v>8760</v>
      </c>
      <c r="BX1621" s="325">
        <v>92.99</v>
      </c>
      <c r="BY1621" s="274">
        <f t="shared" si="488"/>
        <v>0.97533000000000003</v>
      </c>
      <c r="BZ1621" s="326">
        <f t="shared" si="497"/>
        <v>95.342089344119415</v>
      </c>
      <c r="CA1621" s="296" t="str">
        <f t="shared" si="498"/>
        <v/>
      </c>
    </row>
    <row r="1622" spans="23:79" x14ac:dyDescent="0.25">
      <c r="W1622" s="332">
        <v>44246</v>
      </c>
      <c r="X1622" s="2" t="s">
        <v>108</v>
      </c>
      <c r="Y1622" s="2" t="s">
        <v>111</v>
      </c>
      <c r="Z1622" s="323">
        <v>45292</v>
      </c>
      <c r="AA1622" s="323">
        <v>45657</v>
      </c>
      <c r="AB1622" s="324">
        <v>8784</v>
      </c>
      <c r="AC1622" s="325">
        <v>49.59</v>
      </c>
      <c r="AD1622" s="274">
        <f t="shared" ref="AD1622:AD1685" si="499">VLOOKUP(CONCATENATE(YEAR(W1622),"-",MONTH(W1622)),$A$22:$B$69,2,0)</f>
        <v>1.0855399999999999</v>
      </c>
      <c r="AE1622" s="326">
        <f t="shared" si="489"/>
        <v>45.68233321664794</v>
      </c>
      <c r="AF1622" s="296" t="str">
        <f t="shared" si="490"/>
        <v/>
      </c>
      <c r="AH1622" s="332">
        <v>44700</v>
      </c>
      <c r="AI1622" s="2" t="s">
        <v>108</v>
      </c>
      <c r="AJ1622" s="2" t="s">
        <v>110</v>
      </c>
      <c r="AK1622" s="323">
        <v>44927</v>
      </c>
      <c r="AL1622" s="323">
        <v>45291</v>
      </c>
      <c r="AM1622" s="324">
        <v>8760</v>
      </c>
      <c r="AN1622" s="325">
        <v>227.35</v>
      </c>
      <c r="AO1622" s="274">
        <f t="shared" ref="AO1622:AO1685" si="500">VLOOKUP(CONCATENATE(YEAR(AH1622),"-",MONTH(AH1622)),$A$22:$B$69,2,0)</f>
        <v>1.0359100000000001</v>
      </c>
      <c r="AP1622" s="326">
        <f t="shared" si="491"/>
        <v>219.46887277852321</v>
      </c>
      <c r="AQ1622" s="296" t="str">
        <f t="shared" si="492"/>
        <v/>
      </c>
      <c r="AS1622" s="332">
        <v>44721</v>
      </c>
      <c r="AT1622" s="2" t="s">
        <v>115</v>
      </c>
      <c r="AU1622" s="2" t="s">
        <v>116</v>
      </c>
      <c r="AV1622" s="323">
        <v>45200</v>
      </c>
      <c r="AW1622" s="323">
        <v>45291</v>
      </c>
      <c r="AX1622" s="324">
        <v>2209</v>
      </c>
      <c r="AY1622" s="325">
        <v>253.24</v>
      </c>
      <c r="AZ1622" s="274">
        <f t="shared" ref="AZ1622:AZ1685" si="501">VLOOKUP(CONCATENATE(YEAR(AS1622),"-",MONTH(AS1622)),$A$22:$B$69,2,0)</f>
        <v>1.02495</v>
      </c>
      <c r="BA1622" s="326">
        <f t="shared" si="493"/>
        <v>247.0754670959559</v>
      </c>
      <c r="BB1622" s="296" t="str">
        <f t="shared" si="494"/>
        <v/>
      </c>
      <c r="BC1622">
        <f t="shared" ref="BC1622:BC1685" si="502">IF(OR(AU1622=AU$16,AU1622=AV$16,AU1622=AW$16,AU1622=AX$16),1,"")</f>
        <v>1</v>
      </c>
      <c r="BF1622" s="332">
        <v>45084</v>
      </c>
      <c r="BG1622" s="2" t="s">
        <v>115</v>
      </c>
      <c r="BH1622" s="2" t="s">
        <v>140</v>
      </c>
      <c r="BI1622" s="323">
        <v>45566</v>
      </c>
      <c r="BJ1622" s="323">
        <v>45657</v>
      </c>
      <c r="BK1622" s="324">
        <v>2209</v>
      </c>
      <c r="BL1622" s="325">
        <v>139.91</v>
      </c>
      <c r="BM1622" s="274">
        <f t="shared" ref="BM1622:BM1685" si="503">VLOOKUP(CONCATENATE(YEAR(BF1622),"-",MONTH(BF1622)),$A$22:$B$69,2,0)</f>
        <v>0.97602</v>
      </c>
      <c r="BN1622" s="326">
        <f t="shared" si="495"/>
        <v>143.3474723878609</v>
      </c>
      <c r="BO1622" s="296" t="str">
        <f t="shared" si="496"/>
        <v/>
      </c>
      <c r="BP1622" t="str">
        <f t="shared" ref="BP1622:BP1685" si="504">IF(OR(BH1622=BH$16,BH1622=BI$16,BH1622=BJ$16,BH1622=BK$16),1,"")</f>
        <v/>
      </c>
      <c r="BR1622" s="332">
        <v>45063</v>
      </c>
      <c r="BS1622" s="2" t="s">
        <v>108</v>
      </c>
      <c r="BT1622" s="2" t="s">
        <v>111</v>
      </c>
      <c r="BU1622" s="323">
        <v>45292</v>
      </c>
      <c r="BV1622" s="323">
        <v>45657</v>
      </c>
      <c r="BW1622" s="324">
        <v>8784</v>
      </c>
      <c r="BX1622" s="325">
        <v>141.05000000000001</v>
      </c>
      <c r="BY1622" s="274">
        <f t="shared" ref="BY1622:BY1685" si="505">VLOOKUP(CONCATENATE(YEAR(BR1622),"-",MONTH(BR1622)),$A$22:$B$69,2,0)</f>
        <v>0.97533000000000003</v>
      </c>
      <c r="BZ1622" s="326">
        <f t="shared" si="497"/>
        <v>144.61771913096081</v>
      </c>
      <c r="CA1622" s="296">
        <f t="shared" si="498"/>
        <v>144.61771913096081</v>
      </c>
    </row>
    <row r="1623" spans="23:79" x14ac:dyDescent="0.25">
      <c r="W1623" s="332">
        <v>44246</v>
      </c>
      <c r="X1623" s="2" t="s">
        <v>108</v>
      </c>
      <c r="Y1623" s="2" t="s">
        <v>135</v>
      </c>
      <c r="Z1623" s="323">
        <v>45658</v>
      </c>
      <c r="AA1623" s="323">
        <v>46022</v>
      </c>
      <c r="AB1623" s="324">
        <v>8760</v>
      </c>
      <c r="AC1623" s="325">
        <v>48.78</v>
      </c>
      <c r="AD1623" s="274">
        <f t="shared" si="499"/>
        <v>1.0855399999999999</v>
      </c>
      <c r="AE1623" s="326">
        <f t="shared" ref="AE1623:AE1686" si="506">IF(AC1623="","",AC1623/AD1623)</f>
        <v>44.936160804760767</v>
      </c>
      <c r="AF1623" s="296" t="str">
        <f t="shared" ref="AF1623:AF1686" si="507">IF(AND($W1623&gt;=Y$13,$W1623&lt;=Z$13,$Y1623=AF$16),AE1623,"")</f>
        <v/>
      </c>
      <c r="AH1623" s="332">
        <v>44700</v>
      </c>
      <c r="AI1623" s="2" t="s">
        <v>108</v>
      </c>
      <c r="AJ1623" s="2" t="s">
        <v>111</v>
      </c>
      <c r="AK1623" s="323">
        <v>45292</v>
      </c>
      <c r="AL1623" s="323">
        <v>45657</v>
      </c>
      <c r="AM1623" s="324">
        <v>8784</v>
      </c>
      <c r="AN1623" s="325">
        <v>183.9</v>
      </c>
      <c r="AO1623" s="274">
        <f t="shared" si="500"/>
        <v>1.0359100000000001</v>
      </c>
      <c r="AP1623" s="326">
        <f t="shared" ref="AP1623:AP1686" si="508">IF(AN1623="","",AN1623/AO1623)</f>
        <v>177.52507457211533</v>
      </c>
      <c r="AQ1623" s="296">
        <f t="shared" ref="AQ1623:AQ1686" si="509">IF(AND(AH1623&gt;=AJ$19,AH1623&lt;=AK$19,$AJ1623=AQ$16),AP1623,"")</f>
        <v>177.52507457211533</v>
      </c>
      <c r="AS1623" s="332">
        <v>44721</v>
      </c>
      <c r="AT1623" s="2" t="s">
        <v>115</v>
      </c>
      <c r="AU1623" s="2" t="s">
        <v>111</v>
      </c>
      <c r="AV1623" s="323">
        <v>45292</v>
      </c>
      <c r="AW1623" s="323">
        <v>45382</v>
      </c>
      <c r="AX1623" s="324">
        <v>2183</v>
      </c>
      <c r="AY1623" s="325">
        <v>234.72</v>
      </c>
      <c r="AZ1623" s="274">
        <f t="shared" si="501"/>
        <v>1.02495</v>
      </c>
      <c r="BA1623" s="326">
        <f t="shared" ref="BA1623:BA1686" si="510">IF(AY1623="","",AY1623/AZ1623)</f>
        <v>229.00629298990194</v>
      </c>
      <c r="BB1623" s="296" t="str">
        <f t="shared" ref="BB1623:BB1686" si="511">IF(AND(AS1623&gt;=BA$16,AS1623&lt;=BB$16,BC1623=1),BA1623,"")</f>
        <v/>
      </c>
      <c r="BC1623">
        <f t="shared" si="502"/>
        <v>1</v>
      </c>
      <c r="BF1623" s="332">
        <v>45084</v>
      </c>
      <c r="BG1623" s="2" t="s">
        <v>115</v>
      </c>
      <c r="BH1623" s="2" t="s">
        <v>135</v>
      </c>
      <c r="BI1623" s="323">
        <v>45658</v>
      </c>
      <c r="BJ1623" s="323">
        <v>45747</v>
      </c>
      <c r="BK1623" s="324">
        <v>2159</v>
      </c>
      <c r="BL1623" s="325">
        <v>142.54</v>
      </c>
      <c r="BM1623" s="274">
        <f t="shared" si="503"/>
        <v>0.97602</v>
      </c>
      <c r="BN1623" s="326">
        <f t="shared" ref="BN1623:BN1686" si="512">IF(BL1623="","",BL1623/BM1623)</f>
        <v>146.04208930144873</v>
      </c>
      <c r="BO1623" s="296" t="str">
        <f t="shared" ref="BO1623:BO1686" si="513">IF(AND(BF1623&gt;=BH$19,BF1623&lt;=BI$19,BP1623=1),BN1623,"")</f>
        <v/>
      </c>
      <c r="BP1623" t="str">
        <f t="shared" si="504"/>
        <v/>
      </c>
      <c r="BR1623" s="332">
        <v>45063</v>
      </c>
      <c r="BS1623" s="2" t="s">
        <v>108</v>
      </c>
      <c r="BT1623" s="2" t="s">
        <v>135</v>
      </c>
      <c r="BU1623" s="323">
        <v>45658</v>
      </c>
      <c r="BV1623" s="323">
        <v>46022</v>
      </c>
      <c r="BW1623" s="324">
        <v>8760</v>
      </c>
      <c r="BX1623" s="325">
        <v>126.44</v>
      </c>
      <c r="BY1623" s="274">
        <f t="shared" si="505"/>
        <v>0.97533000000000003</v>
      </c>
      <c r="BZ1623" s="326">
        <f t="shared" ref="BZ1623:BZ1686" si="514">IF(BX1623="","",BX1623/BY1623)</f>
        <v>129.63817374632174</v>
      </c>
      <c r="CA1623" s="296" t="str">
        <f t="shared" ref="CA1623:CA1686" si="515">IF(AND(BR1623&gt;=BZ$16,BR1623&lt;=CA$16,BT1623=BT$16),BZ1623,"")</f>
        <v/>
      </c>
    </row>
    <row r="1624" spans="23:79" x14ac:dyDescent="0.25">
      <c r="W1624" s="332">
        <v>44246</v>
      </c>
      <c r="X1624" s="2" t="s">
        <v>108</v>
      </c>
      <c r="Y1624" s="2" t="s">
        <v>138</v>
      </c>
      <c r="Z1624" s="323">
        <v>46023</v>
      </c>
      <c r="AA1624" s="323">
        <v>46387</v>
      </c>
      <c r="AB1624" s="324">
        <v>8760</v>
      </c>
      <c r="AC1624" s="325">
        <v>48.98</v>
      </c>
      <c r="AD1624" s="274">
        <f t="shared" si="499"/>
        <v>1.0855399999999999</v>
      </c>
      <c r="AE1624" s="326">
        <f t="shared" si="506"/>
        <v>45.120400906461299</v>
      </c>
      <c r="AF1624" s="296" t="str">
        <f t="shared" si="507"/>
        <v/>
      </c>
      <c r="AH1624" s="332">
        <v>44700</v>
      </c>
      <c r="AI1624" s="2" t="s">
        <v>108</v>
      </c>
      <c r="AJ1624" s="2" t="s">
        <v>135</v>
      </c>
      <c r="AK1624" s="323">
        <v>45658</v>
      </c>
      <c r="AL1624" s="323">
        <v>46022</v>
      </c>
      <c r="AM1624" s="324">
        <v>8760</v>
      </c>
      <c r="AN1624" s="325">
        <v>164.67</v>
      </c>
      <c r="AO1624" s="274">
        <f t="shared" si="500"/>
        <v>1.0359100000000001</v>
      </c>
      <c r="AP1624" s="326">
        <f t="shared" si="508"/>
        <v>158.96168586074077</v>
      </c>
      <c r="AQ1624" s="296" t="str">
        <f t="shared" si="509"/>
        <v/>
      </c>
      <c r="AS1624" s="332">
        <v>44721</v>
      </c>
      <c r="AT1624" s="2" t="s">
        <v>115</v>
      </c>
      <c r="AU1624" s="2" t="s">
        <v>117</v>
      </c>
      <c r="AV1624" s="323">
        <v>45383</v>
      </c>
      <c r="AW1624" s="323">
        <v>45473</v>
      </c>
      <c r="AX1624" s="324">
        <v>2184</v>
      </c>
      <c r="AY1624" s="325">
        <v>150.80000000000001</v>
      </c>
      <c r="AZ1624" s="274">
        <f t="shared" si="501"/>
        <v>1.02495</v>
      </c>
      <c r="BA1624" s="326">
        <f t="shared" si="510"/>
        <v>147.12912825015854</v>
      </c>
      <c r="BB1624" s="296" t="str">
        <f t="shared" si="511"/>
        <v/>
      </c>
      <c r="BC1624">
        <f t="shared" si="502"/>
        <v>1</v>
      </c>
      <c r="BF1624" s="332">
        <v>45084</v>
      </c>
      <c r="BG1624" s="2" t="s">
        <v>115</v>
      </c>
      <c r="BH1624" s="2" t="s">
        <v>145</v>
      </c>
      <c r="BI1624" s="323">
        <v>45748</v>
      </c>
      <c r="BJ1624" s="323">
        <v>45838</v>
      </c>
      <c r="BK1624" s="324">
        <v>2184</v>
      </c>
      <c r="BL1624" s="325">
        <v>97.91</v>
      </c>
      <c r="BM1624" s="274">
        <f t="shared" si="503"/>
        <v>0.97602</v>
      </c>
      <c r="BN1624" s="326">
        <f t="shared" si="512"/>
        <v>100.31556730394868</v>
      </c>
      <c r="BO1624" s="296" t="str">
        <f t="shared" si="513"/>
        <v/>
      </c>
      <c r="BP1624" t="str">
        <f t="shared" si="504"/>
        <v/>
      </c>
      <c r="BR1624" s="332">
        <v>45063</v>
      </c>
      <c r="BS1624" s="2" t="s">
        <v>108</v>
      </c>
      <c r="BT1624" s="2" t="s">
        <v>138</v>
      </c>
      <c r="BU1624" s="323">
        <v>46023</v>
      </c>
      <c r="BV1624" s="323">
        <v>46387</v>
      </c>
      <c r="BW1624" s="324">
        <v>8760</v>
      </c>
      <c r="BX1624" s="325">
        <v>109.45</v>
      </c>
      <c r="BY1624" s="274">
        <f t="shared" si="505"/>
        <v>0.97533000000000003</v>
      </c>
      <c r="BZ1624" s="326">
        <f t="shared" si="514"/>
        <v>112.21842863441091</v>
      </c>
      <c r="CA1624" s="296" t="str">
        <f t="shared" si="515"/>
        <v/>
      </c>
    </row>
    <row r="1625" spans="23:79" x14ac:dyDescent="0.25">
      <c r="W1625" s="332">
        <v>44246</v>
      </c>
      <c r="X1625" s="2" t="s">
        <v>108</v>
      </c>
      <c r="Y1625" s="2" t="s">
        <v>141</v>
      </c>
      <c r="Z1625" s="323">
        <v>46388</v>
      </c>
      <c r="AA1625" s="323">
        <v>46752</v>
      </c>
      <c r="AB1625" s="324">
        <v>8760</v>
      </c>
      <c r="AC1625" s="325">
        <v>49.35</v>
      </c>
      <c r="AD1625" s="274">
        <f t="shared" si="499"/>
        <v>1.0855399999999999</v>
      </c>
      <c r="AE1625" s="326">
        <f t="shared" si="506"/>
        <v>45.461245094607293</v>
      </c>
      <c r="AF1625" s="296" t="str">
        <f t="shared" si="507"/>
        <v/>
      </c>
      <c r="AH1625" s="332">
        <v>44700</v>
      </c>
      <c r="AI1625" s="2" t="s">
        <v>108</v>
      </c>
      <c r="AJ1625" s="2" t="s">
        <v>138</v>
      </c>
      <c r="AK1625" s="323">
        <v>46023</v>
      </c>
      <c r="AL1625" s="323">
        <v>46387</v>
      </c>
      <c r="AM1625" s="324">
        <v>8760</v>
      </c>
      <c r="AN1625" s="325">
        <v>139.5</v>
      </c>
      <c r="AO1625" s="274">
        <f t="shared" si="500"/>
        <v>1.0359100000000001</v>
      </c>
      <c r="AP1625" s="326">
        <f t="shared" si="508"/>
        <v>134.66420828064213</v>
      </c>
      <c r="AQ1625" s="296" t="str">
        <f t="shared" si="509"/>
        <v/>
      </c>
      <c r="AS1625" s="332">
        <v>44721</v>
      </c>
      <c r="AT1625" s="2" t="s">
        <v>115</v>
      </c>
      <c r="AU1625" s="2" t="s">
        <v>118</v>
      </c>
      <c r="AV1625" s="323">
        <v>45474</v>
      </c>
      <c r="AW1625" s="323">
        <v>45565</v>
      </c>
      <c r="AX1625" s="324">
        <v>2208</v>
      </c>
      <c r="AY1625" s="325">
        <v>151.05000000000001</v>
      </c>
      <c r="AZ1625" s="274">
        <f t="shared" si="501"/>
        <v>1.02495</v>
      </c>
      <c r="BA1625" s="326">
        <f t="shared" si="510"/>
        <v>147.37304258744331</v>
      </c>
      <c r="BB1625" s="296" t="str">
        <f t="shared" si="511"/>
        <v/>
      </c>
      <c r="BC1625">
        <f t="shared" si="502"/>
        <v>1</v>
      </c>
      <c r="BF1625" s="332">
        <v>45084</v>
      </c>
      <c r="BG1625" s="2" t="s">
        <v>115</v>
      </c>
      <c r="BH1625" s="2" t="s">
        <v>148</v>
      </c>
      <c r="BI1625" s="323">
        <v>45839</v>
      </c>
      <c r="BJ1625" s="323">
        <v>45930</v>
      </c>
      <c r="BK1625" s="324">
        <v>2208</v>
      </c>
      <c r="BL1625" s="325">
        <v>97.37</v>
      </c>
      <c r="BM1625" s="274">
        <f t="shared" si="503"/>
        <v>0.97602</v>
      </c>
      <c r="BN1625" s="326">
        <f t="shared" si="512"/>
        <v>99.762299952869824</v>
      </c>
      <c r="BO1625" s="296" t="str">
        <f t="shared" si="513"/>
        <v/>
      </c>
      <c r="BP1625" t="str">
        <f t="shared" si="504"/>
        <v/>
      </c>
      <c r="BR1625" s="332">
        <v>45063</v>
      </c>
      <c r="BS1625" s="2" t="s">
        <v>108</v>
      </c>
      <c r="BT1625" s="2" t="s">
        <v>141</v>
      </c>
      <c r="BU1625" s="323">
        <v>46388</v>
      </c>
      <c r="BV1625" s="323">
        <v>46752</v>
      </c>
      <c r="BW1625" s="324">
        <v>8760</v>
      </c>
      <c r="BX1625" s="325">
        <v>97.4</v>
      </c>
      <c r="BY1625" s="274">
        <f t="shared" si="505"/>
        <v>0.97533000000000003</v>
      </c>
      <c r="BZ1625" s="326">
        <f t="shared" si="514"/>
        <v>99.863635897593639</v>
      </c>
      <c r="CA1625" s="296" t="str">
        <f t="shared" si="515"/>
        <v/>
      </c>
    </row>
    <row r="1626" spans="23:79" x14ac:dyDescent="0.25">
      <c r="W1626" s="332">
        <v>44245</v>
      </c>
      <c r="X1626" s="2" t="s">
        <v>108</v>
      </c>
      <c r="Y1626" s="2" t="s">
        <v>133</v>
      </c>
      <c r="Z1626" s="323">
        <v>44562</v>
      </c>
      <c r="AA1626" s="323">
        <v>44926</v>
      </c>
      <c r="AB1626" s="324">
        <v>8760</v>
      </c>
      <c r="AC1626" s="325">
        <v>52.3</v>
      </c>
      <c r="AD1626" s="274">
        <f t="shared" si="499"/>
        <v>1.0855399999999999</v>
      </c>
      <c r="AE1626" s="326">
        <f t="shared" si="506"/>
        <v>48.178786594690202</v>
      </c>
      <c r="AF1626" s="296" t="str">
        <f t="shared" si="507"/>
        <v/>
      </c>
      <c r="AH1626" s="332">
        <v>44700</v>
      </c>
      <c r="AI1626" s="2" t="s">
        <v>108</v>
      </c>
      <c r="AJ1626" s="2" t="s">
        <v>141</v>
      </c>
      <c r="AK1626" s="323">
        <v>46388</v>
      </c>
      <c r="AL1626" s="323">
        <v>46752</v>
      </c>
      <c r="AM1626" s="324">
        <v>8760</v>
      </c>
      <c r="AN1626" s="325">
        <v>122.51</v>
      </c>
      <c r="AO1626" s="274">
        <f t="shared" si="500"/>
        <v>1.0359100000000001</v>
      </c>
      <c r="AP1626" s="326">
        <f t="shared" si="508"/>
        <v>118.26316958036894</v>
      </c>
      <c r="AQ1626" s="296" t="str">
        <f t="shared" si="509"/>
        <v/>
      </c>
      <c r="AS1626" s="332">
        <v>44721</v>
      </c>
      <c r="AT1626" s="2" t="s">
        <v>115</v>
      </c>
      <c r="AU1626" s="2" t="s">
        <v>140</v>
      </c>
      <c r="AV1626" s="323">
        <v>45566</v>
      </c>
      <c r="AW1626" s="323">
        <v>45657</v>
      </c>
      <c r="AX1626" s="324">
        <v>2209</v>
      </c>
      <c r="AY1626" s="325">
        <v>188.49</v>
      </c>
      <c r="AZ1626" s="274">
        <f t="shared" si="501"/>
        <v>1.02495</v>
      </c>
      <c r="BA1626" s="326">
        <f t="shared" si="510"/>
        <v>183.90165373920681</v>
      </c>
      <c r="BB1626" s="296" t="str">
        <f t="shared" si="511"/>
        <v/>
      </c>
      <c r="BC1626" t="str">
        <f t="shared" si="502"/>
        <v/>
      </c>
      <c r="BF1626" s="332">
        <v>45084</v>
      </c>
      <c r="BG1626" s="2" t="s">
        <v>115</v>
      </c>
      <c r="BH1626" s="2" t="s">
        <v>152</v>
      </c>
      <c r="BI1626" s="323">
        <v>45931</v>
      </c>
      <c r="BJ1626" s="323">
        <v>46022</v>
      </c>
      <c r="BK1626" s="324">
        <v>2209</v>
      </c>
      <c r="BL1626" s="325">
        <v>121.34</v>
      </c>
      <c r="BM1626" s="274">
        <f t="shared" si="503"/>
        <v>0.97602</v>
      </c>
      <c r="BN1626" s="326">
        <f t="shared" si="512"/>
        <v>124.32122292575973</v>
      </c>
      <c r="BO1626" s="296" t="str">
        <f t="shared" si="513"/>
        <v/>
      </c>
      <c r="BP1626" t="str">
        <f t="shared" si="504"/>
        <v/>
      </c>
      <c r="BR1626" s="332">
        <v>45063</v>
      </c>
      <c r="BS1626" s="2" t="s">
        <v>108</v>
      </c>
      <c r="BT1626" s="2" t="s">
        <v>143</v>
      </c>
      <c r="BU1626" s="323">
        <v>46753</v>
      </c>
      <c r="BV1626" s="323">
        <v>47118</v>
      </c>
      <c r="BW1626" s="324">
        <v>8784</v>
      </c>
      <c r="BX1626" s="325">
        <v>97.41</v>
      </c>
      <c r="BY1626" s="274">
        <f t="shared" si="505"/>
        <v>0.97533000000000003</v>
      </c>
      <c r="BZ1626" s="326">
        <f t="shared" si="514"/>
        <v>99.873888837624179</v>
      </c>
      <c r="CA1626" s="296" t="str">
        <f t="shared" si="515"/>
        <v/>
      </c>
    </row>
    <row r="1627" spans="23:79" x14ac:dyDescent="0.25">
      <c r="W1627" s="332">
        <v>44245</v>
      </c>
      <c r="X1627" s="2" t="s">
        <v>108</v>
      </c>
      <c r="Y1627" s="2" t="s">
        <v>110</v>
      </c>
      <c r="Z1627" s="323">
        <v>44927</v>
      </c>
      <c r="AA1627" s="323">
        <v>45291</v>
      </c>
      <c r="AB1627" s="324">
        <v>8760</v>
      </c>
      <c r="AC1627" s="325">
        <v>52.54</v>
      </c>
      <c r="AD1627" s="274">
        <f t="shared" si="499"/>
        <v>1.0855399999999999</v>
      </c>
      <c r="AE1627" s="326">
        <f t="shared" si="506"/>
        <v>48.399874716730842</v>
      </c>
      <c r="AF1627" s="296" t="str">
        <f t="shared" si="507"/>
        <v/>
      </c>
      <c r="AH1627" s="332">
        <v>44700</v>
      </c>
      <c r="AI1627" s="2" t="s">
        <v>108</v>
      </c>
      <c r="AJ1627" s="2" t="s">
        <v>143</v>
      </c>
      <c r="AK1627" s="323">
        <v>46753</v>
      </c>
      <c r="AL1627" s="323">
        <v>47118</v>
      </c>
      <c r="AM1627" s="324">
        <v>8784</v>
      </c>
      <c r="AN1627" s="325">
        <v>120.66</v>
      </c>
      <c r="AO1627" s="274">
        <f t="shared" si="500"/>
        <v>1.0359100000000001</v>
      </c>
      <c r="AP1627" s="326">
        <f t="shared" si="508"/>
        <v>116.47730015155756</v>
      </c>
      <c r="AQ1627" s="296" t="str">
        <f t="shared" si="509"/>
        <v/>
      </c>
      <c r="AS1627" s="332">
        <v>44721</v>
      </c>
      <c r="AT1627" s="2" t="s">
        <v>115</v>
      </c>
      <c r="AU1627" s="2" t="s">
        <v>135</v>
      </c>
      <c r="AV1627" s="323">
        <v>45658</v>
      </c>
      <c r="AW1627" s="323">
        <v>45747</v>
      </c>
      <c r="AX1627" s="324">
        <v>2159</v>
      </c>
      <c r="AY1627" s="325">
        <v>184.54</v>
      </c>
      <c r="AZ1627" s="274">
        <f t="shared" si="501"/>
        <v>1.02495</v>
      </c>
      <c r="BA1627" s="326">
        <f t="shared" si="510"/>
        <v>180.04780721010781</v>
      </c>
      <c r="BB1627" s="296" t="str">
        <f t="shared" si="511"/>
        <v/>
      </c>
      <c r="BC1627" t="str">
        <f t="shared" si="502"/>
        <v/>
      </c>
      <c r="BF1627" s="332">
        <v>45084</v>
      </c>
      <c r="BG1627" s="2" t="s">
        <v>115</v>
      </c>
      <c r="BH1627" s="2" t="s">
        <v>138</v>
      </c>
      <c r="BI1627" s="323">
        <v>46023</v>
      </c>
      <c r="BJ1627" s="323">
        <v>46112</v>
      </c>
      <c r="BK1627" s="324">
        <v>2159</v>
      </c>
      <c r="BL1627" s="325"/>
      <c r="BM1627" s="274">
        <f t="shared" si="503"/>
        <v>0.97602</v>
      </c>
      <c r="BN1627" s="326" t="str">
        <f t="shared" si="512"/>
        <v/>
      </c>
      <c r="BO1627" s="296" t="str">
        <f t="shared" si="513"/>
        <v/>
      </c>
      <c r="BP1627" t="str">
        <f t="shared" si="504"/>
        <v/>
      </c>
      <c r="BR1627" s="332">
        <v>45063</v>
      </c>
      <c r="BS1627" s="2" t="s">
        <v>108</v>
      </c>
      <c r="BT1627" s="2" t="s">
        <v>146</v>
      </c>
      <c r="BU1627" s="323">
        <v>47119</v>
      </c>
      <c r="BV1627" s="323">
        <v>47483</v>
      </c>
      <c r="BW1627" s="324">
        <v>8760</v>
      </c>
      <c r="BX1627" s="325">
        <v>94.91</v>
      </c>
      <c r="BY1627" s="274">
        <f t="shared" si="505"/>
        <v>0.97533000000000003</v>
      </c>
      <c r="BZ1627" s="326">
        <f t="shared" si="514"/>
        <v>97.310653829985739</v>
      </c>
      <c r="CA1627" s="296" t="str">
        <f t="shared" si="515"/>
        <v/>
      </c>
    </row>
    <row r="1628" spans="23:79" x14ac:dyDescent="0.25">
      <c r="W1628" s="332">
        <v>44245</v>
      </c>
      <c r="X1628" s="2" t="s">
        <v>108</v>
      </c>
      <c r="Y1628" s="2" t="s">
        <v>111</v>
      </c>
      <c r="Z1628" s="323">
        <v>45292</v>
      </c>
      <c r="AA1628" s="323">
        <v>45657</v>
      </c>
      <c r="AB1628" s="324">
        <v>8784</v>
      </c>
      <c r="AC1628" s="325">
        <v>49.68</v>
      </c>
      <c r="AD1628" s="274">
        <f t="shared" si="499"/>
        <v>1.0855399999999999</v>
      </c>
      <c r="AE1628" s="326">
        <f t="shared" si="506"/>
        <v>45.765241262413177</v>
      </c>
      <c r="AF1628" s="296" t="str">
        <f t="shared" si="507"/>
        <v/>
      </c>
      <c r="AH1628" s="332">
        <v>44700</v>
      </c>
      <c r="AI1628" s="2" t="s">
        <v>108</v>
      </c>
      <c r="AJ1628" s="2" t="s">
        <v>146</v>
      </c>
      <c r="AK1628" s="323">
        <v>47119</v>
      </c>
      <c r="AL1628" s="323">
        <v>47483</v>
      </c>
      <c r="AM1628" s="324">
        <v>8760</v>
      </c>
      <c r="AN1628" s="325">
        <v>119.42</v>
      </c>
      <c r="AO1628" s="274">
        <f t="shared" si="500"/>
        <v>1.0359100000000001</v>
      </c>
      <c r="AP1628" s="326">
        <f t="shared" si="508"/>
        <v>115.28028496684074</v>
      </c>
      <c r="AQ1628" s="296" t="str">
        <f t="shared" si="509"/>
        <v/>
      </c>
      <c r="AS1628" s="332">
        <v>44720</v>
      </c>
      <c r="AT1628" s="2" t="s">
        <v>115</v>
      </c>
      <c r="AU1628" s="2" t="s">
        <v>200</v>
      </c>
      <c r="AV1628" s="323">
        <v>44743</v>
      </c>
      <c r="AW1628" s="323">
        <v>44834</v>
      </c>
      <c r="AX1628" s="324">
        <v>2208</v>
      </c>
      <c r="AY1628" s="325">
        <v>189.36</v>
      </c>
      <c r="AZ1628" s="274">
        <f t="shared" si="501"/>
        <v>1.02495</v>
      </c>
      <c r="BA1628" s="326">
        <f t="shared" si="510"/>
        <v>184.75047563295772</v>
      </c>
      <c r="BB1628" s="296" t="str">
        <f t="shared" si="511"/>
        <v/>
      </c>
      <c r="BC1628" t="str">
        <f t="shared" si="502"/>
        <v/>
      </c>
      <c r="BF1628" s="332">
        <v>45083</v>
      </c>
      <c r="BG1628" s="2" t="s">
        <v>115</v>
      </c>
      <c r="BH1628" s="2" t="s">
        <v>137</v>
      </c>
      <c r="BI1628" s="323">
        <v>45108</v>
      </c>
      <c r="BJ1628" s="323">
        <v>45199</v>
      </c>
      <c r="BK1628" s="324">
        <v>2208</v>
      </c>
      <c r="BL1628" s="325">
        <v>88.25</v>
      </c>
      <c r="BM1628" s="274">
        <f t="shared" si="503"/>
        <v>0.97602</v>
      </c>
      <c r="BN1628" s="326">
        <f t="shared" si="512"/>
        <v>90.418229134648882</v>
      </c>
      <c r="BO1628" s="296" t="str">
        <f t="shared" si="513"/>
        <v/>
      </c>
      <c r="BP1628" t="str">
        <f t="shared" si="504"/>
        <v/>
      </c>
      <c r="BR1628" s="332">
        <v>45063</v>
      </c>
      <c r="BS1628" s="2" t="s">
        <v>108</v>
      </c>
      <c r="BT1628" s="2" t="s">
        <v>149</v>
      </c>
      <c r="BU1628" s="323">
        <v>47484</v>
      </c>
      <c r="BV1628" s="323">
        <v>47848</v>
      </c>
      <c r="BW1628" s="324">
        <v>8760</v>
      </c>
      <c r="BX1628" s="325">
        <v>95.21</v>
      </c>
      <c r="BY1628" s="274">
        <f t="shared" si="505"/>
        <v>0.97533000000000003</v>
      </c>
      <c r="BZ1628" s="326">
        <f t="shared" si="514"/>
        <v>97.618242030902351</v>
      </c>
      <c r="CA1628" s="296" t="str">
        <f t="shared" si="515"/>
        <v/>
      </c>
    </row>
    <row r="1629" spans="23:79" x14ac:dyDescent="0.25">
      <c r="W1629" s="332">
        <v>44245</v>
      </c>
      <c r="X1629" s="2" t="s">
        <v>108</v>
      </c>
      <c r="Y1629" s="2" t="s">
        <v>135</v>
      </c>
      <c r="Z1629" s="323">
        <v>45658</v>
      </c>
      <c r="AA1629" s="323">
        <v>46022</v>
      </c>
      <c r="AB1629" s="324">
        <v>8760</v>
      </c>
      <c r="AC1629" s="325">
        <v>48.48</v>
      </c>
      <c r="AD1629" s="274">
        <f t="shared" si="499"/>
        <v>1.0855399999999999</v>
      </c>
      <c r="AE1629" s="326">
        <f t="shared" si="506"/>
        <v>44.65980065220996</v>
      </c>
      <c r="AF1629" s="296" t="str">
        <f t="shared" si="507"/>
        <v/>
      </c>
      <c r="AH1629" s="332">
        <v>44700</v>
      </c>
      <c r="AI1629" s="2" t="s">
        <v>108</v>
      </c>
      <c r="AJ1629" s="2" t="s">
        <v>149</v>
      </c>
      <c r="AK1629" s="323">
        <v>47484</v>
      </c>
      <c r="AL1629" s="323">
        <v>47848</v>
      </c>
      <c r="AM1629" s="324">
        <v>8760</v>
      </c>
      <c r="AN1629" s="325">
        <v>119.05</v>
      </c>
      <c r="AO1629" s="274">
        <f t="shared" si="500"/>
        <v>1.0359100000000001</v>
      </c>
      <c r="AP1629" s="326">
        <f t="shared" si="508"/>
        <v>114.92311108107846</v>
      </c>
      <c r="AQ1629" s="296" t="str">
        <f t="shared" si="509"/>
        <v/>
      </c>
      <c r="AS1629" s="332">
        <v>44720</v>
      </c>
      <c r="AT1629" s="2" t="s">
        <v>115</v>
      </c>
      <c r="AU1629" s="2" t="s">
        <v>186</v>
      </c>
      <c r="AV1629" s="323">
        <v>44835</v>
      </c>
      <c r="AW1629" s="323">
        <v>44926</v>
      </c>
      <c r="AX1629" s="324">
        <v>2209</v>
      </c>
      <c r="AY1629" s="325">
        <v>252.09</v>
      </c>
      <c r="AZ1629" s="274">
        <f t="shared" si="501"/>
        <v>1.02495</v>
      </c>
      <c r="BA1629" s="326">
        <f t="shared" si="510"/>
        <v>245.95346114444607</v>
      </c>
      <c r="BB1629" s="296" t="str">
        <f t="shared" si="511"/>
        <v/>
      </c>
      <c r="BC1629" t="str">
        <f t="shared" si="502"/>
        <v/>
      </c>
      <c r="BF1629" s="332">
        <v>45083</v>
      </c>
      <c r="BG1629" s="2" t="s">
        <v>115</v>
      </c>
      <c r="BH1629" s="2" t="s">
        <v>116</v>
      </c>
      <c r="BI1629" s="323">
        <v>45200</v>
      </c>
      <c r="BJ1629" s="323">
        <v>45291</v>
      </c>
      <c r="BK1629" s="324">
        <v>2209</v>
      </c>
      <c r="BL1629" s="325">
        <v>113.1</v>
      </c>
      <c r="BM1629" s="274">
        <f t="shared" si="503"/>
        <v>0.97602</v>
      </c>
      <c r="BN1629" s="326">
        <f t="shared" si="512"/>
        <v>115.8787729759636</v>
      </c>
      <c r="BO1629" s="296">
        <f t="shared" si="513"/>
        <v>115.8787729759636</v>
      </c>
      <c r="BP1629">
        <f t="shared" si="504"/>
        <v>1</v>
      </c>
      <c r="BR1629" s="332">
        <v>45063</v>
      </c>
      <c r="BS1629" s="2" t="s">
        <v>108</v>
      </c>
      <c r="BT1629" s="2" t="s">
        <v>153</v>
      </c>
      <c r="BU1629" s="323">
        <v>47849</v>
      </c>
      <c r="BV1629" s="323">
        <v>48213</v>
      </c>
      <c r="BW1629" s="324">
        <v>8760</v>
      </c>
      <c r="BX1629" s="325">
        <v>94.93</v>
      </c>
      <c r="BY1629" s="274">
        <f t="shared" si="505"/>
        <v>0.97533000000000003</v>
      </c>
      <c r="BZ1629" s="326">
        <f t="shared" si="514"/>
        <v>97.331159710046862</v>
      </c>
      <c r="CA1629" s="296" t="str">
        <f t="shared" si="515"/>
        <v/>
      </c>
    </row>
    <row r="1630" spans="23:79" x14ac:dyDescent="0.25">
      <c r="W1630" s="332">
        <v>44245</v>
      </c>
      <c r="X1630" s="2" t="s">
        <v>108</v>
      </c>
      <c r="Y1630" s="2" t="s">
        <v>138</v>
      </c>
      <c r="Z1630" s="323">
        <v>46023</v>
      </c>
      <c r="AA1630" s="323">
        <v>46387</v>
      </c>
      <c r="AB1630" s="324">
        <v>8760</v>
      </c>
      <c r="AC1630" s="325">
        <v>48.68</v>
      </c>
      <c r="AD1630" s="274">
        <f t="shared" si="499"/>
        <v>1.0855399999999999</v>
      </c>
      <c r="AE1630" s="326">
        <f t="shared" si="506"/>
        <v>44.844040753910498</v>
      </c>
      <c r="AF1630" s="296" t="str">
        <f t="shared" si="507"/>
        <v/>
      </c>
      <c r="AH1630" s="332">
        <v>44700</v>
      </c>
      <c r="AI1630" s="2" t="s">
        <v>108</v>
      </c>
      <c r="AJ1630" s="2" t="s">
        <v>153</v>
      </c>
      <c r="AK1630" s="323">
        <v>47849</v>
      </c>
      <c r="AL1630" s="323">
        <v>48213</v>
      </c>
      <c r="AM1630" s="324">
        <v>8760</v>
      </c>
      <c r="AN1630" s="325">
        <v>118.72</v>
      </c>
      <c r="AO1630" s="274">
        <f t="shared" si="500"/>
        <v>1.0359100000000001</v>
      </c>
      <c r="AP1630" s="326">
        <f t="shared" si="508"/>
        <v>114.60455058837157</v>
      </c>
      <c r="AQ1630" s="296" t="str">
        <f t="shared" si="509"/>
        <v/>
      </c>
      <c r="AS1630" s="332">
        <v>44720</v>
      </c>
      <c r="AT1630" s="2" t="s">
        <v>115</v>
      </c>
      <c r="AU1630" s="2" t="s">
        <v>110</v>
      </c>
      <c r="AV1630" s="323">
        <v>44927</v>
      </c>
      <c r="AW1630" s="323">
        <v>45016</v>
      </c>
      <c r="AX1630" s="324">
        <v>2159</v>
      </c>
      <c r="AY1630" s="325">
        <v>282.81</v>
      </c>
      <c r="AZ1630" s="274">
        <f t="shared" si="501"/>
        <v>1.02495</v>
      </c>
      <c r="BA1630" s="326">
        <f t="shared" si="510"/>
        <v>275.92565490999561</v>
      </c>
      <c r="BB1630" s="296" t="str">
        <f t="shared" si="511"/>
        <v/>
      </c>
      <c r="BC1630" t="str">
        <f t="shared" si="502"/>
        <v/>
      </c>
      <c r="BF1630" s="332">
        <v>45083</v>
      </c>
      <c r="BG1630" s="2" t="s">
        <v>115</v>
      </c>
      <c r="BH1630" s="2" t="s">
        <v>111</v>
      </c>
      <c r="BI1630" s="323">
        <v>45292</v>
      </c>
      <c r="BJ1630" s="323">
        <v>45382</v>
      </c>
      <c r="BK1630" s="324">
        <v>2183</v>
      </c>
      <c r="BL1630" s="325">
        <v>128.08000000000001</v>
      </c>
      <c r="BM1630" s="274">
        <f t="shared" si="503"/>
        <v>0.97602</v>
      </c>
      <c r="BN1630" s="326">
        <f t="shared" si="512"/>
        <v>131.22681912255896</v>
      </c>
      <c r="BO1630" s="296">
        <f t="shared" si="513"/>
        <v>131.22681912255896</v>
      </c>
      <c r="BP1630">
        <f t="shared" si="504"/>
        <v>1</v>
      </c>
      <c r="BR1630" s="332">
        <v>45063</v>
      </c>
      <c r="BS1630" s="2" t="s">
        <v>108</v>
      </c>
      <c r="BT1630" s="2" t="s">
        <v>155</v>
      </c>
      <c r="BU1630" s="323">
        <v>48214</v>
      </c>
      <c r="BV1630" s="323">
        <v>48579</v>
      </c>
      <c r="BW1630" s="324">
        <v>8784</v>
      </c>
      <c r="BX1630" s="325">
        <v>94.43</v>
      </c>
      <c r="BY1630" s="274">
        <f t="shared" si="505"/>
        <v>0.97533000000000003</v>
      </c>
      <c r="BZ1630" s="326">
        <f t="shared" si="514"/>
        <v>96.818512708519165</v>
      </c>
      <c r="CA1630" s="296" t="str">
        <f t="shared" si="515"/>
        <v/>
      </c>
    </row>
    <row r="1631" spans="23:79" x14ac:dyDescent="0.25">
      <c r="W1631" s="332">
        <v>44245</v>
      </c>
      <c r="X1631" s="2" t="s">
        <v>108</v>
      </c>
      <c r="Y1631" s="2" t="s">
        <v>141</v>
      </c>
      <c r="Z1631" s="323">
        <v>46388</v>
      </c>
      <c r="AA1631" s="323">
        <v>46752</v>
      </c>
      <c r="AB1631" s="324">
        <v>8760</v>
      </c>
      <c r="AC1631" s="325">
        <v>49.05</v>
      </c>
      <c r="AD1631" s="274">
        <f t="shared" si="499"/>
        <v>1.0855399999999999</v>
      </c>
      <c r="AE1631" s="326">
        <f t="shared" si="506"/>
        <v>45.184884942056485</v>
      </c>
      <c r="AF1631" s="296" t="str">
        <f t="shared" si="507"/>
        <v/>
      </c>
      <c r="AH1631" s="332">
        <v>44700</v>
      </c>
      <c r="AI1631" s="2" t="s">
        <v>108</v>
      </c>
      <c r="AJ1631" s="2" t="s">
        <v>155</v>
      </c>
      <c r="AK1631" s="323">
        <v>48214</v>
      </c>
      <c r="AL1631" s="323">
        <v>48579</v>
      </c>
      <c r="AM1631" s="324">
        <v>8784</v>
      </c>
      <c r="AN1631" s="325">
        <v>118.72</v>
      </c>
      <c r="AO1631" s="274">
        <f t="shared" si="500"/>
        <v>1.0359100000000001</v>
      </c>
      <c r="AP1631" s="326">
        <f t="shared" si="508"/>
        <v>114.60455058837157</v>
      </c>
      <c r="AQ1631" s="296" t="str">
        <f t="shared" si="509"/>
        <v/>
      </c>
      <c r="AS1631" s="332">
        <v>44720</v>
      </c>
      <c r="AT1631" s="2" t="s">
        <v>115</v>
      </c>
      <c r="AU1631" s="2" t="s">
        <v>134</v>
      </c>
      <c r="AV1631" s="323">
        <v>45017</v>
      </c>
      <c r="AW1631" s="323">
        <v>45107</v>
      </c>
      <c r="AX1631" s="324">
        <v>2184</v>
      </c>
      <c r="AY1631" s="325">
        <v>198.04</v>
      </c>
      <c r="AZ1631" s="274">
        <f t="shared" si="501"/>
        <v>1.02495</v>
      </c>
      <c r="BA1631" s="326">
        <f t="shared" si="510"/>
        <v>193.21918142348406</v>
      </c>
      <c r="BB1631" s="296" t="str">
        <f t="shared" si="511"/>
        <v/>
      </c>
      <c r="BC1631" t="str">
        <f t="shared" si="502"/>
        <v/>
      </c>
      <c r="BF1631" s="332">
        <v>45083</v>
      </c>
      <c r="BG1631" s="2" t="s">
        <v>115</v>
      </c>
      <c r="BH1631" s="2" t="s">
        <v>117</v>
      </c>
      <c r="BI1631" s="323">
        <v>45383</v>
      </c>
      <c r="BJ1631" s="323">
        <v>45473</v>
      </c>
      <c r="BK1631" s="324">
        <v>2184</v>
      </c>
      <c r="BL1631" s="325">
        <v>103.85</v>
      </c>
      <c r="BM1631" s="274">
        <f t="shared" si="503"/>
        <v>0.97602</v>
      </c>
      <c r="BN1631" s="326">
        <f t="shared" si="512"/>
        <v>106.40150816581627</v>
      </c>
      <c r="BO1631" s="296">
        <f t="shared" si="513"/>
        <v>106.40150816581627</v>
      </c>
      <c r="BP1631">
        <f t="shared" si="504"/>
        <v>1</v>
      </c>
      <c r="BR1631" s="332">
        <v>45063</v>
      </c>
      <c r="BS1631" s="2" t="s">
        <v>108</v>
      </c>
      <c r="BT1631" s="2" t="s">
        <v>158</v>
      </c>
      <c r="BU1631" s="323">
        <v>48580</v>
      </c>
      <c r="BV1631" s="323">
        <v>48944</v>
      </c>
      <c r="BW1631" s="324">
        <v>8760</v>
      </c>
      <c r="BX1631" s="325">
        <v>94.33</v>
      </c>
      <c r="BY1631" s="274">
        <f t="shared" si="505"/>
        <v>0.97533000000000003</v>
      </c>
      <c r="BZ1631" s="326">
        <f t="shared" si="514"/>
        <v>96.715983308213623</v>
      </c>
      <c r="CA1631" s="296" t="str">
        <f t="shared" si="515"/>
        <v/>
      </c>
    </row>
    <row r="1632" spans="23:79" x14ac:dyDescent="0.25">
      <c r="W1632" s="332">
        <v>44244</v>
      </c>
      <c r="X1632" s="2" t="s">
        <v>108</v>
      </c>
      <c r="Y1632" s="2" t="s">
        <v>133</v>
      </c>
      <c r="Z1632" s="323">
        <v>44562</v>
      </c>
      <c r="AA1632" s="323">
        <v>44926</v>
      </c>
      <c r="AB1632" s="324">
        <v>8760</v>
      </c>
      <c r="AC1632" s="325">
        <v>52.2</v>
      </c>
      <c r="AD1632" s="274">
        <f t="shared" si="499"/>
        <v>1.0855399999999999</v>
      </c>
      <c r="AE1632" s="326">
        <f t="shared" si="506"/>
        <v>48.086666543839939</v>
      </c>
      <c r="AF1632" s="296" t="str">
        <f t="shared" si="507"/>
        <v/>
      </c>
      <c r="AH1632" s="332">
        <v>44699</v>
      </c>
      <c r="AI1632" s="2" t="s">
        <v>108</v>
      </c>
      <c r="AJ1632" s="2" t="s">
        <v>110</v>
      </c>
      <c r="AK1632" s="323">
        <v>44927</v>
      </c>
      <c r="AL1632" s="323">
        <v>45291</v>
      </c>
      <c r="AM1632" s="324">
        <v>8760</v>
      </c>
      <c r="AN1632" s="325">
        <v>229.93</v>
      </c>
      <c r="AO1632" s="274">
        <f t="shared" si="500"/>
        <v>1.0359100000000001</v>
      </c>
      <c r="AP1632" s="326">
        <f t="shared" si="508"/>
        <v>221.95943663059529</v>
      </c>
      <c r="AQ1632" s="296" t="str">
        <f t="shared" si="509"/>
        <v/>
      </c>
      <c r="AS1632" s="332">
        <v>44720</v>
      </c>
      <c r="AT1632" s="2" t="s">
        <v>115</v>
      </c>
      <c r="AU1632" s="2" t="s">
        <v>137</v>
      </c>
      <c r="AV1632" s="323">
        <v>45108</v>
      </c>
      <c r="AW1632" s="323">
        <v>45199</v>
      </c>
      <c r="AX1632" s="324">
        <v>2208</v>
      </c>
      <c r="AY1632" s="325">
        <v>202.86</v>
      </c>
      <c r="AZ1632" s="274">
        <f t="shared" si="501"/>
        <v>1.02495</v>
      </c>
      <c r="BA1632" s="326">
        <f t="shared" si="510"/>
        <v>197.92184984633397</v>
      </c>
      <c r="BB1632" s="296" t="str">
        <f t="shared" si="511"/>
        <v/>
      </c>
      <c r="BC1632" t="str">
        <f t="shared" si="502"/>
        <v/>
      </c>
      <c r="BF1632" s="332">
        <v>45083</v>
      </c>
      <c r="BG1632" s="2" t="s">
        <v>115</v>
      </c>
      <c r="BH1632" s="2" t="s">
        <v>118</v>
      </c>
      <c r="BI1632" s="323">
        <v>45474</v>
      </c>
      <c r="BJ1632" s="323">
        <v>45565</v>
      </c>
      <c r="BK1632" s="324">
        <v>2208</v>
      </c>
      <c r="BL1632" s="325">
        <v>108.5</v>
      </c>
      <c r="BM1632" s="274">
        <f t="shared" si="503"/>
        <v>0.97602</v>
      </c>
      <c r="BN1632" s="326">
        <f t="shared" si="512"/>
        <v>111.16575480010655</v>
      </c>
      <c r="BO1632" s="296">
        <f t="shared" si="513"/>
        <v>111.16575480010655</v>
      </c>
      <c r="BP1632">
        <f t="shared" si="504"/>
        <v>1</v>
      </c>
      <c r="BR1632" s="332">
        <v>45062</v>
      </c>
      <c r="BS1632" s="2" t="s">
        <v>108</v>
      </c>
      <c r="BT1632" s="2" t="s">
        <v>111</v>
      </c>
      <c r="BU1632" s="323">
        <v>45292</v>
      </c>
      <c r="BV1632" s="323">
        <v>45657</v>
      </c>
      <c r="BW1632" s="324">
        <v>8784</v>
      </c>
      <c r="BX1632" s="325">
        <v>136.57</v>
      </c>
      <c r="BY1632" s="274">
        <f t="shared" si="505"/>
        <v>0.97533000000000003</v>
      </c>
      <c r="BZ1632" s="326">
        <f t="shared" si="514"/>
        <v>140.02440199727272</v>
      </c>
      <c r="CA1632" s="296">
        <f t="shared" si="515"/>
        <v>140.02440199727272</v>
      </c>
    </row>
    <row r="1633" spans="23:79" x14ac:dyDescent="0.25">
      <c r="W1633" s="332">
        <v>44244</v>
      </c>
      <c r="X1633" s="2" t="s">
        <v>108</v>
      </c>
      <c r="Y1633" s="2" t="s">
        <v>110</v>
      </c>
      <c r="Z1633" s="323">
        <v>44927</v>
      </c>
      <c r="AA1633" s="323">
        <v>45291</v>
      </c>
      <c r="AB1633" s="324">
        <v>8760</v>
      </c>
      <c r="AC1633" s="325">
        <v>52.58</v>
      </c>
      <c r="AD1633" s="274">
        <f t="shared" si="499"/>
        <v>1.0855399999999999</v>
      </c>
      <c r="AE1633" s="326">
        <f t="shared" si="506"/>
        <v>48.436722737070951</v>
      </c>
      <c r="AF1633" s="296" t="str">
        <f t="shared" si="507"/>
        <v/>
      </c>
      <c r="AH1633" s="332">
        <v>44699</v>
      </c>
      <c r="AI1633" s="2" t="s">
        <v>108</v>
      </c>
      <c r="AJ1633" s="2" t="s">
        <v>111</v>
      </c>
      <c r="AK1633" s="323">
        <v>45292</v>
      </c>
      <c r="AL1633" s="323">
        <v>45657</v>
      </c>
      <c r="AM1633" s="324">
        <v>8784</v>
      </c>
      <c r="AN1633" s="325">
        <v>187.91</v>
      </c>
      <c r="AO1633" s="274">
        <f t="shared" si="500"/>
        <v>1.0359100000000001</v>
      </c>
      <c r="AP1633" s="326">
        <f t="shared" si="508"/>
        <v>181.39606722591728</v>
      </c>
      <c r="AQ1633" s="296">
        <f t="shared" si="509"/>
        <v>181.39606722591728</v>
      </c>
      <c r="AS1633" s="332">
        <v>44720</v>
      </c>
      <c r="AT1633" s="2" t="s">
        <v>115</v>
      </c>
      <c r="AU1633" s="2" t="s">
        <v>116</v>
      </c>
      <c r="AV1633" s="323">
        <v>45200</v>
      </c>
      <c r="AW1633" s="323">
        <v>45291</v>
      </c>
      <c r="AX1633" s="324">
        <v>2209</v>
      </c>
      <c r="AY1633" s="325">
        <v>257.95999999999998</v>
      </c>
      <c r="AZ1633" s="274">
        <f t="shared" si="501"/>
        <v>1.02495</v>
      </c>
      <c r="BA1633" s="326">
        <f t="shared" si="510"/>
        <v>251.68056978389188</v>
      </c>
      <c r="BB1633" s="296" t="str">
        <f t="shared" si="511"/>
        <v/>
      </c>
      <c r="BC1633">
        <f t="shared" si="502"/>
        <v>1</v>
      </c>
      <c r="BF1633" s="332">
        <v>45083</v>
      </c>
      <c r="BG1633" s="2" t="s">
        <v>115</v>
      </c>
      <c r="BH1633" s="2" t="s">
        <v>140</v>
      </c>
      <c r="BI1633" s="323">
        <v>45566</v>
      </c>
      <c r="BJ1633" s="323">
        <v>45657</v>
      </c>
      <c r="BK1633" s="324">
        <v>2209</v>
      </c>
      <c r="BL1633" s="325">
        <v>136.46</v>
      </c>
      <c r="BM1633" s="274">
        <f t="shared" si="503"/>
        <v>0.97602</v>
      </c>
      <c r="BN1633" s="326">
        <f t="shared" si="512"/>
        <v>139.81270875596812</v>
      </c>
      <c r="BO1633" s="296" t="str">
        <f t="shared" si="513"/>
        <v/>
      </c>
      <c r="BP1633" t="str">
        <f t="shared" si="504"/>
        <v/>
      </c>
      <c r="BR1633" s="332">
        <v>45062</v>
      </c>
      <c r="BS1633" s="2" t="s">
        <v>108</v>
      </c>
      <c r="BT1633" s="2" t="s">
        <v>135</v>
      </c>
      <c r="BU1633" s="323">
        <v>45658</v>
      </c>
      <c r="BV1633" s="323">
        <v>46022</v>
      </c>
      <c r="BW1633" s="324">
        <v>8760</v>
      </c>
      <c r="BX1633" s="325">
        <v>123.7</v>
      </c>
      <c r="BY1633" s="274">
        <f t="shared" si="505"/>
        <v>0.97533000000000003</v>
      </c>
      <c r="BZ1633" s="326">
        <f t="shared" si="514"/>
        <v>126.82886817795003</v>
      </c>
      <c r="CA1633" s="296" t="str">
        <f t="shared" si="515"/>
        <v/>
      </c>
    </row>
    <row r="1634" spans="23:79" x14ac:dyDescent="0.25">
      <c r="W1634" s="332">
        <v>44244</v>
      </c>
      <c r="X1634" s="2" t="s">
        <v>108</v>
      </c>
      <c r="Y1634" s="2" t="s">
        <v>111</v>
      </c>
      <c r="Z1634" s="323">
        <v>45292</v>
      </c>
      <c r="AA1634" s="323">
        <v>45657</v>
      </c>
      <c r="AB1634" s="324">
        <v>8784</v>
      </c>
      <c r="AC1634" s="325">
        <v>49.75</v>
      </c>
      <c r="AD1634" s="274">
        <f t="shared" si="499"/>
        <v>1.0855399999999999</v>
      </c>
      <c r="AE1634" s="326">
        <f t="shared" si="506"/>
        <v>45.82972529800837</v>
      </c>
      <c r="AF1634" s="296" t="str">
        <f t="shared" si="507"/>
        <v/>
      </c>
      <c r="AH1634" s="332">
        <v>44699</v>
      </c>
      <c r="AI1634" s="2" t="s">
        <v>108</v>
      </c>
      <c r="AJ1634" s="2" t="s">
        <v>135</v>
      </c>
      <c r="AK1634" s="323">
        <v>45658</v>
      </c>
      <c r="AL1634" s="323">
        <v>46022</v>
      </c>
      <c r="AM1634" s="324">
        <v>8760</v>
      </c>
      <c r="AN1634" s="325">
        <v>168.5</v>
      </c>
      <c r="AO1634" s="274">
        <f t="shared" si="500"/>
        <v>1.0359100000000001</v>
      </c>
      <c r="AP1634" s="326">
        <f t="shared" si="508"/>
        <v>162.65891824579353</v>
      </c>
      <c r="AQ1634" s="296" t="str">
        <f t="shared" si="509"/>
        <v/>
      </c>
      <c r="AS1634" s="332">
        <v>44720</v>
      </c>
      <c r="AT1634" s="2" t="s">
        <v>115</v>
      </c>
      <c r="AU1634" s="2" t="s">
        <v>111</v>
      </c>
      <c r="AV1634" s="323">
        <v>45292</v>
      </c>
      <c r="AW1634" s="323">
        <v>45382</v>
      </c>
      <c r="AX1634" s="324">
        <v>2183</v>
      </c>
      <c r="AY1634" s="325">
        <v>239.65</v>
      </c>
      <c r="AZ1634" s="274">
        <f t="shared" si="501"/>
        <v>1.02495</v>
      </c>
      <c r="BA1634" s="326">
        <f t="shared" si="510"/>
        <v>233.81628372115713</v>
      </c>
      <c r="BB1634" s="296" t="str">
        <f t="shared" si="511"/>
        <v/>
      </c>
      <c r="BC1634">
        <f t="shared" si="502"/>
        <v>1</v>
      </c>
      <c r="BF1634" s="332">
        <v>45083</v>
      </c>
      <c r="BG1634" s="2" t="s">
        <v>115</v>
      </c>
      <c r="BH1634" s="2" t="s">
        <v>135</v>
      </c>
      <c r="BI1634" s="323">
        <v>45658</v>
      </c>
      <c r="BJ1634" s="323">
        <v>45747</v>
      </c>
      <c r="BK1634" s="324">
        <v>2159</v>
      </c>
      <c r="BL1634" s="325">
        <v>141.66</v>
      </c>
      <c r="BM1634" s="274">
        <f t="shared" si="503"/>
        <v>0.97602</v>
      </c>
      <c r="BN1634" s="326">
        <f t="shared" si="512"/>
        <v>145.1404684330239</v>
      </c>
      <c r="BO1634" s="296" t="str">
        <f t="shared" si="513"/>
        <v/>
      </c>
      <c r="BP1634" t="str">
        <f t="shared" si="504"/>
        <v/>
      </c>
      <c r="BR1634" s="332">
        <v>45062</v>
      </c>
      <c r="BS1634" s="2" t="s">
        <v>108</v>
      </c>
      <c r="BT1634" s="2" t="s">
        <v>138</v>
      </c>
      <c r="BU1634" s="323">
        <v>46023</v>
      </c>
      <c r="BV1634" s="323">
        <v>46387</v>
      </c>
      <c r="BW1634" s="324">
        <v>8760</v>
      </c>
      <c r="BX1634" s="325">
        <v>107.33</v>
      </c>
      <c r="BY1634" s="274">
        <f t="shared" si="505"/>
        <v>0.97533000000000003</v>
      </c>
      <c r="BZ1634" s="326">
        <f t="shared" si="514"/>
        <v>110.04480534793352</v>
      </c>
      <c r="CA1634" s="296" t="str">
        <f t="shared" si="515"/>
        <v/>
      </c>
    </row>
    <row r="1635" spans="23:79" x14ac:dyDescent="0.25">
      <c r="W1635" s="332">
        <v>44244</v>
      </c>
      <c r="X1635" s="2" t="s">
        <v>108</v>
      </c>
      <c r="Y1635" s="2" t="s">
        <v>135</v>
      </c>
      <c r="Z1635" s="323">
        <v>45658</v>
      </c>
      <c r="AA1635" s="323">
        <v>46022</v>
      </c>
      <c r="AB1635" s="324">
        <v>8760</v>
      </c>
      <c r="AC1635" s="325">
        <v>48.43</v>
      </c>
      <c r="AD1635" s="274">
        <f t="shared" si="499"/>
        <v>1.0855399999999999</v>
      </c>
      <c r="AE1635" s="326">
        <f t="shared" si="506"/>
        <v>44.613740626784825</v>
      </c>
      <c r="AF1635" s="296" t="str">
        <f t="shared" si="507"/>
        <v/>
      </c>
      <c r="AH1635" s="332">
        <v>44699</v>
      </c>
      <c r="AI1635" s="2" t="s">
        <v>108</v>
      </c>
      <c r="AJ1635" s="2" t="s">
        <v>138</v>
      </c>
      <c r="AK1635" s="323">
        <v>46023</v>
      </c>
      <c r="AL1635" s="323">
        <v>46387</v>
      </c>
      <c r="AM1635" s="324">
        <v>8760</v>
      </c>
      <c r="AN1635" s="325">
        <v>139.32</v>
      </c>
      <c r="AO1635" s="274">
        <f t="shared" si="500"/>
        <v>1.0359100000000001</v>
      </c>
      <c r="AP1635" s="326">
        <f t="shared" si="508"/>
        <v>134.49044801189291</v>
      </c>
      <c r="AQ1635" s="296" t="str">
        <f t="shared" si="509"/>
        <v/>
      </c>
      <c r="AS1635" s="332">
        <v>44720</v>
      </c>
      <c r="AT1635" s="2" t="s">
        <v>115</v>
      </c>
      <c r="AU1635" s="2" t="s">
        <v>117</v>
      </c>
      <c r="AV1635" s="323">
        <v>45383</v>
      </c>
      <c r="AW1635" s="323">
        <v>45473</v>
      </c>
      <c r="AX1635" s="324">
        <v>2184</v>
      </c>
      <c r="AY1635" s="325">
        <v>154.9</v>
      </c>
      <c r="AZ1635" s="274">
        <f t="shared" si="501"/>
        <v>1.02495</v>
      </c>
      <c r="BA1635" s="326">
        <f t="shared" si="510"/>
        <v>151.12932338162838</v>
      </c>
      <c r="BB1635" s="296" t="str">
        <f t="shared" si="511"/>
        <v/>
      </c>
      <c r="BC1635">
        <f t="shared" si="502"/>
        <v>1</v>
      </c>
      <c r="BF1635" s="332">
        <v>45083</v>
      </c>
      <c r="BG1635" s="2" t="s">
        <v>115</v>
      </c>
      <c r="BH1635" s="2" t="s">
        <v>145</v>
      </c>
      <c r="BI1635" s="323">
        <v>45748</v>
      </c>
      <c r="BJ1635" s="323">
        <v>45838</v>
      </c>
      <c r="BK1635" s="324">
        <v>2184</v>
      </c>
      <c r="BL1635" s="325">
        <v>96.31</v>
      </c>
      <c r="BM1635" s="274">
        <f t="shared" si="503"/>
        <v>0.97602</v>
      </c>
      <c r="BN1635" s="326">
        <f t="shared" si="512"/>
        <v>98.676256634085377</v>
      </c>
      <c r="BO1635" s="296" t="str">
        <f t="shared" si="513"/>
        <v/>
      </c>
      <c r="BP1635" t="str">
        <f t="shared" si="504"/>
        <v/>
      </c>
      <c r="BR1635" s="332">
        <v>45062</v>
      </c>
      <c r="BS1635" s="2" t="s">
        <v>108</v>
      </c>
      <c r="BT1635" s="2" t="s">
        <v>141</v>
      </c>
      <c r="BU1635" s="323">
        <v>46388</v>
      </c>
      <c r="BV1635" s="323">
        <v>46752</v>
      </c>
      <c r="BW1635" s="324">
        <v>8760</v>
      </c>
      <c r="BX1635" s="325">
        <v>96.06</v>
      </c>
      <c r="BY1635" s="274">
        <f t="shared" si="505"/>
        <v>0.97533000000000003</v>
      </c>
      <c r="BZ1635" s="326">
        <f t="shared" si="514"/>
        <v>98.489741933499431</v>
      </c>
      <c r="CA1635" s="296" t="str">
        <f t="shared" si="515"/>
        <v/>
      </c>
    </row>
    <row r="1636" spans="23:79" x14ac:dyDescent="0.25">
      <c r="W1636" s="332">
        <v>44244</v>
      </c>
      <c r="X1636" s="2" t="s">
        <v>108</v>
      </c>
      <c r="Y1636" s="2" t="s">
        <v>138</v>
      </c>
      <c r="Z1636" s="323">
        <v>46023</v>
      </c>
      <c r="AA1636" s="323">
        <v>46387</v>
      </c>
      <c r="AB1636" s="324">
        <v>8760</v>
      </c>
      <c r="AC1636" s="325">
        <v>48.63</v>
      </c>
      <c r="AD1636" s="274">
        <f t="shared" si="499"/>
        <v>1.0855399999999999</v>
      </c>
      <c r="AE1636" s="326">
        <f t="shared" si="506"/>
        <v>44.797980728485363</v>
      </c>
      <c r="AF1636" s="296" t="str">
        <f t="shared" si="507"/>
        <v/>
      </c>
      <c r="AH1636" s="332">
        <v>44699</v>
      </c>
      <c r="AI1636" s="2" t="s">
        <v>108</v>
      </c>
      <c r="AJ1636" s="2" t="s">
        <v>141</v>
      </c>
      <c r="AK1636" s="323">
        <v>46388</v>
      </c>
      <c r="AL1636" s="323">
        <v>46752</v>
      </c>
      <c r="AM1636" s="324">
        <v>8760</v>
      </c>
      <c r="AN1636" s="325">
        <v>124.52</v>
      </c>
      <c r="AO1636" s="274">
        <f t="shared" si="500"/>
        <v>1.0359100000000001</v>
      </c>
      <c r="AP1636" s="326">
        <f t="shared" si="508"/>
        <v>120.20349258140185</v>
      </c>
      <c r="AQ1636" s="296" t="str">
        <f t="shared" si="509"/>
        <v/>
      </c>
      <c r="AS1636" s="332">
        <v>44720</v>
      </c>
      <c r="AT1636" s="2" t="s">
        <v>115</v>
      </c>
      <c r="AU1636" s="2" t="s">
        <v>118</v>
      </c>
      <c r="AV1636" s="323">
        <v>45474</v>
      </c>
      <c r="AW1636" s="323">
        <v>45565</v>
      </c>
      <c r="AX1636" s="324">
        <v>2208</v>
      </c>
      <c r="AY1636" s="325">
        <v>155.12</v>
      </c>
      <c r="AZ1636" s="274">
        <f t="shared" si="501"/>
        <v>1.02495</v>
      </c>
      <c r="BA1636" s="326">
        <f t="shared" si="510"/>
        <v>151.34396799843896</v>
      </c>
      <c r="BB1636" s="296" t="str">
        <f t="shared" si="511"/>
        <v/>
      </c>
      <c r="BC1636">
        <f t="shared" si="502"/>
        <v>1</v>
      </c>
      <c r="BF1636" s="332">
        <v>45083</v>
      </c>
      <c r="BG1636" s="2" t="s">
        <v>115</v>
      </c>
      <c r="BH1636" s="2" t="s">
        <v>148</v>
      </c>
      <c r="BI1636" s="323">
        <v>45839</v>
      </c>
      <c r="BJ1636" s="323">
        <v>45930</v>
      </c>
      <c r="BK1636" s="324">
        <v>2208</v>
      </c>
      <c r="BL1636" s="325">
        <v>95.73</v>
      </c>
      <c r="BM1636" s="274">
        <f t="shared" si="503"/>
        <v>0.97602</v>
      </c>
      <c r="BN1636" s="326">
        <f t="shared" si="512"/>
        <v>98.082006516259924</v>
      </c>
      <c r="BO1636" s="296" t="str">
        <f t="shared" si="513"/>
        <v/>
      </c>
      <c r="BP1636" t="str">
        <f t="shared" si="504"/>
        <v/>
      </c>
      <c r="BR1636" s="332">
        <v>45062</v>
      </c>
      <c r="BS1636" s="2" t="s">
        <v>108</v>
      </c>
      <c r="BT1636" s="2" t="s">
        <v>143</v>
      </c>
      <c r="BU1636" s="323">
        <v>46753</v>
      </c>
      <c r="BV1636" s="323">
        <v>47118</v>
      </c>
      <c r="BW1636" s="324">
        <v>8784</v>
      </c>
      <c r="BX1636" s="325">
        <v>96.07</v>
      </c>
      <c r="BY1636" s="274">
        <f t="shared" si="505"/>
        <v>0.97533000000000003</v>
      </c>
      <c r="BZ1636" s="326">
        <f t="shared" si="514"/>
        <v>98.499994873529971</v>
      </c>
      <c r="CA1636" s="296" t="str">
        <f t="shared" si="515"/>
        <v/>
      </c>
    </row>
    <row r="1637" spans="23:79" x14ac:dyDescent="0.25">
      <c r="W1637" s="332">
        <v>44244</v>
      </c>
      <c r="X1637" s="2" t="s">
        <v>108</v>
      </c>
      <c r="Y1637" s="2" t="s">
        <v>141</v>
      </c>
      <c r="Z1637" s="323">
        <v>46388</v>
      </c>
      <c r="AA1637" s="323">
        <v>46752</v>
      </c>
      <c r="AB1637" s="324">
        <v>8760</v>
      </c>
      <c r="AC1637" s="325">
        <v>49</v>
      </c>
      <c r="AD1637" s="274">
        <f t="shared" si="499"/>
        <v>1.0855399999999999</v>
      </c>
      <c r="AE1637" s="326">
        <f t="shared" si="506"/>
        <v>45.138824916631357</v>
      </c>
      <c r="AF1637" s="296" t="str">
        <f t="shared" si="507"/>
        <v/>
      </c>
      <c r="AH1637" s="332">
        <v>44699</v>
      </c>
      <c r="AI1637" s="2" t="s">
        <v>108</v>
      </c>
      <c r="AJ1637" s="2" t="s">
        <v>143</v>
      </c>
      <c r="AK1637" s="323">
        <v>46753</v>
      </c>
      <c r="AL1637" s="323">
        <v>47118</v>
      </c>
      <c r="AM1637" s="324">
        <v>8784</v>
      </c>
      <c r="AN1637" s="325">
        <v>122.81</v>
      </c>
      <c r="AO1637" s="274">
        <f t="shared" si="500"/>
        <v>1.0359100000000001</v>
      </c>
      <c r="AP1637" s="326">
        <f t="shared" si="508"/>
        <v>118.5527700282843</v>
      </c>
      <c r="AQ1637" s="296" t="str">
        <f t="shared" si="509"/>
        <v/>
      </c>
      <c r="AS1637" s="332">
        <v>44720</v>
      </c>
      <c r="AT1637" s="2" t="s">
        <v>115</v>
      </c>
      <c r="AU1637" s="2" t="s">
        <v>140</v>
      </c>
      <c r="AV1637" s="323">
        <v>45566</v>
      </c>
      <c r="AW1637" s="323">
        <v>45657</v>
      </c>
      <c r="AX1637" s="324">
        <v>2209</v>
      </c>
      <c r="AY1637" s="325">
        <v>190.23</v>
      </c>
      <c r="AZ1637" s="274">
        <f t="shared" si="501"/>
        <v>1.02495</v>
      </c>
      <c r="BA1637" s="326">
        <f t="shared" si="510"/>
        <v>185.5992975267086</v>
      </c>
      <c r="BB1637" s="296" t="str">
        <f t="shared" si="511"/>
        <v/>
      </c>
      <c r="BC1637" t="str">
        <f t="shared" si="502"/>
        <v/>
      </c>
      <c r="BF1637" s="332">
        <v>45083</v>
      </c>
      <c r="BG1637" s="2" t="s">
        <v>115</v>
      </c>
      <c r="BH1637" s="2" t="s">
        <v>152</v>
      </c>
      <c r="BI1637" s="323">
        <v>45931</v>
      </c>
      <c r="BJ1637" s="323">
        <v>46022</v>
      </c>
      <c r="BK1637" s="324">
        <v>2209</v>
      </c>
      <c r="BL1637" s="325">
        <v>119.54</v>
      </c>
      <c r="BM1637" s="274">
        <f t="shared" si="503"/>
        <v>0.97602</v>
      </c>
      <c r="BN1637" s="326">
        <f t="shared" si="512"/>
        <v>122.47699842216349</v>
      </c>
      <c r="BO1637" s="296" t="str">
        <f t="shared" si="513"/>
        <v/>
      </c>
      <c r="BP1637" t="str">
        <f t="shared" si="504"/>
        <v/>
      </c>
      <c r="BR1637" s="332">
        <v>45062</v>
      </c>
      <c r="BS1637" s="2" t="s">
        <v>108</v>
      </c>
      <c r="BT1637" s="2" t="s">
        <v>146</v>
      </c>
      <c r="BU1637" s="323">
        <v>47119</v>
      </c>
      <c r="BV1637" s="323">
        <v>47483</v>
      </c>
      <c r="BW1637" s="324">
        <v>8760</v>
      </c>
      <c r="BX1637" s="325">
        <v>93.57</v>
      </c>
      <c r="BY1637" s="274">
        <f t="shared" si="505"/>
        <v>0.97533000000000003</v>
      </c>
      <c r="BZ1637" s="326">
        <f t="shared" si="514"/>
        <v>95.936759865891531</v>
      </c>
      <c r="CA1637" s="296" t="str">
        <f t="shared" si="515"/>
        <v/>
      </c>
    </row>
    <row r="1638" spans="23:79" x14ac:dyDescent="0.25">
      <c r="W1638" s="332">
        <v>44243</v>
      </c>
      <c r="X1638" s="2" t="s">
        <v>108</v>
      </c>
      <c r="Y1638" s="2" t="s">
        <v>133</v>
      </c>
      <c r="Z1638" s="323">
        <v>44562</v>
      </c>
      <c r="AA1638" s="323">
        <v>44926</v>
      </c>
      <c r="AB1638" s="324">
        <v>8760</v>
      </c>
      <c r="AC1638" s="325">
        <v>52.72</v>
      </c>
      <c r="AD1638" s="274">
        <f t="shared" si="499"/>
        <v>1.0855399999999999</v>
      </c>
      <c r="AE1638" s="326">
        <f t="shared" si="506"/>
        <v>48.56569080826133</v>
      </c>
      <c r="AF1638" s="296" t="str">
        <f t="shared" si="507"/>
        <v/>
      </c>
      <c r="AH1638" s="332">
        <v>44699</v>
      </c>
      <c r="AI1638" s="2" t="s">
        <v>108</v>
      </c>
      <c r="AJ1638" s="2" t="s">
        <v>146</v>
      </c>
      <c r="AK1638" s="323">
        <v>47119</v>
      </c>
      <c r="AL1638" s="323">
        <v>47483</v>
      </c>
      <c r="AM1638" s="324">
        <v>8760</v>
      </c>
      <c r="AN1638" s="325">
        <v>121.57</v>
      </c>
      <c r="AO1638" s="274">
        <f t="shared" si="500"/>
        <v>1.0359100000000001</v>
      </c>
      <c r="AP1638" s="326">
        <f t="shared" si="508"/>
        <v>117.35575484356747</v>
      </c>
      <c r="AQ1638" s="296" t="str">
        <f t="shared" si="509"/>
        <v/>
      </c>
      <c r="AS1638" s="332">
        <v>44720</v>
      </c>
      <c r="AT1638" s="2" t="s">
        <v>115</v>
      </c>
      <c r="AU1638" s="2" t="s">
        <v>135</v>
      </c>
      <c r="AV1638" s="323">
        <v>45658</v>
      </c>
      <c r="AW1638" s="323">
        <v>45747</v>
      </c>
      <c r="AX1638" s="324">
        <v>2159</v>
      </c>
      <c r="AY1638" s="325">
        <v>191.79</v>
      </c>
      <c r="AZ1638" s="274">
        <f t="shared" si="501"/>
        <v>1.02495</v>
      </c>
      <c r="BA1638" s="326">
        <f t="shared" si="510"/>
        <v>187.12132299136542</v>
      </c>
      <c r="BB1638" s="296" t="str">
        <f t="shared" si="511"/>
        <v/>
      </c>
      <c r="BC1638" t="str">
        <f t="shared" si="502"/>
        <v/>
      </c>
      <c r="BF1638" s="332">
        <v>45083</v>
      </c>
      <c r="BG1638" s="2" t="s">
        <v>115</v>
      </c>
      <c r="BH1638" s="2" t="s">
        <v>138</v>
      </c>
      <c r="BI1638" s="323">
        <v>46023</v>
      </c>
      <c r="BJ1638" s="323">
        <v>46112</v>
      </c>
      <c r="BK1638" s="324">
        <v>2159</v>
      </c>
      <c r="BL1638" s="325"/>
      <c r="BM1638" s="274">
        <f t="shared" si="503"/>
        <v>0.97602</v>
      </c>
      <c r="BN1638" s="326" t="str">
        <f t="shared" si="512"/>
        <v/>
      </c>
      <c r="BO1638" s="296" t="str">
        <f t="shared" si="513"/>
        <v/>
      </c>
      <c r="BP1638" t="str">
        <f t="shared" si="504"/>
        <v/>
      </c>
      <c r="BR1638" s="332">
        <v>45062</v>
      </c>
      <c r="BS1638" s="2" t="s">
        <v>108</v>
      </c>
      <c r="BT1638" s="2" t="s">
        <v>149</v>
      </c>
      <c r="BU1638" s="323">
        <v>47484</v>
      </c>
      <c r="BV1638" s="323">
        <v>47848</v>
      </c>
      <c r="BW1638" s="324">
        <v>8760</v>
      </c>
      <c r="BX1638" s="325">
        <v>93.87</v>
      </c>
      <c r="BY1638" s="274">
        <f t="shared" si="505"/>
        <v>0.97533000000000003</v>
      </c>
      <c r="BZ1638" s="326">
        <f t="shared" si="514"/>
        <v>96.244348066808158</v>
      </c>
      <c r="CA1638" s="296" t="str">
        <f t="shared" si="515"/>
        <v/>
      </c>
    </row>
    <row r="1639" spans="23:79" x14ac:dyDescent="0.25">
      <c r="W1639" s="332">
        <v>44243</v>
      </c>
      <c r="X1639" s="2" t="s">
        <v>108</v>
      </c>
      <c r="Y1639" s="2" t="s">
        <v>110</v>
      </c>
      <c r="Z1639" s="323">
        <v>44927</v>
      </c>
      <c r="AA1639" s="323">
        <v>45291</v>
      </c>
      <c r="AB1639" s="324">
        <v>8760</v>
      </c>
      <c r="AC1639" s="325">
        <v>53.02</v>
      </c>
      <c r="AD1639" s="274">
        <f t="shared" si="499"/>
        <v>1.0855399999999999</v>
      </c>
      <c r="AE1639" s="326">
        <f t="shared" si="506"/>
        <v>48.842050960812138</v>
      </c>
      <c r="AF1639" s="296" t="str">
        <f t="shared" si="507"/>
        <v/>
      </c>
      <c r="AH1639" s="332">
        <v>44699</v>
      </c>
      <c r="AI1639" s="2" t="s">
        <v>108</v>
      </c>
      <c r="AJ1639" s="2" t="s">
        <v>149</v>
      </c>
      <c r="AK1639" s="323">
        <v>47484</v>
      </c>
      <c r="AL1639" s="323">
        <v>47848</v>
      </c>
      <c r="AM1639" s="324">
        <v>8760</v>
      </c>
      <c r="AN1639" s="325">
        <v>121.2</v>
      </c>
      <c r="AO1639" s="274">
        <f t="shared" si="500"/>
        <v>1.0359100000000001</v>
      </c>
      <c r="AP1639" s="326">
        <f t="shared" si="508"/>
        <v>116.9985809578052</v>
      </c>
      <c r="AQ1639" s="296" t="str">
        <f t="shared" si="509"/>
        <v/>
      </c>
      <c r="AS1639" s="332">
        <v>44719</v>
      </c>
      <c r="AT1639" s="2" t="s">
        <v>115</v>
      </c>
      <c r="AU1639" s="2" t="s">
        <v>200</v>
      </c>
      <c r="AV1639" s="323">
        <v>44743</v>
      </c>
      <c r="AW1639" s="323">
        <v>44834</v>
      </c>
      <c r="AX1639" s="324">
        <v>2208</v>
      </c>
      <c r="AY1639" s="325">
        <v>196.75</v>
      </c>
      <c r="AZ1639" s="274">
        <f t="shared" si="501"/>
        <v>1.02495</v>
      </c>
      <c r="BA1639" s="326">
        <f t="shared" si="510"/>
        <v>191.96058344309478</v>
      </c>
      <c r="BB1639" s="296" t="str">
        <f t="shared" si="511"/>
        <v/>
      </c>
      <c r="BC1639" t="str">
        <f t="shared" si="502"/>
        <v/>
      </c>
      <c r="BF1639" s="332">
        <v>45082</v>
      </c>
      <c r="BG1639" s="2" t="s">
        <v>115</v>
      </c>
      <c r="BH1639" s="2" t="s">
        <v>137</v>
      </c>
      <c r="BI1639" s="323">
        <v>45108</v>
      </c>
      <c r="BJ1639" s="323">
        <v>45199</v>
      </c>
      <c r="BK1639" s="324">
        <v>2208</v>
      </c>
      <c r="BL1639" s="325">
        <v>94.4</v>
      </c>
      <c r="BM1639" s="274">
        <f t="shared" si="503"/>
        <v>0.97602</v>
      </c>
      <c r="BN1639" s="326">
        <f t="shared" si="512"/>
        <v>96.719329521936032</v>
      </c>
      <c r="BO1639" s="296" t="str">
        <f t="shared" si="513"/>
        <v/>
      </c>
      <c r="BP1639" t="str">
        <f t="shared" si="504"/>
        <v/>
      </c>
      <c r="BR1639" s="332">
        <v>45062</v>
      </c>
      <c r="BS1639" s="2" t="s">
        <v>108</v>
      </c>
      <c r="BT1639" s="2" t="s">
        <v>153</v>
      </c>
      <c r="BU1639" s="323">
        <v>47849</v>
      </c>
      <c r="BV1639" s="323">
        <v>48213</v>
      </c>
      <c r="BW1639" s="324">
        <v>8760</v>
      </c>
      <c r="BX1639" s="325">
        <v>93.59</v>
      </c>
      <c r="BY1639" s="274">
        <f t="shared" si="505"/>
        <v>0.97533000000000003</v>
      </c>
      <c r="BZ1639" s="326">
        <f t="shared" si="514"/>
        <v>95.957265745952654</v>
      </c>
      <c r="CA1639" s="296" t="str">
        <f t="shared" si="515"/>
        <v/>
      </c>
    </row>
    <row r="1640" spans="23:79" x14ac:dyDescent="0.25">
      <c r="W1640" s="332">
        <v>44243</v>
      </c>
      <c r="X1640" s="2" t="s">
        <v>108</v>
      </c>
      <c r="Y1640" s="2" t="s">
        <v>111</v>
      </c>
      <c r="Z1640" s="323">
        <v>45292</v>
      </c>
      <c r="AA1640" s="323">
        <v>45657</v>
      </c>
      <c r="AB1640" s="324">
        <v>8784</v>
      </c>
      <c r="AC1640" s="325">
        <v>50.07</v>
      </c>
      <c r="AD1640" s="274">
        <f t="shared" si="499"/>
        <v>1.0855399999999999</v>
      </c>
      <c r="AE1640" s="326">
        <f t="shared" si="506"/>
        <v>46.124509460729222</v>
      </c>
      <c r="AF1640" s="296" t="str">
        <f t="shared" si="507"/>
        <v/>
      </c>
      <c r="AH1640" s="332">
        <v>44699</v>
      </c>
      <c r="AI1640" s="2" t="s">
        <v>108</v>
      </c>
      <c r="AJ1640" s="2" t="s">
        <v>153</v>
      </c>
      <c r="AK1640" s="323">
        <v>47849</v>
      </c>
      <c r="AL1640" s="323">
        <v>48213</v>
      </c>
      <c r="AM1640" s="324">
        <v>8760</v>
      </c>
      <c r="AN1640" s="325">
        <v>120.87</v>
      </c>
      <c r="AO1640" s="274">
        <f t="shared" si="500"/>
        <v>1.0359100000000001</v>
      </c>
      <c r="AP1640" s="326">
        <f t="shared" si="508"/>
        <v>116.68002046509831</v>
      </c>
      <c r="AQ1640" s="296" t="str">
        <f t="shared" si="509"/>
        <v/>
      </c>
      <c r="AS1640" s="332">
        <v>44719</v>
      </c>
      <c r="AT1640" s="2" t="s">
        <v>115</v>
      </c>
      <c r="AU1640" s="2" t="s">
        <v>186</v>
      </c>
      <c r="AV1640" s="323">
        <v>44835</v>
      </c>
      <c r="AW1640" s="323">
        <v>44926</v>
      </c>
      <c r="AX1640" s="324">
        <v>2209</v>
      </c>
      <c r="AY1640" s="325">
        <v>263.5</v>
      </c>
      <c r="AZ1640" s="274">
        <f t="shared" si="501"/>
        <v>1.02495</v>
      </c>
      <c r="BA1640" s="326">
        <f t="shared" si="510"/>
        <v>257.08571149812184</v>
      </c>
      <c r="BB1640" s="296" t="str">
        <f t="shared" si="511"/>
        <v/>
      </c>
      <c r="BC1640" t="str">
        <f t="shared" si="502"/>
        <v/>
      </c>
      <c r="BF1640" s="332">
        <v>45082</v>
      </c>
      <c r="BG1640" s="2" t="s">
        <v>115</v>
      </c>
      <c r="BH1640" s="2" t="s">
        <v>116</v>
      </c>
      <c r="BI1640" s="323">
        <v>45200</v>
      </c>
      <c r="BJ1640" s="323">
        <v>45291</v>
      </c>
      <c r="BK1640" s="324">
        <v>2209</v>
      </c>
      <c r="BL1640" s="325">
        <v>119.87</v>
      </c>
      <c r="BM1640" s="274">
        <f t="shared" si="503"/>
        <v>0.97602</v>
      </c>
      <c r="BN1640" s="326">
        <f t="shared" si="512"/>
        <v>122.8151062478228</v>
      </c>
      <c r="BO1640" s="296">
        <f t="shared" si="513"/>
        <v>122.8151062478228</v>
      </c>
      <c r="BP1640">
        <f t="shared" si="504"/>
        <v>1</v>
      </c>
      <c r="BR1640" s="332">
        <v>45062</v>
      </c>
      <c r="BS1640" s="2" t="s">
        <v>108</v>
      </c>
      <c r="BT1640" s="2" t="s">
        <v>155</v>
      </c>
      <c r="BU1640" s="323">
        <v>48214</v>
      </c>
      <c r="BV1640" s="323">
        <v>48579</v>
      </c>
      <c r="BW1640" s="324">
        <v>8784</v>
      </c>
      <c r="BX1640" s="325">
        <v>93.09</v>
      </c>
      <c r="BY1640" s="274">
        <f t="shared" si="505"/>
        <v>0.97533000000000003</v>
      </c>
      <c r="BZ1640" s="326">
        <f t="shared" si="514"/>
        <v>95.444618744424957</v>
      </c>
      <c r="CA1640" s="296" t="str">
        <f t="shared" si="515"/>
        <v/>
      </c>
    </row>
    <row r="1641" spans="23:79" x14ac:dyDescent="0.25">
      <c r="W1641" s="332">
        <v>44243</v>
      </c>
      <c r="X1641" s="2" t="s">
        <v>108</v>
      </c>
      <c r="Y1641" s="2" t="s">
        <v>135</v>
      </c>
      <c r="Z1641" s="323">
        <v>45658</v>
      </c>
      <c r="AA1641" s="323">
        <v>46022</v>
      </c>
      <c r="AB1641" s="324">
        <v>8760</v>
      </c>
      <c r="AC1641" s="325">
        <v>48.55</v>
      </c>
      <c r="AD1641" s="274">
        <f t="shared" si="499"/>
        <v>1.0855399999999999</v>
      </c>
      <c r="AE1641" s="326">
        <f t="shared" si="506"/>
        <v>44.724284687805145</v>
      </c>
      <c r="AF1641" s="296" t="str">
        <f t="shared" si="507"/>
        <v/>
      </c>
      <c r="AH1641" s="332">
        <v>44699</v>
      </c>
      <c r="AI1641" s="2" t="s">
        <v>108</v>
      </c>
      <c r="AJ1641" s="2" t="s">
        <v>155</v>
      </c>
      <c r="AK1641" s="323">
        <v>48214</v>
      </c>
      <c r="AL1641" s="323">
        <v>48579</v>
      </c>
      <c r="AM1641" s="324">
        <v>8784</v>
      </c>
      <c r="AN1641" s="325">
        <v>120.87</v>
      </c>
      <c r="AO1641" s="274">
        <f t="shared" si="500"/>
        <v>1.0359100000000001</v>
      </c>
      <c r="AP1641" s="326">
        <f t="shared" si="508"/>
        <v>116.68002046509831</v>
      </c>
      <c r="AQ1641" s="296" t="str">
        <f t="shared" si="509"/>
        <v/>
      </c>
      <c r="AS1641" s="332">
        <v>44719</v>
      </c>
      <c r="AT1641" s="2" t="s">
        <v>115</v>
      </c>
      <c r="AU1641" s="2" t="s">
        <v>110</v>
      </c>
      <c r="AV1641" s="323">
        <v>44927</v>
      </c>
      <c r="AW1641" s="323">
        <v>45016</v>
      </c>
      <c r="AX1641" s="324">
        <v>2159</v>
      </c>
      <c r="AY1641" s="325">
        <v>293</v>
      </c>
      <c r="AZ1641" s="274">
        <f t="shared" si="501"/>
        <v>1.02495</v>
      </c>
      <c r="BA1641" s="326">
        <f t="shared" si="510"/>
        <v>285.86760329772181</v>
      </c>
      <c r="BB1641" s="296" t="str">
        <f t="shared" si="511"/>
        <v/>
      </c>
      <c r="BC1641" t="str">
        <f t="shared" si="502"/>
        <v/>
      </c>
      <c r="BF1641" s="332">
        <v>45082</v>
      </c>
      <c r="BG1641" s="2" t="s">
        <v>115</v>
      </c>
      <c r="BH1641" s="2" t="s">
        <v>111</v>
      </c>
      <c r="BI1641" s="323">
        <v>45292</v>
      </c>
      <c r="BJ1641" s="323">
        <v>45382</v>
      </c>
      <c r="BK1641" s="324">
        <v>2183</v>
      </c>
      <c r="BL1641" s="325">
        <v>134.91999999999999</v>
      </c>
      <c r="BM1641" s="274">
        <f t="shared" si="503"/>
        <v>0.97602</v>
      </c>
      <c r="BN1641" s="326">
        <f t="shared" si="512"/>
        <v>138.23487223622465</v>
      </c>
      <c r="BO1641" s="296">
        <f t="shared" si="513"/>
        <v>138.23487223622465</v>
      </c>
      <c r="BP1641">
        <f t="shared" si="504"/>
        <v>1</v>
      </c>
      <c r="BR1641" s="332">
        <v>45062</v>
      </c>
      <c r="BS1641" s="2" t="s">
        <v>108</v>
      </c>
      <c r="BT1641" s="2" t="s">
        <v>158</v>
      </c>
      <c r="BU1641" s="323">
        <v>48580</v>
      </c>
      <c r="BV1641" s="323">
        <v>48944</v>
      </c>
      <c r="BW1641" s="324">
        <v>8760</v>
      </c>
      <c r="BX1641" s="325">
        <v>92.99</v>
      </c>
      <c r="BY1641" s="274">
        <f t="shared" si="505"/>
        <v>0.97533000000000003</v>
      </c>
      <c r="BZ1641" s="326">
        <f t="shared" si="514"/>
        <v>95.342089344119415</v>
      </c>
      <c r="CA1641" s="296" t="str">
        <f t="shared" si="515"/>
        <v/>
      </c>
    </row>
    <row r="1642" spans="23:79" x14ac:dyDescent="0.25">
      <c r="W1642" s="332">
        <v>44243</v>
      </c>
      <c r="X1642" s="2" t="s">
        <v>108</v>
      </c>
      <c r="Y1642" s="2" t="s">
        <v>138</v>
      </c>
      <c r="Z1642" s="323">
        <v>46023</v>
      </c>
      <c r="AA1642" s="323">
        <v>46387</v>
      </c>
      <c r="AB1642" s="324">
        <v>8760</v>
      </c>
      <c r="AC1642" s="325">
        <v>48.75</v>
      </c>
      <c r="AD1642" s="274">
        <f t="shared" si="499"/>
        <v>1.0855399999999999</v>
      </c>
      <c r="AE1642" s="326">
        <f t="shared" si="506"/>
        <v>44.908524789505684</v>
      </c>
      <c r="AF1642" s="296" t="str">
        <f t="shared" si="507"/>
        <v/>
      </c>
      <c r="AH1642" s="332">
        <v>44698</v>
      </c>
      <c r="AI1642" s="2" t="s">
        <v>108</v>
      </c>
      <c r="AJ1642" s="2" t="s">
        <v>110</v>
      </c>
      <c r="AK1642" s="323">
        <v>44927</v>
      </c>
      <c r="AL1642" s="323">
        <v>45291</v>
      </c>
      <c r="AM1642" s="324">
        <v>8760</v>
      </c>
      <c r="AN1642" s="325">
        <v>232.88</v>
      </c>
      <c r="AO1642" s="274">
        <f t="shared" si="500"/>
        <v>1.0359100000000001</v>
      </c>
      <c r="AP1642" s="326">
        <f t="shared" si="508"/>
        <v>224.80717436842966</v>
      </c>
      <c r="AQ1642" s="296" t="str">
        <f t="shared" si="509"/>
        <v/>
      </c>
      <c r="AS1642" s="332">
        <v>44719</v>
      </c>
      <c r="AT1642" s="2" t="s">
        <v>115</v>
      </c>
      <c r="AU1642" s="2" t="s">
        <v>134</v>
      </c>
      <c r="AV1642" s="323">
        <v>45017</v>
      </c>
      <c r="AW1642" s="323">
        <v>45107</v>
      </c>
      <c r="AX1642" s="324">
        <v>2184</v>
      </c>
      <c r="AY1642" s="325">
        <v>206.45</v>
      </c>
      <c r="AZ1642" s="274">
        <f t="shared" si="501"/>
        <v>1.02495</v>
      </c>
      <c r="BA1642" s="326">
        <f t="shared" si="510"/>
        <v>201.42445972974289</v>
      </c>
      <c r="BB1642" s="296" t="str">
        <f t="shared" si="511"/>
        <v/>
      </c>
      <c r="BC1642" t="str">
        <f t="shared" si="502"/>
        <v/>
      </c>
      <c r="BF1642" s="332">
        <v>45082</v>
      </c>
      <c r="BG1642" s="2" t="s">
        <v>115</v>
      </c>
      <c r="BH1642" s="2" t="s">
        <v>117</v>
      </c>
      <c r="BI1642" s="323">
        <v>45383</v>
      </c>
      <c r="BJ1642" s="323">
        <v>45473</v>
      </c>
      <c r="BK1642" s="324">
        <v>2184</v>
      </c>
      <c r="BL1642" s="325">
        <v>109.2</v>
      </c>
      <c r="BM1642" s="274">
        <f t="shared" si="503"/>
        <v>0.97602</v>
      </c>
      <c r="BN1642" s="326">
        <f t="shared" si="512"/>
        <v>111.88295321817176</v>
      </c>
      <c r="BO1642" s="296">
        <f t="shared" si="513"/>
        <v>111.88295321817176</v>
      </c>
      <c r="BP1642">
        <f t="shared" si="504"/>
        <v>1</v>
      </c>
      <c r="BR1642" s="332">
        <v>45061</v>
      </c>
      <c r="BS1642" s="2" t="s">
        <v>108</v>
      </c>
      <c r="BT1642" s="2" t="s">
        <v>111</v>
      </c>
      <c r="BU1642" s="323">
        <v>45292</v>
      </c>
      <c r="BV1642" s="323">
        <v>45657</v>
      </c>
      <c r="BW1642" s="324">
        <v>8784</v>
      </c>
      <c r="BX1642" s="325">
        <v>138.74</v>
      </c>
      <c r="BY1642" s="274">
        <f t="shared" si="505"/>
        <v>0.97533000000000003</v>
      </c>
      <c r="BZ1642" s="326">
        <f t="shared" si="514"/>
        <v>142.24928998390288</v>
      </c>
      <c r="CA1642" s="296">
        <f t="shared" si="515"/>
        <v>142.24928998390288</v>
      </c>
    </row>
    <row r="1643" spans="23:79" x14ac:dyDescent="0.25">
      <c r="W1643" s="332">
        <v>44243</v>
      </c>
      <c r="X1643" s="2" t="s">
        <v>108</v>
      </c>
      <c r="Y1643" s="2" t="s">
        <v>141</v>
      </c>
      <c r="Z1643" s="323">
        <v>46388</v>
      </c>
      <c r="AA1643" s="323">
        <v>46752</v>
      </c>
      <c r="AB1643" s="324">
        <v>8760</v>
      </c>
      <c r="AC1643" s="325">
        <v>49.13</v>
      </c>
      <c r="AD1643" s="274">
        <f t="shared" si="499"/>
        <v>1.0855399999999999</v>
      </c>
      <c r="AE1643" s="326">
        <f t="shared" si="506"/>
        <v>45.25858098273671</v>
      </c>
      <c r="AF1643" s="296" t="str">
        <f t="shared" si="507"/>
        <v/>
      </c>
      <c r="AH1643" s="332">
        <v>44698</v>
      </c>
      <c r="AI1643" s="2" t="s">
        <v>108</v>
      </c>
      <c r="AJ1643" s="2" t="s">
        <v>111</v>
      </c>
      <c r="AK1643" s="323">
        <v>45292</v>
      </c>
      <c r="AL1643" s="323">
        <v>45657</v>
      </c>
      <c r="AM1643" s="324">
        <v>8784</v>
      </c>
      <c r="AN1643" s="325">
        <v>189.5</v>
      </c>
      <c r="AO1643" s="274">
        <f t="shared" si="500"/>
        <v>1.0359100000000001</v>
      </c>
      <c r="AP1643" s="326">
        <f t="shared" si="508"/>
        <v>182.93094959986868</v>
      </c>
      <c r="AQ1643" s="296">
        <f t="shared" si="509"/>
        <v>182.93094959986868</v>
      </c>
      <c r="AS1643" s="332">
        <v>44719</v>
      </c>
      <c r="AT1643" s="2" t="s">
        <v>115</v>
      </c>
      <c r="AU1643" s="2" t="s">
        <v>137</v>
      </c>
      <c r="AV1643" s="323">
        <v>45108</v>
      </c>
      <c r="AW1643" s="323">
        <v>45199</v>
      </c>
      <c r="AX1643" s="324">
        <v>2208</v>
      </c>
      <c r="AY1643" s="325">
        <v>210.52</v>
      </c>
      <c r="AZ1643" s="274">
        <f t="shared" si="501"/>
        <v>1.02495</v>
      </c>
      <c r="BA1643" s="326">
        <f t="shared" si="510"/>
        <v>205.39538514073857</v>
      </c>
      <c r="BB1643" s="296" t="str">
        <f t="shared" si="511"/>
        <v/>
      </c>
      <c r="BC1643" t="str">
        <f t="shared" si="502"/>
        <v/>
      </c>
      <c r="BF1643" s="332">
        <v>45082</v>
      </c>
      <c r="BG1643" s="2" t="s">
        <v>115</v>
      </c>
      <c r="BH1643" s="2" t="s">
        <v>118</v>
      </c>
      <c r="BI1643" s="323">
        <v>45474</v>
      </c>
      <c r="BJ1643" s="323">
        <v>45565</v>
      </c>
      <c r="BK1643" s="324">
        <v>2208</v>
      </c>
      <c r="BL1643" s="325">
        <v>113.95</v>
      </c>
      <c r="BM1643" s="274">
        <f t="shared" si="503"/>
        <v>0.97602</v>
      </c>
      <c r="BN1643" s="326">
        <f t="shared" si="512"/>
        <v>116.7496567693285</v>
      </c>
      <c r="BO1643" s="296">
        <f t="shared" si="513"/>
        <v>116.7496567693285</v>
      </c>
      <c r="BP1643">
        <f t="shared" si="504"/>
        <v>1</v>
      </c>
      <c r="BR1643" s="332">
        <v>45061</v>
      </c>
      <c r="BS1643" s="2" t="s">
        <v>108</v>
      </c>
      <c r="BT1643" s="2" t="s">
        <v>135</v>
      </c>
      <c r="BU1643" s="323">
        <v>45658</v>
      </c>
      <c r="BV1643" s="323">
        <v>46022</v>
      </c>
      <c r="BW1643" s="324">
        <v>8760</v>
      </c>
      <c r="BX1643" s="325">
        <v>122.76</v>
      </c>
      <c r="BY1643" s="274">
        <f t="shared" si="505"/>
        <v>0.97533000000000003</v>
      </c>
      <c r="BZ1643" s="326">
        <f t="shared" si="514"/>
        <v>125.86509181507797</v>
      </c>
      <c r="CA1643" s="296" t="str">
        <f t="shared" si="515"/>
        <v/>
      </c>
    </row>
    <row r="1644" spans="23:79" x14ac:dyDescent="0.25">
      <c r="W1644" s="332">
        <v>44242</v>
      </c>
      <c r="X1644" s="2" t="s">
        <v>108</v>
      </c>
      <c r="Y1644" s="2" t="s">
        <v>133</v>
      </c>
      <c r="Z1644" s="323">
        <v>44562</v>
      </c>
      <c r="AA1644" s="323">
        <v>44926</v>
      </c>
      <c r="AB1644" s="324">
        <v>8760</v>
      </c>
      <c r="AC1644" s="325">
        <v>52.72</v>
      </c>
      <c r="AD1644" s="274">
        <f t="shared" si="499"/>
        <v>1.0855399999999999</v>
      </c>
      <c r="AE1644" s="326">
        <f t="shared" si="506"/>
        <v>48.56569080826133</v>
      </c>
      <c r="AF1644" s="296" t="str">
        <f t="shared" si="507"/>
        <v/>
      </c>
      <c r="AH1644" s="332">
        <v>44698</v>
      </c>
      <c r="AI1644" s="2" t="s">
        <v>108</v>
      </c>
      <c r="AJ1644" s="2" t="s">
        <v>135</v>
      </c>
      <c r="AK1644" s="323">
        <v>45658</v>
      </c>
      <c r="AL1644" s="323">
        <v>46022</v>
      </c>
      <c r="AM1644" s="324">
        <v>8760</v>
      </c>
      <c r="AN1644" s="325">
        <v>170.25</v>
      </c>
      <c r="AO1644" s="274">
        <f t="shared" si="500"/>
        <v>1.0359100000000001</v>
      </c>
      <c r="AP1644" s="326">
        <f t="shared" si="508"/>
        <v>164.34825419196648</v>
      </c>
      <c r="AQ1644" s="296" t="str">
        <f t="shared" si="509"/>
        <v/>
      </c>
      <c r="AS1644" s="332">
        <v>44719</v>
      </c>
      <c r="AT1644" s="2" t="s">
        <v>115</v>
      </c>
      <c r="AU1644" s="2" t="s">
        <v>116</v>
      </c>
      <c r="AV1644" s="323">
        <v>45200</v>
      </c>
      <c r="AW1644" s="323">
        <v>45291</v>
      </c>
      <c r="AX1644" s="324">
        <v>2209</v>
      </c>
      <c r="AY1644" s="325">
        <v>262.88</v>
      </c>
      <c r="AZ1644" s="274">
        <f t="shared" si="501"/>
        <v>1.02495</v>
      </c>
      <c r="BA1644" s="326">
        <f t="shared" si="510"/>
        <v>256.48080394165567</v>
      </c>
      <c r="BB1644" s="296" t="str">
        <f t="shared" si="511"/>
        <v/>
      </c>
      <c r="BC1644">
        <f t="shared" si="502"/>
        <v>1</v>
      </c>
      <c r="BF1644" s="332">
        <v>45082</v>
      </c>
      <c r="BG1644" s="2" t="s">
        <v>115</v>
      </c>
      <c r="BH1644" s="2" t="s">
        <v>140</v>
      </c>
      <c r="BI1644" s="323">
        <v>45566</v>
      </c>
      <c r="BJ1644" s="323">
        <v>45657</v>
      </c>
      <c r="BK1644" s="324">
        <v>2209</v>
      </c>
      <c r="BL1644" s="325">
        <v>142.09</v>
      </c>
      <c r="BM1644" s="274">
        <f t="shared" si="503"/>
        <v>0.97602</v>
      </c>
      <c r="BN1644" s="326">
        <f t="shared" si="512"/>
        <v>145.58103317554969</v>
      </c>
      <c r="BO1644" s="296" t="str">
        <f t="shared" si="513"/>
        <v/>
      </c>
      <c r="BP1644" t="str">
        <f t="shared" si="504"/>
        <v/>
      </c>
      <c r="BR1644" s="332">
        <v>45061</v>
      </c>
      <c r="BS1644" s="2" t="s">
        <v>108</v>
      </c>
      <c r="BT1644" s="2" t="s">
        <v>138</v>
      </c>
      <c r="BU1644" s="323">
        <v>46023</v>
      </c>
      <c r="BV1644" s="323">
        <v>46387</v>
      </c>
      <c r="BW1644" s="324">
        <v>8760</v>
      </c>
      <c r="BX1644" s="325">
        <v>106.81</v>
      </c>
      <c r="BY1644" s="274">
        <f t="shared" si="505"/>
        <v>0.97533000000000003</v>
      </c>
      <c r="BZ1644" s="326">
        <f t="shared" si="514"/>
        <v>109.51165246634473</v>
      </c>
      <c r="CA1644" s="296" t="str">
        <f t="shared" si="515"/>
        <v/>
      </c>
    </row>
    <row r="1645" spans="23:79" x14ac:dyDescent="0.25">
      <c r="W1645" s="332">
        <v>44242</v>
      </c>
      <c r="X1645" s="2" t="s">
        <v>108</v>
      </c>
      <c r="Y1645" s="2" t="s">
        <v>110</v>
      </c>
      <c r="Z1645" s="323">
        <v>44927</v>
      </c>
      <c r="AA1645" s="323">
        <v>45291</v>
      </c>
      <c r="AB1645" s="324">
        <v>8760</v>
      </c>
      <c r="AC1645" s="325">
        <v>52.72</v>
      </c>
      <c r="AD1645" s="274">
        <f t="shared" si="499"/>
        <v>1.0855399999999999</v>
      </c>
      <c r="AE1645" s="326">
        <f t="shared" si="506"/>
        <v>48.56569080826133</v>
      </c>
      <c r="AF1645" s="296" t="str">
        <f t="shared" si="507"/>
        <v/>
      </c>
      <c r="AH1645" s="332">
        <v>44698</v>
      </c>
      <c r="AI1645" s="2" t="s">
        <v>108</v>
      </c>
      <c r="AJ1645" s="2" t="s">
        <v>138</v>
      </c>
      <c r="AK1645" s="323">
        <v>46023</v>
      </c>
      <c r="AL1645" s="323">
        <v>46387</v>
      </c>
      <c r="AM1645" s="324">
        <v>8760</v>
      </c>
      <c r="AN1645" s="325">
        <v>141.54</v>
      </c>
      <c r="AO1645" s="274">
        <f t="shared" si="500"/>
        <v>1.0359100000000001</v>
      </c>
      <c r="AP1645" s="326">
        <f t="shared" si="508"/>
        <v>136.63349132646655</v>
      </c>
      <c r="AQ1645" s="296" t="str">
        <f t="shared" si="509"/>
        <v/>
      </c>
      <c r="AS1645" s="332">
        <v>44719</v>
      </c>
      <c r="AT1645" s="2" t="s">
        <v>115</v>
      </c>
      <c r="AU1645" s="2" t="s">
        <v>111</v>
      </c>
      <c r="AV1645" s="323">
        <v>45292</v>
      </c>
      <c r="AW1645" s="323">
        <v>45382</v>
      </c>
      <c r="AX1645" s="324">
        <v>2183</v>
      </c>
      <c r="AY1645" s="325">
        <v>243.23</v>
      </c>
      <c r="AZ1645" s="274">
        <f t="shared" si="501"/>
        <v>1.02495</v>
      </c>
      <c r="BA1645" s="326">
        <f t="shared" si="510"/>
        <v>237.30913703107467</v>
      </c>
      <c r="BB1645" s="296" t="str">
        <f t="shared" si="511"/>
        <v/>
      </c>
      <c r="BC1645">
        <f t="shared" si="502"/>
        <v>1</v>
      </c>
      <c r="BF1645" s="332">
        <v>45082</v>
      </c>
      <c r="BG1645" s="2" t="s">
        <v>115</v>
      </c>
      <c r="BH1645" s="2" t="s">
        <v>135</v>
      </c>
      <c r="BI1645" s="323">
        <v>45658</v>
      </c>
      <c r="BJ1645" s="323">
        <v>45747</v>
      </c>
      <c r="BK1645" s="324">
        <v>2159</v>
      </c>
      <c r="BL1645" s="325">
        <v>144.34</v>
      </c>
      <c r="BM1645" s="274">
        <f t="shared" si="503"/>
        <v>0.97602</v>
      </c>
      <c r="BN1645" s="326">
        <f t="shared" si="512"/>
        <v>147.88631380504498</v>
      </c>
      <c r="BO1645" s="296" t="str">
        <f t="shared" si="513"/>
        <v/>
      </c>
      <c r="BP1645" t="str">
        <f t="shared" si="504"/>
        <v/>
      </c>
      <c r="BR1645" s="332">
        <v>45061</v>
      </c>
      <c r="BS1645" s="2" t="s">
        <v>108</v>
      </c>
      <c r="BT1645" s="2" t="s">
        <v>141</v>
      </c>
      <c r="BU1645" s="323">
        <v>46388</v>
      </c>
      <c r="BV1645" s="323">
        <v>46752</v>
      </c>
      <c r="BW1645" s="324">
        <v>8760</v>
      </c>
      <c r="BX1645" s="325">
        <v>95.75</v>
      </c>
      <c r="BY1645" s="274">
        <f t="shared" si="505"/>
        <v>0.97533000000000003</v>
      </c>
      <c r="BZ1645" s="326">
        <f t="shared" si="514"/>
        <v>98.171900792552265</v>
      </c>
      <c r="CA1645" s="296" t="str">
        <f t="shared" si="515"/>
        <v/>
      </c>
    </row>
    <row r="1646" spans="23:79" x14ac:dyDescent="0.25">
      <c r="W1646" s="332">
        <v>44242</v>
      </c>
      <c r="X1646" s="2" t="s">
        <v>108</v>
      </c>
      <c r="Y1646" s="2" t="s">
        <v>111</v>
      </c>
      <c r="Z1646" s="323">
        <v>45292</v>
      </c>
      <c r="AA1646" s="323">
        <v>45657</v>
      </c>
      <c r="AB1646" s="324">
        <v>8784</v>
      </c>
      <c r="AC1646" s="325">
        <v>49.81</v>
      </c>
      <c r="AD1646" s="274">
        <f t="shared" si="499"/>
        <v>1.0855399999999999</v>
      </c>
      <c r="AE1646" s="326">
        <f t="shared" si="506"/>
        <v>45.88499732851853</v>
      </c>
      <c r="AF1646" s="296" t="str">
        <f t="shared" si="507"/>
        <v/>
      </c>
      <c r="AH1646" s="332">
        <v>44698</v>
      </c>
      <c r="AI1646" s="2" t="s">
        <v>108</v>
      </c>
      <c r="AJ1646" s="2" t="s">
        <v>141</v>
      </c>
      <c r="AK1646" s="323">
        <v>46388</v>
      </c>
      <c r="AL1646" s="323">
        <v>46752</v>
      </c>
      <c r="AM1646" s="324">
        <v>8760</v>
      </c>
      <c r="AN1646" s="325">
        <v>126.54</v>
      </c>
      <c r="AO1646" s="274">
        <f t="shared" si="500"/>
        <v>1.0359100000000001</v>
      </c>
      <c r="AP1646" s="326">
        <f t="shared" si="508"/>
        <v>122.15346893069861</v>
      </c>
      <c r="AQ1646" s="296" t="str">
        <f t="shared" si="509"/>
        <v/>
      </c>
      <c r="AS1646" s="332">
        <v>44719</v>
      </c>
      <c r="AT1646" s="2" t="s">
        <v>115</v>
      </c>
      <c r="AU1646" s="2" t="s">
        <v>117</v>
      </c>
      <c r="AV1646" s="323">
        <v>45383</v>
      </c>
      <c r="AW1646" s="323">
        <v>45473</v>
      </c>
      <c r="AX1646" s="324">
        <v>2184</v>
      </c>
      <c r="AY1646" s="325">
        <v>157.97</v>
      </c>
      <c r="AZ1646" s="274">
        <f t="shared" si="501"/>
        <v>1.02495</v>
      </c>
      <c r="BA1646" s="326">
        <f t="shared" si="510"/>
        <v>154.12459144348503</v>
      </c>
      <c r="BB1646" s="296" t="str">
        <f t="shared" si="511"/>
        <v/>
      </c>
      <c r="BC1646">
        <f t="shared" si="502"/>
        <v>1</v>
      </c>
      <c r="BF1646" s="332">
        <v>45082</v>
      </c>
      <c r="BG1646" s="2" t="s">
        <v>115</v>
      </c>
      <c r="BH1646" s="2" t="s">
        <v>145</v>
      </c>
      <c r="BI1646" s="323">
        <v>45748</v>
      </c>
      <c r="BJ1646" s="323">
        <v>45838</v>
      </c>
      <c r="BK1646" s="324">
        <v>2184</v>
      </c>
      <c r="BL1646" s="325">
        <v>100.1</v>
      </c>
      <c r="BM1646" s="274">
        <f t="shared" si="503"/>
        <v>0.97602</v>
      </c>
      <c r="BN1646" s="326">
        <f t="shared" si="512"/>
        <v>102.55937378332411</v>
      </c>
      <c r="BO1646" s="296" t="str">
        <f t="shared" si="513"/>
        <v/>
      </c>
      <c r="BP1646" t="str">
        <f t="shared" si="504"/>
        <v/>
      </c>
      <c r="BR1646" s="332">
        <v>45061</v>
      </c>
      <c r="BS1646" s="2" t="s">
        <v>108</v>
      </c>
      <c r="BT1646" s="2" t="s">
        <v>143</v>
      </c>
      <c r="BU1646" s="323">
        <v>46753</v>
      </c>
      <c r="BV1646" s="323">
        <v>47118</v>
      </c>
      <c r="BW1646" s="324">
        <v>8784</v>
      </c>
      <c r="BX1646" s="325">
        <v>95.76</v>
      </c>
      <c r="BY1646" s="274">
        <f t="shared" si="505"/>
        <v>0.97533000000000003</v>
      </c>
      <c r="BZ1646" s="326">
        <f t="shared" si="514"/>
        <v>98.182153732582819</v>
      </c>
      <c r="CA1646" s="296" t="str">
        <f t="shared" si="515"/>
        <v/>
      </c>
    </row>
    <row r="1647" spans="23:79" x14ac:dyDescent="0.25">
      <c r="W1647" s="332">
        <v>44242</v>
      </c>
      <c r="X1647" s="2" t="s">
        <v>108</v>
      </c>
      <c r="Y1647" s="2" t="s">
        <v>135</v>
      </c>
      <c r="Z1647" s="323">
        <v>45658</v>
      </c>
      <c r="AA1647" s="323">
        <v>46022</v>
      </c>
      <c r="AB1647" s="324">
        <v>8760</v>
      </c>
      <c r="AC1647" s="325">
        <v>48.48</v>
      </c>
      <c r="AD1647" s="274">
        <f t="shared" si="499"/>
        <v>1.0855399999999999</v>
      </c>
      <c r="AE1647" s="326">
        <f t="shared" si="506"/>
        <v>44.65980065220996</v>
      </c>
      <c r="AF1647" s="296" t="str">
        <f t="shared" si="507"/>
        <v/>
      </c>
      <c r="AH1647" s="332">
        <v>44698</v>
      </c>
      <c r="AI1647" s="2" t="s">
        <v>108</v>
      </c>
      <c r="AJ1647" s="2" t="s">
        <v>143</v>
      </c>
      <c r="AK1647" s="323">
        <v>46753</v>
      </c>
      <c r="AL1647" s="323">
        <v>47118</v>
      </c>
      <c r="AM1647" s="324">
        <v>8784</v>
      </c>
      <c r="AN1647" s="325">
        <v>125.12</v>
      </c>
      <c r="AO1647" s="274">
        <f t="shared" si="500"/>
        <v>1.0359100000000001</v>
      </c>
      <c r="AP1647" s="326">
        <f t="shared" si="508"/>
        <v>120.78269347723257</v>
      </c>
      <c r="AQ1647" s="296" t="str">
        <f t="shared" si="509"/>
        <v/>
      </c>
      <c r="AS1647" s="332">
        <v>44719</v>
      </c>
      <c r="AT1647" s="2" t="s">
        <v>115</v>
      </c>
      <c r="AU1647" s="2" t="s">
        <v>118</v>
      </c>
      <c r="AV1647" s="323">
        <v>45474</v>
      </c>
      <c r="AW1647" s="323">
        <v>45565</v>
      </c>
      <c r="AX1647" s="324">
        <v>2208</v>
      </c>
      <c r="AY1647" s="325">
        <v>158.71</v>
      </c>
      <c r="AZ1647" s="274">
        <f t="shared" si="501"/>
        <v>1.02495</v>
      </c>
      <c r="BA1647" s="326">
        <f t="shared" si="510"/>
        <v>154.84657788184791</v>
      </c>
      <c r="BB1647" s="296" t="str">
        <f t="shared" si="511"/>
        <v/>
      </c>
      <c r="BC1647">
        <f t="shared" si="502"/>
        <v>1</v>
      </c>
      <c r="BF1647" s="332">
        <v>45082</v>
      </c>
      <c r="BG1647" s="2" t="s">
        <v>115</v>
      </c>
      <c r="BH1647" s="2" t="s">
        <v>148</v>
      </c>
      <c r="BI1647" s="323">
        <v>45839</v>
      </c>
      <c r="BJ1647" s="323">
        <v>45930</v>
      </c>
      <c r="BK1647" s="324">
        <v>2208</v>
      </c>
      <c r="BL1647" s="325">
        <v>99</v>
      </c>
      <c r="BM1647" s="274">
        <f t="shared" si="503"/>
        <v>0.97602</v>
      </c>
      <c r="BN1647" s="326">
        <f t="shared" si="512"/>
        <v>101.43234769779308</v>
      </c>
      <c r="BO1647" s="296" t="str">
        <f t="shared" si="513"/>
        <v/>
      </c>
      <c r="BP1647" t="str">
        <f t="shared" si="504"/>
        <v/>
      </c>
      <c r="BR1647" s="332">
        <v>45061</v>
      </c>
      <c r="BS1647" s="2" t="s">
        <v>108</v>
      </c>
      <c r="BT1647" s="2" t="s">
        <v>146</v>
      </c>
      <c r="BU1647" s="323">
        <v>47119</v>
      </c>
      <c r="BV1647" s="323">
        <v>47483</v>
      </c>
      <c r="BW1647" s="324">
        <v>8760</v>
      </c>
      <c r="BX1647" s="325">
        <v>93.26</v>
      </c>
      <c r="BY1647" s="274">
        <f t="shared" si="505"/>
        <v>0.97533000000000003</v>
      </c>
      <c r="BZ1647" s="326">
        <f t="shared" si="514"/>
        <v>95.618918724944379</v>
      </c>
      <c r="CA1647" s="296" t="str">
        <f t="shared" si="515"/>
        <v/>
      </c>
    </row>
    <row r="1648" spans="23:79" x14ac:dyDescent="0.25">
      <c r="W1648" s="332">
        <v>44242</v>
      </c>
      <c r="X1648" s="2" t="s">
        <v>108</v>
      </c>
      <c r="Y1648" s="2" t="s">
        <v>138</v>
      </c>
      <c r="Z1648" s="323">
        <v>46023</v>
      </c>
      <c r="AA1648" s="323">
        <v>46387</v>
      </c>
      <c r="AB1648" s="324">
        <v>8760</v>
      </c>
      <c r="AC1648" s="325">
        <v>48.68</v>
      </c>
      <c r="AD1648" s="274">
        <f t="shared" si="499"/>
        <v>1.0855399999999999</v>
      </c>
      <c r="AE1648" s="326">
        <f t="shared" si="506"/>
        <v>44.844040753910498</v>
      </c>
      <c r="AF1648" s="296" t="str">
        <f t="shared" si="507"/>
        <v/>
      </c>
      <c r="AH1648" s="332">
        <v>44698</v>
      </c>
      <c r="AI1648" s="2" t="s">
        <v>108</v>
      </c>
      <c r="AJ1648" s="2" t="s">
        <v>146</v>
      </c>
      <c r="AK1648" s="323">
        <v>47119</v>
      </c>
      <c r="AL1648" s="323">
        <v>47483</v>
      </c>
      <c r="AM1648" s="324">
        <v>8760</v>
      </c>
      <c r="AN1648" s="325">
        <v>123.88</v>
      </c>
      <c r="AO1648" s="274">
        <f t="shared" si="500"/>
        <v>1.0359100000000001</v>
      </c>
      <c r="AP1648" s="326">
        <f t="shared" si="508"/>
        <v>119.58567829251574</v>
      </c>
      <c r="AQ1648" s="296" t="str">
        <f t="shared" si="509"/>
        <v/>
      </c>
      <c r="AS1648" s="332">
        <v>44719</v>
      </c>
      <c r="AT1648" s="2" t="s">
        <v>115</v>
      </c>
      <c r="AU1648" s="2" t="s">
        <v>140</v>
      </c>
      <c r="AV1648" s="323">
        <v>45566</v>
      </c>
      <c r="AW1648" s="323">
        <v>45657</v>
      </c>
      <c r="AX1648" s="324">
        <v>2209</v>
      </c>
      <c r="AY1648" s="325">
        <v>199.7</v>
      </c>
      <c r="AZ1648" s="274">
        <f t="shared" si="501"/>
        <v>1.02495</v>
      </c>
      <c r="BA1648" s="326">
        <f t="shared" si="510"/>
        <v>194.83877262305478</v>
      </c>
      <c r="BB1648" s="296" t="str">
        <f t="shared" si="511"/>
        <v/>
      </c>
      <c r="BC1648" t="str">
        <f t="shared" si="502"/>
        <v/>
      </c>
      <c r="BF1648" s="332">
        <v>45082</v>
      </c>
      <c r="BG1648" s="2" t="s">
        <v>115</v>
      </c>
      <c r="BH1648" s="2" t="s">
        <v>152</v>
      </c>
      <c r="BI1648" s="323">
        <v>45931</v>
      </c>
      <c r="BJ1648" s="323">
        <v>46022</v>
      </c>
      <c r="BK1648" s="324">
        <v>2209</v>
      </c>
      <c r="BL1648" s="325">
        <v>125.22</v>
      </c>
      <c r="BM1648" s="274">
        <f t="shared" si="503"/>
        <v>0.97602</v>
      </c>
      <c r="BN1648" s="326">
        <f t="shared" si="512"/>
        <v>128.29655130017827</v>
      </c>
      <c r="BO1648" s="296" t="str">
        <f t="shared" si="513"/>
        <v/>
      </c>
      <c r="BP1648" t="str">
        <f t="shared" si="504"/>
        <v/>
      </c>
      <c r="BR1648" s="332">
        <v>45061</v>
      </c>
      <c r="BS1648" s="2" t="s">
        <v>108</v>
      </c>
      <c r="BT1648" s="2" t="s">
        <v>149</v>
      </c>
      <c r="BU1648" s="323">
        <v>47484</v>
      </c>
      <c r="BV1648" s="323">
        <v>47848</v>
      </c>
      <c r="BW1648" s="324">
        <v>8760</v>
      </c>
      <c r="BX1648" s="325">
        <v>93.56</v>
      </c>
      <c r="BY1648" s="274">
        <f t="shared" si="505"/>
        <v>0.97533000000000003</v>
      </c>
      <c r="BZ1648" s="326">
        <f t="shared" si="514"/>
        <v>95.926506925860991</v>
      </c>
      <c r="CA1648" s="296" t="str">
        <f t="shared" si="515"/>
        <v/>
      </c>
    </row>
    <row r="1649" spans="23:79" x14ac:dyDescent="0.25">
      <c r="W1649" s="332">
        <v>44242</v>
      </c>
      <c r="X1649" s="2" t="s">
        <v>108</v>
      </c>
      <c r="Y1649" s="2" t="s">
        <v>141</v>
      </c>
      <c r="Z1649" s="323">
        <v>46388</v>
      </c>
      <c r="AA1649" s="323">
        <v>46752</v>
      </c>
      <c r="AB1649" s="324">
        <v>8760</v>
      </c>
      <c r="AC1649" s="325">
        <v>49.05</v>
      </c>
      <c r="AD1649" s="274">
        <f t="shared" si="499"/>
        <v>1.0855399999999999</v>
      </c>
      <c r="AE1649" s="326">
        <f t="shared" si="506"/>
        <v>45.184884942056485</v>
      </c>
      <c r="AF1649" s="296" t="str">
        <f t="shared" si="507"/>
        <v/>
      </c>
      <c r="AH1649" s="332">
        <v>44698</v>
      </c>
      <c r="AI1649" s="2" t="s">
        <v>108</v>
      </c>
      <c r="AJ1649" s="2" t="s">
        <v>149</v>
      </c>
      <c r="AK1649" s="323">
        <v>47484</v>
      </c>
      <c r="AL1649" s="323">
        <v>47848</v>
      </c>
      <c r="AM1649" s="324">
        <v>8760</v>
      </c>
      <c r="AN1649" s="325">
        <v>123.51</v>
      </c>
      <c r="AO1649" s="274">
        <f t="shared" si="500"/>
        <v>1.0359100000000001</v>
      </c>
      <c r="AP1649" s="326">
        <f t="shared" si="508"/>
        <v>119.22850440675347</v>
      </c>
      <c r="AQ1649" s="296" t="str">
        <f t="shared" si="509"/>
        <v/>
      </c>
      <c r="AS1649" s="332">
        <v>44719</v>
      </c>
      <c r="AT1649" s="2" t="s">
        <v>115</v>
      </c>
      <c r="AU1649" s="2" t="s">
        <v>135</v>
      </c>
      <c r="AV1649" s="323">
        <v>45658</v>
      </c>
      <c r="AW1649" s="323">
        <v>45747</v>
      </c>
      <c r="AX1649" s="324">
        <v>2159</v>
      </c>
      <c r="AY1649" s="325"/>
      <c r="AZ1649" s="274">
        <f t="shared" si="501"/>
        <v>1.02495</v>
      </c>
      <c r="BA1649" s="326" t="str">
        <f t="shared" si="510"/>
        <v/>
      </c>
      <c r="BB1649" s="296" t="str">
        <f t="shared" si="511"/>
        <v/>
      </c>
      <c r="BC1649" t="str">
        <f t="shared" si="502"/>
        <v/>
      </c>
      <c r="BF1649" s="332">
        <v>45082</v>
      </c>
      <c r="BG1649" s="2" t="s">
        <v>115</v>
      </c>
      <c r="BH1649" s="2" t="s">
        <v>138</v>
      </c>
      <c r="BI1649" s="323">
        <v>46023</v>
      </c>
      <c r="BJ1649" s="323">
        <v>46112</v>
      </c>
      <c r="BK1649" s="324">
        <v>2159</v>
      </c>
      <c r="BL1649" s="325"/>
      <c r="BM1649" s="274">
        <f t="shared" si="503"/>
        <v>0.97602</v>
      </c>
      <c r="BN1649" s="326" t="str">
        <f t="shared" si="512"/>
        <v/>
      </c>
      <c r="BO1649" s="296" t="str">
        <f t="shared" si="513"/>
        <v/>
      </c>
      <c r="BP1649" t="str">
        <f t="shared" si="504"/>
        <v/>
      </c>
      <c r="BR1649" s="332">
        <v>45061</v>
      </c>
      <c r="BS1649" s="2" t="s">
        <v>108</v>
      </c>
      <c r="BT1649" s="2" t="s">
        <v>153</v>
      </c>
      <c r="BU1649" s="323">
        <v>47849</v>
      </c>
      <c r="BV1649" s="323">
        <v>48213</v>
      </c>
      <c r="BW1649" s="324">
        <v>8760</v>
      </c>
      <c r="BX1649" s="325">
        <v>93.28</v>
      </c>
      <c r="BY1649" s="274">
        <f t="shared" si="505"/>
        <v>0.97533000000000003</v>
      </c>
      <c r="BZ1649" s="326">
        <f t="shared" si="514"/>
        <v>95.639424605005487</v>
      </c>
      <c r="CA1649" s="296" t="str">
        <f t="shared" si="515"/>
        <v/>
      </c>
    </row>
    <row r="1650" spans="23:79" x14ac:dyDescent="0.25">
      <c r="W1650" s="332">
        <v>44239</v>
      </c>
      <c r="X1650" s="2" t="s">
        <v>108</v>
      </c>
      <c r="Y1650" s="2" t="s">
        <v>133</v>
      </c>
      <c r="Z1650" s="323">
        <v>44562</v>
      </c>
      <c r="AA1650" s="323">
        <v>44926</v>
      </c>
      <c r="AB1650" s="324">
        <v>8760</v>
      </c>
      <c r="AC1650" s="325">
        <v>52.58</v>
      </c>
      <c r="AD1650" s="274">
        <f t="shared" si="499"/>
        <v>1.0855399999999999</v>
      </c>
      <c r="AE1650" s="326">
        <f t="shared" si="506"/>
        <v>48.436722737070951</v>
      </c>
      <c r="AF1650" s="296" t="str">
        <f t="shared" si="507"/>
        <v/>
      </c>
      <c r="AH1650" s="332">
        <v>44698</v>
      </c>
      <c r="AI1650" s="2" t="s">
        <v>108</v>
      </c>
      <c r="AJ1650" s="2" t="s">
        <v>153</v>
      </c>
      <c r="AK1650" s="323">
        <v>47849</v>
      </c>
      <c r="AL1650" s="323">
        <v>48213</v>
      </c>
      <c r="AM1650" s="324">
        <v>8760</v>
      </c>
      <c r="AN1650" s="325">
        <v>123.18</v>
      </c>
      <c r="AO1650" s="274">
        <f t="shared" si="500"/>
        <v>1.0359100000000001</v>
      </c>
      <c r="AP1650" s="326">
        <f t="shared" si="508"/>
        <v>118.90994391404658</v>
      </c>
      <c r="AQ1650" s="296" t="str">
        <f t="shared" si="509"/>
        <v/>
      </c>
      <c r="AS1650" s="332">
        <v>44718</v>
      </c>
      <c r="AT1650" s="2" t="s">
        <v>115</v>
      </c>
      <c r="AU1650" s="2" t="s">
        <v>200</v>
      </c>
      <c r="AV1650" s="323">
        <v>44743</v>
      </c>
      <c r="AW1650" s="323">
        <v>44834</v>
      </c>
      <c r="AX1650" s="324">
        <v>2208</v>
      </c>
      <c r="AY1650" s="325">
        <v>200.5</v>
      </c>
      <c r="AZ1650" s="274">
        <f t="shared" si="501"/>
        <v>1.02495</v>
      </c>
      <c r="BA1650" s="326">
        <f t="shared" si="510"/>
        <v>195.61929850236595</v>
      </c>
      <c r="BB1650" s="296" t="str">
        <f t="shared" si="511"/>
        <v/>
      </c>
      <c r="BC1650" t="str">
        <f t="shared" si="502"/>
        <v/>
      </c>
      <c r="BF1650" s="332">
        <v>45079</v>
      </c>
      <c r="BG1650" s="2" t="s">
        <v>115</v>
      </c>
      <c r="BH1650" s="2" t="s">
        <v>137</v>
      </c>
      <c r="BI1650" s="323">
        <v>45108</v>
      </c>
      <c r="BJ1650" s="323">
        <v>45199</v>
      </c>
      <c r="BK1650" s="324">
        <v>2208</v>
      </c>
      <c r="BL1650" s="325">
        <v>80.709999999999994</v>
      </c>
      <c r="BM1650" s="274">
        <f t="shared" si="503"/>
        <v>0.97602</v>
      </c>
      <c r="BN1650" s="326">
        <f t="shared" si="512"/>
        <v>82.692977602917964</v>
      </c>
      <c r="BO1650" s="296" t="str">
        <f t="shared" si="513"/>
        <v/>
      </c>
      <c r="BP1650" t="str">
        <f t="shared" si="504"/>
        <v/>
      </c>
      <c r="BR1650" s="332">
        <v>45061</v>
      </c>
      <c r="BS1650" s="2" t="s">
        <v>108</v>
      </c>
      <c r="BT1650" s="2" t="s">
        <v>155</v>
      </c>
      <c r="BU1650" s="323">
        <v>48214</v>
      </c>
      <c r="BV1650" s="323">
        <v>48579</v>
      </c>
      <c r="BW1650" s="324">
        <v>8784</v>
      </c>
      <c r="BX1650" s="325">
        <v>92.78</v>
      </c>
      <c r="BY1650" s="274">
        <f t="shared" si="505"/>
        <v>0.97533000000000003</v>
      </c>
      <c r="BZ1650" s="326">
        <f t="shared" si="514"/>
        <v>95.126777603477791</v>
      </c>
      <c r="CA1650" s="296" t="str">
        <f t="shared" si="515"/>
        <v/>
      </c>
    </row>
    <row r="1651" spans="23:79" x14ac:dyDescent="0.25">
      <c r="W1651" s="332">
        <v>44239</v>
      </c>
      <c r="X1651" s="2" t="s">
        <v>108</v>
      </c>
      <c r="Y1651" s="2" t="s">
        <v>110</v>
      </c>
      <c r="Z1651" s="323">
        <v>44927</v>
      </c>
      <c r="AA1651" s="323">
        <v>45291</v>
      </c>
      <c r="AB1651" s="324">
        <v>8760</v>
      </c>
      <c r="AC1651" s="325">
        <v>52.41</v>
      </c>
      <c r="AD1651" s="274">
        <f t="shared" si="499"/>
        <v>1.0855399999999999</v>
      </c>
      <c r="AE1651" s="326">
        <f t="shared" si="506"/>
        <v>48.280118650625496</v>
      </c>
      <c r="AF1651" s="296" t="str">
        <f t="shared" si="507"/>
        <v/>
      </c>
      <c r="AH1651" s="332">
        <v>44698</v>
      </c>
      <c r="AI1651" s="2" t="s">
        <v>108</v>
      </c>
      <c r="AJ1651" s="2" t="s">
        <v>155</v>
      </c>
      <c r="AK1651" s="323">
        <v>48214</v>
      </c>
      <c r="AL1651" s="323">
        <v>48579</v>
      </c>
      <c r="AM1651" s="324">
        <v>8784</v>
      </c>
      <c r="AN1651" s="325">
        <v>123.18</v>
      </c>
      <c r="AO1651" s="274">
        <f t="shared" si="500"/>
        <v>1.0359100000000001</v>
      </c>
      <c r="AP1651" s="326">
        <f t="shared" si="508"/>
        <v>118.90994391404658</v>
      </c>
      <c r="AQ1651" s="296" t="str">
        <f t="shared" si="509"/>
        <v/>
      </c>
      <c r="AS1651" s="332">
        <v>44718</v>
      </c>
      <c r="AT1651" s="2" t="s">
        <v>115</v>
      </c>
      <c r="AU1651" s="2" t="s">
        <v>186</v>
      </c>
      <c r="AV1651" s="323">
        <v>44835</v>
      </c>
      <c r="AW1651" s="323">
        <v>44926</v>
      </c>
      <c r="AX1651" s="324">
        <v>2209</v>
      </c>
      <c r="AY1651" s="325">
        <v>265.33</v>
      </c>
      <c r="AZ1651" s="274">
        <f t="shared" si="501"/>
        <v>1.02495</v>
      </c>
      <c r="BA1651" s="326">
        <f t="shared" si="510"/>
        <v>258.87116444704617</v>
      </c>
      <c r="BB1651" s="296" t="str">
        <f t="shared" si="511"/>
        <v/>
      </c>
      <c r="BC1651" t="str">
        <f t="shared" si="502"/>
        <v/>
      </c>
      <c r="BF1651" s="332">
        <v>45079</v>
      </c>
      <c r="BG1651" s="2" t="s">
        <v>115</v>
      </c>
      <c r="BH1651" s="2" t="s">
        <v>116</v>
      </c>
      <c r="BI1651" s="323">
        <v>45200</v>
      </c>
      <c r="BJ1651" s="323">
        <v>45291</v>
      </c>
      <c r="BK1651" s="324">
        <v>2209</v>
      </c>
      <c r="BL1651" s="325">
        <v>108.48</v>
      </c>
      <c r="BM1651" s="274">
        <f t="shared" si="503"/>
        <v>0.97602</v>
      </c>
      <c r="BN1651" s="326">
        <f t="shared" si="512"/>
        <v>111.14526341673327</v>
      </c>
      <c r="BO1651" s="296">
        <f t="shared" si="513"/>
        <v>111.14526341673327</v>
      </c>
      <c r="BP1651">
        <f t="shared" si="504"/>
        <v>1</v>
      </c>
      <c r="BR1651" s="332">
        <v>45061</v>
      </c>
      <c r="BS1651" s="2" t="s">
        <v>108</v>
      </c>
      <c r="BT1651" s="2" t="s">
        <v>158</v>
      </c>
      <c r="BU1651" s="323">
        <v>48580</v>
      </c>
      <c r="BV1651" s="323">
        <v>48944</v>
      </c>
      <c r="BW1651" s="324">
        <v>8760</v>
      </c>
      <c r="BX1651" s="325">
        <v>92.68</v>
      </c>
      <c r="BY1651" s="274">
        <f t="shared" si="505"/>
        <v>0.97533000000000003</v>
      </c>
      <c r="BZ1651" s="326">
        <f t="shared" si="514"/>
        <v>95.024248203172263</v>
      </c>
      <c r="CA1651" s="296" t="str">
        <f t="shared" si="515"/>
        <v/>
      </c>
    </row>
    <row r="1652" spans="23:79" x14ac:dyDescent="0.25">
      <c r="W1652" s="332">
        <v>44239</v>
      </c>
      <c r="X1652" s="2" t="s">
        <v>108</v>
      </c>
      <c r="Y1652" s="2" t="s">
        <v>111</v>
      </c>
      <c r="Z1652" s="323">
        <v>45292</v>
      </c>
      <c r="AA1652" s="323">
        <v>45657</v>
      </c>
      <c r="AB1652" s="324">
        <v>8784</v>
      </c>
      <c r="AC1652" s="325">
        <v>49.84</v>
      </c>
      <c r="AD1652" s="274">
        <f t="shared" si="499"/>
        <v>1.0855399999999999</v>
      </c>
      <c r="AE1652" s="326">
        <f t="shared" si="506"/>
        <v>45.912633343773614</v>
      </c>
      <c r="AF1652" s="296" t="str">
        <f t="shared" si="507"/>
        <v/>
      </c>
      <c r="AH1652" s="332">
        <v>44697</v>
      </c>
      <c r="AI1652" s="2" t="s">
        <v>108</v>
      </c>
      <c r="AJ1652" s="2" t="s">
        <v>110</v>
      </c>
      <c r="AK1652" s="323">
        <v>44927</v>
      </c>
      <c r="AL1652" s="323">
        <v>45291</v>
      </c>
      <c r="AM1652" s="324">
        <v>8760</v>
      </c>
      <c r="AN1652" s="325">
        <v>226.9</v>
      </c>
      <c r="AO1652" s="274">
        <f t="shared" si="500"/>
        <v>1.0359100000000001</v>
      </c>
      <c r="AP1652" s="326">
        <f t="shared" si="508"/>
        <v>219.03447210665018</v>
      </c>
      <c r="AQ1652" s="296" t="str">
        <f t="shared" si="509"/>
        <v/>
      </c>
      <c r="AS1652" s="332">
        <v>44718</v>
      </c>
      <c r="AT1652" s="2" t="s">
        <v>115</v>
      </c>
      <c r="AU1652" s="2" t="s">
        <v>110</v>
      </c>
      <c r="AV1652" s="323">
        <v>44927</v>
      </c>
      <c r="AW1652" s="323">
        <v>45016</v>
      </c>
      <c r="AX1652" s="324">
        <v>2159</v>
      </c>
      <c r="AY1652" s="325">
        <v>296.64999999999998</v>
      </c>
      <c r="AZ1652" s="274">
        <f t="shared" si="501"/>
        <v>1.02495</v>
      </c>
      <c r="BA1652" s="326">
        <f t="shared" si="510"/>
        <v>289.42875262207912</v>
      </c>
      <c r="BB1652" s="296" t="str">
        <f t="shared" si="511"/>
        <v/>
      </c>
      <c r="BC1652" t="str">
        <f t="shared" si="502"/>
        <v/>
      </c>
      <c r="BF1652" s="332">
        <v>45079</v>
      </c>
      <c r="BG1652" s="2" t="s">
        <v>115</v>
      </c>
      <c r="BH1652" s="2" t="s">
        <v>111</v>
      </c>
      <c r="BI1652" s="323">
        <v>45292</v>
      </c>
      <c r="BJ1652" s="323">
        <v>45382</v>
      </c>
      <c r="BK1652" s="324">
        <v>2183</v>
      </c>
      <c r="BL1652" s="325">
        <v>125.95</v>
      </c>
      <c r="BM1652" s="274">
        <f t="shared" si="503"/>
        <v>0.97602</v>
      </c>
      <c r="BN1652" s="326">
        <f t="shared" si="512"/>
        <v>129.04448679330341</v>
      </c>
      <c r="BO1652" s="296">
        <f t="shared" si="513"/>
        <v>129.04448679330341</v>
      </c>
      <c r="BP1652">
        <f t="shared" si="504"/>
        <v>1</v>
      </c>
      <c r="BR1652" s="332">
        <v>45058</v>
      </c>
      <c r="BS1652" s="2" t="s">
        <v>108</v>
      </c>
      <c r="BT1652" s="2" t="s">
        <v>111</v>
      </c>
      <c r="BU1652" s="323">
        <v>45292</v>
      </c>
      <c r="BV1652" s="323">
        <v>45657</v>
      </c>
      <c r="BW1652" s="324">
        <v>8784</v>
      </c>
      <c r="BX1652" s="325">
        <v>145.57</v>
      </c>
      <c r="BY1652" s="274">
        <f t="shared" si="505"/>
        <v>0.97533000000000003</v>
      </c>
      <c r="BZ1652" s="326">
        <f t="shared" si="514"/>
        <v>149.25204802477109</v>
      </c>
      <c r="CA1652" s="296">
        <f t="shared" si="515"/>
        <v>149.25204802477109</v>
      </c>
    </row>
    <row r="1653" spans="23:79" x14ac:dyDescent="0.25">
      <c r="W1653" s="332">
        <v>44239</v>
      </c>
      <c r="X1653" s="2" t="s">
        <v>108</v>
      </c>
      <c r="Y1653" s="2" t="s">
        <v>135</v>
      </c>
      <c r="Z1653" s="323">
        <v>45658</v>
      </c>
      <c r="AA1653" s="323">
        <v>46022</v>
      </c>
      <c r="AB1653" s="324">
        <v>8760</v>
      </c>
      <c r="AC1653" s="325">
        <v>48.51</v>
      </c>
      <c r="AD1653" s="274">
        <f t="shared" si="499"/>
        <v>1.0855399999999999</v>
      </c>
      <c r="AE1653" s="326">
        <f t="shared" si="506"/>
        <v>44.687436667465043</v>
      </c>
      <c r="AF1653" s="296" t="str">
        <f t="shared" si="507"/>
        <v/>
      </c>
      <c r="AH1653" s="332">
        <v>44697</v>
      </c>
      <c r="AI1653" s="2" t="s">
        <v>108</v>
      </c>
      <c r="AJ1653" s="2" t="s">
        <v>111</v>
      </c>
      <c r="AK1653" s="323">
        <v>45292</v>
      </c>
      <c r="AL1653" s="323">
        <v>45657</v>
      </c>
      <c r="AM1653" s="324">
        <v>8784</v>
      </c>
      <c r="AN1653" s="325">
        <v>187</v>
      </c>
      <c r="AO1653" s="274">
        <f t="shared" si="500"/>
        <v>1.0359100000000001</v>
      </c>
      <c r="AP1653" s="326">
        <f t="shared" si="508"/>
        <v>180.51761253390737</v>
      </c>
      <c r="AQ1653" s="296">
        <f t="shared" si="509"/>
        <v>180.51761253390737</v>
      </c>
      <c r="AS1653" s="332">
        <v>44718</v>
      </c>
      <c r="AT1653" s="2" t="s">
        <v>115</v>
      </c>
      <c r="AU1653" s="2" t="s">
        <v>134</v>
      </c>
      <c r="AV1653" s="323">
        <v>45017</v>
      </c>
      <c r="AW1653" s="323">
        <v>45107</v>
      </c>
      <c r="AX1653" s="324">
        <v>2184</v>
      </c>
      <c r="AY1653" s="325">
        <v>208.99</v>
      </c>
      <c r="AZ1653" s="274">
        <f t="shared" si="501"/>
        <v>1.02495</v>
      </c>
      <c r="BA1653" s="326">
        <f t="shared" si="510"/>
        <v>203.90262939655594</v>
      </c>
      <c r="BB1653" s="296" t="str">
        <f t="shared" si="511"/>
        <v/>
      </c>
      <c r="BC1653" t="str">
        <f t="shared" si="502"/>
        <v/>
      </c>
      <c r="BF1653" s="332">
        <v>45079</v>
      </c>
      <c r="BG1653" s="2" t="s">
        <v>115</v>
      </c>
      <c r="BH1653" s="2" t="s">
        <v>117</v>
      </c>
      <c r="BI1653" s="323">
        <v>45383</v>
      </c>
      <c r="BJ1653" s="323">
        <v>45473</v>
      </c>
      <c r="BK1653" s="324">
        <v>2184</v>
      </c>
      <c r="BL1653" s="325">
        <v>104.46</v>
      </c>
      <c r="BM1653" s="274">
        <f t="shared" si="503"/>
        <v>0.97602</v>
      </c>
      <c r="BN1653" s="326">
        <f t="shared" si="512"/>
        <v>107.02649535870167</v>
      </c>
      <c r="BO1653" s="296">
        <f t="shared" si="513"/>
        <v>107.02649535870167</v>
      </c>
      <c r="BP1653">
        <f t="shared" si="504"/>
        <v>1</v>
      </c>
      <c r="BR1653" s="332">
        <v>45058</v>
      </c>
      <c r="BS1653" s="2" t="s">
        <v>108</v>
      </c>
      <c r="BT1653" s="2" t="s">
        <v>135</v>
      </c>
      <c r="BU1653" s="323">
        <v>45658</v>
      </c>
      <c r="BV1653" s="323">
        <v>46022</v>
      </c>
      <c r="BW1653" s="324">
        <v>8760</v>
      </c>
      <c r="BX1653" s="325">
        <v>125.88</v>
      </c>
      <c r="BY1653" s="274">
        <f t="shared" si="505"/>
        <v>0.97533000000000003</v>
      </c>
      <c r="BZ1653" s="326">
        <f t="shared" si="514"/>
        <v>129.06400910461073</v>
      </c>
      <c r="CA1653" s="296" t="str">
        <f t="shared" si="515"/>
        <v/>
      </c>
    </row>
    <row r="1654" spans="23:79" x14ac:dyDescent="0.25">
      <c r="W1654" s="332">
        <v>44239</v>
      </c>
      <c r="X1654" s="2" t="s">
        <v>108</v>
      </c>
      <c r="Y1654" s="2" t="s">
        <v>138</v>
      </c>
      <c r="Z1654" s="323">
        <v>46023</v>
      </c>
      <c r="AA1654" s="323">
        <v>46387</v>
      </c>
      <c r="AB1654" s="324">
        <v>8760</v>
      </c>
      <c r="AC1654" s="325">
        <v>48.71</v>
      </c>
      <c r="AD1654" s="274">
        <f t="shared" si="499"/>
        <v>1.0855399999999999</v>
      </c>
      <c r="AE1654" s="326">
        <f t="shared" si="506"/>
        <v>44.871676769165582</v>
      </c>
      <c r="AF1654" s="296" t="str">
        <f t="shared" si="507"/>
        <v/>
      </c>
      <c r="AH1654" s="332">
        <v>44697</v>
      </c>
      <c r="AI1654" s="2" t="s">
        <v>108</v>
      </c>
      <c r="AJ1654" s="2" t="s">
        <v>135</v>
      </c>
      <c r="AK1654" s="323">
        <v>45658</v>
      </c>
      <c r="AL1654" s="323">
        <v>46022</v>
      </c>
      <c r="AM1654" s="324">
        <v>8760</v>
      </c>
      <c r="AN1654" s="325">
        <v>168.66</v>
      </c>
      <c r="AO1654" s="274">
        <f t="shared" si="500"/>
        <v>1.0359100000000001</v>
      </c>
      <c r="AP1654" s="326">
        <f t="shared" si="508"/>
        <v>162.81337181801507</v>
      </c>
      <c r="AQ1654" s="296" t="str">
        <f t="shared" si="509"/>
        <v/>
      </c>
      <c r="AS1654" s="332">
        <v>44718</v>
      </c>
      <c r="AT1654" s="2" t="s">
        <v>115</v>
      </c>
      <c r="AU1654" s="2" t="s">
        <v>137</v>
      </c>
      <c r="AV1654" s="323">
        <v>45108</v>
      </c>
      <c r="AW1654" s="323">
        <v>45199</v>
      </c>
      <c r="AX1654" s="324">
        <v>2208</v>
      </c>
      <c r="AY1654" s="325">
        <v>214.99</v>
      </c>
      <c r="AZ1654" s="274">
        <f t="shared" si="501"/>
        <v>1.02495</v>
      </c>
      <c r="BA1654" s="326">
        <f t="shared" si="510"/>
        <v>209.75657349138982</v>
      </c>
      <c r="BB1654" s="296" t="str">
        <f t="shared" si="511"/>
        <v/>
      </c>
      <c r="BC1654" t="str">
        <f t="shared" si="502"/>
        <v/>
      </c>
      <c r="BF1654" s="332">
        <v>45079</v>
      </c>
      <c r="BG1654" s="2" t="s">
        <v>115</v>
      </c>
      <c r="BH1654" s="2" t="s">
        <v>118</v>
      </c>
      <c r="BI1654" s="323">
        <v>45474</v>
      </c>
      <c r="BJ1654" s="323">
        <v>45565</v>
      </c>
      <c r="BK1654" s="324">
        <v>2208</v>
      </c>
      <c r="BL1654" s="325">
        <v>109.21</v>
      </c>
      <c r="BM1654" s="274">
        <f t="shared" si="503"/>
        <v>0.97602</v>
      </c>
      <c r="BN1654" s="326">
        <f t="shared" si="512"/>
        <v>111.8931989098584</v>
      </c>
      <c r="BO1654" s="296">
        <f t="shared" si="513"/>
        <v>111.8931989098584</v>
      </c>
      <c r="BP1654">
        <f t="shared" si="504"/>
        <v>1</v>
      </c>
      <c r="BR1654" s="332">
        <v>45058</v>
      </c>
      <c r="BS1654" s="2" t="s">
        <v>108</v>
      </c>
      <c r="BT1654" s="2" t="s">
        <v>138</v>
      </c>
      <c r="BU1654" s="323">
        <v>46023</v>
      </c>
      <c r="BV1654" s="323">
        <v>46387</v>
      </c>
      <c r="BW1654" s="324">
        <v>8760</v>
      </c>
      <c r="BX1654" s="325">
        <v>108.75</v>
      </c>
      <c r="BY1654" s="274">
        <f t="shared" si="505"/>
        <v>0.97533000000000003</v>
      </c>
      <c r="BZ1654" s="326">
        <f t="shared" si="514"/>
        <v>111.50072283227215</v>
      </c>
      <c r="CA1654" s="296" t="str">
        <f t="shared" si="515"/>
        <v/>
      </c>
    </row>
    <row r="1655" spans="23:79" x14ac:dyDescent="0.25">
      <c r="W1655" s="332">
        <v>44239</v>
      </c>
      <c r="X1655" s="2" t="s">
        <v>108</v>
      </c>
      <c r="Y1655" s="2" t="s">
        <v>141</v>
      </c>
      <c r="Z1655" s="323">
        <v>46388</v>
      </c>
      <c r="AA1655" s="323">
        <v>46752</v>
      </c>
      <c r="AB1655" s="324">
        <v>8760</v>
      </c>
      <c r="AC1655" s="325">
        <v>49.09</v>
      </c>
      <c r="AD1655" s="274">
        <f t="shared" si="499"/>
        <v>1.0855399999999999</v>
      </c>
      <c r="AE1655" s="326">
        <f t="shared" si="506"/>
        <v>45.221732962396601</v>
      </c>
      <c r="AF1655" s="296" t="str">
        <f t="shared" si="507"/>
        <v/>
      </c>
      <c r="AH1655" s="332">
        <v>44697</v>
      </c>
      <c r="AI1655" s="2" t="s">
        <v>108</v>
      </c>
      <c r="AJ1655" s="2" t="s">
        <v>138</v>
      </c>
      <c r="AK1655" s="323">
        <v>46023</v>
      </c>
      <c r="AL1655" s="323">
        <v>46387</v>
      </c>
      <c r="AM1655" s="324">
        <v>8760</v>
      </c>
      <c r="AN1655" s="325">
        <v>138.80000000000001</v>
      </c>
      <c r="AO1655" s="274">
        <f t="shared" si="500"/>
        <v>1.0359100000000001</v>
      </c>
      <c r="AP1655" s="326">
        <f t="shared" si="508"/>
        <v>133.98847390217296</v>
      </c>
      <c r="AQ1655" s="296" t="str">
        <f t="shared" si="509"/>
        <v/>
      </c>
      <c r="AS1655" s="332">
        <v>44718</v>
      </c>
      <c r="AT1655" s="2" t="s">
        <v>115</v>
      </c>
      <c r="AU1655" s="2" t="s">
        <v>116</v>
      </c>
      <c r="AV1655" s="323">
        <v>45200</v>
      </c>
      <c r="AW1655" s="323">
        <v>45291</v>
      </c>
      <c r="AX1655" s="324">
        <v>2209</v>
      </c>
      <c r="AY1655" s="325">
        <v>269.64999999999998</v>
      </c>
      <c r="AZ1655" s="274">
        <f t="shared" si="501"/>
        <v>1.02495</v>
      </c>
      <c r="BA1655" s="326">
        <f t="shared" si="510"/>
        <v>263.08600419532655</v>
      </c>
      <c r="BB1655" s="296" t="str">
        <f t="shared" si="511"/>
        <v/>
      </c>
      <c r="BC1655">
        <f t="shared" si="502"/>
        <v>1</v>
      </c>
      <c r="BF1655" s="332">
        <v>45079</v>
      </c>
      <c r="BG1655" s="2" t="s">
        <v>115</v>
      </c>
      <c r="BH1655" s="2" t="s">
        <v>140</v>
      </c>
      <c r="BI1655" s="323">
        <v>45566</v>
      </c>
      <c r="BJ1655" s="323">
        <v>45657</v>
      </c>
      <c r="BK1655" s="324">
        <v>2209</v>
      </c>
      <c r="BL1655" s="325">
        <v>136.13</v>
      </c>
      <c r="BM1655" s="274">
        <f t="shared" si="503"/>
        <v>0.97602</v>
      </c>
      <c r="BN1655" s="326">
        <f t="shared" si="512"/>
        <v>139.47460093030881</v>
      </c>
      <c r="BO1655" s="296" t="str">
        <f t="shared" si="513"/>
        <v/>
      </c>
      <c r="BP1655" t="str">
        <f t="shared" si="504"/>
        <v/>
      </c>
      <c r="BR1655" s="332">
        <v>45058</v>
      </c>
      <c r="BS1655" s="2" t="s">
        <v>108</v>
      </c>
      <c r="BT1655" s="2" t="s">
        <v>141</v>
      </c>
      <c r="BU1655" s="323">
        <v>46388</v>
      </c>
      <c r="BV1655" s="323">
        <v>46752</v>
      </c>
      <c r="BW1655" s="324">
        <v>8760</v>
      </c>
      <c r="BX1655" s="325">
        <v>98.03</v>
      </c>
      <c r="BY1655" s="274">
        <f t="shared" si="505"/>
        <v>0.97533000000000003</v>
      </c>
      <c r="BZ1655" s="326">
        <f t="shared" si="514"/>
        <v>100.50957111951853</v>
      </c>
      <c r="CA1655" s="296" t="str">
        <f t="shared" si="515"/>
        <v/>
      </c>
    </row>
    <row r="1656" spans="23:79" x14ac:dyDescent="0.25">
      <c r="W1656" s="332">
        <v>44238</v>
      </c>
      <c r="X1656" s="2" t="s">
        <v>108</v>
      </c>
      <c r="Y1656" s="2" t="s">
        <v>133</v>
      </c>
      <c r="Z1656" s="323">
        <v>44562</v>
      </c>
      <c r="AA1656" s="323">
        <v>44926</v>
      </c>
      <c r="AB1656" s="324">
        <v>8760</v>
      </c>
      <c r="AC1656" s="325">
        <v>53.1</v>
      </c>
      <c r="AD1656" s="274">
        <f t="shared" si="499"/>
        <v>1.0855399999999999</v>
      </c>
      <c r="AE1656" s="326">
        <f t="shared" si="506"/>
        <v>48.915747001492349</v>
      </c>
      <c r="AF1656" s="296" t="str">
        <f t="shared" si="507"/>
        <v/>
      </c>
      <c r="AH1656" s="332">
        <v>44697</v>
      </c>
      <c r="AI1656" s="2" t="s">
        <v>108</v>
      </c>
      <c r="AJ1656" s="2" t="s">
        <v>141</v>
      </c>
      <c r="AK1656" s="323">
        <v>46388</v>
      </c>
      <c r="AL1656" s="323">
        <v>46752</v>
      </c>
      <c r="AM1656" s="324">
        <v>8760</v>
      </c>
      <c r="AN1656" s="325">
        <v>124.92</v>
      </c>
      <c r="AO1656" s="274">
        <f t="shared" si="500"/>
        <v>1.0359100000000001</v>
      </c>
      <c r="AP1656" s="326">
        <f t="shared" si="508"/>
        <v>120.58962651195566</v>
      </c>
      <c r="AQ1656" s="296" t="str">
        <f t="shared" si="509"/>
        <v/>
      </c>
      <c r="AS1656" s="332">
        <v>44718</v>
      </c>
      <c r="AT1656" s="2" t="s">
        <v>115</v>
      </c>
      <c r="AU1656" s="2" t="s">
        <v>111</v>
      </c>
      <c r="AV1656" s="323">
        <v>45292</v>
      </c>
      <c r="AW1656" s="323">
        <v>45382</v>
      </c>
      <c r="AX1656" s="324">
        <v>2183</v>
      </c>
      <c r="AY1656" s="325">
        <v>245.43</v>
      </c>
      <c r="AZ1656" s="274">
        <f t="shared" si="501"/>
        <v>1.02495</v>
      </c>
      <c r="BA1656" s="326">
        <f t="shared" si="510"/>
        <v>239.45558319918044</v>
      </c>
      <c r="BB1656" s="296" t="str">
        <f t="shared" si="511"/>
        <v/>
      </c>
      <c r="BC1656">
        <f t="shared" si="502"/>
        <v>1</v>
      </c>
      <c r="BF1656" s="332">
        <v>45079</v>
      </c>
      <c r="BG1656" s="2" t="s">
        <v>115</v>
      </c>
      <c r="BH1656" s="2" t="s">
        <v>135</v>
      </c>
      <c r="BI1656" s="323">
        <v>45658</v>
      </c>
      <c r="BJ1656" s="323">
        <v>45747</v>
      </c>
      <c r="BK1656" s="324">
        <v>2159</v>
      </c>
      <c r="BL1656" s="325">
        <v>140.44999999999999</v>
      </c>
      <c r="BM1656" s="274">
        <f t="shared" si="503"/>
        <v>0.97602</v>
      </c>
      <c r="BN1656" s="326">
        <f t="shared" si="512"/>
        <v>143.90073973893976</v>
      </c>
      <c r="BO1656" s="296" t="str">
        <f t="shared" si="513"/>
        <v/>
      </c>
      <c r="BP1656" t="str">
        <f t="shared" si="504"/>
        <v/>
      </c>
      <c r="BR1656" s="332">
        <v>45058</v>
      </c>
      <c r="BS1656" s="2" t="s">
        <v>108</v>
      </c>
      <c r="BT1656" s="2" t="s">
        <v>143</v>
      </c>
      <c r="BU1656" s="323">
        <v>46753</v>
      </c>
      <c r="BV1656" s="323">
        <v>47118</v>
      </c>
      <c r="BW1656" s="324">
        <v>8784</v>
      </c>
      <c r="BX1656" s="325">
        <v>98.04</v>
      </c>
      <c r="BY1656" s="274">
        <f t="shared" si="505"/>
        <v>0.97533000000000003</v>
      </c>
      <c r="BZ1656" s="326">
        <f t="shared" si="514"/>
        <v>100.51982405954908</v>
      </c>
      <c r="CA1656" s="296" t="str">
        <f t="shared" si="515"/>
        <v/>
      </c>
    </row>
    <row r="1657" spans="23:79" x14ac:dyDescent="0.25">
      <c r="W1657" s="332">
        <v>44238</v>
      </c>
      <c r="X1657" s="2" t="s">
        <v>108</v>
      </c>
      <c r="Y1657" s="2" t="s">
        <v>110</v>
      </c>
      <c r="Z1657" s="323">
        <v>44927</v>
      </c>
      <c r="AA1657" s="323">
        <v>45291</v>
      </c>
      <c r="AB1657" s="324">
        <v>8760</v>
      </c>
      <c r="AC1657" s="325">
        <v>52.7</v>
      </c>
      <c r="AD1657" s="274">
        <f t="shared" si="499"/>
        <v>1.0855399999999999</v>
      </c>
      <c r="AE1657" s="326">
        <f t="shared" si="506"/>
        <v>48.547266798091279</v>
      </c>
      <c r="AF1657" s="296" t="str">
        <f t="shared" si="507"/>
        <v/>
      </c>
      <c r="AH1657" s="332">
        <v>44697</v>
      </c>
      <c r="AI1657" s="2" t="s">
        <v>108</v>
      </c>
      <c r="AJ1657" s="2" t="s">
        <v>143</v>
      </c>
      <c r="AK1657" s="323">
        <v>46753</v>
      </c>
      <c r="AL1657" s="323">
        <v>47118</v>
      </c>
      <c r="AM1657" s="324">
        <v>8784</v>
      </c>
      <c r="AN1657" s="325">
        <v>124.07</v>
      </c>
      <c r="AO1657" s="274">
        <f t="shared" si="500"/>
        <v>1.0359100000000001</v>
      </c>
      <c r="AP1657" s="326">
        <f t="shared" si="508"/>
        <v>119.7690919095288</v>
      </c>
      <c r="AQ1657" s="296" t="str">
        <f t="shared" si="509"/>
        <v/>
      </c>
      <c r="AS1657" s="332">
        <v>44718</v>
      </c>
      <c r="AT1657" s="2" t="s">
        <v>115</v>
      </c>
      <c r="AU1657" s="2" t="s">
        <v>117</v>
      </c>
      <c r="AV1657" s="323">
        <v>45383</v>
      </c>
      <c r="AW1657" s="323">
        <v>45473</v>
      </c>
      <c r="AX1657" s="324">
        <v>2184</v>
      </c>
      <c r="AY1657" s="325">
        <v>161.19</v>
      </c>
      <c r="AZ1657" s="274">
        <f t="shared" si="501"/>
        <v>1.02495</v>
      </c>
      <c r="BA1657" s="326">
        <f t="shared" si="510"/>
        <v>157.26620810771257</v>
      </c>
      <c r="BB1657" s="296" t="str">
        <f t="shared" si="511"/>
        <v/>
      </c>
      <c r="BC1657">
        <f t="shared" si="502"/>
        <v>1</v>
      </c>
      <c r="BF1657" s="332">
        <v>45079</v>
      </c>
      <c r="BG1657" s="2" t="s">
        <v>115</v>
      </c>
      <c r="BH1657" s="2" t="s">
        <v>145</v>
      </c>
      <c r="BI1657" s="323">
        <v>45748</v>
      </c>
      <c r="BJ1657" s="323">
        <v>45838</v>
      </c>
      <c r="BK1657" s="324">
        <v>2184</v>
      </c>
      <c r="BL1657" s="325">
        <v>94.46</v>
      </c>
      <c r="BM1657" s="274">
        <f t="shared" si="503"/>
        <v>0.97602</v>
      </c>
      <c r="BN1657" s="326">
        <f t="shared" si="512"/>
        <v>96.780803672055896</v>
      </c>
      <c r="BO1657" s="296" t="str">
        <f t="shared" si="513"/>
        <v/>
      </c>
      <c r="BP1657" t="str">
        <f t="shared" si="504"/>
        <v/>
      </c>
      <c r="BR1657" s="332">
        <v>45058</v>
      </c>
      <c r="BS1657" s="2" t="s">
        <v>108</v>
      </c>
      <c r="BT1657" s="2" t="s">
        <v>146</v>
      </c>
      <c r="BU1657" s="323">
        <v>47119</v>
      </c>
      <c r="BV1657" s="323">
        <v>47483</v>
      </c>
      <c r="BW1657" s="324">
        <v>8760</v>
      </c>
      <c r="BX1657" s="325">
        <v>95.54</v>
      </c>
      <c r="BY1657" s="274">
        <f t="shared" si="505"/>
        <v>0.97533000000000003</v>
      </c>
      <c r="BZ1657" s="326">
        <f t="shared" si="514"/>
        <v>97.95658905191064</v>
      </c>
      <c r="CA1657" s="296" t="str">
        <f t="shared" si="515"/>
        <v/>
      </c>
    </row>
    <row r="1658" spans="23:79" x14ac:dyDescent="0.25">
      <c r="W1658" s="332">
        <v>44238</v>
      </c>
      <c r="X1658" s="2" t="s">
        <v>108</v>
      </c>
      <c r="Y1658" s="2" t="s">
        <v>111</v>
      </c>
      <c r="Z1658" s="323">
        <v>45292</v>
      </c>
      <c r="AA1658" s="323">
        <v>45657</v>
      </c>
      <c r="AB1658" s="324">
        <v>8784</v>
      </c>
      <c r="AC1658" s="325">
        <v>50.31</v>
      </c>
      <c r="AD1658" s="274">
        <f t="shared" si="499"/>
        <v>1.0855399999999999</v>
      </c>
      <c r="AE1658" s="326">
        <f t="shared" si="506"/>
        <v>46.345597582769869</v>
      </c>
      <c r="AF1658" s="296" t="str">
        <f t="shared" si="507"/>
        <v/>
      </c>
      <c r="AH1658" s="332">
        <v>44697</v>
      </c>
      <c r="AI1658" s="2" t="s">
        <v>108</v>
      </c>
      <c r="AJ1658" s="2" t="s">
        <v>146</v>
      </c>
      <c r="AK1658" s="323">
        <v>47119</v>
      </c>
      <c r="AL1658" s="323">
        <v>47483</v>
      </c>
      <c r="AM1658" s="324">
        <v>8760</v>
      </c>
      <c r="AN1658" s="325">
        <v>122.83</v>
      </c>
      <c r="AO1658" s="274">
        <f t="shared" si="500"/>
        <v>1.0359100000000001</v>
      </c>
      <c r="AP1658" s="326">
        <f t="shared" si="508"/>
        <v>118.57207672481199</v>
      </c>
      <c r="AQ1658" s="296" t="str">
        <f t="shared" si="509"/>
        <v/>
      </c>
      <c r="AS1658" s="332">
        <v>44718</v>
      </c>
      <c r="AT1658" s="2" t="s">
        <v>115</v>
      </c>
      <c r="AU1658" s="2" t="s">
        <v>118</v>
      </c>
      <c r="AV1658" s="323">
        <v>45474</v>
      </c>
      <c r="AW1658" s="323">
        <v>45565</v>
      </c>
      <c r="AX1658" s="324">
        <v>2208</v>
      </c>
      <c r="AY1658" s="325">
        <v>162.04</v>
      </c>
      <c r="AZ1658" s="274">
        <f t="shared" si="501"/>
        <v>1.02495</v>
      </c>
      <c r="BA1658" s="326">
        <f t="shared" si="510"/>
        <v>158.09551685448071</v>
      </c>
      <c r="BB1658" s="296" t="str">
        <f t="shared" si="511"/>
        <v/>
      </c>
      <c r="BC1658">
        <f t="shared" si="502"/>
        <v>1</v>
      </c>
      <c r="BF1658" s="332">
        <v>45079</v>
      </c>
      <c r="BG1658" s="2" t="s">
        <v>115</v>
      </c>
      <c r="BH1658" s="2" t="s">
        <v>148</v>
      </c>
      <c r="BI1658" s="323">
        <v>45839</v>
      </c>
      <c r="BJ1658" s="323">
        <v>45930</v>
      </c>
      <c r="BK1658" s="324">
        <v>2208</v>
      </c>
      <c r="BL1658" s="325">
        <v>93.34</v>
      </c>
      <c r="BM1658" s="274">
        <f t="shared" si="503"/>
        <v>0.97602</v>
      </c>
      <c r="BN1658" s="326">
        <f t="shared" si="512"/>
        <v>95.633286203151584</v>
      </c>
      <c r="BO1658" s="296" t="str">
        <f t="shared" si="513"/>
        <v/>
      </c>
      <c r="BP1658" t="str">
        <f t="shared" si="504"/>
        <v/>
      </c>
      <c r="BR1658" s="332">
        <v>45058</v>
      </c>
      <c r="BS1658" s="2" t="s">
        <v>108</v>
      </c>
      <c r="BT1658" s="2" t="s">
        <v>149</v>
      </c>
      <c r="BU1658" s="323">
        <v>47484</v>
      </c>
      <c r="BV1658" s="323">
        <v>47848</v>
      </c>
      <c r="BW1658" s="324">
        <v>8760</v>
      </c>
      <c r="BX1658" s="325">
        <v>95.84</v>
      </c>
      <c r="BY1658" s="274">
        <f t="shared" si="505"/>
        <v>0.97533000000000003</v>
      </c>
      <c r="BZ1658" s="326">
        <f t="shared" si="514"/>
        <v>98.264177252827253</v>
      </c>
      <c r="CA1658" s="296" t="str">
        <f t="shared" si="515"/>
        <v/>
      </c>
    </row>
    <row r="1659" spans="23:79" x14ac:dyDescent="0.25">
      <c r="W1659" s="332">
        <v>44238</v>
      </c>
      <c r="X1659" s="2" t="s">
        <v>108</v>
      </c>
      <c r="Y1659" s="2" t="s">
        <v>135</v>
      </c>
      <c r="Z1659" s="323">
        <v>45658</v>
      </c>
      <c r="AA1659" s="323">
        <v>46022</v>
      </c>
      <c r="AB1659" s="324">
        <v>8760</v>
      </c>
      <c r="AC1659" s="325">
        <v>48.68</v>
      </c>
      <c r="AD1659" s="274">
        <f t="shared" si="499"/>
        <v>1.0855399999999999</v>
      </c>
      <c r="AE1659" s="326">
        <f t="shared" si="506"/>
        <v>44.844040753910498</v>
      </c>
      <c r="AF1659" s="296" t="str">
        <f t="shared" si="507"/>
        <v/>
      </c>
      <c r="AH1659" s="332">
        <v>44697</v>
      </c>
      <c r="AI1659" s="2" t="s">
        <v>108</v>
      </c>
      <c r="AJ1659" s="2" t="s">
        <v>149</v>
      </c>
      <c r="AK1659" s="323">
        <v>47484</v>
      </c>
      <c r="AL1659" s="323">
        <v>47848</v>
      </c>
      <c r="AM1659" s="324">
        <v>8760</v>
      </c>
      <c r="AN1659" s="325">
        <v>122.46</v>
      </c>
      <c r="AO1659" s="274">
        <f t="shared" si="500"/>
        <v>1.0359100000000001</v>
      </c>
      <c r="AP1659" s="326">
        <f t="shared" si="508"/>
        <v>118.2149028390497</v>
      </c>
      <c r="AQ1659" s="296" t="str">
        <f t="shared" si="509"/>
        <v/>
      </c>
      <c r="AS1659" s="332">
        <v>44718</v>
      </c>
      <c r="AT1659" s="2" t="s">
        <v>115</v>
      </c>
      <c r="AU1659" s="2" t="s">
        <v>140</v>
      </c>
      <c r="AV1659" s="323">
        <v>45566</v>
      </c>
      <c r="AW1659" s="323">
        <v>45657</v>
      </c>
      <c r="AX1659" s="324">
        <v>2209</v>
      </c>
      <c r="AY1659" s="325">
        <v>207.52</v>
      </c>
      <c r="AZ1659" s="274">
        <f t="shared" si="501"/>
        <v>1.02495</v>
      </c>
      <c r="BA1659" s="326">
        <f t="shared" si="510"/>
        <v>202.46841309332163</v>
      </c>
      <c r="BB1659" s="296" t="str">
        <f t="shared" si="511"/>
        <v/>
      </c>
      <c r="BC1659" t="str">
        <f t="shared" si="502"/>
        <v/>
      </c>
      <c r="BF1659" s="332">
        <v>45079</v>
      </c>
      <c r="BG1659" s="2" t="s">
        <v>115</v>
      </c>
      <c r="BH1659" s="2" t="s">
        <v>152</v>
      </c>
      <c r="BI1659" s="323">
        <v>45931</v>
      </c>
      <c r="BJ1659" s="323">
        <v>46022</v>
      </c>
      <c r="BK1659" s="324">
        <v>2209</v>
      </c>
      <c r="BL1659" s="325">
        <v>120.4</v>
      </c>
      <c r="BM1659" s="274">
        <f t="shared" si="503"/>
        <v>0.97602</v>
      </c>
      <c r="BN1659" s="326">
        <f t="shared" si="512"/>
        <v>123.35812790721502</v>
      </c>
      <c r="BO1659" s="296" t="str">
        <f t="shared" si="513"/>
        <v/>
      </c>
      <c r="BP1659" t="str">
        <f t="shared" si="504"/>
        <v/>
      </c>
      <c r="BR1659" s="332">
        <v>45058</v>
      </c>
      <c r="BS1659" s="2" t="s">
        <v>108</v>
      </c>
      <c r="BT1659" s="2" t="s">
        <v>153</v>
      </c>
      <c r="BU1659" s="323">
        <v>47849</v>
      </c>
      <c r="BV1659" s="323">
        <v>48213</v>
      </c>
      <c r="BW1659" s="324">
        <v>8760</v>
      </c>
      <c r="BX1659" s="325">
        <v>95.56</v>
      </c>
      <c r="BY1659" s="274">
        <f t="shared" si="505"/>
        <v>0.97533000000000003</v>
      </c>
      <c r="BZ1659" s="326">
        <f t="shared" si="514"/>
        <v>97.977094931971749</v>
      </c>
      <c r="CA1659" s="296" t="str">
        <f t="shared" si="515"/>
        <v/>
      </c>
    </row>
    <row r="1660" spans="23:79" x14ac:dyDescent="0.25">
      <c r="W1660" s="332">
        <v>44238</v>
      </c>
      <c r="X1660" s="2" t="s">
        <v>108</v>
      </c>
      <c r="Y1660" s="2" t="s">
        <v>138</v>
      </c>
      <c r="Z1660" s="323">
        <v>46023</v>
      </c>
      <c r="AA1660" s="323">
        <v>46387</v>
      </c>
      <c r="AB1660" s="324">
        <v>8760</v>
      </c>
      <c r="AC1660" s="325">
        <v>48.88</v>
      </c>
      <c r="AD1660" s="274">
        <f t="shared" si="499"/>
        <v>1.0855399999999999</v>
      </c>
      <c r="AE1660" s="326">
        <f t="shared" si="506"/>
        <v>45.028280855611037</v>
      </c>
      <c r="AF1660" s="296" t="str">
        <f t="shared" si="507"/>
        <v/>
      </c>
      <c r="AH1660" s="332">
        <v>44697</v>
      </c>
      <c r="AI1660" s="2" t="s">
        <v>108</v>
      </c>
      <c r="AJ1660" s="2" t="s">
        <v>153</v>
      </c>
      <c r="AK1660" s="323">
        <v>47849</v>
      </c>
      <c r="AL1660" s="323">
        <v>48213</v>
      </c>
      <c r="AM1660" s="324">
        <v>8760</v>
      </c>
      <c r="AN1660" s="325">
        <v>122.13</v>
      </c>
      <c r="AO1660" s="274">
        <f t="shared" si="500"/>
        <v>1.0359100000000001</v>
      </c>
      <c r="AP1660" s="326">
        <f t="shared" si="508"/>
        <v>117.89634234634281</v>
      </c>
      <c r="AQ1660" s="296" t="str">
        <f t="shared" si="509"/>
        <v/>
      </c>
      <c r="AS1660" s="332">
        <v>44718</v>
      </c>
      <c r="AT1660" s="2" t="s">
        <v>115</v>
      </c>
      <c r="AU1660" s="2" t="s">
        <v>135</v>
      </c>
      <c r="AV1660" s="323">
        <v>45658</v>
      </c>
      <c r="AW1660" s="323">
        <v>45747</v>
      </c>
      <c r="AX1660" s="324">
        <v>2159</v>
      </c>
      <c r="AY1660" s="325"/>
      <c r="AZ1660" s="274">
        <f t="shared" si="501"/>
        <v>1.02495</v>
      </c>
      <c r="BA1660" s="326" t="str">
        <f t="shared" si="510"/>
        <v/>
      </c>
      <c r="BB1660" s="296" t="str">
        <f t="shared" si="511"/>
        <v/>
      </c>
      <c r="BC1660" t="str">
        <f t="shared" si="502"/>
        <v/>
      </c>
      <c r="BF1660" s="332">
        <v>45079</v>
      </c>
      <c r="BG1660" s="2" t="s">
        <v>115</v>
      </c>
      <c r="BH1660" s="2" t="s">
        <v>138</v>
      </c>
      <c r="BI1660" s="323">
        <v>46023</v>
      </c>
      <c r="BJ1660" s="323">
        <v>46112</v>
      </c>
      <c r="BK1660" s="324">
        <v>2159</v>
      </c>
      <c r="BL1660" s="325"/>
      <c r="BM1660" s="274">
        <f t="shared" si="503"/>
        <v>0.97602</v>
      </c>
      <c r="BN1660" s="326" t="str">
        <f t="shared" si="512"/>
        <v/>
      </c>
      <c r="BO1660" s="296" t="str">
        <f t="shared" si="513"/>
        <v/>
      </c>
      <c r="BP1660" t="str">
        <f t="shared" si="504"/>
        <v/>
      </c>
      <c r="BR1660" s="332">
        <v>45058</v>
      </c>
      <c r="BS1660" s="2" t="s">
        <v>108</v>
      </c>
      <c r="BT1660" s="2" t="s">
        <v>155</v>
      </c>
      <c r="BU1660" s="323">
        <v>48214</v>
      </c>
      <c r="BV1660" s="323">
        <v>48579</v>
      </c>
      <c r="BW1660" s="324">
        <v>8784</v>
      </c>
      <c r="BX1660" s="325">
        <v>95.06</v>
      </c>
      <c r="BY1660" s="274">
        <f t="shared" si="505"/>
        <v>0.97533000000000003</v>
      </c>
      <c r="BZ1660" s="326">
        <f t="shared" si="514"/>
        <v>97.464447930444052</v>
      </c>
      <c r="CA1660" s="296" t="str">
        <f t="shared" si="515"/>
        <v/>
      </c>
    </row>
    <row r="1661" spans="23:79" x14ac:dyDescent="0.25">
      <c r="W1661" s="332">
        <v>44238</v>
      </c>
      <c r="X1661" s="2" t="s">
        <v>108</v>
      </c>
      <c r="Y1661" s="2" t="s">
        <v>141</v>
      </c>
      <c r="Z1661" s="323">
        <v>46388</v>
      </c>
      <c r="AA1661" s="323">
        <v>46752</v>
      </c>
      <c r="AB1661" s="324">
        <v>8760</v>
      </c>
      <c r="AC1661" s="325">
        <v>49.25</v>
      </c>
      <c r="AD1661" s="274">
        <f t="shared" si="499"/>
        <v>1.0855399999999999</v>
      </c>
      <c r="AE1661" s="326">
        <f t="shared" si="506"/>
        <v>45.369125043757023</v>
      </c>
      <c r="AF1661" s="296" t="str">
        <f t="shared" si="507"/>
        <v/>
      </c>
      <c r="AH1661" s="332">
        <v>44697</v>
      </c>
      <c r="AI1661" s="2" t="s">
        <v>108</v>
      </c>
      <c r="AJ1661" s="2" t="s">
        <v>155</v>
      </c>
      <c r="AK1661" s="323">
        <v>48214</v>
      </c>
      <c r="AL1661" s="323">
        <v>48579</v>
      </c>
      <c r="AM1661" s="324">
        <v>8784</v>
      </c>
      <c r="AN1661" s="325">
        <v>122.13</v>
      </c>
      <c r="AO1661" s="274">
        <f t="shared" si="500"/>
        <v>1.0359100000000001</v>
      </c>
      <c r="AP1661" s="326">
        <f t="shared" si="508"/>
        <v>117.89634234634281</v>
      </c>
      <c r="AQ1661" s="296" t="str">
        <f t="shared" si="509"/>
        <v/>
      </c>
      <c r="AS1661" s="332">
        <v>44715</v>
      </c>
      <c r="AT1661" s="2" t="s">
        <v>115</v>
      </c>
      <c r="AU1661" s="2" t="s">
        <v>200</v>
      </c>
      <c r="AV1661" s="323">
        <v>44743</v>
      </c>
      <c r="AW1661" s="323">
        <v>44834</v>
      </c>
      <c r="AX1661" s="324">
        <v>2208</v>
      </c>
      <c r="AY1661" s="325">
        <v>204.8</v>
      </c>
      <c r="AZ1661" s="274">
        <f t="shared" si="501"/>
        <v>1.02495</v>
      </c>
      <c r="BA1661" s="326">
        <f t="shared" si="510"/>
        <v>199.81462510366359</v>
      </c>
      <c r="BB1661" s="296" t="str">
        <f t="shared" si="511"/>
        <v/>
      </c>
      <c r="BC1661" t="str">
        <f t="shared" si="502"/>
        <v/>
      </c>
      <c r="BF1661" s="332">
        <v>45078</v>
      </c>
      <c r="BG1661" s="2" t="s">
        <v>115</v>
      </c>
      <c r="BH1661" s="2" t="s">
        <v>137</v>
      </c>
      <c r="BI1661" s="323">
        <v>45108</v>
      </c>
      <c r="BJ1661" s="323">
        <v>45199</v>
      </c>
      <c r="BK1661" s="324">
        <v>2208</v>
      </c>
      <c r="BL1661" s="325">
        <v>80.09</v>
      </c>
      <c r="BM1661" s="274">
        <f t="shared" si="503"/>
        <v>0.97602</v>
      </c>
      <c r="BN1661" s="326">
        <f t="shared" si="512"/>
        <v>82.057744718345944</v>
      </c>
      <c r="BO1661" s="296" t="str">
        <f t="shared" si="513"/>
        <v/>
      </c>
      <c r="BP1661" t="str">
        <f t="shared" si="504"/>
        <v/>
      </c>
      <c r="BR1661" s="332">
        <v>45058</v>
      </c>
      <c r="BS1661" s="2" t="s">
        <v>108</v>
      </c>
      <c r="BT1661" s="2" t="s">
        <v>158</v>
      </c>
      <c r="BU1661" s="323">
        <v>48580</v>
      </c>
      <c r="BV1661" s="323">
        <v>48944</v>
      </c>
      <c r="BW1661" s="324">
        <v>8760</v>
      </c>
      <c r="BX1661" s="325">
        <v>94.96</v>
      </c>
      <c r="BY1661" s="274">
        <f t="shared" si="505"/>
        <v>0.97533000000000003</v>
      </c>
      <c r="BZ1661" s="326">
        <f t="shared" si="514"/>
        <v>97.36191853013851</v>
      </c>
      <c r="CA1661" s="296" t="str">
        <f t="shared" si="515"/>
        <v/>
      </c>
    </row>
    <row r="1662" spans="23:79" x14ac:dyDescent="0.25">
      <c r="W1662" s="332">
        <v>44237</v>
      </c>
      <c r="X1662" s="2" t="s">
        <v>108</v>
      </c>
      <c r="Y1662" s="2" t="s">
        <v>133</v>
      </c>
      <c r="Z1662" s="323">
        <v>44562</v>
      </c>
      <c r="AA1662" s="323">
        <v>44926</v>
      </c>
      <c r="AB1662" s="324">
        <v>8760</v>
      </c>
      <c r="AC1662" s="325">
        <v>53.77</v>
      </c>
      <c r="AD1662" s="274">
        <f t="shared" si="499"/>
        <v>1.0855399999999999</v>
      </c>
      <c r="AE1662" s="326">
        <f t="shared" si="506"/>
        <v>49.532951342189143</v>
      </c>
      <c r="AF1662" s="296" t="str">
        <f t="shared" si="507"/>
        <v/>
      </c>
      <c r="AH1662" s="332">
        <v>44694</v>
      </c>
      <c r="AI1662" s="2" t="s">
        <v>108</v>
      </c>
      <c r="AJ1662" s="2" t="s">
        <v>110</v>
      </c>
      <c r="AK1662" s="323">
        <v>44927</v>
      </c>
      <c r="AL1662" s="323">
        <v>45291</v>
      </c>
      <c r="AM1662" s="324">
        <v>8760</v>
      </c>
      <c r="AN1662" s="325">
        <v>229.7</v>
      </c>
      <c r="AO1662" s="274">
        <f t="shared" si="500"/>
        <v>1.0359100000000001</v>
      </c>
      <c r="AP1662" s="326">
        <f t="shared" si="508"/>
        <v>221.73740962052685</v>
      </c>
      <c r="AQ1662" s="296" t="str">
        <f t="shared" si="509"/>
        <v/>
      </c>
      <c r="AS1662" s="332">
        <v>44715</v>
      </c>
      <c r="AT1662" s="2" t="s">
        <v>115</v>
      </c>
      <c r="AU1662" s="2" t="s">
        <v>186</v>
      </c>
      <c r="AV1662" s="323">
        <v>44835</v>
      </c>
      <c r="AW1662" s="323">
        <v>44926</v>
      </c>
      <c r="AX1662" s="324">
        <v>2209</v>
      </c>
      <c r="AY1662" s="325">
        <v>273</v>
      </c>
      <c r="AZ1662" s="274">
        <f t="shared" si="501"/>
        <v>1.02495</v>
      </c>
      <c r="BA1662" s="326">
        <f t="shared" si="510"/>
        <v>266.35445631494218</v>
      </c>
      <c r="BB1662" s="296" t="str">
        <f t="shared" si="511"/>
        <v/>
      </c>
      <c r="BC1662" t="str">
        <f t="shared" si="502"/>
        <v/>
      </c>
      <c r="BF1662" s="332">
        <v>45078</v>
      </c>
      <c r="BG1662" s="2" t="s">
        <v>115</v>
      </c>
      <c r="BH1662" s="2" t="s">
        <v>116</v>
      </c>
      <c r="BI1662" s="323">
        <v>45200</v>
      </c>
      <c r="BJ1662" s="323">
        <v>45291</v>
      </c>
      <c r="BK1662" s="324">
        <v>2209</v>
      </c>
      <c r="BL1662" s="325">
        <v>107.38</v>
      </c>
      <c r="BM1662" s="274">
        <f t="shared" si="503"/>
        <v>0.97602</v>
      </c>
      <c r="BN1662" s="326">
        <f t="shared" si="512"/>
        <v>110.01823733120223</v>
      </c>
      <c r="BO1662" s="296">
        <f t="shared" si="513"/>
        <v>110.01823733120223</v>
      </c>
      <c r="BP1662">
        <f t="shared" si="504"/>
        <v>1</v>
      </c>
      <c r="BR1662" s="332">
        <v>45057</v>
      </c>
      <c r="BS1662" s="2" t="s">
        <v>108</v>
      </c>
      <c r="BT1662" s="2" t="s">
        <v>111</v>
      </c>
      <c r="BU1662" s="323">
        <v>45292</v>
      </c>
      <c r="BV1662" s="323">
        <v>45657</v>
      </c>
      <c r="BW1662" s="324">
        <v>8784</v>
      </c>
      <c r="BX1662" s="325">
        <v>149.77000000000001</v>
      </c>
      <c r="BY1662" s="274">
        <f t="shared" si="505"/>
        <v>0.97533000000000003</v>
      </c>
      <c r="BZ1662" s="326">
        <f t="shared" si="514"/>
        <v>153.55828283760368</v>
      </c>
      <c r="CA1662" s="296">
        <f t="shared" si="515"/>
        <v>153.55828283760368</v>
      </c>
    </row>
    <row r="1663" spans="23:79" x14ac:dyDescent="0.25">
      <c r="W1663" s="332">
        <v>44237</v>
      </c>
      <c r="X1663" s="2" t="s">
        <v>108</v>
      </c>
      <c r="Y1663" s="2" t="s">
        <v>110</v>
      </c>
      <c r="Z1663" s="323">
        <v>44927</v>
      </c>
      <c r="AA1663" s="323">
        <v>45291</v>
      </c>
      <c r="AB1663" s="324">
        <v>8760</v>
      </c>
      <c r="AC1663" s="325">
        <v>53.57</v>
      </c>
      <c r="AD1663" s="274">
        <f t="shared" si="499"/>
        <v>1.0855399999999999</v>
      </c>
      <c r="AE1663" s="326">
        <f t="shared" si="506"/>
        <v>49.348711240488605</v>
      </c>
      <c r="AF1663" s="296" t="str">
        <f t="shared" si="507"/>
        <v/>
      </c>
      <c r="AH1663" s="332">
        <v>44694</v>
      </c>
      <c r="AI1663" s="2" t="s">
        <v>108</v>
      </c>
      <c r="AJ1663" s="2" t="s">
        <v>111</v>
      </c>
      <c r="AK1663" s="323">
        <v>45292</v>
      </c>
      <c r="AL1663" s="323">
        <v>45657</v>
      </c>
      <c r="AM1663" s="324">
        <v>8784</v>
      </c>
      <c r="AN1663" s="325">
        <v>189.25</v>
      </c>
      <c r="AO1663" s="274">
        <f t="shared" si="500"/>
        <v>1.0359100000000001</v>
      </c>
      <c r="AP1663" s="326">
        <f t="shared" si="508"/>
        <v>182.68961589327256</v>
      </c>
      <c r="AQ1663" s="296">
        <f t="shared" si="509"/>
        <v>182.68961589327256</v>
      </c>
      <c r="AS1663" s="332">
        <v>44715</v>
      </c>
      <c r="AT1663" s="2" t="s">
        <v>115</v>
      </c>
      <c r="AU1663" s="2" t="s">
        <v>110</v>
      </c>
      <c r="AV1663" s="323">
        <v>44927</v>
      </c>
      <c r="AW1663" s="323">
        <v>45016</v>
      </c>
      <c r="AX1663" s="324">
        <v>2159</v>
      </c>
      <c r="AY1663" s="325">
        <v>302.26</v>
      </c>
      <c r="AZ1663" s="274">
        <f t="shared" si="501"/>
        <v>1.02495</v>
      </c>
      <c r="BA1663" s="326">
        <f t="shared" si="510"/>
        <v>294.90219035074881</v>
      </c>
      <c r="BB1663" s="296" t="str">
        <f t="shared" si="511"/>
        <v/>
      </c>
      <c r="BC1663" t="str">
        <f t="shared" si="502"/>
        <v/>
      </c>
      <c r="BF1663" s="332">
        <v>45078</v>
      </c>
      <c r="BG1663" s="2" t="s">
        <v>115</v>
      </c>
      <c r="BH1663" s="2" t="s">
        <v>111</v>
      </c>
      <c r="BI1663" s="323">
        <v>45292</v>
      </c>
      <c r="BJ1663" s="323">
        <v>45382</v>
      </c>
      <c r="BK1663" s="324">
        <v>2183</v>
      </c>
      <c r="BL1663" s="325">
        <v>126.09</v>
      </c>
      <c r="BM1663" s="274">
        <f t="shared" si="503"/>
        <v>0.97602</v>
      </c>
      <c r="BN1663" s="326">
        <f t="shared" si="512"/>
        <v>129.18792647691646</v>
      </c>
      <c r="BO1663" s="296">
        <f t="shared" si="513"/>
        <v>129.18792647691646</v>
      </c>
      <c r="BP1663">
        <f t="shared" si="504"/>
        <v>1</v>
      </c>
      <c r="BR1663" s="332">
        <v>45057</v>
      </c>
      <c r="BS1663" s="2" t="s">
        <v>108</v>
      </c>
      <c r="BT1663" s="2" t="s">
        <v>135</v>
      </c>
      <c r="BU1663" s="323">
        <v>45658</v>
      </c>
      <c r="BV1663" s="323">
        <v>46022</v>
      </c>
      <c r="BW1663" s="324">
        <v>8760</v>
      </c>
      <c r="BX1663" s="325">
        <v>127.78</v>
      </c>
      <c r="BY1663" s="274">
        <f t="shared" si="505"/>
        <v>0.97533000000000003</v>
      </c>
      <c r="BZ1663" s="326">
        <f t="shared" si="514"/>
        <v>131.01206771041595</v>
      </c>
      <c r="CA1663" s="296" t="str">
        <f t="shared" si="515"/>
        <v/>
      </c>
    </row>
    <row r="1664" spans="23:79" x14ac:dyDescent="0.25">
      <c r="W1664" s="332">
        <v>44237</v>
      </c>
      <c r="X1664" s="2" t="s">
        <v>108</v>
      </c>
      <c r="Y1664" s="2" t="s">
        <v>111</v>
      </c>
      <c r="Z1664" s="323">
        <v>45292</v>
      </c>
      <c r="AA1664" s="323">
        <v>45657</v>
      </c>
      <c r="AB1664" s="324">
        <v>8784</v>
      </c>
      <c r="AC1664" s="325">
        <v>50.99</v>
      </c>
      <c r="AD1664" s="274">
        <f t="shared" si="499"/>
        <v>1.0855399999999999</v>
      </c>
      <c r="AE1664" s="326">
        <f t="shared" si="506"/>
        <v>46.972013928551689</v>
      </c>
      <c r="AF1664" s="296" t="str">
        <f t="shared" si="507"/>
        <v/>
      </c>
      <c r="AH1664" s="332">
        <v>44694</v>
      </c>
      <c r="AI1664" s="2" t="s">
        <v>108</v>
      </c>
      <c r="AJ1664" s="2" t="s">
        <v>135</v>
      </c>
      <c r="AK1664" s="323">
        <v>45658</v>
      </c>
      <c r="AL1664" s="323">
        <v>46022</v>
      </c>
      <c r="AM1664" s="324">
        <v>8760</v>
      </c>
      <c r="AN1664" s="325">
        <v>171.9</v>
      </c>
      <c r="AO1664" s="274">
        <f t="shared" si="500"/>
        <v>1.0359100000000001</v>
      </c>
      <c r="AP1664" s="326">
        <f t="shared" si="508"/>
        <v>165.94105665550094</v>
      </c>
      <c r="AQ1664" s="296" t="str">
        <f t="shared" si="509"/>
        <v/>
      </c>
      <c r="AS1664" s="332">
        <v>44715</v>
      </c>
      <c r="AT1664" s="2" t="s">
        <v>115</v>
      </c>
      <c r="AU1664" s="2" t="s">
        <v>134</v>
      </c>
      <c r="AV1664" s="323">
        <v>45017</v>
      </c>
      <c r="AW1664" s="323">
        <v>45107</v>
      </c>
      <c r="AX1664" s="324">
        <v>2184</v>
      </c>
      <c r="AY1664" s="325">
        <v>210</v>
      </c>
      <c r="AZ1664" s="274">
        <f t="shared" si="501"/>
        <v>1.02495</v>
      </c>
      <c r="BA1664" s="326">
        <f t="shared" si="510"/>
        <v>204.88804331918629</v>
      </c>
      <c r="BB1664" s="296" t="str">
        <f t="shared" si="511"/>
        <v/>
      </c>
      <c r="BC1664" t="str">
        <f t="shared" si="502"/>
        <v/>
      </c>
      <c r="BF1664" s="332">
        <v>45078</v>
      </c>
      <c r="BG1664" s="2" t="s">
        <v>115</v>
      </c>
      <c r="BH1664" s="2" t="s">
        <v>117</v>
      </c>
      <c r="BI1664" s="323">
        <v>45383</v>
      </c>
      <c r="BJ1664" s="323">
        <v>45473</v>
      </c>
      <c r="BK1664" s="324">
        <v>2184</v>
      </c>
      <c r="BL1664" s="325">
        <v>104.13</v>
      </c>
      <c r="BM1664" s="274">
        <f t="shared" si="503"/>
        <v>0.97602</v>
      </c>
      <c r="BN1664" s="326">
        <f t="shared" si="512"/>
        <v>106.68838753304235</v>
      </c>
      <c r="BO1664" s="296">
        <f t="shared" si="513"/>
        <v>106.68838753304235</v>
      </c>
      <c r="BP1664">
        <f t="shared" si="504"/>
        <v>1</v>
      </c>
      <c r="BR1664" s="332">
        <v>45057</v>
      </c>
      <c r="BS1664" s="2" t="s">
        <v>108</v>
      </c>
      <c r="BT1664" s="2" t="s">
        <v>138</v>
      </c>
      <c r="BU1664" s="323">
        <v>46023</v>
      </c>
      <c r="BV1664" s="323">
        <v>46387</v>
      </c>
      <c r="BW1664" s="324">
        <v>8760</v>
      </c>
      <c r="BX1664" s="325">
        <v>110.05</v>
      </c>
      <c r="BY1664" s="274">
        <f t="shared" si="505"/>
        <v>0.97533000000000003</v>
      </c>
      <c r="BZ1664" s="326">
        <f t="shared" si="514"/>
        <v>112.83360503624414</v>
      </c>
      <c r="CA1664" s="296" t="str">
        <f t="shared" si="515"/>
        <v/>
      </c>
    </row>
    <row r="1665" spans="23:79" x14ac:dyDescent="0.25">
      <c r="W1665" s="332">
        <v>44237</v>
      </c>
      <c r="X1665" s="2" t="s">
        <v>108</v>
      </c>
      <c r="Y1665" s="2" t="s">
        <v>135</v>
      </c>
      <c r="Z1665" s="323">
        <v>45658</v>
      </c>
      <c r="AA1665" s="323">
        <v>46022</v>
      </c>
      <c r="AB1665" s="324">
        <v>8760</v>
      </c>
      <c r="AC1665" s="325">
        <v>49.07</v>
      </c>
      <c r="AD1665" s="274">
        <f t="shared" si="499"/>
        <v>1.0855399999999999</v>
      </c>
      <c r="AE1665" s="326">
        <f t="shared" si="506"/>
        <v>45.203308952226543</v>
      </c>
      <c r="AF1665" s="296" t="str">
        <f t="shared" si="507"/>
        <v/>
      </c>
      <c r="AH1665" s="332">
        <v>44694</v>
      </c>
      <c r="AI1665" s="2" t="s">
        <v>108</v>
      </c>
      <c r="AJ1665" s="2" t="s">
        <v>138</v>
      </c>
      <c r="AK1665" s="323">
        <v>46023</v>
      </c>
      <c r="AL1665" s="323">
        <v>46387</v>
      </c>
      <c r="AM1665" s="324">
        <v>8760</v>
      </c>
      <c r="AN1665" s="325">
        <v>140.97999999999999</v>
      </c>
      <c r="AO1665" s="274">
        <f t="shared" si="500"/>
        <v>1.0359100000000001</v>
      </c>
      <c r="AP1665" s="326">
        <f t="shared" si="508"/>
        <v>136.09290382369122</v>
      </c>
      <c r="AQ1665" s="296" t="str">
        <f t="shared" si="509"/>
        <v/>
      </c>
      <c r="AS1665" s="332">
        <v>44715</v>
      </c>
      <c r="AT1665" s="2" t="s">
        <v>115</v>
      </c>
      <c r="AU1665" s="2" t="s">
        <v>137</v>
      </c>
      <c r="AV1665" s="323">
        <v>45108</v>
      </c>
      <c r="AW1665" s="323">
        <v>45199</v>
      </c>
      <c r="AX1665" s="324">
        <v>2208</v>
      </c>
      <c r="AY1665" s="325">
        <v>215.32</v>
      </c>
      <c r="AZ1665" s="274">
        <f t="shared" si="501"/>
        <v>1.02495</v>
      </c>
      <c r="BA1665" s="326">
        <f t="shared" si="510"/>
        <v>210.07854041660568</v>
      </c>
      <c r="BB1665" s="296" t="str">
        <f t="shared" si="511"/>
        <v/>
      </c>
      <c r="BC1665" t="str">
        <f t="shared" si="502"/>
        <v/>
      </c>
      <c r="BF1665" s="332">
        <v>45078</v>
      </c>
      <c r="BG1665" s="2" t="s">
        <v>115</v>
      </c>
      <c r="BH1665" s="2" t="s">
        <v>118</v>
      </c>
      <c r="BI1665" s="323">
        <v>45474</v>
      </c>
      <c r="BJ1665" s="323">
        <v>45565</v>
      </c>
      <c r="BK1665" s="324">
        <v>2208</v>
      </c>
      <c r="BL1665" s="325">
        <v>108.93</v>
      </c>
      <c r="BM1665" s="274">
        <f t="shared" si="503"/>
        <v>0.97602</v>
      </c>
      <c r="BN1665" s="326">
        <f t="shared" si="512"/>
        <v>111.60631954263233</v>
      </c>
      <c r="BO1665" s="296">
        <f t="shared" si="513"/>
        <v>111.60631954263233</v>
      </c>
      <c r="BP1665">
        <f t="shared" si="504"/>
        <v>1</v>
      </c>
      <c r="BR1665" s="332">
        <v>45057</v>
      </c>
      <c r="BS1665" s="2" t="s">
        <v>108</v>
      </c>
      <c r="BT1665" s="2" t="s">
        <v>141</v>
      </c>
      <c r="BU1665" s="323">
        <v>46388</v>
      </c>
      <c r="BV1665" s="323">
        <v>46752</v>
      </c>
      <c r="BW1665" s="324">
        <v>8760</v>
      </c>
      <c r="BX1665" s="325">
        <v>99.41</v>
      </c>
      <c r="BY1665" s="274">
        <f t="shared" si="505"/>
        <v>0.97533000000000003</v>
      </c>
      <c r="BZ1665" s="326">
        <f t="shared" si="514"/>
        <v>101.92447684373494</v>
      </c>
      <c r="CA1665" s="296" t="str">
        <f t="shared" si="515"/>
        <v/>
      </c>
    </row>
    <row r="1666" spans="23:79" x14ac:dyDescent="0.25">
      <c r="W1666" s="332">
        <v>44237</v>
      </c>
      <c r="X1666" s="2" t="s">
        <v>108</v>
      </c>
      <c r="Y1666" s="2" t="s">
        <v>138</v>
      </c>
      <c r="Z1666" s="323">
        <v>46023</v>
      </c>
      <c r="AA1666" s="323">
        <v>46387</v>
      </c>
      <c r="AB1666" s="324">
        <v>8760</v>
      </c>
      <c r="AC1666" s="325">
        <v>49.28</v>
      </c>
      <c r="AD1666" s="274">
        <f t="shared" si="499"/>
        <v>1.0855399999999999</v>
      </c>
      <c r="AE1666" s="326">
        <f t="shared" si="506"/>
        <v>45.396761059012107</v>
      </c>
      <c r="AF1666" s="296" t="str">
        <f t="shared" si="507"/>
        <v/>
      </c>
      <c r="AH1666" s="332">
        <v>44694</v>
      </c>
      <c r="AI1666" s="2" t="s">
        <v>108</v>
      </c>
      <c r="AJ1666" s="2" t="s">
        <v>141</v>
      </c>
      <c r="AK1666" s="323">
        <v>46388</v>
      </c>
      <c r="AL1666" s="323">
        <v>46752</v>
      </c>
      <c r="AM1666" s="324">
        <v>8760</v>
      </c>
      <c r="AN1666" s="325">
        <v>126.75</v>
      </c>
      <c r="AO1666" s="274">
        <f t="shared" si="500"/>
        <v>1.0359100000000001</v>
      </c>
      <c r="AP1666" s="326">
        <f t="shared" si="508"/>
        <v>122.35618924423935</v>
      </c>
      <c r="AQ1666" s="296" t="str">
        <f t="shared" si="509"/>
        <v/>
      </c>
      <c r="AS1666" s="332">
        <v>44715</v>
      </c>
      <c r="AT1666" s="2" t="s">
        <v>115</v>
      </c>
      <c r="AU1666" s="2" t="s">
        <v>116</v>
      </c>
      <c r="AV1666" s="323">
        <v>45200</v>
      </c>
      <c r="AW1666" s="323">
        <v>45291</v>
      </c>
      <c r="AX1666" s="324">
        <v>2209</v>
      </c>
      <c r="AY1666" s="325">
        <v>267.18</v>
      </c>
      <c r="AZ1666" s="274">
        <f t="shared" si="501"/>
        <v>1.02495</v>
      </c>
      <c r="BA1666" s="326">
        <f t="shared" si="510"/>
        <v>260.67613054295333</v>
      </c>
      <c r="BB1666" s="296" t="str">
        <f t="shared" si="511"/>
        <v/>
      </c>
      <c r="BC1666">
        <f t="shared" si="502"/>
        <v>1</v>
      </c>
      <c r="BF1666" s="332">
        <v>45078</v>
      </c>
      <c r="BG1666" s="2" t="s">
        <v>115</v>
      </c>
      <c r="BH1666" s="2" t="s">
        <v>140</v>
      </c>
      <c r="BI1666" s="323">
        <v>45566</v>
      </c>
      <c r="BJ1666" s="323">
        <v>45657</v>
      </c>
      <c r="BK1666" s="324">
        <v>2209</v>
      </c>
      <c r="BL1666" s="325">
        <v>133.31</v>
      </c>
      <c r="BM1666" s="274">
        <f t="shared" si="503"/>
        <v>0.97602</v>
      </c>
      <c r="BN1666" s="326">
        <f t="shared" si="512"/>
        <v>136.58531587467471</v>
      </c>
      <c r="BO1666" s="296" t="str">
        <f t="shared" si="513"/>
        <v/>
      </c>
      <c r="BP1666" t="str">
        <f t="shared" si="504"/>
        <v/>
      </c>
      <c r="BR1666" s="332">
        <v>45057</v>
      </c>
      <c r="BS1666" s="2" t="s">
        <v>108</v>
      </c>
      <c r="BT1666" s="2" t="s">
        <v>143</v>
      </c>
      <c r="BU1666" s="323">
        <v>46753</v>
      </c>
      <c r="BV1666" s="323">
        <v>47118</v>
      </c>
      <c r="BW1666" s="324">
        <v>8784</v>
      </c>
      <c r="BX1666" s="325">
        <v>99.42</v>
      </c>
      <c r="BY1666" s="274">
        <f t="shared" si="505"/>
        <v>0.97533000000000003</v>
      </c>
      <c r="BZ1666" s="326">
        <f t="shared" si="514"/>
        <v>101.93472978376549</v>
      </c>
      <c r="CA1666" s="296" t="str">
        <f t="shared" si="515"/>
        <v/>
      </c>
    </row>
    <row r="1667" spans="23:79" x14ac:dyDescent="0.25">
      <c r="W1667" s="332">
        <v>44237</v>
      </c>
      <c r="X1667" s="2" t="s">
        <v>108</v>
      </c>
      <c r="Y1667" s="2" t="s">
        <v>141</v>
      </c>
      <c r="Z1667" s="323">
        <v>46388</v>
      </c>
      <c r="AA1667" s="323">
        <v>46752</v>
      </c>
      <c r="AB1667" s="324">
        <v>8760</v>
      </c>
      <c r="AC1667" s="325">
        <v>49.65</v>
      </c>
      <c r="AD1667" s="274">
        <f t="shared" si="499"/>
        <v>1.0855399999999999</v>
      </c>
      <c r="AE1667" s="326">
        <f t="shared" si="506"/>
        <v>45.7376052471581</v>
      </c>
      <c r="AF1667" s="296" t="str">
        <f t="shared" si="507"/>
        <v/>
      </c>
      <c r="AH1667" s="332">
        <v>44694</v>
      </c>
      <c r="AI1667" s="2" t="s">
        <v>108</v>
      </c>
      <c r="AJ1667" s="2" t="s">
        <v>143</v>
      </c>
      <c r="AK1667" s="323">
        <v>46753</v>
      </c>
      <c r="AL1667" s="323">
        <v>47118</v>
      </c>
      <c r="AM1667" s="324">
        <v>8784</v>
      </c>
      <c r="AN1667" s="325">
        <v>127.06</v>
      </c>
      <c r="AO1667" s="274">
        <f t="shared" si="500"/>
        <v>1.0359100000000001</v>
      </c>
      <c r="AP1667" s="326">
        <f t="shared" si="508"/>
        <v>122.65544304041856</v>
      </c>
      <c r="AQ1667" s="296" t="str">
        <f t="shared" si="509"/>
        <v/>
      </c>
      <c r="AS1667" s="332">
        <v>44715</v>
      </c>
      <c r="AT1667" s="2" t="s">
        <v>115</v>
      </c>
      <c r="AU1667" s="2" t="s">
        <v>111</v>
      </c>
      <c r="AV1667" s="323">
        <v>45292</v>
      </c>
      <c r="AW1667" s="323">
        <v>45382</v>
      </c>
      <c r="AX1667" s="324">
        <v>2183</v>
      </c>
      <c r="AY1667" s="325">
        <v>246.98</v>
      </c>
      <c r="AZ1667" s="274">
        <f t="shared" si="501"/>
        <v>1.02495</v>
      </c>
      <c r="BA1667" s="326">
        <f t="shared" si="510"/>
        <v>240.96785209034584</v>
      </c>
      <c r="BB1667" s="296" t="str">
        <f t="shared" si="511"/>
        <v/>
      </c>
      <c r="BC1667">
        <f t="shared" si="502"/>
        <v>1</v>
      </c>
      <c r="BF1667" s="332">
        <v>45078</v>
      </c>
      <c r="BG1667" s="2" t="s">
        <v>115</v>
      </c>
      <c r="BH1667" s="2" t="s">
        <v>135</v>
      </c>
      <c r="BI1667" s="323">
        <v>45658</v>
      </c>
      <c r="BJ1667" s="323">
        <v>45747</v>
      </c>
      <c r="BK1667" s="324">
        <v>2159</v>
      </c>
      <c r="BL1667" s="325">
        <v>137.74</v>
      </c>
      <c r="BM1667" s="274">
        <f t="shared" si="503"/>
        <v>0.97602</v>
      </c>
      <c r="BN1667" s="326">
        <f t="shared" si="512"/>
        <v>141.12415729185878</v>
      </c>
      <c r="BO1667" s="296" t="str">
        <f t="shared" si="513"/>
        <v/>
      </c>
      <c r="BP1667" t="str">
        <f t="shared" si="504"/>
        <v/>
      </c>
      <c r="BR1667" s="332">
        <v>45057</v>
      </c>
      <c r="BS1667" s="2" t="s">
        <v>108</v>
      </c>
      <c r="BT1667" s="2" t="s">
        <v>146</v>
      </c>
      <c r="BU1667" s="323">
        <v>47119</v>
      </c>
      <c r="BV1667" s="323">
        <v>47483</v>
      </c>
      <c r="BW1667" s="324">
        <v>8760</v>
      </c>
      <c r="BX1667" s="325">
        <v>96.92</v>
      </c>
      <c r="BY1667" s="274">
        <f t="shared" si="505"/>
        <v>0.97533000000000003</v>
      </c>
      <c r="BZ1667" s="326">
        <f t="shared" si="514"/>
        <v>99.371494776127051</v>
      </c>
      <c r="CA1667" s="296" t="str">
        <f t="shared" si="515"/>
        <v/>
      </c>
    </row>
    <row r="1668" spans="23:79" x14ac:dyDescent="0.25">
      <c r="W1668" s="332">
        <v>44236</v>
      </c>
      <c r="X1668" s="2" t="s">
        <v>108</v>
      </c>
      <c r="Y1668" s="2" t="s">
        <v>133</v>
      </c>
      <c r="Z1668" s="323">
        <v>44562</v>
      </c>
      <c r="AA1668" s="323">
        <v>44926</v>
      </c>
      <c r="AB1668" s="324">
        <v>8760</v>
      </c>
      <c r="AC1668" s="325">
        <v>53.45</v>
      </c>
      <c r="AD1668" s="274">
        <f t="shared" si="499"/>
        <v>1.0855399999999999</v>
      </c>
      <c r="AE1668" s="326">
        <f t="shared" si="506"/>
        <v>49.238167179468284</v>
      </c>
      <c r="AF1668" s="296" t="str">
        <f t="shared" si="507"/>
        <v/>
      </c>
      <c r="AH1668" s="332">
        <v>44694</v>
      </c>
      <c r="AI1668" s="2" t="s">
        <v>108</v>
      </c>
      <c r="AJ1668" s="2" t="s">
        <v>146</v>
      </c>
      <c r="AK1668" s="323">
        <v>47119</v>
      </c>
      <c r="AL1668" s="323">
        <v>47483</v>
      </c>
      <c r="AM1668" s="324">
        <v>8760</v>
      </c>
      <c r="AN1668" s="325">
        <v>125.82</v>
      </c>
      <c r="AO1668" s="274">
        <f t="shared" si="500"/>
        <v>1.0359100000000001</v>
      </c>
      <c r="AP1668" s="326">
        <f t="shared" si="508"/>
        <v>121.45842785570173</v>
      </c>
      <c r="AQ1668" s="296" t="str">
        <f t="shared" si="509"/>
        <v/>
      </c>
      <c r="AS1668" s="332">
        <v>44715</v>
      </c>
      <c r="AT1668" s="2" t="s">
        <v>115</v>
      </c>
      <c r="AU1668" s="2" t="s">
        <v>117</v>
      </c>
      <c r="AV1668" s="323">
        <v>45383</v>
      </c>
      <c r="AW1668" s="323">
        <v>45473</v>
      </c>
      <c r="AX1668" s="324">
        <v>2184</v>
      </c>
      <c r="AY1668" s="325">
        <v>162.06</v>
      </c>
      <c r="AZ1668" s="274">
        <f t="shared" si="501"/>
        <v>1.02495</v>
      </c>
      <c r="BA1668" s="326">
        <f t="shared" si="510"/>
        <v>158.11503000146348</v>
      </c>
      <c r="BB1668" s="296" t="str">
        <f t="shared" si="511"/>
        <v/>
      </c>
      <c r="BC1668">
        <f t="shared" si="502"/>
        <v>1</v>
      </c>
      <c r="BF1668" s="332">
        <v>45078</v>
      </c>
      <c r="BG1668" s="2" t="s">
        <v>115</v>
      </c>
      <c r="BH1668" s="2" t="s">
        <v>145</v>
      </c>
      <c r="BI1668" s="323">
        <v>45748</v>
      </c>
      <c r="BJ1668" s="323">
        <v>45838</v>
      </c>
      <c r="BK1668" s="324">
        <v>2184</v>
      </c>
      <c r="BL1668" s="325">
        <v>93.67</v>
      </c>
      <c r="BM1668" s="274">
        <f t="shared" si="503"/>
        <v>0.97602</v>
      </c>
      <c r="BN1668" s="326">
        <f t="shared" si="512"/>
        <v>95.971394028810892</v>
      </c>
      <c r="BO1668" s="296" t="str">
        <f t="shared" si="513"/>
        <v/>
      </c>
      <c r="BP1668" t="str">
        <f t="shared" si="504"/>
        <v/>
      </c>
      <c r="BR1668" s="332">
        <v>45057</v>
      </c>
      <c r="BS1668" s="2" t="s">
        <v>108</v>
      </c>
      <c r="BT1668" s="2" t="s">
        <v>149</v>
      </c>
      <c r="BU1668" s="323">
        <v>47484</v>
      </c>
      <c r="BV1668" s="323">
        <v>47848</v>
      </c>
      <c r="BW1668" s="324">
        <v>8760</v>
      </c>
      <c r="BX1668" s="325">
        <v>97.22</v>
      </c>
      <c r="BY1668" s="274">
        <f t="shared" si="505"/>
        <v>0.97533000000000003</v>
      </c>
      <c r="BZ1668" s="326">
        <f t="shared" si="514"/>
        <v>99.679082977043663</v>
      </c>
      <c r="CA1668" s="296" t="str">
        <f t="shared" si="515"/>
        <v/>
      </c>
    </row>
    <row r="1669" spans="23:79" x14ac:dyDescent="0.25">
      <c r="W1669" s="332">
        <v>44236</v>
      </c>
      <c r="X1669" s="2" t="s">
        <v>108</v>
      </c>
      <c r="Y1669" s="2" t="s">
        <v>110</v>
      </c>
      <c r="Z1669" s="323">
        <v>44927</v>
      </c>
      <c r="AA1669" s="323">
        <v>45291</v>
      </c>
      <c r="AB1669" s="324">
        <v>8760</v>
      </c>
      <c r="AC1669" s="325">
        <v>53.35</v>
      </c>
      <c r="AD1669" s="274">
        <f t="shared" si="499"/>
        <v>1.0855399999999999</v>
      </c>
      <c r="AE1669" s="326">
        <f t="shared" si="506"/>
        <v>49.146047128618015</v>
      </c>
      <c r="AF1669" s="296" t="str">
        <f t="shared" si="507"/>
        <v/>
      </c>
      <c r="AH1669" s="332">
        <v>44694</v>
      </c>
      <c r="AI1669" s="2" t="s">
        <v>108</v>
      </c>
      <c r="AJ1669" s="2" t="s">
        <v>149</v>
      </c>
      <c r="AK1669" s="323">
        <v>47484</v>
      </c>
      <c r="AL1669" s="323">
        <v>47848</v>
      </c>
      <c r="AM1669" s="324">
        <v>8760</v>
      </c>
      <c r="AN1669" s="325">
        <v>125.45</v>
      </c>
      <c r="AO1669" s="274">
        <f t="shared" si="500"/>
        <v>1.0359100000000001</v>
      </c>
      <c r="AP1669" s="326">
        <f t="shared" si="508"/>
        <v>121.10125396993946</v>
      </c>
      <c r="AQ1669" s="296" t="str">
        <f t="shared" si="509"/>
        <v/>
      </c>
      <c r="AS1669" s="332">
        <v>44715</v>
      </c>
      <c r="AT1669" s="2" t="s">
        <v>115</v>
      </c>
      <c r="AU1669" s="2" t="s">
        <v>118</v>
      </c>
      <c r="AV1669" s="323">
        <v>45474</v>
      </c>
      <c r="AW1669" s="323">
        <v>45565</v>
      </c>
      <c r="AX1669" s="324">
        <v>2208</v>
      </c>
      <c r="AY1669" s="325">
        <v>163.25</v>
      </c>
      <c r="AZ1669" s="274">
        <f t="shared" si="501"/>
        <v>1.02495</v>
      </c>
      <c r="BA1669" s="326">
        <f t="shared" si="510"/>
        <v>159.27606224693886</v>
      </c>
      <c r="BB1669" s="296" t="str">
        <f t="shared" si="511"/>
        <v/>
      </c>
      <c r="BC1669">
        <f t="shared" si="502"/>
        <v>1</v>
      </c>
      <c r="BF1669" s="332">
        <v>45078</v>
      </c>
      <c r="BG1669" s="2" t="s">
        <v>115</v>
      </c>
      <c r="BH1669" s="2" t="s">
        <v>148</v>
      </c>
      <c r="BI1669" s="323">
        <v>45839</v>
      </c>
      <c r="BJ1669" s="323">
        <v>45930</v>
      </c>
      <c r="BK1669" s="324">
        <v>2208</v>
      </c>
      <c r="BL1669" s="325">
        <v>92.73</v>
      </c>
      <c r="BM1669" s="274">
        <f t="shared" si="503"/>
        <v>0.97602</v>
      </c>
      <c r="BN1669" s="326">
        <f t="shared" si="512"/>
        <v>95.008299010266185</v>
      </c>
      <c r="BO1669" s="296" t="str">
        <f t="shared" si="513"/>
        <v/>
      </c>
      <c r="BP1669" t="str">
        <f t="shared" si="504"/>
        <v/>
      </c>
      <c r="BR1669" s="332">
        <v>45057</v>
      </c>
      <c r="BS1669" s="2" t="s">
        <v>108</v>
      </c>
      <c r="BT1669" s="2" t="s">
        <v>153</v>
      </c>
      <c r="BU1669" s="323">
        <v>47849</v>
      </c>
      <c r="BV1669" s="323">
        <v>48213</v>
      </c>
      <c r="BW1669" s="324">
        <v>8760</v>
      </c>
      <c r="BX1669" s="325">
        <v>96.94</v>
      </c>
      <c r="BY1669" s="274">
        <f t="shared" si="505"/>
        <v>0.97533000000000003</v>
      </c>
      <c r="BZ1669" s="326">
        <f t="shared" si="514"/>
        <v>99.392000656188159</v>
      </c>
      <c r="CA1669" s="296" t="str">
        <f t="shared" si="515"/>
        <v/>
      </c>
    </row>
    <row r="1670" spans="23:79" x14ac:dyDescent="0.25">
      <c r="W1670" s="332">
        <v>44236</v>
      </c>
      <c r="X1670" s="2" t="s">
        <v>108</v>
      </c>
      <c r="Y1670" s="2" t="s">
        <v>111</v>
      </c>
      <c r="Z1670" s="323">
        <v>45292</v>
      </c>
      <c r="AA1670" s="323">
        <v>45657</v>
      </c>
      <c r="AB1670" s="324">
        <v>8784</v>
      </c>
      <c r="AC1670" s="325">
        <v>50.88</v>
      </c>
      <c r="AD1670" s="274">
        <f t="shared" si="499"/>
        <v>1.0855399999999999</v>
      </c>
      <c r="AE1670" s="326">
        <f t="shared" si="506"/>
        <v>46.870681872616402</v>
      </c>
      <c r="AF1670" s="296" t="str">
        <f t="shared" si="507"/>
        <v/>
      </c>
      <c r="AH1670" s="332">
        <v>44694</v>
      </c>
      <c r="AI1670" s="2" t="s">
        <v>108</v>
      </c>
      <c r="AJ1670" s="2" t="s">
        <v>153</v>
      </c>
      <c r="AK1670" s="323">
        <v>47849</v>
      </c>
      <c r="AL1670" s="323">
        <v>48213</v>
      </c>
      <c r="AM1670" s="324">
        <v>8760</v>
      </c>
      <c r="AN1670" s="325">
        <v>125.12</v>
      </c>
      <c r="AO1670" s="274">
        <f t="shared" si="500"/>
        <v>1.0359100000000001</v>
      </c>
      <c r="AP1670" s="326">
        <f t="shared" si="508"/>
        <v>120.78269347723257</v>
      </c>
      <c r="AQ1670" s="296" t="str">
        <f t="shared" si="509"/>
        <v/>
      </c>
      <c r="AS1670" s="332">
        <v>44715</v>
      </c>
      <c r="AT1670" s="2" t="s">
        <v>115</v>
      </c>
      <c r="AU1670" s="2" t="s">
        <v>140</v>
      </c>
      <c r="AV1670" s="323">
        <v>45566</v>
      </c>
      <c r="AW1670" s="323">
        <v>45657</v>
      </c>
      <c r="AX1670" s="324">
        <v>2209</v>
      </c>
      <c r="AY1670" s="325">
        <v>207.94</v>
      </c>
      <c r="AZ1670" s="274">
        <f t="shared" si="501"/>
        <v>1.02495</v>
      </c>
      <c r="BA1670" s="326">
        <f t="shared" si="510"/>
        <v>202.87818917996</v>
      </c>
      <c r="BB1670" s="296" t="str">
        <f t="shared" si="511"/>
        <v/>
      </c>
      <c r="BC1670" t="str">
        <f t="shared" si="502"/>
        <v/>
      </c>
      <c r="BF1670" s="332">
        <v>45078</v>
      </c>
      <c r="BG1670" s="2" t="s">
        <v>115</v>
      </c>
      <c r="BH1670" s="2" t="s">
        <v>152</v>
      </c>
      <c r="BI1670" s="323">
        <v>45931</v>
      </c>
      <c r="BJ1670" s="323">
        <v>46022</v>
      </c>
      <c r="BK1670" s="324">
        <v>2209</v>
      </c>
      <c r="BL1670" s="325">
        <v>121.33</v>
      </c>
      <c r="BM1670" s="274">
        <f t="shared" si="503"/>
        <v>0.97602</v>
      </c>
      <c r="BN1670" s="326">
        <f t="shared" si="512"/>
        <v>124.31097723407306</v>
      </c>
      <c r="BO1670" s="296" t="str">
        <f t="shared" si="513"/>
        <v/>
      </c>
      <c r="BP1670" t="str">
        <f t="shared" si="504"/>
        <v/>
      </c>
      <c r="BR1670" s="332">
        <v>45057</v>
      </c>
      <c r="BS1670" s="2" t="s">
        <v>108</v>
      </c>
      <c r="BT1670" s="2" t="s">
        <v>155</v>
      </c>
      <c r="BU1670" s="323">
        <v>48214</v>
      </c>
      <c r="BV1670" s="323">
        <v>48579</v>
      </c>
      <c r="BW1670" s="324">
        <v>8784</v>
      </c>
      <c r="BX1670" s="325">
        <v>96.44</v>
      </c>
      <c r="BY1670" s="274">
        <f t="shared" si="505"/>
        <v>0.97533000000000003</v>
      </c>
      <c r="BZ1670" s="326">
        <f t="shared" si="514"/>
        <v>98.879353654660463</v>
      </c>
      <c r="CA1670" s="296" t="str">
        <f t="shared" si="515"/>
        <v/>
      </c>
    </row>
    <row r="1671" spans="23:79" x14ac:dyDescent="0.25">
      <c r="W1671" s="332">
        <v>44236</v>
      </c>
      <c r="X1671" s="2" t="s">
        <v>108</v>
      </c>
      <c r="Y1671" s="2" t="s">
        <v>135</v>
      </c>
      <c r="Z1671" s="323">
        <v>45658</v>
      </c>
      <c r="AA1671" s="323">
        <v>46022</v>
      </c>
      <c r="AB1671" s="324">
        <v>8760</v>
      </c>
      <c r="AC1671" s="325">
        <v>49.58</v>
      </c>
      <c r="AD1671" s="274">
        <f t="shared" si="499"/>
        <v>1.0855399999999999</v>
      </c>
      <c r="AE1671" s="326">
        <f t="shared" si="506"/>
        <v>45.673121211562908</v>
      </c>
      <c r="AF1671" s="296" t="str">
        <f t="shared" si="507"/>
        <v/>
      </c>
      <c r="AH1671" s="332">
        <v>44694</v>
      </c>
      <c r="AI1671" s="2" t="s">
        <v>108</v>
      </c>
      <c r="AJ1671" s="2" t="s">
        <v>155</v>
      </c>
      <c r="AK1671" s="323">
        <v>48214</v>
      </c>
      <c r="AL1671" s="323">
        <v>48579</v>
      </c>
      <c r="AM1671" s="324">
        <v>8784</v>
      </c>
      <c r="AN1671" s="325">
        <v>125.12</v>
      </c>
      <c r="AO1671" s="274">
        <f t="shared" si="500"/>
        <v>1.0359100000000001</v>
      </c>
      <c r="AP1671" s="326">
        <f t="shared" si="508"/>
        <v>120.78269347723257</v>
      </c>
      <c r="AQ1671" s="296" t="str">
        <f t="shared" si="509"/>
        <v/>
      </c>
      <c r="AS1671" s="332">
        <v>44715</v>
      </c>
      <c r="AT1671" s="2" t="s">
        <v>115</v>
      </c>
      <c r="AU1671" s="2" t="s">
        <v>135</v>
      </c>
      <c r="AV1671" s="323">
        <v>45658</v>
      </c>
      <c r="AW1671" s="323">
        <v>45747</v>
      </c>
      <c r="AX1671" s="324">
        <v>2159</v>
      </c>
      <c r="AY1671" s="325"/>
      <c r="AZ1671" s="274">
        <f t="shared" si="501"/>
        <v>1.02495</v>
      </c>
      <c r="BA1671" s="326" t="str">
        <f t="shared" si="510"/>
        <v/>
      </c>
      <c r="BB1671" s="296" t="str">
        <f t="shared" si="511"/>
        <v/>
      </c>
      <c r="BC1671" t="str">
        <f t="shared" si="502"/>
        <v/>
      </c>
      <c r="BF1671" s="332">
        <v>45078</v>
      </c>
      <c r="BG1671" s="2" t="s">
        <v>115</v>
      </c>
      <c r="BH1671" s="2" t="s">
        <v>138</v>
      </c>
      <c r="BI1671" s="323">
        <v>46023</v>
      </c>
      <c r="BJ1671" s="323">
        <v>46112</v>
      </c>
      <c r="BK1671" s="324">
        <v>2159</v>
      </c>
      <c r="BL1671" s="325"/>
      <c r="BM1671" s="274">
        <f t="shared" si="503"/>
        <v>0.97602</v>
      </c>
      <c r="BN1671" s="326" t="str">
        <f t="shared" si="512"/>
        <v/>
      </c>
      <c r="BO1671" s="296" t="str">
        <f t="shared" si="513"/>
        <v/>
      </c>
      <c r="BP1671" t="str">
        <f t="shared" si="504"/>
        <v/>
      </c>
      <c r="BR1671" s="332">
        <v>45057</v>
      </c>
      <c r="BS1671" s="2" t="s">
        <v>108</v>
      </c>
      <c r="BT1671" s="2" t="s">
        <v>158</v>
      </c>
      <c r="BU1671" s="323">
        <v>48580</v>
      </c>
      <c r="BV1671" s="323">
        <v>48944</v>
      </c>
      <c r="BW1671" s="324">
        <v>8760</v>
      </c>
      <c r="BX1671" s="325">
        <v>96.34</v>
      </c>
      <c r="BY1671" s="274">
        <f t="shared" si="505"/>
        <v>0.97533000000000003</v>
      </c>
      <c r="BZ1671" s="326">
        <f t="shared" si="514"/>
        <v>98.776824254354935</v>
      </c>
      <c r="CA1671" s="296" t="str">
        <f t="shared" si="515"/>
        <v/>
      </c>
    </row>
    <row r="1672" spans="23:79" x14ac:dyDescent="0.25">
      <c r="W1672" s="332">
        <v>44236</v>
      </c>
      <c r="X1672" s="2" t="s">
        <v>108</v>
      </c>
      <c r="Y1672" s="2" t="s">
        <v>138</v>
      </c>
      <c r="Z1672" s="323">
        <v>46023</v>
      </c>
      <c r="AA1672" s="323">
        <v>46387</v>
      </c>
      <c r="AB1672" s="324">
        <v>8760</v>
      </c>
      <c r="AC1672" s="325">
        <v>49.63</v>
      </c>
      <c r="AD1672" s="274">
        <f t="shared" si="499"/>
        <v>1.0855399999999999</v>
      </c>
      <c r="AE1672" s="326">
        <f t="shared" si="506"/>
        <v>45.719181236988049</v>
      </c>
      <c r="AF1672" s="296" t="str">
        <f t="shared" si="507"/>
        <v/>
      </c>
      <c r="AH1672" s="332">
        <v>44693</v>
      </c>
      <c r="AI1672" s="2" t="s">
        <v>108</v>
      </c>
      <c r="AJ1672" s="2" t="s">
        <v>110</v>
      </c>
      <c r="AK1672" s="323">
        <v>44927</v>
      </c>
      <c r="AL1672" s="323">
        <v>45291</v>
      </c>
      <c r="AM1672" s="324">
        <v>8760</v>
      </c>
      <c r="AN1672" s="325">
        <v>227.8</v>
      </c>
      <c r="AO1672" s="274">
        <f t="shared" si="500"/>
        <v>1.0359100000000001</v>
      </c>
      <c r="AP1672" s="326">
        <f t="shared" si="508"/>
        <v>219.90327345039626</v>
      </c>
      <c r="AQ1672" s="296" t="str">
        <f t="shared" si="509"/>
        <v/>
      </c>
      <c r="AS1672" s="332">
        <v>44714</v>
      </c>
      <c r="AT1672" s="2" t="s">
        <v>115</v>
      </c>
      <c r="AU1672" s="2" t="s">
        <v>200</v>
      </c>
      <c r="AV1672" s="323">
        <v>44743</v>
      </c>
      <c r="AW1672" s="323">
        <v>44834</v>
      </c>
      <c r="AX1672" s="324">
        <v>2208</v>
      </c>
      <c r="AY1672" s="325">
        <v>204.69</v>
      </c>
      <c r="AZ1672" s="274">
        <f t="shared" si="501"/>
        <v>1.02495</v>
      </c>
      <c r="BA1672" s="326">
        <f t="shared" si="510"/>
        <v>199.7073027952583</v>
      </c>
      <c r="BB1672" s="296" t="str">
        <f t="shared" si="511"/>
        <v/>
      </c>
      <c r="BC1672" t="str">
        <f t="shared" si="502"/>
        <v/>
      </c>
      <c r="BF1672" s="332">
        <v>45077</v>
      </c>
      <c r="BG1672" s="2" t="s">
        <v>115</v>
      </c>
      <c r="BH1672" s="2" t="s">
        <v>137</v>
      </c>
      <c r="BI1672" s="323">
        <v>45108</v>
      </c>
      <c r="BJ1672" s="323">
        <v>45199</v>
      </c>
      <c r="BK1672" s="324">
        <v>2208</v>
      </c>
      <c r="BL1672" s="325">
        <v>86.03</v>
      </c>
      <c r="BM1672" s="274">
        <f t="shared" si="503"/>
        <v>0.97533000000000003</v>
      </c>
      <c r="BN1672" s="326">
        <f t="shared" si="512"/>
        <v>88.206043082854009</v>
      </c>
      <c r="BO1672" s="296" t="str">
        <f t="shared" si="513"/>
        <v/>
      </c>
      <c r="BP1672" t="str">
        <f t="shared" si="504"/>
        <v/>
      </c>
      <c r="BR1672" s="332">
        <v>45056</v>
      </c>
      <c r="BS1672" s="2" t="s">
        <v>108</v>
      </c>
      <c r="BT1672" s="2" t="s">
        <v>111</v>
      </c>
      <c r="BU1672" s="323">
        <v>45292</v>
      </c>
      <c r="BV1672" s="323">
        <v>45657</v>
      </c>
      <c r="BW1672" s="324">
        <v>8784</v>
      </c>
      <c r="BX1672" s="325">
        <v>149.47999999999999</v>
      </c>
      <c r="BY1672" s="274">
        <f t="shared" si="505"/>
        <v>0.97533000000000003</v>
      </c>
      <c r="BZ1672" s="326">
        <f t="shared" si="514"/>
        <v>153.2609475767176</v>
      </c>
      <c r="CA1672" s="296">
        <f t="shared" si="515"/>
        <v>153.2609475767176</v>
      </c>
    </row>
    <row r="1673" spans="23:79" x14ac:dyDescent="0.25">
      <c r="W1673" s="332">
        <v>44236</v>
      </c>
      <c r="X1673" s="2" t="s">
        <v>108</v>
      </c>
      <c r="Y1673" s="2" t="s">
        <v>141</v>
      </c>
      <c r="Z1673" s="323">
        <v>46388</v>
      </c>
      <c r="AA1673" s="323">
        <v>46752</v>
      </c>
      <c r="AB1673" s="324">
        <v>8760</v>
      </c>
      <c r="AC1673" s="325">
        <v>49.88</v>
      </c>
      <c r="AD1673" s="274">
        <f t="shared" si="499"/>
        <v>1.0855399999999999</v>
      </c>
      <c r="AE1673" s="326">
        <f t="shared" si="506"/>
        <v>45.949481364113716</v>
      </c>
      <c r="AF1673" s="296" t="str">
        <f t="shared" si="507"/>
        <v/>
      </c>
      <c r="AH1673" s="332">
        <v>44693</v>
      </c>
      <c r="AI1673" s="2" t="s">
        <v>108</v>
      </c>
      <c r="AJ1673" s="2" t="s">
        <v>111</v>
      </c>
      <c r="AK1673" s="323">
        <v>45292</v>
      </c>
      <c r="AL1673" s="323">
        <v>45657</v>
      </c>
      <c r="AM1673" s="324">
        <v>8784</v>
      </c>
      <c r="AN1673" s="325">
        <v>191</v>
      </c>
      <c r="AO1673" s="274">
        <f t="shared" si="500"/>
        <v>1.0359100000000001</v>
      </c>
      <c r="AP1673" s="326">
        <f t="shared" si="508"/>
        <v>184.37895183944551</v>
      </c>
      <c r="AQ1673" s="296">
        <f t="shared" si="509"/>
        <v>184.37895183944551</v>
      </c>
      <c r="AS1673" s="332">
        <v>44714</v>
      </c>
      <c r="AT1673" s="2" t="s">
        <v>115</v>
      </c>
      <c r="AU1673" s="2" t="s">
        <v>186</v>
      </c>
      <c r="AV1673" s="323">
        <v>44835</v>
      </c>
      <c r="AW1673" s="323">
        <v>44926</v>
      </c>
      <c r="AX1673" s="324">
        <v>2209</v>
      </c>
      <c r="AY1673" s="325">
        <v>266.5</v>
      </c>
      <c r="AZ1673" s="274">
        <f t="shared" si="501"/>
        <v>1.02495</v>
      </c>
      <c r="BA1673" s="326">
        <f t="shared" si="510"/>
        <v>260.01268354553878</v>
      </c>
      <c r="BB1673" s="296" t="str">
        <f t="shared" si="511"/>
        <v/>
      </c>
      <c r="BC1673" t="str">
        <f t="shared" si="502"/>
        <v/>
      </c>
      <c r="BF1673" s="332">
        <v>45077</v>
      </c>
      <c r="BG1673" s="2" t="s">
        <v>115</v>
      </c>
      <c r="BH1673" s="2" t="s">
        <v>116</v>
      </c>
      <c r="BI1673" s="323">
        <v>45200</v>
      </c>
      <c r="BJ1673" s="323">
        <v>45291</v>
      </c>
      <c r="BK1673" s="324">
        <v>2209</v>
      </c>
      <c r="BL1673" s="325">
        <v>114.24</v>
      </c>
      <c r="BM1673" s="274">
        <f t="shared" si="503"/>
        <v>0.97533000000000003</v>
      </c>
      <c r="BN1673" s="326">
        <f t="shared" si="512"/>
        <v>117.12958690904615</v>
      </c>
      <c r="BO1673" s="296">
        <f t="shared" si="513"/>
        <v>117.12958690904615</v>
      </c>
      <c r="BP1673">
        <f t="shared" si="504"/>
        <v>1</v>
      </c>
      <c r="BR1673" s="332">
        <v>45056</v>
      </c>
      <c r="BS1673" s="2" t="s">
        <v>108</v>
      </c>
      <c r="BT1673" s="2" t="s">
        <v>135</v>
      </c>
      <c r="BU1673" s="323">
        <v>45658</v>
      </c>
      <c r="BV1673" s="323">
        <v>46022</v>
      </c>
      <c r="BW1673" s="324">
        <v>8760</v>
      </c>
      <c r="BX1673" s="325">
        <v>128.53</v>
      </c>
      <c r="BY1673" s="274">
        <f t="shared" si="505"/>
        <v>0.97533000000000003</v>
      </c>
      <c r="BZ1673" s="326">
        <f t="shared" si="514"/>
        <v>131.7810382127075</v>
      </c>
      <c r="CA1673" s="296" t="str">
        <f t="shared" si="515"/>
        <v/>
      </c>
    </row>
    <row r="1674" spans="23:79" x14ac:dyDescent="0.25">
      <c r="W1674" s="332">
        <v>44235</v>
      </c>
      <c r="X1674" s="2" t="s">
        <v>108</v>
      </c>
      <c r="Y1674" s="2" t="s">
        <v>133</v>
      </c>
      <c r="Z1674" s="323">
        <v>44562</v>
      </c>
      <c r="AA1674" s="323">
        <v>44926</v>
      </c>
      <c r="AB1674" s="324">
        <v>8760</v>
      </c>
      <c r="AC1674" s="325">
        <v>53.75</v>
      </c>
      <c r="AD1674" s="274">
        <f t="shared" si="499"/>
        <v>1.0855399999999999</v>
      </c>
      <c r="AE1674" s="326">
        <f t="shared" si="506"/>
        <v>49.514527332019092</v>
      </c>
      <c r="AF1674" s="296" t="str">
        <f t="shared" si="507"/>
        <v/>
      </c>
      <c r="AH1674" s="332">
        <v>44693</v>
      </c>
      <c r="AI1674" s="2" t="s">
        <v>108</v>
      </c>
      <c r="AJ1674" s="2" t="s">
        <v>135</v>
      </c>
      <c r="AK1674" s="323">
        <v>45658</v>
      </c>
      <c r="AL1674" s="323">
        <v>46022</v>
      </c>
      <c r="AM1674" s="324">
        <v>8760</v>
      </c>
      <c r="AN1674" s="325">
        <v>173.98</v>
      </c>
      <c r="AO1674" s="274">
        <f t="shared" si="500"/>
        <v>1.0359100000000001</v>
      </c>
      <c r="AP1674" s="326">
        <f t="shared" si="508"/>
        <v>167.94895309438076</v>
      </c>
      <c r="AQ1674" s="296" t="str">
        <f t="shared" si="509"/>
        <v/>
      </c>
      <c r="AS1674" s="332">
        <v>44714</v>
      </c>
      <c r="AT1674" s="2" t="s">
        <v>115</v>
      </c>
      <c r="AU1674" s="2" t="s">
        <v>110</v>
      </c>
      <c r="AV1674" s="323">
        <v>44927</v>
      </c>
      <c r="AW1674" s="323">
        <v>45016</v>
      </c>
      <c r="AX1674" s="324">
        <v>2159</v>
      </c>
      <c r="AY1674" s="325">
        <v>294.08999999999997</v>
      </c>
      <c r="AZ1674" s="274">
        <f t="shared" si="501"/>
        <v>1.02495</v>
      </c>
      <c r="BA1674" s="326">
        <f t="shared" si="510"/>
        <v>286.93106980828333</v>
      </c>
      <c r="BB1674" s="296" t="str">
        <f t="shared" si="511"/>
        <v/>
      </c>
      <c r="BC1674" t="str">
        <f t="shared" si="502"/>
        <v/>
      </c>
      <c r="BF1674" s="332">
        <v>45077</v>
      </c>
      <c r="BG1674" s="2" t="s">
        <v>115</v>
      </c>
      <c r="BH1674" s="2" t="s">
        <v>111</v>
      </c>
      <c r="BI1674" s="323">
        <v>45292</v>
      </c>
      <c r="BJ1674" s="323">
        <v>45382</v>
      </c>
      <c r="BK1674" s="324">
        <v>2183</v>
      </c>
      <c r="BL1674" s="325">
        <v>134.69</v>
      </c>
      <c r="BM1674" s="274">
        <f t="shared" si="503"/>
        <v>0.97533000000000003</v>
      </c>
      <c r="BN1674" s="326">
        <f t="shared" si="512"/>
        <v>138.09684927152861</v>
      </c>
      <c r="BO1674" s="296">
        <f t="shared" si="513"/>
        <v>138.09684927152861</v>
      </c>
      <c r="BP1674">
        <f t="shared" si="504"/>
        <v>1</v>
      </c>
      <c r="BR1674" s="332">
        <v>45056</v>
      </c>
      <c r="BS1674" s="2" t="s">
        <v>108</v>
      </c>
      <c r="BT1674" s="2" t="s">
        <v>138</v>
      </c>
      <c r="BU1674" s="323">
        <v>46023</v>
      </c>
      <c r="BV1674" s="323">
        <v>46387</v>
      </c>
      <c r="BW1674" s="324">
        <v>8760</v>
      </c>
      <c r="BX1674" s="325">
        <v>111</v>
      </c>
      <c r="BY1674" s="274">
        <f t="shared" si="505"/>
        <v>0.97533000000000003</v>
      </c>
      <c r="BZ1674" s="326">
        <f t="shared" si="514"/>
        <v>113.80763433914674</v>
      </c>
      <c r="CA1674" s="296" t="str">
        <f t="shared" si="515"/>
        <v/>
      </c>
    </row>
    <row r="1675" spans="23:79" x14ac:dyDescent="0.25">
      <c r="W1675" s="332">
        <v>44235</v>
      </c>
      <c r="X1675" s="2" t="s">
        <v>108</v>
      </c>
      <c r="Y1675" s="2" t="s">
        <v>110</v>
      </c>
      <c r="Z1675" s="323">
        <v>44927</v>
      </c>
      <c r="AA1675" s="323">
        <v>45291</v>
      </c>
      <c r="AB1675" s="324">
        <v>8760</v>
      </c>
      <c r="AC1675" s="325">
        <v>53.53</v>
      </c>
      <c r="AD1675" s="274">
        <f t="shared" si="499"/>
        <v>1.0855399999999999</v>
      </c>
      <c r="AE1675" s="326">
        <f t="shared" si="506"/>
        <v>49.311863220148503</v>
      </c>
      <c r="AF1675" s="296" t="str">
        <f t="shared" si="507"/>
        <v/>
      </c>
      <c r="AH1675" s="332">
        <v>44693</v>
      </c>
      <c r="AI1675" s="2" t="s">
        <v>108</v>
      </c>
      <c r="AJ1675" s="2" t="s">
        <v>138</v>
      </c>
      <c r="AK1675" s="323">
        <v>46023</v>
      </c>
      <c r="AL1675" s="323">
        <v>46387</v>
      </c>
      <c r="AM1675" s="324">
        <v>8760</v>
      </c>
      <c r="AN1675" s="325">
        <v>142.96</v>
      </c>
      <c r="AO1675" s="274">
        <f t="shared" si="500"/>
        <v>1.0359100000000001</v>
      </c>
      <c r="AP1675" s="326">
        <f t="shared" si="508"/>
        <v>138.00426677993261</v>
      </c>
      <c r="AQ1675" s="296" t="str">
        <f t="shared" si="509"/>
        <v/>
      </c>
      <c r="AS1675" s="332">
        <v>44714</v>
      </c>
      <c r="AT1675" s="2" t="s">
        <v>115</v>
      </c>
      <c r="AU1675" s="2" t="s">
        <v>134</v>
      </c>
      <c r="AV1675" s="323">
        <v>45017</v>
      </c>
      <c r="AW1675" s="323">
        <v>45107</v>
      </c>
      <c r="AX1675" s="324">
        <v>2184</v>
      </c>
      <c r="AY1675" s="325">
        <v>204.09</v>
      </c>
      <c r="AZ1675" s="274">
        <f t="shared" si="501"/>
        <v>1.02495</v>
      </c>
      <c r="BA1675" s="326">
        <f t="shared" si="510"/>
        <v>199.1219083857749</v>
      </c>
      <c r="BB1675" s="296" t="str">
        <f t="shared" si="511"/>
        <v/>
      </c>
      <c r="BC1675" t="str">
        <f t="shared" si="502"/>
        <v/>
      </c>
      <c r="BF1675" s="332">
        <v>45077</v>
      </c>
      <c r="BG1675" s="2" t="s">
        <v>115</v>
      </c>
      <c r="BH1675" s="2" t="s">
        <v>117</v>
      </c>
      <c r="BI1675" s="323">
        <v>45383</v>
      </c>
      <c r="BJ1675" s="323">
        <v>45473</v>
      </c>
      <c r="BK1675" s="324">
        <v>2184</v>
      </c>
      <c r="BL1675" s="325">
        <v>109.07</v>
      </c>
      <c r="BM1675" s="274">
        <f t="shared" si="503"/>
        <v>0.97533000000000003</v>
      </c>
      <c r="BN1675" s="326">
        <f t="shared" si="512"/>
        <v>111.82881691324987</v>
      </c>
      <c r="BO1675" s="296">
        <f t="shared" si="513"/>
        <v>111.82881691324987</v>
      </c>
      <c r="BP1675">
        <f t="shared" si="504"/>
        <v>1</v>
      </c>
      <c r="BR1675" s="332">
        <v>45056</v>
      </c>
      <c r="BS1675" s="2" t="s">
        <v>108</v>
      </c>
      <c r="BT1675" s="2" t="s">
        <v>141</v>
      </c>
      <c r="BU1675" s="323">
        <v>46388</v>
      </c>
      <c r="BV1675" s="323">
        <v>46752</v>
      </c>
      <c r="BW1675" s="324">
        <v>8760</v>
      </c>
      <c r="BX1675" s="325">
        <v>100.25</v>
      </c>
      <c r="BY1675" s="274">
        <f t="shared" si="505"/>
        <v>0.97533000000000003</v>
      </c>
      <c r="BZ1675" s="326">
        <f t="shared" si="514"/>
        <v>102.78572380630145</v>
      </c>
      <c r="CA1675" s="296" t="str">
        <f t="shared" si="515"/>
        <v/>
      </c>
    </row>
    <row r="1676" spans="23:79" x14ac:dyDescent="0.25">
      <c r="W1676" s="332">
        <v>44235</v>
      </c>
      <c r="X1676" s="2" t="s">
        <v>108</v>
      </c>
      <c r="Y1676" s="2" t="s">
        <v>111</v>
      </c>
      <c r="Z1676" s="323">
        <v>45292</v>
      </c>
      <c r="AA1676" s="323">
        <v>45657</v>
      </c>
      <c r="AB1676" s="324">
        <v>8784</v>
      </c>
      <c r="AC1676" s="325">
        <v>51.03</v>
      </c>
      <c r="AD1676" s="274">
        <f t="shared" si="499"/>
        <v>1.0855399999999999</v>
      </c>
      <c r="AE1676" s="326">
        <f t="shared" si="506"/>
        <v>47.008861948891798</v>
      </c>
      <c r="AF1676" s="296" t="str">
        <f t="shared" si="507"/>
        <v/>
      </c>
      <c r="AH1676" s="332">
        <v>44693</v>
      </c>
      <c r="AI1676" s="2" t="s">
        <v>108</v>
      </c>
      <c r="AJ1676" s="2" t="s">
        <v>141</v>
      </c>
      <c r="AK1676" s="323">
        <v>46388</v>
      </c>
      <c r="AL1676" s="323">
        <v>46752</v>
      </c>
      <c r="AM1676" s="324">
        <v>8760</v>
      </c>
      <c r="AN1676" s="325">
        <v>127</v>
      </c>
      <c r="AO1676" s="274">
        <f t="shared" si="500"/>
        <v>1.0359100000000001</v>
      </c>
      <c r="AP1676" s="326">
        <f t="shared" si="508"/>
        <v>122.59752295083548</v>
      </c>
      <c r="AQ1676" s="296" t="str">
        <f t="shared" si="509"/>
        <v/>
      </c>
      <c r="AS1676" s="332">
        <v>44714</v>
      </c>
      <c r="AT1676" s="2" t="s">
        <v>115</v>
      </c>
      <c r="AU1676" s="2" t="s">
        <v>137</v>
      </c>
      <c r="AV1676" s="323">
        <v>45108</v>
      </c>
      <c r="AW1676" s="323">
        <v>45199</v>
      </c>
      <c r="AX1676" s="324">
        <v>2208</v>
      </c>
      <c r="AY1676" s="325">
        <v>212.48</v>
      </c>
      <c r="AZ1676" s="274">
        <f t="shared" si="501"/>
        <v>1.02495</v>
      </c>
      <c r="BA1676" s="326">
        <f t="shared" si="510"/>
        <v>207.30767354505096</v>
      </c>
      <c r="BB1676" s="296" t="str">
        <f t="shared" si="511"/>
        <v/>
      </c>
      <c r="BC1676" t="str">
        <f t="shared" si="502"/>
        <v/>
      </c>
      <c r="BF1676" s="332">
        <v>45077</v>
      </c>
      <c r="BG1676" s="2" t="s">
        <v>115</v>
      </c>
      <c r="BH1676" s="2" t="s">
        <v>118</v>
      </c>
      <c r="BI1676" s="323">
        <v>45474</v>
      </c>
      <c r="BJ1676" s="323">
        <v>45565</v>
      </c>
      <c r="BK1676" s="324">
        <v>2208</v>
      </c>
      <c r="BL1676" s="325">
        <v>115</v>
      </c>
      <c r="BM1676" s="274">
        <f t="shared" si="503"/>
        <v>0.97533000000000003</v>
      </c>
      <c r="BN1676" s="326">
        <f t="shared" si="512"/>
        <v>117.90881035136825</v>
      </c>
      <c r="BO1676" s="296">
        <f t="shared" si="513"/>
        <v>117.90881035136825</v>
      </c>
      <c r="BP1676">
        <f t="shared" si="504"/>
        <v>1</v>
      </c>
      <c r="BR1676" s="332">
        <v>45056</v>
      </c>
      <c r="BS1676" s="2" t="s">
        <v>108</v>
      </c>
      <c r="BT1676" s="2" t="s">
        <v>143</v>
      </c>
      <c r="BU1676" s="323">
        <v>46753</v>
      </c>
      <c r="BV1676" s="323">
        <v>47118</v>
      </c>
      <c r="BW1676" s="324">
        <v>8784</v>
      </c>
      <c r="BX1676" s="325">
        <v>100.26</v>
      </c>
      <c r="BY1676" s="274">
        <f t="shared" si="505"/>
        <v>0.97533000000000003</v>
      </c>
      <c r="BZ1676" s="326">
        <f t="shared" si="514"/>
        <v>102.79597674633202</v>
      </c>
      <c r="CA1676" s="296" t="str">
        <f t="shared" si="515"/>
        <v/>
      </c>
    </row>
    <row r="1677" spans="23:79" x14ac:dyDescent="0.25">
      <c r="W1677" s="332">
        <v>44235</v>
      </c>
      <c r="X1677" s="2" t="s">
        <v>108</v>
      </c>
      <c r="Y1677" s="2" t="s">
        <v>135</v>
      </c>
      <c r="Z1677" s="323">
        <v>45658</v>
      </c>
      <c r="AA1677" s="323">
        <v>46022</v>
      </c>
      <c r="AB1677" s="324">
        <v>8760</v>
      </c>
      <c r="AC1677" s="325">
        <v>49.1</v>
      </c>
      <c r="AD1677" s="274">
        <f t="shared" si="499"/>
        <v>1.0855399999999999</v>
      </c>
      <c r="AE1677" s="326">
        <f t="shared" si="506"/>
        <v>45.230944967481626</v>
      </c>
      <c r="AF1677" s="296" t="str">
        <f t="shared" si="507"/>
        <v/>
      </c>
      <c r="AH1677" s="332">
        <v>44693</v>
      </c>
      <c r="AI1677" s="2" t="s">
        <v>108</v>
      </c>
      <c r="AJ1677" s="2" t="s">
        <v>143</v>
      </c>
      <c r="AK1677" s="323">
        <v>46753</v>
      </c>
      <c r="AL1677" s="323">
        <v>47118</v>
      </c>
      <c r="AM1677" s="324">
        <v>8784</v>
      </c>
      <c r="AN1677" s="325">
        <v>129.62</v>
      </c>
      <c r="AO1677" s="274">
        <f t="shared" si="500"/>
        <v>1.0359100000000001</v>
      </c>
      <c r="AP1677" s="326">
        <f t="shared" si="508"/>
        <v>125.12670019596297</v>
      </c>
      <c r="AQ1677" s="296" t="str">
        <f t="shared" si="509"/>
        <v/>
      </c>
      <c r="AS1677" s="332">
        <v>44714</v>
      </c>
      <c r="AT1677" s="2" t="s">
        <v>115</v>
      </c>
      <c r="AU1677" s="2" t="s">
        <v>116</v>
      </c>
      <c r="AV1677" s="323">
        <v>45200</v>
      </c>
      <c r="AW1677" s="323">
        <v>45291</v>
      </c>
      <c r="AX1677" s="324">
        <v>2209</v>
      </c>
      <c r="AY1677" s="325">
        <v>264.02999999999997</v>
      </c>
      <c r="AZ1677" s="274">
        <f t="shared" si="501"/>
        <v>1.02495</v>
      </c>
      <c r="BA1677" s="326">
        <f t="shared" si="510"/>
        <v>257.6028098931655</v>
      </c>
      <c r="BB1677" s="296" t="str">
        <f t="shared" si="511"/>
        <v/>
      </c>
      <c r="BC1677">
        <f t="shared" si="502"/>
        <v>1</v>
      </c>
      <c r="BF1677" s="332">
        <v>45077</v>
      </c>
      <c r="BG1677" s="2" t="s">
        <v>115</v>
      </c>
      <c r="BH1677" s="2" t="s">
        <v>140</v>
      </c>
      <c r="BI1677" s="323">
        <v>45566</v>
      </c>
      <c r="BJ1677" s="323">
        <v>45657</v>
      </c>
      <c r="BK1677" s="324">
        <v>2209</v>
      </c>
      <c r="BL1677" s="325">
        <v>139.49</v>
      </c>
      <c r="BM1677" s="274">
        <f t="shared" si="503"/>
        <v>0.97533000000000003</v>
      </c>
      <c r="BN1677" s="326">
        <f t="shared" si="512"/>
        <v>143.01826048619441</v>
      </c>
      <c r="BO1677" s="296" t="str">
        <f t="shared" si="513"/>
        <v/>
      </c>
      <c r="BP1677" t="str">
        <f t="shared" si="504"/>
        <v/>
      </c>
      <c r="BR1677" s="332">
        <v>45056</v>
      </c>
      <c r="BS1677" s="2" t="s">
        <v>108</v>
      </c>
      <c r="BT1677" s="2" t="s">
        <v>146</v>
      </c>
      <c r="BU1677" s="323">
        <v>47119</v>
      </c>
      <c r="BV1677" s="323">
        <v>47483</v>
      </c>
      <c r="BW1677" s="324">
        <v>8760</v>
      </c>
      <c r="BX1677" s="325">
        <v>97.76</v>
      </c>
      <c r="BY1677" s="274">
        <f t="shared" si="505"/>
        <v>0.97533000000000003</v>
      </c>
      <c r="BZ1677" s="326">
        <f t="shared" si="514"/>
        <v>100.23274173869358</v>
      </c>
      <c r="CA1677" s="296" t="str">
        <f t="shared" si="515"/>
        <v/>
      </c>
    </row>
    <row r="1678" spans="23:79" x14ac:dyDescent="0.25">
      <c r="W1678" s="332">
        <v>44235</v>
      </c>
      <c r="X1678" s="2" t="s">
        <v>108</v>
      </c>
      <c r="Y1678" s="2" t="s">
        <v>138</v>
      </c>
      <c r="Z1678" s="323">
        <v>46023</v>
      </c>
      <c r="AA1678" s="323">
        <v>46387</v>
      </c>
      <c r="AB1678" s="324">
        <v>8760</v>
      </c>
      <c r="AC1678" s="325">
        <v>49.55</v>
      </c>
      <c r="AD1678" s="274">
        <f t="shared" si="499"/>
        <v>1.0855399999999999</v>
      </c>
      <c r="AE1678" s="326">
        <f t="shared" si="506"/>
        <v>45.645485196307831</v>
      </c>
      <c r="AF1678" s="296" t="str">
        <f t="shared" si="507"/>
        <v/>
      </c>
      <c r="AH1678" s="332">
        <v>44693</v>
      </c>
      <c r="AI1678" s="2" t="s">
        <v>108</v>
      </c>
      <c r="AJ1678" s="2" t="s">
        <v>146</v>
      </c>
      <c r="AK1678" s="323">
        <v>47119</v>
      </c>
      <c r="AL1678" s="323">
        <v>47483</v>
      </c>
      <c r="AM1678" s="324">
        <v>8760</v>
      </c>
      <c r="AN1678" s="325">
        <v>128.38</v>
      </c>
      <c r="AO1678" s="274">
        <f t="shared" si="500"/>
        <v>1.0359100000000001</v>
      </c>
      <c r="AP1678" s="326">
        <f t="shared" si="508"/>
        <v>123.92968501124614</v>
      </c>
      <c r="AQ1678" s="296" t="str">
        <f t="shared" si="509"/>
        <v/>
      </c>
      <c r="AS1678" s="332">
        <v>44714</v>
      </c>
      <c r="AT1678" s="2" t="s">
        <v>115</v>
      </c>
      <c r="AU1678" s="2" t="s">
        <v>111</v>
      </c>
      <c r="AV1678" s="323">
        <v>45292</v>
      </c>
      <c r="AW1678" s="323">
        <v>45382</v>
      </c>
      <c r="AX1678" s="324">
        <v>2183</v>
      </c>
      <c r="AY1678" s="325">
        <v>241.93</v>
      </c>
      <c r="AZ1678" s="274">
        <f t="shared" si="501"/>
        <v>1.02495</v>
      </c>
      <c r="BA1678" s="326">
        <f t="shared" si="510"/>
        <v>236.040782477194</v>
      </c>
      <c r="BB1678" s="296" t="str">
        <f t="shared" si="511"/>
        <v/>
      </c>
      <c r="BC1678">
        <f t="shared" si="502"/>
        <v>1</v>
      </c>
      <c r="BF1678" s="332">
        <v>45077</v>
      </c>
      <c r="BG1678" s="2" t="s">
        <v>115</v>
      </c>
      <c r="BH1678" s="2" t="s">
        <v>135</v>
      </c>
      <c r="BI1678" s="323">
        <v>45658</v>
      </c>
      <c r="BJ1678" s="323">
        <v>45747</v>
      </c>
      <c r="BK1678" s="324">
        <v>2159</v>
      </c>
      <c r="BL1678" s="325">
        <v>145.34</v>
      </c>
      <c r="BM1678" s="274">
        <f t="shared" si="503"/>
        <v>0.97533000000000003</v>
      </c>
      <c r="BN1678" s="326">
        <f t="shared" si="512"/>
        <v>149.01623040406835</v>
      </c>
      <c r="BO1678" s="296" t="str">
        <f t="shared" si="513"/>
        <v/>
      </c>
      <c r="BP1678" t="str">
        <f t="shared" si="504"/>
        <v/>
      </c>
      <c r="BR1678" s="332">
        <v>45056</v>
      </c>
      <c r="BS1678" s="2" t="s">
        <v>108</v>
      </c>
      <c r="BT1678" s="2" t="s">
        <v>149</v>
      </c>
      <c r="BU1678" s="323">
        <v>47484</v>
      </c>
      <c r="BV1678" s="323">
        <v>47848</v>
      </c>
      <c r="BW1678" s="324">
        <v>8760</v>
      </c>
      <c r="BX1678" s="325">
        <v>98.06</v>
      </c>
      <c r="BY1678" s="274">
        <f t="shared" si="505"/>
        <v>0.97533000000000003</v>
      </c>
      <c r="BZ1678" s="326">
        <f t="shared" si="514"/>
        <v>100.54032993961019</v>
      </c>
      <c r="CA1678" s="296" t="str">
        <f t="shared" si="515"/>
        <v/>
      </c>
    </row>
    <row r="1679" spans="23:79" x14ac:dyDescent="0.25">
      <c r="W1679" s="332">
        <v>44235</v>
      </c>
      <c r="X1679" s="2" t="s">
        <v>108</v>
      </c>
      <c r="Y1679" s="2" t="s">
        <v>141</v>
      </c>
      <c r="Z1679" s="323">
        <v>46388</v>
      </c>
      <c r="AA1679" s="323">
        <v>46752</v>
      </c>
      <c r="AB1679" s="324">
        <v>8760</v>
      </c>
      <c r="AC1679" s="325">
        <v>50.03</v>
      </c>
      <c r="AD1679" s="274">
        <f t="shared" si="499"/>
        <v>1.0855399999999999</v>
      </c>
      <c r="AE1679" s="326">
        <f t="shared" si="506"/>
        <v>46.08766144038912</v>
      </c>
      <c r="AF1679" s="296" t="str">
        <f t="shared" si="507"/>
        <v/>
      </c>
      <c r="AH1679" s="332">
        <v>44693</v>
      </c>
      <c r="AI1679" s="2" t="s">
        <v>108</v>
      </c>
      <c r="AJ1679" s="2" t="s">
        <v>149</v>
      </c>
      <c r="AK1679" s="323">
        <v>47484</v>
      </c>
      <c r="AL1679" s="323">
        <v>47848</v>
      </c>
      <c r="AM1679" s="324">
        <v>8760</v>
      </c>
      <c r="AN1679" s="325">
        <v>128.01</v>
      </c>
      <c r="AO1679" s="274">
        <f t="shared" si="500"/>
        <v>1.0359100000000001</v>
      </c>
      <c r="AP1679" s="326">
        <f t="shared" si="508"/>
        <v>123.57251112548386</v>
      </c>
      <c r="AQ1679" s="296" t="str">
        <f t="shared" si="509"/>
        <v/>
      </c>
      <c r="AS1679" s="332">
        <v>44714</v>
      </c>
      <c r="AT1679" s="2" t="s">
        <v>115</v>
      </c>
      <c r="AU1679" s="2" t="s">
        <v>117</v>
      </c>
      <c r="AV1679" s="323">
        <v>45383</v>
      </c>
      <c r="AW1679" s="323">
        <v>45473</v>
      </c>
      <c r="AX1679" s="324">
        <v>2184</v>
      </c>
      <c r="AY1679" s="325">
        <v>157.30000000000001</v>
      </c>
      <c r="AZ1679" s="274">
        <f t="shared" si="501"/>
        <v>1.02495</v>
      </c>
      <c r="BA1679" s="326">
        <f t="shared" si="510"/>
        <v>153.47090101956195</v>
      </c>
      <c r="BB1679" s="296" t="str">
        <f t="shared" si="511"/>
        <v/>
      </c>
      <c r="BC1679">
        <f t="shared" si="502"/>
        <v>1</v>
      </c>
      <c r="BF1679" s="332">
        <v>45077</v>
      </c>
      <c r="BG1679" s="2" t="s">
        <v>115</v>
      </c>
      <c r="BH1679" s="2" t="s">
        <v>145</v>
      </c>
      <c r="BI1679" s="323">
        <v>45748</v>
      </c>
      <c r="BJ1679" s="323">
        <v>45838</v>
      </c>
      <c r="BK1679" s="324">
        <v>2184</v>
      </c>
      <c r="BL1679" s="325">
        <v>95.1</v>
      </c>
      <c r="BM1679" s="274">
        <f t="shared" si="503"/>
        <v>0.97533000000000003</v>
      </c>
      <c r="BN1679" s="326">
        <f t="shared" si="512"/>
        <v>97.505459690566255</v>
      </c>
      <c r="BO1679" s="296" t="str">
        <f t="shared" si="513"/>
        <v/>
      </c>
      <c r="BP1679" t="str">
        <f t="shared" si="504"/>
        <v/>
      </c>
      <c r="BR1679" s="332">
        <v>45056</v>
      </c>
      <c r="BS1679" s="2" t="s">
        <v>108</v>
      </c>
      <c r="BT1679" s="2" t="s">
        <v>153</v>
      </c>
      <c r="BU1679" s="323">
        <v>47849</v>
      </c>
      <c r="BV1679" s="323">
        <v>48213</v>
      </c>
      <c r="BW1679" s="324">
        <v>8760</v>
      </c>
      <c r="BX1679" s="325">
        <v>97.78</v>
      </c>
      <c r="BY1679" s="274">
        <f t="shared" si="505"/>
        <v>0.97533000000000003</v>
      </c>
      <c r="BZ1679" s="326">
        <f t="shared" si="514"/>
        <v>100.25324761875467</v>
      </c>
      <c r="CA1679" s="296" t="str">
        <f t="shared" si="515"/>
        <v/>
      </c>
    </row>
    <row r="1680" spans="23:79" x14ac:dyDescent="0.25">
      <c r="W1680" s="332">
        <v>44232</v>
      </c>
      <c r="X1680" s="2" t="s">
        <v>108</v>
      </c>
      <c r="Y1680" s="2" t="s">
        <v>133</v>
      </c>
      <c r="Z1680" s="323">
        <v>44562</v>
      </c>
      <c r="AA1680" s="323">
        <v>44926</v>
      </c>
      <c r="AB1680" s="324">
        <v>8760</v>
      </c>
      <c r="AC1680" s="325">
        <v>53.17</v>
      </c>
      <c r="AD1680" s="274">
        <f t="shared" si="499"/>
        <v>1.0855399999999999</v>
      </c>
      <c r="AE1680" s="326">
        <f t="shared" si="506"/>
        <v>48.980231037087535</v>
      </c>
      <c r="AF1680" s="296" t="str">
        <f t="shared" si="507"/>
        <v/>
      </c>
      <c r="AH1680" s="332">
        <v>44693</v>
      </c>
      <c r="AI1680" s="2" t="s">
        <v>108</v>
      </c>
      <c r="AJ1680" s="2" t="s">
        <v>153</v>
      </c>
      <c r="AK1680" s="323">
        <v>47849</v>
      </c>
      <c r="AL1680" s="323">
        <v>48213</v>
      </c>
      <c r="AM1680" s="324">
        <v>8760</v>
      </c>
      <c r="AN1680" s="325">
        <v>127.68</v>
      </c>
      <c r="AO1680" s="274">
        <f t="shared" si="500"/>
        <v>1.0359100000000001</v>
      </c>
      <c r="AP1680" s="326">
        <f t="shared" si="508"/>
        <v>123.25395063277698</v>
      </c>
      <c r="AQ1680" s="296" t="str">
        <f t="shared" si="509"/>
        <v/>
      </c>
      <c r="AS1680" s="332">
        <v>44714</v>
      </c>
      <c r="AT1680" s="2" t="s">
        <v>115</v>
      </c>
      <c r="AU1680" s="2" t="s">
        <v>118</v>
      </c>
      <c r="AV1680" s="323">
        <v>45474</v>
      </c>
      <c r="AW1680" s="323">
        <v>45565</v>
      </c>
      <c r="AX1680" s="324">
        <v>2208</v>
      </c>
      <c r="AY1680" s="325">
        <v>158.1</v>
      </c>
      <c r="AZ1680" s="274">
        <f t="shared" si="501"/>
        <v>1.02495</v>
      </c>
      <c r="BA1680" s="326">
        <f t="shared" si="510"/>
        <v>154.25142689887309</v>
      </c>
      <c r="BB1680" s="296" t="str">
        <f t="shared" si="511"/>
        <v/>
      </c>
      <c r="BC1680">
        <f t="shared" si="502"/>
        <v>1</v>
      </c>
      <c r="BF1680" s="332">
        <v>45077</v>
      </c>
      <c r="BG1680" s="2" t="s">
        <v>115</v>
      </c>
      <c r="BH1680" s="2" t="s">
        <v>148</v>
      </c>
      <c r="BI1680" s="323">
        <v>45839</v>
      </c>
      <c r="BJ1680" s="323">
        <v>45930</v>
      </c>
      <c r="BK1680" s="324">
        <v>2208</v>
      </c>
      <c r="BL1680" s="325">
        <v>94.4</v>
      </c>
      <c r="BM1680" s="274">
        <f t="shared" si="503"/>
        <v>0.97533000000000003</v>
      </c>
      <c r="BN1680" s="326">
        <f t="shared" si="512"/>
        <v>96.787753888427503</v>
      </c>
      <c r="BO1680" s="296" t="str">
        <f t="shared" si="513"/>
        <v/>
      </c>
      <c r="BP1680" t="str">
        <f t="shared" si="504"/>
        <v/>
      </c>
      <c r="BR1680" s="332">
        <v>45056</v>
      </c>
      <c r="BS1680" s="2" t="s">
        <v>108</v>
      </c>
      <c r="BT1680" s="2" t="s">
        <v>155</v>
      </c>
      <c r="BU1680" s="323">
        <v>48214</v>
      </c>
      <c r="BV1680" s="323">
        <v>48579</v>
      </c>
      <c r="BW1680" s="324">
        <v>8784</v>
      </c>
      <c r="BX1680" s="325">
        <v>97.28</v>
      </c>
      <c r="BY1680" s="274">
        <f t="shared" si="505"/>
        <v>0.97533000000000003</v>
      </c>
      <c r="BZ1680" s="326">
        <f t="shared" si="514"/>
        <v>99.740600617226988</v>
      </c>
      <c r="CA1680" s="296" t="str">
        <f t="shared" si="515"/>
        <v/>
      </c>
    </row>
    <row r="1681" spans="23:79" x14ac:dyDescent="0.25">
      <c r="W1681" s="332">
        <v>44232</v>
      </c>
      <c r="X1681" s="2" t="s">
        <v>108</v>
      </c>
      <c r="Y1681" s="2" t="s">
        <v>110</v>
      </c>
      <c r="Z1681" s="323">
        <v>44927</v>
      </c>
      <c r="AA1681" s="323">
        <v>45291</v>
      </c>
      <c r="AB1681" s="324">
        <v>8760</v>
      </c>
      <c r="AC1681" s="325">
        <v>52.88</v>
      </c>
      <c r="AD1681" s="274">
        <f t="shared" si="499"/>
        <v>1.0855399999999999</v>
      </c>
      <c r="AE1681" s="326">
        <f t="shared" si="506"/>
        <v>48.713082889621759</v>
      </c>
      <c r="AF1681" s="296" t="str">
        <f t="shared" si="507"/>
        <v/>
      </c>
      <c r="AH1681" s="332">
        <v>44693</v>
      </c>
      <c r="AI1681" s="2" t="s">
        <v>108</v>
      </c>
      <c r="AJ1681" s="2" t="s">
        <v>155</v>
      </c>
      <c r="AK1681" s="323">
        <v>48214</v>
      </c>
      <c r="AL1681" s="323">
        <v>48579</v>
      </c>
      <c r="AM1681" s="324">
        <v>8784</v>
      </c>
      <c r="AN1681" s="325">
        <v>127.68</v>
      </c>
      <c r="AO1681" s="274">
        <f t="shared" si="500"/>
        <v>1.0359100000000001</v>
      </c>
      <c r="AP1681" s="326">
        <f t="shared" si="508"/>
        <v>123.25395063277698</v>
      </c>
      <c r="AQ1681" s="296" t="str">
        <f t="shared" si="509"/>
        <v/>
      </c>
      <c r="AS1681" s="332">
        <v>44714</v>
      </c>
      <c r="AT1681" s="2" t="s">
        <v>115</v>
      </c>
      <c r="AU1681" s="2" t="s">
        <v>140</v>
      </c>
      <c r="AV1681" s="323">
        <v>45566</v>
      </c>
      <c r="AW1681" s="323">
        <v>45657</v>
      </c>
      <c r="AX1681" s="324">
        <v>2209</v>
      </c>
      <c r="AY1681" s="325">
        <v>202.82</v>
      </c>
      <c r="AZ1681" s="274">
        <f t="shared" si="501"/>
        <v>1.02495</v>
      </c>
      <c r="BA1681" s="326">
        <f t="shared" si="510"/>
        <v>197.88282355236839</v>
      </c>
      <c r="BB1681" s="296" t="str">
        <f t="shared" si="511"/>
        <v/>
      </c>
      <c r="BC1681" t="str">
        <f t="shared" si="502"/>
        <v/>
      </c>
      <c r="BF1681" s="332">
        <v>45077</v>
      </c>
      <c r="BG1681" s="2" t="s">
        <v>115</v>
      </c>
      <c r="BH1681" s="2" t="s">
        <v>152</v>
      </c>
      <c r="BI1681" s="323">
        <v>45931</v>
      </c>
      <c r="BJ1681" s="323">
        <v>46022</v>
      </c>
      <c r="BK1681" s="324">
        <v>2209</v>
      </c>
      <c r="BL1681" s="325">
        <v>124.53</v>
      </c>
      <c r="BM1681" s="274">
        <f t="shared" si="503"/>
        <v>0.97533000000000003</v>
      </c>
      <c r="BN1681" s="326">
        <f t="shared" si="512"/>
        <v>127.67986220048599</v>
      </c>
      <c r="BO1681" s="296" t="str">
        <f t="shared" si="513"/>
        <v/>
      </c>
      <c r="BP1681" t="str">
        <f t="shared" si="504"/>
        <v/>
      </c>
      <c r="BR1681" s="332">
        <v>45056</v>
      </c>
      <c r="BS1681" s="2" t="s">
        <v>108</v>
      </c>
      <c r="BT1681" s="2" t="s">
        <v>158</v>
      </c>
      <c r="BU1681" s="323">
        <v>48580</v>
      </c>
      <c r="BV1681" s="323">
        <v>48944</v>
      </c>
      <c r="BW1681" s="324">
        <v>8760</v>
      </c>
      <c r="BX1681" s="325">
        <v>97.18</v>
      </c>
      <c r="BY1681" s="274">
        <f t="shared" si="505"/>
        <v>0.97533000000000003</v>
      </c>
      <c r="BZ1681" s="326">
        <f t="shared" si="514"/>
        <v>99.63807121692146</v>
      </c>
      <c r="CA1681" s="296" t="str">
        <f t="shared" si="515"/>
        <v/>
      </c>
    </row>
    <row r="1682" spans="23:79" x14ac:dyDescent="0.25">
      <c r="W1682" s="332">
        <v>44232</v>
      </c>
      <c r="X1682" s="2" t="s">
        <v>108</v>
      </c>
      <c r="Y1682" s="2" t="s">
        <v>111</v>
      </c>
      <c r="Z1682" s="323">
        <v>45292</v>
      </c>
      <c r="AA1682" s="323">
        <v>45657</v>
      </c>
      <c r="AB1682" s="324">
        <v>8784</v>
      </c>
      <c r="AC1682" s="325">
        <v>50.36</v>
      </c>
      <c r="AD1682" s="274">
        <f t="shared" si="499"/>
        <v>1.0855399999999999</v>
      </c>
      <c r="AE1682" s="326">
        <f t="shared" si="506"/>
        <v>46.391657608195004</v>
      </c>
      <c r="AF1682" s="296" t="str">
        <f t="shared" si="507"/>
        <v/>
      </c>
      <c r="AH1682" s="332">
        <v>44692</v>
      </c>
      <c r="AI1682" s="2" t="s">
        <v>108</v>
      </c>
      <c r="AJ1682" s="2" t="s">
        <v>110</v>
      </c>
      <c r="AK1682" s="323">
        <v>44927</v>
      </c>
      <c r="AL1682" s="323">
        <v>45291</v>
      </c>
      <c r="AM1682" s="324">
        <v>8760</v>
      </c>
      <c r="AN1682" s="325">
        <v>221.92</v>
      </c>
      <c r="AO1682" s="274">
        <f t="shared" si="500"/>
        <v>1.0359100000000001</v>
      </c>
      <c r="AP1682" s="326">
        <f t="shared" si="508"/>
        <v>214.22710467125518</v>
      </c>
      <c r="AQ1682" s="296" t="str">
        <f t="shared" si="509"/>
        <v/>
      </c>
      <c r="AS1682" s="332">
        <v>44714</v>
      </c>
      <c r="AT1682" s="2" t="s">
        <v>115</v>
      </c>
      <c r="AU1682" s="2" t="s">
        <v>135</v>
      </c>
      <c r="AV1682" s="323">
        <v>45658</v>
      </c>
      <c r="AW1682" s="323">
        <v>45747</v>
      </c>
      <c r="AX1682" s="324">
        <v>2159</v>
      </c>
      <c r="AY1682" s="325"/>
      <c r="AZ1682" s="274">
        <f t="shared" si="501"/>
        <v>1.02495</v>
      </c>
      <c r="BA1682" s="326" t="str">
        <f t="shared" si="510"/>
        <v/>
      </c>
      <c r="BB1682" s="296" t="str">
        <f t="shared" si="511"/>
        <v/>
      </c>
      <c r="BC1682" t="str">
        <f t="shared" si="502"/>
        <v/>
      </c>
      <c r="BF1682" s="332">
        <v>45077</v>
      </c>
      <c r="BG1682" s="2" t="s">
        <v>115</v>
      </c>
      <c r="BH1682" s="2" t="s">
        <v>138</v>
      </c>
      <c r="BI1682" s="323">
        <v>46023</v>
      </c>
      <c r="BJ1682" s="323">
        <v>46112</v>
      </c>
      <c r="BK1682" s="324">
        <v>2159</v>
      </c>
      <c r="BL1682" s="325"/>
      <c r="BM1682" s="274">
        <f t="shared" si="503"/>
        <v>0.97533000000000003</v>
      </c>
      <c r="BN1682" s="326" t="str">
        <f t="shared" si="512"/>
        <v/>
      </c>
      <c r="BO1682" s="296" t="str">
        <f t="shared" si="513"/>
        <v/>
      </c>
      <c r="BP1682" t="str">
        <f t="shared" si="504"/>
        <v/>
      </c>
      <c r="BR1682" s="332">
        <v>45055</v>
      </c>
      <c r="BS1682" s="2" t="s">
        <v>108</v>
      </c>
      <c r="BT1682" s="2" t="s">
        <v>111</v>
      </c>
      <c r="BU1682" s="323">
        <v>45292</v>
      </c>
      <c r="BV1682" s="323">
        <v>45657</v>
      </c>
      <c r="BW1682" s="324">
        <v>8784</v>
      </c>
      <c r="BX1682" s="325">
        <v>148.54</v>
      </c>
      <c r="BY1682" s="274">
        <f t="shared" si="505"/>
        <v>0.97533000000000003</v>
      </c>
      <c r="BZ1682" s="326">
        <f t="shared" si="514"/>
        <v>152.29717121384556</v>
      </c>
      <c r="CA1682" s="296">
        <f t="shared" si="515"/>
        <v>152.29717121384556</v>
      </c>
    </row>
    <row r="1683" spans="23:79" x14ac:dyDescent="0.25">
      <c r="W1683" s="332">
        <v>44232</v>
      </c>
      <c r="X1683" s="2" t="s">
        <v>108</v>
      </c>
      <c r="Y1683" s="2" t="s">
        <v>135</v>
      </c>
      <c r="Z1683" s="323">
        <v>45658</v>
      </c>
      <c r="AA1683" s="323">
        <v>46022</v>
      </c>
      <c r="AB1683" s="324">
        <v>8760</v>
      </c>
      <c r="AC1683" s="325">
        <v>48.78</v>
      </c>
      <c r="AD1683" s="274">
        <f t="shared" si="499"/>
        <v>1.0855399999999999</v>
      </c>
      <c r="AE1683" s="326">
        <f t="shared" si="506"/>
        <v>44.936160804760767</v>
      </c>
      <c r="AF1683" s="296" t="str">
        <f t="shared" si="507"/>
        <v/>
      </c>
      <c r="AH1683" s="332">
        <v>44692</v>
      </c>
      <c r="AI1683" s="2" t="s">
        <v>108</v>
      </c>
      <c r="AJ1683" s="2" t="s">
        <v>111</v>
      </c>
      <c r="AK1683" s="323">
        <v>45292</v>
      </c>
      <c r="AL1683" s="323">
        <v>45657</v>
      </c>
      <c r="AM1683" s="324">
        <v>8784</v>
      </c>
      <c r="AN1683" s="325">
        <v>187</v>
      </c>
      <c r="AO1683" s="274">
        <f t="shared" si="500"/>
        <v>1.0359100000000001</v>
      </c>
      <c r="AP1683" s="326">
        <f t="shared" si="508"/>
        <v>180.51761253390737</v>
      </c>
      <c r="AQ1683" s="296">
        <f t="shared" si="509"/>
        <v>180.51761253390737</v>
      </c>
      <c r="AS1683" s="332">
        <v>44713</v>
      </c>
      <c r="AT1683" s="2" t="s">
        <v>115</v>
      </c>
      <c r="AU1683" s="2" t="s">
        <v>200</v>
      </c>
      <c r="AV1683" s="323">
        <v>44743</v>
      </c>
      <c r="AW1683" s="323">
        <v>44834</v>
      </c>
      <c r="AX1683" s="324">
        <v>2208</v>
      </c>
      <c r="AY1683" s="325">
        <v>209.3</v>
      </c>
      <c r="AZ1683" s="274">
        <f t="shared" si="501"/>
        <v>1.02495</v>
      </c>
      <c r="BA1683" s="326">
        <f t="shared" si="510"/>
        <v>204.20508317478902</v>
      </c>
      <c r="BB1683" s="296" t="str">
        <f t="shared" si="511"/>
        <v/>
      </c>
      <c r="BC1683" t="str">
        <f t="shared" si="502"/>
        <v/>
      </c>
      <c r="BF1683" s="332">
        <v>45076</v>
      </c>
      <c r="BG1683" s="2" t="s">
        <v>115</v>
      </c>
      <c r="BH1683" s="2" t="s">
        <v>137</v>
      </c>
      <c r="BI1683" s="323">
        <v>45108</v>
      </c>
      <c r="BJ1683" s="323">
        <v>45199</v>
      </c>
      <c r="BK1683" s="324">
        <v>2208</v>
      </c>
      <c r="BL1683" s="325">
        <v>83.92</v>
      </c>
      <c r="BM1683" s="274">
        <f t="shared" si="503"/>
        <v>0.97533000000000003</v>
      </c>
      <c r="BN1683" s="326">
        <f t="shared" si="512"/>
        <v>86.04267273640717</v>
      </c>
      <c r="BO1683" s="296" t="str">
        <f t="shared" si="513"/>
        <v/>
      </c>
      <c r="BP1683" t="str">
        <f t="shared" si="504"/>
        <v/>
      </c>
      <c r="BR1683" s="332">
        <v>45055</v>
      </c>
      <c r="BS1683" s="2" t="s">
        <v>108</v>
      </c>
      <c r="BT1683" s="2" t="s">
        <v>135</v>
      </c>
      <c r="BU1683" s="323">
        <v>45658</v>
      </c>
      <c r="BV1683" s="323">
        <v>46022</v>
      </c>
      <c r="BW1683" s="324">
        <v>8760</v>
      </c>
      <c r="BX1683" s="325">
        <v>127.82</v>
      </c>
      <c r="BY1683" s="274">
        <f t="shared" si="505"/>
        <v>0.97533000000000003</v>
      </c>
      <c r="BZ1683" s="326">
        <f t="shared" si="514"/>
        <v>131.05307947053817</v>
      </c>
      <c r="CA1683" s="296" t="str">
        <f t="shared" si="515"/>
        <v/>
      </c>
    </row>
    <row r="1684" spans="23:79" x14ac:dyDescent="0.25">
      <c r="W1684" s="332">
        <v>44232</v>
      </c>
      <c r="X1684" s="2" t="s">
        <v>108</v>
      </c>
      <c r="Y1684" s="2" t="s">
        <v>138</v>
      </c>
      <c r="Z1684" s="323">
        <v>46023</v>
      </c>
      <c r="AA1684" s="323">
        <v>46387</v>
      </c>
      <c r="AB1684" s="324">
        <v>8760</v>
      </c>
      <c r="AC1684" s="325">
        <v>49.23</v>
      </c>
      <c r="AD1684" s="274">
        <f t="shared" si="499"/>
        <v>1.0855399999999999</v>
      </c>
      <c r="AE1684" s="326">
        <f t="shared" si="506"/>
        <v>45.350701033586972</v>
      </c>
      <c r="AF1684" s="296" t="str">
        <f t="shared" si="507"/>
        <v/>
      </c>
      <c r="AH1684" s="332">
        <v>44692</v>
      </c>
      <c r="AI1684" s="2" t="s">
        <v>108</v>
      </c>
      <c r="AJ1684" s="2" t="s">
        <v>135</v>
      </c>
      <c r="AK1684" s="323">
        <v>45658</v>
      </c>
      <c r="AL1684" s="323">
        <v>46022</v>
      </c>
      <c r="AM1684" s="324">
        <v>8760</v>
      </c>
      <c r="AN1684" s="325">
        <v>166.46</v>
      </c>
      <c r="AO1684" s="274">
        <f t="shared" si="500"/>
        <v>1.0359100000000001</v>
      </c>
      <c r="AP1684" s="326">
        <f t="shared" si="508"/>
        <v>160.6896351999691</v>
      </c>
      <c r="AQ1684" s="296" t="str">
        <f t="shared" si="509"/>
        <v/>
      </c>
      <c r="AS1684" s="332">
        <v>44713</v>
      </c>
      <c r="AT1684" s="2" t="s">
        <v>115</v>
      </c>
      <c r="AU1684" s="2" t="s">
        <v>186</v>
      </c>
      <c r="AV1684" s="323">
        <v>44835</v>
      </c>
      <c r="AW1684" s="323">
        <v>44926</v>
      </c>
      <c r="AX1684" s="324">
        <v>2209</v>
      </c>
      <c r="AY1684" s="325">
        <v>263.13</v>
      </c>
      <c r="AZ1684" s="274">
        <f t="shared" si="501"/>
        <v>1.02495</v>
      </c>
      <c r="BA1684" s="326">
        <f t="shared" si="510"/>
        <v>256.72471827894043</v>
      </c>
      <c r="BB1684" s="296" t="str">
        <f t="shared" si="511"/>
        <v/>
      </c>
      <c r="BC1684" t="str">
        <f t="shared" si="502"/>
        <v/>
      </c>
      <c r="BF1684" s="332">
        <v>45076</v>
      </c>
      <c r="BG1684" s="2" t="s">
        <v>115</v>
      </c>
      <c r="BH1684" s="2" t="s">
        <v>116</v>
      </c>
      <c r="BI1684" s="323">
        <v>45200</v>
      </c>
      <c r="BJ1684" s="323">
        <v>45291</v>
      </c>
      <c r="BK1684" s="324">
        <v>2209</v>
      </c>
      <c r="BL1684" s="325">
        <v>113.65</v>
      </c>
      <c r="BM1684" s="274">
        <f t="shared" si="503"/>
        <v>0.97533000000000003</v>
      </c>
      <c r="BN1684" s="326">
        <f t="shared" si="512"/>
        <v>116.5246634472435</v>
      </c>
      <c r="BO1684" s="296">
        <f t="shared" si="513"/>
        <v>116.5246634472435</v>
      </c>
      <c r="BP1684">
        <f t="shared" si="504"/>
        <v>1</v>
      </c>
      <c r="BR1684" s="332">
        <v>45055</v>
      </c>
      <c r="BS1684" s="2" t="s">
        <v>108</v>
      </c>
      <c r="BT1684" s="2" t="s">
        <v>138</v>
      </c>
      <c r="BU1684" s="323">
        <v>46023</v>
      </c>
      <c r="BV1684" s="323">
        <v>46387</v>
      </c>
      <c r="BW1684" s="324">
        <v>8760</v>
      </c>
      <c r="BX1684" s="325">
        <v>110.85</v>
      </c>
      <c r="BY1684" s="274">
        <f t="shared" si="505"/>
        <v>0.97533000000000003</v>
      </c>
      <c r="BZ1684" s="326">
        <f t="shared" si="514"/>
        <v>113.65384023868843</v>
      </c>
      <c r="CA1684" s="296" t="str">
        <f t="shared" si="515"/>
        <v/>
      </c>
    </row>
    <row r="1685" spans="23:79" x14ac:dyDescent="0.25">
      <c r="W1685" s="332">
        <v>44232</v>
      </c>
      <c r="X1685" s="2" t="s">
        <v>108</v>
      </c>
      <c r="Y1685" s="2" t="s">
        <v>141</v>
      </c>
      <c r="Z1685" s="323">
        <v>46388</v>
      </c>
      <c r="AA1685" s="323">
        <v>46752</v>
      </c>
      <c r="AB1685" s="324">
        <v>8760</v>
      </c>
      <c r="AC1685" s="325">
        <v>49.7</v>
      </c>
      <c r="AD1685" s="274">
        <f t="shared" si="499"/>
        <v>1.0855399999999999</v>
      </c>
      <c r="AE1685" s="326">
        <f t="shared" si="506"/>
        <v>45.783665272583235</v>
      </c>
      <c r="AF1685" s="296" t="str">
        <f t="shared" si="507"/>
        <v/>
      </c>
      <c r="AH1685" s="332">
        <v>44692</v>
      </c>
      <c r="AI1685" s="2" t="s">
        <v>108</v>
      </c>
      <c r="AJ1685" s="2" t="s">
        <v>138</v>
      </c>
      <c r="AK1685" s="323">
        <v>46023</v>
      </c>
      <c r="AL1685" s="323">
        <v>46387</v>
      </c>
      <c r="AM1685" s="324">
        <v>8760</v>
      </c>
      <c r="AN1685" s="325">
        <v>138.5</v>
      </c>
      <c r="AO1685" s="274">
        <f t="shared" si="500"/>
        <v>1.0359100000000001</v>
      </c>
      <c r="AP1685" s="326">
        <f t="shared" si="508"/>
        <v>133.69887345425761</v>
      </c>
      <c r="AQ1685" s="296" t="str">
        <f t="shared" si="509"/>
        <v/>
      </c>
      <c r="AS1685" s="332">
        <v>44713</v>
      </c>
      <c r="AT1685" s="2" t="s">
        <v>115</v>
      </c>
      <c r="AU1685" s="2" t="s">
        <v>110</v>
      </c>
      <c r="AV1685" s="323">
        <v>44927</v>
      </c>
      <c r="AW1685" s="323">
        <v>45016</v>
      </c>
      <c r="AX1685" s="324">
        <v>2159</v>
      </c>
      <c r="AY1685" s="325">
        <v>292.5</v>
      </c>
      <c r="AZ1685" s="274">
        <f t="shared" si="501"/>
        <v>1.02495</v>
      </c>
      <c r="BA1685" s="326">
        <f t="shared" si="510"/>
        <v>285.37977462315234</v>
      </c>
      <c r="BB1685" s="296" t="str">
        <f t="shared" si="511"/>
        <v/>
      </c>
      <c r="BC1685" t="str">
        <f t="shared" si="502"/>
        <v/>
      </c>
      <c r="BF1685" s="332">
        <v>45076</v>
      </c>
      <c r="BG1685" s="2" t="s">
        <v>115</v>
      </c>
      <c r="BH1685" s="2" t="s">
        <v>111</v>
      </c>
      <c r="BI1685" s="323">
        <v>45292</v>
      </c>
      <c r="BJ1685" s="323">
        <v>45382</v>
      </c>
      <c r="BK1685" s="324">
        <v>2183</v>
      </c>
      <c r="BL1685" s="325">
        <v>132.47</v>
      </c>
      <c r="BM1685" s="274">
        <f t="shared" si="503"/>
        <v>0.97533000000000003</v>
      </c>
      <c r="BN1685" s="326">
        <f t="shared" si="512"/>
        <v>135.82069658474566</v>
      </c>
      <c r="BO1685" s="296">
        <f t="shared" si="513"/>
        <v>135.82069658474566</v>
      </c>
      <c r="BP1685">
        <f t="shared" si="504"/>
        <v>1</v>
      </c>
      <c r="BR1685" s="332">
        <v>45055</v>
      </c>
      <c r="BS1685" s="2" t="s">
        <v>108</v>
      </c>
      <c r="BT1685" s="2" t="s">
        <v>141</v>
      </c>
      <c r="BU1685" s="323">
        <v>46388</v>
      </c>
      <c r="BV1685" s="323">
        <v>46752</v>
      </c>
      <c r="BW1685" s="324">
        <v>8760</v>
      </c>
      <c r="BX1685" s="325">
        <v>100.7</v>
      </c>
      <c r="BY1685" s="274">
        <f t="shared" si="505"/>
        <v>0.97533000000000003</v>
      </c>
      <c r="BZ1685" s="326">
        <f t="shared" si="514"/>
        <v>103.24710610767637</v>
      </c>
      <c r="CA1685" s="296" t="str">
        <f t="shared" si="515"/>
        <v/>
      </c>
    </row>
    <row r="1686" spans="23:79" x14ac:dyDescent="0.25">
      <c r="W1686" s="332">
        <v>44231</v>
      </c>
      <c r="X1686" s="2" t="s">
        <v>108</v>
      </c>
      <c r="Y1686" s="2" t="s">
        <v>133</v>
      </c>
      <c r="Z1686" s="323">
        <v>44562</v>
      </c>
      <c r="AA1686" s="323">
        <v>44926</v>
      </c>
      <c r="AB1686" s="324">
        <v>8760</v>
      </c>
      <c r="AC1686" s="325">
        <v>52.21</v>
      </c>
      <c r="AD1686" s="274">
        <f t="shared" ref="AD1686:AD1749" si="516">VLOOKUP(CONCATENATE(YEAR(W1686),"-",MONTH(W1686)),$A$22:$B$69,2,0)</f>
        <v>1.0855399999999999</v>
      </c>
      <c r="AE1686" s="326">
        <f t="shared" si="506"/>
        <v>48.095878548924965</v>
      </c>
      <c r="AF1686" s="296" t="str">
        <f t="shared" si="507"/>
        <v/>
      </c>
      <c r="AH1686" s="332">
        <v>44692</v>
      </c>
      <c r="AI1686" s="2" t="s">
        <v>108</v>
      </c>
      <c r="AJ1686" s="2" t="s">
        <v>141</v>
      </c>
      <c r="AK1686" s="323">
        <v>46388</v>
      </c>
      <c r="AL1686" s="323">
        <v>46752</v>
      </c>
      <c r="AM1686" s="324">
        <v>8760</v>
      </c>
      <c r="AN1686" s="325">
        <v>127.95</v>
      </c>
      <c r="AO1686" s="274">
        <f t="shared" ref="AO1686:AO1749" si="517">VLOOKUP(CONCATENATE(YEAR(AH1686),"-",MONTH(AH1686)),$A$22:$B$69,2,0)</f>
        <v>1.0359100000000001</v>
      </c>
      <c r="AP1686" s="326">
        <f t="shared" si="508"/>
        <v>123.51459103590079</v>
      </c>
      <c r="AQ1686" s="296" t="str">
        <f t="shared" si="509"/>
        <v/>
      </c>
      <c r="AS1686" s="332">
        <v>44713</v>
      </c>
      <c r="AT1686" s="2" t="s">
        <v>115</v>
      </c>
      <c r="AU1686" s="2" t="s">
        <v>134</v>
      </c>
      <c r="AV1686" s="323">
        <v>45017</v>
      </c>
      <c r="AW1686" s="323">
        <v>45107</v>
      </c>
      <c r="AX1686" s="324">
        <v>2184</v>
      </c>
      <c r="AY1686" s="325">
        <v>204.63</v>
      </c>
      <c r="AZ1686" s="274">
        <f t="shared" ref="AZ1686:AZ1749" si="518">VLOOKUP(CONCATENATE(YEAR(AS1686),"-",MONTH(AS1686)),$A$22:$B$69,2,0)</f>
        <v>1.02495</v>
      </c>
      <c r="BA1686" s="326">
        <f t="shared" si="510"/>
        <v>199.64876335430995</v>
      </c>
      <c r="BB1686" s="296" t="str">
        <f t="shared" si="511"/>
        <v/>
      </c>
      <c r="BC1686" t="str">
        <f t="shared" ref="BC1686:BC1749" si="519">IF(OR(AU1686=AU$16,AU1686=AV$16,AU1686=AW$16,AU1686=AX$16),1,"")</f>
        <v/>
      </c>
      <c r="BF1686" s="332">
        <v>45076</v>
      </c>
      <c r="BG1686" s="2" t="s">
        <v>115</v>
      </c>
      <c r="BH1686" s="2" t="s">
        <v>117</v>
      </c>
      <c r="BI1686" s="323">
        <v>45383</v>
      </c>
      <c r="BJ1686" s="323">
        <v>45473</v>
      </c>
      <c r="BK1686" s="324">
        <v>2184</v>
      </c>
      <c r="BL1686" s="325">
        <v>107.23</v>
      </c>
      <c r="BM1686" s="274">
        <f t="shared" ref="BM1686:BM1749" si="520">VLOOKUP(CONCATENATE(YEAR(BF1686),"-",MONTH(BF1686)),$A$22:$B$69,2,0)</f>
        <v>0.97533000000000003</v>
      </c>
      <c r="BN1686" s="326">
        <f t="shared" si="512"/>
        <v>109.94227594762798</v>
      </c>
      <c r="BO1686" s="296">
        <f t="shared" si="513"/>
        <v>109.94227594762798</v>
      </c>
      <c r="BP1686">
        <f t="shared" ref="BP1686:BP1749" si="521">IF(OR(BH1686=BH$16,BH1686=BI$16,BH1686=BJ$16,BH1686=BK$16),1,"")</f>
        <v>1</v>
      </c>
      <c r="BR1686" s="332">
        <v>45055</v>
      </c>
      <c r="BS1686" s="2" t="s">
        <v>108</v>
      </c>
      <c r="BT1686" s="2" t="s">
        <v>143</v>
      </c>
      <c r="BU1686" s="323">
        <v>46753</v>
      </c>
      <c r="BV1686" s="323">
        <v>47118</v>
      </c>
      <c r="BW1686" s="324">
        <v>8784</v>
      </c>
      <c r="BX1686" s="325">
        <v>100.71</v>
      </c>
      <c r="BY1686" s="274">
        <f t="shared" ref="BY1686:BY1749" si="522">VLOOKUP(CONCATENATE(YEAR(BR1686),"-",MONTH(BR1686)),$A$22:$B$69,2,0)</f>
        <v>0.97533000000000003</v>
      </c>
      <c r="BZ1686" s="326">
        <f t="shared" si="514"/>
        <v>103.25735904770693</v>
      </c>
      <c r="CA1686" s="296" t="str">
        <f t="shared" si="515"/>
        <v/>
      </c>
    </row>
    <row r="1687" spans="23:79" x14ac:dyDescent="0.25">
      <c r="W1687" s="332">
        <v>44231</v>
      </c>
      <c r="X1687" s="2" t="s">
        <v>108</v>
      </c>
      <c r="Y1687" s="2" t="s">
        <v>110</v>
      </c>
      <c r="Z1687" s="323">
        <v>44927</v>
      </c>
      <c r="AA1687" s="323">
        <v>45291</v>
      </c>
      <c r="AB1687" s="324">
        <v>8760</v>
      </c>
      <c r="AC1687" s="325">
        <v>51.87</v>
      </c>
      <c r="AD1687" s="274">
        <f t="shared" si="516"/>
        <v>1.0855399999999999</v>
      </c>
      <c r="AE1687" s="326">
        <f t="shared" ref="AE1687:AE1750" si="523">IF(AC1687="","",AC1687/AD1687)</f>
        <v>47.782670376034048</v>
      </c>
      <c r="AF1687" s="296" t="str">
        <f t="shared" ref="AF1687:AF1750" si="524">IF(AND($W1687&gt;=Y$13,$W1687&lt;=Z$13,$Y1687=AF$16),AE1687,"")</f>
        <v/>
      </c>
      <c r="AH1687" s="332">
        <v>44692</v>
      </c>
      <c r="AI1687" s="2" t="s">
        <v>108</v>
      </c>
      <c r="AJ1687" s="2" t="s">
        <v>143</v>
      </c>
      <c r="AK1687" s="323">
        <v>46753</v>
      </c>
      <c r="AL1687" s="323">
        <v>47118</v>
      </c>
      <c r="AM1687" s="324">
        <v>8784</v>
      </c>
      <c r="AN1687" s="325">
        <v>126.32</v>
      </c>
      <c r="AO1687" s="274">
        <f t="shared" si="517"/>
        <v>1.0359100000000001</v>
      </c>
      <c r="AP1687" s="326">
        <f t="shared" ref="AP1687:AP1750" si="525">IF(AN1687="","",AN1687/AO1687)</f>
        <v>121.941095268894</v>
      </c>
      <c r="AQ1687" s="296" t="str">
        <f t="shared" ref="AQ1687:AQ1750" si="526">IF(AND(AH1687&gt;=AJ$19,AH1687&lt;=AK$19,$AJ1687=AQ$16),AP1687,"")</f>
        <v/>
      </c>
      <c r="AS1687" s="332">
        <v>44713</v>
      </c>
      <c r="AT1687" s="2" t="s">
        <v>115</v>
      </c>
      <c r="AU1687" s="2" t="s">
        <v>137</v>
      </c>
      <c r="AV1687" s="323">
        <v>45108</v>
      </c>
      <c r="AW1687" s="323">
        <v>45199</v>
      </c>
      <c r="AX1687" s="324">
        <v>2208</v>
      </c>
      <c r="AY1687" s="325">
        <v>208.25</v>
      </c>
      <c r="AZ1687" s="274">
        <f t="shared" si="518"/>
        <v>1.02495</v>
      </c>
      <c r="BA1687" s="326">
        <f t="shared" ref="BA1687:BA1750" si="527">IF(AY1687="","",AY1687/AZ1687)</f>
        <v>203.18064295819309</v>
      </c>
      <c r="BB1687" s="296" t="str">
        <f t="shared" ref="BB1687:BB1750" si="528">IF(AND(AS1687&gt;=BA$16,AS1687&lt;=BB$16,BC1687=1),BA1687,"")</f>
        <v/>
      </c>
      <c r="BC1687" t="str">
        <f t="shared" si="519"/>
        <v/>
      </c>
      <c r="BF1687" s="332">
        <v>45076</v>
      </c>
      <c r="BG1687" s="2" t="s">
        <v>115</v>
      </c>
      <c r="BH1687" s="2" t="s">
        <v>118</v>
      </c>
      <c r="BI1687" s="323">
        <v>45474</v>
      </c>
      <c r="BJ1687" s="323">
        <v>45565</v>
      </c>
      <c r="BK1687" s="324">
        <v>2208</v>
      </c>
      <c r="BL1687" s="325">
        <v>112.31</v>
      </c>
      <c r="BM1687" s="274">
        <f t="shared" si="520"/>
        <v>0.97533000000000003</v>
      </c>
      <c r="BN1687" s="326">
        <f t="shared" ref="BN1687:BN1750" si="529">IF(BL1687="","",BL1687/BM1687)</f>
        <v>115.15076948314929</v>
      </c>
      <c r="BO1687" s="296">
        <f t="shared" ref="BO1687:BO1750" si="530">IF(AND(BF1687&gt;=BH$19,BF1687&lt;=BI$19,BP1687=1),BN1687,"")</f>
        <v>115.15076948314929</v>
      </c>
      <c r="BP1687">
        <f t="shared" si="521"/>
        <v>1</v>
      </c>
      <c r="BR1687" s="332">
        <v>45055</v>
      </c>
      <c r="BS1687" s="2" t="s">
        <v>108</v>
      </c>
      <c r="BT1687" s="2" t="s">
        <v>146</v>
      </c>
      <c r="BU1687" s="323">
        <v>47119</v>
      </c>
      <c r="BV1687" s="323">
        <v>47483</v>
      </c>
      <c r="BW1687" s="324">
        <v>8760</v>
      </c>
      <c r="BX1687" s="325">
        <v>98.21</v>
      </c>
      <c r="BY1687" s="274">
        <f t="shared" si="522"/>
        <v>0.97533000000000003</v>
      </c>
      <c r="BZ1687" s="326">
        <f t="shared" ref="BZ1687:BZ1750" si="531">IF(BX1687="","",BX1687/BY1687)</f>
        <v>100.69412404006847</v>
      </c>
      <c r="CA1687" s="296" t="str">
        <f t="shared" ref="CA1687:CA1750" si="532">IF(AND(BR1687&gt;=BZ$16,BR1687&lt;=CA$16,BT1687=BT$16),BZ1687,"")</f>
        <v/>
      </c>
    </row>
    <row r="1688" spans="23:79" x14ac:dyDescent="0.25">
      <c r="W1688" s="332">
        <v>44231</v>
      </c>
      <c r="X1688" s="2" t="s">
        <v>108</v>
      </c>
      <c r="Y1688" s="2" t="s">
        <v>111</v>
      </c>
      <c r="Z1688" s="323">
        <v>45292</v>
      </c>
      <c r="AA1688" s="323">
        <v>45657</v>
      </c>
      <c r="AB1688" s="324">
        <v>8784</v>
      </c>
      <c r="AC1688" s="325">
        <v>49.83</v>
      </c>
      <c r="AD1688" s="274">
        <f t="shared" si="516"/>
        <v>1.0855399999999999</v>
      </c>
      <c r="AE1688" s="326">
        <f t="shared" si="523"/>
        <v>45.903421338688581</v>
      </c>
      <c r="AF1688" s="296" t="str">
        <f t="shared" si="524"/>
        <v/>
      </c>
      <c r="AH1688" s="332">
        <v>44692</v>
      </c>
      <c r="AI1688" s="2" t="s">
        <v>108</v>
      </c>
      <c r="AJ1688" s="2" t="s">
        <v>146</v>
      </c>
      <c r="AK1688" s="323">
        <v>47119</v>
      </c>
      <c r="AL1688" s="323">
        <v>47483</v>
      </c>
      <c r="AM1688" s="324">
        <v>8760</v>
      </c>
      <c r="AN1688" s="325">
        <v>125.08</v>
      </c>
      <c r="AO1688" s="274">
        <f t="shared" si="517"/>
        <v>1.0359100000000001</v>
      </c>
      <c r="AP1688" s="326">
        <f t="shared" si="525"/>
        <v>120.74408008417718</v>
      </c>
      <c r="AQ1688" s="296" t="str">
        <f t="shared" si="526"/>
        <v/>
      </c>
      <c r="AS1688" s="332">
        <v>44713</v>
      </c>
      <c r="AT1688" s="2" t="s">
        <v>115</v>
      </c>
      <c r="AU1688" s="2" t="s">
        <v>116</v>
      </c>
      <c r="AV1688" s="323">
        <v>45200</v>
      </c>
      <c r="AW1688" s="323">
        <v>45291</v>
      </c>
      <c r="AX1688" s="324">
        <v>2209</v>
      </c>
      <c r="AY1688" s="325">
        <v>260.27</v>
      </c>
      <c r="AZ1688" s="274">
        <f t="shared" si="518"/>
        <v>1.02495</v>
      </c>
      <c r="BA1688" s="326">
        <f t="shared" si="527"/>
        <v>253.93433826040291</v>
      </c>
      <c r="BB1688" s="296" t="str">
        <f t="shared" si="528"/>
        <v/>
      </c>
      <c r="BC1688">
        <f t="shared" si="519"/>
        <v>1</v>
      </c>
      <c r="BF1688" s="332">
        <v>45076</v>
      </c>
      <c r="BG1688" s="2" t="s">
        <v>115</v>
      </c>
      <c r="BH1688" s="2" t="s">
        <v>140</v>
      </c>
      <c r="BI1688" s="323">
        <v>45566</v>
      </c>
      <c r="BJ1688" s="323">
        <v>45657</v>
      </c>
      <c r="BK1688" s="324">
        <v>2209</v>
      </c>
      <c r="BL1688" s="325">
        <v>137.82</v>
      </c>
      <c r="BM1688" s="274">
        <f t="shared" si="520"/>
        <v>0.97533000000000003</v>
      </c>
      <c r="BN1688" s="326">
        <f t="shared" si="529"/>
        <v>141.30601950109192</v>
      </c>
      <c r="BO1688" s="296" t="str">
        <f t="shared" si="530"/>
        <v/>
      </c>
      <c r="BP1688" t="str">
        <f t="shared" si="521"/>
        <v/>
      </c>
      <c r="BR1688" s="332">
        <v>45055</v>
      </c>
      <c r="BS1688" s="2" t="s">
        <v>108</v>
      </c>
      <c r="BT1688" s="2" t="s">
        <v>149</v>
      </c>
      <c r="BU1688" s="323">
        <v>47484</v>
      </c>
      <c r="BV1688" s="323">
        <v>47848</v>
      </c>
      <c r="BW1688" s="324">
        <v>8760</v>
      </c>
      <c r="BX1688" s="325">
        <v>98.51</v>
      </c>
      <c r="BY1688" s="274">
        <f t="shared" si="522"/>
        <v>0.97533000000000003</v>
      </c>
      <c r="BZ1688" s="326">
        <f t="shared" si="531"/>
        <v>101.0017122409851</v>
      </c>
      <c r="CA1688" s="296" t="str">
        <f t="shared" si="532"/>
        <v/>
      </c>
    </row>
    <row r="1689" spans="23:79" x14ac:dyDescent="0.25">
      <c r="W1689" s="332">
        <v>44231</v>
      </c>
      <c r="X1689" s="2" t="s">
        <v>108</v>
      </c>
      <c r="Y1689" s="2" t="s">
        <v>135</v>
      </c>
      <c r="Z1689" s="323">
        <v>45658</v>
      </c>
      <c r="AA1689" s="323">
        <v>46022</v>
      </c>
      <c r="AB1689" s="324">
        <v>8760</v>
      </c>
      <c r="AC1689" s="325">
        <v>48.55</v>
      </c>
      <c r="AD1689" s="274">
        <f t="shared" si="516"/>
        <v>1.0855399999999999</v>
      </c>
      <c r="AE1689" s="326">
        <f t="shared" si="523"/>
        <v>44.724284687805145</v>
      </c>
      <c r="AF1689" s="296" t="str">
        <f t="shared" si="524"/>
        <v/>
      </c>
      <c r="AH1689" s="332">
        <v>44692</v>
      </c>
      <c r="AI1689" s="2" t="s">
        <v>108</v>
      </c>
      <c r="AJ1689" s="2" t="s">
        <v>149</v>
      </c>
      <c r="AK1689" s="323">
        <v>47484</v>
      </c>
      <c r="AL1689" s="323">
        <v>47848</v>
      </c>
      <c r="AM1689" s="324">
        <v>8760</v>
      </c>
      <c r="AN1689" s="325">
        <v>124.71</v>
      </c>
      <c r="AO1689" s="274">
        <f t="shared" si="517"/>
        <v>1.0359100000000001</v>
      </c>
      <c r="AP1689" s="326">
        <f t="shared" si="525"/>
        <v>120.38690619841491</v>
      </c>
      <c r="AQ1689" s="296" t="str">
        <f t="shared" si="526"/>
        <v/>
      </c>
      <c r="AS1689" s="332">
        <v>44713</v>
      </c>
      <c r="AT1689" s="2" t="s">
        <v>115</v>
      </c>
      <c r="AU1689" s="2" t="s">
        <v>111</v>
      </c>
      <c r="AV1689" s="323">
        <v>45292</v>
      </c>
      <c r="AW1689" s="323">
        <v>45382</v>
      </c>
      <c r="AX1689" s="324">
        <v>2183</v>
      </c>
      <c r="AY1689" s="325">
        <v>238.37</v>
      </c>
      <c r="AZ1689" s="274">
        <f t="shared" si="518"/>
        <v>1.02495</v>
      </c>
      <c r="BA1689" s="326">
        <f t="shared" si="527"/>
        <v>232.56744231425924</v>
      </c>
      <c r="BB1689" s="296" t="str">
        <f t="shared" si="528"/>
        <v/>
      </c>
      <c r="BC1689">
        <f t="shared" si="519"/>
        <v>1</v>
      </c>
      <c r="BF1689" s="332">
        <v>45076</v>
      </c>
      <c r="BG1689" s="2" t="s">
        <v>115</v>
      </c>
      <c r="BH1689" s="2" t="s">
        <v>135</v>
      </c>
      <c r="BI1689" s="323">
        <v>45658</v>
      </c>
      <c r="BJ1689" s="323">
        <v>45747</v>
      </c>
      <c r="BK1689" s="324">
        <v>2159</v>
      </c>
      <c r="BL1689" s="325">
        <v>141.9</v>
      </c>
      <c r="BM1689" s="274">
        <f t="shared" si="520"/>
        <v>0.97533000000000003</v>
      </c>
      <c r="BN1689" s="326">
        <f t="shared" si="529"/>
        <v>145.48921903355787</v>
      </c>
      <c r="BO1689" s="296" t="str">
        <f t="shared" si="530"/>
        <v/>
      </c>
      <c r="BP1689" t="str">
        <f t="shared" si="521"/>
        <v/>
      </c>
      <c r="BR1689" s="332">
        <v>45055</v>
      </c>
      <c r="BS1689" s="2" t="s">
        <v>108</v>
      </c>
      <c r="BT1689" s="2" t="s">
        <v>153</v>
      </c>
      <c r="BU1689" s="323">
        <v>47849</v>
      </c>
      <c r="BV1689" s="323">
        <v>48213</v>
      </c>
      <c r="BW1689" s="324">
        <v>8760</v>
      </c>
      <c r="BX1689" s="325">
        <v>98.23</v>
      </c>
      <c r="BY1689" s="274">
        <f t="shared" si="522"/>
        <v>0.97533000000000003</v>
      </c>
      <c r="BZ1689" s="326">
        <f t="shared" si="531"/>
        <v>100.7146299201296</v>
      </c>
      <c r="CA1689" s="296" t="str">
        <f t="shared" si="532"/>
        <v/>
      </c>
    </row>
    <row r="1690" spans="23:79" x14ac:dyDescent="0.25">
      <c r="W1690" s="332">
        <v>44231</v>
      </c>
      <c r="X1690" s="2" t="s">
        <v>108</v>
      </c>
      <c r="Y1690" s="2" t="s">
        <v>138</v>
      </c>
      <c r="Z1690" s="323">
        <v>46023</v>
      </c>
      <c r="AA1690" s="323">
        <v>46387</v>
      </c>
      <c r="AB1690" s="324">
        <v>8760</v>
      </c>
      <c r="AC1690" s="325">
        <v>49</v>
      </c>
      <c r="AD1690" s="274">
        <f t="shared" si="516"/>
        <v>1.0855399999999999</v>
      </c>
      <c r="AE1690" s="326">
        <f t="shared" si="523"/>
        <v>45.138824916631357</v>
      </c>
      <c r="AF1690" s="296" t="str">
        <f t="shared" si="524"/>
        <v/>
      </c>
      <c r="AH1690" s="332">
        <v>44692</v>
      </c>
      <c r="AI1690" s="2" t="s">
        <v>108</v>
      </c>
      <c r="AJ1690" s="2" t="s">
        <v>153</v>
      </c>
      <c r="AK1690" s="323">
        <v>47849</v>
      </c>
      <c r="AL1690" s="323">
        <v>48213</v>
      </c>
      <c r="AM1690" s="324">
        <v>8760</v>
      </c>
      <c r="AN1690" s="325">
        <v>124.38</v>
      </c>
      <c r="AO1690" s="274">
        <f t="shared" si="517"/>
        <v>1.0359100000000001</v>
      </c>
      <c r="AP1690" s="326">
        <f t="shared" si="525"/>
        <v>120.06834570570801</v>
      </c>
      <c r="AQ1690" s="296" t="str">
        <f t="shared" si="526"/>
        <v/>
      </c>
      <c r="AS1690" s="332">
        <v>44713</v>
      </c>
      <c r="AT1690" s="2" t="s">
        <v>115</v>
      </c>
      <c r="AU1690" s="2" t="s">
        <v>117</v>
      </c>
      <c r="AV1690" s="323">
        <v>45383</v>
      </c>
      <c r="AW1690" s="323">
        <v>45473</v>
      </c>
      <c r="AX1690" s="324">
        <v>2184</v>
      </c>
      <c r="AY1690" s="325">
        <v>156.74</v>
      </c>
      <c r="AZ1690" s="274">
        <f t="shared" si="518"/>
        <v>1.02495</v>
      </c>
      <c r="BA1690" s="326">
        <f t="shared" si="527"/>
        <v>152.9245329040441</v>
      </c>
      <c r="BB1690" s="296" t="str">
        <f t="shared" si="528"/>
        <v/>
      </c>
      <c r="BC1690">
        <f t="shared" si="519"/>
        <v>1</v>
      </c>
      <c r="BF1690" s="332">
        <v>45076</v>
      </c>
      <c r="BG1690" s="2" t="s">
        <v>115</v>
      </c>
      <c r="BH1690" s="2" t="s">
        <v>145</v>
      </c>
      <c r="BI1690" s="323">
        <v>45748</v>
      </c>
      <c r="BJ1690" s="323">
        <v>45838</v>
      </c>
      <c r="BK1690" s="324">
        <v>2184</v>
      </c>
      <c r="BL1690" s="325">
        <v>92.75</v>
      </c>
      <c r="BM1690" s="274">
        <f t="shared" si="520"/>
        <v>0.97533000000000003</v>
      </c>
      <c r="BN1690" s="326">
        <f t="shared" si="529"/>
        <v>95.096018783386128</v>
      </c>
      <c r="BO1690" s="296" t="str">
        <f t="shared" si="530"/>
        <v/>
      </c>
      <c r="BP1690" t="str">
        <f t="shared" si="521"/>
        <v/>
      </c>
      <c r="BR1690" s="332">
        <v>45055</v>
      </c>
      <c r="BS1690" s="2" t="s">
        <v>108</v>
      </c>
      <c r="BT1690" s="2" t="s">
        <v>155</v>
      </c>
      <c r="BU1690" s="323">
        <v>48214</v>
      </c>
      <c r="BV1690" s="323">
        <v>48579</v>
      </c>
      <c r="BW1690" s="324">
        <v>8784</v>
      </c>
      <c r="BX1690" s="325">
        <v>97.73</v>
      </c>
      <c r="BY1690" s="274">
        <f t="shared" si="522"/>
        <v>0.97533000000000003</v>
      </c>
      <c r="BZ1690" s="326">
        <f t="shared" si="531"/>
        <v>100.20198291860191</v>
      </c>
      <c r="CA1690" s="296" t="str">
        <f t="shared" si="532"/>
        <v/>
      </c>
    </row>
    <row r="1691" spans="23:79" x14ac:dyDescent="0.25">
      <c r="W1691" s="332">
        <v>44231</v>
      </c>
      <c r="X1691" s="2" t="s">
        <v>108</v>
      </c>
      <c r="Y1691" s="2" t="s">
        <v>141</v>
      </c>
      <c r="Z1691" s="323">
        <v>46388</v>
      </c>
      <c r="AA1691" s="323">
        <v>46752</v>
      </c>
      <c r="AB1691" s="324">
        <v>8760</v>
      </c>
      <c r="AC1691" s="325">
        <v>49.48</v>
      </c>
      <c r="AD1691" s="274">
        <f t="shared" si="516"/>
        <v>1.0855399999999999</v>
      </c>
      <c r="AE1691" s="326">
        <f t="shared" si="523"/>
        <v>45.581001160712638</v>
      </c>
      <c r="AF1691" s="296" t="str">
        <f t="shared" si="524"/>
        <v/>
      </c>
      <c r="AH1691" s="332">
        <v>44692</v>
      </c>
      <c r="AI1691" s="2" t="s">
        <v>108</v>
      </c>
      <c r="AJ1691" s="2" t="s">
        <v>155</v>
      </c>
      <c r="AK1691" s="323">
        <v>48214</v>
      </c>
      <c r="AL1691" s="323">
        <v>48579</v>
      </c>
      <c r="AM1691" s="324">
        <v>8784</v>
      </c>
      <c r="AN1691" s="325">
        <v>124.38</v>
      </c>
      <c r="AO1691" s="274">
        <f t="shared" si="517"/>
        <v>1.0359100000000001</v>
      </c>
      <c r="AP1691" s="326">
        <f t="shared" si="525"/>
        <v>120.06834570570801</v>
      </c>
      <c r="AQ1691" s="296" t="str">
        <f t="shared" si="526"/>
        <v/>
      </c>
      <c r="AS1691" s="332">
        <v>44713</v>
      </c>
      <c r="AT1691" s="2" t="s">
        <v>115</v>
      </c>
      <c r="AU1691" s="2" t="s">
        <v>118</v>
      </c>
      <c r="AV1691" s="323">
        <v>45474</v>
      </c>
      <c r="AW1691" s="323">
        <v>45565</v>
      </c>
      <c r="AX1691" s="324">
        <v>2208</v>
      </c>
      <c r="AY1691" s="325">
        <v>157.83000000000001</v>
      </c>
      <c r="AZ1691" s="274">
        <f t="shared" si="518"/>
        <v>1.02495</v>
      </c>
      <c r="BA1691" s="326">
        <f t="shared" si="527"/>
        <v>153.98799941460561</v>
      </c>
      <c r="BB1691" s="296" t="str">
        <f t="shared" si="528"/>
        <v/>
      </c>
      <c r="BC1691">
        <f t="shared" si="519"/>
        <v>1</v>
      </c>
      <c r="BF1691" s="332">
        <v>45076</v>
      </c>
      <c r="BG1691" s="2" t="s">
        <v>115</v>
      </c>
      <c r="BH1691" s="2" t="s">
        <v>148</v>
      </c>
      <c r="BI1691" s="323">
        <v>45839</v>
      </c>
      <c r="BJ1691" s="323">
        <v>45930</v>
      </c>
      <c r="BK1691" s="324">
        <v>2208</v>
      </c>
      <c r="BL1691" s="325">
        <v>92.1</v>
      </c>
      <c r="BM1691" s="274">
        <f t="shared" si="520"/>
        <v>0.97533000000000003</v>
      </c>
      <c r="BN1691" s="326">
        <f t="shared" si="529"/>
        <v>94.429577681400133</v>
      </c>
      <c r="BO1691" s="296" t="str">
        <f t="shared" si="530"/>
        <v/>
      </c>
      <c r="BP1691" t="str">
        <f t="shared" si="521"/>
        <v/>
      </c>
      <c r="BR1691" s="332">
        <v>45055</v>
      </c>
      <c r="BS1691" s="2" t="s">
        <v>108</v>
      </c>
      <c r="BT1691" s="2" t="s">
        <v>158</v>
      </c>
      <c r="BU1691" s="323">
        <v>48580</v>
      </c>
      <c r="BV1691" s="323">
        <v>48944</v>
      </c>
      <c r="BW1691" s="324">
        <v>8760</v>
      </c>
      <c r="BX1691" s="325">
        <v>97.63</v>
      </c>
      <c r="BY1691" s="274">
        <f t="shared" si="522"/>
        <v>0.97533000000000003</v>
      </c>
      <c r="BZ1691" s="326">
        <f t="shared" si="531"/>
        <v>100.09945351829636</v>
      </c>
      <c r="CA1691" s="296" t="str">
        <f t="shared" si="532"/>
        <v/>
      </c>
    </row>
    <row r="1692" spans="23:79" x14ac:dyDescent="0.25">
      <c r="W1692" s="332">
        <v>44230</v>
      </c>
      <c r="X1692" s="2" t="s">
        <v>108</v>
      </c>
      <c r="Y1692" s="2" t="s">
        <v>133</v>
      </c>
      <c r="Z1692" s="323">
        <v>44562</v>
      </c>
      <c r="AA1692" s="323">
        <v>44926</v>
      </c>
      <c r="AB1692" s="324">
        <v>8760</v>
      </c>
      <c r="AC1692" s="325">
        <v>51.52</v>
      </c>
      <c r="AD1692" s="274">
        <f t="shared" si="516"/>
        <v>1.0855399999999999</v>
      </c>
      <c r="AE1692" s="326">
        <f t="shared" si="523"/>
        <v>47.460250198058112</v>
      </c>
      <c r="AF1692" s="296" t="str">
        <f t="shared" si="524"/>
        <v/>
      </c>
      <c r="AH1692" s="332">
        <v>44691</v>
      </c>
      <c r="AI1692" s="2" t="s">
        <v>108</v>
      </c>
      <c r="AJ1692" s="2" t="s">
        <v>110</v>
      </c>
      <c r="AK1692" s="323">
        <v>44927</v>
      </c>
      <c r="AL1692" s="323">
        <v>45291</v>
      </c>
      <c r="AM1692" s="324">
        <v>8760</v>
      </c>
      <c r="AN1692" s="325">
        <v>214</v>
      </c>
      <c r="AO1692" s="274">
        <f t="shared" si="517"/>
        <v>1.0359100000000001</v>
      </c>
      <c r="AP1692" s="326">
        <f t="shared" si="525"/>
        <v>206.58165284628973</v>
      </c>
      <c r="AQ1692" s="296" t="str">
        <f t="shared" si="526"/>
        <v/>
      </c>
      <c r="AS1692" s="332">
        <v>44713</v>
      </c>
      <c r="AT1692" s="2" t="s">
        <v>115</v>
      </c>
      <c r="AU1692" s="2" t="s">
        <v>140</v>
      </c>
      <c r="AV1692" s="323">
        <v>45566</v>
      </c>
      <c r="AW1692" s="323">
        <v>45657</v>
      </c>
      <c r="AX1692" s="324">
        <v>2209</v>
      </c>
      <c r="AY1692" s="325">
        <v>200.84</v>
      </c>
      <c r="AZ1692" s="274">
        <f t="shared" si="518"/>
        <v>1.02495</v>
      </c>
      <c r="BA1692" s="326">
        <f t="shared" si="527"/>
        <v>195.95102200107323</v>
      </c>
      <c r="BB1692" s="296" t="str">
        <f t="shared" si="528"/>
        <v/>
      </c>
      <c r="BC1692" t="str">
        <f t="shared" si="519"/>
        <v/>
      </c>
      <c r="BF1692" s="332">
        <v>45076</v>
      </c>
      <c r="BG1692" s="2" t="s">
        <v>115</v>
      </c>
      <c r="BH1692" s="2" t="s">
        <v>152</v>
      </c>
      <c r="BI1692" s="323">
        <v>45931</v>
      </c>
      <c r="BJ1692" s="323">
        <v>46022</v>
      </c>
      <c r="BK1692" s="324">
        <v>2209</v>
      </c>
      <c r="BL1692" s="325">
        <v>120.9</v>
      </c>
      <c r="BM1692" s="274">
        <f t="shared" si="520"/>
        <v>0.97533000000000003</v>
      </c>
      <c r="BN1692" s="326">
        <f t="shared" si="529"/>
        <v>123.95804496939498</v>
      </c>
      <c r="BO1692" s="296" t="str">
        <f t="shared" si="530"/>
        <v/>
      </c>
      <c r="BP1692" t="str">
        <f t="shared" si="521"/>
        <v/>
      </c>
      <c r="BR1692" s="332">
        <v>45054</v>
      </c>
      <c r="BS1692" s="2" t="s">
        <v>108</v>
      </c>
      <c r="BT1692" s="2" t="s">
        <v>111</v>
      </c>
      <c r="BU1692" s="323">
        <v>45292</v>
      </c>
      <c r="BV1692" s="323">
        <v>45657</v>
      </c>
      <c r="BW1692" s="324">
        <v>8784</v>
      </c>
      <c r="BX1692" s="325">
        <v>146.55000000000001</v>
      </c>
      <c r="BY1692" s="274">
        <f t="shared" si="522"/>
        <v>0.97533000000000003</v>
      </c>
      <c r="BZ1692" s="326">
        <f t="shared" si="531"/>
        <v>150.25683614776537</v>
      </c>
      <c r="CA1692" s="296">
        <f t="shared" si="532"/>
        <v>150.25683614776537</v>
      </c>
    </row>
    <row r="1693" spans="23:79" x14ac:dyDescent="0.25">
      <c r="W1693" s="332">
        <v>44230</v>
      </c>
      <c r="X1693" s="2" t="s">
        <v>108</v>
      </c>
      <c r="Y1693" s="2" t="s">
        <v>110</v>
      </c>
      <c r="Z1693" s="323">
        <v>44927</v>
      </c>
      <c r="AA1693" s="323">
        <v>45291</v>
      </c>
      <c r="AB1693" s="324">
        <v>8760</v>
      </c>
      <c r="AC1693" s="325">
        <v>51.05</v>
      </c>
      <c r="AD1693" s="274">
        <f t="shared" si="516"/>
        <v>1.0855399999999999</v>
      </c>
      <c r="AE1693" s="326">
        <f t="shared" si="523"/>
        <v>47.027285959061849</v>
      </c>
      <c r="AF1693" s="296" t="str">
        <f t="shared" si="524"/>
        <v/>
      </c>
      <c r="AH1693" s="332">
        <v>44691</v>
      </c>
      <c r="AI1693" s="2" t="s">
        <v>108</v>
      </c>
      <c r="AJ1693" s="2" t="s">
        <v>111</v>
      </c>
      <c r="AK1693" s="323">
        <v>45292</v>
      </c>
      <c r="AL1693" s="323">
        <v>45657</v>
      </c>
      <c r="AM1693" s="324">
        <v>8784</v>
      </c>
      <c r="AN1693" s="325">
        <v>181.24</v>
      </c>
      <c r="AO1693" s="274">
        <f t="shared" si="517"/>
        <v>1.0359100000000001</v>
      </c>
      <c r="AP1693" s="326">
        <f t="shared" si="525"/>
        <v>174.95728393393247</v>
      </c>
      <c r="AQ1693" s="296">
        <f t="shared" si="526"/>
        <v>174.95728393393247</v>
      </c>
      <c r="AS1693" s="332">
        <v>44713</v>
      </c>
      <c r="AT1693" s="2" t="s">
        <v>115</v>
      </c>
      <c r="AU1693" s="2" t="s">
        <v>135</v>
      </c>
      <c r="AV1693" s="323">
        <v>45658</v>
      </c>
      <c r="AW1693" s="323">
        <v>45747</v>
      </c>
      <c r="AX1693" s="324">
        <v>2159</v>
      </c>
      <c r="AY1693" s="325"/>
      <c r="AZ1693" s="274">
        <f t="shared" si="518"/>
        <v>1.02495</v>
      </c>
      <c r="BA1693" s="326" t="str">
        <f t="shared" si="527"/>
        <v/>
      </c>
      <c r="BB1693" s="296" t="str">
        <f t="shared" si="528"/>
        <v/>
      </c>
      <c r="BC1693" t="str">
        <f t="shared" si="519"/>
        <v/>
      </c>
      <c r="BF1693" s="332">
        <v>45076</v>
      </c>
      <c r="BG1693" s="2" t="s">
        <v>115</v>
      </c>
      <c r="BH1693" s="2" t="s">
        <v>138</v>
      </c>
      <c r="BI1693" s="323">
        <v>46023</v>
      </c>
      <c r="BJ1693" s="323">
        <v>46112</v>
      </c>
      <c r="BK1693" s="324">
        <v>2159</v>
      </c>
      <c r="BL1693" s="325"/>
      <c r="BM1693" s="274">
        <f t="shared" si="520"/>
        <v>0.97533000000000003</v>
      </c>
      <c r="BN1693" s="326" t="str">
        <f t="shared" si="529"/>
        <v/>
      </c>
      <c r="BO1693" s="296" t="str">
        <f t="shared" si="530"/>
        <v/>
      </c>
      <c r="BP1693" t="str">
        <f t="shared" si="521"/>
        <v/>
      </c>
      <c r="BR1693" s="332">
        <v>45054</v>
      </c>
      <c r="BS1693" s="2" t="s">
        <v>108</v>
      </c>
      <c r="BT1693" s="2" t="s">
        <v>135</v>
      </c>
      <c r="BU1693" s="323">
        <v>45658</v>
      </c>
      <c r="BV1693" s="323">
        <v>46022</v>
      </c>
      <c r="BW1693" s="324">
        <v>8760</v>
      </c>
      <c r="BX1693" s="325">
        <v>127.84</v>
      </c>
      <c r="BY1693" s="274">
        <f t="shared" si="522"/>
        <v>0.97533000000000003</v>
      </c>
      <c r="BZ1693" s="326">
        <f t="shared" si="531"/>
        <v>131.07358535059927</v>
      </c>
      <c r="CA1693" s="296" t="str">
        <f t="shared" si="532"/>
        <v/>
      </c>
    </row>
    <row r="1694" spans="23:79" x14ac:dyDescent="0.25">
      <c r="W1694" s="332">
        <v>44230</v>
      </c>
      <c r="X1694" s="2" t="s">
        <v>108</v>
      </c>
      <c r="Y1694" s="2" t="s">
        <v>111</v>
      </c>
      <c r="Z1694" s="323">
        <v>45292</v>
      </c>
      <c r="AA1694" s="323">
        <v>45657</v>
      </c>
      <c r="AB1694" s="324">
        <v>8784</v>
      </c>
      <c r="AC1694" s="325">
        <v>48.98</v>
      </c>
      <c r="AD1694" s="274">
        <f t="shared" si="516"/>
        <v>1.0855399999999999</v>
      </c>
      <c r="AE1694" s="326">
        <f t="shared" si="523"/>
        <v>45.120400906461299</v>
      </c>
      <c r="AF1694" s="296" t="str">
        <f t="shared" si="524"/>
        <v/>
      </c>
      <c r="AH1694" s="332">
        <v>44691</v>
      </c>
      <c r="AI1694" s="2" t="s">
        <v>108</v>
      </c>
      <c r="AJ1694" s="2" t="s">
        <v>135</v>
      </c>
      <c r="AK1694" s="323">
        <v>45658</v>
      </c>
      <c r="AL1694" s="323">
        <v>46022</v>
      </c>
      <c r="AM1694" s="324">
        <v>8760</v>
      </c>
      <c r="AN1694" s="325">
        <v>160.04</v>
      </c>
      <c r="AO1694" s="274">
        <f t="shared" si="517"/>
        <v>1.0359100000000001</v>
      </c>
      <c r="AP1694" s="326">
        <f t="shared" si="525"/>
        <v>154.49218561458039</v>
      </c>
      <c r="AQ1694" s="296" t="str">
        <f t="shared" si="526"/>
        <v/>
      </c>
      <c r="AS1694" s="332">
        <v>44712</v>
      </c>
      <c r="AT1694" s="2" t="s">
        <v>115</v>
      </c>
      <c r="AU1694" s="2" t="s">
        <v>200</v>
      </c>
      <c r="AV1694" s="323">
        <v>44743</v>
      </c>
      <c r="AW1694" s="323">
        <v>44834</v>
      </c>
      <c r="AX1694" s="324">
        <v>2208</v>
      </c>
      <c r="AY1694" s="325">
        <v>219.88</v>
      </c>
      <c r="AZ1694" s="274">
        <f t="shared" si="518"/>
        <v>1.0359100000000001</v>
      </c>
      <c r="BA1694" s="326">
        <f t="shared" si="527"/>
        <v>212.25782162543075</v>
      </c>
      <c r="BB1694" s="296" t="str">
        <f t="shared" si="528"/>
        <v/>
      </c>
      <c r="BC1694" t="str">
        <f t="shared" si="519"/>
        <v/>
      </c>
      <c r="BF1694" s="332">
        <v>45075</v>
      </c>
      <c r="BG1694" s="2" t="s">
        <v>115</v>
      </c>
      <c r="BH1694" s="2" t="s">
        <v>137</v>
      </c>
      <c r="BI1694" s="323">
        <v>45108</v>
      </c>
      <c r="BJ1694" s="323">
        <v>45199</v>
      </c>
      <c r="BK1694" s="324">
        <v>2208</v>
      </c>
      <c r="BL1694" s="325">
        <v>83.61</v>
      </c>
      <c r="BM1694" s="274">
        <f t="shared" si="520"/>
        <v>0.97533000000000003</v>
      </c>
      <c r="BN1694" s="326">
        <f t="shared" si="529"/>
        <v>85.724831595459989</v>
      </c>
      <c r="BO1694" s="296" t="str">
        <f t="shared" si="530"/>
        <v/>
      </c>
      <c r="BP1694" t="str">
        <f t="shared" si="521"/>
        <v/>
      </c>
      <c r="BR1694" s="332">
        <v>45054</v>
      </c>
      <c r="BS1694" s="2" t="s">
        <v>108</v>
      </c>
      <c r="BT1694" s="2" t="s">
        <v>138</v>
      </c>
      <c r="BU1694" s="323">
        <v>46023</v>
      </c>
      <c r="BV1694" s="323">
        <v>46387</v>
      </c>
      <c r="BW1694" s="324">
        <v>8760</v>
      </c>
      <c r="BX1694" s="325">
        <v>109.77</v>
      </c>
      <c r="BY1694" s="274">
        <f t="shared" si="522"/>
        <v>0.97533000000000003</v>
      </c>
      <c r="BZ1694" s="326">
        <f t="shared" si="531"/>
        <v>112.54652271538863</v>
      </c>
      <c r="CA1694" s="296" t="str">
        <f t="shared" si="532"/>
        <v/>
      </c>
    </row>
    <row r="1695" spans="23:79" x14ac:dyDescent="0.25">
      <c r="W1695" s="332">
        <v>44230</v>
      </c>
      <c r="X1695" s="2" t="s">
        <v>108</v>
      </c>
      <c r="Y1695" s="2" t="s">
        <v>135</v>
      </c>
      <c r="Z1695" s="323">
        <v>45658</v>
      </c>
      <c r="AA1695" s="323">
        <v>46022</v>
      </c>
      <c r="AB1695" s="324">
        <v>8760</v>
      </c>
      <c r="AC1695" s="325">
        <v>48.13</v>
      </c>
      <c r="AD1695" s="274">
        <f t="shared" si="516"/>
        <v>1.0855399999999999</v>
      </c>
      <c r="AE1695" s="326">
        <f t="shared" si="523"/>
        <v>44.337380474234024</v>
      </c>
      <c r="AF1695" s="296" t="str">
        <f t="shared" si="524"/>
        <v/>
      </c>
      <c r="AH1695" s="332">
        <v>44691</v>
      </c>
      <c r="AI1695" s="2" t="s">
        <v>108</v>
      </c>
      <c r="AJ1695" s="2" t="s">
        <v>138</v>
      </c>
      <c r="AK1695" s="323">
        <v>46023</v>
      </c>
      <c r="AL1695" s="323">
        <v>46387</v>
      </c>
      <c r="AM1695" s="324">
        <v>8760</v>
      </c>
      <c r="AN1695" s="325">
        <v>134.15</v>
      </c>
      <c r="AO1695" s="274">
        <f t="shared" si="517"/>
        <v>1.0359100000000001</v>
      </c>
      <c r="AP1695" s="326">
        <f t="shared" si="525"/>
        <v>129.4996669594849</v>
      </c>
      <c r="AQ1695" s="296" t="str">
        <f t="shared" si="526"/>
        <v/>
      </c>
      <c r="AS1695" s="332">
        <v>44712</v>
      </c>
      <c r="AT1695" s="2" t="s">
        <v>115</v>
      </c>
      <c r="AU1695" s="2" t="s">
        <v>186</v>
      </c>
      <c r="AV1695" s="323">
        <v>44835</v>
      </c>
      <c r="AW1695" s="323">
        <v>44926</v>
      </c>
      <c r="AX1695" s="324">
        <v>2209</v>
      </c>
      <c r="AY1695" s="325">
        <v>270.75</v>
      </c>
      <c r="AZ1695" s="274">
        <f t="shared" si="518"/>
        <v>1.0359100000000001</v>
      </c>
      <c r="BA1695" s="326">
        <f t="shared" si="527"/>
        <v>261.36440424361189</v>
      </c>
      <c r="BB1695" s="296" t="str">
        <f t="shared" si="528"/>
        <v/>
      </c>
      <c r="BC1695" t="str">
        <f t="shared" si="519"/>
        <v/>
      </c>
      <c r="BF1695" s="332">
        <v>45075</v>
      </c>
      <c r="BG1695" s="2" t="s">
        <v>115</v>
      </c>
      <c r="BH1695" s="2" t="s">
        <v>116</v>
      </c>
      <c r="BI1695" s="323">
        <v>45200</v>
      </c>
      <c r="BJ1695" s="323">
        <v>45291</v>
      </c>
      <c r="BK1695" s="324">
        <v>2209</v>
      </c>
      <c r="BL1695" s="325">
        <v>116.89</v>
      </c>
      <c r="BM1695" s="274">
        <f t="shared" si="520"/>
        <v>0.97533000000000003</v>
      </c>
      <c r="BN1695" s="326">
        <f t="shared" si="529"/>
        <v>119.84661601714291</v>
      </c>
      <c r="BO1695" s="296">
        <f t="shared" si="530"/>
        <v>119.84661601714291</v>
      </c>
      <c r="BP1695">
        <f t="shared" si="521"/>
        <v>1</v>
      </c>
      <c r="BR1695" s="332">
        <v>45054</v>
      </c>
      <c r="BS1695" s="2" t="s">
        <v>108</v>
      </c>
      <c r="BT1695" s="2" t="s">
        <v>141</v>
      </c>
      <c r="BU1695" s="323">
        <v>46388</v>
      </c>
      <c r="BV1695" s="323">
        <v>46752</v>
      </c>
      <c r="BW1695" s="324">
        <v>8760</v>
      </c>
      <c r="BX1695" s="325">
        <v>100.66</v>
      </c>
      <c r="BY1695" s="274">
        <f t="shared" si="522"/>
        <v>0.97533000000000003</v>
      </c>
      <c r="BZ1695" s="326">
        <f t="shared" si="531"/>
        <v>103.20609434755416</v>
      </c>
      <c r="CA1695" s="296" t="str">
        <f t="shared" si="532"/>
        <v/>
      </c>
    </row>
    <row r="1696" spans="23:79" x14ac:dyDescent="0.25">
      <c r="W1696" s="332">
        <v>44230</v>
      </c>
      <c r="X1696" s="2" t="s">
        <v>108</v>
      </c>
      <c r="Y1696" s="2" t="s">
        <v>138</v>
      </c>
      <c r="Z1696" s="323">
        <v>46023</v>
      </c>
      <c r="AA1696" s="323">
        <v>46387</v>
      </c>
      <c r="AB1696" s="324">
        <v>8760</v>
      </c>
      <c r="AC1696" s="325">
        <v>48.58</v>
      </c>
      <c r="AD1696" s="274">
        <f t="shared" si="516"/>
        <v>1.0855399999999999</v>
      </c>
      <c r="AE1696" s="326">
        <f t="shared" si="523"/>
        <v>44.751920703060229</v>
      </c>
      <c r="AF1696" s="296" t="str">
        <f t="shared" si="524"/>
        <v/>
      </c>
      <c r="AH1696" s="332">
        <v>44691</v>
      </c>
      <c r="AI1696" s="2" t="s">
        <v>108</v>
      </c>
      <c r="AJ1696" s="2" t="s">
        <v>141</v>
      </c>
      <c r="AK1696" s="323">
        <v>46388</v>
      </c>
      <c r="AL1696" s="323">
        <v>46752</v>
      </c>
      <c r="AM1696" s="324">
        <v>8760</v>
      </c>
      <c r="AN1696" s="325">
        <v>121.56</v>
      </c>
      <c r="AO1696" s="274">
        <f t="shared" si="517"/>
        <v>1.0359100000000001</v>
      </c>
      <c r="AP1696" s="326">
        <f t="shared" si="525"/>
        <v>117.34610149530364</v>
      </c>
      <c r="AQ1696" s="296" t="str">
        <f t="shared" si="526"/>
        <v/>
      </c>
      <c r="AS1696" s="332">
        <v>44712</v>
      </c>
      <c r="AT1696" s="2" t="s">
        <v>115</v>
      </c>
      <c r="AU1696" s="2" t="s">
        <v>110</v>
      </c>
      <c r="AV1696" s="323">
        <v>44927</v>
      </c>
      <c r="AW1696" s="323">
        <v>45016</v>
      </c>
      <c r="AX1696" s="324">
        <v>2159</v>
      </c>
      <c r="AY1696" s="325">
        <v>294</v>
      </c>
      <c r="AZ1696" s="274">
        <f t="shared" si="518"/>
        <v>1.0359100000000001</v>
      </c>
      <c r="BA1696" s="326">
        <f t="shared" si="527"/>
        <v>283.8084389570522</v>
      </c>
      <c r="BB1696" s="296" t="str">
        <f t="shared" si="528"/>
        <v/>
      </c>
      <c r="BC1696" t="str">
        <f t="shared" si="519"/>
        <v/>
      </c>
      <c r="BF1696" s="332">
        <v>45075</v>
      </c>
      <c r="BG1696" s="2" t="s">
        <v>115</v>
      </c>
      <c r="BH1696" s="2" t="s">
        <v>111</v>
      </c>
      <c r="BI1696" s="323">
        <v>45292</v>
      </c>
      <c r="BJ1696" s="323">
        <v>45382</v>
      </c>
      <c r="BK1696" s="324">
        <v>2183</v>
      </c>
      <c r="BL1696" s="325">
        <v>134.94</v>
      </c>
      <c r="BM1696" s="274">
        <f t="shared" si="520"/>
        <v>0.97533000000000003</v>
      </c>
      <c r="BN1696" s="326">
        <f t="shared" si="529"/>
        <v>138.35317277229245</v>
      </c>
      <c r="BO1696" s="296">
        <f t="shared" si="530"/>
        <v>138.35317277229245</v>
      </c>
      <c r="BP1696">
        <f t="shared" si="521"/>
        <v>1</v>
      </c>
      <c r="BR1696" s="332">
        <v>45054</v>
      </c>
      <c r="BS1696" s="2" t="s">
        <v>108</v>
      </c>
      <c r="BT1696" s="2" t="s">
        <v>143</v>
      </c>
      <c r="BU1696" s="323">
        <v>46753</v>
      </c>
      <c r="BV1696" s="323">
        <v>47118</v>
      </c>
      <c r="BW1696" s="324">
        <v>8784</v>
      </c>
      <c r="BX1696" s="325">
        <v>100.67</v>
      </c>
      <c r="BY1696" s="274">
        <f t="shared" si="522"/>
        <v>0.97533000000000003</v>
      </c>
      <c r="BZ1696" s="326">
        <f t="shared" si="531"/>
        <v>103.21634728758471</v>
      </c>
      <c r="CA1696" s="296" t="str">
        <f t="shared" si="532"/>
        <v/>
      </c>
    </row>
    <row r="1697" spans="23:79" x14ac:dyDescent="0.25">
      <c r="W1697" s="332">
        <v>44230</v>
      </c>
      <c r="X1697" s="2" t="s">
        <v>108</v>
      </c>
      <c r="Y1697" s="2" t="s">
        <v>141</v>
      </c>
      <c r="Z1697" s="323">
        <v>46388</v>
      </c>
      <c r="AA1697" s="323">
        <v>46752</v>
      </c>
      <c r="AB1697" s="324">
        <v>8760</v>
      </c>
      <c r="AC1697" s="325">
        <v>49.05</v>
      </c>
      <c r="AD1697" s="274">
        <f t="shared" si="516"/>
        <v>1.0855399999999999</v>
      </c>
      <c r="AE1697" s="326">
        <f t="shared" si="523"/>
        <v>45.184884942056485</v>
      </c>
      <c r="AF1697" s="296" t="str">
        <f t="shared" si="524"/>
        <v/>
      </c>
      <c r="AH1697" s="332">
        <v>44691</v>
      </c>
      <c r="AI1697" s="2" t="s">
        <v>108</v>
      </c>
      <c r="AJ1697" s="2" t="s">
        <v>143</v>
      </c>
      <c r="AK1697" s="323">
        <v>46753</v>
      </c>
      <c r="AL1697" s="323">
        <v>47118</v>
      </c>
      <c r="AM1697" s="324">
        <v>8784</v>
      </c>
      <c r="AN1697" s="325">
        <v>120.3</v>
      </c>
      <c r="AO1697" s="274">
        <f t="shared" si="517"/>
        <v>1.0359100000000001</v>
      </c>
      <c r="AP1697" s="326">
        <f t="shared" si="525"/>
        <v>116.12977961405912</v>
      </c>
      <c r="AQ1697" s="296" t="str">
        <f t="shared" si="526"/>
        <v/>
      </c>
      <c r="AS1697" s="332">
        <v>44712</v>
      </c>
      <c r="AT1697" s="2" t="s">
        <v>115</v>
      </c>
      <c r="AU1697" s="2" t="s">
        <v>134</v>
      </c>
      <c r="AV1697" s="323">
        <v>45017</v>
      </c>
      <c r="AW1697" s="323">
        <v>45107</v>
      </c>
      <c r="AX1697" s="324">
        <v>2184</v>
      </c>
      <c r="AY1697" s="325">
        <v>203.03</v>
      </c>
      <c r="AZ1697" s="274">
        <f t="shared" si="518"/>
        <v>1.0359100000000001</v>
      </c>
      <c r="BA1697" s="326">
        <f t="shared" si="527"/>
        <v>195.99192980085141</v>
      </c>
      <c r="BB1697" s="296" t="str">
        <f t="shared" si="528"/>
        <v/>
      </c>
      <c r="BC1697" t="str">
        <f t="shared" si="519"/>
        <v/>
      </c>
      <c r="BF1697" s="332">
        <v>45075</v>
      </c>
      <c r="BG1697" s="2" t="s">
        <v>115</v>
      </c>
      <c r="BH1697" s="2" t="s">
        <v>117</v>
      </c>
      <c r="BI1697" s="323">
        <v>45383</v>
      </c>
      <c r="BJ1697" s="323">
        <v>45473</v>
      </c>
      <c r="BK1697" s="324">
        <v>2184</v>
      </c>
      <c r="BL1697" s="325">
        <v>107.97</v>
      </c>
      <c r="BM1697" s="274">
        <f t="shared" si="520"/>
        <v>0.97533000000000003</v>
      </c>
      <c r="BN1697" s="326">
        <f t="shared" si="529"/>
        <v>110.70099350988896</v>
      </c>
      <c r="BO1697" s="296">
        <f t="shared" si="530"/>
        <v>110.70099350988896</v>
      </c>
      <c r="BP1697">
        <f t="shared" si="521"/>
        <v>1</v>
      </c>
      <c r="BR1697" s="332">
        <v>45054</v>
      </c>
      <c r="BS1697" s="2" t="s">
        <v>108</v>
      </c>
      <c r="BT1697" s="2" t="s">
        <v>146</v>
      </c>
      <c r="BU1697" s="323">
        <v>47119</v>
      </c>
      <c r="BV1697" s="323">
        <v>47483</v>
      </c>
      <c r="BW1697" s="324">
        <v>8760</v>
      </c>
      <c r="BX1697" s="325">
        <v>98.17</v>
      </c>
      <c r="BY1697" s="274">
        <f t="shared" si="522"/>
        <v>0.97533000000000003</v>
      </c>
      <c r="BZ1697" s="326">
        <f t="shared" si="531"/>
        <v>100.65311227994627</v>
      </c>
      <c r="CA1697" s="296" t="str">
        <f t="shared" si="532"/>
        <v/>
      </c>
    </row>
    <row r="1698" spans="23:79" x14ac:dyDescent="0.25">
      <c r="W1698" s="332">
        <v>44229</v>
      </c>
      <c r="X1698" s="2" t="s">
        <v>108</v>
      </c>
      <c r="Y1698" s="2" t="s">
        <v>133</v>
      </c>
      <c r="Z1698" s="323">
        <v>44562</v>
      </c>
      <c r="AA1698" s="323">
        <v>44926</v>
      </c>
      <c r="AB1698" s="324">
        <v>8760</v>
      </c>
      <c r="AC1698" s="325">
        <v>50.2</v>
      </c>
      <c r="AD1698" s="274">
        <f t="shared" si="516"/>
        <v>1.0855399999999999</v>
      </c>
      <c r="AE1698" s="326">
        <f t="shared" si="523"/>
        <v>46.244265526834575</v>
      </c>
      <c r="AF1698" s="296" t="str">
        <f t="shared" si="524"/>
        <v/>
      </c>
      <c r="AH1698" s="332">
        <v>44691</v>
      </c>
      <c r="AI1698" s="2" t="s">
        <v>108</v>
      </c>
      <c r="AJ1698" s="2" t="s">
        <v>146</v>
      </c>
      <c r="AK1698" s="323">
        <v>47119</v>
      </c>
      <c r="AL1698" s="323">
        <v>47483</v>
      </c>
      <c r="AM1698" s="324">
        <v>8760</v>
      </c>
      <c r="AN1698" s="325">
        <v>119.06</v>
      </c>
      <c r="AO1698" s="274">
        <f t="shared" si="517"/>
        <v>1.0359100000000001</v>
      </c>
      <c r="AP1698" s="326">
        <f t="shared" si="525"/>
        <v>114.93276442934231</v>
      </c>
      <c r="AQ1698" s="296" t="str">
        <f t="shared" si="526"/>
        <v/>
      </c>
      <c r="AS1698" s="332">
        <v>44712</v>
      </c>
      <c r="AT1698" s="2" t="s">
        <v>115</v>
      </c>
      <c r="AU1698" s="2" t="s">
        <v>137</v>
      </c>
      <c r="AV1698" s="323">
        <v>45108</v>
      </c>
      <c r="AW1698" s="323">
        <v>45199</v>
      </c>
      <c r="AX1698" s="324">
        <v>2208</v>
      </c>
      <c r="AY1698" s="325">
        <v>206.03</v>
      </c>
      <c r="AZ1698" s="274">
        <f t="shared" si="518"/>
        <v>1.0359100000000001</v>
      </c>
      <c r="BA1698" s="326">
        <f t="shared" si="527"/>
        <v>198.887934280005</v>
      </c>
      <c r="BB1698" s="296" t="str">
        <f t="shared" si="528"/>
        <v/>
      </c>
      <c r="BC1698" t="str">
        <f t="shared" si="519"/>
        <v/>
      </c>
      <c r="BF1698" s="332">
        <v>45075</v>
      </c>
      <c r="BG1698" s="2" t="s">
        <v>115</v>
      </c>
      <c r="BH1698" s="2" t="s">
        <v>118</v>
      </c>
      <c r="BI1698" s="323">
        <v>45474</v>
      </c>
      <c r="BJ1698" s="323">
        <v>45565</v>
      </c>
      <c r="BK1698" s="324">
        <v>2208</v>
      </c>
      <c r="BL1698" s="325">
        <v>114</v>
      </c>
      <c r="BM1698" s="274">
        <f t="shared" si="520"/>
        <v>0.97533000000000003</v>
      </c>
      <c r="BN1698" s="326">
        <f t="shared" si="529"/>
        <v>116.88351634831288</v>
      </c>
      <c r="BO1698" s="296">
        <f t="shared" si="530"/>
        <v>116.88351634831288</v>
      </c>
      <c r="BP1698">
        <f t="shared" si="521"/>
        <v>1</v>
      </c>
      <c r="BR1698" s="332">
        <v>45054</v>
      </c>
      <c r="BS1698" s="2" t="s">
        <v>108</v>
      </c>
      <c r="BT1698" s="2" t="s">
        <v>149</v>
      </c>
      <c r="BU1698" s="323">
        <v>47484</v>
      </c>
      <c r="BV1698" s="323">
        <v>47848</v>
      </c>
      <c r="BW1698" s="324">
        <v>8760</v>
      </c>
      <c r="BX1698" s="325">
        <v>98.47</v>
      </c>
      <c r="BY1698" s="274">
        <f t="shared" si="522"/>
        <v>0.97533000000000003</v>
      </c>
      <c r="BZ1698" s="326">
        <f t="shared" si="531"/>
        <v>100.96070048086288</v>
      </c>
      <c r="CA1698" s="296" t="str">
        <f t="shared" si="532"/>
        <v/>
      </c>
    </row>
    <row r="1699" spans="23:79" x14ac:dyDescent="0.25">
      <c r="W1699" s="332">
        <v>44229</v>
      </c>
      <c r="X1699" s="2" t="s">
        <v>108</v>
      </c>
      <c r="Y1699" s="2" t="s">
        <v>110</v>
      </c>
      <c r="Z1699" s="323">
        <v>44927</v>
      </c>
      <c r="AA1699" s="323">
        <v>45291</v>
      </c>
      <c r="AB1699" s="324">
        <v>8760</v>
      </c>
      <c r="AC1699" s="325">
        <v>49.57</v>
      </c>
      <c r="AD1699" s="274">
        <f t="shared" si="516"/>
        <v>1.0855399999999999</v>
      </c>
      <c r="AE1699" s="326">
        <f t="shared" si="523"/>
        <v>45.663909206477882</v>
      </c>
      <c r="AF1699" s="296" t="str">
        <f t="shared" si="524"/>
        <v/>
      </c>
      <c r="AH1699" s="332">
        <v>44691</v>
      </c>
      <c r="AI1699" s="2" t="s">
        <v>108</v>
      </c>
      <c r="AJ1699" s="2" t="s">
        <v>149</v>
      </c>
      <c r="AK1699" s="323">
        <v>47484</v>
      </c>
      <c r="AL1699" s="323">
        <v>47848</v>
      </c>
      <c r="AM1699" s="324">
        <v>8760</v>
      </c>
      <c r="AN1699" s="325">
        <v>118.69</v>
      </c>
      <c r="AO1699" s="274">
        <f t="shared" si="517"/>
        <v>1.0359100000000001</v>
      </c>
      <c r="AP1699" s="326">
        <f t="shared" si="525"/>
        <v>114.57559054358002</v>
      </c>
      <c r="AQ1699" s="296" t="str">
        <f t="shared" si="526"/>
        <v/>
      </c>
      <c r="AS1699" s="332">
        <v>44712</v>
      </c>
      <c r="AT1699" s="2" t="s">
        <v>115</v>
      </c>
      <c r="AU1699" s="2" t="s">
        <v>116</v>
      </c>
      <c r="AV1699" s="323">
        <v>45200</v>
      </c>
      <c r="AW1699" s="323">
        <v>45291</v>
      </c>
      <c r="AX1699" s="324">
        <v>2209</v>
      </c>
      <c r="AY1699" s="325">
        <v>255.75</v>
      </c>
      <c r="AZ1699" s="274">
        <f t="shared" si="518"/>
        <v>1.0359100000000001</v>
      </c>
      <c r="BA1699" s="326">
        <f t="shared" si="527"/>
        <v>246.88438184784391</v>
      </c>
      <c r="BB1699" s="296" t="str">
        <f t="shared" si="528"/>
        <v/>
      </c>
      <c r="BC1699">
        <f t="shared" si="519"/>
        <v>1</v>
      </c>
      <c r="BF1699" s="332">
        <v>45075</v>
      </c>
      <c r="BG1699" s="2" t="s">
        <v>115</v>
      </c>
      <c r="BH1699" s="2" t="s">
        <v>140</v>
      </c>
      <c r="BI1699" s="323">
        <v>45566</v>
      </c>
      <c r="BJ1699" s="323">
        <v>45657</v>
      </c>
      <c r="BK1699" s="324">
        <v>2209</v>
      </c>
      <c r="BL1699" s="325">
        <v>141.16999999999999</v>
      </c>
      <c r="BM1699" s="274">
        <f t="shared" si="520"/>
        <v>0.97533000000000003</v>
      </c>
      <c r="BN1699" s="326">
        <f t="shared" si="529"/>
        <v>144.74075441132743</v>
      </c>
      <c r="BO1699" s="296" t="str">
        <f t="shared" si="530"/>
        <v/>
      </c>
      <c r="BP1699" t="str">
        <f t="shared" si="521"/>
        <v/>
      </c>
      <c r="BR1699" s="332">
        <v>45054</v>
      </c>
      <c r="BS1699" s="2" t="s">
        <v>108</v>
      </c>
      <c r="BT1699" s="2" t="s">
        <v>153</v>
      </c>
      <c r="BU1699" s="323">
        <v>47849</v>
      </c>
      <c r="BV1699" s="323">
        <v>48213</v>
      </c>
      <c r="BW1699" s="324">
        <v>8760</v>
      </c>
      <c r="BX1699" s="325">
        <v>98.19</v>
      </c>
      <c r="BY1699" s="274">
        <f t="shared" si="522"/>
        <v>0.97533000000000003</v>
      </c>
      <c r="BZ1699" s="326">
        <f t="shared" si="531"/>
        <v>100.67361816000738</v>
      </c>
      <c r="CA1699" s="296" t="str">
        <f t="shared" si="532"/>
        <v/>
      </c>
    </row>
    <row r="1700" spans="23:79" x14ac:dyDescent="0.25">
      <c r="W1700" s="332">
        <v>44229</v>
      </c>
      <c r="X1700" s="2" t="s">
        <v>108</v>
      </c>
      <c r="Y1700" s="2" t="s">
        <v>111</v>
      </c>
      <c r="Z1700" s="323">
        <v>45292</v>
      </c>
      <c r="AA1700" s="323">
        <v>45657</v>
      </c>
      <c r="AB1700" s="324">
        <v>8784</v>
      </c>
      <c r="AC1700" s="325">
        <v>47.76</v>
      </c>
      <c r="AD1700" s="274">
        <f t="shared" si="516"/>
        <v>1.0855399999999999</v>
      </c>
      <c r="AE1700" s="326">
        <f t="shared" si="523"/>
        <v>43.99653628608803</v>
      </c>
      <c r="AF1700" s="296" t="str">
        <f t="shared" si="524"/>
        <v/>
      </c>
      <c r="AH1700" s="332">
        <v>44691</v>
      </c>
      <c r="AI1700" s="2" t="s">
        <v>108</v>
      </c>
      <c r="AJ1700" s="2" t="s">
        <v>153</v>
      </c>
      <c r="AK1700" s="323">
        <v>47849</v>
      </c>
      <c r="AL1700" s="323">
        <v>48213</v>
      </c>
      <c r="AM1700" s="324">
        <v>8760</v>
      </c>
      <c r="AN1700" s="325">
        <v>118.36</v>
      </c>
      <c r="AO1700" s="274">
        <f t="shared" si="517"/>
        <v>1.0359100000000001</v>
      </c>
      <c r="AP1700" s="326">
        <f t="shared" si="525"/>
        <v>114.25703005087313</v>
      </c>
      <c r="AQ1700" s="296" t="str">
        <f t="shared" si="526"/>
        <v/>
      </c>
      <c r="AS1700" s="332">
        <v>44712</v>
      </c>
      <c r="AT1700" s="2" t="s">
        <v>115</v>
      </c>
      <c r="AU1700" s="2" t="s">
        <v>111</v>
      </c>
      <c r="AV1700" s="323">
        <v>45292</v>
      </c>
      <c r="AW1700" s="323">
        <v>45382</v>
      </c>
      <c r="AX1700" s="324">
        <v>2183</v>
      </c>
      <c r="AY1700" s="325">
        <v>234.66</v>
      </c>
      <c r="AZ1700" s="274">
        <f t="shared" si="518"/>
        <v>1.0359100000000001</v>
      </c>
      <c r="BA1700" s="326">
        <f t="shared" si="527"/>
        <v>226.52547035939412</v>
      </c>
      <c r="BB1700" s="296" t="str">
        <f t="shared" si="528"/>
        <v/>
      </c>
      <c r="BC1700">
        <f t="shared" si="519"/>
        <v>1</v>
      </c>
      <c r="BF1700" s="332">
        <v>45075</v>
      </c>
      <c r="BG1700" s="2" t="s">
        <v>115</v>
      </c>
      <c r="BH1700" s="2" t="s">
        <v>135</v>
      </c>
      <c r="BI1700" s="323">
        <v>45658</v>
      </c>
      <c r="BJ1700" s="323">
        <v>45747</v>
      </c>
      <c r="BK1700" s="324">
        <v>2159</v>
      </c>
      <c r="BL1700" s="325">
        <v>142.75</v>
      </c>
      <c r="BM1700" s="274">
        <f t="shared" si="520"/>
        <v>0.97533000000000003</v>
      </c>
      <c r="BN1700" s="326">
        <f t="shared" si="529"/>
        <v>146.36071893615494</v>
      </c>
      <c r="BO1700" s="296" t="str">
        <f t="shared" si="530"/>
        <v/>
      </c>
      <c r="BP1700" t="str">
        <f t="shared" si="521"/>
        <v/>
      </c>
      <c r="BR1700" s="332">
        <v>45054</v>
      </c>
      <c r="BS1700" s="2" t="s">
        <v>108</v>
      </c>
      <c r="BT1700" s="2" t="s">
        <v>155</v>
      </c>
      <c r="BU1700" s="323">
        <v>48214</v>
      </c>
      <c r="BV1700" s="323">
        <v>48579</v>
      </c>
      <c r="BW1700" s="324">
        <v>8784</v>
      </c>
      <c r="BX1700" s="325">
        <v>97.69</v>
      </c>
      <c r="BY1700" s="274">
        <f t="shared" si="522"/>
        <v>0.97533000000000003</v>
      </c>
      <c r="BZ1700" s="326">
        <f t="shared" si="531"/>
        <v>100.16097115847968</v>
      </c>
      <c r="CA1700" s="296" t="str">
        <f t="shared" si="532"/>
        <v/>
      </c>
    </row>
    <row r="1701" spans="23:79" x14ac:dyDescent="0.25">
      <c r="W1701" s="332">
        <v>44229</v>
      </c>
      <c r="X1701" s="2" t="s">
        <v>108</v>
      </c>
      <c r="Y1701" s="2" t="s">
        <v>135</v>
      </c>
      <c r="Z1701" s="323">
        <v>45658</v>
      </c>
      <c r="AA1701" s="323">
        <v>46022</v>
      </c>
      <c r="AB1701" s="324">
        <v>8760</v>
      </c>
      <c r="AC1701" s="325">
        <v>47.45</v>
      </c>
      <c r="AD1701" s="274">
        <f t="shared" si="516"/>
        <v>1.0855399999999999</v>
      </c>
      <c r="AE1701" s="326">
        <f t="shared" si="523"/>
        <v>43.710964128452204</v>
      </c>
      <c r="AF1701" s="296" t="str">
        <f t="shared" si="524"/>
        <v/>
      </c>
      <c r="AH1701" s="332">
        <v>44691</v>
      </c>
      <c r="AI1701" s="2" t="s">
        <v>108</v>
      </c>
      <c r="AJ1701" s="2" t="s">
        <v>155</v>
      </c>
      <c r="AK1701" s="323">
        <v>48214</v>
      </c>
      <c r="AL1701" s="323">
        <v>48579</v>
      </c>
      <c r="AM1701" s="324">
        <v>8784</v>
      </c>
      <c r="AN1701" s="325">
        <v>118.36</v>
      </c>
      <c r="AO1701" s="274">
        <f t="shared" si="517"/>
        <v>1.0359100000000001</v>
      </c>
      <c r="AP1701" s="326">
        <f t="shared" si="525"/>
        <v>114.25703005087313</v>
      </c>
      <c r="AQ1701" s="296" t="str">
        <f t="shared" si="526"/>
        <v/>
      </c>
      <c r="AS1701" s="332">
        <v>44712</v>
      </c>
      <c r="AT1701" s="2" t="s">
        <v>115</v>
      </c>
      <c r="AU1701" s="2" t="s">
        <v>117</v>
      </c>
      <c r="AV1701" s="323">
        <v>45383</v>
      </c>
      <c r="AW1701" s="323">
        <v>45473</v>
      </c>
      <c r="AX1701" s="324">
        <v>2184</v>
      </c>
      <c r="AY1701" s="325">
        <v>154.87</v>
      </c>
      <c r="AZ1701" s="274">
        <f t="shared" si="518"/>
        <v>1.0359100000000001</v>
      </c>
      <c r="BA1701" s="326">
        <f t="shared" si="527"/>
        <v>149.50140456217238</v>
      </c>
      <c r="BB1701" s="296" t="str">
        <f t="shared" si="528"/>
        <v/>
      </c>
      <c r="BC1701">
        <f t="shared" si="519"/>
        <v>1</v>
      </c>
      <c r="BF1701" s="332">
        <v>45075</v>
      </c>
      <c r="BG1701" s="2" t="s">
        <v>115</v>
      </c>
      <c r="BH1701" s="2" t="s">
        <v>145</v>
      </c>
      <c r="BI1701" s="323">
        <v>45748</v>
      </c>
      <c r="BJ1701" s="323">
        <v>45838</v>
      </c>
      <c r="BK1701" s="324">
        <v>2184</v>
      </c>
      <c r="BL1701" s="325">
        <v>92.45</v>
      </c>
      <c r="BM1701" s="274">
        <f t="shared" si="520"/>
        <v>0.97533000000000003</v>
      </c>
      <c r="BN1701" s="326">
        <f t="shared" si="529"/>
        <v>94.788430582469516</v>
      </c>
      <c r="BO1701" s="296" t="str">
        <f t="shared" si="530"/>
        <v/>
      </c>
      <c r="BP1701" t="str">
        <f t="shared" si="521"/>
        <v/>
      </c>
      <c r="BR1701" s="332">
        <v>45054</v>
      </c>
      <c r="BS1701" s="2" t="s">
        <v>108</v>
      </c>
      <c r="BT1701" s="2" t="s">
        <v>158</v>
      </c>
      <c r="BU1701" s="323">
        <v>48580</v>
      </c>
      <c r="BV1701" s="323">
        <v>48944</v>
      </c>
      <c r="BW1701" s="324">
        <v>8760</v>
      </c>
      <c r="BX1701" s="325">
        <v>97.59</v>
      </c>
      <c r="BY1701" s="274">
        <f t="shared" si="522"/>
        <v>0.97533000000000003</v>
      </c>
      <c r="BZ1701" s="326">
        <f t="shared" si="531"/>
        <v>100.05844175817415</v>
      </c>
      <c r="CA1701" s="296" t="str">
        <f t="shared" si="532"/>
        <v/>
      </c>
    </row>
    <row r="1702" spans="23:79" x14ac:dyDescent="0.25">
      <c r="W1702" s="332">
        <v>44229</v>
      </c>
      <c r="X1702" s="2" t="s">
        <v>108</v>
      </c>
      <c r="Y1702" s="2" t="s">
        <v>138</v>
      </c>
      <c r="Z1702" s="323">
        <v>46023</v>
      </c>
      <c r="AA1702" s="323">
        <v>46387</v>
      </c>
      <c r="AB1702" s="324">
        <v>8760</v>
      </c>
      <c r="AC1702" s="325">
        <v>47.9</v>
      </c>
      <c r="AD1702" s="274">
        <f t="shared" si="516"/>
        <v>1.0855399999999999</v>
      </c>
      <c r="AE1702" s="326">
        <f t="shared" si="523"/>
        <v>44.125504357278409</v>
      </c>
      <c r="AF1702" s="296" t="str">
        <f t="shared" si="524"/>
        <v/>
      </c>
      <c r="AH1702" s="332">
        <v>44690</v>
      </c>
      <c r="AI1702" s="2" t="s">
        <v>108</v>
      </c>
      <c r="AJ1702" s="2" t="s">
        <v>110</v>
      </c>
      <c r="AK1702" s="323">
        <v>44927</v>
      </c>
      <c r="AL1702" s="323">
        <v>45291</v>
      </c>
      <c r="AM1702" s="324">
        <v>8760</v>
      </c>
      <c r="AN1702" s="325">
        <v>217.87</v>
      </c>
      <c r="AO1702" s="274">
        <f t="shared" si="517"/>
        <v>1.0359100000000001</v>
      </c>
      <c r="AP1702" s="326">
        <f t="shared" si="525"/>
        <v>210.31749862439784</v>
      </c>
      <c r="AQ1702" s="296" t="str">
        <f t="shared" si="526"/>
        <v/>
      </c>
      <c r="AS1702" s="332">
        <v>44712</v>
      </c>
      <c r="AT1702" s="2" t="s">
        <v>115</v>
      </c>
      <c r="AU1702" s="2" t="s">
        <v>118</v>
      </c>
      <c r="AV1702" s="323">
        <v>45474</v>
      </c>
      <c r="AW1702" s="323">
        <v>45565</v>
      </c>
      <c r="AX1702" s="324">
        <v>2208</v>
      </c>
      <c r="AY1702" s="325">
        <v>155.94999999999999</v>
      </c>
      <c r="AZ1702" s="274">
        <f t="shared" si="518"/>
        <v>1.0359100000000001</v>
      </c>
      <c r="BA1702" s="326">
        <f t="shared" si="527"/>
        <v>150.54396617466764</v>
      </c>
      <c r="BB1702" s="296" t="str">
        <f t="shared" si="528"/>
        <v/>
      </c>
      <c r="BC1702">
        <f t="shared" si="519"/>
        <v>1</v>
      </c>
      <c r="BF1702" s="332">
        <v>45075</v>
      </c>
      <c r="BG1702" s="2" t="s">
        <v>115</v>
      </c>
      <c r="BH1702" s="2" t="s">
        <v>148</v>
      </c>
      <c r="BI1702" s="323">
        <v>45839</v>
      </c>
      <c r="BJ1702" s="323">
        <v>45930</v>
      </c>
      <c r="BK1702" s="324">
        <v>2208</v>
      </c>
      <c r="BL1702" s="325">
        <v>92.65</v>
      </c>
      <c r="BM1702" s="274">
        <f t="shared" si="520"/>
        <v>0.97533000000000003</v>
      </c>
      <c r="BN1702" s="326">
        <f t="shared" si="529"/>
        <v>94.9934893830806</v>
      </c>
      <c r="BO1702" s="296" t="str">
        <f t="shared" si="530"/>
        <v/>
      </c>
      <c r="BP1702" t="str">
        <f t="shared" si="521"/>
        <v/>
      </c>
      <c r="BR1702" s="332">
        <v>45051</v>
      </c>
      <c r="BS1702" s="2" t="s">
        <v>108</v>
      </c>
      <c r="BT1702" s="2" t="s">
        <v>111</v>
      </c>
      <c r="BU1702" s="323">
        <v>45292</v>
      </c>
      <c r="BV1702" s="323">
        <v>45657</v>
      </c>
      <c r="BW1702" s="324">
        <v>8784</v>
      </c>
      <c r="BX1702" s="325">
        <v>144.75</v>
      </c>
      <c r="BY1702" s="274">
        <f t="shared" si="522"/>
        <v>0.97533000000000003</v>
      </c>
      <c r="BZ1702" s="326">
        <f t="shared" si="531"/>
        <v>148.4113069422657</v>
      </c>
      <c r="CA1702" s="296">
        <f t="shared" si="532"/>
        <v>148.4113069422657</v>
      </c>
    </row>
    <row r="1703" spans="23:79" x14ac:dyDescent="0.25">
      <c r="W1703" s="332">
        <v>44229</v>
      </c>
      <c r="X1703" s="2" t="s">
        <v>108</v>
      </c>
      <c r="Y1703" s="2" t="s">
        <v>141</v>
      </c>
      <c r="Z1703" s="323">
        <v>46388</v>
      </c>
      <c r="AA1703" s="323">
        <v>46752</v>
      </c>
      <c r="AB1703" s="324">
        <v>8760</v>
      </c>
      <c r="AC1703" s="325">
        <v>48.38</v>
      </c>
      <c r="AD1703" s="274">
        <f t="shared" si="516"/>
        <v>1.0855399999999999</v>
      </c>
      <c r="AE1703" s="326">
        <f t="shared" si="523"/>
        <v>44.567680601359697</v>
      </c>
      <c r="AF1703" s="296" t="str">
        <f t="shared" si="524"/>
        <v/>
      </c>
      <c r="AH1703" s="332">
        <v>44690</v>
      </c>
      <c r="AI1703" s="2" t="s">
        <v>108</v>
      </c>
      <c r="AJ1703" s="2" t="s">
        <v>111</v>
      </c>
      <c r="AK1703" s="323">
        <v>45292</v>
      </c>
      <c r="AL1703" s="323">
        <v>45657</v>
      </c>
      <c r="AM1703" s="324">
        <v>8784</v>
      </c>
      <c r="AN1703" s="325">
        <v>183</v>
      </c>
      <c r="AO1703" s="274">
        <f t="shared" si="517"/>
        <v>1.0359100000000001</v>
      </c>
      <c r="AP1703" s="326">
        <f t="shared" si="525"/>
        <v>176.65627322836923</v>
      </c>
      <c r="AQ1703" s="296">
        <f t="shared" si="526"/>
        <v>176.65627322836923</v>
      </c>
      <c r="AS1703" s="332">
        <v>44712</v>
      </c>
      <c r="AT1703" s="2" t="s">
        <v>115</v>
      </c>
      <c r="AU1703" s="2" t="s">
        <v>140</v>
      </c>
      <c r="AV1703" s="323">
        <v>45566</v>
      </c>
      <c r="AW1703" s="323">
        <v>45657</v>
      </c>
      <c r="AX1703" s="324">
        <v>2209</v>
      </c>
      <c r="AY1703" s="325">
        <v>198.62</v>
      </c>
      <c r="AZ1703" s="274">
        <f t="shared" si="518"/>
        <v>1.0359100000000001</v>
      </c>
      <c r="BA1703" s="326">
        <f t="shared" si="527"/>
        <v>191.73480321649564</v>
      </c>
      <c r="BB1703" s="296" t="str">
        <f t="shared" si="528"/>
        <v/>
      </c>
      <c r="BC1703" t="str">
        <f t="shared" si="519"/>
        <v/>
      </c>
      <c r="BF1703" s="332">
        <v>45075</v>
      </c>
      <c r="BG1703" s="2" t="s">
        <v>115</v>
      </c>
      <c r="BH1703" s="2" t="s">
        <v>152</v>
      </c>
      <c r="BI1703" s="323">
        <v>45931</v>
      </c>
      <c r="BJ1703" s="323">
        <v>46022</v>
      </c>
      <c r="BK1703" s="324">
        <v>2209</v>
      </c>
      <c r="BL1703" s="325">
        <v>126.56</v>
      </c>
      <c r="BM1703" s="274">
        <f t="shared" si="520"/>
        <v>0.97533000000000003</v>
      </c>
      <c r="BN1703" s="326">
        <f t="shared" si="529"/>
        <v>129.76120902668839</v>
      </c>
      <c r="BO1703" s="296" t="str">
        <f t="shared" si="530"/>
        <v/>
      </c>
      <c r="BP1703" t="str">
        <f t="shared" si="521"/>
        <v/>
      </c>
      <c r="BR1703" s="332">
        <v>45051</v>
      </c>
      <c r="BS1703" s="2" t="s">
        <v>108</v>
      </c>
      <c r="BT1703" s="2" t="s">
        <v>135</v>
      </c>
      <c r="BU1703" s="323">
        <v>45658</v>
      </c>
      <c r="BV1703" s="323">
        <v>46022</v>
      </c>
      <c r="BW1703" s="324">
        <v>8760</v>
      </c>
      <c r="BX1703" s="325">
        <v>123.61</v>
      </c>
      <c r="BY1703" s="274">
        <f t="shared" si="522"/>
        <v>0.97533000000000003</v>
      </c>
      <c r="BZ1703" s="326">
        <f t="shared" si="531"/>
        <v>126.73659171767504</v>
      </c>
      <c r="CA1703" s="296" t="str">
        <f t="shared" si="532"/>
        <v/>
      </c>
    </row>
    <row r="1704" spans="23:79" x14ac:dyDescent="0.25">
      <c r="W1704" s="332">
        <v>44228</v>
      </c>
      <c r="X1704" s="2" t="s">
        <v>108</v>
      </c>
      <c r="Y1704" s="2" t="s">
        <v>133</v>
      </c>
      <c r="Z1704" s="323">
        <v>44562</v>
      </c>
      <c r="AA1704" s="323">
        <v>44926</v>
      </c>
      <c r="AB1704" s="324">
        <v>8760</v>
      </c>
      <c r="AC1704" s="325">
        <v>49.03</v>
      </c>
      <c r="AD1704" s="274">
        <f t="shared" si="516"/>
        <v>1.0855399999999999</v>
      </c>
      <c r="AE1704" s="326">
        <f t="shared" si="523"/>
        <v>45.166460931886441</v>
      </c>
      <c r="AF1704" s="296" t="str">
        <f t="shared" si="524"/>
        <v/>
      </c>
      <c r="AH1704" s="332">
        <v>44690</v>
      </c>
      <c r="AI1704" s="2" t="s">
        <v>108</v>
      </c>
      <c r="AJ1704" s="2" t="s">
        <v>135</v>
      </c>
      <c r="AK1704" s="323">
        <v>45658</v>
      </c>
      <c r="AL1704" s="323">
        <v>46022</v>
      </c>
      <c r="AM1704" s="324">
        <v>8760</v>
      </c>
      <c r="AN1704" s="325">
        <v>161.04</v>
      </c>
      <c r="AO1704" s="274">
        <f t="shared" si="517"/>
        <v>1.0359100000000001</v>
      </c>
      <c r="AP1704" s="326">
        <f t="shared" si="525"/>
        <v>155.45752044096491</v>
      </c>
      <c r="AQ1704" s="296" t="str">
        <f t="shared" si="526"/>
        <v/>
      </c>
      <c r="AS1704" s="332">
        <v>44712</v>
      </c>
      <c r="AT1704" s="2" t="s">
        <v>115</v>
      </c>
      <c r="AU1704" s="2" t="s">
        <v>135</v>
      </c>
      <c r="AV1704" s="323">
        <v>45658</v>
      </c>
      <c r="AW1704" s="323">
        <v>45747</v>
      </c>
      <c r="AX1704" s="324">
        <v>2159</v>
      </c>
      <c r="AY1704" s="325"/>
      <c r="AZ1704" s="274">
        <f t="shared" si="518"/>
        <v>1.0359100000000001</v>
      </c>
      <c r="BA1704" s="326" t="str">
        <f t="shared" si="527"/>
        <v/>
      </c>
      <c r="BB1704" s="296" t="str">
        <f t="shared" si="528"/>
        <v/>
      </c>
      <c r="BC1704" t="str">
        <f t="shared" si="519"/>
        <v/>
      </c>
      <c r="BF1704" s="332">
        <v>45075</v>
      </c>
      <c r="BG1704" s="2" t="s">
        <v>115</v>
      </c>
      <c r="BH1704" s="2" t="s">
        <v>138</v>
      </c>
      <c r="BI1704" s="323">
        <v>46023</v>
      </c>
      <c r="BJ1704" s="323">
        <v>46112</v>
      </c>
      <c r="BK1704" s="324">
        <v>2159</v>
      </c>
      <c r="BL1704" s="325"/>
      <c r="BM1704" s="274">
        <f t="shared" si="520"/>
        <v>0.97533000000000003</v>
      </c>
      <c r="BN1704" s="326" t="str">
        <f t="shared" si="529"/>
        <v/>
      </c>
      <c r="BO1704" s="296" t="str">
        <f t="shared" si="530"/>
        <v/>
      </c>
      <c r="BP1704" t="str">
        <f t="shared" si="521"/>
        <v/>
      </c>
      <c r="BR1704" s="332">
        <v>45051</v>
      </c>
      <c r="BS1704" s="2" t="s">
        <v>108</v>
      </c>
      <c r="BT1704" s="2" t="s">
        <v>138</v>
      </c>
      <c r="BU1704" s="323">
        <v>46023</v>
      </c>
      <c r="BV1704" s="323">
        <v>46387</v>
      </c>
      <c r="BW1704" s="324">
        <v>8760</v>
      </c>
      <c r="BX1704" s="325">
        <v>108.98</v>
      </c>
      <c r="BY1704" s="274">
        <f t="shared" si="522"/>
        <v>0.97533000000000003</v>
      </c>
      <c r="BZ1704" s="326">
        <f t="shared" si="531"/>
        <v>111.73654045297489</v>
      </c>
      <c r="CA1704" s="296" t="str">
        <f t="shared" si="532"/>
        <v/>
      </c>
    </row>
    <row r="1705" spans="23:79" x14ac:dyDescent="0.25">
      <c r="W1705" s="332">
        <v>44228</v>
      </c>
      <c r="X1705" s="2" t="s">
        <v>108</v>
      </c>
      <c r="Y1705" s="2" t="s">
        <v>110</v>
      </c>
      <c r="Z1705" s="323">
        <v>44927</v>
      </c>
      <c r="AA1705" s="323">
        <v>45291</v>
      </c>
      <c r="AB1705" s="324">
        <v>8760</v>
      </c>
      <c r="AC1705" s="325">
        <v>48.55</v>
      </c>
      <c r="AD1705" s="274">
        <f t="shared" si="516"/>
        <v>1.0855399999999999</v>
      </c>
      <c r="AE1705" s="326">
        <f t="shared" si="523"/>
        <v>44.724284687805145</v>
      </c>
      <c r="AF1705" s="296" t="str">
        <f t="shared" si="524"/>
        <v/>
      </c>
      <c r="AH1705" s="332">
        <v>44690</v>
      </c>
      <c r="AI1705" s="2" t="s">
        <v>108</v>
      </c>
      <c r="AJ1705" s="2" t="s">
        <v>138</v>
      </c>
      <c r="AK1705" s="323">
        <v>46023</v>
      </c>
      <c r="AL1705" s="323">
        <v>46387</v>
      </c>
      <c r="AM1705" s="324">
        <v>8760</v>
      </c>
      <c r="AN1705" s="325">
        <v>132.66</v>
      </c>
      <c r="AO1705" s="274">
        <f t="shared" si="517"/>
        <v>1.0359100000000001</v>
      </c>
      <c r="AP1705" s="326">
        <f t="shared" si="525"/>
        <v>128.06131806817194</v>
      </c>
      <c r="AQ1705" s="296" t="str">
        <f t="shared" si="526"/>
        <v/>
      </c>
      <c r="AS1705" s="332">
        <v>44711</v>
      </c>
      <c r="AT1705" s="2" t="s">
        <v>115</v>
      </c>
      <c r="AU1705" s="2" t="s">
        <v>200</v>
      </c>
      <c r="AV1705" s="323">
        <v>44743</v>
      </c>
      <c r="AW1705" s="323">
        <v>44834</v>
      </c>
      <c r="AX1705" s="324">
        <v>2208</v>
      </c>
      <c r="AY1705" s="325">
        <v>208.75</v>
      </c>
      <c r="AZ1705" s="274">
        <f t="shared" si="518"/>
        <v>1.0359100000000001</v>
      </c>
      <c r="BA1705" s="326">
        <f t="shared" si="527"/>
        <v>201.51364500777092</v>
      </c>
      <c r="BB1705" s="296" t="str">
        <f t="shared" si="528"/>
        <v/>
      </c>
      <c r="BC1705" t="str">
        <f t="shared" si="519"/>
        <v/>
      </c>
      <c r="BF1705" s="332">
        <v>45072</v>
      </c>
      <c r="BG1705" s="2" t="s">
        <v>115</v>
      </c>
      <c r="BH1705" s="2" t="s">
        <v>137</v>
      </c>
      <c r="BI1705" s="323">
        <v>45108</v>
      </c>
      <c r="BJ1705" s="323">
        <v>45199</v>
      </c>
      <c r="BK1705" s="324">
        <v>2208</v>
      </c>
      <c r="BL1705" s="325">
        <v>86.1</v>
      </c>
      <c r="BM1705" s="274">
        <f t="shared" si="520"/>
        <v>0.97533000000000003</v>
      </c>
      <c r="BN1705" s="326">
        <f t="shared" si="529"/>
        <v>88.277813663067874</v>
      </c>
      <c r="BO1705" s="296" t="str">
        <f t="shared" si="530"/>
        <v/>
      </c>
      <c r="BP1705" t="str">
        <f t="shared" si="521"/>
        <v/>
      </c>
      <c r="BR1705" s="332">
        <v>45051</v>
      </c>
      <c r="BS1705" s="2" t="s">
        <v>108</v>
      </c>
      <c r="BT1705" s="2" t="s">
        <v>141</v>
      </c>
      <c r="BU1705" s="323">
        <v>46388</v>
      </c>
      <c r="BV1705" s="323">
        <v>46752</v>
      </c>
      <c r="BW1705" s="324">
        <v>8760</v>
      </c>
      <c r="BX1705" s="325">
        <v>100.01</v>
      </c>
      <c r="BY1705" s="274">
        <f t="shared" si="522"/>
        <v>0.97533000000000003</v>
      </c>
      <c r="BZ1705" s="326">
        <f t="shared" si="531"/>
        <v>102.53965324556818</v>
      </c>
      <c r="CA1705" s="296" t="str">
        <f t="shared" si="532"/>
        <v/>
      </c>
    </row>
    <row r="1706" spans="23:79" x14ac:dyDescent="0.25">
      <c r="W1706" s="332">
        <v>44228</v>
      </c>
      <c r="X1706" s="2" t="s">
        <v>108</v>
      </c>
      <c r="Y1706" s="2" t="s">
        <v>111</v>
      </c>
      <c r="Z1706" s="323">
        <v>45292</v>
      </c>
      <c r="AA1706" s="323">
        <v>45657</v>
      </c>
      <c r="AB1706" s="324">
        <v>8784</v>
      </c>
      <c r="AC1706" s="325">
        <v>46.85</v>
      </c>
      <c r="AD1706" s="274">
        <f t="shared" si="516"/>
        <v>1.0855399999999999</v>
      </c>
      <c r="AE1706" s="326">
        <f t="shared" si="523"/>
        <v>43.158243823350595</v>
      </c>
      <c r="AF1706" s="296" t="str">
        <f t="shared" si="524"/>
        <v/>
      </c>
      <c r="AH1706" s="332">
        <v>44690</v>
      </c>
      <c r="AI1706" s="2" t="s">
        <v>108</v>
      </c>
      <c r="AJ1706" s="2" t="s">
        <v>141</v>
      </c>
      <c r="AK1706" s="323">
        <v>46388</v>
      </c>
      <c r="AL1706" s="323">
        <v>46752</v>
      </c>
      <c r="AM1706" s="324">
        <v>8760</v>
      </c>
      <c r="AN1706" s="325">
        <v>121.18</v>
      </c>
      <c r="AO1706" s="274">
        <f t="shared" si="517"/>
        <v>1.0359100000000001</v>
      </c>
      <c r="AP1706" s="326">
        <f t="shared" si="525"/>
        <v>116.97927426127752</v>
      </c>
      <c r="AQ1706" s="296" t="str">
        <f t="shared" si="526"/>
        <v/>
      </c>
      <c r="AS1706" s="332">
        <v>44711</v>
      </c>
      <c r="AT1706" s="2" t="s">
        <v>115</v>
      </c>
      <c r="AU1706" s="2" t="s">
        <v>186</v>
      </c>
      <c r="AV1706" s="323">
        <v>44835</v>
      </c>
      <c r="AW1706" s="323">
        <v>44926</v>
      </c>
      <c r="AX1706" s="324">
        <v>2209</v>
      </c>
      <c r="AY1706" s="325">
        <v>263.5</v>
      </c>
      <c r="AZ1706" s="274">
        <f t="shared" si="518"/>
        <v>1.0359100000000001</v>
      </c>
      <c r="BA1706" s="326">
        <f t="shared" si="527"/>
        <v>254.36572675232401</v>
      </c>
      <c r="BB1706" s="296" t="str">
        <f t="shared" si="528"/>
        <v/>
      </c>
      <c r="BC1706" t="str">
        <f t="shared" si="519"/>
        <v/>
      </c>
      <c r="BF1706" s="332">
        <v>45072</v>
      </c>
      <c r="BG1706" s="2" t="s">
        <v>115</v>
      </c>
      <c r="BH1706" s="2" t="s">
        <v>116</v>
      </c>
      <c r="BI1706" s="323">
        <v>45200</v>
      </c>
      <c r="BJ1706" s="323">
        <v>45291</v>
      </c>
      <c r="BK1706" s="324">
        <v>2209</v>
      </c>
      <c r="BL1706" s="325">
        <v>117.44</v>
      </c>
      <c r="BM1706" s="274">
        <f t="shared" si="520"/>
        <v>0.97533000000000003</v>
      </c>
      <c r="BN1706" s="326">
        <f t="shared" si="529"/>
        <v>120.41052771882336</v>
      </c>
      <c r="BO1706" s="296">
        <f t="shared" si="530"/>
        <v>120.41052771882336</v>
      </c>
      <c r="BP1706">
        <f t="shared" si="521"/>
        <v>1</v>
      </c>
      <c r="BR1706" s="332">
        <v>45051</v>
      </c>
      <c r="BS1706" s="2" t="s">
        <v>108</v>
      </c>
      <c r="BT1706" s="2" t="s">
        <v>143</v>
      </c>
      <c r="BU1706" s="323">
        <v>46753</v>
      </c>
      <c r="BV1706" s="323">
        <v>47118</v>
      </c>
      <c r="BW1706" s="324">
        <v>8784</v>
      </c>
      <c r="BX1706" s="325">
        <v>100.02</v>
      </c>
      <c r="BY1706" s="274">
        <f t="shared" si="522"/>
        <v>0.97533000000000003</v>
      </c>
      <c r="BZ1706" s="326">
        <f t="shared" si="531"/>
        <v>102.54990618559872</v>
      </c>
      <c r="CA1706" s="296" t="str">
        <f t="shared" si="532"/>
        <v/>
      </c>
    </row>
    <row r="1707" spans="23:79" x14ac:dyDescent="0.25">
      <c r="W1707" s="332">
        <v>44228</v>
      </c>
      <c r="X1707" s="2" t="s">
        <v>108</v>
      </c>
      <c r="Y1707" s="2" t="s">
        <v>135</v>
      </c>
      <c r="Z1707" s="323">
        <v>45658</v>
      </c>
      <c r="AA1707" s="323">
        <v>46022</v>
      </c>
      <c r="AB1707" s="324">
        <v>8760</v>
      </c>
      <c r="AC1707" s="325">
        <v>47.03</v>
      </c>
      <c r="AD1707" s="274">
        <f t="shared" si="516"/>
        <v>1.0855399999999999</v>
      </c>
      <c r="AE1707" s="326">
        <f t="shared" si="523"/>
        <v>43.324059914881076</v>
      </c>
      <c r="AF1707" s="296" t="str">
        <f t="shared" si="524"/>
        <v/>
      </c>
      <c r="AH1707" s="332">
        <v>44690</v>
      </c>
      <c r="AI1707" s="2" t="s">
        <v>108</v>
      </c>
      <c r="AJ1707" s="2" t="s">
        <v>143</v>
      </c>
      <c r="AK1707" s="323">
        <v>46753</v>
      </c>
      <c r="AL1707" s="323">
        <v>47118</v>
      </c>
      <c r="AM1707" s="324">
        <v>8784</v>
      </c>
      <c r="AN1707" s="325">
        <v>120.66</v>
      </c>
      <c r="AO1707" s="274">
        <f t="shared" si="517"/>
        <v>1.0359100000000001</v>
      </c>
      <c r="AP1707" s="326">
        <f t="shared" si="525"/>
        <v>116.47730015155756</v>
      </c>
      <c r="AQ1707" s="296" t="str">
        <f t="shared" si="526"/>
        <v/>
      </c>
      <c r="AS1707" s="332">
        <v>44711</v>
      </c>
      <c r="AT1707" s="2" t="s">
        <v>115</v>
      </c>
      <c r="AU1707" s="2" t="s">
        <v>110</v>
      </c>
      <c r="AV1707" s="323">
        <v>44927</v>
      </c>
      <c r="AW1707" s="323">
        <v>45016</v>
      </c>
      <c r="AX1707" s="324">
        <v>2159</v>
      </c>
      <c r="AY1707" s="325">
        <v>290.64999999999998</v>
      </c>
      <c r="AZ1707" s="274">
        <f t="shared" si="518"/>
        <v>1.0359100000000001</v>
      </c>
      <c r="BA1707" s="326">
        <f t="shared" si="527"/>
        <v>280.57456728866401</v>
      </c>
      <c r="BB1707" s="296" t="str">
        <f t="shared" si="528"/>
        <v/>
      </c>
      <c r="BC1707" t="str">
        <f t="shared" si="519"/>
        <v/>
      </c>
      <c r="BF1707" s="332">
        <v>45072</v>
      </c>
      <c r="BG1707" s="2" t="s">
        <v>115</v>
      </c>
      <c r="BH1707" s="2" t="s">
        <v>111</v>
      </c>
      <c r="BI1707" s="323">
        <v>45292</v>
      </c>
      <c r="BJ1707" s="323">
        <v>45382</v>
      </c>
      <c r="BK1707" s="324">
        <v>2183</v>
      </c>
      <c r="BL1707" s="325">
        <v>134.41</v>
      </c>
      <c r="BM1707" s="274">
        <f t="shared" si="520"/>
        <v>0.97533000000000003</v>
      </c>
      <c r="BN1707" s="326">
        <f t="shared" si="529"/>
        <v>137.80976695067309</v>
      </c>
      <c r="BO1707" s="296">
        <f t="shared" si="530"/>
        <v>137.80976695067309</v>
      </c>
      <c r="BP1707">
        <f t="shared" si="521"/>
        <v>1</v>
      </c>
      <c r="BR1707" s="332">
        <v>45051</v>
      </c>
      <c r="BS1707" s="2" t="s">
        <v>108</v>
      </c>
      <c r="BT1707" s="2" t="s">
        <v>146</v>
      </c>
      <c r="BU1707" s="323">
        <v>47119</v>
      </c>
      <c r="BV1707" s="323">
        <v>47483</v>
      </c>
      <c r="BW1707" s="324">
        <v>8760</v>
      </c>
      <c r="BX1707" s="325">
        <v>97.52</v>
      </c>
      <c r="BY1707" s="274">
        <f t="shared" si="522"/>
        <v>0.97533000000000003</v>
      </c>
      <c r="BZ1707" s="326">
        <f t="shared" si="531"/>
        <v>99.986671177960275</v>
      </c>
      <c r="CA1707" s="296" t="str">
        <f t="shared" si="532"/>
        <v/>
      </c>
    </row>
    <row r="1708" spans="23:79" x14ac:dyDescent="0.25">
      <c r="W1708" s="332">
        <v>44228</v>
      </c>
      <c r="X1708" s="2" t="s">
        <v>108</v>
      </c>
      <c r="Y1708" s="2" t="s">
        <v>138</v>
      </c>
      <c r="Z1708" s="323">
        <v>46023</v>
      </c>
      <c r="AA1708" s="323">
        <v>46387</v>
      </c>
      <c r="AB1708" s="324">
        <v>8760</v>
      </c>
      <c r="AC1708" s="325">
        <v>47.48</v>
      </c>
      <c r="AD1708" s="274">
        <f t="shared" si="516"/>
        <v>1.0855399999999999</v>
      </c>
      <c r="AE1708" s="326">
        <f t="shared" si="523"/>
        <v>43.738600143707281</v>
      </c>
      <c r="AF1708" s="296" t="str">
        <f t="shared" si="524"/>
        <v/>
      </c>
      <c r="AH1708" s="332">
        <v>44690</v>
      </c>
      <c r="AI1708" s="2" t="s">
        <v>108</v>
      </c>
      <c r="AJ1708" s="2" t="s">
        <v>146</v>
      </c>
      <c r="AK1708" s="323">
        <v>47119</v>
      </c>
      <c r="AL1708" s="323">
        <v>47483</v>
      </c>
      <c r="AM1708" s="324">
        <v>8760</v>
      </c>
      <c r="AN1708" s="325">
        <v>119.42</v>
      </c>
      <c r="AO1708" s="274">
        <f t="shared" si="517"/>
        <v>1.0359100000000001</v>
      </c>
      <c r="AP1708" s="326">
        <f t="shared" si="525"/>
        <v>115.28028496684074</v>
      </c>
      <c r="AQ1708" s="296" t="str">
        <f t="shared" si="526"/>
        <v/>
      </c>
      <c r="AS1708" s="332">
        <v>44711</v>
      </c>
      <c r="AT1708" s="2" t="s">
        <v>115</v>
      </c>
      <c r="AU1708" s="2" t="s">
        <v>134</v>
      </c>
      <c r="AV1708" s="323">
        <v>45017</v>
      </c>
      <c r="AW1708" s="323">
        <v>45107</v>
      </c>
      <c r="AX1708" s="324">
        <v>2184</v>
      </c>
      <c r="AY1708" s="325">
        <v>197.47</v>
      </c>
      <c r="AZ1708" s="274">
        <f t="shared" si="518"/>
        <v>1.0359100000000001</v>
      </c>
      <c r="BA1708" s="326">
        <f t="shared" si="527"/>
        <v>190.62466816615341</v>
      </c>
      <c r="BB1708" s="296" t="str">
        <f t="shared" si="528"/>
        <v/>
      </c>
      <c r="BC1708" t="str">
        <f t="shared" si="519"/>
        <v/>
      </c>
      <c r="BF1708" s="332">
        <v>45072</v>
      </c>
      <c r="BG1708" s="2" t="s">
        <v>115</v>
      </c>
      <c r="BH1708" s="2" t="s">
        <v>117</v>
      </c>
      <c r="BI1708" s="323">
        <v>45383</v>
      </c>
      <c r="BJ1708" s="323">
        <v>45473</v>
      </c>
      <c r="BK1708" s="324">
        <v>2184</v>
      </c>
      <c r="BL1708" s="325">
        <v>108.57</v>
      </c>
      <c r="BM1708" s="274">
        <f t="shared" si="520"/>
        <v>0.97533000000000003</v>
      </c>
      <c r="BN1708" s="326">
        <f t="shared" si="529"/>
        <v>111.31616991172217</v>
      </c>
      <c r="BO1708" s="296">
        <f t="shared" si="530"/>
        <v>111.31616991172217</v>
      </c>
      <c r="BP1708">
        <f t="shared" si="521"/>
        <v>1</v>
      </c>
      <c r="BR1708" s="332">
        <v>45051</v>
      </c>
      <c r="BS1708" s="2" t="s">
        <v>108</v>
      </c>
      <c r="BT1708" s="2" t="s">
        <v>149</v>
      </c>
      <c r="BU1708" s="323">
        <v>47484</v>
      </c>
      <c r="BV1708" s="323">
        <v>47848</v>
      </c>
      <c r="BW1708" s="324">
        <v>8760</v>
      </c>
      <c r="BX1708" s="325">
        <v>97.82</v>
      </c>
      <c r="BY1708" s="274">
        <f t="shared" si="522"/>
        <v>0.97533000000000003</v>
      </c>
      <c r="BZ1708" s="326">
        <f t="shared" si="531"/>
        <v>100.29425937887689</v>
      </c>
      <c r="CA1708" s="296" t="str">
        <f t="shared" si="532"/>
        <v/>
      </c>
    </row>
    <row r="1709" spans="23:79" x14ac:dyDescent="0.25">
      <c r="W1709" s="332">
        <v>44228</v>
      </c>
      <c r="X1709" s="2" t="s">
        <v>108</v>
      </c>
      <c r="Y1709" s="2" t="s">
        <v>141</v>
      </c>
      <c r="Z1709" s="323">
        <v>46388</v>
      </c>
      <c r="AA1709" s="323">
        <v>46752</v>
      </c>
      <c r="AB1709" s="324">
        <v>8760</v>
      </c>
      <c r="AC1709" s="325">
        <v>47.95</v>
      </c>
      <c r="AD1709" s="274">
        <f t="shared" si="516"/>
        <v>1.0855399999999999</v>
      </c>
      <c r="AE1709" s="326">
        <f t="shared" si="523"/>
        <v>44.171564382703544</v>
      </c>
      <c r="AF1709" s="296" t="str">
        <f t="shared" si="524"/>
        <v/>
      </c>
      <c r="AH1709" s="332">
        <v>44690</v>
      </c>
      <c r="AI1709" s="2" t="s">
        <v>108</v>
      </c>
      <c r="AJ1709" s="2" t="s">
        <v>149</v>
      </c>
      <c r="AK1709" s="323">
        <v>47484</v>
      </c>
      <c r="AL1709" s="323">
        <v>47848</v>
      </c>
      <c r="AM1709" s="324">
        <v>8760</v>
      </c>
      <c r="AN1709" s="325">
        <v>119.05</v>
      </c>
      <c r="AO1709" s="274">
        <f t="shared" si="517"/>
        <v>1.0359100000000001</v>
      </c>
      <c r="AP1709" s="326">
        <f t="shared" si="525"/>
        <v>114.92311108107846</v>
      </c>
      <c r="AQ1709" s="296" t="str">
        <f t="shared" si="526"/>
        <v/>
      </c>
      <c r="AS1709" s="332">
        <v>44711</v>
      </c>
      <c r="AT1709" s="2" t="s">
        <v>115</v>
      </c>
      <c r="AU1709" s="2" t="s">
        <v>137</v>
      </c>
      <c r="AV1709" s="323">
        <v>45108</v>
      </c>
      <c r="AW1709" s="323">
        <v>45199</v>
      </c>
      <c r="AX1709" s="324">
        <v>2208</v>
      </c>
      <c r="AY1709" s="325">
        <v>200.92</v>
      </c>
      <c r="AZ1709" s="274">
        <f t="shared" si="518"/>
        <v>1.0359100000000001</v>
      </c>
      <c r="BA1709" s="326">
        <f t="shared" si="527"/>
        <v>193.95507331718002</v>
      </c>
      <c r="BB1709" s="296" t="str">
        <f t="shared" si="528"/>
        <v/>
      </c>
      <c r="BC1709" t="str">
        <f t="shared" si="519"/>
        <v/>
      </c>
      <c r="BF1709" s="332">
        <v>45072</v>
      </c>
      <c r="BG1709" s="2" t="s">
        <v>115</v>
      </c>
      <c r="BH1709" s="2" t="s">
        <v>118</v>
      </c>
      <c r="BI1709" s="323">
        <v>45474</v>
      </c>
      <c r="BJ1709" s="323">
        <v>45565</v>
      </c>
      <c r="BK1709" s="324">
        <v>2208</v>
      </c>
      <c r="BL1709" s="325">
        <v>114.75</v>
      </c>
      <c r="BM1709" s="274">
        <f t="shared" si="520"/>
        <v>0.97533000000000003</v>
      </c>
      <c r="BN1709" s="326">
        <f t="shared" si="529"/>
        <v>117.6524868506044</v>
      </c>
      <c r="BO1709" s="296">
        <f t="shared" si="530"/>
        <v>117.6524868506044</v>
      </c>
      <c r="BP1709">
        <f t="shared" si="521"/>
        <v>1</v>
      </c>
      <c r="BR1709" s="332">
        <v>45051</v>
      </c>
      <c r="BS1709" s="2" t="s">
        <v>108</v>
      </c>
      <c r="BT1709" s="2" t="s">
        <v>153</v>
      </c>
      <c r="BU1709" s="323">
        <v>47849</v>
      </c>
      <c r="BV1709" s="323">
        <v>48213</v>
      </c>
      <c r="BW1709" s="324">
        <v>8760</v>
      </c>
      <c r="BX1709" s="325">
        <v>97.54</v>
      </c>
      <c r="BY1709" s="274">
        <f t="shared" si="522"/>
        <v>0.97533000000000003</v>
      </c>
      <c r="BZ1709" s="326">
        <f t="shared" si="531"/>
        <v>100.0071770580214</v>
      </c>
      <c r="CA1709" s="296" t="str">
        <f t="shared" si="532"/>
        <v/>
      </c>
    </row>
    <row r="1710" spans="23:79" x14ac:dyDescent="0.25">
      <c r="W1710" s="332">
        <v>44225</v>
      </c>
      <c r="X1710" s="2" t="s">
        <v>108</v>
      </c>
      <c r="Y1710" s="2" t="s">
        <v>133</v>
      </c>
      <c r="Z1710" s="323">
        <v>44562</v>
      </c>
      <c r="AA1710" s="323">
        <v>44926</v>
      </c>
      <c r="AB1710" s="324">
        <v>8760</v>
      </c>
      <c r="AC1710" s="325">
        <v>49.69</v>
      </c>
      <c r="AD1710" s="274">
        <f t="shared" si="516"/>
        <v>1.07931</v>
      </c>
      <c r="AE1710" s="326">
        <f t="shared" si="523"/>
        <v>46.03867285580602</v>
      </c>
      <c r="AF1710" s="296" t="str">
        <f t="shared" si="524"/>
        <v/>
      </c>
      <c r="AH1710" s="332">
        <v>44690</v>
      </c>
      <c r="AI1710" s="2" t="s">
        <v>108</v>
      </c>
      <c r="AJ1710" s="2" t="s">
        <v>153</v>
      </c>
      <c r="AK1710" s="323">
        <v>47849</v>
      </c>
      <c r="AL1710" s="323">
        <v>48213</v>
      </c>
      <c r="AM1710" s="324">
        <v>8760</v>
      </c>
      <c r="AN1710" s="325">
        <v>118.72</v>
      </c>
      <c r="AO1710" s="274">
        <f t="shared" si="517"/>
        <v>1.0359100000000001</v>
      </c>
      <c r="AP1710" s="326">
        <f t="shared" si="525"/>
        <v>114.60455058837157</v>
      </c>
      <c r="AQ1710" s="296" t="str">
        <f t="shared" si="526"/>
        <v/>
      </c>
      <c r="AS1710" s="332">
        <v>44711</v>
      </c>
      <c r="AT1710" s="2" t="s">
        <v>115</v>
      </c>
      <c r="AU1710" s="2" t="s">
        <v>116</v>
      </c>
      <c r="AV1710" s="323">
        <v>45200</v>
      </c>
      <c r="AW1710" s="323">
        <v>45291</v>
      </c>
      <c r="AX1710" s="324">
        <v>2209</v>
      </c>
      <c r="AY1710" s="325">
        <v>247.55</v>
      </c>
      <c r="AZ1710" s="274">
        <f t="shared" si="518"/>
        <v>1.0359100000000001</v>
      </c>
      <c r="BA1710" s="326">
        <f t="shared" si="527"/>
        <v>238.96863627149077</v>
      </c>
      <c r="BB1710" s="296" t="str">
        <f t="shared" si="528"/>
        <v/>
      </c>
      <c r="BC1710">
        <f t="shared" si="519"/>
        <v>1</v>
      </c>
      <c r="BF1710" s="332">
        <v>45072</v>
      </c>
      <c r="BG1710" s="2" t="s">
        <v>115</v>
      </c>
      <c r="BH1710" s="2" t="s">
        <v>140</v>
      </c>
      <c r="BI1710" s="323">
        <v>45566</v>
      </c>
      <c r="BJ1710" s="323">
        <v>45657</v>
      </c>
      <c r="BK1710" s="324">
        <v>2209</v>
      </c>
      <c r="BL1710" s="325">
        <v>140.12</v>
      </c>
      <c r="BM1710" s="274">
        <f t="shared" si="520"/>
        <v>0.97533000000000003</v>
      </c>
      <c r="BN1710" s="326">
        <f t="shared" si="529"/>
        <v>143.66419570811931</v>
      </c>
      <c r="BO1710" s="296" t="str">
        <f t="shared" si="530"/>
        <v/>
      </c>
      <c r="BP1710" t="str">
        <f t="shared" si="521"/>
        <v/>
      </c>
      <c r="BR1710" s="332">
        <v>45051</v>
      </c>
      <c r="BS1710" s="2" t="s">
        <v>108</v>
      </c>
      <c r="BT1710" s="2" t="s">
        <v>155</v>
      </c>
      <c r="BU1710" s="323">
        <v>48214</v>
      </c>
      <c r="BV1710" s="323">
        <v>48579</v>
      </c>
      <c r="BW1710" s="324">
        <v>8784</v>
      </c>
      <c r="BX1710" s="325">
        <v>97.04</v>
      </c>
      <c r="BY1710" s="274">
        <f t="shared" si="522"/>
        <v>0.97533000000000003</v>
      </c>
      <c r="BZ1710" s="326">
        <f t="shared" si="531"/>
        <v>99.494530056493701</v>
      </c>
      <c r="CA1710" s="296" t="str">
        <f t="shared" si="532"/>
        <v/>
      </c>
    </row>
    <row r="1711" spans="23:79" x14ac:dyDescent="0.25">
      <c r="W1711" s="332">
        <v>44225</v>
      </c>
      <c r="X1711" s="2" t="s">
        <v>108</v>
      </c>
      <c r="Y1711" s="2" t="s">
        <v>110</v>
      </c>
      <c r="Z1711" s="323">
        <v>44927</v>
      </c>
      <c r="AA1711" s="323">
        <v>45291</v>
      </c>
      <c r="AB1711" s="324">
        <v>8760</v>
      </c>
      <c r="AC1711" s="325">
        <v>49.03</v>
      </c>
      <c r="AD1711" s="274">
        <f t="shared" si="516"/>
        <v>1.07931</v>
      </c>
      <c r="AE1711" s="326">
        <f t="shared" si="523"/>
        <v>45.427171062993949</v>
      </c>
      <c r="AF1711" s="296" t="str">
        <f t="shared" si="524"/>
        <v/>
      </c>
      <c r="AH1711" s="332">
        <v>44690</v>
      </c>
      <c r="AI1711" s="2" t="s">
        <v>108</v>
      </c>
      <c r="AJ1711" s="2" t="s">
        <v>155</v>
      </c>
      <c r="AK1711" s="323">
        <v>48214</v>
      </c>
      <c r="AL1711" s="323">
        <v>48579</v>
      </c>
      <c r="AM1711" s="324">
        <v>8784</v>
      </c>
      <c r="AN1711" s="325">
        <v>118.72</v>
      </c>
      <c r="AO1711" s="274">
        <f t="shared" si="517"/>
        <v>1.0359100000000001</v>
      </c>
      <c r="AP1711" s="326">
        <f t="shared" si="525"/>
        <v>114.60455058837157</v>
      </c>
      <c r="AQ1711" s="296" t="str">
        <f t="shared" si="526"/>
        <v/>
      </c>
      <c r="AS1711" s="332">
        <v>44711</v>
      </c>
      <c r="AT1711" s="2" t="s">
        <v>115</v>
      </c>
      <c r="AU1711" s="2" t="s">
        <v>111</v>
      </c>
      <c r="AV1711" s="323">
        <v>45292</v>
      </c>
      <c r="AW1711" s="323">
        <v>45382</v>
      </c>
      <c r="AX1711" s="324">
        <v>2183</v>
      </c>
      <c r="AY1711" s="325">
        <v>229.3</v>
      </c>
      <c r="AZ1711" s="274">
        <f t="shared" si="518"/>
        <v>1.0359100000000001</v>
      </c>
      <c r="BA1711" s="326">
        <f t="shared" si="527"/>
        <v>221.35127568997305</v>
      </c>
      <c r="BB1711" s="296" t="str">
        <f t="shared" si="528"/>
        <v/>
      </c>
      <c r="BC1711">
        <f t="shared" si="519"/>
        <v>1</v>
      </c>
      <c r="BF1711" s="332">
        <v>45072</v>
      </c>
      <c r="BG1711" s="2" t="s">
        <v>115</v>
      </c>
      <c r="BH1711" s="2" t="s">
        <v>135</v>
      </c>
      <c r="BI1711" s="323">
        <v>45658</v>
      </c>
      <c r="BJ1711" s="323">
        <v>45747</v>
      </c>
      <c r="BK1711" s="324">
        <v>2159</v>
      </c>
      <c r="BL1711" s="325">
        <v>144.16999999999999</v>
      </c>
      <c r="BM1711" s="274">
        <f t="shared" si="520"/>
        <v>0.97533000000000003</v>
      </c>
      <c r="BN1711" s="326">
        <f t="shared" si="529"/>
        <v>147.81663642049355</v>
      </c>
      <c r="BO1711" s="296" t="str">
        <f t="shared" si="530"/>
        <v/>
      </c>
      <c r="BP1711" t="str">
        <f t="shared" si="521"/>
        <v/>
      </c>
      <c r="BR1711" s="332">
        <v>45051</v>
      </c>
      <c r="BS1711" s="2" t="s">
        <v>108</v>
      </c>
      <c r="BT1711" s="2" t="s">
        <v>158</v>
      </c>
      <c r="BU1711" s="323">
        <v>48580</v>
      </c>
      <c r="BV1711" s="323">
        <v>48944</v>
      </c>
      <c r="BW1711" s="324">
        <v>8760</v>
      </c>
      <c r="BX1711" s="325">
        <v>96.94</v>
      </c>
      <c r="BY1711" s="274">
        <f t="shared" si="522"/>
        <v>0.97533000000000003</v>
      </c>
      <c r="BZ1711" s="326">
        <f t="shared" si="531"/>
        <v>99.392000656188159</v>
      </c>
      <c r="CA1711" s="296" t="str">
        <f t="shared" si="532"/>
        <v/>
      </c>
    </row>
    <row r="1712" spans="23:79" x14ac:dyDescent="0.25">
      <c r="W1712" s="332">
        <v>44225</v>
      </c>
      <c r="X1712" s="2" t="s">
        <v>108</v>
      </c>
      <c r="Y1712" s="2" t="s">
        <v>111</v>
      </c>
      <c r="Z1712" s="323">
        <v>45292</v>
      </c>
      <c r="AA1712" s="323">
        <v>45657</v>
      </c>
      <c r="AB1712" s="324">
        <v>8784</v>
      </c>
      <c r="AC1712" s="325">
        <v>47.53</v>
      </c>
      <c r="AD1712" s="274">
        <f t="shared" si="516"/>
        <v>1.07931</v>
      </c>
      <c r="AE1712" s="326">
        <f t="shared" si="523"/>
        <v>44.037394261148329</v>
      </c>
      <c r="AF1712" s="296" t="str">
        <f t="shared" si="524"/>
        <v/>
      </c>
      <c r="AH1712" s="332">
        <v>44687</v>
      </c>
      <c r="AI1712" s="2" t="s">
        <v>108</v>
      </c>
      <c r="AJ1712" s="2" t="s">
        <v>110</v>
      </c>
      <c r="AK1712" s="323">
        <v>44927</v>
      </c>
      <c r="AL1712" s="323">
        <v>45291</v>
      </c>
      <c r="AM1712" s="324">
        <v>8760</v>
      </c>
      <c r="AN1712" s="325">
        <v>224.6</v>
      </c>
      <c r="AO1712" s="274">
        <f t="shared" si="517"/>
        <v>1.0359100000000001</v>
      </c>
      <c r="AP1712" s="326">
        <f t="shared" si="525"/>
        <v>216.81420200596574</v>
      </c>
      <c r="AQ1712" s="296" t="str">
        <f t="shared" si="526"/>
        <v/>
      </c>
      <c r="AS1712" s="332">
        <v>44711</v>
      </c>
      <c r="AT1712" s="2" t="s">
        <v>115</v>
      </c>
      <c r="AU1712" s="2" t="s">
        <v>117</v>
      </c>
      <c r="AV1712" s="323">
        <v>45383</v>
      </c>
      <c r="AW1712" s="323">
        <v>45473</v>
      </c>
      <c r="AX1712" s="324">
        <v>2184</v>
      </c>
      <c r="AY1712" s="325">
        <v>151</v>
      </c>
      <c r="AZ1712" s="274">
        <f t="shared" si="518"/>
        <v>1.0359100000000001</v>
      </c>
      <c r="BA1712" s="326">
        <f t="shared" si="527"/>
        <v>145.76555878406424</v>
      </c>
      <c r="BB1712" s="296" t="str">
        <f t="shared" si="528"/>
        <v/>
      </c>
      <c r="BC1712">
        <f t="shared" si="519"/>
        <v>1</v>
      </c>
      <c r="BF1712" s="332">
        <v>45072</v>
      </c>
      <c r="BG1712" s="2" t="s">
        <v>115</v>
      </c>
      <c r="BH1712" s="2" t="s">
        <v>145</v>
      </c>
      <c r="BI1712" s="323">
        <v>45748</v>
      </c>
      <c r="BJ1712" s="323">
        <v>45838</v>
      </c>
      <c r="BK1712" s="324">
        <v>2184</v>
      </c>
      <c r="BL1712" s="325">
        <v>92.85</v>
      </c>
      <c r="BM1712" s="274">
        <f t="shared" si="520"/>
        <v>0.97533000000000003</v>
      </c>
      <c r="BN1712" s="326">
        <f t="shared" si="529"/>
        <v>95.19854818369167</v>
      </c>
      <c r="BO1712" s="296" t="str">
        <f t="shared" si="530"/>
        <v/>
      </c>
      <c r="BP1712" t="str">
        <f t="shared" si="521"/>
        <v/>
      </c>
      <c r="BR1712" s="332">
        <v>45050</v>
      </c>
      <c r="BS1712" s="2" t="s">
        <v>108</v>
      </c>
      <c r="BT1712" s="2" t="s">
        <v>111</v>
      </c>
      <c r="BU1712" s="323">
        <v>45292</v>
      </c>
      <c r="BV1712" s="323">
        <v>45657</v>
      </c>
      <c r="BW1712" s="324">
        <v>8784</v>
      </c>
      <c r="BX1712" s="325">
        <v>142.76</v>
      </c>
      <c r="BY1712" s="274">
        <f t="shared" si="522"/>
        <v>0.97533000000000003</v>
      </c>
      <c r="BZ1712" s="326">
        <f t="shared" si="531"/>
        <v>146.37097187618548</v>
      </c>
      <c r="CA1712" s="296">
        <f t="shared" si="532"/>
        <v>146.37097187618548</v>
      </c>
    </row>
    <row r="1713" spans="23:79" x14ac:dyDescent="0.25">
      <c r="W1713" s="332">
        <v>44225</v>
      </c>
      <c r="X1713" s="2" t="s">
        <v>108</v>
      </c>
      <c r="Y1713" s="2" t="s">
        <v>135</v>
      </c>
      <c r="Z1713" s="323">
        <v>45658</v>
      </c>
      <c r="AA1713" s="323">
        <v>46022</v>
      </c>
      <c r="AB1713" s="324">
        <v>8760</v>
      </c>
      <c r="AC1713" s="325">
        <v>47.35</v>
      </c>
      <c r="AD1713" s="274">
        <f t="shared" si="516"/>
        <v>1.07931</v>
      </c>
      <c r="AE1713" s="326">
        <f t="shared" si="523"/>
        <v>43.87062104492685</v>
      </c>
      <c r="AF1713" s="296" t="str">
        <f t="shared" si="524"/>
        <v/>
      </c>
      <c r="AH1713" s="332">
        <v>44687</v>
      </c>
      <c r="AI1713" s="2" t="s">
        <v>108</v>
      </c>
      <c r="AJ1713" s="2" t="s">
        <v>111</v>
      </c>
      <c r="AK1713" s="323">
        <v>45292</v>
      </c>
      <c r="AL1713" s="323">
        <v>45657</v>
      </c>
      <c r="AM1713" s="324">
        <v>8784</v>
      </c>
      <c r="AN1713" s="325">
        <v>188</v>
      </c>
      <c r="AO1713" s="274">
        <f t="shared" si="517"/>
        <v>1.0359100000000001</v>
      </c>
      <c r="AP1713" s="326">
        <f t="shared" si="525"/>
        <v>181.48294736029189</v>
      </c>
      <c r="AQ1713" s="296">
        <f t="shared" si="526"/>
        <v>181.48294736029189</v>
      </c>
      <c r="AS1713" s="332">
        <v>44711</v>
      </c>
      <c r="AT1713" s="2" t="s">
        <v>115</v>
      </c>
      <c r="AU1713" s="2" t="s">
        <v>118</v>
      </c>
      <c r="AV1713" s="323">
        <v>45474</v>
      </c>
      <c r="AW1713" s="323">
        <v>45565</v>
      </c>
      <c r="AX1713" s="324">
        <v>2208</v>
      </c>
      <c r="AY1713" s="325">
        <v>151.27000000000001</v>
      </c>
      <c r="AZ1713" s="274">
        <f t="shared" si="518"/>
        <v>1.0359100000000001</v>
      </c>
      <c r="BA1713" s="326">
        <f t="shared" si="527"/>
        <v>146.02619918718807</v>
      </c>
      <c r="BB1713" s="296" t="str">
        <f t="shared" si="528"/>
        <v/>
      </c>
      <c r="BC1713">
        <f t="shared" si="519"/>
        <v>1</v>
      </c>
      <c r="BF1713" s="332">
        <v>45072</v>
      </c>
      <c r="BG1713" s="2" t="s">
        <v>115</v>
      </c>
      <c r="BH1713" s="2" t="s">
        <v>148</v>
      </c>
      <c r="BI1713" s="323">
        <v>45839</v>
      </c>
      <c r="BJ1713" s="323">
        <v>45930</v>
      </c>
      <c r="BK1713" s="324">
        <v>2208</v>
      </c>
      <c r="BL1713" s="325">
        <v>93</v>
      </c>
      <c r="BM1713" s="274">
        <f t="shared" si="520"/>
        <v>0.97533000000000003</v>
      </c>
      <c r="BN1713" s="326">
        <f t="shared" si="529"/>
        <v>95.352342284149984</v>
      </c>
      <c r="BO1713" s="296" t="str">
        <f t="shared" si="530"/>
        <v/>
      </c>
      <c r="BP1713" t="str">
        <f t="shared" si="521"/>
        <v/>
      </c>
      <c r="BR1713" s="332">
        <v>45050</v>
      </c>
      <c r="BS1713" s="2" t="s">
        <v>108</v>
      </c>
      <c r="BT1713" s="2" t="s">
        <v>135</v>
      </c>
      <c r="BU1713" s="323">
        <v>45658</v>
      </c>
      <c r="BV1713" s="323">
        <v>46022</v>
      </c>
      <c r="BW1713" s="324">
        <v>8760</v>
      </c>
      <c r="BX1713" s="325">
        <v>122.49</v>
      </c>
      <c r="BY1713" s="274">
        <f t="shared" si="522"/>
        <v>0.97533000000000003</v>
      </c>
      <c r="BZ1713" s="326">
        <f t="shared" si="531"/>
        <v>125.58826243425301</v>
      </c>
      <c r="CA1713" s="296" t="str">
        <f t="shared" si="532"/>
        <v/>
      </c>
    </row>
    <row r="1714" spans="23:79" x14ac:dyDescent="0.25">
      <c r="W1714" s="332">
        <v>44225</v>
      </c>
      <c r="X1714" s="2" t="s">
        <v>108</v>
      </c>
      <c r="Y1714" s="2" t="s">
        <v>138</v>
      </c>
      <c r="Z1714" s="323">
        <v>46023</v>
      </c>
      <c r="AA1714" s="323">
        <v>46387</v>
      </c>
      <c r="AB1714" s="324">
        <v>8760</v>
      </c>
      <c r="AC1714" s="325">
        <v>47.8</v>
      </c>
      <c r="AD1714" s="274">
        <f t="shared" si="516"/>
        <v>1.07931</v>
      </c>
      <c r="AE1714" s="326">
        <f t="shared" si="523"/>
        <v>44.287554085480537</v>
      </c>
      <c r="AF1714" s="296" t="str">
        <f t="shared" si="524"/>
        <v/>
      </c>
      <c r="AH1714" s="332">
        <v>44687</v>
      </c>
      <c r="AI1714" s="2" t="s">
        <v>108</v>
      </c>
      <c r="AJ1714" s="2" t="s">
        <v>135</v>
      </c>
      <c r="AK1714" s="323">
        <v>45658</v>
      </c>
      <c r="AL1714" s="323">
        <v>46022</v>
      </c>
      <c r="AM1714" s="324">
        <v>8760</v>
      </c>
      <c r="AN1714" s="325">
        <v>165.9</v>
      </c>
      <c r="AO1714" s="274">
        <f t="shared" si="517"/>
        <v>1.0359100000000001</v>
      </c>
      <c r="AP1714" s="326">
        <f t="shared" si="525"/>
        <v>160.14904769719377</v>
      </c>
      <c r="AQ1714" s="296" t="str">
        <f t="shared" si="526"/>
        <v/>
      </c>
      <c r="AS1714" s="332">
        <v>44711</v>
      </c>
      <c r="AT1714" s="2" t="s">
        <v>115</v>
      </c>
      <c r="AU1714" s="2" t="s">
        <v>140</v>
      </c>
      <c r="AV1714" s="323">
        <v>45566</v>
      </c>
      <c r="AW1714" s="323">
        <v>45657</v>
      </c>
      <c r="AX1714" s="324">
        <v>2209</v>
      </c>
      <c r="AY1714" s="325">
        <v>193.63</v>
      </c>
      <c r="AZ1714" s="274">
        <f t="shared" si="518"/>
        <v>1.0359100000000001</v>
      </c>
      <c r="BA1714" s="326">
        <f t="shared" si="527"/>
        <v>186.91778243283682</v>
      </c>
      <c r="BB1714" s="296" t="str">
        <f t="shared" si="528"/>
        <v/>
      </c>
      <c r="BC1714" t="str">
        <f t="shared" si="519"/>
        <v/>
      </c>
      <c r="BF1714" s="332">
        <v>45072</v>
      </c>
      <c r="BG1714" s="2" t="s">
        <v>115</v>
      </c>
      <c r="BH1714" s="2" t="s">
        <v>152</v>
      </c>
      <c r="BI1714" s="323">
        <v>45931</v>
      </c>
      <c r="BJ1714" s="323">
        <v>46022</v>
      </c>
      <c r="BK1714" s="324">
        <v>2209</v>
      </c>
      <c r="BL1714" s="325">
        <v>126.62</v>
      </c>
      <c r="BM1714" s="274">
        <f t="shared" si="520"/>
        <v>0.97533000000000003</v>
      </c>
      <c r="BN1714" s="326">
        <f t="shared" si="529"/>
        <v>129.82272666687172</v>
      </c>
      <c r="BO1714" s="296" t="str">
        <f t="shared" si="530"/>
        <v/>
      </c>
      <c r="BP1714" t="str">
        <f t="shared" si="521"/>
        <v/>
      </c>
      <c r="BR1714" s="332">
        <v>45050</v>
      </c>
      <c r="BS1714" s="2" t="s">
        <v>108</v>
      </c>
      <c r="BT1714" s="2" t="s">
        <v>138</v>
      </c>
      <c r="BU1714" s="323">
        <v>46023</v>
      </c>
      <c r="BV1714" s="323">
        <v>46387</v>
      </c>
      <c r="BW1714" s="324">
        <v>8760</v>
      </c>
      <c r="BX1714" s="325">
        <v>108.75</v>
      </c>
      <c r="BY1714" s="274">
        <f t="shared" si="522"/>
        <v>0.97533000000000003</v>
      </c>
      <c r="BZ1714" s="326">
        <f t="shared" si="531"/>
        <v>111.50072283227215</v>
      </c>
      <c r="CA1714" s="296" t="str">
        <f t="shared" si="532"/>
        <v/>
      </c>
    </row>
    <row r="1715" spans="23:79" x14ac:dyDescent="0.25">
      <c r="W1715" s="332">
        <v>44225</v>
      </c>
      <c r="X1715" s="2" t="s">
        <v>108</v>
      </c>
      <c r="Y1715" s="2" t="s">
        <v>141</v>
      </c>
      <c r="Z1715" s="323">
        <v>46388</v>
      </c>
      <c r="AA1715" s="323">
        <v>46752</v>
      </c>
      <c r="AB1715" s="324">
        <v>8760</v>
      </c>
      <c r="AC1715" s="325">
        <v>48.28</v>
      </c>
      <c r="AD1715" s="274">
        <f t="shared" si="516"/>
        <v>1.07931</v>
      </c>
      <c r="AE1715" s="326">
        <f t="shared" si="523"/>
        <v>44.732282662071142</v>
      </c>
      <c r="AF1715" s="296" t="str">
        <f t="shared" si="524"/>
        <v/>
      </c>
      <c r="AH1715" s="332">
        <v>44687</v>
      </c>
      <c r="AI1715" s="2" t="s">
        <v>108</v>
      </c>
      <c r="AJ1715" s="2" t="s">
        <v>138</v>
      </c>
      <c r="AK1715" s="323">
        <v>46023</v>
      </c>
      <c r="AL1715" s="323">
        <v>46387</v>
      </c>
      <c r="AM1715" s="324">
        <v>8760</v>
      </c>
      <c r="AN1715" s="325">
        <v>135.09</v>
      </c>
      <c r="AO1715" s="274">
        <f t="shared" si="517"/>
        <v>1.0359100000000001</v>
      </c>
      <c r="AP1715" s="326">
        <f t="shared" si="525"/>
        <v>130.40708169628635</v>
      </c>
      <c r="AQ1715" s="296" t="str">
        <f t="shared" si="526"/>
        <v/>
      </c>
      <c r="AS1715" s="332">
        <v>44711</v>
      </c>
      <c r="AT1715" s="2" t="s">
        <v>115</v>
      </c>
      <c r="AU1715" s="2" t="s">
        <v>135</v>
      </c>
      <c r="AV1715" s="323">
        <v>45658</v>
      </c>
      <c r="AW1715" s="323">
        <v>45747</v>
      </c>
      <c r="AX1715" s="324">
        <v>2159</v>
      </c>
      <c r="AY1715" s="325"/>
      <c r="AZ1715" s="274">
        <f t="shared" si="518"/>
        <v>1.0359100000000001</v>
      </c>
      <c r="BA1715" s="326" t="str">
        <f t="shared" si="527"/>
        <v/>
      </c>
      <c r="BB1715" s="296" t="str">
        <f t="shared" si="528"/>
        <v/>
      </c>
      <c r="BC1715" t="str">
        <f t="shared" si="519"/>
        <v/>
      </c>
      <c r="BF1715" s="332">
        <v>45072</v>
      </c>
      <c r="BG1715" s="2" t="s">
        <v>115</v>
      </c>
      <c r="BH1715" s="2" t="s">
        <v>138</v>
      </c>
      <c r="BI1715" s="323">
        <v>46023</v>
      </c>
      <c r="BJ1715" s="323">
        <v>46112</v>
      </c>
      <c r="BK1715" s="324">
        <v>2159</v>
      </c>
      <c r="BL1715" s="325"/>
      <c r="BM1715" s="274">
        <f t="shared" si="520"/>
        <v>0.97533000000000003</v>
      </c>
      <c r="BN1715" s="326" t="str">
        <f t="shared" si="529"/>
        <v/>
      </c>
      <c r="BO1715" s="296" t="str">
        <f t="shared" si="530"/>
        <v/>
      </c>
      <c r="BP1715" t="str">
        <f t="shared" si="521"/>
        <v/>
      </c>
      <c r="BR1715" s="332">
        <v>45050</v>
      </c>
      <c r="BS1715" s="2" t="s">
        <v>108</v>
      </c>
      <c r="BT1715" s="2" t="s">
        <v>141</v>
      </c>
      <c r="BU1715" s="323">
        <v>46388</v>
      </c>
      <c r="BV1715" s="323">
        <v>46752</v>
      </c>
      <c r="BW1715" s="324">
        <v>8760</v>
      </c>
      <c r="BX1715" s="325">
        <v>99.06</v>
      </c>
      <c r="BY1715" s="274">
        <f t="shared" si="522"/>
        <v>0.97533000000000003</v>
      </c>
      <c r="BZ1715" s="326">
        <f t="shared" si="531"/>
        <v>101.56562394266555</v>
      </c>
      <c r="CA1715" s="296" t="str">
        <f t="shared" si="532"/>
        <v/>
      </c>
    </row>
    <row r="1716" spans="23:79" x14ac:dyDescent="0.25">
      <c r="W1716" s="332">
        <v>44224</v>
      </c>
      <c r="X1716" s="2" t="s">
        <v>108</v>
      </c>
      <c r="Y1716" s="2" t="s">
        <v>133</v>
      </c>
      <c r="Z1716" s="323">
        <v>44562</v>
      </c>
      <c r="AA1716" s="323">
        <v>44926</v>
      </c>
      <c r="AB1716" s="324">
        <v>8760</v>
      </c>
      <c r="AC1716" s="325">
        <v>49.87</v>
      </c>
      <c r="AD1716" s="274">
        <f t="shared" si="516"/>
        <v>1.07931</v>
      </c>
      <c r="AE1716" s="326">
        <f t="shared" si="523"/>
        <v>46.205446072027499</v>
      </c>
      <c r="AF1716" s="296" t="str">
        <f t="shared" si="524"/>
        <v/>
      </c>
      <c r="AH1716" s="332">
        <v>44687</v>
      </c>
      <c r="AI1716" s="2" t="s">
        <v>108</v>
      </c>
      <c r="AJ1716" s="2" t="s">
        <v>141</v>
      </c>
      <c r="AK1716" s="323">
        <v>46388</v>
      </c>
      <c r="AL1716" s="323">
        <v>46752</v>
      </c>
      <c r="AM1716" s="324">
        <v>8760</v>
      </c>
      <c r="AN1716" s="325">
        <v>123.13</v>
      </c>
      <c r="AO1716" s="274">
        <f t="shared" si="517"/>
        <v>1.0359100000000001</v>
      </c>
      <c r="AP1716" s="326">
        <f t="shared" si="525"/>
        <v>118.86167717272734</v>
      </c>
      <c r="AQ1716" s="296" t="str">
        <f t="shared" si="526"/>
        <v/>
      </c>
      <c r="AS1716" s="332">
        <v>44708</v>
      </c>
      <c r="AT1716" s="2" t="s">
        <v>115</v>
      </c>
      <c r="AU1716" s="2" t="s">
        <v>200</v>
      </c>
      <c r="AV1716" s="323">
        <v>44743</v>
      </c>
      <c r="AW1716" s="323">
        <v>44834</v>
      </c>
      <c r="AX1716" s="324">
        <v>2208</v>
      </c>
      <c r="AY1716" s="325">
        <v>209.81</v>
      </c>
      <c r="AZ1716" s="274">
        <f t="shared" si="518"/>
        <v>1.0359100000000001</v>
      </c>
      <c r="BA1716" s="326">
        <f t="shared" si="527"/>
        <v>202.53689992373853</v>
      </c>
      <c r="BB1716" s="296" t="str">
        <f t="shared" si="528"/>
        <v/>
      </c>
      <c r="BC1716" t="str">
        <f t="shared" si="519"/>
        <v/>
      </c>
      <c r="BF1716" s="332">
        <v>45071</v>
      </c>
      <c r="BG1716" s="2" t="s">
        <v>115</v>
      </c>
      <c r="BH1716" s="2" t="s">
        <v>137</v>
      </c>
      <c r="BI1716" s="323">
        <v>45108</v>
      </c>
      <c r="BJ1716" s="323">
        <v>45199</v>
      </c>
      <c r="BK1716" s="324">
        <v>2208</v>
      </c>
      <c r="BL1716" s="325">
        <v>88.47</v>
      </c>
      <c r="BM1716" s="274">
        <f t="shared" si="520"/>
        <v>0.97533000000000003</v>
      </c>
      <c r="BN1716" s="326">
        <f t="shared" si="529"/>
        <v>90.707760450309124</v>
      </c>
      <c r="BO1716" s="296" t="str">
        <f t="shared" si="530"/>
        <v/>
      </c>
      <c r="BP1716" t="str">
        <f t="shared" si="521"/>
        <v/>
      </c>
      <c r="BR1716" s="332">
        <v>45050</v>
      </c>
      <c r="BS1716" s="2" t="s">
        <v>108</v>
      </c>
      <c r="BT1716" s="2" t="s">
        <v>143</v>
      </c>
      <c r="BU1716" s="323">
        <v>46753</v>
      </c>
      <c r="BV1716" s="323">
        <v>47118</v>
      </c>
      <c r="BW1716" s="324">
        <v>8784</v>
      </c>
      <c r="BX1716" s="325">
        <v>99.07</v>
      </c>
      <c r="BY1716" s="274">
        <f t="shared" si="522"/>
        <v>0.97533000000000003</v>
      </c>
      <c r="BZ1716" s="326">
        <f t="shared" si="531"/>
        <v>101.57587688269611</v>
      </c>
      <c r="CA1716" s="296" t="str">
        <f t="shared" si="532"/>
        <v/>
      </c>
    </row>
    <row r="1717" spans="23:79" x14ac:dyDescent="0.25">
      <c r="W1717" s="332">
        <v>44224</v>
      </c>
      <c r="X1717" s="2" t="s">
        <v>108</v>
      </c>
      <c r="Y1717" s="2" t="s">
        <v>110</v>
      </c>
      <c r="Z1717" s="323">
        <v>44927</v>
      </c>
      <c r="AA1717" s="323">
        <v>45291</v>
      </c>
      <c r="AB1717" s="324">
        <v>8760</v>
      </c>
      <c r="AC1717" s="325">
        <v>49.31</v>
      </c>
      <c r="AD1717" s="274">
        <f t="shared" si="516"/>
        <v>1.07931</v>
      </c>
      <c r="AE1717" s="326">
        <f t="shared" si="523"/>
        <v>45.686596066005137</v>
      </c>
      <c r="AF1717" s="296" t="str">
        <f t="shared" si="524"/>
        <v/>
      </c>
      <c r="AH1717" s="332">
        <v>44687</v>
      </c>
      <c r="AI1717" s="2" t="s">
        <v>108</v>
      </c>
      <c r="AJ1717" s="2" t="s">
        <v>143</v>
      </c>
      <c r="AK1717" s="323">
        <v>46753</v>
      </c>
      <c r="AL1717" s="323">
        <v>47118</v>
      </c>
      <c r="AM1717" s="324">
        <v>8784</v>
      </c>
      <c r="AN1717" s="325">
        <v>124.1</v>
      </c>
      <c r="AO1717" s="274">
        <f t="shared" si="517"/>
        <v>1.0359100000000001</v>
      </c>
      <c r="AP1717" s="326">
        <f t="shared" si="525"/>
        <v>119.79805195432034</v>
      </c>
      <c r="AQ1717" s="296" t="str">
        <f t="shared" si="526"/>
        <v/>
      </c>
      <c r="AS1717" s="332">
        <v>44708</v>
      </c>
      <c r="AT1717" s="2" t="s">
        <v>115</v>
      </c>
      <c r="AU1717" s="2" t="s">
        <v>186</v>
      </c>
      <c r="AV1717" s="323">
        <v>44835</v>
      </c>
      <c r="AW1717" s="323">
        <v>44926</v>
      </c>
      <c r="AX1717" s="324">
        <v>2209</v>
      </c>
      <c r="AY1717" s="325">
        <v>262.25</v>
      </c>
      <c r="AZ1717" s="274">
        <f t="shared" si="518"/>
        <v>1.0359100000000001</v>
      </c>
      <c r="BA1717" s="326">
        <f t="shared" si="527"/>
        <v>253.15905821934336</v>
      </c>
      <c r="BB1717" s="296" t="str">
        <f t="shared" si="528"/>
        <v/>
      </c>
      <c r="BC1717" t="str">
        <f t="shared" si="519"/>
        <v/>
      </c>
      <c r="BF1717" s="332">
        <v>45071</v>
      </c>
      <c r="BG1717" s="2" t="s">
        <v>115</v>
      </c>
      <c r="BH1717" s="2" t="s">
        <v>116</v>
      </c>
      <c r="BI1717" s="323">
        <v>45200</v>
      </c>
      <c r="BJ1717" s="323">
        <v>45291</v>
      </c>
      <c r="BK1717" s="324">
        <v>2209</v>
      </c>
      <c r="BL1717" s="325">
        <v>118.55</v>
      </c>
      <c r="BM1717" s="274">
        <f t="shared" si="520"/>
        <v>0.97533000000000003</v>
      </c>
      <c r="BN1717" s="326">
        <f t="shared" si="529"/>
        <v>121.54860406221484</v>
      </c>
      <c r="BO1717" s="296">
        <f t="shared" si="530"/>
        <v>121.54860406221484</v>
      </c>
      <c r="BP1717">
        <f t="shared" si="521"/>
        <v>1</v>
      </c>
      <c r="BR1717" s="332">
        <v>45050</v>
      </c>
      <c r="BS1717" s="2" t="s">
        <v>108</v>
      </c>
      <c r="BT1717" s="2" t="s">
        <v>146</v>
      </c>
      <c r="BU1717" s="323">
        <v>47119</v>
      </c>
      <c r="BV1717" s="323">
        <v>47483</v>
      </c>
      <c r="BW1717" s="324">
        <v>8760</v>
      </c>
      <c r="BX1717" s="325">
        <v>96.57</v>
      </c>
      <c r="BY1717" s="274">
        <f t="shared" si="522"/>
        <v>0.97533000000000003</v>
      </c>
      <c r="BZ1717" s="326">
        <f t="shared" si="531"/>
        <v>99.012641875057668</v>
      </c>
      <c r="CA1717" s="296" t="str">
        <f t="shared" si="532"/>
        <v/>
      </c>
    </row>
    <row r="1718" spans="23:79" x14ac:dyDescent="0.25">
      <c r="W1718" s="332">
        <v>44224</v>
      </c>
      <c r="X1718" s="2" t="s">
        <v>108</v>
      </c>
      <c r="Y1718" s="2" t="s">
        <v>111</v>
      </c>
      <c r="Z1718" s="323">
        <v>45292</v>
      </c>
      <c r="AA1718" s="323">
        <v>45657</v>
      </c>
      <c r="AB1718" s="324">
        <v>8784</v>
      </c>
      <c r="AC1718" s="325">
        <v>47.55</v>
      </c>
      <c r="AD1718" s="274">
        <f t="shared" si="516"/>
        <v>1.07931</v>
      </c>
      <c r="AE1718" s="326">
        <f t="shared" si="523"/>
        <v>44.055924618506268</v>
      </c>
      <c r="AF1718" s="296" t="str">
        <f t="shared" si="524"/>
        <v/>
      </c>
      <c r="AH1718" s="332">
        <v>44687</v>
      </c>
      <c r="AI1718" s="2" t="s">
        <v>108</v>
      </c>
      <c r="AJ1718" s="2" t="s">
        <v>146</v>
      </c>
      <c r="AK1718" s="323">
        <v>47119</v>
      </c>
      <c r="AL1718" s="323">
        <v>47483</v>
      </c>
      <c r="AM1718" s="324">
        <v>8760</v>
      </c>
      <c r="AN1718" s="325">
        <v>122.86</v>
      </c>
      <c r="AO1718" s="274">
        <f t="shared" si="517"/>
        <v>1.0359100000000001</v>
      </c>
      <c r="AP1718" s="326">
        <f t="shared" si="525"/>
        <v>118.60103676960352</v>
      </c>
      <c r="AQ1718" s="296" t="str">
        <f t="shared" si="526"/>
        <v/>
      </c>
      <c r="AS1718" s="332">
        <v>44708</v>
      </c>
      <c r="AT1718" s="2" t="s">
        <v>115</v>
      </c>
      <c r="AU1718" s="2" t="s">
        <v>110</v>
      </c>
      <c r="AV1718" s="323">
        <v>44927</v>
      </c>
      <c r="AW1718" s="323">
        <v>45016</v>
      </c>
      <c r="AX1718" s="324">
        <v>2159</v>
      </c>
      <c r="AY1718" s="325">
        <v>286.7</v>
      </c>
      <c r="AZ1718" s="274">
        <f t="shared" si="518"/>
        <v>1.0359100000000001</v>
      </c>
      <c r="BA1718" s="326">
        <f t="shared" si="527"/>
        <v>276.76149472444513</v>
      </c>
      <c r="BB1718" s="296" t="str">
        <f t="shared" si="528"/>
        <v/>
      </c>
      <c r="BC1718" t="str">
        <f t="shared" si="519"/>
        <v/>
      </c>
      <c r="BF1718" s="332">
        <v>45071</v>
      </c>
      <c r="BG1718" s="2" t="s">
        <v>115</v>
      </c>
      <c r="BH1718" s="2" t="s">
        <v>111</v>
      </c>
      <c r="BI1718" s="323">
        <v>45292</v>
      </c>
      <c r="BJ1718" s="323">
        <v>45382</v>
      </c>
      <c r="BK1718" s="324">
        <v>2183</v>
      </c>
      <c r="BL1718" s="325">
        <v>138.85</v>
      </c>
      <c r="BM1718" s="274">
        <f t="shared" si="520"/>
        <v>0.97533000000000003</v>
      </c>
      <c r="BN1718" s="326">
        <f t="shared" si="529"/>
        <v>142.36207232423897</v>
      </c>
      <c r="BO1718" s="296">
        <f t="shared" si="530"/>
        <v>142.36207232423897</v>
      </c>
      <c r="BP1718">
        <f t="shared" si="521"/>
        <v>1</v>
      </c>
      <c r="BR1718" s="332">
        <v>45050</v>
      </c>
      <c r="BS1718" s="2" t="s">
        <v>108</v>
      </c>
      <c r="BT1718" s="2" t="s">
        <v>149</v>
      </c>
      <c r="BU1718" s="323">
        <v>47484</v>
      </c>
      <c r="BV1718" s="323">
        <v>47848</v>
      </c>
      <c r="BW1718" s="324">
        <v>8760</v>
      </c>
      <c r="BX1718" s="325">
        <v>96.87</v>
      </c>
      <c r="BY1718" s="274">
        <f t="shared" si="522"/>
        <v>0.97533000000000003</v>
      </c>
      <c r="BZ1718" s="326">
        <f t="shared" si="531"/>
        <v>99.320230075974294</v>
      </c>
      <c r="CA1718" s="296" t="str">
        <f t="shared" si="532"/>
        <v/>
      </c>
    </row>
    <row r="1719" spans="23:79" x14ac:dyDescent="0.25">
      <c r="W1719" s="332">
        <v>44224</v>
      </c>
      <c r="X1719" s="2" t="s">
        <v>108</v>
      </c>
      <c r="Y1719" s="2" t="s">
        <v>135</v>
      </c>
      <c r="Z1719" s="323">
        <v>45658</v>
      </c>
      <c r="AA1719" s="323">
        <v>46022</v>
      </c>
      <c r="AB1719" s="324">
        <v>8760</v>
      </c>
      <c r="AC1719" s="325">
        <v>47.4</v>
      </c>
      <c r="AD1719" s="274">
        <f t="shared" si="516"/>
        <v>1.07931</v>
      </c>
      <c r="AE1719" s="326">
        <f t="shared" si="523"/>
        <v>43.916946938321708</v>
      </c>
      <c r="AF1719" s="296" t="str">
        <f t="shared" si="524"/>
        <v/>
      </c>
      <c r="AH1719" s="332">
        <v>44687</v>
      </c>
      <c r="AI1719" s="2" t="s">
        <v>108</v>
      </c>
      <c r="AJ1719" s="2" t="s">
        <v>149</v>
      </c>
      <c r="AK1719" s="323">
        <v>47484</v>
      </c>
      <c r="AL1719" s="323">
        <v>47848</v>
      </c>
      <c r="AM1719" s="324">
        <v>8760</v>
      </c>
      <c r="AN1719" s="325">
        <v>122.49</v>
      </c>
      <c r="AO1719" s="274">
        <f t="shared" si="517"/>
        <v>1.0359100000000001</v>
      </c>
      <c r="AP1719" s="326">
        <f t="shared" si="525"/>
        <v>118.24386288384125</v>
      </c>
      <c r="AQ1719" s="296" t="str">
        <f t="shared" si="526"/>
        <v/>
      </c>
      <c r="AS1719" s="332">
        <v>44708</v>
      </c>
      <c r="AT1719" s="2" t="s">
        <v>115</v>
      </c>
      <c r="AU1719" s="2" t="s">
        <v>134</v>
      </c>
      <c r="AV1719" s="323">
        <v>45017</v>
      </c>
      <c r="AW1719" s="323">
        <v>45107</v>
      </c>
      <c r="AX1719" s="324">
        <v>2184</v>
      </c>
      <c r="AY1719" s="325">
        <v>195.14</v>
      </c>
      <c r="AZ1719" s="274">
        <f t="shared" si="518"/>
        <v>1.0359100000000001</v>
      </c>
      <c r="BA1719" s="326">
        <f t="shared" si="527"/>
        <v>188.37543802067745</v>
      </c>
      <c r="BB1719" s="296" t="str">
        <f t="shared" si="528"/>
        <v/>
      </c>
      <c r="BC1719" t="str">
        <f t="shared" si="519"/>
        <v/>
      </c>
      <c r="BF1719" s="332">
        <v>45071</v>
      </c>
      <c r="BG1719" s="2" t="s">
        <v>115</v>
      </c>
      <c r="BH1719" s="2" t="s">
        <v>117</v>
      </c>
      <c r="BI1719" s="323">
        <v>45383</v>
      </c>
      <c r="BJ1719" s="323">
        <v>45473</v>
      </c>
      <c r="BK1719" s="324">
        <v>2184</v>
      </c>
      <c r="BL1719" s="325">
        <v>111.24</v>
      </c>
      <c r="BM1719" s="274">
        <f t="shared" si="520"/>
        <v>0.97533000000000003</v>
      </c>
      <c r="BN1719" s="326">
        <f t="shared" si="529"/>
        <v>114.05370489988003</v>
      </c>
      <c r="BO1719" s="296">
        <f t="shared" si="530"/>
        <v>114.05370489988003</v>
      </c>
      <c r="BP1719">
        <f t="shared" si="521"/>
        <v>1</v>
      </c>
      <c r="BR1719" s="332">
        <v>45050</v>
      </c>
      <c r="BS1719" s="2" t="s">
        <v>108</v>
      </c>
      <c r="BT1719" s="2" t="s">
        <v>153</v>
      </c>
      <c r="BU1719" s="323">
        <v>47849</v>
      </c>
      <c r="BV1719" s="323">
        <v>48213</v>
      </c>
      <c r="BW1719" s="324">
        <v>8760</v>
      </c>
      <c r="BX1719" s="325">
        <v>96.59</v>
      </c>
      <c r="BY1719" s="274">
        <f t="shared" si="522"/>
        <v>0.97533000000000003</v>
      </c>
      <c r="BZ1719" s="326">
        <f t="shared" si="531"/>
        <v>99.033147755118776</v>
      </c>
      <c r="CA1719" s="296" t="str">
        <f t="shared" si="532"/>
        <v/>
      </c>
    </row>
    <row r="1720" spans="23:79" x14ac:dyDescent="0.25">
      <c r="W1720" s="332">
        <v>44224</v>
      </c>
      <c r="X1720" s="2" t="s">
        <v>108</v>
      </c>
      <c r="Y1720" s="2" t="s">
        <v>138</v>
      </c>
      <c r="Z1720" s="323">
        <v>46023</v>
      </c>
      <c r="AA1720" s="323">
        <v>46387</v>
      </c>
      <c r="AB1720" s="324">
        <v>8760</v>
      </c>
      <c r="AC1720" s="325">
        <v>47.85</v>
      </c>
      <c r="AD1720" s="274">
        <f t="shared" si="516"/>
        <v>1.07931</v>
      </c>
      <c r="AE1720" s="326">
        <f t="shared" si="523"/>
        <v>44.333879978875395</v>
      </c>
      <c r="AF1720" s="296" t="str">
        <f t="shared" si="524"/>
        <v/>
      </c>
      <c r="AH1720" s="332">
        <v>44687</v>
      </c>
      <c r="AI1720" s="2" t="s">
        <v>108</v>
      </c>
      <c r="AJ1720" s="2" t="s">
        <v>153</v>
      </c>
      <c r="AK1720" s="323">
        <v>47849</v>
      </c>
      <c r="AL1720" s="323">
        <v>48213</v>
      </c>
      <c r="AM1720" s="324">
        <v>8760</v>
      </c>
      <c r="AN1720" s="325">
        <v>122.16</v>
      </c>
      <c r="AO1720" s="274">
        <f t="shared" si="517"/>
        <v>1.0359100000000001</v>
      </c>
      <c r="AP1720" s="326">
        <f t="shared" si="525"/>
        <v>117.92530239113435</v>
      </c>
      <c r="AQ1720" s="296" t="str">
        <f t="shared" si="526"/>
        <v/>
      </c>
      <c r="AS1720" s="332">
        <v>44708</v>
      </c>
      <c r="AT1720" s="2" t="s">
        <v>115</v>
      </c>
      <c r="AU1720" s="2" t="s">
        <v>137</v>
      </c>
      <c r="AV1720" s="323">
        <v>45108</v>
      </c>
      <c r="AW1720" s="323">
        <v>45199</v>
      </c>
      <c r="AX1720" s="324">
        <v>2208</v>
      </c>
      <c r="AY1720" s="325">
        <v>198.03</v>
      </c>
      <c r="AZ1720" s="274">
        <f t="shared" si="518"/>
        <v>1.0359100000000001</v>
      </c>
      <c r="BA1720" s="326">
        <f t="shared" si="527"/>
        <v>191.16525566892875</v>
      </c>
      <c r="BB1720" s="296" t="str">
        <f t="shared" si="528"/>
        <v/>
      </c>
      <c r="BC1720" t="str">
        <f t="shared" si="519"/>
        <v/>
      </c>
      <c r="BF1720" s="332">
        <v>45071</v>
      </c>
      <c r="BG1720" s="2" t="s">
        <v>115</v>
      </c>
      <c r="BH1720" s="2" t="s">
        <v>118</v>
      </c>
      <c r="BI1720" s="323">
        <v>45474</v>
      </c>
      <c r="BJ1720" s="323">
        <v>45565</v>
      </c>
      <c r="BK1720" s="324">
        <v>2208</v>
      </c>
      <c r="BL1720" s="325">
        <v>116.7</v>
      </c>
      <c r="BM1720" s="274">
        <f t="shared" si="520"/>
        <v>0.97533000000000003</v>
      </c>
      <c r="BN1720" s="326">
        <f t="shared" si="529"/>
        <v>119.65181015656239</v>
      </c>
      <c r="BO1720" s="296">
        <f t="shared" si="530"/>
        <v>119.65181015656239</v>
      </c>
      <c r="BP1720">
        <f t="shared" si="521"/>
        <v>1</v>
      </c>
      <c r="BR1720" s="332">
        <v>45050</v>
      </c>
      <c r="BS1720" s="2" t="s">
        <v>108</v>
      </c>
      <c r="BT1720" s="2" t="s">
        <v>155</v>
      </c>
      <c r="BU1720" s="323">
        <v>48214</v>
      </c>
      <c r="BV1720" s="323">
        <v>48579</v>
      </c>
      <c r="BW1720" s="324">
        <v>8784</v>
      </c>
      <c r="BX1720" s="325">
        <v>96.09</v>
      </c>
      <c r="BY1720" s="274">
        <f t="shared" si="522"/>
        <v>0.97533000000000003</v>
      </c>
      <c r="BZ1720" s="326">
        <f t="shared" si="531"/>
        <v>98.520500753591094</v>
      </c>
      <c r="CA1720" s="296" t="str">
        <f t="shared" si="532"/>
        <v/>
      </c>
    </row>
    <row r="1721" spans="23:79" x14ac:dyDescent="0.25">
      <c r="W1721" s="332">
        <v>44224</v>
      </c>
      <c r="X1721" s="2" t="s">
        <v>108</v>
      </c>
      <c r="Y1721" s="2" t="s">
        <v>141</v>
      </c>
      <c r="Z1721" s="323">
        <v>46388</v>
      </c>
      <c r="AA1721" s="323">
        <v>46752</v>
      </c>
      <c r="AB1721" s="324">
        <v>8760</v>
      </c>
      <c r="AC1721" s="325">
        <v>48.33</v>
      </c>
      <c r="AD1721" s="274">
        <f t="shared" si="516"/>
        <v>1.07931</v>
      </c>
      <c r="AE1721" s="326">
        <f t="shared" si="523"/>
        <v>44.778608555465993</v>
      </c>
      <c r="AF1721" s="296" t="str">
        <f t="shared" si="524"/>
        <v/>
      </c>
      <c r="AH1721" s="332">
        <v>44687</v>
      </c>
      <c r="AI1721" s="2" t="s">
        <v>108</v>
      </c>
      <c r="AJ1721" s="2" t="s">
        <v>155</v>
      </c>
      <c r="AK1721" s="323">
        <v>48214</v>
      </c>
      <c r="AL1721" s="323">
        <v>48579</v>
      </c>
      <c r="AM1721" s="324">
        <v>8784</v>
      </c>
      <c r="AN1721" s="325">
        <v>122.16</v>
      </c>
      <c r="AO1721" s="274">
        <f t="shared" si="517"/>
        <v>1.0359100000000001</v>
      </c>
      <c r="AP1721" s="326">
        <f t="shared" si="525"/>
        <v>117.92530239113435</v>
      </c>
      <c r="AQ1721" s="296" t="str">
        <f t="shared" si="526"/>
        <v/>
      </c>
      <c r="AS1721" s="332">
        <v>44708</v>
      </c>
      <c r="AT1721" s="2" t="s">
        <v>115</v>
      </c>
      <c r="AU1721" s="2" t="s">
        <v>116</v>
      </c>
      <c r="AV1721" s="323">
        <v>45200</v>
      </c>
      <c r="AW1721" s="323">
        <v>45291</v>
      </c>
      <c r="AX1721" s="324">
        <v>2209</v>
      </c>
      <c r="AY1721" s="325">
        <v>249.4</v>
      </c>
      <c r="AZ1721" s="274">
        <f t="shared" si="518"/>
        <v>1.0359100000000001</v>
      </c>
      <c r="BA1721" s="326">
        <f t="shared" si="527"/>
        <v>240.75450570030213</v>
      </c>
      <c r="BB1721" s="296" t="str">
        <f t="shared" si="528"/>
        <v/>
      </c>
      <c r="BC1721">
        <f t="shared" si="519"/>
        <v>1</v>
      </c>
      <c r="BF1721" s="332">
        <v>45071</v>
      </c>
      <c r="BG1721" s="2" t="s">
        <v>115</v>
      </c>
      <c r="BH1721" s="2" t="s">
        <v>140</v>
      </c>
      <c r="BI1721" s="323">
        <v>45566</v>
      </c>
      <c r="BJ1721" s="323">
        <v>45657</v>
      </c>
      <c r="BK1721" s="324">
        <v>2209</v>
      </c>
      <c r="BL1721" s="325">
        <v>144.74</v>
      </c>
      <c r="BM1721" s="274">
        <f t="shared" si="520"/>
        <v>0.97533000000000003</v>
      </c>
      <c r="BN1721" s="326">
        <f t="shared" si="529"/>
        <v>148.40105400223516</v>
      </c>
      <c r="BO1721" s="296" t="str">
        <f t="shared" si="530"/>
        <v/>
      </c>
      <c r="BP1721" t="str">
        <f t="shared" si="521"/>
        <v/>
      </c>
      <c r="BR1721" s="332">
        <v>45050</v>
      </c>
      <c r="BS1721" s="2" t="s">
        <v>108</v>
      </c>
      <c r="BT1721" s="2" t="s">
        <v>158</v>
      </c>
      <c r="BU1721" s="323">
        <v>48580</v>
      </c>
      <c r="BV1721" s="323">
        <v>48944</v>
      </c>
      <c r="BW1721" s="324">
        <v>8760</v>
      </c>
      <c r="BX1721" s="325">
        <v>95.99</v>
      </c>
      <c r="BY1721" s="274">
        <f t="shared" si="522"/>
        <v>0.97533000000000003</v>
      </c>
      <c r="BZ1721" s="326">
        <f t="shared" si="531"/>
        <v>98.417971353285552</v>
      </c>
      <c r="CA1721" s="296" t="str">
        <f t="shared" si="532"/>
        <v/>
      </c>
    </row>
    <row r="1722" spans="23:79" x14ac:dyDescent="0.25">
      <c r="W1722" s="332">
        <v>44223</v>
      </c>
      <c r="X1722" s="2" t="s">
        <v>108</v>
      </c>
      <c r="Y1722" s="2" t="s">
        <v>133</v>
      </c>
      <c r="Z1722" s="323">
        <v>44562</v>
      </c>
      <c r="AA1722" s="323">
        <v>44926</v>
      </c>
      <c r="AB1722" s="324">
        <v>8760</v>
      </c>
      <c r="AC1722" s="325">
        <v>48.81</v>
      </c>
      <c r="AD1722" s="274">
        <f t="shared" si="516"/>
        <v>1.07931</v>
      </c>
      <c r="AE1722" s="326">
        <f t="shared" si="523"/>
        <v>45.223337132056592</v>
      </c>
      <c r="AF1722" s="296" t="str">
        <f t="shared" si="524"/>
        <v/>
      </c>
      <c r="AH1722" s="332">
        <v>44686</v>
      </c>
      <c r="AI1722" s="2" t="s">
        <v>108</v>
      </c>
      <c r="AJ1722" s="2" t="s">
        <v>110</v>
      </c>
      <c r="AK1722" s="323">
        <v>44927</v>
      </c>
      <c r="AL1722" s="323">
        <v>45291</v>
      </c>
      <c r="AM1722" s="324">
        <v>8760</v>
      </c>
      <c r="AN1722" s="325">
        <v>224.07</v>
      </c>
      <c r="AO1722" s="274">
        <f t="shared" si="517"/>
        <v>1.0359100000000001</v>
      </c>
      <c r="AP1722" s="326">
        <f t="shared" si="525"/>
        <v>216.30257454798195</v>
      </c>
      <c r="AQ1722" s="296" t="str">
        <f t="shared" si="526"/>
        <v/>
      </c>
      <c r="AS1722" s="332">
        <v>44708</v>
      </c>
      <c r="AT1722" s="2" t="s">
        <v>115</v>
      </c>
      <c r="AU1722" s="2" t="s">
        <v>111</v>
      </c>
      <c r="AV1722" s="323">
        <v>45292</v>
      </c>
      <c r="AW1722" s="323">
        <v>45382</v>
      </c>
      <c r="AX1722" s="324">
        <v>2183</v>
      </c>
      <c r="AY1722" s="325">
        <v>232</v>
      </c>
      <c r="AZ1722" s="274">
        <f t="shared" si="518"/>
        <v>1.0359100000000001</v>
      </c>
      <c r="BA1722" s="326">
        <f t="shared" si="527"/>
        <v>223.95767972121129</v>
      </c>
      <c r="BB1722" s="296" t="str">
        <f t="shared" si="528"/>
        <v/>
      </c>
      <c r="BC1722">
        <f t="shared" si="519"/>
        <v>1</v>
      </c>
      <c r="BF1722" s="332">
        <v>45071</v>
      </c>
      <c r="BG1722" s="2" t="s">
        <v>115</v>
      </c>
      <c r="BH1722" s="2" t="s">
        <v>135</v>
      </c>
      <c r="BI1722" s="323">
        <v>45658</v>
      </c>
      <c r="BJ1722" s="323">
        <v>45747</v>
      </c>
      <c r="BK1722" s="324">
        <v>2159</v>
      </c>
      <c r="BL1722" s="325">
        <v>147.91999999999999</v>
      </c>
      <c r="BM1722" s="274">
        <f t="shared" si="520"/>
        <v>0.97533000000000003</v>
      </c>
      <c r="BN1722" s="326">
        <f t="shared" si="529"/>
        <v>151.66148893195123</v>
      </c>
      <c r="BO1722" s="296" t="str">
        <f t="shared" si="530"/>
        <v/>
      </c>
      <c r="BP1722" t="str">
        <f t="shared" si="521"/>
        <v/>
      </c>
      <c r="BR1722" s="332">
        <v>45049</v>
      </c>
      <c r="BS1722" s="2" t="s">
        <v>108</v>
      </c>
      <c r="BT1722" s="2" t="s">
        <v>111</v>
      </c>
      <c r="BU1722" s="323">
        <v>45292</v>
      </c>
      <c r="BV1722" s="323">
        <v>45657</v>
      </c>
      <c r="BW1722" s="324">
        <v>8784</v>
      </c>
      <c r="BX1722" s="325">
        <v>144.13</v>
      </c>
      <c r="BY1722" s="274">
        <f t="shared" si="522"/>
        <v>0.97533000000000003</v>
      </c>
      <c r="BZ1722" s="326">
        <f t="shared" si="531"/>
        <v>147.77562466037136</v>
      </c>
      <c r="CA1722" s="296">
        <f t="shared" si="532"/>
        <v>147.77562466037136</v>
      </c>
    </row>
    <row r="1723" spans="23:79" x14ac:dyDescent="0.25">
      <c r="W1723" s="332">
        <v>44223</v>
      </c>
      <c r="X1723" s="2" t="s">
        <v>108</v>
      </c>
      <c r="Y1723" s="2" t="s">
        <v>110</v>
      </c>
      <c r="Z1723" s="323">
        <v>44927</v>
      </c>
      <c r="AA1723" s="323">
        <v>45291</v>
      </c>
      <c r="AB1723" s="324">
        <v>8760</v>
      </c>
      <c r="AC1723" s="325">
        <v>48.43</v>
      </c>
      <c r="AD1723" s="274">
        <f t="shared" si="516"/>
        <v>1.07931</v>
      </c>
      <c r="AE1723" s="326">
        <f t="shared" si="523"/>
        <v>44.871260342255702</v>
      </c>
      <c r="AF1723" s="296" t="str">
        <f t="shared" si="524"/>
        <v/>
      </c>
      <c r="AH1723" s="332">
        <v>44686</v>
      </c>
      <c r="AI1723" s="2" t="s">
        <v>108</v>
      </c>
      <c r="AJ1723" s="2" t="s">
        <v>111</v>
      </c>
      <c r="AK1723" s="323">
        <v>45292</v>
      </c>
      <c r="AL1723" s="323">
        <v>45657</v>
      </c>
      <c r="AM1723" s="324">
        <v>8784</v>
      </c>
      <c r="AN1723" s="325">
        <v>188</v>
      </c>
      <c r="AO1723" s="274">
        <f t="shared" si="517"/>
        <v>1.0359100000000001</v>
      </c>
      <c r="AP1723" s="326">
        <f t="shared" si="525"/>
        <v>181.48294736029189</v>
      </c>
      <c r="AQ1723" s="296">
        <f t="shared" si="526"/>
        <v>181.48294736029189</v>
      </c>
      <c r="AS1723" s="332">
        <v>44708</v>
      </c>
      <c r="AT1723" s="2" t="s">
        <v>115</v>
      </c>
      <c r="AU1723" s="2" t="s">
        <v>117</v>
      </c>
      <c r="AV1723" s="323">
        <v>45383</v>
      </c>
      <c r="AW1723" s="323">
        <v>45473</v>
      </c>
      <c r="AX1723" s="324">
        <v>2184</v>
      </c>
      <c r="AY1723" s="325">
        <v>152.43</v>
      </c>
      <c r="AZ1723" s="274">
        <f t="shared" si="518"/>
        <v>1.0359100000000001</v>
      </c>
      <c r="BA1723" s="326">
        <f t="shared" si="527"/>
        <v>147.14598758579413</v>
      </c>
      <c r="BB1723" s="296" t="str">
        <f t="shared" si="528"/>
        <v/>
      </c>
      <c r="BC1723">
        <f t="shared" si="519"/>
        <v>1</v>
      </c>
      <c r="BF1723" s="332">
        <v>45071</v>
      </c>
      <c r="BG1723" s="2" t="s">
        <v>115</v>
      </c>
      <c r="BH1723" s="2" t="s">
        <v>145</v>
      </c>
      <c r="BI1723" s="323">
        <v>45748</v>
      </c>
      <c r="BJ1723" s="323">
        <v>45838</v>
      </c>
      <c r="BK1723" s="324">
        <v>2184</v>
      </c>
      <c r="BL1723" s="325">
        <v>95.72</v>
      </c>
      <c r="BM1723" s="274">
        <f t="shared" si="520"/>
        <v>0.97533000000000003</v>
      </c>
      <c r="BN1723" s="326">
        <f t="shared" si="529"/>
        <v>98.141141972460602</v>
      </c>
      <c r="BO1723" s="296" t="str">
        <f t="shared" si="530"/>
        <v/>
      </c>
      <c r="BP1723" t="str">
        <f t="shared" si="521"/>
        <v/>
      </c>
      <c r="BR1723" s="332">
        <v>45049</v>
      </c>
      <c r="BS1723" s="2" t="s">
        <v>108</v>
      </c>
      <c r="BT1723" s="2" t="s">
        <v>135</v>
      </c>
      <c r="BU1723" s="323">
        <v>45658</v>
      </c>
      <c r="BV1723" s="323">
        <v>46022</v>
      </c>
      <c r="BW1723" s="324">
        <v>8760</v>
      </c>
      <c r="BX1723" s="325">
        <v>123.6</v>
      </c>
      <c r="BY1723" s="274">
        <f t="shared" si="522"/>
        <v>0.97533000000000003</v>
      </c>
      <c r="BZ1723" s="326">
        <f t="shared" si="531"/>
        <v>126.72633877764449</v>
      </c>
      <c r="CA1723" s="296" t="str">
        <f t="shared" si="532"/>
        <v/>
      </c>
    </row>
    <row r="1724" spans="23:79" x14ac:dyDescent="0.25">
      <c r="W1724" s="332">
        <v>44223</v>
      </c>
      <c r="X1724" s="2" t="s">
        <v>108</v>
      </c>
      <c r="Y1724" s="2" t="s">
        <v>111</v>
      </c>
      <c r="Z1724" s="323">
        <v>45292</v>
      </c>
      <c r="AA1724" s="323">
        <v>45657</v>
      </c>
      <c r="AB1724" s="324">
        <v>8784</v>
      </c>
      <c r="AC1724" s="325">
        <v>46.97</v>
      </c>
      <c r="AD1724" s="274">
        <f t="shared" si="516"/>
        <v>1.07931</v>
      </c>
      <c r="AE1724" s="326">
        <f t="shared" si="523"/>
        <v>43.51854425512596</v>
      </c>
      <c r="AF1724" s="296" t="str">
        <f t="shared" si="524"/>
        <v/>
      </c>
      <c r="AH1724" s="332">
        <v>44686</v>
      </c>
      <c r="AI1724" s="2" t="s">
        <v>108</v>
      </c>
      <c r="AJ1724" s="2" t="s">
        <v>135</v>
      </c>
      <c r="AK1724" s="323">
        <v>45658</v>
      </c>
      <c r="AL1724" s="323">
        <v>46022</v>
      </c>
      <c r="AM1724" s="324">
        <v>8760</v>
      </c>
      <c r="AN1724" s="325">
        <v>164.07</v>
      </c>
      <c r="AO1724" s="274">
        <f t="shared" si="517"/>
        <v>1.0359100000000001</v>
      </c>
      <c r="AP1724" s="326">
        <f t="shared" si="525"/>
        <v>158.38248496491005</v>
      </c>
      <c r="AQ1724" s="296" t="str">
        <f t="shared" si="526"/>
        <v/>
      </c>
      <c r="AS1724" s="332">
        <v>44708</v>
      </c>
      <c r="AT1724" s="2" t="s">
        <v>115</v>
      </c>
      <c r="AU1724" s="2" t="s">
        <v>118</v>
      </c>
      <c r="AV1724" s="323">
        <v>45474</v>
      </c>
      <c r="AW1724" s="323">
        <v>45565</v>
      </c>
      <c r="AX1724" s="324">
        <v>2208</v>
      </c>
      <c r="AY1724" s="325">
        <v>154</v>
      </c>
      <c r="AZ1724" s="274">
        <f t="shared" si="518"/>
        <v>1.0359100000000001</v>
      </c>
      <c r="BA1724" s="326">
        <f t="shared" si="527"/>
        <v>148.66156326321783</v>
      </c>
      <c r="BB1724" s="296" t="str">
        <f t="shared" si="528"/>
        <v/>
      </c>
      <c r="BC1724">
        <f t="shared" si="519"/>
        <v>1</v>
      </c>
      <c r="BF1724" s="332">
        <v>45071</v>
      </c>
      <c r="BG1724" s="2" t="s">
        <v>115</v>
      </c>
      <c r="BH1724" s="2" t="s">
        <v>148</v>
      </c>
      <c r="BI1724" s="323">
        <v>45839</v>
      </c>
      <c r="BJ1724" s="323">
        <v>45930</v>
      </c>
      <c r="BK1724" s="324">
        <v>2208</v>
      </c>
      <c r="BL1724" s="325">
        <v>94.56</v>
      </c>
      <c r="BM1724" s="274">
        <f t="shared" si="520"/>
        <v>0.97533000000000003</v>
      </c>
      <c r="BN1724" s="326">
        <f t="shared" si="529"/>
        <v>96.95180092891637</v>
      </c>
      <c r="BO1724" s="296" t="str">
        <f t="shared" si="530"/>
        <v/>
      </c>
      <c r="BP1724" t="str">
        <f t="shared" si="521"/>
        <v/>
      </c>
      <c r="BR1724" s="332">
        <v>45049</v>
      </c>
      <c r="BS1724" s="2" t="s">
        <v>108</v>
      </c>
      <c r="BT1724" s="2" t="s">
        <v>138</v>
      </c>
      <c r="BU1724" s="323">
        <v>46023</v>
      </c>
      <c r="BV1724" s="323">
        <v>46387</v>
      </c>
      <c r="BW1724" s="324">
        <v>8760</v>
      </c>
      <c r="BX1724" s="325">
        <v>109.25</v>
      </c>
      <c r="BY1724" s="274">
        <f t="shared" si="522"/>
        <v>0.97533000000000003</v>
      </c>
      <c r="BZ1724" s="326">
        <f t="shared" si="531"/>
        <v>112.01336983379984</v>
      </c>
      <c r="CA1724" s="296" t="str">
        <f t="shared" si="532"/>
        <v/>
      </c>
    </row>
    <row r="1725" spans="23:79" x14ac:dyDescent="0.25">
      <c r="W1725" s="332">
        <v>44223</v>
      </c>
      <c r="X1725" s="2" t="s">
        <v>108</v>
      </c>
      <c r="Y1725" s="2" t="s">
        <v>135</v>
      </c>
      <c r="Z1725" s="323">
        <v>45658</v>
      </c>
      <c r="AA1725" s="323">
        <v>46022</v>
      </c>
      <c r="AB1725" s="324">
        <v>8760</v>
      </c>
      <c r="AC1725" s="325">
        <v>47.1</v>
      </c>
      <c r="AD1725" s="274">
        <f t="shared" si="516"/>
        <v>1.07931</v>
      </c>
      <c r="AE1725" s="326">
        <f t="shared" si="523"/>
        <v>43.638991577952581</v>
      </c>
      <c r="AF1725" s="296" t="str">
        <f t="shared" si="524"/>
        <v/>
      </c>
      <c r="AH1725" s="332">
        <v>44686</v>
      </c>
      <c r="AI1725" s="2" t="s">
        <v>108</v>
      </c>
      <c r="AJ1725" s="2" t="s">
        <v>138</v>
      </c>
      <c r="AK1725" s="323">
        <v>46023</v>
      </c>
      <c r="AL1725" s="323">
        <v>46387</v>
      </c>
      <c r="AM1725" s="324">
        <v>8760</v>
      </c>
      <c r="AN1725" s="325">
        <v>137.38</v>
      </c>
      <c r="AO1725" s="274">
        <f t="shared" si="517"/>
        <v>1.0359100000000001</v>
      </c>
      <c r="AP1725" s="326">
        <f t="shared" si="525"/>
        <v>132.6176984487069</v>
      </c>
      <c r="AQ1725" s="296" t="str">
        <f t="shared" si="526"/>
        <v/>
      </c>
      <c r="AS1725" s="332">
        <v>44708</v>
      </c>
      <c r="AT1725" s="2" t="s">
        <v>115</v>
      </c>
      <c r="AU1725" s="2" t="s">
        <v>140</v>
      </c>
      <c r="AV1725" s="323">
        <v>45566</v>
      </c>
      <c r="AW1725" s="323">
        <v>45657</v>
      </c>
      <c r="AX1725" s="324">
        <v>2209</v>
      </c>
      <c r="AY1725" s="325">
        <v>193.8</v>
      </c>
      <c r="AZ1725" s="274">
        <f t="shared" si="518"/>
        <v>1.0359100000000001</v>
      </c>
      <c r="BA1725" s="326">
        <f t="shared" si="527"/>
        <v>187.0818893533222</v>
      </c>
      <c r="BB1725" s="296" t="str">
        <f t="shared" si="528"/>
        <v/>
      </c>
      <c r="BC1725" t="str">
        <f t="shared" si="519"/>
        <v/>
      </c>
      <c r="BF1725" s="332">
        <v>45071</v>
      </c>
      <c r="BG1725" s="2" t="s">
        <v>115</v>
      </c>
      <c r="BH1725" s="2" t="s">
        <v>152</v>
      </c>
      <c r="BI1725" s="323">
        <v>45931</v>
      </c>
      <c r="BJ1725" s="323">
        <v>46022</v>
      </c>
      <c r="BK1725" s="324">
        <v>2209</v>
      </c>
      <c r="BL1725" s="325">
        <v>123.12</v>
      </c>
      <c r="BM1725" s="274">
        <f t="shared" si="520"/>
        <v>0.97533000000000003</v>
      </c>
      <c r="BN1725" s="326">
        <f t="shared" si="529"/>
        <v>126.23419765617791</v>
      </c>
      <c r="BO1725" s="296" t="str">
        <f t="shared" si="530"/>
        <v/>
      </c>
      <c r="BP1725" t="str">
        <f t="shared" si="521"/>
        <v/>
      </c>
      <c r="BR1725" s="332">
        <v>45049</v>
      </c>
      <c r="BS1725" s="2" t="s">
        <v>108</v>
      </c>
      <c r="BT1725" s="2" t="s">
        <v>141</v>
      </c>
      <c r="BU1725" s="323">
        <v>46388</v>
      </c>
      <c r="BV1725" s="323">
        <v>46752</v>
      </c>
      <c r="BW1725" s="324">
        <v>8760</v>
      </c>
      <c r="BX1725" s="325">
        <v>99.08</v>
      </c>
      <c r="BY1725" s="274">
        <f t="shared" si="522"/>
        <v>0.97533000000000003</v>
      </c>
      <c r="BZ1725" s="326">
        <f t="shared" si="531"/>
        <v>101.58612982272666</v>
      </c>
      <c r="CA1725" s="296" t="str">
        <f t="shared" si="532"/>
        <v/>
      </c>
    </row>
    <row r="1726" spans="23:79" x14ac:dyDescent="0.25">
      <c r="W1726" s="332">
        <v>44223</v>
      </c>
      <c r="X1726" s="2" t="s">
        <v>108</v>
      </c>
      <c r="Y1726" s="2" t="s">
        <v>138</v>
      </c>
      <c r="Z1726" s="323">
        <v>46023</v>
      </c>
      <c r="AA1726" s="323">
        <v>46387</v>
      </c>
      <c r="AB1726" s="324">
        <v>8760</v>
      </c>
      <c r="AC1726" s="325">
        <v>47.55</v>
      </c>
      <c r="AD1726" s="274">
        <f t="shared" si="516"/>
        <v>1.07931</v>
      </c>
      <c r="AE1726" s="326">
        <f t="shared" si="523"/>
        <v>44.055924618506268</v>
      </c>
      <c r="AF1726" s="296" t="str">
        <f t="shared" si="524"/>
        <v/>
      </c>
      <c r="AH1726" s="332">
        <v>44686</v>
      </c>
      <c r="AI1726" s="2" t="s">
        <v>108</v>
      </c>
      <c r="AJ1726" s="2" t="s">
        <v>141</v>
      </c>
      <c r="AK1726" s="323">
        <v>46388</v>
      </c>
      <c r="AL1726" s="323">
        <v>46752</v>
      </c>
      <c r="AM1726" s="324">
        <v>8760</v>
      </c>
      <c r="AN1726" s="325">
        <v>125.75</v>
      </c>
      <c r="AO1726" s="274">
        <f t="shared" si="517"/>
        <v>1.0359100000000001</v>
      </c>
      <c r="AP1726" s="326">
        <f t="shared" si="525"/>
        <v>121.39085441785483</v>
      </c>
      <c r="AQ1726" s="296" t="str">
        <f t="shared" si="526"/>
        <v/>
      </c>
      <c r="AS1726" s="332">
        <v>44708</v>
      </c>
      <c r="AT1726" s="2" t="s">
        <v>115</v>
      </c>
      <c r="AU1726" s="2" t="s">
        <v>135</v>
      </c>
      <c r="AV1726" s="323">
        <v>45658</v>
      </c>
      <c r="AW1726" s="323">
        <v>45747</v>
      </c>
      <c r="AX1726" s="324">
        <v>2159</v>
      </c>
      <c r="AY1726" s="325"/>
      <c r="AZ1726" s="274">
        <f t="shared" si="518"/>
        <v>1.0359100000000001</v>
      </c>
      <c r="BA1726" s="326" t="str">
        <f t="shared" si="527"/>
        <v/>
      </c>
      <c r="BB1726" s="296" t="str">
        <f t="shared" si="528"/>
        <v/>
      </c>
      <c r="BC1726" t="str">
        <f t="shared" si="519"/>
        <v/>
      </c>
      <c r="BF1726" s="332">
        <v>45071</v>
      </c>
      <c r="BG1726" s="2" t="s">
        <v>115</v>
      </c>
      <c r="BH1726" s="2" t="s">
        <v>138</v>
      </c>
      <c r="BI1726" s="323">
        <v>46023</v>
      </c>
      <c r="BJ1726" s="323">
        <v>46112</v>
      </c>
      <c r="BK1726" s="324">
        <v>2159</v>
      </c>
      <c r="BL1726" s="325"/>
      <c r="BM1726" s="274">
        <f t="shared" si="520"/>
        <v>0.97533000000000003</v>
      </c>
      <c r="BN1726" s="326" t="str">
        <f t="shared" si="529"/>
        <v/>
      </c>
      <c r="BO1726" s="296" t="str">
        <f t="shared" si="530"/>
        <v/>
      </c>
      <c r="BP1726" t="str">
        <f t="shared" si="521"/>
        <v/>
      </c>
      <c r="BR1726" s="332">
        <v>45049</v>
      </c>
      <c r="BS1726" s="2" t="s">
        <v>108</v>
      </c>
      <c r="BT1726" s="2" t="s">
        <v>143</v>
      </c>
      <c r="BU1726" s="323">
        <v>46753</v>
      </c>
      <c r="BV1726" s="323">
        <v>47118</v>
      </c>
      <c r="BW1726" s="324">
        <v>8784</v>
      </c>
      <c r="BX1726" s="325">
        <v>99.09</v>
      </c>
      <c r="BY1726" s="274">
        <f t="shared" si="522"/>
        <v>0.97533000000000003</v>
      </c>
      <c r="BZ1726" s="326">
        <f t="shared" si="531"/>
        <v>101.59638276275722</v>
      </c>
      <c r="CA1726" s="296" t="str">
        <f t="shared" si="532"/>
        <v/>
      </c>
    </row>
    <row r="1727" spans="23:79" x14ac:dyDescent="0.25">
      <c r="W1727" s="332">
        <v>44223</v>
      </c>
      <c r="X1727" s="2" t="s">
        <v>108</v>
      </c>
      <c r="Y1727" s="2" t="s">
        <v>141</v>
      </c>
      <c r="Z1727" s="323">
        <v>46388</v>
      </c>
      <c r="AA1727" s="323">
        <v>46752</v>
      </c>
      <c r="AB1727" s="324">
        <v>8760</v>
      </c>
      <c r="AC1727" s="325">
        <v>48.03</v>
      </c>
      <c r="AD1727" s="274">
        <f t="shared" si="516"/>
        <v>1.07931</v>
      </c>
      <c r="AE1727" s="326">
        <f t="shared" si="523"/>
        <v>44.500653195096866</v>
      </c>
      <c r="AF1727" s="296" t="str">
        <f t="shared" si="524"/>
        <v/>
      </c>
      <c r="AH1727" s="332">
        <v>44686</v>
      </c>
      <c r="AI1727" s="2" t="s">
        <v>108</v>
      </c>
      <c r="AJ1727" s="2" t="s">
        <v>143</v>
      </c>
      <c r="AK1727" s="323">
        <v>46753</v>
      </c>
      <c r="AL1727" s="323">
        <v>47118</v>
      </c>
      <c r="AM1727" s="324">
        <v>8784</v>
      </c>
      <c r="AN1727" s="325">
        <v>126.51</v>
      </c>
      <c r="AO1727" s="274">
        <f t="shared" si="517"/>
        <v>1.0359100000000001</v>
      </c>
      <c r="AP1727" s="326">
        <f t="shared" si="525"/>
        <v>122.12450888590706</v>
      </c>
      <c r="AQ1727" s="296" t="str">
        <f t="shared" si="526"/>
        <v/>
      </c>
      <c r="AS1727" s="332">
        <v>44707</v>
      </c>
      <c r="AT1727" s="2" t="s">
        <v>115</v>
      </c>
      <c r="AU1727" s="2" t="s">
        <v>200</v>
      </c>
      <c r="AV1727" s="323">
        <v>44743</v>
      </c>
      <c r="AW1727" s="323">
        <v>44834</v>
      </c>
      <c r="AX1727" s="324">
        <v>2208</v>
      </c>
      <c r="AY1727" s="325">
        <v>209</v>
      </c>
      <c r="AZ1727" s="274">
        <f t="shared" si="518"/>
        <v>1.0359100000000001</v>
      </c>
      <c r="BA1727" s="326">
        <f t="shared" si="527"/>
        <v>201.75497871436707</v>
      </c>
      <c r="BB1727" s="296" t="str">
        <f t="shared" si="528"/>
        <v/>
      </c>
      <c r="BC1727" t="str">
        <f t="shared" si="519"/>
        <v/>
      </c>
      <c r="BF1727" s="332">
        <v>45070</v>
      </c>
      <c r="BG1727" s="2" t="s">
        <v>115</v>
      </c>
      <c r="BH1727" s="2" t="s">
        <v>137</v>
      </c>
      <c r="BI1727" s="323">
        <v>45108</v>
      </c>
      <c r="BJ1727" s="323">
        <v>45199</v>
      </c>
      <c r="BK1727" s="324">
        <v>2208</v>
      </c>
      <c r="BL1727" s="325">
        <v>92.02</v>
      </c>
      <c r="BM1727" s="274">
        <f t="shared" si="520"/>
        <v>0.97533000000000003</v>
      </c>
      <c r="BN1727" s="326">
        <f t="shared" si="529"/>
        <v>94.347554161155699</v>
      </c>
      <c r="BO1727" s="296" t="str">
        <f t="shared" si="530"/>
        <v/>
      </c>
      <c r="BP1727" t="str">
        <f t="shared" si="521"/>
        <v/>
      </c>
      <c r="BR1727" s="332">
        <v>45049</v>
      </c>
      <c r="BS1727" s="2" t="s">
        <v>108</v>
      </c>
      <c r="BT1727" s="2" t="s">
        <v>146</v>
      </c>
      <c r="BU1727" s="323">
        <v>47119</v>
      </c>
      <c r="BV1727" s="323">
        <v>47483</v>
      </c>
      <c r="BW1727" s="324">
        <v>8760</v>
      </c>
      <c r="BX1727" s="325">
        <v>96.59</v>
      </c>
      <c r="BY1727" s="274">
        <f t="shared" si="522"/>
        <v>0.97533000000000003</v>
      </c>
      <c r="BZ1727" s="326">
        <f t="shared" si="531"/>
        <v>99.033147755118776</v>
      </c>
      <c r="CA1727" s="296" t="str">
        <f t="shared" si="532"/>
        <v/>
      </c>
    </row>
    <row r="1728" spans="23:79" x14ac:dyDescent="0.25">
      <c r="W1728" s="332">
        <v>44222</v>
      </c>
      <c r="X1728" s="2" t="s">
        <v>108</v>
      </c>
      <c r="Y1728" s="2" t="s">
        <v>133</v>
      </c>
      <c r="Z1728" s="323">
        <v>44562</v>
      </c>
      <c r="AA1728" s="323">
        <v>44926</v>
      </c>
      <c r="AB1728" s="324">
        <v>8760</v>
      </c>
      <c r="AC1728" s="325">
        <v>49.09</v>
      </c>
      <c r="AD1728" s="274">
        <f t="shared" si="516"/>
        <v>1.07931</v>
      </c>
      <c r="AE1728" s="326">
        <f t="shared" si="523"/>
        <v>45.48276213506778</v>
      </c>
      <c r="AF1728" s="296" t="str">
        <f t="shared" si="524"/>
        <v/>
      </c>
      <c r="AH1728" s="332">
        <v>44686</v>
      </c>
      <c r="AI1728" s="2" t="s">
        <v>108</v>
      </c>
      <c r="AJ1728" s="2" t="s">
        <v>146</v>
      </c>
      <c r="AK1728" s="323">
        <v>47119</v>
      </c>
      <c r="AL1728" s="323">
        <v>47483</v>
      </c>
      <c r="AM1728" s="324">
        <v>8760</v>
      </c>
      <c r="AN1728" s="325">
        <v>125.27</v>
      </c>
      <c r="AO1728" s="274">
        <f t="shared" si="517"/>
        <v>1.0359100000000001</v>
      </c>
      <c r="AP1728" s="326">
        <f t="shared" si="525"/>
        <v>120.92749370119024</v>
      </c>
      <c r="AQ1728" s="296" t="str">
        <f t="shared" si="526"/>
        <v/>
      </c>
      <c r="AS1728" s="332">
        <v>44707</v>
      </c>
      <c r="AT1728" s="2" t="s">
        <v>115</v>
      </c>
      <c r="AU1728" s="2" t="s">
        <v>186</v>
      </c>
      <c r="AV1728" s="323">
        <v>44835</v>
      </c>
      <c r="AW1728" s="323">
        <v>44926</v>
      </c>
      <c r="AX1728" s="324">
        <v>2209</v>
      </c>
      <c r="AY1728" s="325">
        <v>258</v>
      </c>
      <c r="AZ1728" s="274">
        <f t="shared" si="518"/>
        <v>1.0359100000000001</v>
      </c>
      <c r="BA1728" s="326">
        <f t="shared" si="527"/>
        <v>249.0563852072091</v>
      </c>
      <c r="BB1728" s="296" t="str">
        <f t="shared" si="528"/>
        <v/>
      </c>
      <c r="BC1728" t="str">
        <f t="shared" si="519"/>
        <v/>
      </c>
      <c r="BF1728" s="332">
        <v>45070</v>
      </c>
      <c r="BG1728" s="2" t="s">
        <v>115</v>
      </c>
      <c r="BH1728" s="2" t="s">
        <v>116</v>
      </c>
      <c r="BI1728" s="323">
        <v>45200</v>
      </c>
      <c r="BJ1728" s="323">
        <v>45291</v>
      </c>
      <c r="BK1728" s="324">
        <v>2209</v>
      </c>
      <c r="BL1728" s="325">
        <v>124.96</v>
      </c>
      <c r="BM1728" s="274">
        <f t="shared" si="520"/>
        <v>0.97533000000000003</v>
      </c>
      <c r="BN1728" s="326">
        <f t="shared" si="529"/>
        <v>128.1207386217998</v>
      </c>
      <c r="BO1728" s="296">
        <f t="shared" si="530"/>
        <v>128.1207386217998</v>
      </c>
      <c r="BP1728">
        <f t="shared" si="521"/>
        <v>1</v>
      </c>
      <c r="BR1728" s="332">
        <v>45049</v>
      </c>
      <c r="BS1728" s="2" t="s">
        <v>108</v>
      </c>
      <c r="BT1728" s="2" t="s">
        <v>149</v>
      </c>
      <c r="BU1728" s="323">
        <v>47484</v>
      </c>
      <c r="BV1728" s="323">
        <v>47848</v>
      </c>
      <c r="BW1728" s="324">
        <v>8760</v>
      </c>
      <c r="BX1728" s="325">
        <v>96.89</v>
      </c>
      <c r="BY1728" s="274">
        <f t="shared" si="522"/>
        <v>0.97533000000000003</v>
      </c>
      <c r="BZ1728" s="326">
        <f t="shared" si="531"/>
        <v>99.340735956035388</v>
      </c>
      <c r="CA1728" s="296" t="str">
        <f t="shared" si="532"/>
        <v/>
      </c>
    </row>
    <row r="1729" spans="23:79" x14ac:dyDescent="0.25">
      <c r="W1729" s="332">
        <v>44222</v>
      </c>
      <c r="X1729" s="2" t="s">
        <v>108</v>
      </c>
      <c r="Y1729" s="2" t="s">
        <v>110</v>
      </c>
      <c r="Z1729" s="323">
        <v>44927</v>
      </c>
      <c r="AA1729" s="323">
        <v>45291</v>
      </c>
      <c r="AB1729" s="324">
        <v>8760</v>
      </c>
      <c r="AC1729" s="325">
        <v>48.68</v>
      </c>
      <c r="AD1729" s="274">
        <f t="shared" si="516"/>
        <v>1.07931</v>
      </c>
      <c r="AE1729" s="326">
        <f t="shared" si="523"/>
        <v>45.102889809229971</v>
      </c>
      <c r="AF1729" s="296" t="str">
        <f t="shared" si="524"/>
        <v/>
      </c>
      <c r="AH1729" s="332">
        <v>44686</v>
      </c>
      <c r="AI1729" s="2" t="s">
        <v>108</v>
      </c>
      <c r="AJ1729" s="2" t="s">
        <v>149</v>
      </c>
      <c r="AK1729" s="323">
        <v>47484</v>
      </c>
      <c r="AL1729" s="323">
        <v>47848</v>
      </c>
      <c r="AM1729" s="324">
        <v>8760</v>
      </c>
      <c r="AN1729" s="325">
        <v>124.9</v>
      </c>
      <c r="AO1729" s="274">
        <f t="shared" si="517"/>
        <v>1.0359100000000001</v>
      </c>
      <c r="AP1729" s="326">
        <f t="shared" si="525"/>
        <v>120.57031981542798</v>
      </c>
      <c r="AQ1729" s="296" t="str">
        <f t="shared" si="526"/>
        <v/>
      </c>
      <c r="AS1729" s="332">
        <v>44707</v>
      </c>
      <c r="AT1729" s="2" t="s">
        <v>115</v>
      </c>
      <c r="AU1729" s="2" t="s">
        <v>110</v>
      </c>
      <c r="AV1729" s="323">
        <v>44927</v>
      </c>
      <c r="AW1729" s="323">
        <v>45016</v>
      </c>
      <c r="AX1729" s="324">
        <v>2159</v>
      </c>
      <c r="AY1729" s="325">
        <v>283.01</v>
      </c>
      <c r="AZ1729" s="274">
        <f t="shared" si="518"/>
        <v>1.0359100000000001</v>
      </c>
      <c r="BA1729" s="326">
        <f t="shared" si="527"/>
        <v>273.19940921508623</v>
      </c>
      <c r="BB1729" s="296" t="str">
        <f t="shared" si="528"/>
        <v/>
      </c>
      <c r="BC1729" t="str">
        <f t="shared" si="519"/>
        <v/>
      </c>
      <c r="BF1729" s="332">
        <v>45070</v>
      </c>
      <c r="BG1729" s="2" t="s">
        <v>115</v>
      </c>
      <c r="BH1729" s="2" t="s">
        <v>111</v>
      </c>
      <c r="BI1729" s="323">
        <v>45292</v>
      </c>
      <c r="BJ1729" s="323">
        <v>45382</v>
      </c>
      <c r="BK1729" s="324">
        <v>2183</v>
      </c>
      <c r="BL1729" s="325">
        <v>145.96</v>
      </c>
      <c r="BM1729" s="274">
        <f t="shared" si="520"/>
        <v>0.97533000000000003</v>
      </c>
      <c r="BN1729" s="326">
        <f t="shared" si="529"/>
        <v>149.65191268596271</v>
      </c>
      <c r="BO1729" s="296">
        <f t="shared" si="530"/>
        <v>149.65191268596271</v>
      </c>
      <c r="BP1729">
        <f t="shared" si="521"/>
        <v>1</v>
      </c>
      <c r="BR1729" s="332">
        <v>45049</v>
      </c>
      <c r="BS1729" s="2" t="s">
        <v>108</v>
      </c>
      <c r="BT1729" s="2" t="s">
        <v>153</v>
      </c>
      <c r="BU1729" s="323">
        <v>47849</v>
      </c>
      <c r="BV1729" s="323">
        <v>48213</v>
      </c>
      <c r="BW1729" s="324">
        <v>8760</v>
      </c>
      <c r="BX1729" s="325">
        <v>96.61</v>
      </c>
      <c r="BY1729" s="274">
        <f t="shared" si="522"/>
        <v>0.97533000000000003</v>
      </c>
      <c r="BZ1729" s="326">
        <f t="shared" si="531"/>
        <v>99.053653635179884</v>
      </c>
      <c r="CA1729" s="296" t="str">
        <f t="shared" si="532"/>
        <v/>
      </c>
    </row>
    <row r="1730" spans="23:79" x14ac:dyDescent="0.25">
      <c r="W1730" s="332">
        <v>44222</v>
      </c>
      <c r="X1730" s="2" t="s">
        <v>108</v>
      </c>
      <c r="Y1730" s="2" t="s">
        <v>111</v>
      </c>
      <c r="Z1730" s="323">
        <v>45292</v>
      </c>
      <c r="AA1730" s="323">
        <v>45657</v>
      </c>
      <c r="AB1730" s="324">
        <v>8784</v>
      </c>
      <c r="AC1730" s="325">
        <v>47.09</v>
      </c>
      <c r="AD1730" s="274">
        <f t="shared" si="516"/>
        <v>1.07931</v>
      </c>
      <c r="AE1730" s="326">
        <f t="shared" si="523"/>
        <v>43.629726399273615</v>
      </c>
      <c r="AF1730" s="296" t="str">
        <f t="shared" si="524"/>
        <v/>
      </c>
      <c r="AH1730" s="332">
        <v>44686</v>
      </c>
      <c r="AI1730" s="2" t="s">
        <v>108</v>
      </c>
      <c r="AJ1730" s="2" t="s">
        <v>153</v>
      </c>
      <c r="AK1730" s="323">
        <v>47849</v>
      </c>
      <c r="AL1730" s="323">
        <v>48213</v>
      </c>
      <c r="AM1730" s="324">
        <v>8760</v>
      </c>
      <c r="AN1730" s="325">
        <v>124.57</v>
      </c>
      <c r="AO1730" s="274">
        <f t="shared" si="517"/>
        <v>1.0359100000000001</v>
      </c>
      <c r="AP1730" s="326">
        <f t="shared" si="525"/>
        <v>120.25175932272107</v>
      </c>
      <c r="AQ1730" s="296" t="str">
        <f t="shared" si="526"/>
        <v/>
      </c>
      <c r="AS1730" s="332">
        <v>44707</v>
      </c>
      <c r="AT1730" s="2" t="s">
        <v>115</v>
      </c>
      <c r="AU1730" s="2" t="s">
        <v>134</v>
      </c>
      <c r="AV1730" s="323">
        <v>45017</v>
      </c>
      <c r="AW1730" s="323">
        <v>45107</v>
      </c>
      <c r="AX1730" s="324">
        <v>2184</v>
      </c>
      <c r="AY1730" s="325">
        <v>196.16</v>
      </c>
      <c r="AZ1730" s="274">
        <f t="shared" si="518"/>
        <v>1.0359100000000001</v>
      </c>
      <c r="BA1730" s="326">
        <f t="shared" si="527"/>
        <v>189.36007954358968</v>
      </c>
      <c r="BB1730" s="296" t="str">
        <f t="shared" si="528"/>
        <v/>
      </c>
      <c r="BC1730" t="str">
        <f t="shared" si="519"/>
        <v/>
      </c>
      <c r="BF1730" s="332">
        <v>45070</v>
      </c>
      <c r="BG1730" s="2" t="s">
        <v>115</v>
      </c>
      <c r="BH1730" s="2" t="s">
        <v>117</v>
      </c>
      <c r="BI1730" s="323">
        <v>45383</v>
      </c>
      <c r="BJ1730" s="323">
        <v>45473</v>
      </c>
      <c r="BK1730" s="324">
        <v>2184</v>
      </c>
      <c r="BL1730" s="325">
        <v>116.06</v>
      </c>
      <c r="BM1730" s="274">
        <f t="shared" si="520"/>
        <v>0.97533000000000003</v>
      </c>
      <c r="BN1730" s="326">
        <f t="shared" si="529"/>
        <v>118.99562199460695</v>
      </c>
      <c r="BO1730" s="296">
        <f t="shared" si="530"/>
        <v>118.99562199460695</v>
      </c>
      <c r="BP1730">
        <f t="shared" si="521"/>
        <v>1</v>
      </c>
      <c r="BR1730" s="332">
        <v>45049</v>
      </c>
      <c r="BS1730" s="2" t="s">
        <v>108</v>
      </c>
      <c r="BT1730" s="2" t="s">
        <v>155</v>
      </c>
      <c r="BU1730" s="323">
        <v>48214</v>
      </c>
      <c r="BV1730" s="323">
        <v>48579</v>
      </c>
      <c r="BW1730" s="324">
        <v>8784</v>
      </c>
      <c r="BX1730" s="325">
        <v>96.11</v>
      </c>
      <c r="BY1730" s="274">
        <f t="shared" si="522"/>
        <v>0.97533000000000003</v>
      </c>
      <c r="BZ1730" s="326">
        <f t="shared" si="531"/>
        <v>98.541006633652202</v>
      </c>
      <c r="CA1730" s="296" t="str">
        <f t="shared" si="532"/>
        <v/>
      </c>
    </row>
    <row r="1731" spans="23:79" x14ac:dyDescent="0.25">
      <c r="W1731" s="332">
        <v>44222</v>
      </c>
      <c r="X1731" s="2" t="s">
        <v>108</v>
      </c>
      <c r="Y1731" s="2" t="s">
        <v>135</v>
      </c>
      <c r="Z1731" s="323">
        <v>45658</v>
      </c>
      <c r="AA1731" s="323">
        <v>46022</v>
      </c>
      <c r="AB1731" s="324">
        <v>8760</v>
      </c>
      <c r="AC1731" s="325">
        <v>47.18</v>
      </c>
      <c r="AD1731" s="274">
        <f t="shared" si="516"/>
        <v>1.07931</v>
      </c>
      <c r="AE1731" s="326">
        <f t="shared" si="523"/>
        <v>43.713113007384351</v>
      </c>
      <c r="AF1731" s="296" t="str">
        <f t="shared" si="524"/>
        <v/>
      </c>
      <c r="AH1731" s="332">
        <v>44686</v>
      </c>
      <c r="AI1731" s="2" t="s">
        <v>108</v>
      </c>
      <c r="AJ1731" s="2" t="s">
        <v>155</v>
      </c>
      <c r="AK1731" s="323">
        <v>48214</v>
      </c>
      <c r="AL1731" s="323">
        <v>48579</v>
      </c>
      <c r="AM1731" s="324">
        <v>8784</v>
      </c>
      <c r="AN1731" s="325">
        <v>124.57</v>
      </c>
      <c r="AO1731" s="274">
        <f t="shared" si="517"/>
        <v>1.0359100000000001</v>
      </c>
      <c r="AP1731" s="326">
        <f t="shared" si="525"/>
        <v>120.25175932272107</v>
      </c>
      <c r="AQ1731" s="296" t="str">
        <f t="shared" si="526"/>
        <v/>
      </c>
      <c r="AS1731" s="332">
        <v>44707</v>
      </c>
      <c r="AT1731" s="2" t="s">
        <v>115</v>
      </c>
      <c r="AU1731" s="2" t="s">
        <v>137</v>
      </c>
      <c r="AV1731" s="323">
        <v>45108</v>
      </c>
      <c r="AW1731" s="323">
        <v>45199</v>
      </c>
      <c r="AX1731" s="324">
        <v>2208</v>
      </c>
      <c r="AY1731" s="325">
        <v>197.71</v>
      </c>
      <c r="AZ1731" s="274">
        <f t="shared" si="518"/>
        <v>1.0359100000000001</v>
      </c>
      <c r="BA1731" s="326">
        <f t="shared" si="527"/>
        <v>190.8563485244857</v>
      </c>
      <c r="BB1731" s="296" t="str">
        <f t="shared" si="528"/>
        <v/>
      </c>
      <c r="BC1731" t="str">
        <f t="shared" si="519"/>
        <v/>
      </c>
      <c r="BF1731" s="332">
        <v>45070</v>
      </c>
      <c r="BG1731" s="2" t="s">
        <v>115</v>
      </c>
      <c r="BH1731" s="2" t="s">
        <v>118</v>
      </c>
      <c r="BI1731" s="323">
        <v>45474</v>
      </c>
      <c r="BJ1731" s="323">
        <v>45565</v>
      </c>
      <c r="BK1731" s="324">
        <v>2208</v>
      </c>
      <c r="BL1731" s="325">
        <v>120.36</v>
      </c>
      <c r="BM1731" s="274">
        <f t="shared" si="520"/>
        <v>0.97533000000000003</v>
      </c>
      <c r="BN1731" s="326">
        <f t="shared" si="529"/>
        <v>123.40438620774506</v>
      </c>
      <c r="BO1731" s="296">
        <f t="shared" si="530"/>
        <v>123.40438620774506</v>
      </c>
      <c r="BP1731">
        <f t="shared" si="521"/>
        <v>1</v>
      </c>
      <c r="BR1731" s="332">
        <v>45049</v>
      </c>
      <c r="BS1731" s="2" t="s">
        <v>108</v>
      </c>
      <c r="BT1731" s="2" t="s">
        <v>158</v>
      </c>
      <c r="BU1731" s="323">
        <v>48580</v>
      </c>
      <c r="BV1731" s="323">
        <v>48944</v>
      </c>
      <c r="BW1731" s="324">
        <v>8760</v>
      </c>
      <c r="BX1731" s="325">
        <v>96.01</v>
      </c>
      <c r="BY1731" s="274">
        <f t="shared" si="522"/>
        <v>0.97533000000000003</v>
      </c>
      <c r="BZ1731" s="326">
        <f t="shared" si="531"/>
        <v>98.43847723334666</v>
      </c>
      <c r="CA1731" s="296" t="str">
        <f t="shared" si="532"/>
        <v/>
      </c>
    </row>
    <row r="1732" spans="23:79" x14ac:dyDescent="0.25">
      <c r="W1732" s="332">
        <v>44222</v>
      </c>
      <c r="X1732" s="2" t="s">
        <v>108</v>
      </c>
      <c r="Y1732" s="2" t="s">
        <v>138</v>
      </c>
      <c r="Z1732" s="323">
        <v>46023</v>
      </c>
      <c r="AA1732" s="323">
        <v>46387</v>
      </c>
      <c r="AB1732" s="324">
        <v>8760</v>
      </c>
      <c r="AC1732" s="325">
        <v>47.63</v>
      </c>
      <c r="AD1732" s="274">
        <f t="shared" si="516"/>
        <v>1.07931</v>
      </c>
      <c r="AE1732" s="326">
        <f t="shared" si="523"/>
        <v>44.130046047938038</v>
      </c>
      <c r="AF1732" s="296" t="str">
        <f t="shared" si="524"/>
        <v/>
      </c>
      <c r="AH1732" s="332">
        <v>44685</v>
      </c>
      <c r="AI1732" s="2" t="s">
        <v>108</v>
      </c>
      <c r="AJ1732" s="2" t="s">
        <v>110</v>
      </c>
      <c r="AK1732" s="323">
        <v>44927</v>
      </c>
      <c r="AL1732" s="323">
        <v>45291</v>
      </c>
      <c r="AM1732" s="324">
        <v>8760</v>
      </c>
      <c r="AN1732" s="325">
        <v>215.4</v>
      </c>
      <c r="AO1732" s="274">
        <f t="shared" si="517"/>
        <v>1.0359100000000001</v>
      </c>
      <c r="AP1732" s="326">
        <f t="shared" si="525"/>
        <v>207.93312160322807</v>
      </c>
      <c r="AQ1732" s="296" t="str">
        <f t="shared" si="526"/>
        <v/>
      </c>
      <c r="AS1732" s="332">
        <v>44707</v>
      </c>
      <c r="AT1732" s="2" t="s">
        <v>115</v>
      </c>
      <c r="AU1732" s="2" t="s">
        <v>116</v>
      </c>
      <c r="AV1732" s="323">
        <v>45200</v>
      </c>
      <c r="AW1732" s="323">
        <v>45291</v>
      </c>
      <c r="AX1732" s="324">
        <v>2209</v>
      </c>
      <c r="AY1732" s="325">
        <v>249.07</v>
      </c>
      <c r="AZ1732" s="274">
        <f t="shared" si="518"/>
        <v>1.0359100000000001</v>
      </c>
      <c r="BA1732" s="326">
        <f t="shared" si="527"/>
        <v>240.43594520759521</v>
      </c>
      <c r="BB1732" s="296" t="str">
        <f t="shared" si="528"/>
        <v/>
      </c>
      <c r="BC1732">
        <f t="shared" si="519"/>
        <v>1</v>
      </c>
      <c r="BF1732" s="332">
        <v>45070</v>
      </c>
      <c r="BG1732" s="2" t="s">
        <v>115</v>
      </c>
      <c r="BH1732" s="2" t="s">
        <v>140</v>
      </c>
      <c r="BI1732" s="323">
        <v>45566</v>
      </c>
      <c r="BJ1732" s="323">
        <v>45657</v>
      </c>
      <c r="BK1732" s="324">
        <v>2209</v>
      </c>
      <c r="BL1732" s="325">
        <v>149.6</v>
      </c>
      <c r="BM1732" s="274">
        <f t="shared" si="520"/>
        <v>0.97533000000000003</v>
      </c>
      <c r="BN1732" s="326">
        <f t="shared" si="529"/>
        <v>153.38398285708425</v>
      </c>
      <c r="BO1732" s="296" t="str">
        <f t="shared" si="530"/>
        <v/>
      </c>
      <c r="BP1732" t="str">
        <f t="shared" si="521"/>
        <v/>
      </c>
      <c r="BR1732" s="332">
        <v>45048</v>
      </c>
      <c r="BS1732" s="2" t="s">
        <v>108</v>
      </c>
      <c r="BT1732" s="2" t="s">
        <v>111</v>
      </c>
      <c r="BU1732" s="323">
        <v>45292</v>
      </c>
      <c r="BV1732" s="323">
        <v>45657</v>
      </c>
      <c r="BW1732" s="324">
        <v>8784</v>
      </c>
      <c r="BX1732" s="325">
        <v>147.13</v>
      </c>
      <c r="BY1732" s="274">
        <f t="shared" si="522"/>
        <v>0.97533000000000003</v>
      </c>
      <c r="BZ1732" s="326">
        <f t="shared" si="531"/>
        <v>150.85150666953749</v>
      </c>
      <c r="CA1732" s="296">
        <f t="shared" si="532"/>
        <v>150.85150666953749</v>
      </c>
    </row>
    <row r="1733" spans="23:79" x14ac:dyDescent="0.25">
      <c r="W1733" s="332">
        <v>44222</v>
      </c>
      <c r="X1733" s="2" t="s">
        <v>108</v>
      </c>
      <c r="Y1733" s="2" t="s">
        <v>141</v>
      </c>
      <c r="Z1733" s="323">
        <v>46388</v>
      </c>
      <c r="AA1733" s="323">
        <v>46752</v>
      </c>
      <c r="AB1733" s="324">
        <v>8760</v>
      </c>
      <c r="AC1733" s="325">
        <v>48.1</v>
      </c>
      <c r="AD1733" s="274">
        <f t="shared" si="516"/>
        <v>1.07931</v>
      </c>
      <c r="AE1733" s="326">
        <f t="shared" si="523"/>
        <v>44.565509445849663</v>
      </c>
      <c r="AF1733" s="296" t="str">
        <f t="shared" si="524"/>
        <v/>
      </c>
      <c r="AH1733" s="332">
        <v>44685</v>
      </c>
      <c r="AI1733" s="2" t="s">
        <v>108</v>
      </c>
      <c r="AJ1733" s="2" t="s">
        <v>111</v>
      </c>
      <c r="AK1733" s="323">
        <v>45292</v>
      </c>
      <c r="AL1733" s="323">
        <v>45657</v>
      </c>
      <c r="AM1733" s="324">
        <v>8784</v>
      </c>
      <c r="AN1733" s="325">
        <v>178</v>
      </c>
      <c r="AO1733" s="274">
        <f t="shared" si="517"/>
        <v>1.0359100000000001</v>
      </c>
      <c r="AP1733" s="326">
        <f t="shared" si="525"/>
        <v>171.82959909644657</v>
      </c>
      <c r="AQ1733" s="296">
        <f t="shared" si="526"/>
        <v>171.82959909644657</v>
      </c>
      <c r="AS1733" s="332">
        <v>44707</v>
      </c>
      <c r="AT1733" s="2" t="s">
        <v>115</v>
      </c>
      <c r="AU1733" s="2" t="s">
        <v>111</v>
      </c>
      <c r="AV1733" s="323">
        <v>45292</v>
      </c>
      <c r="AW1733" s="323">
        <v>45382</v>
      </c>
      <c r="AX1733" s="324">
        <v>2183</v>
      </c>
      <c r="AY1733" s="325">
        <v>230.52</v>
      </c>
      <c r="AZ1733" s="274">
        <f t="shared" si="518"/>
        <v>1.0359100000000001</v>
      </c>
      <c r="BA1733" s="326">
        <f t="shared" si="527"/>
        <v>222.52898417816218</v>
      </c>
      <c r="BB1733" s="296" t="str">
        <f t="shared" si="528"/>
        <v/>
      </c>
      <c r="BC1733">
        <f t="shared" si="519"/>
        <v>1</v>
      </c>
      <c r="BF1733" s="332">
        <v>45070</v>
      </c>
      <c r="BG1733" s="2" t="s">
        <v>115</v>
      </c>
      <c r="BH1733" s="2" t="s">
        <v>135</v>
      </c>
      <c r="BI1733" s="323">
        <v>45658</v>
      </c>
      <c r="BJ1733" s="323">
        <v>45747</v>
      </c>
      <c r="BK1733" s="324">
        <v>2159</v>
      </c>
      <c r="BL1733" s="325">
        <v>152.80000000000001</v>
      </c>
      <c r="BM1733" s="274">
        <f t="shared" si="520"/>
        <v>0.97533000000000003</v>
      </c>
      <c r="BN1733" s="326">
        <f t="shared" si="529"/>
        <v>156.66492366686148</v>
      </c>
      <c r="BO1733" s="296" t="str">
        <f t="shared" si="530"/>
        <v/>
      </c>
      <c r="BP1733" t="str">
        <f t="shared" si="521"/>
        <v/>
      </c>
      <c r="BR1733" s="332">
        <v>45048</v>
      </c>
      <c r="BS1733" s="2" t="s">
        <v>108</v>
      </c>
      <c r="BT1733" s="2" t="s">
        <v>135</v>
      </c>
      <c r="BU1733" s="323">
        <v>45658</v>
      </c>
      <c r="BV1733" s="323">
        <v>46022</v>
      </c>
      <c r="BW1733" s="324">
        <v>8760</v>
      </c>
      <c r="BX1733" s="325">
        <v>126.33</v>
      </c>
      <c r="BY1733" s="274">
        <f t="shared" si="522"/>
        <v>0.97533000000000003</v>
      </c>
      <c r="BZ1733" s="326">
        <f t="shared" si="531"/>
        <v>129.52539140598566</v>
      </c>
      <c r="CA1733" s="296" t="str">
        <f t="shared" si="532"/>
        <v/>
      </c>
    </row>
    <row r="1734" spans="23:79" x14ac:dyDescent="0.25">
      <c r="W1734" s="332">
        <v>44221</v>
      </c>
      <c r="X1734" s="2" t="s">
        <v>108</v>
      </c>
      <c r="Y1734" s="2" t="s">
        <v>133</v>
      </c>
      <c r="Z1734" s="323">
        <v>44562</v>
      </c>
      <c r="AA1734" s="323">
        <v>44926</v>
      </c>
      <c r="AB1734" s="324">
        <v>8760</v>
      </c>
      <c r="AC1734" s="325">
        <v>50.15</v>
      </c>
      <c r="AD1734" s="274">
        <f t="shared" si="516"/>
        <v>1.07931</v>
      </c>
      <c r="AE1734" s="326">
        <f t="shared" si="523"/>
        <v>46.46487107503868</v>
      </c>
      <c r="AF1734" s="296" t="str">
        <f t="shared" si="524"/>
        <v/>
      </c>
      <c r="AH1734" s="332">
        <v>44685</v>
      </c>
      <c r="AI1734" s="2" t="s">
        <v>108</v>
      </c>
      <c r="AJ1734" s="2" t="s">
        <v>135</v>
      </c>
      <c r="AK1734" s="323">
        <v>45658</v>
      </c>
      <c r="AL1734" s="323">
        <v>46022</v>
      </c>
      <c r="AM1734" s="324">
        <v>8760</v>
      </c>
      <c r="AN1734" s="325">
        <v>155.25</v>
      </c>
      <c r="AO1734" s="274">
        <f t="shared" si="517"/>
        <v>1.0359100000000001</v>
      </c>
      <c r="AP1734" s="326">
        <f t="shared" si="525"/>
        <v>149.8682317961985</v>
      </c>
      <c r="AQ1734" s="296" t="str">
        <f t="shared" si="526"/>
        <v/>
      </c>
      <c r="AS1734" s="332">
        <v>44707</v>
      </c>
      <c r="AT1734" s="2" t="s">
        <v>115</v>
      </c>
      <c r="AU1734" s="2" t="s">
        <v>117</v>
      </c>
      <c r="AV1734" s="323">
        <v>45383</v>
      </c>
      <c r="AW1734" s="323">
        <v>45473</v>
      </c>
      <c r="AX1734" s="324">
        <v>2184</v>
      </c>
      <c r="AY1734" s="325">
        <v>154.08000000000001</v>
      </c>
      <c r="AZ1734" s="274">
        <f t="shared" si="518"/>
        <v>1.0359100000000001</v>
      </c>
      <c r="BA1734" s="326">
        <f t="shared" si="527"/>
        <v>148.7387900493286</v>
      </c>
      <c r="BB1734" s="296" t="str">
        <f t="shared" si="528"/>
        <v/>
      </c>
      <c r="BC1734">
        <f t="shared" si="519"/>
        <v>1</v>
      </c>
      <c r="BF1734" s="332">
        <v>45070</v>
      </c>
      <c r="BG1734" s="2" t="s">
        <v>115</v>
      </c>
      <c r="BH1734" s="2" t="s">
        <v>145</v>
      </c>
      <c r="BI1734" s="323">
        <v>45748</v>
      </c>
      <c r="BJ1734" s="323">
        <v>45838</v>
      </c>
      <c r="BK1734" s="324">
        <v>2184</v>
      </c>
      <c r="BL1734" s="325">
        <v>97.25</v>
      </c>
      <c r="BM1734" s="274">
        <f t="shared" si="520"/>
        <v>0.97533000000000003</v>
      </c>
      <c r="BN1734" s="326">
        <f t="shared" si="529"/>
        <v>99.709841797135326</v>
      </c>
      <c r="BO1734" s="296" t="str">
        <f t="shared" si="530"/>
        <v/>
      </c>
      <c r="BP1734" t="str">
        <f t="shared" si="521"/>
        <v/>
      </c>
      <c r="BR1734" s="332">
        <v>45048</v>
      </c>
      <c r="BS1734" s="2" t="s">
        <v>108</v>
      </c>
      <c r="BT1734" s="2" t="s">
        <v>138</v>
      </c>
      <c r="BU1734" s="323">
        <v>46023</v>
      </c>
      <c r="BV1734" s="323">
        <v>46387</v>
      </c>
      <c r="BW1734" s="324">
        <v>8760</v>
      </c>
      <c r="BX1734" s="325">
        <v>111.64</v>
      </c>
      <c r="BY1734" s="274">
        <f t="shared" si="522"/>
        <v>0.97533000000000003</v>
      </c>
      <c r="BZ1734" s="326">
        <f t="shared" si="531"/>
        <v>114.46382250110219</v>
      </c>
      <c r="CA1734" s="296" t="str">
        <f t="shared" si="532"/>
        <v/>
      </c>
    </row>
    <row r="1735" spans="23:79" x14ac:dyDescent="0.25">
      <c r="W1735" s="332">
        <v>44221</v>
      </c>
      <c r="X1735" s="2" t="s">
        <v>108</v>
      </c>
      <c r="Y1735" s="2" t="s">
        <v>110</v>
      </c>
      <c r="Z1735" s="323">
        <v>44927</v>
      </c>
      <c r="AA1735" s="323">
        <v>45291</v>
      </c>
      <c r="AB1735" s="324">
        <v>8760</v>
      </c>
      <c r="AC1735" s="325">
        <v>49.53</v>
      </c>
      <c r="AD1735" s="274">
        <f t="shared" si="516"/>
        <v>1.07931</v>
      </c>
      <c r="AE1735" s="326">
        <f t="shared" si="523"/>
        <v>45.890429996942494</v>
      </c>
      <c r="AF1735" s="296" t="str">
        <f t="shared" si="524"/>
        <v/>
      </c>
      <c r="AH1735" s="332">
        <v>44685</v>
      </c>
      <c r="AI1735" s="2" t="s">
        <v>108</v>
      </c>
      <c r="AJ1735" s="2" t="s">
        <v>138</v>
      </c>
      <c r="AK1735" s="323">
        <v>46023</v>
      </c>
      <c r="AL1735" s="323">
        <v>46387</v>
      </c>
      <c r="AM1735" s="324">
        <v>8760</v>
      </c>
      <c r="AN1735" s="325">
        <v>131.25</v>
      </c>
      <c r="AO1735" s="274">
        <f t="shared" si="517"/>
        <v>1.0359100000000001</v>
      </c>
      <c r="AP1735" s="326">
        <f t="shared" si="525"/>
        <v>126.70019596296974</v>
      </c>
      <c r="AQ1735" s="296" t="str">
        <f t="shared" si="526"/>
        <v/>
      </c>
      <c r="AS1735" s="332">
        <v>44707</v>
      </c>
      <c r="AT1735" s="2" t="s">
        <v>115</v>
      </c>
      <c r="AU1735" s="2" t="s">
        <v>118</v>
      </c>
      <c r="AV1735" s="323">
        <v>45474</v>
      </c>
      <c r="AW1735" s="323">
        <v>45565</v>
      </c>
      <c r="AX1735" s="324">
        <v>2208</v>
      </c>
      <c r="AY1735" s="325">
        <v>150.66</v>
      </c>
      <c r="AZ1735" s="274">
        <f t="shared" si="518"/>
        <v>1.0359100000000001</v>
      </c>
      <c r="BA1735" s="326">
        <f t="shared" si="527"/>
        <v>145.43734494309351</v>
      </c>
      <c r="BB1735" s="296" t="str">
        <f t="shared" si="528"/>
        <v/>
      </c>
      <c r="BC1735">
        <f t="shared" si="519"/>
        <v>1</v>
      </c>
      <c r="BF1735" s="332">
        <v>45070</v>
      </c>
      <c r="BG1735" s="2" t="s">
        <v>115</v>
      </c>
      <c r="BH1735" s="2" t="s">
        <v>148</v>
      </c>
      <c r="BI1735" s="323">
        <v>45839</v>
      </c>
      <c r="BJ1735" s="323">
        <v>45930</v>
      </c>
      <c r="BK1735" s="324">
        <v>2208</v>
      </c>
      <c r="BL1735" s="325">
        <v>97.3</v>
      </c>
      <c r="BM1735" s="274">
        <f t="shared" si="520"/>
        <v>0.97533000000000003</v>
      </c>
      <c r="BN1735" s="326">
        <f t="shared" si="529"/>
        <v>99.761106497288097</v>
      </c>
      <c r="BO1735" s="296" t="str">
        <f t="shared" si="530"/>
        <v/>
      </c>
      <c r="BP1735" t="str">
        <f t="shared" si="521"/>
        <v/>
      </c>
      <c r="BR1735" s="332">
        <v>45048</v>
      </c>
      <c r="BS1735" s="2" t="s">
        <v>108</v>
      </c>
      <c r="BT1735" s="2" t="s">
        <v>141</v>
      </c>
      <c r="BU1735" s="323">
        <v>46388</v>
      </c>
      <c r="BV1735" s="323">
        <v>46752</v>
      </c>
      <c r="BW1735" s="324">
        <v>8760</v>
      </c>
      <c r="BX1735" s="325">
        <v>101.08</v>
      </c>
      <c r="BY1735" s="274">
        <f t="shared" si="522"/>
        <v>0.97533000000000003</v>
      </c>
      <c r="BZ1735" s="326">
        <f t="shared" si="531"/>
        <v>103.63671782883742</v>
      </c>
      <c r="CA1735" s="296" t="str">
        <f t="shared" si="532"/>
        <v/>
      </c>
    </row>
    <row r="1736" spans="23:79" x14ac:dyDescent="0.25">
      <c r="W1736" s="332">
        <v>44221</v>
      </c>
      <c r="X1736" s="2" t="s">
        <v>108</v>
      </c>
      <c r="Y1736" s="2" t="s">
        <v>111</v>
      </c>
      <c r="Z1736" s="323">
        <v>45292</v>
      </c>
      <c r="AA1736" s="323">
        <v>45657</v>
      </c>
      <c r="AB1736" s="324">
        <v>8784</v>
      </c>
      <c r="AC1736" s="325">
        <v>47.85</v>
      </c>
      <c r="AD1736" s="274">
        <f t="shared" si="516"/>
        <v>1.07931</v>
      </c>
      <c r="AE1736" s="326">
        <f t="shared" si="523"/>
        <v>44.333879978875395</v>
      </c>
      <c r="AF1736" s="296" t="str">
        <f t="shared" si="524"/>
        <v/>
      </c>
      <c r="AH1736" s="332">
        <v>44685</v>
      </c>
      <c r="AI1736" s="2" t="s">
        <v>108</v>
      </c>
      <c r="AJ1736" s="2" t="s">
        <v>141</v>
      </c>
      <c r="AK1736" s="323">
        <v>46388</v>
      </c>
      <c r="AL1736" s="323">
        <v>46752</v>
      </c>
      <c r="AM1736" s="324">
        <v>8760</v>
      </c>
      <c r="AN1736" s="325">
        <v>120</v>
      </c>
      <c r="AO1736" s="274">
        <f t="shared" si="517"/>
        <v>1.0359100000000001</v>
      </c>
      <c r="AP1736" s="326">
        <f t="shared" si="525"/>
        <v>115.84017916614377</v>
      </c>
      <c r="AQ1736" s="296" t="str">
        <f t="shared" si="526"/>
        <v/>
      </c>
      <c r="AS1736" s="332">
        <v>44707</v>
      </c>
      <c r="AT1736" s="2" t="s">
        <v>115</v>
      </c>
      <c r="AU1736" s="2" t="s">
        <v>140</v>
      </c>
      <c r="AV1736" s="323">
        <v>45566</v>
      </c>
      <c r="AW1736" s="323">
        <v>45657</v>
      </c>
      <c r="AX1736" s="324">
        <v>2209</v>
      </c>
      <c r="AY1736" s="325">
        <v>197.16</v>
      </c>
      <c r="AZ1736" s="274">
        <f t="shared" si="518"/>
        <v>1.0359100000000001</v>
      </c>
      <c r="BA1736" s="326">
        <f t="shared" si="527"/>
        <v>190.3254143699742</v>
      </c>
      <c r="BB1736" s="296" t="str">
        <f t="shared" si="528"/>
        <v/>
      </c>
      <c r="BC1736" t="str">
        <f t="shared" si="519"/>
        <v/>
      </c>
      <c r="BF1736" s="332">
        <v>45070</v>
      </c>
      <c r="BG1736" s="2" t="s">
        <v>115</v>
      </c>
      <c r="BH1736" s="2" t="s">
        <v>152</v>
      </c>
      <c r="BI1736" s="323">
        <v>45931</v>
      </c>
      <c r="BJ1736" s="323">
        <v>46022</v>
      </c>
      <c r="BK1736" s="324">
        <v>2209</v>
      </c>
      <c r="BL1736" s="325">
        <v>129.12</v>
      </c>
      <c r="BM1736" s="274">
        <f t="shared" si="520"/>
        <v>0.97533000000000003</v>
      </c>
      <c r="BN1736" s="326">
        <f t="shared" si="529"/>
        <v>132.38596167451016</v>
      </c>
      <c r="BO1736" s="296" t="str">
        <f t="shared" si="530"/>
        <v/>
      </c>
      <c r="BP1736" t="str">
        <f t="shared" si="521"/>
        <v/>
      </c>
      <c r="BR1736" s="332">
        <v>45048</v>
      </c>
      <c r="BS1736" s="2" t="s">
        <v>108</v>
      </c>
      <c r="BT1736" s="2" t="s">
        <v>143</v>
      </c>
      <c r="BU1736" s="323">
        <v>46753</v>
      </c>
      <c r="BV1736" s="323">
        <v>47118</v>
      </c>
      <c r="BW1736" s="324">
        <v>8784</v>
      </c>
      <c r="BX1736" s="325">
        <v>101.09</v>
      </c>
      <c r="BY1736" s="274">
        <f t="shared" si="522"/>
        <v>0.97533000000000003</v>
      </c>
      <c r="BZ1736" s="326">
        <f t="shared" si="531"/>
        <v>103.64697076886797</v>
      </c>
      <c r="CA1736" s="296" t="str">
        <f t="shared" si="532"/>
        <v/>
      </c>
    </row>
    <row r="1737" spans="23:79" x14ac:dyDescent="0.25">
      <c r="W1737" s="332">
        <v>44221</v>
      </c>
      <c r="X1737" s="2" t="s">
        <v>108</v>
      </c>
      <c r="Y1737" s="2" t="s">
        <v>135</v>
      </c>
      <c r="Z1737" s="323">
        <v>45658</v>
      </c>
      <c r="AA1737" s="323">
        <v>46022</v>
      </c>
      <c r="AB1737" s="324">
        <v>8760</v>
      </c>
      <c r="AC1737" s="325">
        <v>47.55</v>
      </c>
      <c r="AD1737" s="274">
        <f t="shared" si="516"/>
        <v>1.07931</v>
      </c>
      <c r="AE1737" s="326">
        <f t="shared" si="523"/>
        <v>44.055924618506268</v>
      </c>
      <c r="AF1737" s="296" t="str">
        <f t="shared" si="524"/>
        <v/>
      </c>
      <c r="AH1737" s="332">
        <v>44685</v>
      </c>
      <c r="AI1737" s="2" t="s">
        <v>108</v>
      </c>
      <c r="AJ1737" s="2" t="s">
        <v>143</v>
      </c>
      <c r="AK1737" s="323">
        <v>46753</v>
      </c>
      <c r="AL1737" s="323">
        <v>47118</v>
      </c>
      <c r="AM1737" s="324">
        <v>8784</v>
      </c>
      <c r="AN1737" s="325">
        <v>123.52</v>
      </c>
      <c r="AO1737" s="274">
        <f t="shared" si="517"/>
        <v>1.0359100000000001</v>
      </c>
      <c r="AP1737" s="326">
        <f t="shared" si="525"/>
        <v>119.23815775501731</v>
      </c>
      <c r="AQ1737" s="296" t="str">
        <f t="shared" si="526"/>
        <v/>
      </c>
      <c r="AS1737" s="332">
        <v>44707</v>
      </c>
      <c r="AT1737" s="2" t="s">
        <v>115</v>
      </c>
      <c r="AU1737" s="2" t="s">
        <v>135</v>
      </c>
      <c r="AV1737" s="323">
        <v>45658</v>
      </c>
      <c r="AW1737" s="323">
        <v>45747</v>
      </c>
      <c r="AX1737" s="324">
        <v>2159</v>
      </c>
      <c r="AY1737" s="325"/>
      <c r="AZ1737" s="274">
        <f t="shared" si="518"/>
        <v>1.0359100000000001</v>
      </c>
      <c r="BA1737" s="326" t="str">
        <f t="shared" si="527"/>
        <v/>
      </c>
      <c r="BB1737" s="296" t="str">
        <f t="shared" si="528"/>
        <v/>
      </c>
      <c r="BC1737" t="str">
        <f t="shared" si="519"/>
        <v/>
      </c>
      <c r="BF1737" s="332">
        <v>45070</v>
      </c>
      <c r="BG1737" s="2" t="s">
        <v>115</v>
      </c>
      <c r="BH1737" s="2" t="s">
        <v>138</v>
      </c>
      <c r="BI1737" s="323">
        <v>46023</v>
      </c>
      <c r="BJ1737" s="323">
        <v>46112</v>
      </c>
      <c r="BK1737" s="324">
        <v>2159</v>
      </c>
      <c r="BL1737" s="325"/>
      <c r="BM1737" s="274">
        <f t="shared" si="520"/>
        <v>0.97533000000000003</v>
      </c>
      <c r="BN1737" s="326" t="str">
        <f t="shared" si="529"/>
        <v/>
      </c>
      <c r="BO1737" s="296" t="str">
        <f t="shared" si="530"/>
        <v/>
      </c>
      <c r="BP1737" t="str">
        <f t="shared" si="521"/>
        <v/>
      </c>
      <c r="BR1737" s="332">
        <v>45048</v>
      </c>
      <c r="BS1737" s="2" t="s">
        <v>108</v>
      </c>
      <c r="BT1737" s="2" t="s">
        <v>146</v>
      </c>
      <c r="BU1737" s="323">
        <v>47119</v>
      </c>
      <c r="BV1737" s="323">
        <v>47483</v>
      </c>
      <c r="BW1737" s="324">
        <v>8760</v>
      </c>
      <c r="BX1737" s="325">
        <v>98.59</v>
      </c>
      <c r="BY1737" s="274">
        <f t="shared" si="522"/>
        <v>0.97533000000000003</v>
      </c>
      <c r="BZ1737" s="326">
        <f t="shared" si="531"/>
        <v>101.08373576122953</v>
      </c>
      <c r="CA1737" s="296" t="str">
        <f t="shared" si="532"/>
        <v/>
      </c>
    </row>
    <row r="1738" spans="23:79" x14ac:dyDescent="0.25">
      <c r="W1738" s="332">
        <v>44221</v>
      </c>
      <c r="X1738" s="2" t="s">
        <v>108</v>
      </c>
      <c r="Y1738" s="2" t="s">
        <v>138</v>
      </c>
      <c r="Z1738" s="323">
        <v>46023</v>
      </c>
      <c r="AA1738" s="323">
        <v>46387</v>
      </c>
      <c r="AB1738" s="324">
        <v>8760</v>
      </c>
      <c r="AC1738" s="325">
        <v>48</v>
      </c>
      <c r="AD1738" s="274">
        <f t="shared" si="516"/>
        <v>1.07931</v>
      </c>
      <c r="AE1738" s="326">
        <f t="shared" si="523"/>
        <v>44.472857659059954</v>
      </c>
      <c r="AF1738" s="296" t="str">
        <f t="shared" si="524"/>
        <v/>
      </c>
      <c r="AH1738" s="332">
        <v>44685</v>
      </c>
      <c r="AI1738" s="2" t="s">
        <v>108</v>
      </c>
      <c r="AJ1738" s="2" t="s">
        <v>146</v>
      </c>
      <c r="AK1738" s="323">
        <v>47119</v>
      </c>
      <c r="AL1738" s="323">
        <v>47483</v>
      </c>
      <c r="AM1738" s="324">
        <v>8760</v>
      </c>
      <c r="AN1738" s="325">
        <v>122.28</v>
      </c>
      <c r="AO1738" s="274">
        <f t="shared" si="517"/>
        <v>1.0359100000000001</v>
      </c>
      <c r="AP1738" s="326">
        <f t="shared" si="525"/>
        <v>118.04114257030049</v>
      </c>
      <c r="AQ1738" s="296" t="str">
        <f t="shared" si="526"/>
        <v/>
      </c>
      <c r="AS1738" s="332">
        <v>44706</v>
      </c>
      <c r="AT1738" s="2" t="s">
        <v>115</v>
      </c>
      <c r="AU1738" s="2" t="s">
        <v>200</v>
      </c>
      <c r="AV1738" s="323">
        <v>44743</v>
      </c>
      <c r="AW1738" s="323">
        <v>44834</v>
      </c>
      <c r="AX1738" s="324">
        <v>2208</v>
      </c>
      <c r="AY1738" s="325">
        <v>208.63</v>
      </c>
      <c r="AZ1738" s="274">
        <f t="shared" si="518"/>
        <v>1.0359100000000001</v>
      </c>
      <c r="BA1738" s="326">
        <f t="shared" si="527"/>
        <v>201.39780482860476</v>
      </c>
      <c r="BB1738" s="296" t="str">
        <f t="shared" si="528"/>
        <v/>
      </c>
      <c r="BC1738" t="str">
        <f t="shared" si="519"/>
        <v/>
      </c>
      <c r="BF1738" s="332">
        <v>45069</v>
      </c>
      <c r="BG1738" s="2" t="s">
        <v>115</v>
      </c>
      <c r="BH1738" s="2" t="s">
        <v>137</v>
      </c>
      <c r="BI1738" s="323">
        <v>45108</v>
      </c>
      <c r="BJ1738" s="323">
        <v>45199</v>
      </c>
      <c r="BK1738" s="324">
        <v>2208</v>
      </c>
      <c r="BL1738" s="325">
        <v>94.28</v>
      </c>
      <c r="BM1738" s="274">
        <f t="shared" si="520"/>
        <v>0.97533000000000003</v>
      </c>
      <c r="BN1738" s="326">
        <f t="shared" si="529"/>
        <v>96.664718608060866</v>
      </c>
      <c r="BO1738" s="296" t="str">
        <f t="shared" si="530"/>
        <v/>
      </c>
      <c r="BP1738" t="str">
        <f t="shared" si="521"/>
        <v/>
      </c>
      <c r="BR1738" s="332">
        <v>45048</v>
      </c>
      <c r="BS1738" s="2" t="s">
        <v>108</v>
      </c>
      <c r="BT1738" s="2" t="s">
        <v>149</v>
      </c>
      <c r="BU1738" s="323">
        <v>47484</v>
      </c>
      <c r="BV1738" s="323">
        <v>47848</v>
      </c>
      <c r="BW1738" s="324">
        <v>8760</v>
      </c>
      <c r="BX1738" s="325">
        <v>98.89</v>
      </c>
      <c r="BY1738" s="274">
        <f t="shared" si="522"/>
        <v>0.97533000000000003</v>
      </c>
      <c r="BZ1738" s="326">
        <f t="shared" si="531"/>
        <v>101.39132396214615</v>
      </c>
      <c r="CA1738" s="296" t="str">
        <f t="shared" si="532"/>
        <v/>
      </c>
    </row>
    <row r="1739" spans="23:79" x14ac:dyDescent="0.25">
      <c r="W1739" s="332">
        <v>44221</v>
      </c>
      <c r="X1739" s="2" t="s">
        <v>108</v>
      </c>
      <c r="Y1739" s="2" t="s">
        <v>141</v>
      </c>
      <c r="Z1739" s="323">
        <v>46388</v>
      </c>
      <c r="AA1739" s="323">
        <v>46752</v>
      </c>
      <c r="AB1739" s="324">
        <v>8760</v>
      </c>
      <c r="AC1739" s="325">
        <v>48.48</v>
      </c>
      <c r="AD1739" s="274">
        <f t="shared" si="516"/>
        <v>1.07931</v>
      </c>
      <c r="AE1739" s="326">
        <f t="shared" si="523"/>
        <v>44.917586235650553</v>
      </c>
      <c r="AF1739" s="296" t="str">
        <f t="shared" si="524"/>
        <v/>
      </c>
      <c r="AH1739" s="332">
        <v>44685</v>
      </c>
      <c r="AI1739" s="2" t="s">
        <v>108</v>
      </c>
      <c r="AJ1739" s="2" t="s">
        <v>149</v>
      </c>
      <c r="AK1739" s="323">
        <v>47484</v>
      </c>
      <c r="AL1739" s="323">
        <v>47848</v>
      </c>
      <c r="AM1739" s="324">
        <v>8760</v>
      </c>
      <c r="AN1739" s="325">
        <v>121.91</v>
      </c>
      <c r="AO1739" s="274">
        <f t="shared" si="517"/>
        <v>1.0359100000000001</v>
      </c>
      <c r="AP1739" s="326">
        <f t="shared" si="525"/>
        <v>117.68396868453821</v>
      </c>
      <c r="AQ1739" s="296" t="str">
        <f t="shared" si="526"/>
        <v/>
      </c>
      <c r="AS1739" s="332">
        <v>44706</v>
      </c>
      <c r="AT1739" s="2" t="s">
        <v>115</v>
      </c>
      <c r="AU1739" s="2" t="s">
        <v>186</v>
      </c>
      <c r="AV1739" s="323">
        <v>44835</v>
      </c>
      <c r="AW1739" s="323">
        <v>44926</v>
      </c>
      <c r="AX1739" s="324">
        <v>2209</v>
      </c>
      <c r="AY1739" s="325">
        <v>256.5</v>
      </c>
      <c r="AZ1739" s="274">
        <f t="shared" si="518"/>
        <v>1.0359100000000001</v>
      </c>
      <c r="BA1739" s="326">
        <f t="shared" si="527"/>
        <v>247.60838296763231</v>
      </c>
      <c r="BB1739" s="296" t="str">
        <f t="shared" si="528"/>
        <v/>
      </c>
      <c r="BC1739" t="str">
        <f t="shared" si="519"/>
        <v/>
      </c>
      <c r="BF1739" s="332">
        <v>45069</v>
      </c>
      <c r="BG1739" s="2" t="s">
        <v>115</v>
      </c>
      <c r="BH1739" s="2" t="s">
        <v>116</v>
      </c>
      <c r="BI1739" s="323">
        <v>45200</v>
      </c>
      <c r="BJ1739" s="323">
        <v>45291</v>
      </c>
      <c r="BK1739" s="324">
        <v>2209</v>
      </c>
      <c r="BL1739" s="325">
        <v>126.6</v>
      </c>
      <c r="BM1739" s="274">
        <f t="shared" si="520"/>
        <v>0.97533000000000003</v>
      </c>
      <c r="BN1739" s="326">
        <f t="shared" si="529"/>
        <v>129.80222078681061</v>
      </c>
      <c r="BO1739" s="296">
        <f t="shared" si="530"/>
        <v>129.80222078681061</v>
      </c>
      <c r="BP1739">
        <f t="shared" si="521"/>
        <v>1</v>
      </c>
      <c r="BR1739" s="332">
        <v>45048</v>
      </c>
      <c r="BS1739" s="2" t="s">
        <v>108</v>
      </c>
      <c r="BT1739" s="2" t="s">
        <v>153</v>
      </c>
      <c r="BU1739" s="323">
        <v>47849</v>
      </c>
      <c r="BV1739" s="323">
        <v>48213</v>
      </c>
      <c r="BW1739" s="324">
        <v>8760</v>
      </c>
      <c r="BX1739" s="325">
        <v>98.61</v>
      </c>
      <c r="BY1739" s="274">
        <f t="shared" si="522"/>
        <v>0.97533000000000003</v>
      </c>
      <c r="BZ1739" s="326">
        <f t="shared" si="531"/>
        <v>101.10424164129064</v>
      </c>
      <c r="CA1739" s="296" t="str">
        <f t="shared" si="532"/>
        <v/>
      </c>
    </row>
    <row r="1740" spans="23:79" x14ac:dyDescent="0.25">
      <c r="W1740" s="332">
        <v>44218</v>
      </c>
      <c r="X1740" s="2" t="s">
        <v>108</v>
      </c>
      <c r="Y1740" s="2" t="s">
        <v>133</v>
      </c>
      <c r="Z1740" s="323">
        <v>44562</v>
      </c>
      <c r="AA1740" s="323">
        <v>44926</v>
      </c>
      <c r="AB1740" s="324">
        <v>8760</v>
      </c>
      <c r="AC1740" s="325">
        <v>50.78</v>
      </c>
      <c r="AD1740" s="274">
        <f t="shared" si="516"/>
        <v>1.07931</v>
      </c>
      <c r="AE1740" s="326">
        <f t="shared" si="523"/>
        <v>47.048577331813846</v>
      </c>
      <c r="AF1740" s="296" t="str">
        <f t="shared" si="524"/>
        <v/>
      </c>
      <c r="AH1740" s="332">
        <v>44685</v>
      </c>
      <c r="AI1740" s="2" t="s">
        <v>108</v>
      </c>
      <c r="AJ1740" s="2" t="s">
        <v>153</v>
      </c>
      <c r="AK1740" s="323">
        <v>47849</v>
      </c>
      <c r="AL1740" s="323">
        <v>48213</v>
      </c>
      <c r="AM1740" s="324">
        <v>8760</v>
      </c>
      <c r="AN1740" s="325">
        <v>121.58</v>
      </c>
      <c r="AO1740" s="274">
        <f t="shared" si="517"/>
        <v>1.0359100000000001</v>
      </c>
      <c r="AP1740" s="326">
        <f t="shared" si="525"/>
        <v>117.36540819183132</v>
      </c>
      <c r="AQ1740" s="296" t="str">
        <f t="shared" si="526"/>
        <v/>
      </c>
      <c r="AS1740" s="332">
        <v>44706</v>
      </c>
      <c r="AT1740" s="2" t="s">
        <v>115</v>
      </c>
      <c r="AU1740" s="2" t="s">
        <v>110</v>
      </c>
      <c r="AV1740" s="323">
        <v>44927</v>
      </c>
      <c r="AW1740" s="323">
        <v>45016</v>
      </c>
      <c r="AX1740" s="324">
        <v>2159</v>
      </c>
      <c r="AY1740" s="325">
        <v>278.29000000000002</v>
      </c>
      <c r="AZ1740" s="274">
        <f t="shared" si="518"/>
        <v>1.0359100000000001</v>
      </c>
      <c r="BA1740" s="326">
        <f t="shared" si="527"/>
        <v>268.64302883455127</v>
      </c>
      <c r="BB1740" s="296" t="str">
        <f t="shared" si="528"/>
        <v/>
      </c>
      <c r="BC1740" t="str">
        <f t="shared" si="519"/>
        <v/>
      </c>
      <c r="BF1740" s="332">
        <v>45069</v>
      </c>
      <c r="BG1740" s="2" t="s">
        <v>115</v>
      </c>
      <c r="BH1740" s="2" t="s">
        <v>111</v>
      </c>
      <c r="BI1740" s="323">
        <v>45292</v>
      </c>
      <c r="BJ1740" s="323">
        <v>45382</v>
      </c>
      <c r="BK1740" s="324">
        <v>2183</v>
      </c>
      <c r="BL1740" s="325">
        <v>148.22</v>
      </c>
      <c r="BM1740" s="274">
        <f t="shared" si="520"/>
        <v>0.97533000000000003</v>
      </c>
      <c r="BN1740" s="326">
        <f t="shared" si="529"/>
        <v>151.96907713286785</v>
      </c>
      <c r="BO1740" s="296">
        <f t="shared" si="530"/>
        <v>151.96907713286785</v>
      </c>
      <c r="BP1740">
        <f t="shared" si="521"/>
        <v>1</v>
      </c>
      <c r="BR1740" s="332">
        <v>45048</v>
      </c>
      <c r="BS1740" s="2" t="s">
        <v>108</v>
      </c>
      <c r="BT1740" s="2" t="s">
        <v>155</v>
      </c>
      <c r="BU1740" s="323">
        <v>48214</v>
      </c>
      <c r="BV1740" s="323">
        <v>48579</v>
      </c>
      <c r="BW1740" s="324">
        <v>8784</v>
      </c>
      <c r="BX1740" s="325">
        <v>98.11</v>
      </c>
      <c r="BY1740" s="274">
        <f t="shared" si="522"/>
        <v>0.97533000000000003</v>
      </c>
      <c r="BZ1740" s="326">
        <f t="shared" si="531"/>
        <v>100.59159463976295</v>
      </c>
      <c r="CA1740" s="296" t="str">
        <f t="shared" si="532"/>
        <v/>
      </c>
    </row>
    <row r="1741" spans="23:79" x14ac:dyDescent="0.25">
      <c r="W1741" s="332">
        <v>44218</v>
      </c>
      <c r="X1741" s="2" t="s">
        <v>108</v>
      </c>
      <c r="Y1741" s="2" t="s">
        <v>110</v>
      </c>
      <c r="Z1741" s="323">
        <v>44927</v>
      </c>
      <c r="AA1741" s="323">
        <v>45291</v>
      </c>
      <c r="AB1741" s="324">
        <v>8760</v>
      </c>
      <c r="AC1741" s="325">
        <v>50</v>
      </c>
      <c r="AD1741" s="274">
        <f t="shared" si="516"/>
        <v>1.07931</v>
      </c>
      <c r="AE1741" s="326">
        <f t="shared" si="523"/>
        <v>46.32589339485412</v>
      </c>
      <c r="AF1741" s="296" t="str">
        <f t="shared" si="524"/>
        <v/>
      </c>
      <c r="AH1741" s="332">
        <v>44685</v>
      </c>
      <c r="AI1741" s="2" t="s">
        <v>108</v>
      </c>
      <c r="AJ1741" s="2" t="s">
        <v>155</v>
      </c>
      <c r="AK1741" s="323">
        <v>48214</v>
      </c>
      <c r="AL1741" s="323">
        <v>48579</v>
      </c>
      <c r="AM1741" s="324">
        <v>8784</v>
      </c>
      <c r="AN1741" s="325">
        <v>121.58</v>
      </c>
      <c r="AO1741" s="274">
        <f t="shared" si="517"/>
        <v>1.0359100000000001</v>
      </c>
      <c r="AP1741" s="326">
        <f t="shared" si="525"/>
        <v>117.36540819183132</v>
      </c>
      <c r="AQ1741" s="296" t="str">
        <f t="shared" si="526"/>
        <v/>
      </c>
      <c r="AS1741" s="332">
        <v>44706</v>
      </c>
      <c r="AT1741" s="2" t="s">
        <v>115</v>
      </c>
      <c r="AU1741" s="2" t="s">
        <v>134</v>
      </c>
      <c r="AV1741" s="323">
        <v>45017</v>
      </c>
      <c r="AW1741" s="323">
        <v>45107</v>
      </c>
      <c r="AX1741" s="324">
        <v>2184</v>
      </c>
      <c r="AY1741" s="325">
        <v>191.54</v>
      </c>
      <c r="AZ1741" s="274">
        <f t="shared" si="518"/>
        <v>1.0359100000000001</v>
      </c>
      <c r="BA1741" s="326">
        <f t="shared" si="527"/>
        <v>184.90023264569314</v>
      </c>
      <c r="BB1741" s="296" t="str">
        <f t="shared" si="528"/>
        <v/>
      </c>
      <c r="BC1741" t="str">
        <f t="shared" si="519"/>
        <v/>
      </c>
      <c r="BF1741" s="332">
        <v>45069</v>
      </c>
      <c r="BG1741" s="2" t="s">
        <v>115</v>
      </c>
      <c r="BH1741" s="2" t="s">
        <v>117</v>
      </c>
      <c r="BI1741" s="323">
        <v>45383</v>
      </c>
      <c r="BJ1741" s="323">
        <v>45473</v>
      </c>
      <c r="BK1741" s="324">
        <v>2184</v>
      </c>
      <c r="BL1741" s="325">
        <v>117.13</v>
      </c>
      <c r="BM1741" s="274">
        <f t="shared" si="520"/>
        <v>0.97533000000000003</v>
      </c>
      <c r="BN1741" s="326">
        <f t="shared" si="529"/>
        <v>120.09268657787619</v>
      </c>
      <c r="BO1741" s="296">
        <f t="shared" si="530"/>
        <v>120.09268657787619</v>
      </c>
      <c r="BP1741">
        <f t="shared" si="521"/>
        <v>1</v>
      </c>
      <c r="BR1741" s="332">
        <v>45048</v>
      </c>
      <c r="BS1741" s="2" t="s">
        <v>108</v>
      </c>
      <c r="BT1741" s="2" t="s">
        <v>158</v>
      </c>
      <c r="BU1741" s="323">
        <v>48580</v>
      </c>
      <c r="BV1741" s="323">
        <v>48944</v>
      </c>
      <c r="BW1741" s="324">
        <v>8760</v>
      </c>
      <c r="BX1741" s="325">
        <v>98.01</v>
      </c>
      <c r="BY1741" s="274">
        <f t="shared" si="522"/>
        <v>0.97533000000000003</v>
      </c>
      <c r="BZ1741" s="326">
        <f t="shared" si="531"/>
        <v>100.48906523945742</v>
      </c>
      <c r="CA1741" s="296" t="str">
        <f t="shared" si="532"/>
        <v/>
      </c>
    </row>
    <row r="1742" spans="23:79" x14ac:dyDescent="0.25">
      <c r="W1742" s="332">
        <v>44218</v>
      </c>
      <c r="X1742" s="2" t="s">
        <v>108</v>
      </c>
      <c r="Y1742" s="2" t="s">
        <v>111</v>
      </c>
      <c r="Z1742" s="323">
        <v>45292</v>
      </c>
      <c r="AA1742" s="323">
        <v>45657</v>
      </c>
      <c r="AB1742" s="324">
        <v>8784</v>
      </c>
      <c r="AC1742" s="325">
        <v>48.2</v>
      </c>
      <c r="AD1742" s="274">
        <f t="shared" si="516"/>
        <v>1.07931</v>
      </c>
      <c r="AE1742" s="326">
        <f t="shared" si="523"/>
        <v>44.658161232639372</v>
      </c>
      <c r="AF1742" s="296" t="str">
        <f t="shared" si="524"/>
        <v/>
      </c>
      <c r="AH1742" s="332">
        <v>44684</v>
      </c>
      <c r="AI1742" s="2" t="s">
        <v>108</v>
      </c>
      <c r="AJ1742" s="2" t="s">
        <v>110</v>
      </c>
      <c r="AK1742" s="323">
        <v>44927</v>
      </c>
      <c r="AL1742" s="323">
        <v>45291</v>
      </c>
      <c r="AM1742" s="324">
        <v>8760</v>
      </c>
      <c r="AN1742" s="325">
        <v>205</v>
      </c>
      <c r="AO1742" s="274">
        <f t="shared" si="517"/>
        <v>1.0359100000000001</v>
      </c>
      <c r="AP1742" s="326">
        <f t="shared" si="525"/>
        <v>197.89363940882893</v>
      </c>
      <c r="AQ1742" s="296" t="str">
        <f t="shared" si="526"/>
        <v/>
      </c>
      <c r="AS1742" s="332">
        <v>44706</v>
      </c>
      <c r="AT1742" s="2" t="s">
        <v>115</v>
      </c>
      <c r="AU1742" s="2" t="s">
        <v>137</v>
      </c>
      <c r="AV1742" s="323">
        <v>45108</v>
      </c>
      <c r="AW1742" s="323">
        <v>45199</v>
      </c>
      <c r="AX1742" s="324">
        <v>2208</v>
      </c>
      <c r="AY1742" s="325">
        <v>194.38</v>
      </c>
      <c r="AZ1742" s="274">
        <f t="shared" si="518"/>
        <v>1.0359100000000001</v>
      </c>
      <c r="BA1742" s="326">
        <f t="shared" si="527"/>
        <v>187.64178355262521</v>
      </c>
      <c r="BB1742" s="296" t="str">
        <f t="shared" si="528"/>
        <v/>
      </c>
      <c r="BC1742" t="str">
        <f t="shared" si="519"/>
        <v/>
      </c>
      <c r="BF1742" s="332">
        <v>45069</v>
      </c>
      <c r="BG1742" s="2" t="s">
        <v>115</v>
      </c>
      <c r="BH1742" s="2" t="s">
        <v>118</v>
      </c>
      <c r="BI1742" s="323">
        <v>45474</v>
      </c>
      <c r="BJ1742" s="323">
        <v>45565</v>
      </c>
      <c r="BK1742" s="324">
        <v>2208</v>
      </c>
      <c r="BL1742" s="325">
        <v>122.02</v>
      </c>
      <c r="BM1742" s="274">
        <f t="shared" si="520"/>
        <v>0.97533000000000003</v>
      </c>
      <c r="BN1742" s="326">
        <f t="shared" si="529"/>
        <v>125.10637425281699</v>
      </c>
      <c r="BO1742" s="296">
        <f t="shared" si="530"/>
        <v>125.10637425281699</v>
      </c>
      <c r="BP1742">
        <f t="shared" si="521"/>
        <v>1</v>
      </c>
      <c r="BR1742" s="332">
        <v>45044</v>
      </c>
      <c r="BS1742" s="2" t="s">
        <v>108</v>
      </c>
      <c r="BT1742" s="2" t="s">
        <v>111</v>
      </c>
      <c r="BU1742" s="323">
        <v>45292</v>
      </c>
      <c r="BV1742" s="323">
        <v>45657</v>
      </c>
      <c r="BW1742" s="324">
        <v>8784</v>
      </c>
      <c r="BX1742" s="325">
        <v>147.30000000000001</v>
      </c>
      <c r="BY1742" s="274">
        <f t="shared" si="522"/>
        <v>0.98479000000000005</v>
      </c>
      <c r="BZ1742" s="326">
        <f t="shared" si="531"/>
        <v>149.57503630215578</v>
      </c>
      <c r="CA1742" s="296">
        <f t="shared" si="532"/>
        <v>149.57503630215578</v>
      </c>
    </row>
    <row r="1743" spans="23:79" x14ac:dyDescent="0.25">
      <c r="W1743" s="332">
        <v>44218</v>
      </c>
      <c r="X1743" s="2" t="s">
        <v>108</v>
      </c>
      <c r="Y1743" s="2" t="s">
        <v>135</v>
      </c>
      <c r="Z1743" s="323">
        <v>45658</v>
      </c>
      <c r="AA1743" s="323">
        <v>46022</v>
      </c>
      <c r="AB1743" s="324">
        <v>8760</v>
      </c>
      <c r="AC1743" s="325">
        <v>47.75</v>
      </c>
      <c r="AD1743" s="274">
        <f t="shared" si="516"/>
        <v>1.07931</v>
      </c>
      <c r="AE1743" s="326">
        <f t="shared" si="523"/>
        <v>44.241228192085686</v>
      </c>
      <c r="AF1743" s="296" t="str">
        <f t="shared" si="524"/>
        <v/>
      </c>
      <c r="AH1743" s="332">
        <v>44684</v>
      </c>
      <c r="AI1743" s="2" t="s">
        <v>108</v>
      </c>
      <c r="AJ1743" s="2" t="s">
        <v>111</v>
      </c>
      <c r="AK1743" s="323">
        <v>45292</v>
      </c>
      <c r="AL1743" s="323">
        <v>45657</v>
      </c>
      <c r="AM1743" s="324">
        <v>8784</v>
      </c>
      <c r="AN1743" s="325">
        <v>166.25</v>
      </c>
      <c r="AO1743" s="274">
        <f t="shared" si="517"/>
        <v>1.0359100000000001</v>
      </c>
      <c r="AP1743" s="326">
        <f t="shared" si="525"/>
        <v>160.48691488642834</v>
      </c>
      <c r="AQ1743" s="296">
        <f t="shared" si="526"/>
        <v>160.48691488642834</v>
      </c>
      <c r="AS1743" s="332">
        <v>44706</v>
      </c>
      <c r="AT1743" s="2" t="s">
        <v>115</v>
      </c>
      <c r="AU1743" s="2" t="s">
        <v>116</v>
      </c>
      <c r="AV1743" s="323">
        <v>45200</v>
      </c>
      <c r="AW1743" s="323">
        <v>45291</v>
      </c>
      <c r="AX1743" s="324">
        <v>2209</v>
      </c>
      <c r="AY1743" s="325">
        <v>245.33</v>
      </c>
      <c r="AZ1743" s="274">
        <f t="shared" si="518"/>
        <v>1.0359100000000001</v>
      </c>
      <c r="BA1743" s="326">
        <f t="shared" si="527"/>
        <v>236.82559295691709</v>
      </c>
      <c r="BB1743" s="296" t="str">
        <f t="shared" si="528"/>
        <v/>
      </c>
      <c r="BC1743">
        <f t="shared" si="519"/>
        <v>1</v>
      </c>
      <c r="BF1743" s="332">
        <v>45069</v>
      </c>
      <c r="BG1743" s="2" t="s">
        <v>115</v>
      </c>
      <c r="BH1743" s="2" t="s">
        <v>140</v>
      </c>
      <c r="BI1743" s="323">
        <v>45566</v>
      </c>
      <c r="BJ1743" s="323">
        <v>45657</v>
      </c>
      <c r="BK1743" s="324">
        <v>2209</v>
      </c>
      <c r="BL1743" s="325">
        <v>150.62</v>
      </c>
      <c r="BM1743" s="274">
        <f t="shared" si="520"/>
        <v>0.97533000000000003</v>
      </c>
      <c r="BN1743" s="326">
        <f t="shared" si="529"/>
        <v>154.42978274020075</v>
      </c>
      <c r="BO1743" s="296" t="str">
        <f t="shared" si="530"/>
        <v/>
      </c>
      <c r="BP1743" t="str">
        <f t="shared" si="521"/>
        <v/>
      </c>
      <c r="BR1743" s="332">
        <v>45044</v>
      </c>
      <c r="BS1743" s="2" t="s">
        <v>108</v>
      </c>
      <c r="BT1743" s="2" t="s">
        <v>135</v>
      </c>
      <c r="BU1743" s="323">
        <v>45658</v>
      </c>
      <c r="BV1743" s="323">
        <v>46022</v>
      </c>
      <c r="BW1743" s="324">
        <v>8760</v>
      </c>
      <c r="BX1743" s="325">
        <v>125.89</v>
      </c>
      <c r="BY1743" s="274">
        <f t="shared" si="522"/>
        <v>0.98479000000000005</v>
      </c>
      <c r="BZ1743" s="326">
        <f t="shared" si="531"/>
        <v>127.83436062510789</v>
      </c>
      <c r="CA1743" s="296" t="str">
        <f t="shared" si="532"/>
        <v/>
      </c>
    </row>
    <row r="1744" spans="23:79" x14ac:dyDescent="0.25">
      <c r="W1744" s="332">
        <v>44218</v>
      </c>
      <c r="X1744" s="2" t="s">
        <v>108</v>
      </c>
      <c r="Y1744" s="2" t="s">
        <v>138</v>
      </c>
      <c r="Z1744" s="323">
        <v>46023</v>
      </c>
      <c r="AA1744" s="323">
        <v>46387</v>
      </c>
      <c r="AB1744" s="324">
        <v>8760</v>
      </c>
      <c r="AC1744" s="325">
        <v>48.2</v>
      </c>
      <c r="AD1744" s="274">
        <f t="shared" si="516"/>
        <v>1.07931</v>
      </c>
      <c r="AE1744" s="326">
        <f t="shared" si="523"/>
        <v>44.658161232639372</v>
      </c>
      <c r="AF1744" s="296" t="str">
        <f t="shared" si="524"/>
        <v/>
      </c>
      <c r="AH1744" s="332">
        <v>44684</v>
      </c>
      <c r="AI1744" s="2" t="s">
        <v>108</v>
      </c>
      <c r="AJ1744" s="2" t="s">
        <v>135</v>
      </c>
      <c r="AK1744" s="323">
        <v>45658</v>
      </c>
      <c r="AL1744" s="323">
        <v>46022</v>
      </c>
      <c r="AM1744" s="324">
        <v>8760</v>
      </c>
      <c r="AN1744" s="325">
        <v>148.1</v>
      </c>
      <c r="AO1744" s="274">
        <f t="shared" si="517"/>
        <v>1.0359100000000001</v>
      </c>
      <c r="AP1744" s="326">
        <f t="shared" si="525"/>
        <v>142.9660877875491</v>
      </c>
      <c r="AQ1744" s="296" t="str">
        <f t="shared" si="526"/>
        <v/>
      </c>
      <c r="AS1744" s="332">
        <v>44706</v>
      </c>
      <c r="AT1744" s="2" t="s">
        <v>115</v>
      </c>
      <c r="AU1744" s="2" t="s">
        <v>111</v>
      </c>
      <c r="AV1744" s="323">
        <v>45292</v>
      </c>
      <c r="AW1744" s="323">
        <v>45382</v>
      </c>
      <c r="AX1744" s="324">
        <v>2183</v>
      </c>
      <c r="AY1744" s="325">
        <v>230.95</v>
      </c>
      <c r="AZ1744" s="274">
        <f t="shared" si="518"/>
        <v>1.0359100000000001</v>
      </c>
      <c r="BA1744" s="326">
        <f t="shared" si="527"/>
        <v>222.94407815350752</v>
      </c>
      <c r="BB1744" s="296" t="str">
        <f t="shared" si="528"/>
        <v/>
      </c>
      <c r="BC1744">
        <f t="shared" si="519"/>
        <v>1</v>
      </c>
      <c r="BF1744" s="332">
        <v>45069</v>
      </c>
      <c r="BG1744" s="2" t="s">
        <v>115</v>
      </c>
      <c r="BH1744" s="2" t="s">
        <v>135</v>
      </c>
      <c r="BI1744" s="323">
        <v>45658</v>
      </c>
      <c r="BJ1744" s="323">
        <v>45747</v>
      </c>
      <c r="BK1744" s="324">
        <v>2159</v>
      </c>
      <c r="BL1744" s="325">
        <v>153.66</v>
      </c>
      <c r="BM1744" s="274">
        <f t="shared" si="520"/>
        <v>0.97533000000000003</v>
      </c>
      <c r="BN1744" s="326">
        <f t="shared" si="529"/>
        <v>157.54667650948909</v>
      </c>
      <c r="BO1744" s="296" t="str">
        <f t="shared" si="530"/>
        <v/>
      </c>
      <c r="BP1744" t="str">
        <f t="shared" si="521"/>
        <v/>
      </c>
      <c r="BR1744" s="332">
        <v>45044</v>
      </c>
      <c r="BS1744" s="2" t="s">
        <v>108</v>
      </c>
      <c r="BT1744" s="2" t="s">
        <v>138</v>
      </c>
      <c r="BU1744" s="323">
        <v>46023</v>
      </c>
      <c r="BV1744" s="323">
        <v>46387</v>
      </c>
      <c r="BW1744" s="324">
        <v>8760</v>
      </c>
      <c r="BX1744" s="325">
        <v>111.19</v>
      </c>
      <c r="BY1744" s="274">
        <f t="shared" si="522"/>
        <v>0.98479000000000005</v>
      </c>
      <c r="BZ1744" s="326">
        <f t="shared" si="531"/>
        <v>112.90732034240801</v>
      </c>
      <c r="CA1744" s="296" t="str">
        <f t="shared" si="532"/>
        <v/>
      </c>
    </row>
    <row r="1745" spans="23:79" x14ac:dyDescent="0.25">
      <c r="W1745" s="332">
        <v>44218</v>
      </c>
      <c r="X1745" s="2" t="s">
        <v>108</v>
      </c>
      <c r="Y1745" s="2" t="s">
        <v>141</v>
      </c>
      <c r="Z1745" s="323">
        <v>46388</v>
      </c>
      <c r="AA1745" s="323">
        <v>46752</v>
      </c>
      <c r="AB1745" s="324">
        <v>8760</v>
      </c>
      <c r="AC1745" s="325">
        <v>48.68</v>
      </c>
      <c r="AD1745" s="274">
        <f t="shared" si="516"/>
        <v>1.07931</v>
      </c>
      <c r="AE1745" s="326">
        <f t="shared" si="523"/>
        <v>45.102889809229971</v>
      </c>
      <c r="AF1745" s="296" t="str">
        <f t="shared" si="524"/>
        <v/>
      </c>
      <c r="AH1745" s="332">
        <v>44684</v>
      </c>
      <c r="AI1745" s="2" t="s">
        <v>108</v>
      </c>
      <c r="AJ1745" s="2" t="s">
        <v>138</v>
      </c>
      <c r="AK1745" s="323">
        <v>46023</v>
      </c>
      <c r="AL1745" s="323">
        <v>46387</v>
      </c>
      <c r="AM1745" s="324">
        <v>8760</v>
      </c>
      <c r="AN1745" s="325">
        <v>130.38</v>
      </c>
      <c r="AO1745" s="274">
        <f t="shared" si="517"/>
        <v>1.0359100000000001</v>
      </c>
      <c r="AP1745" s="326">
        <f t="shared" si="525"/>
        <v>125.86035466401519</v>
      </c>
      <c r="AQ1745" s="296" t="str">
        <f t="shared" si="526"/>
        <v/>
      </c>
      <c r="AS1745" s="332">
        <v>44706</v>
      </c>
      <c r="AT1745" s="2" t="s">
        <v>115</v>
      </c>
      <c r="AU1745" s="2" t="s">
        <v>117</v>
      </c>
      <c r="AV1745" s="323">
        <v>45383</v>
      </c>
      <c r="AW1745" s="323">
        <v>45473</v>
      </c>
      <c r="AX1745" s="324">
        <v>2184</v>
      </c>
      <c r="AY1745" s="325">
        <v>154.74</v>
      </c>
      <c r="AZ1745" s="274">
        <f t="shared" si="518"/>
        <v>1.0359100000000001</v>
      </c>
      <c r="BA1745" s="326">
        <f t="shared" si="527"/>
        <v>149.37591103474239</v>
      </c>
      <c r="BB1745" s="296" t="str">
        <f t="shared" si="528"/>
        <v/>
      </c>
      <c r="BC1745">
        <f t="shared" si="519"/>
        <v>1</v>
      </c>
      <c r="BF1745" s="332">
        <v>45069</v>
      </c>
      <c r="BG1745" s="2" t="s">
        <v>115</v>
      </c>
      <c r="BH1745" s="2" t="s">
        <v>145</v>
      </c>
      <c r="BI1745" s="323">
        <v>45748</v>
      </c>
      <c r="BJ1745" s="323">
        <v>45838</v>
      </c>
      <c r="BK1745" s="324">
        <v>2184</v>
      </c>
      <c r="BL1745" s="325">
        <v>97.81</v>
      </c>
      <c r="BM1745" s="274">
        <f t="shared" si="520"/>
        <v>0.97533000000000003</v>
      </c>
      <c r="BN1745" s="326">
        <f t="shared" si="529"/>
        <v>100.28400643884633</v>
      </c>
      <c r="BO1745" s="296" t="str">
        <f t="shared" si="530"/>
        <v/>
      </c>
      <c r="BP1745" t="str">
        <f t="shared" si="521"/>
        <v/>
      </c>
      <c r="BR1745" s="332">
        <v>45044</v>
      </c>
      <c r="BS1745" s="2" t="s">
        <v>108</v>
      </c>
      <c r="BT1745" s="2" t="s">
        <v>141</v>
      </c>
      <c r="BU1745" s="323">
        <v>46388</v>
      </c>
      <c r="BV1745" s="323">
        <v>46752</v>
      </c>
      <c r="BW1745" s="324">
        <v>8760</v>
      </c>
      <c r="BX1745" s="325">
        <v>101.14</v>
      </c>
      <c r="BY1745" s="274">
        <f t="shared" si="522"/>
        <v>0.98479000000000005</v>
      </c>
      <c r="BZ1745" s="326">
        <f t="shared" si="531"/>
        <v>102.70209892464382</v>
      </c>
      <c r="CA1745" s="296" t="str">
        <f t="shared" si="532"/>
        <v/>
      </c>
    </row>
    <row r="1746" spans="23:79" x14ac:dyDescent="0.25">
      <c r="W1746" s="332">
        <v>44217</v>
      </c>
      <c r="X1746" s="2" t="s">
        <v>108</v>
      </c>
      <c r="Y1746" s="2" t="s">
        <v>133</v>
      </c>
      <c r="Z1746" s="323">
        <v>44562</v>
      </c>
      <c r="AA1746" s="323">
        <v>44926</v>
      </c>
      <c r="AB1746" s="324">
        <v>8760</v>
      </c>
      <c r="AC1746" s="325">
        <v>50.5</v>
      </c>
      <c r="AD1746" s="274">
        <f t="shared" si="516"/>
        <v>1.07931</v>
      </c>
      <c r="AE1746" s="326">
        <f t="shared" si="523"/>
        <v>46.789152328802665</v>
      </c>
      <c r="AF1746" s="296" t="str">
        <f t="shared" si="524"/>
        <v/>
      </c>
      <c r="AH1746" s="332">
        <v>44684</v>
      </c>
      <c r="AI1746" s="2" t="s">
        <v>108</v>
      </c>
      <c r="AJ1746" s="2" t="s">
        <v>141</v>
      </c>
      <c r="AK1746" s="323">
        <v>46388</v>
      </c>
      <c r="AL1746" s="323">
        <v>46752</v>
      </c>
      <c r="AM1746" s="324">
        <v>8760</v>
      </c>
      <c r="AN1746" s="325">
        <v>122.13</v>
      </c>
      <c r="AO1746" s="274">
        <f t="shared" si="517"/>
        <v>1.0359100000000001</v>
      </c>
      <c r="AP1746" s="326">
        <f t="shared" si="525"/>
        <v>117.89634234634281</v>
      </c>
      <c r="AQ1746" s="296" t="str">
        <f t="shared" si="526"/>
        <v/>
      </c>
      <c r="AS1746" s="332">
        <v>44706</v>
      </c>
      <c r="AT1746" s="2" t="s">
        <v>115</v>
      </c>
      <c r="AU1746" s="2" t="s">
        <v>118</v>
      </c>
      <c r="AV1746" s="323">
        <v>45474</v>
      </c>
      <c r="AW1746" s="323">
        <v>45565</v>
      </c>
      <c r="AX1746" s="324">
        <v>2208</v>
      </c>
      <c r="AY1746" s="325">
        <v>151.1</v>
      </c>
      <c r="AZ1746" s="274">
        <f t="shared" si="518"/>
        <v>1.0359100000000001</v>
      </c>
      <c r="BA1746" s="326">
        <f t="shared" si="527"/>
        <v>145.86209226670269</v>
      </c>
      <c r="BB1746" s="296" t="str">
        <f t="shared" si="528"/>
        <v/>
      </c>
      <c r="BC1746">
        <f t="shared" si="519"/>
        <v>1</v>
      </c>
      <c r="BF1746" s="332">
        <v>45069</v>
      </c>
      <c r="BG1746" s="2" t="s">
        <v>115</v>
      </c>
      <c r="BH1746" s="2" t="s">
        <v>148</v>
      </c>
      <c r="BI1746" s="323">
        <v>45839</v>
      </c>
      <c r="BJ1746" s="323">
        <v>45930</v>
      </c>
      <c r="BK1746" s="324">
        <v>2208</v>
      </c>
      <c r="BL1746" s="325">
        <v>97.62</v>
      </c>
      <c r="BM1746" s="274">
        <f t="shared" si="520"/>
        <v>0.97533000000000003</v>
      </c>
      <c r="BN1746" s="326">
        <f t="shared" si="529"/>
        <v>100.08920057826582</v>
      </c>
      <c r="BO1746" s="296" t="str">
        <f t="shared" si="530"/>
        <v/>
      </c>
      <c r="BP1746" t="str">
        <f t="shared" si="521"/>
        <v/>
      </c>
      <c r="BR1746" s="332">
        <v>45044</v>
      </c>
      <c r="BS1746" s="2" t="s">
        <v>108</v>
      </c>
      <c r="BT1746" s="2" t="s">
        <v>143</v>
      </c>
      <c r="BU1746" s="323">
        <v>46753</v>
      </c>
      <c r="BV1746" s="323">
        <v>47118</v>
      </c>
      <c r="BW1746" s="324">
        <v>8784</v>
      </c>
      <c r="BX1746" s="325">
        <v>101.15</v>
      </c>
      <c r="BY1746" s="274">
        <f t="shared" si="522"/>
        <v>0.98479000000000005</v>
      </c>
      <c r="BZ1746" s="326">
        <f t="shared" si="531"/>
        <v>102.71225337381574</v>
      </c>
      <c r="CA1746" s="296" t="str">
        <f t="shared" si="532"/>
        <v/>
      </c>
    </row>
    <row r="1747" spans="23:79" x14ac:dyDescent="0.25">
      <c r="W1747" s="332">
        <v>44217</v>
      </c>
      <c r="X1747" s="2" t="s">
        <v>108</v>
      </c>
      <c r="Y1747" s="2" t="s">
        <v>110</v>
      </c>
      <c r="Z1747" s="323">
        <v>44927</v>
      </c>
      <c r="AA1747" s="323">
        <v>45291</v>
      </c>
      <c r="AB1747" s="324">
        <v>8760</v>
      </c>
      <c r="AC1747" s="325">
        <v>49.66</v>
      </c>
      <c r="AD1747" s="274">
        <f t="shared" si="516"/>
        <v>1.07931</v>
      </c>
      <c r="AE1747" s="326">
        <f t="shared" si="523"/>
        <v>46.010877319769108</v>
      </c>
      <c r="AF1747" s="296" t="str">
        <f t="shared" si="524"/>
        <v/>
      </c>
      <c r="AH1747" s="332">
        <v>44684</v>
      </c>
      <c r="AI1747" s="2" t="s">
        <v>108</v>
      </c>
      <c r="AJ1747" s="2" t="s">
        <v>143</v>
      </c>
      <c r="AK1747" s="323">
        <v>46753</v>
      </c>
      <c r="AL1747" s="323">
        <v>47118</v>
      </c>
      <c r="AM1747" s="324">
        <v>8784</v>
      </c>
      <c r="AN1747" s="325">
        <v>120.89</v>
      </c>
      <c r="AO1747" s="274">
        <f t="shared" si="517"/>
        <v>1.0359100000000001</v>
      </c>
      <c r="AP1747" s="326">
        <f t="shared" si="525"/>
        <v>116.699327161626</v>
      </c>
      <c r="AQ1747" s="296" t="str">
        <f t="shared" si="526"/>
        <v/>
      </c>
      <c r="AS1747" s="332">
        <v>44706</v>
      </c>
      <c r="AT1747" s="2" t="s">
        <v>115</v>
      </c>
      <c r="AU1747" s="2" t="s">
        <v>140</v>
      </c>
      <c r="AV1747" s="323">
        <v>45566</v>
      </c>
      <c r="AW1747" s="323">
        <v>45657</v>
      </c>
      <c r="AX1747" s="324">
        <v>2209</v>
      </c>
      <c r="AY1747" s="325">
        <v>195.48</v>
      </c>
      <c r="AZ1747" s="274">
        <f t="shared" si="518"/>
        <v>1.0359100000000001</v>
      </c>
      <c r="BA1747" s="326">
        <f t="shared" si="527"/>
        <v>188.70365186164818</v>
      </c>
      <c r="BB1747" s="296" t="str">
        <f t="shared" si="528"/>
        <v/>
      </c>
      <c r="BC1747" t="str">
        <f t="shared" si="519"/>
        <v/>
      </c>
      <c r="BF1747" s="332">
        <v>45069</v>
      </c>
      <c r="BG1747" s="2" t="s">
        <v>115</v>
      </c>
      <c r="BH1747" s="2" t="s">
        <v>152</v>
      </c>
      <c r="BI1747" s="323">
        <v>45931</v>
      </c>
      <c r="BJ1747" s="323">
        <v>46022</v>
      </c>
      <c r="BK1747" s="324">
        <v>2209</v>
      </c>
      <c r="BL1747" s="325">
        <v>130.79</v>
      </c>
      <c r="BM1747" s="274">
        <f t="shared" si="520"/>
        <v>0.97533000000000003</v>
      </c>
      <c r="BN1747" s="326">
        <f t="shared" si="529"/>
        <v>134.09820265961264</v>
      </c>
      <c r="BO1747" s="296" t="str">
        <f t="shared" si="530"/>
        <v/>
      </c>
      <c r="BP1747" t="str">
        <f t="shared" si="521"/>
        <v/>
      </c>
      <c r="BR1747" s="332">
        <v>45044</v>
      </c>
      <c r="BS1747" s="2" t="s">
        <v>108</v>
      </c>
      <c r="BT1747" s="2" t="s">
        <v>146</v>
      </c>
      <c r="BU1747" s="323">
        <v>47119</v>
      </c>
      <c r="BV1747" s="323">
        <v>47483</v>
      </c>
      <c r="BW1747" s="324">
        <v>8760</v>
      </c>
      <c r="BX1747" s="325">
        <v>98.65</v>
      </c>
      <c r="BY1747" s="274">
        <f t="shared" si="522"/>
        <v>0.98479000000000005</v>
      </c>
      <c r="BZ1747" s="326">
        <f t="shared" si="531"/>
        <v>100.17364108083957</v>
      </c>
      <c r="CA1747" s="296" t="str">
        <f t="shared" si="532"/>
        <v/>
      </c>
    </row>
    <row r="1748" spans="23:79" x14ac:dyDescent="0.25">
      <c r="W1748" s="332">
        <v>44217</v>
      </c>
      <c r="X1748" s="2" t="s">
        <v>108</v>
      </c>
      <c r="Y1748" s="2" t="s">
        <v>111</v>
      </c>
      <c r="Z1748" s="323">
        <v>45292</v>
      </c>
      <c r="AA1748" s="323">
        <v>45657</v>
      </c>
      <c r="AB1748" s="324">
        <v>8784</v>
      </c>
      <c r="AC1748" s="325">
        <v>48.05</v>
      </c>
      <c r="AD1748" s="274">
        <f t="shared" si="516"/>
        <v>1.07931</v>
      </c>
      <c r="AE1748" s="326">
        <f t="shared" si="523"/>
        <v>44.519183552454805</v>
      </c>
      <c r="AF1748" s="296" t="str">
        <f t="shared" si="524"/>
        <v/>
      </c>
      <c r="AH1748" s="332">
        <v>44684</v>
      </c>
      <c r="AI1748" s="2" t="s">
        <v>108</v>
      </c>
      <c r="AJ1748" s="2" t="s">
        <v>146</v>
      </c>
      <c r="AK1748" s="323">
        <v>47119</v>
      </c>
      <c r="AL1748" s="323">
        <v>47483</v>
      </c>
      <c r="AM1748" s="324">
        <v>8760</v>
      </c>
      <c r="AN1748" s="325">
        <v>119.65</v>
      </c>
      <c r="AO1748" s="274">
        <f t="shared" si="517"/>
        <v>1.0359100000000001</v>
      </c>
      <c r="AP1748" s="326">
        <f t="shared" si="525"/>
        <v>115.50231197690918</v>
      </c>
      <c r="AQ1748" s="296" t="str">
        <f t="shared" si="526"/>
        <v/>
      </c>
      <c r="AS1748" s="332">
        <v>44706</v>
      </c>
      <c r="AT1748" s="2" t="s">
        <v>115</v>
      </c>
      <c r="AU1748" s="2" t="s">
        <v>135</v>
      </c>
      <c r="AV1748" s="323">
        <v>45658</v>
      </c>
      <c r="AW1748" s="323">
        <v>45747</v>
      </c>
      <c r="AX1748" s="324">
        <v>2159</v>
      </c>
      <c r="AY1748" s="325"/>
      <c r="AZ1748" s="274">
        <f t="shared" si="518"/>
        <v>1.0359100000000001</v>
      </c>
      <c r="BA1748" s="326" t="str">
        <f t="shared" si="527"/>
        <v/>
      </c>
      <c r="BB1748" s="296" t="str">
        <f t="shared" si="528"/>
        <v/>
      </c>
      <c r="BC1748" t="str">
        <f t="shared" si="519"/>
        <v/>
      </c>
      <c r="BF1748" s="332">
        <v>45069</v>
      </c>
      <c r="BG1748" s="2" t="s">
        <v>115</v>
      </c>
      <c r="BH1748" s="2" t="s">
        <v>138</v>
      </c>
      <c r="BI1748" s="323">
        <v>46023</v>
      </c>
      <c r="BJ1748" s="323">
        <v>46112</v>
      </c>
      <c r="BK1748" s="324">
        <v>2159</v>
      </c>
      <c r="BL1748" s="325"/>
      <c r="BM1748" s="274">
        <f t="shared" si="520"/>
        <v>0.97533000000000003</v>
      </c>
      <c r="BN1748" s="326" t="str">
        <f t="shared" si="529"/>
        <v/>
      </c>
      <c r="BO1748" s="296" t="str">
        <f t="shared" si="530"/>
        <v/>
      </c>
      <c r="BP1748" t="str">
        <f t="shared" si="521"/>
        <v/>
      </c>
      <c r="BR1748" s="332">
        <v>45044</v>
      </c>
      <c r="BS1748" s="2" t="s">
        <v>108</v>
      </c>
      <c r="BT1748" s="2" t="s">
        <v>149</v>
      </c>
      <c r="BU1748" s="323">
        <v>47484</v>
      </c>
      <c r="BV1748" s="323">
        <v>47848</v>
      </c>
      <c r="BW1748" s="324">
        <v>8760</v>
      </c>
      <c r="BX1748" s="325">
        <v>98.95</v>
      </c>
      <c r="BY1748" s="274">
        <f t="shared" si="522"/>
        <v>0.98479000000000005</v>
      </c>
      <c r="BZ1748" s="326">
        <f t="shared" si="531"/>
        <v>100.47827455599671</v>
      </c>
      <c r="CA1748" s="296" t="str">
        <f t="shared" si="532"/>
        <v/>
      </c>
    </row>
    <row r="1749" spans="23:79" x14ac:dyDescent="0.25">
      <c r="W1749" s="332">
        <v>44217</v>
      </c>
      <c r="X1749" s="2" t="s">
        <v>108</v>
      </c>
      <c r="Y1749" s="2" t="s">
        <v>135</v>
      </c>
      <c r="Z1749" s="323">
        <v>45658</v>
      </c>
      <c r="AA1749" s="323">
        <v>46022</v>
      </c>
      <c r="AB1749" s="324">
        <v>8760</v>
      </c>
      <c r="AC1749" s="325">
        <v>47.68</v>
      </c>
      <c r="AD1749" s="274">
        <f t="shared" si="516"/>
        <v>1.07931</v>
      </c>
      <c r="AE1749" s="326">
        <f t="shared" si="523"/>
        <v>44.176371941332889</v>
      </c>
      <c r="AF1749" s="296" t="str">
        <f t="shared" si="524"/>
        <v/>
      </c>
      <c r="AH1749" s="332">
        <v>44684</v>
      </c>
      <c r="AI1749" s="2" t="s">
        <v>108</v>
      </c>
      <c r="AJ1749" s="2" t="s">
        <v>149</v>
      </c>
      <c r="AK1749" s="323">
        <v>47484</v>
      </c>
      <c r="AL1749" s="323">
        <v>47848</v>
      </c>
      <c r="AM1749" s="324">
        <v>8760</v>
      </c>
      <c r="AN1749" s="325">
        <v>119.28</v>
      </c>
      <c r="AO1749" s="274">
        <f t="shared" si="517"/>
        <v>1.0359100000000001</v>
      </c>
      <c r="AP1749" s="326">
        <f t="shared" si="525"/>
        <v>115.1451380911469</v>
      </c>
      <c r="AQ1749" s="296" t="str">
        <f t="shared" si="526"/>
        <v/>
      </c>
      <c r="AS1749" s="332">
        <v>44705</v>
      </c>
      <c r="AT1749" s="2" t="s">
        <v>115</v>
      </c>
      <c r="AU1749" s="2" t="s">
        <v>200</v>
      </c>
      <c r="AV1749" s="323">
        <v>44743</v>
      </c>
      <c r="AW1749" s="323">
        <v>44834</v>
      </c>
      <c r="AX1749" s="324">
        <v>2208</v>
      </c>
      <c r="AY1749" s="325">
        <v>208</v>
      </c>
      <c r="AZ1749" s="274">
        <f t="shared" si="518"/>
        <v>1.0359100000000001</v>
      </c>
      <c r="BA1749" s="326">
        <f t="shared" si="527"/>
        <v>200.78964388798252</v>
      </c>
      <c r="BB1749" s="296" t="str">
        <f t="shared" si="528"/>
        <v/>
      </c>
      <c r="BC1749" t="str">
        <f t="shared" si="519"/>
        <v/>
      </c>
      <c r="BF1749" s="332">
        <v>45068</v>
      </c>
      <c r="BG1749" s="2" t="s">
        <v>115</v>
      </c>
      <c r="BH1749" s="2" t="s">
        <v>137</v>
      </c>
      <c r="BI1749" s="323">
        <v>45108</v>
      </c>
      <c r="BJ1749" s="323">
        <v>45199</v>
      </c>
      <c r="BK1749" s="324">
        <v>2208</v>
      </c>
      <c r="BL1749" s="325">
        <v>96.02</v>
      </c>
      <c r="BM1749" s="274">
        <f t="shared" si="520"/>
        <v>0.97533000000000003</v>
      </c>
      <c r="BN1749" s="326">
        <f t="shared" si="529"/>
        <v>98.448730173377214</v>
      </c>
      <c r="BO1749" s="296" t="str">
        <f t="shared" si="530"/>
        <v/>
      </c>
      <c r="BP1749" t="str">
        <f t="shared" si="521"/>
        <v/>
      </c>
      <c r="BR1749" s="332">
        <v>45044</v>
      </c>
      <c r="BS1749" s="2" t="s">
        <v>108</v>
      </c>
      <c r="BT1749" s="2" t="s">
        <v>153</v>
      </c>
      <c r="BU1749" s="323">
        <v>47849</v>
      </c>
      <c r="BV1749" s="323">
        <v>48213</v>
      </c>
      <c r="BW1749" s="324">
        <v>8760</v>
      </c>
      <c r="BX1749" s="325">
        <v>98.67</v>
      </c>
      <c r="BY1749" s="274">
        <f t="shared" si="522"/>
        <v>0.98479000000000005</v>
      </c>
      <c r="BZ1749" s="326">
        <f t="shared" si="531"/>
        <v>100.19394997918337</v>
      </c>
      <c r="CA1749" s="296" t="str">
        <f t="shared" si="532"/>
        <v/>
      </c>
    </row>
    <row r="1750" spans="23:79" x14ac:dyDescent="0.25">
      <c r="W1750" s="332">
        <v>44217</v>
      </c>
      <c r="X1750" s="2" t="s">
        <v>108</v>
      </c>
      <c r="Y1750" s="2" t="s">
        <v>138</v>
      </c>
      <c r="Z1750" s="323">
        <v>46023</v>
      </c>
      <c r="AA1750" s="323">
        <v>46387</v>
      </c>
      <c r="AB1750" s="324">
        <v>8760</v>
      </c>
      <c r="AC1750" s="325">
        <v>48.13</v>
      </c>
      <c r="AD1750" s="274">
        <f t="shared" ref="AD1750:AD1813" si="533">VLOOKUP(CONCATENATE(YEAR(W1750),"-",MONTH(W1750)),$A$22:$B$69,2,0)</f>
        <v>1.07931</v>
      </c>
      <c r="AE1750" s="326">
        <f t="shared" si="523"/>
        <v>44.593304981886575</v>
      </c>
      <c r="AF1750" s="296" t="str">
        <f t="shared" si="524"/>
        <v/>
      </c>
      <c r="AH1750" s="332">
        <v>44684</v>
      </c>
      <c r="AI1750" s="2" t="s">
        <v>108</v>
      </c>
      <c r="AJ1750" s="2" t="s">
        <v>153</v>
      </c>
      <c r="AK1750" s="323">
        <v>47849</v>
      </c>
      <c r="AL1750" s="323">
        <v>48213</v>
      </c>
      <c r="AM1750" s="324">
        <v>8760</v>
      </c>
      <c r="AN1750" s="325">
        <v>118.95</v>
      </c>
      <c r="AO1750" s="274">
        <f t="shared" ref="AO1750:AO1813" si="534">VLOOKUP(CONCATENATE(YEAR(AH1750),"-",MONTH(AH1750)),$A$22:$B$69,2,0)</f>
        <v>1.0359100000000001</v>
      </c>
      <c r="AP1750" s="326">
        <f t="shared" si="525"/>
        <v>114.82657759844001</v>
      </c>
      <c r="AQ1750" s="296" t="str">
        <f t="shared" si="526"/>
        <v/>
      </c>
      <c r="AS1750" s="332">
        <v>44705</v>
      </c>
      <c r="AT1750" s="2" t="s">
        <v>115</v>
      </c>
      <c r="AU1750" s="2" t="s">
        <v>186</v>
      </c>
      <c r="AV1750" s="323">
        <v>44835</v>
      </c>
      <c r="AW1750" s="323">
        <v>44926</v>
      </c>
      <c r="AX1750" s="324">
        <v>2209</v>
      </c>
      <c r="AY1750" s="325">
        <v>255</v>
      </c>
      <c r="AZ1750" s="274">
        <f t="shared" ref="AZ1750:AZ1813" si="535">VLOOKUP(CONCATENATE(YEAR(AS1750),"-",MONTH(AS1750)),$A$22:$B$69,2,0)</f>
        <v>1.0359100000000001</v>
      </c>
      <c r="BA1750" s="326">
        <f t="shared" si="527"/>
        <v>246.16038072805549</v>
      </c>
      <c r="BB1750" s="296" t="str">
        <f t="shared" si="528"/>
        <v/>
      </c>
      <c r="BC1750" t="str">
        <f t="shared" ref="BC1750:BC1813" si="536">IF(OR(AU1750=AU$16,AU1750=AV$16,AU1750=AW$16,AU1750=AX$16),1,"")</f>
        <v/>
      </c>
      <c r="BF1750" s="332">
        <v>45068</v>
      </c>
      <c r="BG1750" s="2" t="s">
        <v>115</v>
      </c>
      <c r="BH1750" s="2" t="s">
        <v>116</v>
      </c>
      <c r="BI1750" s="323">
        <v>45200</v>
      </c>
      <c r="BJ1750" s="323">
        <v>45291</v>
      </c>
      <c r="BK1750" s="324">
        <v>2209</v>
      </c>
      <c r="BL1750" s="325">
        <v>127.64</v>
      </c>
      <c r="BM1750" s="274">
        <f t="shared" ref="BM1750:BM1813" si="537">VLOOKUP(CONCATENATE(YEAR(BF1750),"-",MONTH(BF1750)),$A$22:$B$69,2,0)</f>
        <v>0.97533000000000003</v>
      </c>
      <c r="BN1750" s="326">
        <f t="shared" si="529"/>
        <v>130.86852654998822</v>
      </c>
      <c r="BO1750" s="296">
        <f t="shared" si="530"/>
        <v>130.86852654998822</v>
      </c>
      <c r="BP1750">
        <f t="shared" ref="BP1750:BP1813" si="538">IF(OR(BH1750=BH$16,BH1750=BI$16,BH1750=BJ$16,BH1750=BK$16),1,"")</f>
        <v>1</v>
      </c>
      <c r="BR1750" s="332">
        <v>45044</v>
      </c>
      <c r="BS1750" s="2" t="s">
        <v>108</v>
      </c>
      <c r="BT1750" s="2" t="s">
        <v>155</v>
      </c>
      <c r="BU1750" s="323">
        <v>48214</v>
      </c>
      <c r="BV1750" s="323">
        <v>48579</v>
      </c>
      <c r="BW1750" s="324">
        <v>8784</v>
      </c>
      <c r="BX1750" s="325">
        <v>98.17</v>
      </c>
      <c r="BY1750" s="274">
        <f t="shared" ref="BY1750:BY1813" si="539">VLOOKUP(CONCATENATE(YEAR(BR1750),"-",MONTH(BR1750)),$A$22:$B$69,2,0)</f>
        <v>0.98479000000000005</v>
      </c>
      <c r="BZ1750" s="326">
        <f t="shared" si="531"/>
        <v>99.686227520588147</v>
      </c>
      <c r="CA1750" s="296" t="str">
        <f t="shared" si="532"/>
        <v/>
      </c>
    </row>
    <row r="1751" spans="23:79" x14ac:dyDescent="0.25">
      <c r="W1751" s="332">
        <v>44217</v>
      </c>
      <c r="X1751" s="2" t="s">
        <v>108</v>
      </c>
      <c r="Y1751" s="2" t="s">
        <v>141</v>
      </c>
      <c r="Z1751" s="323">
        <v>46388</v>
      </c>
      <c r="AA1751" s="323">
        <v>46752</v>
      </c>
      <c r="AB1751" s="324">
        <v>8760</v>
      </c>
      <c r="AC1751" s="325">
        <v>48.6</v>
      </c>
      <c r="AD1751" s="274">
        <f t="shared" si="533"/>
        <v>1.07931</v>
      </c>
      <c r="AE1751" s="326">
        <f t="shared" ref="AE1751:AE1814" si="540">IF(AC1751="","",AC1751/AD1751)</f>
        <v>45.028768379798208</v>
      </c>
      <c r="AF1751" s="296" t="str">
        <f t="shared" ref="AF1751:AF1814" si="541">IF(AND($W1751&gt;=Y$13,$W1751&lt;=Z$13,$Y1751=AF$16),AE1751,"")</f>
        <v/>
      </c>
      <c r="AH1751" s="332">
        <v>44684</v>
      </c>
      <c r="AI1751" s="2" t="s">
        <v>108</v>
      </c>
      <c r="AJ1751" s="2" t="s">
        <v>155</v>
      </c>
      <c r="AK1751" s="323">
        <v>48214</v>
      </c>
      <c r="AL1751" s="323">
        <v>48579</v>
      </c>
      <c r="AM1751" s="324">
        <v>8784</v>
      </c>
      <c r="AN1751" s="325">
        <v>118.95</v>
      </c>
      <c r="AO1751" s="274">
        <f t="shared" si="534"/>
        <v>1.0359100000000001</v>
      </c>
      <c r="AP1751" s="326">
        <f t="shared" ref="AP1751:AP1814" si="542">IF(AN1751="","",AN1751/AO1751)</f>
        <v>114.82657759844001</v>
      </c>
      <c r="AQ1751" s="296" t="str">
        <f t="shared" ref="AQ1751:AQ1814" si="543">IF(AND(AH1751&gt;=AJ$19,AH1751&lt;=AK$19,$AJ1751=AQ$16),AP1751,"")</f>
        <v/>
      </c>
      <c r="AS1751" s="332">
        <v>44705</v>
      </c>
      <c r="AT1751" s="2" t="s">
        <v>115</v>
      </c>
      <c r="AU1751" s="2" t="s">
        <v>110</v>
      </c>
      <c r="AV1751" s="323">
        <v>44927</v>
      </c>
      <c r="AW1751" s="323">
        <v>45016</v>
      </c>
      <c r="AX1751" s="324">
        <v>2159</v>
      </c>
      <c r="AY1751" s="325">
        <v>277.8</v>
      </c>
      <c r="AZ1751" s="274">
        <f t="shared" si="535"/>
        <v>1.0359100000000001</v>
      </c>
      <c r="BA1751" s="326">
        <f t="shared" ref="BA1751:BA1814" si="544">IF(AY1751="","",AY1751/AZ1751)</f>
        <v>268.17001476962281</v>
      </c>
      <c r="BB1751" s="296" t="str">
        <f t="shared" ref="BB1751:BB1814" si="545">IF(AND(AS1751&gt;=BA$16,AS1751&lt;=BB$16,BC1751=1),BA1751,"")</f>
        <v/>
      </c>
      <c r="BC1751" t="str">
        <f t="shared" si="536"/>
        <v/>
      </c>
      <c r="BF1751" s="332">
        <v>45068</v>
      </c>
      <c r="BG1751" s="2" t="s">
        <v>115</v>
      </c>
      <c r="BH1751" s="2" t="s">
        <v>111</v>
      </c>
      <c r="BI1751" s="323">
        <v>45292</v>
      </c>
      <c r="BJ1751" s="323">
        <v>45382</v>
      </c>
      <c r="BK1751" s="324">
        <v>2183</v>
      </c>
      <c r="BL1751" s="325">
        <v>150.91</v>
      </c>
      <c r="BM1751" s="274">
        <f t="shared" si="537"/>
        <v>0.97533000000000003</v>
      </c>
      <c r="BN1751" s="326">
        <f t="shared" ref="BN1751:BN1814" si="546">IF(BL1751="","",BL1751/BM1751)</f>
        <v>154.72711800108681</v>
      </c>
      <c r="BO1751" s="296">
        <f t="shared" ref="BO1751:BO1814" si="547">IF(AND(BF1751&gt;=BH$19,BF1751&lt;=BI$19,BP1751=1),BN1751,"")</f>
        <v>154.72711800108681</v>
      </c>
      <c r="BP1751">
        <f t="shared" si="538"/>
        <v>1</v>
      </c>
      <c r="BR1751" s="332">
        <v>45044</v>
      </c>
      <c r="BS1751" s="2" t="s">
        <v>108</v>
      </c>
      <c r="BT1751" s="2" t="s">
        <v>158</v>
      </c>
      <c r="BU1751" s="323">
        <v>48580</v>
      </c>
      <c r="BV1751" s="323">
        <v>48944</v>
      </c>
      <c r="BW1751" s="324">
        <v>8760</v>
      </c>
      <c r="BX1751" s="325">
        <v>98.07</v>
      </c>
      <c r="BY1751" s="274">
        <f t="shared" si="539"/>
        <v>0.98479000000000005</v>
      </c>
      <c r="BZ1751" s="326">
        <f t="shared" ref="BZ1751:BZ1814" si="548">IF(BX1751="","",BX1751/BY1751)</f>
        <v>99.58468302886908</v>
      </c>
      <c r="CA1751" s="296" t="str">
        <f t="shared" ref="CA1751:CA1814" si="549">IF(AND(BR1751&gt;=BZ$16,BR1751&lt;=CA$16,BT1751=BT$16),BZ1751,"")</f>
        <v/>
      </c>
    </row>
    <row r="1752" spans="23:79" x14ac:dyDescent="0.25">
      <c r="W1752" s="332">
        <v>44216</v>
      </c>
      <c r="X1752" s="2" t="s">
        <v>108</v>
      </c>
      <c r="Y1752" s="2" t="s">
        <v>133</v>
      </c>
      <c r="Z1752" s="323">
        <v>44562</v>
      </c>
      <c r="AA1752" s="323">
        <v>44926</v>
      </c>
      <c r="AB1752" s="324">
        <v>8760</v>
      </c>
      <c r="AC1752" s="325">
        <v>49.96</v>
      </c>
      <c r="AD1752" s="274">
        <f t="shared" si="533"/>
        <v>1.07931</v>
      </c>
      <c r="AE1752" s="326">
        <f t="shared" si="540"/>
        <v>46.288832680138235</v>
      </c>
      <c r="AF1752" s="296" t="str">
        <f t="shared" si="541"/>
        <v/>
      </c>
      <c r="AH1752" s="332">
        <v>44683</v>
      </c>
      <c r="AI1752" s="2" t="s">
        <v>108</v>
      </c>
      <c r="AJ1752" s="2" t="s">
        <v>110</v>
      </c>
      <c r="AK1752" s="323">
        <v>44927</v>
      </c>
      <c r="AL1752" s="323">
        <v>45291</v>
      </c>
      <c r="AM1752" s="324">
        <v>8760</v>
      </c>
      <c r="AN1752" s="325">
        <v>200.47</v>
      </c>
      <c r="AO1752" s="274">
        <f t="shared" si="534"/>
        <v>1.0359100000000001</v>
      </c>
      <c r="AP1752" s="326">
        <f t="shared" si="542"/>
        <v>193.520672645307</v>
      </c>
      <c r="AQ1752" s="296" t="str">
        <f t="shared" si="543"/>
        <v/>
      </c>
      <c r="AS1752" s="332">
        <v>44705</v>
      </c>
      <c r="AT1752" s="2" t="s">
        <v>115</v>
      </c>
      <c r="AU1752" s="2" t="s">
        <v>134</v>
      </c>
      <c r="AV1752" s="323">
        <v>45017</v>
      </c>
      <c r="AW1752" s="323">
        <v>45107</v>
      </c>
      <c r="AX1752" s="324">
        <v>2184</v>
      </c>
      <c r="AY1752" s="325">
        <v>188.25</v>
      </c>
      <c r="AZ1752" s="274">
        <f t="shared" si="535"/>
        <v>1.0359100000000001</v>
      </c>
      <c r="BA1752" s="326">
        <f t="shared" si="544"/>
        <v>181.72428106688804</v>
      </c>
      <c r="BB1752" s="296" t="str">
        <f t="shared" si="545"/>
        <v/>
      </c>
      <c r="BC1752" t="str">
        <f t="shared" si="536"/>
        <v/>
      </c>
      <c r="BF1752" s="332">
        <v>45068</v>
      </c>
      <c r="BG1752" s="2" t="s">
        <v>115</v>
      </c>
      <c r="BH1752" s="2" t="s">
        <v>117</v>
      </c>
      <c r="BI1752" s="323">
        <v>45383</v>
      </c>
      <c r="BJ1752" s="323">
        <v>45473</v>
      </c>
      <c r="BK1752" s="324">
        <v>2184</v>
      </c>
      <c r="BL1752" s="325">
        <v>119.05</v>
      </c>
      <c r="BM1752" s="274">
        <f t="shared" si="537"/>
        <v>0.97533000000000003</v>
      </c>
      <c r="BN1752" s="326">
        <f t="shared" si="546"/>
        <v>122.06125106374252</v>
      </c>
      <c r="BO1752" s="296">
        <f t="shared" si="547"/>
        <v>122.06125106374252</v>
      </c>
      <c r="BP1752">
        <f t="shared" si="538"/>
        <v>1</v>
      </c>
      <c r="BR1752" s="332">
        <v>45043</v>
      </c>
      <c r="BS1752" s="2" t="s">
        <v>108</v>
      </c>
      <c r="BT1752" s="2" t="s">
        <v>111</v>
      </c>
      <c r="BU1752" s="323">
        <v>45292</v>
      </c>
      <c r="BV1752" s="323">
        <v>45657</v>
      </c>
      <c r="BW1752" s="324">
        <v>8784</v>
      </c>
      <c r="BX1752" s="325">
        <v>146.78</v>
      </c>
      <c r="BY1752" s="274">
        <f t="shared" si="539"/>
        <v>0.98479000000000005</v>
      </c>
      <c r="BZ1752" s="326">
        <f t="shared" si="548"/>
        <v>149.04700494521674</v>
      </c>
      <c r="CA1752" s="296">
        <f t="shared" si="549"/>
        <v>149.04700494521674</v>
      </c>
    </row>
    <row r="1753" spans="23:79" x14ac:dyDescent="0.25">
      <c r="W1753" s="332">
        <v>44216</v>
      </c>
      <c r="X1753" s="2" t="s">
        <v>108</v>
      </c>
      <c r="Y1753" s="2" t="s">
        <v>110</v>
      </c>
      <c r="Z1753" s="323">
        <v>44927</v>
      </c>
      <c r="AA1753" s="323">
        <v>45291</v>
      </c>
      <c r="AB1753" s="324">
        <v>8760</v>
      </c>
      <c r="AC1753" s="325">
        <v>49.06</v>
      </c>
      <c r="AD1753" s="274">
        <f t="shared" si="533"/>
        <v>1.07931</v>
      </c>
      <c r="AE1753" s="326">
        <f t="shared" si="540"/>
        <v>45.454966599030868</v>
      </c>
      <c r="AF1753" s="296" t="str">
        <f t="shared" si="541"/>
        <v/>
      </c>
      <c r="AH1753" s="332">
        <v>44683</v>
      </c>
      <c r="AI1753" s="2" t="s">
        <v>108</v>
      </c>
      <c r="AJ1753" s="2" t="s">
        <v>111</v>
      </c>
      <c r="AK1753" s="323">
        <v>45292</v>
      </c>
      <c r="AL1753" s="323">
        <v>45657</v>
      </c>
      <c r="AM1753" s="324">
        <v>8784</v>
      </c>
      <c r="AN1753" s="325">
        <v>164.25</v>
      </c>
      <c r="AO1753" s="274">
        <f t="shared" si="534"/>
        <v>1.0359100000000001</v>
      </c>
      <c r="AP1753" s="326">
        <f t="shared" si="542"/>
        <v>158.55624523365927</v>
      </c>
      <c r="AQ1753" s="296">
        <f t="shared" si="543"/>
        <v>158.55624523365927</v>
      </c>
      <c r="AS1753" s="332">
        <v>44705</v>
      </c>
      <c r="AT1753" s="2" t="s">
        <v>115</v>
      </c>
      <c r="AU1753" s="2" t="s">
        <v>137</v>
      </c>
      <c r="AV1753" s="323">
        <v>45108</v>
      </c>
      <c r="AW1753" s="323">
        <v>45199</v>
      </c>
      <c r="AX1753" s="324">
        <v>2208</v>
      </c>
      <c r="AY1753" s="325">
        <v>190.05</v>
      </c>
      <c r="AZ1753" s="274">
        <f t="shared" si="535"/>
        <v>1.0359100000000001</v>
      </c>
      <c r="BA1753" s="326">
        <f t="shared" si="544"/>
        <v>183.46188375438021</v>
      </c>
      <c r="BB1753" s="296" t="str">
        <f t="shared" si="545"/>
        <v/>
      </c>
      <c r="BC1753" t="str">
        <f t="shared" si="536"/>
        <v/>
      </c>
      <c r="BF1753" s="332">
        <v>45068</v>
      </c>
      <c r="BG1753" s="2" t="s">
        <v>115</v>
      </c>
      <c r="BH1753" s="2" t="s">
        <v>118</v>
      </c>
      <c r="BI1753" s="323">
        <v>45474</v>
      </c>
      <c r="BJ1753" s="323">
        <v>45565</v>
      </c>
      <c r="BK1753" s="324">
        <v>2208</v>
      </c>
      <c r="BL1753" s="325">
        <v>123</v>
      </c>
      <c r="BM1753" s="274">
        <f t="shared" si="537"/>
        <v>0.97533000000000003</v>
      </c>
      <c r="BN1753" s="326">
        <f t="shared" si="546"/>
        <v>126.11116237581126</v>
      </c>
      <c r="BO1753" s="296">
        <f t="shared" si="547"/>
        <v>126.11116237581126</v>
      </c>
      <c r="BP1753">
        <f t="shared" si="538"/>
        <v>1</v>
      </c>
      <c r="BR1753" s="332">
        <v>45043</v>
      </c>
      <c r="BS1753" s="2" t="s">
        <v>108</v>
      </c>
      <c r="BT1753" s="2" t="s">
        <v>135</v>
      </c>
      <c r="BU1753" s="323">
        <v>45658</v>
      </c>
      <c r="BV1753" s="323">
        <v>46022</v>
      </c>
      <c r="BW1753" s="324">
        <v>8760</v>
      </c>
      <c r="BX1753" s="325">
        <v>124.67</v>
      </c>
      <c r="BY1753" s="274">
        <f t="shared" si="539"/>
        <v>0.98479000000000005</v>
      </c>
      <c r="BZ1753" s="326">
        <f t="shared" si="548"/>
        <v>126.59551782613552</v>
      </c>
      <c r="CA1753" s="296" t="str">
        <f t="shared" si="549"/>
        <v/>
      </c>
    </row>
    <row r="1754" spans="23:79" x14ac:dyDescent="0.25">
      <c r="W1754" s="332">
        <v>44216</v>
      </c>
      <c r="X1754" s="2" t="s">
        <v>108</v>
      </c>
      <c r="Y1754" s="2" t="s">
        <v>111</v>
      </c>
      <c r="Z1754" s="323">
        <v>45292</v>
      </c>
      <c r="AA1754" s="323">
        <v>45657</v>
      </c>
      <c r="AB1754" s="324">
        <v>8784</v>
      </c>
      <c r="AC1754" s="325">
        <v>47.52</v>
      </c>
      <c r="AD1754" s="274">
        <f t="shared" si="533"/>
        <v>1.07931</v>
      </c>
      <c r="AE1754" s="326">
        <f t="shared" si="540"/>
        <v>44.028129082469356</v>
      </c>
      <c r="AF1754" s="296" t="str">
        <f t="shared" si="541"/>
        <v/>
      </c>
      <c r="AH1754" s="332">
        <v>44683</v>
      </c>
      <c r="AI1754" s="2" t="s">
        <v>108</v>
      </c>
      <c r="AJ1754" s="2" t="s">
        <v>135</v>
      </c>
      <c r="AK1754" s="323">
        <v>45658</v>
      </c>
      <c r="AL1754" s="323">
        <v>46022</v>
      </c>
      <c r="AM1754" s="324">
        <v>8760</v>
      </c>
      <c r="AN1754" s="325">
        <v>144.05000000000001</v>
      </c>
      <c r="AO1754" s="274">
        <f t="shared" si="534"/>
        <v>1.0359100000000001</v>
      </c>
      <c r="AP1754" s="326">
        <f t="shared" si="542"/>
        <v>139.05648174069177</v>
      </c>
      <c r="AQ1754" s="296" t="str">
        <f t="shared" si="543"/>
        <v/>
      </c>
      <c r="AS1754" s="332">
        <v>44705</v>
      </c>
      <c r="AT1754" s="2" t="s">
        <v>115</v>
      </c>
      <c r="AU1754" s="2" t="s">
        <v>116</v>
      </c>
      <c r="AV1754" s="323">
        <v>45200</v>
      </c>
      <c r="AW1754" s="323">
        <v>45291</v>
      </c>
      <c r="AX1754" s="324">
        <v>2209</v>
      </c>
      <c r="AY1754" s="325">
        <v>240.84</v>
      </c>
      <c r="AZ1754" s="274">
        <f t="shared" si="535"/>
        <v>1.0359100000000001</v>
      </c>
      <c r="BA1754" s="326">
        <f t="shared" si="544"/>
        <v>232.49123958645055</v>
      </c>
      <c r="BB1754" s="296" t="str">
        <f t="shared" si="545"/>
        <v/>
      </c>
      <c r="BC1754">
        <f t="shared" si="536"/>
        <v>1</v>
      </c>
      <c r="BF1754" s="332">
        <v>45068</v>
      </c>
      <c r="BG1754" s="2" t="s">
        <v>115</v>
      </c>
      <c r="BH1754" s="2" t="s">
        <v>140</v>
      </c>
      <c r="BI1754" s="323">
        <v>45566</v>
      </c>
      <c r="BJ1754" s="323">
        <v>45657</v>
      </c>
      <c r="BK1754" s="324">
        <v>2209</v>
      </c>
      <c r="BL1754" s="325">
        <v>151.21</v>
      </c>
      <c r="BM1754" s="274">
        <f t="shared" si="537"/>
        <v>0.97533000000000003</v>
      </c>
      <c r="BN1754" s="326">
        <f t="shared" si="546"/>
        <v>155.03470620200343</v>
      </c>
      <c r="BO1754" s="296" t="str">
        <f t="shared" si="547"/>
        <v/>
      </c>
      <c r="BP1754" t="str">
        <f t="shared" si="538"/>
        <v/>
      </c>
      <c r="BR1754" s="332">
        <v>45043</v>
      </c>
      <c r="BS1754" s="2" t="s">
        <v>108</v>
      </c>
      <c r="BT1754" s="2" t="s">
        <v>138</v>
      </c>
      <c r="BU1754" s="323">
        <v>46023</v>
      </c>
      <c r="BV1754" s="323">
        <v>46387</v>
      </c>
      <c r="BW1754" s="324">
        <v>8760</v>
      </c>
      <c r="BX1754" s="325">
        <v>110.5</v>
      </c>
      <c r="BY1754" s="274">
        <f t="shared" si="539"/>
        <v>0.98479000000000005</v>
      </c>
      <c r="BZ1754" s="326">
        <f t="shared" si="548"/>
        <v>112.2066633495466</v>
      </c>
      <c r="CA1754" s="296" t="str">
        <f t="shared" si="549"/>
        <v/>
      </c>
    </row>
    <row r="1755" spans="23:79" x14ac:dyDescent="0.25">
      <c r="W1755" s="332">
        <v>44216</v>
      </c>
      <c r="X1755" s="2" t="s">
        <v>108</v>
      </c>
      <c r="Y1755" s="2" t="s">
        <v>135</v>
      </c>
      <c r="Z1755" s="323">
        <v>45658</v>
      </c>
      <c r="AA1755" s="323">
        <v>46022</v>
      </c>
      <c r="AB1755" s="324">
        <v>8760</v>
      </c>
      <c r="AC1755" s="325">
        <v>47.28</v>
      </c>
      <c r="AD1755" s="274">
        <f t="shared" si="533"/>
        <v>1.07931</v>
      </c>
      <c r="AE1755" s="326">
        <f t="shared" si="540"/>
        <v>43.80576479417406</v>
      </c>
      <c r="AF1755" s="296" t="str">
        <f t="shared" si="541"/>
        <v/>
      </c>
      <c r="AH1755" s="332">
        <v>44683</v>
      </c>
      <c r="AI1755" s="2" t="s">
        <v>108</v>
      </c>
      <c r="AJ1755" s="2" t="s">
        <v>138</v>
      </c>
      <c r="AK1755" s="323">
        <v>46023</v>
      </c>
      <c r="AL1755" s="323">
        <v>46387</v>
      </c>
      <c r="AM1755" s="324">
        <v>8760</v>
      </c>
      <c r="AN1755" s="325">
        <v>129.13</v>
      </c>
      <c r="AO1755" s="274">
        <f t="shared" si="534"/>
        <v>1.0359100000000001</v>
      </c>
      <c r="AP1755" s="326">
        <f t="shared" si="542"/>
        <v>124.65368613103453</v>
      </c>
      <c r="AQ1755" s="296" t="str">
        <f t="shared" si="543"/>
        <v/>
      </c>
      <c r="AS1755" s="332">
        <v>44705</v>
      </c>
      <c r="AT1755" s="2" t="s">
        <v>115</v>
      </c>
      <c r="AU1755" s="2" t="s">
        <v>111</v>
      </c>
      <c r="AV1755" s="323">
        <v>45292</v>
      </c>
      <c r="AW1755" s="323">
        <v>45382</v>
      </c>
      <c r="AX1755" s="324">
        <v>2183</v>
      </c>
      <c r="AY1755" s="325">
        <v>230.73</v>
      </c>
      <c r="AZ1755" s="274">
        <f t="shared" si="535"/>
        <v>1.0359100000000001</v>
      </c>
      <c r="BA1755" s="326">
        <f t="shared" si="544"/>
        <v>222.73170449170291</v>
      </c>
      <c r="BB1755" s="296" t="str">
        <f t="shared" si="545"/>
        <v/>
      </c>
      <c r="BC1755">
        <f t="shared" si="536"/>
        <v>1</v>
      </c>
      <c r="BF1755" s="332">
        <v>45068</v>
      </c>
      <c r="BG1755" s="2" t="s">
        <v>115</v>
      </c>
      <c r="BH1755" s="2" t="s">
        <v>135</v>
      </c>
      <c r="BI1755" s="323">
        <v>45658</v>
      </c>
      <c r="BJ1755" s="323">
        <v>45747</v>
      </c>
      <c r="BK1755" s="324">
        <v>2159</v>
      </c>
      <c r="BL1755" s="325">
        <v>155.49</v>
      </c>
      <c r="BM1755" s="274">
        <f t="shared" si="537"/>
        <v>0.97533000000000003</v>
      </c>
      <c r="BN1755" s="326">
        <f t="shared" si="546"/>
        <v>159.42296453508044</v>
      </c>
      <c r="BO1755" s="296" t="str">
        <f t="shared" si="547"/>
        <v/>
      </c>
      <c r="BP1755" t="str">
        <f t="shared" si="538"/>
        <v/>
      </c>
      <c r="BR1755" s="332">
        <v>45043</v>
      </c>
      <c r="BS1755" s="2" t="s">
        <v>108</v>
      </c>
      <c r="BT1755" s="2" t="s">
        <v>141</v>
      </c>
      <c r="BU1755" s="323">
        <v>46388</v>
      </c>
      <c r="BV1755" s="323">
        <v>46752</v>
      </c>
      <c r="BW1755" s="324">
        <v>8760</v>
      </c>
      <c r="BX1755" s="325">
        <v>99.53</v>
      </c>
      <c r="BY1755" s="274">
        <f t="shared" si="539"/>
        <v>0.98479000000000005</v>
      </c>
      <c r="BZ1755" s="326">
        <f t="shared" si="548"/>
        <v>101.06723260796717</v>
      </c>
      <c r="CA1755" s="296" t="str">
        <f t="shared" si="549"/>
        <v/>
      </c>
    </row>
    <row r="1756" spans="23:79" x14ac:dyDescent="0.25">
      <c r="W1756" s="332">
        <v>44216</v>
      </c>
      <c r="X1756" s="2" t="s">
        <v>108</v>
      </c>
      <c r="Y1756" s="2" t="s">
        <v>138</v>
      </c>
      <c r="Z1756" s="323">
        <v>46023</v>
      </c>
      <c r="AA1756" s="323">
        <v>46387</v>
      </c>
      <c r="AB1756" s="324">
        <v>8760</v>
      </c>
      <c r="AC1756" s="325">
        <v>47.73</v>
      </c>
      <c r="AD1756" s="274">
        <f t="shared" si="533"/>
        <v>1.07931</v>
      </c>
      <c r="AE1756" s="326">
        <f t="shared" si="540"/>
        <v>44.22269783472774</v>
      </c>
      <c r="AF1756" s="296" t="str">
        <f t="shared" si="541"/>
        <v/>
      </c>
      <c r="AH1756" s="332">
        <v>44683</v>
      </c>
      <c r="AI1756" s="2" t="s">
        <v>108</v>
      </c>
      <c r="AJ1756" s="2" t="s">
        <v>141</v>
      </c>
      <c r="AK1756" s="323">
        <v>46388</v>
      </c>
      <c r="AL1756" s="323">
        <v>46752</v>
      </c>
      <c r="AM1756" s="324">
        <v>8760</v>
      </c>
      <c r="AN1756" s="325">
        <v>121</v>
      </c>
      <c r="AO1756" s="274">
        <f t="shared" si="534"/>
        <v>1.0359100000000001</v>
      </c>
      <c r="AP1756" s="326">
        <f t="shared" si="542"/>
        <v>116.80551399252829</v>
      </c>
      <c r="AQ1756" s="296" t="str">
        <f t="shared" si="543"/>
        <v/>
      </c>
      <c r="AS1756" s="332">
        <v>44705</v>
      </c>
      <c r="AT1756" s="2" t="s">
        <v>115</v>
      </c>
      <c r="AU1756" s="2" t="s">
        <v>117</v>
      </c>
      <c r="AV1756" s="323">
        <v>45383</v>
      </c>
      <c r="AW1756" s="323">
        <v>45473</v>
      </c>
      <c r="AX1756" s="324">
        <v>2184</v>
      </c>
      <c r="AY1756" s="325">
        <v>152.55000000000001</v>
      </c>
      <c r="AZ1756" s="274">
        <f t="shared" si="535"/>
        <v>1.0359100000000001</v>
      </c>
      <c r="BA1756" s="326">
        <f t="shared" si="544"/>
        <v>147.26182776496026</v>
      </c>
      <c r="BB1756" s="296" t="str">
        <f t="shared" si="545"/>
        <v/>
      </c>
      <c r="BC1756">
        <f t="shared" si="536"/>
        <v>1</v>
      </c>
      <c r="BF1756" s="332">
        <v>45068</v>
      </c>
      <c r="BG1756" s="2" t="s">
        <v>115</v>
      </c>
      <c r="BH1756" s="2" t="s">
        <v>145</v>
      </c>
      <c r="BI1756" s="323">
        <v>45748</v>
      </c>
      <c r="BJ1756" s="323">
        <v>45838</v>
      </c>
      <c r="BK1756" s="324">
        <v>2184</v>
      </c>
      <c r="BL1756" s="325">
        <v>98.59</v>
      </c>
      <c r="BM1756" s="274">
        <f t="shared" si="537"/>
        <v>0.97533000000000003</v>
      </c>
      <c r="BN1756" s="326">
        <f t="shared" si="546"/>
        <v>101.08373576122953</v>
      </c>
      <c r="BO1756" s="296" t="str">
        <f t="shared" si="547"/>
        <v/>
      </c>
      <c r="BP1756" t="str">
        <f t="shared" si="538"/>
        <v/>
      </c>
      <c r="BR1756" s="332">
        <v>45043</v>
      </c>
      <c r="BS1756" s="2" t="s">
        <v>108</v>
      </c>
      <c r="BT1756" s="2" t="s">
        <v>143</v>
      </c>
      <c r="BU1756" s="323">
        <v>46753</v>
      </c>
      <c r="BV1756" s="323">
        <v>47118</v>
      </c>
      <c r="BW1756" s="324">
        <v>8784</v>
      </c>
      <c r="BX1756" s="325">
        <v>99.54</v>
      </c>
      <c r="BY1756" s="274">
        <f t="shared" si="539"/>
        <v>0.98479000000000005</v>
      </c>
      <c r="BZ1756" s="326">
        <f t="shared" si="548"/>
        <v>101.07738705713909</v>
      </c>
      <c r="CA1756" s="296" t="str">
        <f t="shared" si="549"/>
        <v/>
      </c>
    </row>
    <row r="1757" spans="23:79" x14ac:dyDescent="0.25">
      <c r="W1757" s="332">
        <v>44216</v>
      </c>
      <c r="X1757" s="2" t="s">
        <v>108</v>
      </c>
      <c r="Y1757" s="2" t="s">
        <v>141</v>
      </c>
      <c r="Z1757" s="323">
        <v>46388</v>
      </c>
      <c r="AA1757" s="323">
        <v>46752</v>
      </c>
      <c r="AB1757" s="324">
        <v>8760</v>
      </c>
      <c r="AC1757" s="325">
        <v>48.2</v>
      </c>
      <c r="AD1757" s="274">
        <f t="shared" si="533"/>
        <v>1.07931</v>
      </c>
      <c r="AE1757" s="326">
        <f t="shared" si="540"/>
        <v>44.658161232639372</v>
      </c>
      <c r="AF1757" s="296" t="str">
        <f t="shared" si="541"/>
        <v/>
      </c>
      <c r="AH1757" s="332">
        <v>44683</v>
      </c>
      <c r="AI1757" s="2" t="s">
        <v>108</v>
      </c>
      <c r="AJ1757" s="2" t="s">
        <v>143</v>
      </c>
      <c r="AK1757" s="323">
        <v>46753</v>
      </c>
      <c r="AL1757" s="323">
        <v>47118</v>
      </c>
      <c r="AM1757" s="324">
        <v>8784</v>
      </c>
      <c r="AN1757" s="325">
        <v>117.43</v>
      </c>
      <c r="AO1757" s="274">
        <f t="shared" si="534"/>
        <v>1.0359100000000001</v>
      </c>
      <c r="AP1757" s="326">
        <f t="shared" si="542"/>
        <v>113.35926866233552</v>
      </c>
      <c r="AQ1757" s="296" t="str">
        <f t="shared" si="543"/>
        <v/>
      </c>
      <c r="AS1757" s="332">
        <v>44705</v>
      </c>
      <c r="AT1757" s="2" t="s">
        <v>115</v>
      </c>
      <c r="AU1757" s="2" t="s">
        <v>118</v>
      </c>
      <c r="AV1757" s="323">
        <v>45474</v>
      </c>
      <c r="AW1757" s="323">
        <v>45565</v>
      </c>
      <c r="AX1757" s="324">
        <v>2208</v>
      </c>
      <c r="AY1757" s="325">
        <v>148.46</v>
      </c>
      <c r="AZ1757" s="274">
        <f t="shared" si="535"/>
        <v>1.0359100000000001</v>
      </c>
      <c r="BA1757" s="326">
        <f t="shared" si="544"/>
        <v>143.31360832504754</v>
      </c>
      <c r="BB1757" s="296" t="str">
        <f t="shared" si="545"/>
        <v/>
      </c>
      <c r="BC1757">
        <f t="shared" si="536"/>
        <v>1</v>
      </c>
      <c r="BF1757" s="332">
        <v>45068</v>
      </c>
      <c r="BG1757" s="2" t="s">
        <v>115</v>
      </c>
      <c r="BH1757" s="2" t="s">
        <v>148</v>
      </c>
      <c r="BI1757" s="323">
        <v>45839</v>
      </c>
      <c r="BJ1757" s="323">
        <v>45930</v>
      </c>
      <c r="BK1757" s="324">
        <v>2208</v>
      </c>
      <c r="BL1757" s="325">
        <v>98.73</v>
      </c>
      <c r="BM1757" s="274">
        <f t="shared" si="537"/>
        <v>0.97533000000000003</v>
      </c>
      <c r="BN1757" s="326">
        <f t="shared" si="546"/>
        <v>101.22727692165729</v>
      </c>
      <c r="BO1757" s="296" t="str">
        <f t="shared" si="547"/>
        <v/>
      </c>
      <c r="BP1757" t="str">
        <f t="shared" si="538"/>
        <v/>
      </c>
      <c r="BR1757" s="332">
        <v>45043</v>
      </c>
      <c r="BS1757" s="2" t="s">
        <v>108</v>
      </c>
      <c r="BT1757" s="2" t="s">
        <v>146</v>
      </c>
      <c r="BU1757" s="323">
        <v>47119</v>
      </c>
      <c r="BV1757" s="323">
        <v>47483</v>
      </c>
      <c r="BW1757" s="324">
        <v>8760</v>
      </c>
      <c r="BX1757" s="325">
        <v>97.04</v>
      </c>
      <c r="BY1757" s="274">
        <f t="shared" si="539"/>
        <v>0.98479000000000005</v>
      </c>
      <c r="BZ1757" s="326">
        <f t="shared" si="548"/>
        <v>98.538774764162923</v>
      </c>
      <c r="CA1757" s="296" t="str">
        <f t="shared" si="549"/>
        <v/>
      </c>
    </row>
    <row r="1758" spans="23:79" x14ac:dyDescent="0.25">
      <c r="W1758" s="332">
        <v>44215</v>
      </c>
      <c r="X1758" s="2" t="s">
        <v>108</v>
      </c>
      <c r="Y1758" s="2" t="s">
        <v>133</v>
      </c>
      <c r="Z1758" s="323">
        <v>44562</v>
      </c>
      <c r="AA1758" s="323">
        <v>44926</v>
      </c>
      <c r="AB1758" s="324">
        <v>8760</v>
      </c>
      <c r="AC1758" s="325">
        <v>49.38</v>
      </c>
      <c r="AD1758" s="274">
        <f t="shared" si="533"/>
        <v>1.07931</v>
      </c>
      <c r="AE1758" s="326">
        <f t="shared" si="540"/>
        <v>45.751452316757934</v>
      </c>
      <c r="AF1758" s="296" t="str">
        <f t="shared" si="541"/>
        <v/>
      </c>
      <c r="AH1758" s="332">
        <v>44683</v>
      </c>
      <c r="AI1758" s="2" t="s">
        <v>108</v>
      </c>
      <c r="AJ1758" s="2" t="s">
        <v>146</v>
      </c>
      <c r="AK1758" s="323">
        <v>47119</v>
      </c>
      <c r="AL1758" s="323">
        <v>47483</v>
      </c>
      <c r="AM1758" s="324">
        <v>8760</v>
      </c>
      <c r="AN1758" s="325">
        <v>116.19</v>
      </c>
      <c r="AO1758" s="274">
        <f t="shared" si="534"/>
        <v>1.0359100000000001</v>
      </c>
      <c r="AP1758" s="326">
        <f t="shared" si="542"/>
        <v>112.16225347761869</v>
      </c>
      <c r="AQ1758" s="296" t="str">
        <f t="shared" si="543"/>
        <v/>
      </c>
      <c r="AS1758" s="332">
        <v>44705</v>
      </c>
      <c r="AT1758" s="2" t="s">
        <v>115</v>
      </c>
      <c r="AU1758" s="2" t="s">
        <v>140</v>
      </c>
      <c r="AV1758" s="323">
        <v>45566</v>
      </c>
      <c r="AW1758" s="323">
        <v>45657</v>
      </c>
      <c r="AX1758" s="324">
        <v>2209</v>
      </c>
      <c r="AY1758" s="325">
        <v>191.73</v>
      </c>
      <c r="AZ1758" s="274">
        <f t="shared" si="535"/>
        <v>1.0359100000000001</v>
      </c>
      <c r="BA1758" s="326">
        <f t="shared" si="544"/>
        <v>185.0836462627062</v>
      </c>
      <c r="BB1758" s="296" t="str">
        <f t="shared" si="545"/>
        <v/>
      </c>
      <c r="BC1758" t="str">
        <f t="shared" si="536"/>
        <v/>
      </c>
      <c r="BF1758" s="332">
        <v>45068</v>
      </c>
      <c r="BG1758" s="2" t="s">
        <v>115</v>
      </c>
      <c r="BH1758" s="2" t="s">
        <v>152</v>
      </c>
      <c r="BI1758" s="323">
        <v>45931</v>
      </c>
      <c r="BJ1758" s="323">
        <v>46022</v>
      </c>
      <c r="BK1758" s="324">
        <v>2209</v>
      </c>
      <c r="BL1758" s="325">
        <v>129.80000000000001</v>
      </c>
      <c r="BM1758" s="274">
        <f t="shared" si="537"/>
        <v>0.97533000000000003</v>
      </c>
      <c r="BN1758" s="326">
        <f t="shared" si="546"/>
        <v>133.08316159658784</v>
      </c>
      <c r="BO1758" s="296" t="str">
        <f t="shared" si="547"/>
        <v/>
      </c>
      <c r="BP1758" t="str">
        <f t="shared" si="538"/>
        <v/>
      </c>
      <c r="BR1758" s="332">
        <v>45043</v>
      </c>
      <c r="BS1758" s="2" t="s">
        <v>108</v>
      </c>
      <c r="BT1758" s="2" t="s">
        <v>149</v>
      </c>
      <c r="BU1758" s="323">
        <v>47484</v>
      </c>
      <c r="BV1758" s="323">
        <v>47848</v>
      </c>
      <c r="BW1758" s="324">
        <v>8760</v>
      </c>
      <c r="BX1758" s="325">
        <v>97.34</v>
      </c>
      <c r="BY1758" s="274">
        <f t="shared" si="539"/>
        <v>0.98479000000000005</v>
      </c>
      <c r="BZ1758" s="326">
        <f t="shared" si="548"/>
        <v>98.843408239320055</v>
      </c>
      <c r="CA1758" s="296" t="str">
        <f t="shared" si="549"/>
        <v/>
      </c>
    </row>
    <row r="1759" spans="23:79" x14ac:dyDescent="0.25">
      <c r="W1759" s="332">
        <v>44215</v>
      </c>
      <c r="X1759" s="2" t="s">
        <v>108</v>
      </c>
      <c r="Y1759" s="2" t="s">
        <v>110</v>
      </c>
      <c r="Z1759" s="323">
        <v>44927</v>
      </c>
      <c r="AA1759" s="323">
        <v>45291</v>
      </c>
      <c r="AB1759" s="324">
        <v>8760</v>
      </c>
      <c r="AC1759" s="325">
        <v>48.6</v>
      </c>
      <c r="AD1759" s="274">
        <f t="shared" si="533"/>
        <v>1.07931</v>
      </c>
      <c r="AE1759" s="326">
        <f t="shared" si="540"/>
        <v>45.028768379798208</v>
      </c>
      <c r="AF1759" s="296" t="str">
        <f t="shared" si="541"/>
        <v/>
      </c>
      <c r="AH1759" s="332">
        <v>44683</v>
      </c>
      <c r="AI1759" s="2" t="s">
        <v>108</v>
      </c>
      <c r="AJ1759" s="2" t="s">
        <v>149</v>
      </c>
      <c r="AK1759" s="323">
        <v>47484</v>
      </c>
      <c r="AL1759" s="323">
        <v>47848</v>
      </c>
      <c r="AM1759" s="324">
        <v>8760</v>
      </c>
      <c r="AN1759" s="325">
        <v>115.82</v>
      </c>
      <c r="AO1759" s="274">
        <f t="shared" si="534"/>
        <v>1.0359100000000001</v>
      </c>
      <c r="AP1759" s="326">
        <f t="shared" si="542"/>
        <v>111.80507959185641</v>
      </c>
      <c r="AQ1759" s="296" t="str">
        <f t="shared" si="543"/>
        <v/>
      </c>
      <c r="AS1759" s="332">
        <v>44705</v>
      </c>
      <c r="AT1759" s="2" t="s">
        <v>115</v>
      </c>
      <c r="AU1759" s="2" t="s">
        <v>135</v>
      </c>
      <c r="AV1759" s="323">
        <v>45658</v>
      </c>
      <c r="AW1759" s="323">
        <v>45747</v>
      </c>
      <c r="AX1759" s="324">
        <v>2159</v>
      </c>
      <c r="AY1759" s="325"/>
      <c r="AZ1759" s="274">
        <f t="shared" si="535"/>
        <v>1.0359100000000001</v>
      </c>
      <c r="BA1759" s="326" t="str">
        <f t="shared" si="544"/>
        <v/>
      </c>
      <c r="BB1759" s="296" t="str">
        <f t="shared" si="545"/>
        <v/>
      </c>
      <c r="BC1759" t="str">
        <f t="shared" si="536"/>
        <v/>
      </c>
      <c r="BF1759" s="332">
        <v>45068</v>
      </c>
      <c r="BG1759" s="2" t="s">
        <v>115</v>
      </c>
      <c r="BH1759" s="2" t="s">
        <v>138</v>
      </c>
      <c r="BI1759" s="323">
        <v>46023</v>
      </c>
      <c r="BJ1759" s="323">
        <v>46112</v>
      </c>
      <c r="BK1759" s="324">
        <v>2159</v>
      </c>
      <c r="BL1759" s="325"/>
      <c r="BM1759" s="274">
        <f t="shared" si="537"/>
        <v>0.97533000000000003</v>
      </c>
      <c r="BN1759" s="326" t="str">
        <f t="shared" si="546"/>
        <v/>
      </c>
      <c r="BO1759" s="296" t="str">
        <f t="shared" si="547"/>
        <v/>
      </c>
      <c r="BP1759" t="str">
        <f t="shared" si="538"/>
        <v/>
      </c>
      <c r="BR1759" s="332">
        <v>45043</v>
      </c>
      <c r="BS1759" s="2" t="s">
        <v>108</v>
      </c>
      <c r="BT1759" s="2" t="s">
        <v>153</v>
      </c>
      <c r="BU1759" s="323">
        <v>47849</v>
      </c>
      <c r="BV1759" s="323">
        <v>48213</v>
      </c>
      <c r="BW1759" s="324">
        <v>8760</v>
      </c>
      <c r="BX1759" s="325">
        <v>97.06</v>
      </c>
      <c r="BY1759" s="274">
        <f t="shared" si="539"/>
        <v>0.98479000000000005</v>
      </c>
      <c r="BZ1759" s="326">
        <f t="shared" si="548"/>
        <v>98.559083662506723</v>
      </c>
      <c r="CA1759" s="296" t="str">
        <f t="shared" si="549"/>
        <v/>
      </c>
    </row>
    <row r="1760" spans="23:79" x14ac:dyDescent="0.25">
      <c r="W1760" s="332">
        <v>44215</v>
      </c>
      <c r="X1760" s="2" t="s">
        <v>108</v>
      </c>
      <c r="Y1760" s="2" t="s">
        <v>111</v>
      </c>
      <c r="Z1760" s="323">
        <v>45292</v>
      </c>
      <c r="AA1760" s="323">
        <v>45657</v>
      </c>
      <c r="AB1760" s="324">
        <v>8784</v>
      </c>
      <c r="AC1760" s="325">
        <v>47.27</v>
      </c>
      <c r="AD1760" s="274">
        <f t="shared" si="533"/>
        <v>1.07931</v>
      </c>
      <c r="AE1760" s="326">
        <f t="shared" si="540"/>
        <v>43.796499615495087</v>
      </c>
      <c r="AF1760" s="296" t="str">
        <f t="shared" si="541"/>
        <v/>
      </c>
      <c r="AH1760" s="332">
        <v>44683</v>
      </c>
      <c r="AI1760" s="2" t="s">
        <v>108</v>
      </c>
      <c r="AJ1760" s="2" t="s">
        <v>153</v>
      </c>
      <c r="AK1760" s="323">
        <v>47849</v>
      </c>
      <c r="AL1760" s="323">
        <v>48213</v>
      </c>
      <c r="AM1760" s="324">
        <v>8760</v>
      </c>
      <c r="AN1760" s="325">
        <v>115.49</v>
      </c>
      <c r="AO1760" s="274">
        <f t="shared" si="534"/>
        <v>1.0359100000000001</v>
      </c>
      <c r="AP1760" s="326">
        <f t="shared" si="542"/>
        <v>111.48651909914952</v>
      </c>
      <c r="AQ1760" s="296" t="str">
        <f t="shared" si="543"/>
        <v/>
      </c>
      <c r="AS1760" s="332">
        <v>44704</v>
      </c>
      <c r="AT1760" s="2" t="s">
        <v>115</v>
      </c>
      <c r="AU1760" s="2" t="s">
        <v>200</v>
      </c>
      <c r="AV1760" s="323">
        <v>44743</v>
      </c>
      <c r="AW1760" s="323">
        <v>44834</v>
      </c>
      <c r="AX1760" s="324">
        <v>2208</v>
      </c>
      <c r="AY1760" s="325">
        <v>208.7</v>
      </c>
      <c r="AZ1760" s="274">
        <f t="shared" si="535"/>
        <v>1.0359100000000001</v>
      </c>
      <c r="BA1760" s="326">
        <f t="shared" si="544"/>
        <v>201.46537826645169</v>
      </c>
      <c r="BB1760" s="296" t="str">
        <f t="shared" si="545"/>
        <v/>
      </c>
      <c r="BC1760" t="str">
        <f t="shared" si="536"/>
        <v/>
      </c>
      <c r="BF1760" s="332">
        <v>45065</v>
      </c>
      <c r="BG1760" s="2" t="s">
        <v>115</v>
      </c>
      <c r="BH1760" s="2" t="s">
        <v>137</v>
      </c>
      <c r="BI1760" s="323">
        <v>45108</v>
      </c>
      <c r="BJ1760" s="323">
        <v>45199</v>
      </c>
      <c r="BK1760" s="324">
        <v>2208</v>
      </c>
      <c r="BL1760" s="325">
        <v>97.88</v>
      </c>
      <c r="BM1760" s="274">
        <f t="shared" si="537"/>
        <v>0.97533000000000003</v>
      </c>
      <c r="BN1760" s="326">
        <f t="shared" si="546"/>
        <v>100.35577701906021</v>
      </c>
      <c r="BO1760" s="296" t="str">
        <f t="shared" si="547"/>
        <v/>
      </c>
      <c r="BP1760" t="str">
        <f t="shared" si="538"/>
        <v/>
      </c>
      <c r="BR1760" s="332">
        <v>45043</v>
      </c>
      <c r="BS1760" s="2" t="s">
        <v>108</v>
      </c>
      <c r="BT1760" s="2" t="s">
        <v>155</v>
      </c>
      <c r="BU1760" s="323">
        <v>48214</v>
      </c>
      <c r="BV1760" s="323">
        <v>48579</v>
      </c>
      <c r="BW1760" s="324">
        <v>8784</v>
      </c>
      <c r="BX1760" s="325">
        <v>96.56</v>
      </c>
      <c r="BY1760" s="274">
        <f t="shared" si="539"/>
        <v>0.98479000000000005</v>
      </c>
      <c r="BZ1760" s="326">
        <f t="shared" si="548"/>
        <v>98.051361203911497</v>
      </c>
      <c r="CA1760" s="296" t="str">
        <f t="shared" si="549"/>
        <v/>
      </c>
    </row>
    <row r="1761" spans="23:79" x14ac:dyDescent="0.25">
      <c r="W1761" s="332">
        <v>44215</v>
      </c>
      <c r="X1761" s="2" t="s">
        <v>108</v>
      </c>
      <c r="Y1761" s="2" t="s">
        <v>135</v>
      </c>
      <c r="Z1761" s="323">
        <v>45658</v>
      </c>
      <c r="AA1761" s="323">
        <v>46022</v>
      </c>
      <c r="AB1761" s="324">
        <v>8760</v>
      </c>
      <c r="AC1761" s="325">
        <v>47.15</v>
      </c>
      <c r="AD1761" s="274">
        <f t="shared" si="533"/>
        <v>1.07931</v>
      </c>
      <c r="AE1761" s="326">
        <f t="shared" si="540"/>
        <v>43.685317471347432</v>
      </c>
      <c r="AF1761" s="296" t="str">
        <f t="shared" si="541"/>
        <v/>
      </c>
      <c r="AH1761" s="332">
        <v>44683</v>
      </c>
      <c r="AI1761" s="2" t="s">
        <v>108</v>
      </c>
      <c r="AJ1761" s="2" t="s">
        <v>155</v>
      </c>
      <c r="AK1761" s="323">
        <v>48214</v>
      </c>
      <c r="AL1761" s="323">
        <v>48579</v>
      </c>
      <c r="AM1761" s="324">
        <v>8784</v>
      </c>
      <c r="AN1761" s="325">
        <v>115.49</v>
      </c>
      <c r="AO1761" s="274">
        <f t="shared" si="534"/>
        <v>1.0359100000000001</v>
      </c>
      <c r="AP1761" s="326">
        <f t="shared" si="542"/>
        <v>111.48651909914952</v>
      </c>
      <c r="AQ1761" s="296" t="str">
        <f t="shared" si="543"/>
        <v/>
      </c>
      <c r="AS1761" s="332">
        <v>44704</v>
      </c>
      <c r="AT1761" s="2" t="s">
        <v>115</v>
      </c>
      <c r="AU1761" s="2" t="s">
        <v>186</v>
      </c>
      <c r="AV1761" s="323">
        <v>44835</v>
      </c>
      <c r="AW1761" s="323">
        <v>44926</v>
      </c>
      <c r="AX1761" s="324">
        <v>2209</v>
      </c>
      <c r="AY1761" s="325">
        <v>252</v>
      </c>
      <c r="AZ1761" s="274">
        <f t="shared" si="535"/>
        <v>1.0359100000000001</v>
      </c>
      <c r="BA1761" s="326">
        <f t="shared" si="544"/>
        <v>243.2643762489019</v>
      </c>
      <c r="BB1761" s="296" t="str">
        <f t="shared" si="545"/>
        <v/>
      </c>
      <c r="BC1761" t="str">
        <f t="shared" si="536"/>
        <v/>
      </c>
      <c r="BF1761" s="332">
        <v>45065</v>
      </c>
      <c r="BG1761" s="2" t="s">
        <v>115</v>
      </c>
      <c r="BH1761" s="2" t="s">
        <v>116</v>
      </c>
      <c r="BI1761" s="323">
        <v>45200</v>
      </c>
      <c r="BJ1761" s="323">
        <v>45291</v>
      </c>
      <c r="BK1761" s="324">
        <v>2209</v>
      </c>
      <c r="BL1761" s="325">
        <v>130.44</v>
      </c>
      <c r="BM1761" s="274">
        <f t="shared" si="537"/>
        <v>0.97533000000000003</v>
      </c>
      <c r="BN1761" s="326">
        <f t="shared" si="546"/>
        <v>133.73934975854326</v>
      </c>
      <c r="BO1761" s="296">
        <f t="shared" si="547"/>
        <v>133.73934975854326</v>
      </c>
      <c r="BP1761">
        <f t="shared" si="538"/>
        <v>1</v>
      </c>
      <c r="BR1761" s="332">
        <v>45043</v>
      </c>
      <c r="BS1761" s="2" t="s">
        <v>108</v>
      </c>
      <c r="BT1761" s="2" t="s">
        <v>158</v>
      </c>
      <c r="BU1761" s="323">
        <v>48580</v>
      </c>
      <c r="BV1761" s="323">
        <v>48944</v>
      </c>
      <c r="BW1761" s="324">
        <v>8760</v>
      </c>
      <c r="BX1761" s="325">
        <v>96.46</v>
      </c>
      <c r="BY1761" s="274">
        <f t="shared" si="539"/>
        <v>0.98479000000000005</v>
      </c>
      <c r="BZ1761" s="326">
        <f t="shared" si="548"/>
        <v>97.94981671219243</v>
      </c>
      <c r="CA1761" s="296" t="str">
        <f t="shared" si="549"/>
        <v/>
      </c>
    </row>
    <row r="1762" spans="23:79" x14ac:dyDescent="0.25">
      <c r="W1762" s="332">
        <v>44215</v>
      </c>
      <c r="X1762" s="2" t="s">
        <v>108</v>
      </c>
      <c r="Y1762" s="2" t="s">
        <v>138</v>
      </c>
      <c r="Z1762" s="323">
        <v>46023</v>
      </c>
      <c r="AA1762" s="323">
        <v>46387</v>
      </c>
      <c r="AB1762" s="324">
        <v>8760</v>
      </c>
      <c r="AC1762" s="325">
        <v>47.6</v>
      </c>
      <c r="AD1762" s="274">
        <f t="shared" si="533"/>
        <v>1.07931</v>
      </c>
      <c r="AE1762" s="326">
        <f t="shared" si="540"/>
        <v>44.102250511901126</v>
      </c>
      <c r="AF1762" s="296" t="str">
        <f t="shared" si="541"/>
        <v/>
      </c>
      <c r="AH1762" s="332">
        <v>44680</v>
      </c>
      <c r="AI1762" s="2" t="s">
        <v>108</v>
      </c>
      <c r="AJ1762" s="2" t="s">
        <v>110</v>
      </c>
      <c r="AK1762" s="323">
        <v>44927</v>
      </c>
      <c r="AL1762" s="323">
        <v>45291</v>
      </c>
      <c r="AM1762" s="324">
        <v>8760</v>
      </c>
      <c r="AN1762" s="325">
        <v>201.25</v>
      </c>
      <c r="AO1762" s="274">
        <f t="shared" si="534"/>
        <v>1.02172</v>
      </c>
      <c r="AP1762" s="326">
        <f t="shared" si="542"/>
        <v>196.97177308851741</v>
      </c>
      <c r="AQ1762" s="296" t="str">
        <f t="shared" si="543"/>
        <v/>
      </c>
      <c r="AS1762" s="332">
        <v>44704</v>
      </c>
      <c r="AT1762" s="2" t="s">
        <v>115</v>
      </c>
      <c r="AU1762" s="2" t="s">
        <v>110</v>
      </c>
      <c r="AV1762" s="323">
        <v>44927</v>
      </c>
      <c r="AW1762" s="323">
        <v>45016</v>
      </c>
      <c r="AX1762" s="324">
        <v>2159</v>
      </c>
      <c r="AY1762" s="325">
        <v>275.95</v>
      </c>
      <c r="AZ1762" s="274">
        <f t="shared" si="535"/>
        <v>1.0359100000000001</v>
      </c>
      <c r="BA1762" s="326">
        <f t="shared" si="544"/>
        <v>266.38414534081141</v>
      </c>
      <c r="BB1762" s="296" t="str">
        <f t="shared" si="545"/>
        <v/>
      </c>
      <c r="BC1762" t="str">
        <f t="shared" si="536"/>
        <v/>
      </c>
      <c r="BF1762" s="332">
        <v>45065</v>
      </c>
      <c r="BG1762" s="2" t="s">
        <v>115</v>
      </c>
      <c r="BH1762" s="2" t="s">
        <v>111</v>
      </c>
      <c r="BI1762" s="323">
        <v>45292</v>
      </c>
      <c r="BJ1762" s="323">
        <v>45382</v>
      </c>
      <c r="BK1762" s="324">
        <v>2183</v>
      </c>
      <c r="BL1762" s="325">
        <v>152.27000000000001</v>
      </c>
      <c r="BM1762" s="274">
        <f t="shared" si="537"/>
        <v>0.97533000000000003</v>
      </c>
      <c r="BN1762" s="326">
        <f t="shared" si="546"/>
        <v>156.12151784524212</v>
      </c>
      <c r="BO1762" s="296">
        <f t="shared" si="547"/>
        <v>156.12151784524212</v>
      </c>
      <c r="BP1762">
        <f t="shared" si="538"/>
        <v>1</v>
      </c>
      <c r="BR1762" s="332">
        <v>45042</v>
      </c>
      <c r="BS1762" s="2" t="s">
        <v>108</v>
      </c>
      <c r="BT1762" s="2" t="s">
        <v>111</v>
      </c>
      <c r="BU1762" s="323">
        <v>45292</v>
      </c>
      <c r="BV1762" s="323">
        <v>45657</v>
      </c>
      <c r="BW1762" s="324">
        <v>8784</v>
      </c>
      <c r="BX1762" s="325">
        <v>141.80000000000001</v>
      </c>
      <c r="BY1762" s="274">
        <f t="shared" si="539"/>
        <v>0.98479000000000005</v>
      </c>
      <c r="BZ1762" s="326">
        <f t="shared" si="548"/>
        <v>143.99008925760822</v>
      </c>
      <c r="CA1762" s="296">
        <f t="shared" si="549"/>
        <v>143.99008925760822</v>
      </c>
    </row>
    <row r="1763" spans="23:79" x14ac:dyDescent="0.25">
      <c r="W1763" s="332">
        <v>44215</v>
      </c>
      <c r="X1763" s="2" t="s">
        <v>108</v>
      </c>
      <c r="Y1763" s="2" t="s">
        <v>141</v>
      </c>
      <c r="Z1763" s="323">
        <v>46388</v>
      </c>
      <c r="AA1763" s="323">
        <v>46752</v>
      </c>
      <c r="AB1763" s="324">
        <v>8760</v>
      </c>
      <c r="AC1763" s="325">
        <v>48.08</v>
      </c>
      <c r="AD1763" s="274">
        <f t="shared" si="533"/>
        <v>1.07931</v>
      </c>
      <c r="AE1763" s="326">
        <f t="shared" si="540"/>
        <v>44.546979088491717</v>
      </c>
      <c r="AF1763" s="296" t="str">
        <f t="shared" si="541"/>
        <v/>
      </c>
      <c r="AH1763" s="332">
        <v>44680</v>
      </c>
      <c r="AI1763" s="2" t="s">
        <v>108</v>
      </c>
      <c r="AJ1763" s="2" t="s">
        <v>111</v>
      </c>
      <c r="AK1763" s="323">
        <v>45292</v>
      </c>
      <c r="AL1763" s="323">
        <v>45657</v>
      </c>
      <c r="AM1763" s="324">
        <v>8784</v>
      </c>
      <c r="AN1763" s="325">
        <v>165.38</v>
      </c>
      <c r="AO1763" s="274">
        <f t="shared" si="534"/>
        <v>1.02172</v>
      </c>
      <c r="AP1763" s="326">
        <f t="shared" si="542"/>
        <v>161.86430724660377</v>
      </c>
      <c r="AQ1763" s="296">
        <f t="shared" si="543"/>
        <v>161.86430724660377</v>
      </c>
      <c r="AS1763" s="332">
        <v>44704</v>
      </c>
      <c r="AT1763" s="2" t="s">
        <v>115</v>
      </c>
      <c r="AU1763" s="2" t="s">
        <v>134</v>
      </c>
      <c r="AV1763" s="323">
        <v>45017</v>
      </c>
      <c r="AW1763" s="323">
        <v>45107</v>
      </c>
      <c r="AX1763" s="324">
        <v>2184</v>
      </c>
      <c r="AY1763" s="325">
        <v>187.1</v>
      </c>
      <c r="AZ1763" s="274">
        <f t="shared" si="535"/>
        <v>1.0359100000000001</v>
      </c>
      <c r="BA1763" s="326">
        <f t="shared" si="544"/>
        <v>180.61414601654582</v>
      </c>
      <c r="BB1763" s="296" t="str">
        <f t="shared" si="545"/>
        <v/>
      </c>
      <c r="BC1763" t="str">
        <f t="shared" si="536"/>
        <v/>
      </c>
      <c r="BF1763" s="332">
        <v>45065</v>
      </c>
      <c r="BG1763" s="2" t="s">
        <v>115</v>
      </c>
      <c r="BH1763" s="2" t="s">
        <v>117</v>
      </c>
      <c r="BI1763" s="323">
        <v>45383</v>
      </c>
      <c r="BJ1763" s="323">
        <v>45473</v>
      </c>
      <c r="BK1763" s="324">
        <v>2184</v>
      </c>
      <c r="BL1763" s="325">
        <v>119.67</v>
      </c>
      <c r="BM1763" s="274">
        <f t="shared" si="537"/>
        <v>0.97533000000000003</v>
      </c>
      <c r="BN1763" s="326">
        <f t="shared" si="546"/>
        <v>122.69693334563686</v>
      </c>
      <c r="BO1763" s="296">
        <f t="shared" si="547"/>
        <v>122.69693334563686</v>
      </c>
      <c r="BP1763">
        <f t="shared" si="538"/>
        <v>1</v>
      </c>
      <c r="BR1763" s="332">
        <v>45042</v>
      </c>
      <c r="BS1763" s="2" t="s">
        <v>108</v>
      </c>
      <c r="BT1763" s="2" t="s">
        <v>135</v>
      </c>
      <c r="BU1763" s="323">
        <v>45658</v>
      </c>
      <c r="BV1763" s="323">
        <v>46022</v>
      </c>
      <c r="BW1763" s="324">
        <v>8760</v>
      </c>
      <c r="BX1763" s="325">
        <v>122.34</v>
      </c>
      <c r="BY1763" s="274">
        <f t="shared" si="539"/>
        <v>0.98479000000000005</v>
      </c>
      <c r="BZ1763" s="326">
        <f t="shared" si="548"/>
        <v>124.22953116908172</v>
      </c>
      <c r="CA1763" s="296" t="str">
        <f t="shared" si="549"/>
        <v/>
      </c>
    </row>
    <row r="1764" spans="23:79" x14ac:dyDescent="0.25">
      <c r="W1764" s="332">
        <v>44214</v>
      </c>
      <c r="X1764" s="2" t="s">
        <v>108</v>
      </c>
      <c r="Y1764" s="2" t="s">
        <v>133</v>
      </c>
      <c r="Z1764" s="323">
        <v>44562</v>
      </c>
      <c r="AA1764" s="323">
        <v>44926</v>
      </c>
      <c r="AB1764" s="324">
        <v>8760</v>
      </c>
      <c r="AC1764" s="325">
        <v>48.47</v>
      </c>
      <c r="AD1764" s="274">
        <f t="shared" si="533"/>
        <v>1.07931</v>
      </c>
      <c r="AE1764" s="326">
        <f t="shared" si="540"/>
        <v>44.90832105697158</v>
      </c>
      <c r="AF1764" s="296" t="str">
        <f t="shared" si="541"/>
        <v/>
      </c>
      <c r="AH1764" s="332">
        <v>44680</v>
      </c>
      <c r="AI1764" s="2" t="s">
        <v>108</v>
      </c>
      <c r="AJ1764" s="2" t="s">
        <v>135</v>
      </c>
      <c r="AK1764" s="323">
        <v>45658</v>
      </c>
      <c r="AL1764" s="323">
        <v>46022</v>
      </c>
      <c r="AM1764" s="324">
        <v>8760</v>
      </c>
      <c r="AN1764" s="325">
        <v>145.13</v>
      </c>
      <c r="AO1764" s="274">
        <f t="shared" si="534"/>
        <v>1.02172</v>
      </c>
      <c r="AP1764" s="326">
        <f t="shared" si="542"/>
        <v>142.04478722154798</v>
      </c>
      <c r="AQ1764" s="296" t="str">
        <f t="shared" si="543"/>
        <v/>
      </c>
      <c r="AS1764" s="332">
        <v>44704</v>
      </c>
      <c r="AT1764" s="2" t="s">
        <v>115</v>
      </c>
      <c r="AU1764" s="2" t="s">
        <v>137</v>
      </c>
      <c r="AV1764" s="323">
        <v>45108</v>
      </c>
      <c r="AW1764" s="323">
        <v>45199</v>
      </c>
      <c r="AX1764" s="324">
        <v>2208</v>
      </c>
      <c r="AY1764" s="325">
        <v>187.24</v>
      </c>
      <c r="AZ1764" s="274">
        <f t="shared" si="535"/>
        <v>1.0359100000000001</v>
      </c>
      <c r="BA1764" s="326">
        <f t="shared" si="544"/>
        <v>180.74929289223965</v>
      </c>
      <c r="BB1764" s="296" t="str">
        <f t="shared" si="545"/>
        <v/>
      </c>
      <c r="BC1764" t="str">
        <f t="shared" si="536"/>
        <v/>
      </c>
      <c r="BF1764" s="332">
        <v>45065</v>
      </c>
      <c r="BG1764" s="2" t="s">
        <v>115</v>
      </c>
      <c r="BH1764" s="2" t="s">
        <v>118</v>
      </c>
      <c r="BI1764" s="323">
        <v>45474</v>
      </c>
      <c r="BJ1764" s="323">
        <v>45565</v>
      </c>
      <c r="BK1764" s="324">
        <v>2208</v>
      </c>
      <c r="BL1764" s="325">
        <v>125.76</v>
      </c>
      <c r="BM1764" s="274">
        <f t="shared" si="537"/>
        <v>0.97533000000000003</v>
      </c>
      <c r="BN1764" s="326">
        <f t="shared" si="546"/>
        <v>128.94097382424411</v>
      </c>
      <c r="BO1764" s="296">
        <f t="shared" si="547"/>
        <v>128.94097382424411</v>
      </c>
      <c r="BP1764">
        <f t="shared" si="538"/>
        <v>1</v>
      </c>
      <c r="BR1764" s="332">
        <v>45042</v>
      </c>
      <c r="BS1764" s="2" t="s">
        <v>108</v>
      </c>
      <c r="BT1764" s="2" t="s">
        <v>138</v>
      </c>
      <c r="BU1764" s="323">
        <v>46023</v>
      </c>
      <c r="BV1764" s="323">
        <v>46387</v>
      </c>
      <c r="BW1764" s="324">
        <v>8760</v>
      </c>
      <c r="BX1764" s="325">
        <v>108.25</v>
      </c>
      <c r="BY1764" s="274">
        <f t="shared" si="539"/>
        <v>0.98479000000000005</v>
      </c>
      <c r="BZ1764" s="326">
        <f t="shared" si="548"/>
        <v>109.92191228586805</v>
      </c>
      <c r="CA1764" s="296" t="str">
        <f t="shared" si="549"/>
        <v/>
      </c>
    </row>
    <row r="1765" spans="23:79" x14ac:dyDescent="0.25">
      <c r="W1765" s="332">
        <v>44214</v>
      </c>
      <c r="X1765" s="2" t="s">
        <v>108</v>
      </c>
      <c r="Y1765" s="2" t="s">
        <v>110</v>
      </c>
      <c r="Z1765" s="323">
        <v>44927</v>
      </c>
      <c r="AA1765" s="323">
        <v>45291</v>
      </c>
      <c r="AB1765" s="324">
        <v>8760</v>
      </c>
      <c r="AC1765" s="325">
        <v>47.91</v>
      </c>
      <c r="AD1765" s="274">
        <f t="shared" si="533"/>
        <v>1.07931</v>
      </c>
      <c r="AE1765" s="326">
        <f t="shared" si="540"/>
        <v>44.389471050949211</v>
      </c>
      <c r="AF1765" s="296" t="str">
        <f t="shared" si="541"/>
        <v/>
      </c>
      <c r="AH1765" s="332">
        <v>44680</v>
      </c>
      <c r="AI1765" s="2" t="s">
        <v>108</v>
      </c>
      <c r="AJ1765" s="2" t="s">
        <v>138</v>
      </c>
      <c r="AK1765" s="323">
        <v>46023</v>
      </c>
      <c r="AL1765" s="323">
        <v>46387</v>
      </c>
      <c r="AM1765" s="324">
        <v>8760</v>
      </c>
      <c r="AN1765" s="325">
        <v>128.41999999999999</v>
      </c>
      <c r="AO1765" s="274">
        <f t="shared" si="534"/>
        <v>1.02172</v>
      </c>
      <c r="AP1765" s="326">
        <f t="shared" si="542"/>
        <v>125.69001291939082</v>
      </c>
      <c r="AQ1765" s="296" t="str">
        <f t="shared" si="543"/>
        <v/>
      </c>
      <c r="AS1765" s="332">
        <v>44704</v>
      </c>
      <c r="AT1765" s="2" t="s">
        <v>115</v>
      </c>
      <c r="AU1765" s="2" t="s">
        <v>116</v>
      </c>
      <c r="AV1765" s="323">
        <v>45200</v>
      </c>
      <c r="AW1765" s="323">
        <v>45291</v>
      </c>
      <c r="AX1765" s="324">
        <v>2209</v>
      </c>
      <c r="AY1765" s="325">
        <v>237.08</v>
      </c>
      <c r="AZ1765" s="274">
        <f t="shared" si="535"/>
        <v>1.0359100000000001</v>
      </c>
      <c r="BA1765" s="326">
        <f t="shared" si="544"/>
        <v>228.86158063924472</v>
      </c>
      <c r="BB1765" s="296" t="str">
        <f t="shared" si="545"/>
        <v/>
      </c>
      <c r="BC1765">
        <f t="shared" si="536"/>
        <v>1</v>
      </c>
      <c r="BF1765" s="332">
        <v>45065</v>
      </c>
      <c r="BG1765" s="2" t="s">
        <v>115</v>
      </c>
      <c r="BH1765" s="2" t="s">
        <v>140</v>
      </c>
      <c r="BI1765" s="323">
        <v>45566</v>
      </c>
      <c r="BJ1765" s="323">
        <v>45657</v>
      </c>
      <c r="BK1765" s="324">
        <v>2209</v>
      </c>
      <c r="BL1765" s="325">
        <v>153.46</v>
      </c>
      <c r="BM1765" s="274">
        <f t="shared" si="537"/>
        <v>0.97533000000000003</v>
      </c>
      <c r="BN1765" s="326">
        <f t="shared" si="546"/>
        <v>157.34161770887803</v>
      </c>
      <c r="BO1765" s="296" t="str">
        <f t="shared" si="547"/>
        <v/>
      </c>
      <c r="BP1765" t="str">
        <f t="shared" si="538"/>
        <v/>
      </c>
      <c r="BR1765" s="332">
        <v>45042</v>
      </c>
      <c r="BS1765" s="2" t="s">
        <v>108</v>
      </c>
      <c r="BT1765" s="2" t="s">
        <v>141</v>
      </c>
      <c r="BU1765" s="323">
        <v>46388</v>
      </c>
      <c r="BV1765" s="323">
        <v>46752</v>
      </c>
      <c r="BW1765" s="324">
        <v>8760</v>
      </c>
      <c r="BX1765" s="325">
        <v>100.45</v>
      </c>
      <c r="BY1765" s="274">
        <f t="shared" si="539"/>
        <v>0.98479000000000005</v>
      </c>
      <c r="BZ1765" s="326">
        <f t="shared" si="548"/>
        <v>102.00144193178241</v>
      </c>
      <c r="CA1765" s="296" t="str">
        <f t="shared" si="549"/>
        <v/>
      </c>
    </row>
    <row r="1766" spans="23:79" x14ac:dyDescent="0.25">
      <c r="W1766" s="332">
        <v>44214</v>
      </c>
      <c r="X1766" s="2" t="s">
        <v>108</v>
      </c>
      <c r="Y1766" s="2" t="s">
        <v>111</v>
      </c>
      <c r="Z1766" s="323">
        <v>45292</v>
      </c>
      <c r="AA1766" s="323">
        <v>45657</v>
      </c>
      <c r="AB1766" s="324">
        <v>8784</v>
      </c>
      <c r="AC1766" s="325">
        <v>46.72</v>
      </c>
      <c r="AD1766" s="274">
        <f t="shared" si="533"/>
        <v>1.07931</v>
      </c>
      <c r="AE1766" s="326">
        <f t="shared" si="540"/>
        <v>43.286914788151691</v>
      </c>
      <c r="AF1766" s="296" t="str">
        <f t="shared" si="541"/>
        <v/>
      </c>
      <c r="AH1766" s="332">
        <v>44680</v>
      </c>
      <c r="AI1766" s="2" t="s">
        <v>108</v>
      </c>
      <c r="AJ1766" s="2" t="s">
        <v>141</v>
      </c>
      <c r="AK1766" s="323">
        <v>46388</v>
      </c>
      <c r="AL1766" s="323">
        <v>46752</v>
      </c>
      <c r="AM1766" s="324">
        <v>8760</v>
      </c>
      <c r="AN1766" s="325">
        <v>119.96</v>
      </c>
      <c r="AO1766" s="274">
        <f t="shared" si="534"/>
        <v>1.02172</v>
      </c>
      <c r="AP1766" s="326">
        <f t="shared" si="542"/>
        <v>117.40985788670086</v>
      </c>
      <c r="AQ1766" s="296" t="str">
        <f t="shared" si="543"/>
        <v/>
      </c>
      <c r="AS1766" s="332">
        <v>44704</v>
      </c>
      <c r="AT1766" s="2" t="s">
        <v>115</v>
      </c>
      <c r="AU1766" s="2" t="s">
        <v>111</v>
      </c>
      <c r="AV1766" s="323">
        <v>45292</v>
      </c>
      <c r="AW1766" s="323">
        <v>45382</v>
      </c>
      <c r="AX1766" s="324">
        <v>2183</v>
      </c>
      <c r="AY1766" s="325">
        <v>227.2</v>
      </c>
      <c r="AZ1766" s="274">
        <f t="shared" si="535"/>
        <v>1.0359100000000001</v>
      </c>
      <c r="BA1766" s="326">
        <f t="shared" si="544"/>
        <v>219.3240725545655</v>
      </c>
      <c r="BB1766" s="296" t="str">
        <f t="shared" si="545"/>
        <v/>
      </c>
      <c r="BC1766">
        <f t="shared" si="536"/>
        <v>1</v>
      </c>
      <c r="BF1766" s="332">
        <v>45065</v>
      </c>
      <c r="BG1766" s="2" t="s">
        <v>115</v>
      </c>
      <c r="BH1766" s="2" t="s">
        <v>135</v>
      </c>
      <c r="BI1766" s="323">
        <v>45658</v>
      </c>
      <c r="BJ1766" s="323">
        <v>45747</v>
      </c>
      <c r="BK1766" s="324">
        <v>2159</v>
      </c>
      <c r="BL1766" s="325">
        <v>157.82</v>
      </c>
      <c r="BM1766" s="274">
        <f t="shared" si="537"/>
        <v>0.97533000000000003</v>
      </c>
      <c r="BN1766" s="326">
        <f t="shared" si="546"/>
        <v>161.81189956219944</v>
      </c>
      <c r="BO1766" s="296" t="str">
        <f t="shared" si="547"/>
        <v/>
      </c>
      <c r="BP1766" t="str">
        <f t="shared" si="538"/>
        <v/>
      </c>
      <c r="BR1766" s="332">
        <v>45042</v>
      </c>
      <c r="BS1766" s="2" t="s">
        <v>108</v>
      </c>
      <c r="BT1766" s="2" t="s">
        <v>143</v>
      </c>
      <c r="BU1766" s="323">
        <v>46753</v>
      </c>
      <c r="BV1766" s="323">
        <v>47118</v>
      </c>
      <c r="BW1766" s="324">
        <v>8784</v>
      </c>
      <c r="BX1766" s="325">
        <v>100.46</v>
      </c>
      <c r="BY1766" s="274">
        <f t="shared" si="539"/>
        <v>0.98479000000000005</v>
      </c>
      <c r="BZ1766" s="326">
        <f t="shared" si="548"/>
        <v>102.0115963809543</v>
      </c>
      <c r="CA1766" s="296" t="str">
        <f t="shared" si="549"/>
        <v/>
      </c>
    </row>
    <row r="1767" spans="23:79" x14ac:dyDescent="0.25">
      <c r="W1767" s="332">
        <v>44214</v>
      </c>
      <c r="X1767" s="2" t="s">
        <v>108</v>
      </c>
      <c r="Y1767" s="2" t="s">
        <v>135</v>
      </c>
      <c r="Z1767" s="323">
        <v>45658</v>
      </c>
      <c r="AA1767" s="323">
        <v>46022</v>
      </c>
      <c r="AB1767" s="324">
        <v>8760</v>
      </c>
      <c r="AC1767" s="325">
        <v>46.63</v>
      </c>
      <c r="AD1767" s="274">
        <f t="shared" si="533"/>
        <v>1.07931</v>
      </c>
      <c r="AE1767" s="326">
        <f t="shared" si="540"/>
        <v>43.203528180040955</v>
      </c>
      <c r="AF1767" s="296" t="str">
        <f t="shared" si="541"/>
        <v/>
      </c>
      <c r="AH1767" s="332">
        <v>44680</v>
      </c>
      <c r="AI1767" s="2" t="s">
        <v>108</v>
      </c>
      <c r="AJ1767" s="2" t="s">
        <v>143</v>
      </c>
      <c r="AK1767" s="323">
        <v>46753</v>
      </c>
      <c r="AL1767" s="323">
        <v>47118</v>
      </c>
      <c r="AM1767" s="324">
        <v>8784</v>
      </c>
      <c r="AN1767" s="325">
        <v>117.99</v>
      </c>
      <c r="AO1767" s="274">
        <f t="shared" si="534"/>
        <v>1.02172</v>
      </c>
      <c r="AP1767" s="326">
        <f t="shared" si="542"/>
        <v>115.48173667932505</v>
      </c>
      <c r="AQ1767" s="296" t="str">
        <f t="shared" si="543"/>
        <v/>
      </c>
      <c r="AS1767" s="332">
        <v>44704</v>
      </c>
      <c r="AT1767" s="2" t="s">
        <v>115</v>
      </c>
      <c r="AU1767" s="2" t="s">
        <v>117</v>
      </c>
      <c r="AV1767" s="323">
        <v>45383</v>
      </c>
      <c r="AW1767" s="323">
        <v>45473</v>
      </c>
      <c r="AX1767" s="324">
        <v>2184</v>
      </c>
      <c r="AY1767" s="325">
        <v>151</v>
      </c>
      <c r="AZ1767" s="274">
        <f t="shared" si="535"/>
        <v>1.0359100000000001</v>
      </c>
      <c r="BA1767" s="326">
        <f t="shared" si="544"/>
        <v>145.76555878406424</v>
      </c>
      <c r="BB1767" s="296" t="str">
        <f t="shared" si="545"/>
        <v/>
      </c>
      <c r="BC1767">
        <f t="shared" si="536"/>
        <v>1</v>
      </c>
      <c r="BF1767" s="332">
        <v>45065</v>
      </c>
      <c r="BG1767" s="2" t="s">
        <v>115</v>
      </c>
      <c r="BH1767" s="2" t="s">
        <v>145</v>
      </c>
      <c r="BI1767" s="323">
        <v>45748</v>
      </c>
      <c r="BJ1767" s="323">
        <v>45838</v>
      </c>
      <c r="BK1767" s="324">
        <v>2184</v>
      </c>
      <c r="BL1767" s="325">
        <v>100.78</v>
      </c>
      <c r="BM1767" s="274">
        <f t="shared" si="537"/>
        <v>0.97533000000000003</v>
      </c>
      <c r="BN1767" s="326">
        <f t="shared" si="546"/>
        <v>103.32912962792081</v>
      </c>
      <c r="BO1767" s="296" t="str">
        <f t="shared" si="547"/>
        <v/>
      </c>
      <c r="BP1767" t="str">
        <f t="shared" si="538"/>
        <v/>
      </c>
      <c r="BR1767" s="332">
        <v>45042</v>
      </c>
      <c r="BS1767" s="2" t="s">
        <v>108</v>
      </c>
      <c r="BT1767" s="2" t="s">
        <v>146</v>
      </c>
      <c r="BU1767" s="323">
        <v>47119</v>
      </c>
      <c r="BV1767" s="323">
        <v>47483</v>
      </c>
      <c r="BW1767" s="324">
        <v>8760</v>
      </c>
      <c r="BX1767" s="325">
        <v>97.96</v>
      </c>
      <c r="BY1767" s="274">
        <f t="shared" si="539"/>
        <v>0.98479000000000005</v>
      </c>
      <c r="BZ1767" s="326">
        <f t="shared" si="548"/>
        <v>99.472984087978134</v>
      </c>
      <c r="CA1767" s="296" t="str">
        <f t="shared" si="549"/>
        <v/>
      </c>
    </row>
    <row r="1768" spans="23:79" x14ac:dyDescent="0.25">
      <c r="W1768" s="332">
        <v>44214</v>
      </c>
      <c r="X1768" s="2" t="s">
        <v>108</v>
      </c>
      <c r="Y1768" s="2" t="s">
        <v>138</v>
      </c>
      <c r="Z1768" s="323">
        <v>46023</v>
      </c>
      <c r="AA1768" s="323">
        <v>46387</v>
      </c>
      <c r="AB1768" s="324">
        <v>8760</v>
      </c>
      <c r="AC1768" s="325">
        <v>47.08</v>
      </c>
      <c r="AD1768" s="274">
        <f t="shared" si="533"/>
        <v>1.07931</v>
      </c>
      <c r="AE1768" s="326">
        <f t="shared" si="540"/>
        <v>43.620461220594635</v>
      </c>
      <c r="AF1768" s="296" t="str">
        <f t="shared" si="541"/>
        <v/>
      </c>
      <c r="AH1768" s="332">
        <v>44680</v>
      </c>
      <c r="AI1768" s="2" t="s">
        <v>108</v>
      </c>
      <c r="AJ1768" s="2" t="s">
        <v>146</v>
      </c>
      <c r="AK1768" s="323">
        <v>47119</v>
      </c>
      <c r="AL1768" s="323">
        <v>47483</v>
      </c>
      <c r="AM1768" s="324">
        <v>8760</v>
      </c>
      <c r="AN1768" s="325">
        <v>116.75</v>
      </c>
      <c r="AO1768" s="274">
        <f t="shared" si="534"/>
        <v>1.02172</v>
      </c>
      <c r="AP1768" s="326">
        <f t="shared" si="542"/>
        <v>114.26809693458091</v>
      </c>
      <c r="AQ1768" s="296" t="str">
        <f t="shared" si="543"/>
        <v/>
      </c>
      <c r="AS1768" s="332">
        <v>44704</v>
      </c>
      <c r="AT1768" s="2" t="s">
        <v>115</v>
      </c>
      <c r="AU1768" s="2" t="s">
        <v>118</v>
      </c>
      <c r="AV1768" s="323">
        <v>45474</v>
      </c>
      <c r="AW1768" s="323">
        <v>45565</v>
      </c>
      <c r="AX1768" s="324">
        <v>2208</v>
      </c>
      <c r="AY1768" s="325">
        <v>146.5</v>
      </c>
      <c r="AZ1768" s="274">
        <f t="shared" si="535"/>
        <v>1.0359100000000001</v>
      </c>
      <c r="BA1768" s="326">
        <f t="shared" si="544"/>
        <v>141.42155206533386</v>
      </c>
      <c r="BB1768" s="296" t="str">
        <f t="shared" si="545"/>
        <v/>
      </c>
      <c r="BC1768">
        <f t="shared" si="536"/>
        <v>1</v>
      </c>
      <c r="BF1768" s="332">
        <v>45065</v>
      </c>
      <c r="BG1768" s="2" t="s">
        <v>115</v>
      </c>
      <c r="BH1768" s="2" t="s">
        <v>148</v>
      </c>
      <c r="BI1768" s="323">
        <v>45839</v>
      </c>
      <c r="BJ1768" s="323">
        <v>45930</v>
      </c>
      <c r="BK1768" s="324">
        <v>2208</v>
      </c>
      <c r="BL1768" s="325">
        <v>100.29</v>
      </c>
      <c r="BM1768" s="274">
        <f t="shared" si="537"/>
        <v>0.97533000000000003</v>
      </c>
      <c r="BN1768" s="326">
        <f t="shared" si="546"/>
        <v>102.82673556642368</v>
      </c>
      <c r="BO1768" s="296" t="str">
        <f t="shared" si="547"/>
        <v/>
      </c>
      <c r="BP1768" t="str">
        <f t="shared" si="538"/>
        <v/>
      </c>
      <c r="BR1768" s="332">
        <v>45042</v>
      </c>
      <c r="BS1768" s="2" t="s">
        <v>108</v>
      </c>
      <c r="BT1768" s="2" t="s">
        <v>149</v>
      </c>
      <c r="BU1768" s="323">
        <v>47484</v>
      </c>
      <c r="BV1768" s="323">
        <v>47848</v>
      </c>
      <c r="BW1768" s="324">
        <v>8760</v>
      </c>
      <c r="BX1768" s="325">
        <v>98.26</v>
      </c>
      <c r="BY1768" s="274">
        <f t="shared" si="539"/>
        <v>0.98479000000000005</v>
      </c>
      <c r="BZ1768" s="326">
        <f t="shared" si="548"/>
        <v>99.777617563135294</v>
      </c>
      <c r="CA1768" s="296" t="str">
        <f t="shared" si="549"/>
        <v/>
      </c>
    </row>
    <row r="1769" spans="23:79" x14ac:dyDescent="0.25">
      <c r="W1769" s="332">
        <v>44214</v>
      </c>
      <c r="X1769" s="2" t="s">
        <v>108</v>
      </c>
      <c r="Y1769" s="2" t="s">
        <v>141</v>
      </c>
      <c r="Z1769" s="323">
        <v>46388</v>
      </c>
      <c r="AA1769" s="323">
        <v>46752</v>
      </c>
      <c r="AB1769" s="324">
        <v>8760</v>
      </c>
      <c r="AC1769" s="325">
        <v>47.55</v>
      </c>
      <c r="AD1769" s="274">
        <f t="shared" si="533"/>
        <v>1.07931</v>
      </c>
      <c r="AE1769" s="326">
        <f t="shared" si="540"/>
        <v>44.055924618506268</v>
      </c>
      <c r="AF1769" s="296" t="str">
        <f t="shared" si="541"/>
        <v/>
      </c>
      <c r="AH1769" s="332">
        <v>44680</v>
      </c>
      <c r="AI1769" s="2" t="s">
        <v>108</v>
      </c>
      <c r="AJ1769" s="2" t="s">
        <v>149</v>
      </c>
      <c r="AK1769" s="323">
        <v>47484</v>
      </c>
      <c r="AL1769" s="323">
        <v>47848</v>
      </c>
      <c r="AM1769" s="324">
        <v>8760</v>
      </c>
      <c r="AN1769" s="325">
        <v>116.38</v>
      </c>
      <c r="AO1769" s="274">
        <f t="shared" si="534"/>
        <v>1.02172</v>
      </c>
      <c r="AP1769" s="326">
        <f t="shared" si="542"/>
        <v>113.90596249461692</v>
      </c>
      <c r="AQ1769" s="296" t="str">
        <f t="shared" si="543"/>
        <v/>
      </c>
      <c r="AS1769" s="332">
        <v>44704</v>
      </c>
      <c r="AT1769" s="2" t="s">
        <v>115</v>
      </c>
      <c r="AU1769" s="2" t="s">
        <v>140</v>
      </c>
      <c r="AV1769" s="323">
        <v>45566</v>
      </c>
      <c r="AW1769" s="323">
        <v>45657</v>
      </c>
      <c r="AX1769" s="324">
        <v>2209</v>
      </c>
      <c r="AY1769" s="325">
        <v>190</v>
      </c>
      <c r="AZ1769" s="274">
        <f t="shared" si="535"/>
        <v>1.0359100000000001</v>
      </c>
      <c r="BA1769" s="326">
        <f t="shared" si="544"/>
        <v>183.41361701306096</v>
      </c>
      <c r="BB1769" s="296" t="str">
        <f t="shared" si="545"/>
        <v/>
      </c>
      <c r="BC1769" t="str">
        <f t="shared" si="536"/>
        <v/>
      </c>
      <c r="BF1769" s="332">
        <v>45065</v>
      </c>
      <c r="BG1769" s="2" t="s">
        <v>115</v>
      </c>
      <c r="BH1769" s="2" t="s">
        <v>152</v>
      </c>
      <c r="BI1769" s="323">
        <v>45931</v>
      </c>
      <c r="BJ1769" s="323">
        <v>46022</v>
      </c>
      <c r="BK1769" s="324">
        <v>2209</v>
      </c>
      <c r="BL1769" s="325">
        <v>138.33000000000001</v>
      </c>
      <c r="BM1769" s="274">
        <f t="shared" si="537"/>
        <v>0.97533000000000003</v>
      </c>
      <c r="BN1769" s="326">
        <f t="shared" si="546"/>
        <v>141.82891944265018</v>
      </c>
      <c r="BO1769" s="296" t="str">
        <f t="shared" si="547"/>
        <v/>
      </c>
      <c r="BP1769" t="str">
        <f t="shared" si="538"/>
        <v/>
      </c>
      <c r="BR1769" s="332">
        <v>45042</v>
      </c>
      <c r="BS1769" s="2" t="s">
        <v>108</v>
      </c>
      <c r="BT1769" s="2" t="s">
        <v>153</v>
      </c>
      <c r="BU1769" s="323">
        <v>47849</v>
      </c>
      <c r="BV1769" s="323">
        <v>48213</v>
      </c>
      <c r="BW1769" s="324">
        <v>8760</v>
      </c>
      <c r="BX1769" s="325">
        <v>97.98</v>
      </c>
      <c r="BY1769" s="274">
        <f t="shared" si="539"/>
        <v>0.98479000000000005</v>
      </c>
      <c r="BZ1769" s="326">
        <f t="shared" si="548"/>
        <v>99.493292986321961</v>
      </c>
      <c r="CA1769" s="296" t="str">
        <f t="shared" si="549"/>
        <v/>
      </c>
    </row>
    <row r="1770" spans="23:79" x14ac:dyDescent="0.25">
      <c r="W1770" s="332">
        <v>44211</v>
      </c>
      <c r="X1770" s="2" t="s">
        <v>108</v>
      </c>
      <c r="Y1770" s="2" t="s">
        <v>133</v>
      </c>
      <c r="Z1770" s="323">
        <v>44562</v>
      </c>
      <c r="AA1770" s="323">
        <v>44926</v>
      </c>
      <c r="AB1770" s="324">
        <v>8760</v>
      </c>
      <c r="AC1770" s="325">
        <v>48.73</v>
      </c>
      <c r="AD1770" s="274">
        <f t="shared" si="533"/>
        <v>1.07931</v>
      </c>
      <c r="AE1770" s="326">
        <f t="shared" si="540"/>
        <v>45.149215702624822</v>
      </c>
      <c r="AF1770" s="296" t="str">
        <f t="shared" si="541"/>
        <v/>
      </c>
      <c r="AH1770" s="332">
        <v>44680</v>
      </c>
      <c r="AI1770" s="2" t="s">
        <v>108</v>
      </c>
      <c r="AJ1770" s="2" t="s">
        <v>153</v>
      </c>
      <c r="AK1770" s="323">
        <v>47849</v>
      </c>
      <c r="AL1770" s="323">
        <v>48213</v>
      </c>
      <c r="AM1770" s="324">
        <v>8760</v>
      </c>
      <c r="AN1770" s="325">
        <v>116.05</v>
      </c>
      <c r="AO1770" s="274">
        <f t="shared" si="534"/>
        <v>1.02172</v>
      </c>
      <c r="AP1770" s="326">
        <f t="shared" si="542"/>
        <v>113.58297772383824</v>
      </c>
      <c r="AQ1770" s="296" t="str">
        <f t="shared" si="543"/>
        <v/>
      </c>
      <c r="AS1770" s="332">
        <v>44704</v>
      </c>
      <c r="AT1770" s="2" t="s">
        <v>115</v>
      </c>
      <c r="AU1770" s="2" t="s">
        <v>135</v>
      </c>
      <c r="AV1770" s="323">
        <v>45658</v>
      </c>
      <c r="AW1770" s="323">
        <v>45747</v>
      </c>
      <c r="AX1770" s="324">
        <v>2159</v>
      </c>
      <c r="AY1770" s="325"/>
      <c r="AZ1770" s="274">
        <f t="shared" si="535"/>
        <v>1.0359100000000001</v>
      </c>
      <c r="BA1770" s="326" t="str">
        <f t="shared" si="544"/>
        <v/>
      </c>
      <c r="BB1770" s="296" t="str">
        <f t="shared" si="545"/>
        <v/>
      </c>
      <c r="BC1770" t="str">
        <f t="shared" si="536"/>
        <v/>
      </c>
      <c r="BF1770" s="332">
        <v>45065</v>
      </c>
      <c r="BG1770" s="2" t="s">
        <v>115</v>
      </c>
      <c r="BH1770" s="2" t="s">
        <v>138</v>
      </c>
      <c r="BI1770" s="323">
        <v>46023</v>
      </c>
      <c r="BJ1770" s="323">
        <v>46112</v>
      </c>
      <c r="BK1770" s="324">
        <v>2159</v>
      </c>
      <c r="BL1770" s="325"/>
      <c r="BM1770" s="274">
        <f t="shared" si="537"/>
        <v>0.97533000000000003</v>
      </c>
      <c r="BN1770" s="326" t="str">
        <f t="shared" si="546"/>
        <v/>
      </c>
      <c r="BO1770" s="296" t="str">
        <f t="shared" si="547"/>
        <v/>
      </c>
      <c r="BP1770" t="str">
        <f t="shared" si="538"/>
        <v/>
      </c>
      <c r="BR1770" s="332">
        <v>45042</v>
      </c>
      <c r="BS1770" s="2" t="s">
        <v>108</v>
      </c>
      <c r="BT1770" s="2" t="s">
        <v>155</v>
      </c>
      <c r="BU1770" s="323">
        <v>48214</v>
      </c>
      <c r="BV1770" s="323">
        <v>48579</v>
      </c>
      <c r="BW1770" s="324">
        <v>8784</v>
      </c>
      <c r="BX1770" s="325">
        <v>97.48</v>
      </c>
      <c r="BY1770" s="274">
        <f t="shared" si="539"/>
        <v>0.98479000000000005</v>
      </c>
      <c r="BZ1770" s="326">
        <f t="shared" si="548"/>
        <v>98.985570527726722</v>
      </c>
      <c r="CA1770" s="296" t="str">
        <f t="shared" si="549"/>
        <v/>
      </c>
    </row>
    <row r="1771" spans="23:79" x14ac:dyDescent="0.25">
      <c r="W1771" s="332">
        <v>44211</v>
      </c>
      <c r="X1771" s="2" t="s">
        <v>108</v>
      </c>
      <c r="Y1771" s="2" t="s">
        <v>110</v>
      </c>
      <c r="Z1771" s="323">
        <v>44927</v>
      </c>
      <c r="AA1771" s="323">
        <v>45291</v>
      </c>
      <c r="AB1771" s="324">
        <v>8760</v>
      </c>
      <c r="AC1771" s="325">
        <v>47.77</v>
      </c>
      <c r="AD1771" s="274">
        <f t="shared" si="533"/>
        <v>1.07931</v>
      </c>
      <c r="AE1771" s="326">
        <f t="shared" si="540"/>
        <v>44.259758549443632</v>
      </c>
      <c r="AF1771" s="296" t="str">
        <f t="shared" si="541"/>
        <v/>
      </c>
      <c r="AH1771" s="332">
        <v>44680</v>
      </c>
      <c r="AI1771" s="2" t="s">
        <v>108</v>
      </c>
      <c r="AJ1771" s="2" t="s">
        <v>155</v>
      </c>
      <c r="AK1771" s="323">
        <v>48214</v>
      </c>
      <c r="AL1771" s="323">
        <v>48579</v>
      </c>
      <c r="AM1771" s="324">
        <v>8784</v>
      </c>
      <c r="AN1771" s="325">
        <v>116.05</v>
      </c>
      <c r="AO1771" s="274">
        <f t="shared" si="534"/>
        <v>1.02172</v>
      </c>
      <c r="AP1771" s="326">
        <f t="shared" si="542"/>
        <v>113.58297772383824</v>
      </c>
      <c r="AQ1771" s="296" t="str">
        <f t="shared" si="543"/>
        <v/>
      </c>
      <c r="AS1771" s="332">
        <v>44701</v>
      </c>
      <c r="AT1771" s="2" t="s">
        <v>115</v>
      </c>
      <c r="AU1771" s="2" t="s">
        <v>200</v>
      </c>
      <c r="AV1771" s="323">
        <v>44743</v>
      </c>
      <c r="AW1771" s="323">
        <v>44834</v>
      </c>
      <c r="AX1771" s="324">
        <v>2208</v>
      </c>
      <c r="AY1771" s="325">
        <v>217.5</v>
      </c>
      <c r="AZ1771" s="274">
        <f t="shared" si="535"/>
        <v>1.0359100000000001</v>
      </c>
      <c r="BA1771" s="326">
        <f t="shared" si="544"/>
        <v>209.96032473863556</v>
      </c>
      <c r="BB1771" s="296" t="str">
        <f t="shared" si="545"/>
        <v/>
      </c>
      <c r="BC1771" t="str">
        <f t="shared" si="536"/>
        <v/>
      </c>
      <c r="BF1771" s="332">
        <v>45064</v>
      </c>
      <c r="BG1771" s="2" t="s">
        <v>115</v>
      </c>
      <c r="BH1771" s="2" t="s">
        <v>137</v>
      </c>
      <c r="BI1771" s="323">
        <v>45108</v>
      </c>
      <c r="BJ1771" s="323">
        <v>45199</v>
      </c>
      <c r="BK1771" s="324">
        <v>2208</v>
      </c>
      <c r="BL1771" s="325">
        <v>94.77</v>
      </c>
      <c r="BM1771" s="274">
        <f t="shared" si="537"/>
        <v>0.97533000000000003</v>
      </c>
      <c r="BN1771" s="326">
        <f t="shared" si="546"/>
        <v>97.167112669557994</v>
      </c>
      <c r="BO1771" s="296" t="str">
        <f t="shared" si="547"/>
        <v/>
      </c>
      <c r="BP1771" t="str">
        <f t="shared" si="538"/>
        <v/>
      </c>
      <c r="BR1771" s="332">
        <v>45042</v>
      </c>
      <c r="BS1771" s="2" t="s">
        <v>108</v>
      </c>
      <c r="BT1771" s="2" t="s">
        <v>158</v>
      </c>
      <c r="BU1771" s="323">
        <v>48580</v>
      </c>
      <c r="BV1771" s="323">
        <v>48944</v>
      </c>
      <c r="BW1771" s="324">
        <v>8760</v>
      </c>
      <c r="BX1771" s="325">
        <v>97.38</v>
      </c>
      <c r="BY1771" s="274">
        <f t="shared" si="539"/>
        <v>0.98479000000000005</v>
      </c>
      <c r="BZ1771" s="326">
        <f t="shared" si="548"/>
        <v>98.884026036007668</v>
      </c>
      <c r="CA1771" s="296" t="str">
        <f t="shared" si="549"/>
        <v/>
      </c>
    </row>
    <row r="1772" spans="23:79" x14ac:dyDescent="0.25">
      <c r="W1772" s="332">
        <v>44211</v>
      </c>
      <c r="X1772" s="2" t="s">
        <v>108</v>
      </c>
      <c r="Y1772" s="2" t="s">
        <v>111</v>
      </c>
      <c r="Z1772" s="323">
        <v>45292</v>
      </c>
      <c r="AA1772" s="323">
        <v>45657</v>
      </c>
      <c r="AB1772" s="324">
        <v>8784</v>
      </c>
      <c r="AC1772" s="325">
        <v>46.81</v>
      </c>
      <c r="AD1772" s="274">
        <f t="shared" si="533"/>
        <v>1.07931</v>
      </c>
      <c r="AE1772" s="326">
        <f t="shared" si="540"/>
        <v>43.370301396262427</v>
      </c>
      <c r="AF1772" s="296" t="str">
        <f t="shared" si="541"/>
        <v/>
      </c>
      <c r="AH1772" s="332">
        <v>44679</v>
      </c>
      <c r="AI1772" s="2" t="s">
        <v>108</v>
      </c>
      <c r="AJ1772" s="2" t="s">
        <v>110</v>
      </c>
      <c r="AK1772" s="323">
        <v>44927</v>
      </c>
      <c r="AL1772" s="323">
        <v>45291</v>
      </c>
      <c r="AM1772" s="324">
        <v>8760</v>
      </c>
      <c r="AN1772" s="325">
        <v>200.48</v>
      </c>
      <c r="AO1772" s="274">
        <f t="shared" si="534"/>
        <v>1.02172</v>
      </c>
      <c r="AP1772" s="326">
        <f t="shared" si="542"/>
        <v>196.21814195670046</v>
      </c>
      <c r="AQ1772" s="296" t="str">
        <f t="shared" si="543"/>
        <v/>
      </c>
      <c r="AS1772" s="332">
        <v>44701</v>
      </c>
      <c r="AT1772" s="2" t="s">
        <v>115</v>
      </c>
      <c r="AU1772" s="2" t="s">
        <v>186</v>
      </c>
      <c r="AV1772" s="323">
        <v>44835</v>
      </c>
      <c r="AW1772" s="323">
        <v>44926</v>
      </c>
      <c r="AX1772" s="324">
        <v>2209</v>
      </c>
      <c r="AY1772" s="325">
        <v>259.63</v>
      </c>
      <c r="AZ1772" s="274">
        <f t="shared" si="535"/>
        <v>1.0359100000000001</v>
      </c>
      <c r="BA1772" s="326">
        <f t="shared" si="544"/>
        <v>250.62988097421587</v>
      </c>
      <c r="BB1772" s="296" t="str">
        <f t="shared" si="545"/>
        <v/>
      </c>
      <c r="BC1772" t="str">
        <f t="shared" si="536"/>
        <v/>
      </c>
      <c r="BF1772" s="332">
        <v>45064</v>
      </c>
      <c r="BG1772" s="2" t="s">
        <v>115</v>
      </c>
      <c r="BH1772" s="2" t="s">
        <v>116</v>
      </c>
      <c r="BI1772" s="323">
        <v>45200</v>
      </c>
      <c r="BJ1772" s="323">
        <v>45291</v>
      </c>
      <c r="BK1772" s="324">
        <v>2209</v>
      </c>
      <c r="BL1772" s="325">
        <v>128.69</v>
      </c>
      <c r="BM1772" s="274">
        <f t="shared" si="537"/>
        <v>0.97533000000000003</v>
      </c>
      <c r="BN1772" s="326">
        <f t="shared" si="546"/>
        <v>131.94508525319634</v>
      </c>
      <c r="BO1772" s="296">
        <f t="shared" si="547"/>
        <v>131.94508525319634</v>
      </c>
      <c r="BP1772">
        <f t="shared" si="538"/>
        <v>1</v>
      </c>
      <c r="BR1772" s="332">
        <v>45041</v>
      </c>
      <c r="BS1772" s="2" t="s">
        <v>108</v>
      </c>
      <c r="BT1772" s="2" t="s">
        <v>111</v>
      </c>
      <c r="BU1772" s="323">
        <v>45292</v>
      </c>
      <c r="BV1772" s="323">
        <v>45657</v>
      </c>
      <c r="BW1772" s="324">
        <v>8784</v>
      </c>
      <c r="BX1772" s="325">
        <v>144.57</v>
      </c>
      <c r="BY1772" s="274">
        <f t="shared" si="539"/>
        <v>0.98479000000000005</v>
      </c>
      <c r="BZ1772" s="326">
        <f t="shared" si="548"/>
        <v>146.80287167822581</v>
      </c>
      <c r="CA1772" s="296">
        <f t="shared" si="549"/>
        <v>146.80287167822581</v>
      </c>
    </row>
    <row r="1773" spans="23:79" x14ac:dyDescent="0.25">
      <c r="W1773" s="332">
        <v>44211</v>
      </c>
      <c r="X1773" s="2" t="s">
        <v>108</v>
      </c>
      <c r="Y1773" s="2" t="s">
        <v>135</v>
      </c>
      <c r="Z1773" s="323">
        <v>45658</v>
      </c>
      <c r="AA1773" s="323">
        <v>46022</v>
      </c>
      <c r="AB1773" s="324">
        <v>8760</v>
      </c>
      <c r="AC1773" s="325">
        <v>46.78</v>
      </c>
      <c r="AD1773" s="274">
        <f t="shared" si="533"/>
        <v>1.07931</v>
      </c>
      <c r="AE1773" s="326">
        <f t="shared" si="540"/>
        <v>43.342505860225515</v>
      </c>
      <c r="AF1773" s="296" t="str">
        <f t="shared" si="541"/>
        <v/>
      </c>
      <c r="AH1773" s="332">
        <v>44679</v>
      </c>
      <c r="AI1773" s="2" t="s">
        <v>108</v>
      </c>
      <c r="AJ1773" s="2" t="s">
        <v>111</v>
      </c>
      <c r="AK1773" s="323">
        <v>45292</v>
      </c>
      <c r="AL1773" s="323">
        <v>45657</v>
      </c>
      <c r="AM1773" s="324">
        <v>8784</v>
      </c>
      <c r="AN1773" s="325">
        <v>164.25</v>
      </c>
      <c r="AO1773" s="274">
        <f t="shared" si="534"/>
        <v>1.02172</v>
      </c>
      <c r="AP1773" s="326">
        <f t="shared" si="542"/>
        <v>160.75832909211917</v>
      </c>
      <c r="AQ1773" s="296">
        <f t="shared" si="543"/>
        <v>160.75832909211917</v>
      </c>
      <c r="AS1773" s="332">
        <v>44701</v>
      </c>
      <c r="AT1773" s="2" t="s">
        <v>115</v>
      </c>
      <c r="AU1773" s="2" t="s">
        <v>110</v>
      </c>
      <c r="AV1773" s="323">
        <v>44927</v>
      </c>
      <c r="AW1773" s="323">
        <v>45016</v>
      </c>
      <c r="AX1773" s="324">
        <v>2159</v>
      </c>
      <c r="AY1773" s="325">
        <v>282.7</v>
      </c>
      <c r="AZ1773" s="274">
        <f t="shared" si="535"/>
        <v>1.0359100000000001</v>
      </c>
      <c r="BA1773" s="326">
        <f t="shared" si="544"/>
        <v>272.90015541890699</v>
      </c>
      <c r="BB1773" s="296" t="str">
        <f t="shared" si="545"/>
        <v/>
      </c>
      <c r="BC1773" t="str">
        <f t="shared" si="536"/>
        <v/>
      </c>
      <c r="BF1773" s="332">
        <v>45064</v>
      </c>
      <c r="BG1773" s="2" t="s">
        <v>115</v>
      </c>
      <c r="BH1773" s="2" t="s">
        <v>111</v>
      </c>
      <c r="BI1773" s="323">
        <v>45292</v>
      </c>
      <c r="BJ1773" s="323">
        <v>45382</v>
      </c>
      <c r="BK1773" s="324">
        <v>2183</v>
      </c>
      <c r="BL1773" s="325">
        <v>151.47999999999999</v>
      </c>
      <c r="BM1773" s="274">
        <f t="shared" si="537"/>
        <v>0.97533000000000003</v>
      </c>
      <c r="BN1773" s="326">
        <f t="shared" si="546"/>
        <v>155.31153558282836</v>
      </c>
      <c r="BO1773" s="296">
        <f t="shared" si="547"/>
        <v>155.31153558282836</v>
      </c>
      <c r="BP1773">
        <f t="shared" si="538"/>
        <v>1</v>
      </c>
      <c r="BR1773" s="332">
        <v>45041</v>
      </c>
      <c r="BS1773" s="2" t="s">
        <v>108</v>
      </c>
      <c r="BT1773" s="2" t="s">
        <v>135</v>
      </c>
      <c r="BU1773" s="323">
        <v>45658</v>
      </c>
      <c r="BV1773" s="323">
        <v>46022</v>
      </c>
      <c r="BW1773" s="324">
        <v>8760</v>
      </c>
      <c r="BX1773" s="325">
        <v>123.62</v>
      </c>
      <c r="BY1773" s="274">
        <f t="shared" si="539"/>
        <v>0.98479000000000005</v>
      </c>
      <c r="BZ1773" s="326">
        <f t="shared" si="548"/>
        <v>125.52930066308552</v>
      </c>
      <c r="CA1773" s="296" t="str">
        <f t="shared" si="549"/>
        <v/>
      </c>
    </row>
    <row r="1774" spans="23:79" x14ac:dyDescent="0.25">
      <c r="W1774" s="332">
        <v>44211</v>
      </c>
      <c r="X1774" s="2" t="s">
        <v>108</v>
      </c>
      <c r="Y1774" s="2" t="s">
        <v>138</v>
      </c>
      <c r="Z1774" s="323">
        <v>46023</v>
      </c>
      <c r="AA1774" s="323">
        <v>46387</v>
      </c>
      <c r="AB1774" s="324">
        <v>8760</v>
      </c>
      <c r="AC1774" s="325">
        <v>47.23</v>
      </c>
      <c r="AD1774" s="274">
        <f t="shared" si="533"/>
        <v>1.07931</v>
      </c>
      <c r="AE1774" s="326">
        <f t="shared" si="540"/>
        <v>43.759438900779202</v>
      </c>
      <c r="AF1774" s="296" t="str">
        <f t="shared" si="541"/>
        <v/>
      </c>
      <c r="AH1774" s="332">
        <v>44679</v>
      </c>
      <c r="AI1774" s="2" t="s">
        <v>108</v>
      </c>
      <c r="AJ1774" s="2" t="s">
        <v>135</v>
      </c>
      <c r="AK1774" s="323">
        <v>45658</v>
      </c>
      <c r="AL1774" s="323">
        <v>46022</v>
      </c>
      <c r="AM1774" s="324">
        <v>8760</v>
      </c>
      <c r="AN1774" s="325">
        <v>145.5</v>
      </c>
      <c r="AO1774" s="274">
        <f t="shared" si="534"/>
        <v>1.02172</v>
      </c>
      <c r="AP1774" s="326">
        <f t="shared" si="542"/>
        <v>142.40692166151197</v>
      </c>
      <c r="AQ1774" s="296" t="str">
        <f t="shared" si="543"/>
        <v/>
      </c>
      <c r="AS1774" s="332">
        <v>44701</v>
      </c>
      <c r="AT1774" s="2" t="s">
        <v>115</v>
      </c>
      <c r="AU1774" s="2" t="s">
        <v>134</v>
      </c>
      <c r="AV1774" s="323">
        <v>45017</v>
      </c>
      <c r="AW1774" s="323">
        <v>45107</v>
      </c>
      <c r="AX1774" s="324">
        <v>2184</v>
      </c>
      <c r="AY1774" s="325">
        <v>192.91</v>
      </c>
      <c r="AZ1774" s="274">
        <f t="shared" si="535"/>
        <v>1.0359100000000001</v>
      </c>
      <c r="BA1774" s="326">
        <f t="shared" si="544"/>
        <v>186.22274135783994</v>
      </c>
      <c r="BB1774" s="296" t="str">
        <f t="shared" si="545"/>
        <v/>
      </c>
      <c r="BC1774" t="str">
        <f t="shared" si="536"/>
        <v/>
      </c>
      <c r="BF1774" s="332">
        <v>45064</v>
      </c>
      <c r="BG1774" s="2" t="s">
        <v>115</v>
      </c>
      <c r="BH1774" s="2" t="s">
        <v>117</v>
      </c>
      <c r="BI1774" s="323">
        <v>45383</v>
      </c>
      <c r="BJ1774" s="323">
        <v>45473</v>
      </c>
      <c r="BK1774" s="324">
        <v>2184</v>
      </c>
      <c r="BL1774" s="325">
        <v>118.86</v>
      </c>
      <c r="BM1774" s="274">
        <f t="shared" si="537"/>
        <v>0.97533000000000003</v>
      </c>
      <c r="BN1774" s="326">
        <f t="shared" si="546"/>
        <v>121.866445203162</v>
      </c>
      <c r="BO1774" s="296">
        <f t="shared" si="547"/>
        <v>121.866445203162</v>
      </c>
      <c r="BP1774">
        <f t="shared" si="538"/>
        <v>1</v>
      </c>
      <c r="BR1774" s="332">
        <v>45041</v>
      </c>
      <c r="BS1774" s="2" t="s">
        <v>108</v>
      </c>
      <c r="BT1774" s="2" t="s">
        <v>138</v>
      </c>
      <c r="BU1774" s="323">
        <v>46023</v>
      </c>
      <c r="BV1774" s="323">
        <v>46387</v>
      </c>
      <c r="BW1774" s="324">
        <v>8760</v>
      </c>
      <c r="BX1774" s="325">
        <v>111.13</v>
      </c>
      <c r="BY1774" s="274">
        <f t="shared" si="539"/>
        <v>0.98479000000000005</v>
      </c>
      <c r="BZ1774" s="326">
        <f t="shared" si="548"/>
        <v>112.84639364737659</v>
      </c>
      <c r="CA1774" s="296" t="str">
        <f t="shared" si="549"/>
        <v/>
      </c>
    </row>
    <row r="1775" spans="23:79" x14ac:dyDescent="0.25">
      <c r="W1775" s="332">
        <v>44211</v>
      </c>
      <c r="X1775" s="2" t="s">
        <v>108</v>
      </c>
      <c r="Y1775" s="2" t="s">
        <v>141</v>
      </c>
      <c r="Z1775" s="323">
        <v>46388</v>
      </c>
      <c r="AA1775" s="323">
        <v>46752</v>
      </c>
      <c r="AB1775" s="324">
        <v>8760</v>
      </c>
      <c r="AC1775" s="325">
        <v>47.7</v>
      </c>
      <c r="AD1775" s="274">
        <f t="shared" si="533"/>
        <v>1.07931</v>
      </c>
      <c r="AE1775" s="326">
        <f t="shared" si="540"/>
        <v>44.194902298690835</v>
      </c>
      <c r="AF1775" s="296" t="str">
        <f t="shared" si="541"/>
        <v/>
      </c>
      <c r="AH1775" s="332">
        <v>44679</v>
      </c>
      <c r="AI1775" s="2" t="s">
        <v>108</v>
      </c>
      <c r="AJ1775" s="2" t="s">
        <v>138</v>
      </c>
      <c r="AK1775" s="323">
        <v>46023</v>
      </c>
      <c r="AL1775" s="323">
        <v>46387</v>
      </c>
      <c r="AM1775" s="324">
        <v>8760</v>
      </c>
      <c r="AN1775" s="325">
        <v>128.69</v>
      </c>
      <c r="AO1775" s="274">
        <f t="shared" si="534"/>
        <v>1.02172</v>
      </c>
      <c r="AP1775" s="326">
        <f t="shared" si="542"/>
        <v>125.95427318639157</v>
      </c>
      <c r="AQ1775" s="296" t="str">
        <f t="shared" si="543"/>
        <v/>
      </c>
      <c r="AS1775" s="332">
        <v>44701</v>
      </c>
      <c r="AT1775" s="2" t="s">
        <v>115</v>
      </c>
      <c r="AU1775" s="2" t="s">
        <v>137</v>
      </c>
      <c r="AV1775" s="323">
        <v>45108</v>
      </c>
      <c r="AW1775" s="323">
        <v>45199</v>
      </c>
      <c r="AX1775" s="324">
        <v>2208</v>
      </c>
      <c r="AY1775" s="325">
        <v>192.64</v>
      </c>
      <c r="AZ1775" s="274">
        <f t="shared" si="535"/>
        <v>1.0359100000000001</v>
      </c>
      <c r="BA1775" s="326">
        <f t="shared" si="544"/>
        <v>185.96210095471611</v>
      </c>
      <c r="BB1775" s="296" t="str">
        <f t="shared" si="545"/>
        <v/>
      </c>
      <c r="BC1775" t="str">
        <f t="shared" si="536"/>
        <v/>
      </c>
      <c r="BF1775" s="332">
        <v>45064</v>
      </c>
      <c r="BG1775" s="2" t="s">
        <v>115</v>
      </c>
      <c r="BH1775" s="2" t="s">
        <v>118</v>
      </c>
      <c r="BI1775" s="323">
        <v>45474</v>
      </c>
      <c r="BJ1775" s="323">
        <v>45565</v>
      </c>
      <c r="BK1775" s="324">
        <v>2208</v>
      </c>
      <c r="BL1775" s="325">
        <v>125.26</v>
      </c>
      <c r="BM1775" s="274">
        <f t="shared" si="537"/>
        <v>0.97533000000000003</v>
      </c>
      <c r="BN1775" s="326">
        <f t="shared" si="546"/>
        <v>128.42832682271643</v>
      </c>
      <c r="BO1775" s="296">
        <f t="shared" si="547"/>
        <v>128.42832682271643</v>
      </c>
      <c r="BP1775">
        <f t="shared" si="538"/>
        <v>1</v>
      </c>
      <c r="BR1775" s="332">
        <v>45041</v>
      </c>
      <c r="BS1775" s="2" t="s">
        <v>108</v>
      </c>
      <c r="BT1775" s="2" t="s">
        <v>141</v>
      </c>
      <c r="BU1775" s="323">
        <v>46388</v>
      </c>
      <c r="BV1775" s="323">
        <v>46752</v>
      </c>
      <c r="BW1775" s="324">
        <v>8760</v>
      </c>
      <c r="BX1775" s="325">
        <v>101.1</v>
      </c>
      <c r="BY1775" s="274">
        <f t="shared" si="539"/>
        <v>0.98479000000000005</v>
      </c>
      <c r="BZ1775" s="326">
        <f t="shared" si="548"/>
        <v>102.66148112795621</v>
      </c>
      <c r="CA1775" s="296" t="str">
        <f t="shared" si="549"/>
        <v/>
      </c>
    </row>
    <row r="1776" spans="23:79" x14ac:dyDescent="0.25">
      <c r="W1776" s="332">
        <v>44210</v>
      </c>
      <c r="X1776" s="2" t="s">
        <v>108</v>
      </c>
      <c r="Y1776" s="2" t="s">
        <v>133</v>
      </c>
      <c r="Z1776" s="323">
        <v>44562</v>
      </c>
      <c r="AA1776" s="323">
        <v>44926</v>
      </c>
      <c r="AB1776" s="324">
        <v>8760</v>
      </c>
      <c r="AC1776" s="325">
        <v>50.3</v>
      </c>
      <c r="AD1776" s="274">
        <f t="shared" si="533"/>
        <v>1.07931</v>
      </c>
      <c r="AE1776" s="326">
        <f t="shared" si="540"/>
        <v>46.60384875522324</v>
      </c>
      <c r="AF1776" s="296" t="str">
        <f t="shared" si="541"/>
        <v/>
      </c>
      <c r="AH1776" s="332">
        <v>44679</v>
      </c>
      <c r="AI1776" s="2" t="s">
        <v>108</v>
      </c>
      <c r="AJ1776" s="2" t="s">
        <v>141</v>
      </c>
      <c r="AK1776" s="323">
        <v>46388</v>
      </c>
      <c r="AL1776" s="323">
        <v>46752</v>
      </c>
      <c r="AM1776" s="324">
        <v>8760</v>
      </c>
      <c r="AN1776" s="325">
        <v>120.26</v>
      </c>
      <c r="AO1776" s="274">
        <f t="shared" si="534"/>
        <v>1.02172</v>
      </c>
      <c r="AP1776" s="326">
        <f t="shared" si="542"/>
        <v>117.70348040559058</v>
      </c>
      <c r="AQ1776" s="296" t="str">
        <f t="shared" si="543"/>
        <v/>
      </c>
      <c r="AS1776" s="332">
        <v>44701</v>
      </c>
      <c r="AT1776" s="2" t="s">
        <v>115</v>
      </c>
      <c r="AU1776" s="2" t="s">
        <v>116</v>
      </c>
      <c r="AV1776" s="323">
        <v>45200</v>
      </c>
      <c r="AW1776" s="323">
        <v>45291</v>
      </c>
      <c r="AX1776" s="324">
        <v>2209</v>
      </c>
      <c r="AY1776" s="325">
        <v>245.88</v>
      </c>
      <c r="AZ1776" s="274">
        <f t="shared" si="535"/>
        <v>1.0359100000000001</v>
      </c>
      <c r="BA1776" s="326">
        <f t="shared" si="544"/>
        <v>237.35652711142856</v>
      </c>
      <c r="BB1776" s="296" t="str">
        <f t="shared" si="545"/>
        <v/>
      </c>
      <c r="BC1776">
        <f t="shared" si="536"/>
        <v>1</v>
      </c>
      <c r="BF1776" s="332">
        <v>45064</v>
      </c>
      <c r="BG1776" s="2" t="s">
        <v>115</v>
      </c>
      <c r="BH1776" s="2" t="s">
        <v>140</v>
      </c>
      <c r="BI1776" s="323">
        <v>45566</v>
      </c>
      <c r="BJ1776" s="323">
        <v>45657</v>
      </c>
      <c r="BK1776" s="324">
        <v>2209</v>
      </c>
      <c r="BL1776" s="325">
        <v>152.57</v>
      </c>
      <c r="BM1776" s="274">
        <f t="shared" si="537"/>
        <v>0.97533000000000003</v>
      </c>
      <c r="BN1776" s="326">
        <f t="shared" si="546"/>
        <v>156.42910604615872</v>
      </c>
      <c r="BO1776" s="296" t="str">
        <f t="shared" si="547"/>
        <v/>
      </c>
      <c r="BP1776" t="str">
        <f t="shared" si="538"/>
        <v/>
      </c>
      <c r="BR1776" s="332">
        <v>45041</v>
      </c>
      <c r="BS1776" s="2" t="s">
        <v>108</v>
      </c>
      <c r="BT1776" s="2" t="s">
        <v>143</v>
      </c>
      <c r="BU1776" s="323">
        <v>46753</v>
      </c>
      <c r="BV1776" s="323">
        <v>47118</v>
      </c>
      <c r="BW1776" s="324">
        <v>8784</v>
      </c>
      <c r="BX1776" s="325">
        <v>101.11</v>
      </c>
      <c r="BY1776" s="274">
        <f t="shared" si="539"/>
        <v>0.98479000000000005</v>
      </c>
      <c r="BZ1776" s="326">
        <f t="shared" si="548"/>
        <v>102.67163557712811</v>
      </c>
      <c r="CA1776" s="296" t="str">
        <f t="shared" si="549"/>
        <v/>
      </c>
    </row>
    <row r="1777" spans="23:79" x14ac:dyDescent="0.25">
      <c r="W1777" s="332">
        <v>44210</v>
      </c>
      <c r="X1777" s="2" t="s">
        <v>108</v>
      </c>
      <c r="Y1777" s="2" t="s">
        <v>110</v>
      </c>
      <c r="Z1777" s="323">
        <v>44927</v>
      </c>
      <c r="AA1777" s="323">
        <v>45291</v>
      </c>
      <c r="AB1777" s="324">
        <v>8760</v>
      </c>
      <c r="AC1777" s="325">
        <v>49.29</v>
      </c>
      <c r="AD1777" s="274">
        <f t="shared" si="533"/>
        <v>1.07931</v>
      </c>
      <c r="AE1777" s="326">
        <f t="shared" si="540"/>
        <v>45.668065708647191</v>
      </c>
      <c r="AF1777" s="296" t="str">
        <f t="shared" si="541"/>
        <v/>
      </c>
      <c r="AH1777" s="332">
        <v>44679</v>
      </c>
      <c r="AI1777" s="2" t="s">
        <v>108</v>
      </c>
      <c r="AJ1777" s="2" t="s">
        <v>143</v>
      </c>
      <c r="AK1777" s="323">
        <v>46753</v>
      </c>
      <c r="AL1777" s="323">
        <v>47118</v>
      </c>
      <c r="AM1777" s="324">
        <v>8784</v>
      </c>
      <c r="AN1777" s="325">
        <v>118.33</v>
      </c>
      <c r="AO1777" s="274">
        <f t="shared" si="534"/>
        <v>1.02172</v>
      </c>
      <c r="AP1777" s="326">
        <f t="shared" si="542"/>
        <v>115.81450886740008</v>
      </c>
      <c r="AQ1777" s="296" t="str">
        <f t="shared" si="543"/>
        <v/>
      </c>
      <c r="AS1777" s="332">
        <v>44701</v>
      </c>
      <c r="AT1777" s="2" t="s">
        <v>115</v>
      </c>
      <c r="AU1777" s="2" t="s">
        <v>111</v>
      </c>
      <c r="AV1777" s="323">
        <v>45292</v>
      </c>
      <c r="AW1777" s="323">
        <v>45382</v>
      </c>
      <c r="AX1777" s="324">
        <v>2183</v>
      </c>
      <c r="AY1777" s="325">
        <v>236.56</v>
      </c>
      <c r="AZ1777" s="274">
        <f t="shared" si="535"/>
        <v>1.0359100000000001</v>
      </c>
      <c r="BA1777" s="326">
        <f t="shared" si="544"/>
        <v>228.35960652952474</v>
      </c>
      <c r="BB1777" s="296" t="str">
        <f t="shared" si="545"/>
        <v/>
      </c>
      <c r="BC1777">
        <f t="shared" si="536"/>
        <v>1</v>
      </c>
      <c r="BF1777" s="332">
        <v>45064</v>
      </c>
      <c r="BG1777" s="2" t="s">
        <v>115</v>
      </c>
      <c r="BH1777" s="2" t="s">
        <v>135</v>
      </c>
      <c r="BI1777" s="323">
        <v>45658</v>
      </c>
      <c r="BJ1777" s="323">
        <v>45747</v>
      </c>
      <c r="BK1777" s="324">
        <v>2159</v>
      </c>
      <c r="BL1777" s="325">
        <v>157.99</v>
      </c>
      <c r="BM1777" s="274">
        <f t="shared" si="537"/>
        <v>0.97533000000000003</v>
      </c>
      <c r="BN1777" s="326">
        <f t="shared" si="546"/>
        <v>161.98619954271888</v>
      </c>
      <c r="BO1777" s="296" t="str">
        <f t="shared" si="547"/>
        <v/>
      </c>
      <c r="BP1777" t="str">
        <f t="shared" si="538"/>
        <v/>
      </c>
      <c r="BR1777" s="332">
        <v>45041</v>
      </c>
      <c r="BS1777" s="2" t="s">
        <v>108</v>
      </c>
      <c r="BT1777" s="2" t="s">
        <v>146</v>
      </c>
      <c r="BU1777" s="323">
        <v>47119</v>
      </c>
      <c r="BV1777" s="323">
        <v>47483</v>
      </c>
      <c r="BW1777" s="324">
        <v>8760</v>
      </c>
      <c r="BX1777" s="325">
        <v>98.61</v>
      </c>
      <c r="BY1777" s="274">
        <f t="shared" si="539"/>
        <v>0.98479000000000005</v>
      </c>
      <c r="BZ1777" s="326">
        <f t="shared" si="548"/>
        <v>100.13302328415195</v>
      </c>
      <c r="CA1777" s="296" t="str">
        <f t="shared" si="549"/>
        <v/>
      </c>
    </row>
    <row r="1778" spans="23:79" x14ac:dyDescent="0.25">
      <c r="W1778" s="332">
        <v>44210</v>
      </c>
      <c r="X1778" s="2" t="s">
        <v>108</v>
      </c>
      <c r="Y1778" s="2" t="s">
        <v>111</v>
      </c>
      <c r="Z1778" s="323">
        <v>45292</v>
      </c>
      <c r="AA1778" s="323">
        <v>45657</v>
      </c>
      <c r="AB1778" s="324">
        <v>8784</v>
      </c>
      <c r="AC1778" s="325">
        <v>47.51</v>
      </c>
      <c r="AD1778" s="274">
        <f t="shared" si="533"/>
        <v>1.07931</v>
      </c>
      <c r="AE1778" s="326">
        <f t="shared" si="540"/>
        <v>44.018863903790383</v>
      </c>
      <c r="AF1778" s="296" t="str">
        <f t="shared" si="541"/>
        <v/>
      </c>
      <c r="AH1778" s="332">
        <v>44679</v>
      </c>
      <c r="AI1778" s="2" t="s">
        <v>108</v>
      </c>
      <c r="AJ1778" s="2" t="s">
        <v>146</v>
      </c>
      <c r="AK1778" s="323">
        <v>47119</v>
      </c>
      <c r="AL1778" s="323">
        <v>47483</v>
      </c>
      <c r="AM1778" s="324">
        <v>8760</v>
      </c>
      <c r="AN1778" s="325">
        <v>117.09</v>
      </c>
      <c r="AO1778" s="274">
        <f t="shared" si="534"/>
        <v>1.02172</v>
      </c>
      <c r="AP1778" s="326">
        <f t="shared" si="542"/>
        <v>114.60086912265592</v>
      </c>
      <c r="AQ1778" s="296" t="str">
        <f t="shared" si="543"/>
        <v/>
      </c>
      <c r="AS1778" s="332">
        <v>44701</v>
      </c>
      <c r="AT1778" s="2" t="s">
        <v>115</v>
      </c>
      <c r="AU1778" s="2" t="s">
        <v>117</v>
      </c>
      <c r="AV1778" s="323">
        <v>45383</v>
      </c>
      <c r="AW1778" s="323">
        <v>45473</v>
      </c>
      <c r="AX1778" s="324">
        <v>2184</v>
      </c>
      <c r="AY1778" s="325">
        <v>157.38999999999999</v>
      </c>
      <c r="AZ1778" s="274">
        <f t="shared" si="535"/>
        <v>1.0359100000000001</v>
      </c>
      <c r="BA1778" s="326">
        <f t="shared" si="544"/>
        <v>151.93404832466138</v>
      </c>
      <c r="BB1778" s="296" t="str">
        <f t="shared" si="545"/>
        <v/>
      </c>
      <c r="BC1778">
        <f t="shared" si="536"/>
        <v>1</v>
      </c>
      <c r="BF1778" s="332">
        <v>45064</v>
      </c>
      <c r="BG1778" s="2" t="s">
        <v>115</v>
      </c>
      <c r="BH1778" s="2" t="s">
        <v>145</v>
      </c>
      <c r="BI1778" s="323">
        <v>45748</v>
      </c>
      <c r="BJ1778" s="323">
        <v>45838</v>
      </c>
      <c r="BK1778" s="324">
        <v>2184</v>
      </c>
      <c r="BL1778" s="325">
        <v>100.33</v>
      </c>
      <c r="BM1778" s="274">
        <f t="shared" si="537"/>
        <v>0.97533000000000003</v>
      </c>
      <c r="BN1778" s="326">
        <f t="shared" si="546"/>
        <v>102.86774732654588</v>
      </c>
      <c r="BO1778" s="296" t="str">
        <f t="shared" si="547"/>
        <v/>
      </c>
      <c r="BP1778" t="str">
        <f t="shared" si="538"/>
        <v/>
      </c>
      <c r="BR1778" s="332">
        <v>45041</v>
      </c>
      <c r="BS1778" s="2" t="s">
        <v>108</v>
      </c>
      <c r="BT1778" s="2" t="s">
        <v>149</v>
      </c>
      <c r="BU1778" s="323">
        <v>47484</v>
      </c>
      <c r="BV1778" s="323">
        <v>47848</v>
      </c>
      <c r="BW1778" s="324">
        <v>8760</v>
      </c>
      <c r="BX1778" s="325">
        <v>98.91</v>
      </c>
      <c r="BY1778" s="274">
        <f t="shared" si="539"/>
        <v>0.98479000000000005</v>
      </c>
      <c r="BZ1778" s="326">
        <f t="shared" si="548"/>
        <v>100.43765675930908</v>
      </c>
      <c r="CA1778" s="296" t="str">
        <f t="shared" si="549"/>
        <v/>
      </c>
    </row>
    <row r="1779" spans="23:79" x14ac:dyDescent="0.25">
      <c r="W1779" s="332">
        <v>44210</v>
      </c>
      <c r="X1779" s="2" t="s">
        <v>108</v>
      </c>
      <c r="Y1779" s="2" t="s">
        <v>135</v>
      </c>
      <c r="Z1779" s="323">
        <v>45658</v>
      </c>
      <c r="AA1779" s="323">
        <v>46022</v>
      </c>
      <c r="AB1779" s="324">
        <v>8760</v>
      </c>
      <c r="AC1779" s="325">
        <v>47.38</v>
      </c>
      <c r="AD1779" s="274">
        <f t="shared" si="533"/>
        <v>1.07931</v>
      </c>
      <c r="AE1779" s="326">
        <f t="shared" si="540"/>
        <v>43.898416580963769</v>
      </c>
      <c r="AF1779" s="296" t="str">
        <f t="shared" si="541"/>
        <v/>
      </c>
      <c r="AH1779" s="332">
        <v>44679</v>
      </c>
      <c r="AI1779" s="2" t="s">
        <v>108</v>
      </c>
      <c r="AJ1779" s="2" t="s">
        <v>149</v>
      </c>
      <c r="AK1779" s="323">
        <v>47484</v>
      </c>
      <c r="AL1779" s="323">
        <v>47848</v>
      </c>
      <c r="AM1779" s="324">
        <v>8760</v>
      </c>
      <c r="AN1779" s="325">
        <v>116.72</v>
      </c>
      <c r="AO1779" s="274">
        <f t="shared" si="534"/>
        <v>1.02172</v>
      </c>
      <c r="AP1779" s="326">
        <f t="shared" si="542"/>
        <v>114.23873468269194</v>
      </c>
      <c r="AQ1779" s="296" t="str">
        <f t="shared" si="543"/>
        <v/>
      </c>
      <c r="AS1779" s="332">
        <v>44701</v>
      </c>
      <c r="AT1779" s="2" t="s">
        <v>115</v>
      </c>
      <c r="AU1779" s="2" t="s">
        <v>118</v>
      </c>
      <c r="AV1779" s="323">
        <v>45474</v>
      </c>
      <c r="AW1779" s="323">
        <v>45565</v>
      </c>
      <c r="AX1779" s="324">
        <v>2208</v>
      </c>
      <c r="AY1779" s="325">
        <v>154.53</v>
      </c>
      <c r="AZ1779" s="274">
        <f t="shared" si="535"/>
        <v>1.0359100000000001</v>
      </c>
      <c r="BA1779" s="326">
        <f t="shared" si="544"/>
        <v>149.17319072120162</v>
      </c>
      <c r="BB1779" s="296" t="str">
        <f t="shared" si="545"/>
        <v/>
      </c>
      <c r="BC1779">
        <f t="shared" si="536"/>
        <v>1</v>
      </c>
      <c r="BF1779" s="332">
        <v>45064</v>
      </c>
      <c r="BG1779" s="2" t="s">
        <v>115</v>
      </c>
      <c r="BH1779" s="2" t="s">
        <v>148</v>
      </c>
      <c r="BI1779" s="323">
        <v>45839</v>
      </c>
      <c r="BJ1779" s="323">
        <v>45930</v>
      </c>
      <c r="BK1779" s="324">
        <v>2208</v>
      </c>
      <c r="BL1779" s="325">
        <v>99.78</v>
      </c>
      <c r="BM1779" s="274">
        <f t="shared" si="537"/>
        <v>0.97533000000000003</v>
      </c>
      <c r="BN1779" s="326">
        <f t="shared" si="546"/>
        <v>102.30383562486543</v>
      </c>
      <c r="BO1779" s="296" t="str">
        <f t="shared" si="547"/>
        <v/>
      </c>
      <c r="BP1779" t="str">
        <f t="shared" si="538"/>
        <v/>
      </c>
      <c r="BR1779" s="332">
        <v>45041</v>
      </c>
      <c r="BS1779" s="2" t="s">
        <v>108</v>
      </c>
      <c r="BT1779" s="2" t="s">
        <v>153</v>
      </c>
      <c r="BU1779" s="323">
        <v>47849</v>
      </c>
      <c r="BV1779" s="323">
        <v>48213</v>
      </c>
      <c r="BW1779" s="324">
        <v>8760</v>
      </c>
      <c r="BX1779" s="325">
        <v>98.63</v>
      </c>
      <c r="BY1779" s="274">
        <f t="shared" si="539"/>
        <v>0.98479000000000005</v>
      </c>
      <c r="BZ1779" s="326">
        <f t="shared" si="548"/>
        <v>100.15333218249575</v>
      </c>
      <c r="CA1779" s="296" t="str">
        <f t="shared" si="549"/>
        <v/>
      </c>
    </row>
    <row r="1780" spans="23:79" x14ac:dyDescent="0.25">
      <c r="W1780" s="332">
        <v>44210</v>
      </c>
      <c r="X1780" s="2" t="s">
        <v>108</v>
      </c>
      <c r="Y1780" s="2" t="s">
        <v>138</v>
      </c>
      <c r="Z1780" s="323">
        <v>46023</v>
      </c>
      <c r="AA1780" s="323">
        <v>46387</v>
      </c>
      <c r="AB1780" s="324">
        <v>8760</v>
      </c>
      <c r="AC1780" s="325">
        <v>47.83</v>
      </c>
      <c r="AD1780" s="274">
        <f t="shared" si="533"/>
        <v>1.07931</v>
      </c>
      <c r="AE1780" s="326">
        <f t="shared" si="540"/>
        <v>44.315349621517448</v>
      </c>
      <c r="AF1780" s="296" t="str">
        <f t="shared" si="541"/>
        <v/>
      </c>
      <c r="AH1780" s="332">
        <v>44679</v>
      </c>
      <c r="AI1780" s="2" t="s">
        <v>108</v>
      </c>
      <c r="AJ1780" s="2" t="s">
        <v>153</v>
      </c>
      <c r="AK1780" s="323">
        <v>47849</v>
      </c>
      <c r="AL1780" s="323">
        <v>48213</v>
      </c>
      <c r="AM1780" s="324">
        <v>8760</v>
      </c>
      <c r="AN1780" s="325">
        <v>116.39</v>
      </c>
      <c r="AO1780" s="274">
        <f t="shared" si="534"/>
        <v>1.02172</v>
      </c>
      <c r="AP1780" s="326">
        <f t="shared" si="542"/>
        <v>113.91574991191325</v>
      </c>
      <c r="AQ1780" s="296" t="str">
        <f t="shared" si="543"/>
        <v/>
      </c>
      <c r="AS1780" s="332">
        <v>44701</v>
      </c>
      <c r="AT1780" s="2" t="s">
        <v>115</v>
      </c>
      <c r="AU1780" s="2" t="s">
        <v>140</v>
      </c>
      <c r="AV1780" s="323">
        <v>45566</v>
      </c>
      <c r="AW1780" s="323">
        <v>45657</v>
      </c>
      <c r="AX1780" s="324">
        <v>2209</v>
      </c>
      <c r="AY1780" s="325">
        <v>196.77</v>
      </c>
      <c r="AZ1780" s="274">
        <f t="shared" si="535"/>
        <v>1.0359100000000001</v>
      </c>
      <c r="BA1780" s="326">
        <f t="shared" si="544"/>
        <v>189.94893378768424</v>
      </c>
      <c r="BB1780" s="296" t="str">
        <f t="shared" si="545"/>
        <v/>
      </c>
      <c r="BC1780" t="str">
        <f t="shared" si="536"/>
        <v/>
      </c>
      <c r="BF1780" s="332">
        <v>45064</v>
      </c>
      <c r="BG1780" s="2" t="s">
        <v>115</v>
      </c>
      <c r="BH1780" s="2" t="s">
        <v>152</v>
      </c>
      <c r="BI1780" s="323">
        <v>45931</v>
      </c>
      <c r="BJ1780" s="323">
        <v>46022</v>
      </c>
      <c r="BK1780" s="324">
        <v>2209</v>
      </c>
      <c r="BL1780" s="325">
        <v>138.44</v>
      </c>
      <c r="BM1780" s="274">
        <f t="shared" si="537"/>
        <v>0.97533000000000003</v>
      </c>
      <c r="BN1780" s="326">
        <f t="shared" si="546"/>
        <v>141.94170178298626</v>
      </c>
      <c r="BO1780" s="296" t="str">
        <f t="shared" si="547"/>
        <v/>
      </c>
      <c r="BP1780" t="str">
        <f t="shared" si="538"/>
        <v/>
      </c>
      <c r="BR1780" s="332">
        <v>45041</v>
      </c>
      <c r="BS1780" s="2" t="s">
        <v>108</v>
      </c>
      <c r="BT1780" s="2" t="s">
        <v>155</v>
      </c>
      <c r="BU1780" s="323">
        <v>48214</v>
      </c>
      <c r="BV1780" s="323">
        <v>48579</v>
      </c>
      <c r="BW1780" s="324">
        <v>8784</v>
      </c>
      <c r="BX1780" s="325">
        <v>98.13</v>
      </c>
      <c r="BY1780" s="274">
        <f t="shared" si="539"/>
        <v>0.98479000000000005</v>
      </c>
      <c r="BZ1780" s="326">
        <f t="shared" si="548"/>
        <v>99.64560972390052</v>
      </c>
      <c r="CA1780" s="296" t="str">
        <f t="shared" si="549"/>
        <v/>
      </c>
    </row>
    <row r="1781" spans="23:79" x14ac:dyDescent="0.25">
      <c r="W1781" s="332">
        <v>44210</v>
      </c>
      <c r="X1781" s="2" t="s">
        <v>108</v>
      </c>
      <c r="Y1781" s="2" t="s">
        <v>141</v>
      </c>
      <c r="Z1781" s="323">
        <v>46388</v>
      </c>
      <c r="AA1781" s="323">
        <v>46752</v>
      </c>
      <c r="AB1781" s="324">
        <v>8760</v>
      </c>
      <c r="AC1781" s="325">
        <v>48.3</v>
      </c>
      <c r="AD1781" s="274">
        <f t="shared" si="533"/>
        <v>1.07931</v>
      </c>
      <c r="AE1781" s="326">
        <f t="shared" si="540"/>
        <v>44.750813019429074</v>
      </c>
      <c r="AF1781" s="296" t="str">
        <f t="shared" si="541"/>
        <v/>
      </c>
      <c r="AH1781" s="332">
        <v>44679</v>
      </c>
      <c r="AI1781" s="2" t="s">
        <v>108</v>
      </c>
      <c r="AJ1781" s="2" t="s">
        <v>155</v>
      </c>
      <c r="AK1781" s="323">
        <v>48214</v>
      </c>
      <c r="AL1781" s="323">
        <v>48579</v>
      </c>
      <c r="AM1781" s="324">
        <v>8784</v>
      </c>
      <c r="AN1781" s="325">
        <v>116.39</v>
      </c>
      <c r="AO1781" s="274">
        <f t="shared" si="534"/>
        <v>1.02172</v>
      </c>
      <c r="AP1781" s="326">
        <f t="shared" si="542"/>
        <v>113.91574991191325</v>
      </c>
      <c r="AQ1781" s="296" t="str">
        <f t="shared" si="543"/>
        <v/>
      </c>
      <c r="AS1781" s="332">
        <v>44701</v>
      </c>
      <c r="AT1781" s="2" t="s">
        <v>115</v>
      </c>
      <c r="AU1781" s="2" t="s">
        <v>135</v>
      </c>
      <c r="AV1781" s="323">
        <v>45658</v>
      </c>
      <c r="AW1781" s="323">
        <v>45747</v>
      </c>
      <c r="AX1781" s="324">
        <v>2159</v>
      </c>
      <c r="AY1781" s="325"/>
      <c r="AZ1781" s="274">
        <f t="shared" si="535"/>
        <v>1.0359100000000001</v>
      </c>
      <c r="BA1781" s="326" t="str">
        <f t="shared" si="544"/>
        <v/>
      </c>
      <c r="BB1781" s="296" t="str">
        <f t="shared" si="545"/>
        <v/>
      </c>
      <c r="BC1781" t="str">
        <f t="shared" si="536"/>
        <v/>
      </c>
      <c r="BF1781" s="332">
        <v>45064</v>
      </c>
      <c r="BG1781" s="2" t="s">
        <v>115</v>
      </c>
      <c r="BH1781" s="2" t="s">
        <v>138</v>
      </c>
      <c r="BI1781" s="323">
        <v>46023</v>
      </c>
      <c r="BJ1781" s="323">
        <v>46112</v>
      </c>
      <c r="BK1781" s="324">
        <v>2159</v>
      </c>
      <c r="BL1781" s="325"/>
      <c r="BM1781" s="274">
        <f t="shared" si="537"/>
        <v>0.97533000000000003</v>
      </c>
      <c r="BN1781" s="326" t="str">
        <f t="shared" si="546"/>
        <v/>
      </c>
      <c r="BO1781" s="296" t="str">
        <f t="shared" si="547"/>
        <v/>
      </c>
      <c r="BP1781" t="str">
        <f t="shared" si="538"/>
        <v/>
      </c>
      <c r="BR1781" s="332">
        <v>45041</v>
      </c>
      <c r="BS1781" s="2" t="s">
        <v>108</v>
      </c>
      <c r="BT1781" s="2" t="s">
        <v>158</v>
      </c>
      <c r="BU1781" s="323">
        <v>48580</v>
      </c>
      <c r="BV1781" s="323">
        <v>48944</v>
      </c>
      <c r="BW1781" s="324">
        <v>8760</v>
      </c>
      <c r="BX1781" s="325">
        <v>98.03</v>
      </c>
      <c r="BY1781" s="274">
        <f t="shared" si="539"/>
        <v>0.98479000000000005</v>
      </c>
      <c r="BZ1781" s="326">
        <f t="shared" si="548"/>
        <v>99.544065232181481</v>
      </c>
      <c r="CA1781" s="296" t="str">
        <f t="shared" si="549"/>
        <v/>
      </c>
    </row>
    <row r="1782" spans="23:79" x14ac:dyDescent="0.25">
      <c r="W1782" s="332">
        <v>44209</v>
      </c>
      <c r="X1782" s="2" t="s">
        <v>108</v>
      </c>
      <c r="Y1782" s="2" t="s">
        <v>133</v>
      </c>
      <c r="Z1782" s="323">
        <v>44562</v>
      </c>
      <c r="AA1782" s="323">
        <v>44926</v>
      </c>
      <c r="AB1782" s="324">
        <v>8760</v>
      </c>
      <c r="AC1782" s="325">
        <v>50.33</v>
      </c>
      <c r="AD1782" s="274">
        <f t="shared" si="533"/>
        <v>1.07931</v>
      </c>
      <c r="AE1782" s="326">
        <f t="shared" si="540"/>
        <v>46.631644291260159</v>
      </c>
      <c r="AF1782" s="296" t="str">
        <f t="shared" si="541"/>
        <v/>
      </c>
      <c r="AH1782" s="332">
        <v>44678</v>
      </c>
      <c r="AI1782" s="2" t="s">
        <v>108</v>
      </c>
      <c r="AJ1782" s="2" t="s">
        <v>110</v>
      </c>
      <c r="AK1782" s="323">
        <v>44927</v>
      </c>
      <c r="AL1782" s="323">
        <v>45291</v>
      </c>
      <c r="AM1782" s="324">
        <v>8760</v>
      </c>
      <c r="AN1782" s="325">
        <v>202.06</v>
      </c>
      <c r="AO1782" s="274">
        <f t="shared" si="534"/>
        <v>1.02172</v>
      </c>
      <c r="AP1782" s="326">
        <f t="shared" si="542"/>
        <v>197.76455388951965</v>
      </c>
      <c r="AQ1782" s="296" t="str">
        <f t="shared" si="543"/>
        <v/>
      </c>
      <c r="AS1782" s="332">
        <v>44700</v>
      </c>
      <c r="AT1782" s="2" t="s">
        <v>115</v>
      </c>
      <c r="AU1782" s="2" t="s">
        <v>200</v>
      </c>
      <c r="AV1782" s="323">
        <v>44743</v>
      </c>
      <c r="AW1782" s="323">
        <v>44834</v>
      </c>
      <c r="AX1782" s="324">
        <v>2208</v>
      </c>
      <c r="AY1782" s="325">
        <v>221.19</v>
      </c>
      <c r="AZ1782" s="274">
        <f t="shared" si="535"/>
        <v>1.0359100000000001</v>
      </c>
      <c r="BA1782" s="326">
        <f t="shared" si="544"/>
        <v>213.52241024799449</v>
      </c>
      <c r="BB1782" s="296" t="str">
        <f t="shared" si="545"/>
        <v/>
      </c>
      <c r="BC1782" t="str">
        <f t="shared" si="536"/>
        <v/>
      </c>
      <c r="BF1782" s="332">
        <v>45063</v>
      </c>
      <c r="BG1782" s="2" t="s">
        <v>115</v>
      </c>
      <c r="BH1782" s="2" t="s">
        <v>137</v>
      </c>
      <c r="BI1782" s="323">
        <v>45108</v>
      </c>
      <c r="BJ1782" s="323">
        <v>45199</v>
      </c>
      <c r="BK1782" s="324">
        <v>2208</v>
      </c>
      <c r="BL1782" s="325">
        <v>98.17</v>
      </c>
      <c r="BM1782" s="274">
        <f t="shared" si="537"/>
        <v>0.97533000000000003</v>
      </c>
      <c r="BN1782" s="326">
        <f t="shared" si="546"/>
        <v>100.65311227994627</v>
      </c>
      <c r="BO1782" s="296" t="str">
        <f t="shared" si="547"/>
        <v/>
      </c>
      <c r="BP1782" t="str">
        <f t="shared" si="538"/>
        <v/>
      </c>
      <c r="BR1782" s="332">
        <v>45040</v>
      </c>
      <c r="BS1782" s="2" t="s">
        <v>108</v>
      </c>
      <c r="BT1782" s="2" t="s">
        <v>111</v>
      </c>
      <c r="BU1782" s="323">
        <v>45292</v>
      </c>
      <c r="BV1782" s="323">
        <v>45657</v>
      </c>
      <c r="BW1782" s="324">
        <v>8784</v>
      </c>
      <c r="BX1782" s="325">
        <v>144.02000000000001</v>
      </c>
      <c r="BY1782" s="274">
        <f t="shared" si="539"/>
        <v>0.98479000000000005</v>
      </c>
      <c r="BZ1782" s="326">
        <f t="shared" si="548"/>
        <v>146.24437697377107</v>
      </c>
      <c r="CA1782" s="296">
        <f t="shared" si="549"/>
        <v>146.24437697377107</v>
      </c>
    </row>
    <row r="1783" spans="23:79" x14ac:dyDescent="0.25">
      <c r="W1783" s="332">
        <v>44209</v>
      </c>
      <c r="X1783" s="2" t="s">
        <v>108</v>
      </c>
      <c r="Y1783" s="2" t="s">
        <v>110</v>
      </c>
      <c r="Z1783" s="323">
        <v>44927</v>
      </c>
      <c r="AA1783" s="323">
        <v>45291</v>
      </c>
      <c r="AB1783" s="324">
        <v>8760</v>
      </c>
      <c r="AC1783" s="325">
        <v>49.57</v>
      </c>
      <c r="AD1783" s="274">
        <f t="shared" si="533"/>
        <v>1.07931</v>
      </c>
      <c r="AE1783" s="326">
        <f t="shared" si="540"/>
        <v>45.927490711658372</v>
      </c>
      <c r="AF1783" s="296" t="str">
        <f t="shared" si="541"/>
        <v/>
      </c>
      <c r="AH1783" s="332">
        <v>44678</v>
      </c>
      <c r="AI1783" s="2" t="s">
        <v>108</v>
      </c>
      <c r="AJ1783" s="2" t="s">
        <v>111</v>
      </c>
      <c r="AK1783" s="323">
        <v>45292</v>
      </c>
      <c r="AL1783" s="323">
        <v>45657</v>
      </c>
      <c r="AM1783" s="324">
        <v>8784</v>
      </c>
      <c r="AN1783" s="325">
        <v>167.5</v>
      </c>
      <c r="AO1783" s="274">
        <f t="shared" si="534"/>
        <v>1.02172</v>
      </c>
      <c r="AP1783" s="326">
        <f t="shared" si="542"/>
        <v>163.93923971342443</v>
      </c>
      <c r="AQ1783" s="296">
        <f t="shared" si="543"/>
        <v>163.93923971342443</v>
      </c>
      <c r="AS1783" s="332">
        <v>44700</v>
      </c>
      <c r="AT1783" s="2" t="s">
        <v>115</v>
      </c>
      <c r="AU1783" s="2" t="s">
        <v>186</v>
      </c>
      <c r="AV1783" s="323">
        <v>44835</v>
      </c>
      <c r="AW1783" s="323">
        <v>44926</v>
      </c>
      <c r="AX1783" s="324">
        <v>2209</v>
      </c>
      <c r="AY1783" s="325">
        <v>260.79000000000002</v>
      </c>
      <c r="AZ1783" s="274">
        <f t="shared" si="535"/>
        <v>1.0359100000000001</v>
      </c>
      <c r="BA1783" s="326">
        <f t="shared" si="544"/>
        <v>251.74966937282196</v>
      </c>
      <c r="BB1783" s="296" t="str">
        <f t="shared" si="545"/>
        <v/>
      </c>
      <c r="BC1783" t="str">
        <f t="shared" si="536"/>
        <v/>
      </c>
      <c r="BF1783" s="332">
        <v>45063</v>
      </c>
      <c r="BG1783" s="2" t="s">
        <v>115</v>
      </c>
      <c r="BH1783" s="2" t="s">
        <v>116</v>
      </c>
      <c r="BI1783" s="323">
        <v>45200</v>
      </c>
      <c r="BJ1783" s="323">
        <v>45291</v>
      </c>
      <c r="BK1783" s="324">
        <v>2209</v>
      </c>
      <c r="BL1783" s="325">
        <v>131.69</v>
      </c>
      <c r="BM1783" s="274">
        <f t="shared" si="537"/>
        <v>0.97533000000000003</v>
      </c>
      <c r="BN1783" s="326">
        <f t="shared" si="546"/>
        <v>135.02096726236249</v>
      </c>
      <c r="BO1783" s="296">
        <f t="shared" si="547"/>
        <v>135.02096726236249</v>
      </c>
      <c r="BP1783">
        <f t="shared" si="538"/>
        <v>1</v>
      </c>
      <c r="BR1783" s="332">
        <v>45040</v>
      </c>
      <c r="BS1783" s="2" t="s">
        <v>108</v>
      </c>
      <c r="BT1783" s="2" t="s">
        <v>135</v>
      </c>
      <c r="BU1783" s="323">
        <v>45658</v>
      </c>
      <c r="BV1783" s="323">
        <v>46022</v>
      </c>
      <c r="BW1783" s="324">
        <v>8760</v>
      </c>
      <c r="BX1783" s="325">
        <v>122.73</v>
      </c>
      <c r="BY1783" s="274">
        <f t="shared" si="539"/>
        <v>0.98479000000000005</v>
      </c>
      <c r="BZ1783" s="326">
        <f t="shared" si="548"/>
        <v>124.62555468678602</v>
      </c>
      <c r="CA1783" s="296" t="str">
        <f t="shared" si="549"/>
        <v/>
      </c>
    </row>
    <row r="1784" spans="23:79" x14ac:dyDescent="0.25">
      <c r="W1784" s="332">
        <v>44209</v>
      </c>
      <c r="X1784" s="2" t="s">
        <v>108</v>
      </c>
      <c r="Y1784" s="2" t="s">
        <v>111</v>
      </c>
      <c r="Z1784" s="323">
        <v>45292</v>
      </c>
      <c r="AA1784" s="323">
        <v>45657</v>
      </c>
      <c r="AB1784" s="324">
        <v>8784</v>
      </c>
      <c r="AC1784" s="325">
        <v>48.13</v>
      </c>
      <c r="AD1784" s="274">
        <f t="shared" si="533"/>
        <v>1.07931</v>
      </c>
      <c r="AE1784" s="326">
        <f t="shared" si="540"/>
        <v>44.593304981886575</v>
      </c>
      <c r="AF1784" s="296" t="str">
        <f t="shared" si="541"/>
        <v/>
      </c>
      <c r="AH1784" s="332">
        <v>44678</v>
      </c>
      <c r="AI1784" s="2" t="s">
        <v>108</v>
      </c>
      <c r="AJ1784" s="2" t="s">
        <v>135</v>
      </c>
      <c r="AK1784" s="323">
        <v>45658</v>
      </c>
      <c r="AL1784" s="323">
        <v>46022</v>
      </c>
      <c r="AM1784" s="324">
        <v>8760</v>
      </c>
      <c r="AN1784" s="325">
        <v>145.13</v>
      </c>
      <c r="AO1784" s="274">
        <f t="shared" si="534"/>
        <v>1.02172</v>
      </c>
      <c r="AP1784" s="326">
        <f t="shared" si="542"/>
        <v>142.04478722154798</v>
      </c>
      <c r="AQ1784" s="296" t="str">
        <f t="shared" si="543"/>
        <v/>
      </c>
      <c r="AS1784" s="332">
        <v>44700</v>
      </c>
      <c r="AT1784" s="2" t="s">
        <v>115</v>
      </c>
      <c r="AU1784" s="2" t="s">
        <v>110</v>
      </c>
      <c r="AV1784" s="323">
        <v>44927</v>
      </c>
      <c r="AW1784" s="323">
        <v>45016</v>
      </c>
      <c r="AX1784" s="324">
        <v>2159</v>
      </c>
      <c r="AY1784" s="325">
        <v>280.58999999999997</v>
      </c>
      <c r="AZ1784" s="274">
        <f t="shared" si="535"/>
        <v>1.0359100000000001</v>
      </c>
      <c r="BA1784" s="326">
        <f t="shared" si="544"/>
        <v>270.86329893523566</v>
      </c>
      <c r="BB1784" s="296" t="str">
        <f t="shared" si="545"/>
        <v/>
      </c>
      <c r="BC1784" t="str">
        <f t="shared" si="536"/>
        <v/>
      </c>
      <c r="BF1784" s="332">
        <v>45063</v>
      </c>
      <c r="BG1784" s="2" t="s">
        <v>115</v>
      </c>
      <c r="BH1784" s="2" t="s">
        <v>111</v>
      </c>
      <c r="BI1784" s="323">
        <v>45292</v>
      </c>
      <c r="BJ1784" s="323">
        <v>45382</v>
      </c>
      <c r="BK1784" s="324">
        <v>2183</v>
      </c>
      <c r="BL1784" s="325">
        <v>154.07</v>
      </c>
      <c r="BM1784" s="274">
        <f t="shared" si="537"/>
        <v>0.97533000000000003</v>
      </c>
      <c r="BN1784" s="326">
        <f t="shared" si="546"/>
        <v>157.9670470507418</v>
      </c>
      <c r="BO1784" s="296">
        <f t="shared" si="547"/>
        <v>157.9670470507418</v>
      </c>
      <c r="BP1784">
        <f t="shared" si="538"/>
        <v>1</v>
      </c>
      <c r="BR1784" s="332">
        <v>45040</v>
      </c>
      <c r="BS1784" s="2" t="s">
        <v>108</v>
      </c>
      <c r="BT1784" s="2" t="s">
        <v>138</v>
      </c>
      <c r="BU1784" s="323">
        <v>46023</v>
      </c>
      <c r="BV1784" s="323">
        <v>46387</v>
      </c>
      <c r="BW1784" s="324">
        <v>8760</v>
      </c>
      <c r="BX1784" s="325">
        <v>109.92</v>
      </c>
      <c r="BY1784" s="274">
        <f t="shared" si="539"/>
        <v>0.98479000000000005</v>
      </c>
      <c r="BZ1784" s="326">
        <f t="shared" si="548"/>
        <v>111.61770529757612</v>
      </c>
      <c r="CA1784" s="296" t="str">
        <f t="shared" si="549"/>
        <v/>
      </c>
    </row>
    <row r="1785" spans="23:79" x14ac:dyDescent="0.25">
      <c r="W1785" s="332">
        <v>44209</v>
      </c>
      <c r="X1785" s="2" t="s">
        <v>108</v>
      </c>
      <c r="Y1785" s="2" t="s">
        <v>135</v>
      </c>
      <c r="Z1785" s="323">
        <v>45658</v>
      </c>
      <c r="AA1785" s="323">
        <v>46022</v>
      </c>
      <c r="AB1785" s="324">
        <v>8760</v>
      </c>
      <c r="AC1785" s="325">
        <v>48.05</v>
      </c>
      <c r="AD1785" s="274">
        <f t="shared" si="533"/>
        <v>1.07931</v>
      </c>
      <c r="AE1785" s="326">
        <f t="shared" si="540"/>
        <v>44.519183552454805</v>
      </c>
      <c r="AF1785" s="296" t="str">
        <f t="shared" si="541"/>
        <v/>
      </c>
      <c r="AH1785" s="332">
        <v>44678</v>
      </c>
      <c r="AI1785" s="2" t="s">
        <v>108</v>
      </c>
      <c r="AJ1785" s="2" t="s">
        <v>138</v>
      </c>
      <c r="AK1785" s="323">
        <v>46023</v>
      </c>
      <c r="AL1785" s="323">
        <v>46387</v>
      </c>
      <c r="AM1785" s="324">
        <v>8760</v>
      </c>
      <c r="AN1785" s="325">
        <v>128.75</v>
      </c>
      <c r="AO1785" s="274">
        <f t="shared" si="534"/>
        <v>1.02172</v>
      </c>
      <c r="AP1785" s="326">
        <f t="shared" si="542"/>
        <v>126.01299769016953</v>
      </c>
      <c r="AQ1785" s="296" t="str">
        <f t="shared" si="543"/>
        <v/>
      </c>
      <c r="AS1785" s="332">
        <v>44700</v>
      </c>
      <c r="AT1785" s="2" t="s">
        <v>115</v>
      </c>
      <c r="AU1785" s="2" t="s">
        <v>134</v>
      </c>
      <c r="AV1785" s="323">
        <v>45017</v>
      </c>
      <c r="AW1785" s="323">
        <v>45107</v>
      </c>
      <c r="AX1785" s="324">
        <v>2184</v>
      </c>
      <c r="AY1785" s="325">
        <v>191.91</v>
      </c>
      <c r="AZ1785" s="274">
        <f t="shared" si="535"/>
        <v>1.0359100000000001</v>
      </c>
      <c r="BA1785" s="326">
        <f t="shared" si="544"/>
        <v>185.25740653145542</v>
      </c>
      <c r="BB1785" s="296" t="str">
        <f t="shared" si="545"/>
        <v/>
      </c>
      <c r="BC1785" t="str">
        <f t="shared" si="536"/>
        <v/>
      </c>
      <c r="BF1785" s="332">
        <v>45063</v>
      </c>
      <c r="BG1785" s="2" t="s">
        <v>115</v>
      </c>
      <c r="BH1785" s="2" t="s">
        <v>117</v>
      </c>
      <c r="BI1785" s="323">
        <v>45383</v>
      </c>
      <c r="BJ1785" s="323">
        <v>45473</v>
      </c>
      <c r="BK1785" s="324">
        <v>2184</v>
      </c>
      <c r="BL1785" s="325">
        <v>123.31</v>
      </c>
      <c r="BM1785" s="274">
        <f t="shared" si="537"/>
        <v>0.97533000000000003</v>
      </c>
      <c r="BN1785" s="326">
        <f t="shared" si="546"/>
        <v>126.42900351675843</v>
      </c>
      <c r="BO1785" s="296">
        <f t="shared" si="547"/>
        <v>126.42900351675843</v>
      </c>
      <c r="BP1785">
        <f t="shared" si="538"/>
        <v>1</v>
      </c>
      <c r="BR1785" s="332">
        <v>45040</v>
      </c>
      <c r="BS1785" s="2" t="s">
        <v>108</v>
      </c>
      <c r="BT1785" s="2" t="s">
        <v>141</v>
      </c>
      <c r="BU1785" s="323">
        <v>46388</v>
      </c>
      <c r="BV1785" s="323">
        <v>46752</v>
      </c>
      <c r="BW1785" s="324">
        <v>8760</v>
      </c>
      <c r="BX1785" s="325">
        <v>100</v>
      </c>
      <c r="BY1785" s="274">
        <f t="shared" si="539"/>
        <v>0.98479000000000005</v>
      </c>
      <c r="BZ1785" s="326">
        <f t="shared" si="548"/>
        <v>101.54449171904669</v>
      </c>
      <c r="CA1785" s="296" t="str">
        <f t="shared" si="549"/>
        <v/>
      </c>
    </row>
    <row r="1786" spans="23:79" x14ac:dyDescent="0.25">
      <c r="W1786" s="332">
        <v>44209</v>
      </c>
      <c r="X1786" s="2" t="s">
        <v>108</v>
      </c>
      <c r="Y1786" s="2" t="s">
        <v>138</v>
      </c>
      <c r="Z1786" s="323">
        <v>46023</v>
      </c>
      <c r="AA1786" s="323">
        <v>46387</v>
      </c>
      <c r="AB1786" s="324">
        <v>8760</v>
      </c>
      <c r="AC1786" s="325">
        <v>48.5</v>
      </c>
      <c r="AD1786" s="274">
        <f t="shared" si="533"/>
        <v>1.07931</v>
      </c>
      <c r="AE1786" s="326">
        <f t="shared" si="540"/>
        <v>44.936116593008499</v>
      </c>
      <c r="AF1786" s="296" t="str">
        <f t="shared" si="541"/>
        <v/>
      </c>
      <c r="AH1786" s="332">
        <v>44678</v>
      </c>
      <c r="AI1786" s="2" t="s">
        <v>108</v>
      </c>
      <c r="AJ1786" s="2" t="s">
        <v>141</v>
      </c>
      <c r="AK1786" s="323">
        <v>46388</v>
      </c>
      <c r="AL1786" s="323">
        <v>46752</v>
      </c>
      <c r="AM1786" s="324">
        <v>8760</v>
      </c>
      <c r="AN1786" s="325">
        <v>120.39</v>
      </c>
      <c r="AO1786" s="274">
        <f t="shared" si="534"/>
        <v>1.02172</v>
      </c>
      <c r="AP1786" s="326">
        <f t="shared" si="542"/>
        <v>117.83071683044278</v>
      </c>
      <c r="AQ1786" s="296" t="str">
        <f t="shared" si="543"/>
        <v/>
      </c>
      <c r="AS1786" s="332">
        <v>44700</v>
      </c>
      <c r="AT1786" s="2" t="s">
        <v>115</v>
      </c>
      <c r="AU1786" s="2" t="s">
        <v>137</v>
      </c>
      <c r="AV1786" s="323">
        <v>45108</v>
      </c>
      <c r="AW1786" s="323">
        <v>45199</v>
      </c>
      <c r="AX1786" s="324">
        <v>2208</v>
      </c>
      <c r="AY1786" s="325">
        <v>192.09</v>
      </c>
      <c r="AZ1786" s="274">
        <f t="shared" si="535"/>
        <v>1.0359100000000001</v>
      </c>
      <c r="BA1786" s="326">
        <f t="shared" si="544"/>
        <v>185.43116680020464</v>
      </c>
      <c r="BB1786" s="296" t="str">
        <f t="shared" si="545"/>
        <v/>
      </c>
      <c r="BC1786" t="str">
        <f t="shared" si="536"/>
        <v/>
      </c>
      <c r="BF1786" s="332">
        <v>45063</v>
      </c>
      <c r="BG1786" s="2" t="s">
        <v>115</v>
      </c>
      <c r="BH1786" s="2" t="s">
        <v>118</v>
      </c>
      <c r="BI1786" s="323">
        <v>45474</v>
      </c>
      <c r="BJ1786" s="323">
        <v>45565</v>
      </c>
      <c r="BK1786" s="324">
        <v>2208</v>
      </c>
      <c r="BL1786" s="325">
        <v>129.25</v>
      </c>
      <c r="BM1786" s="274">
        <f t="shared" si="537"/>
        <v>0.97533000000000003</v>
      </c>
      <c r="BN1786" s="326">
        <f t="shared" si="546"/>
        <v>132.51924989490735</v>
      </c>
      <c r="BO1786" s="296">
        <f t="shared" si="547"/>
        <v>132.51924989490735</v>
      </c>
      <c r="BP1786">
        <f t="shared" si="538"/>
        <v>1</v>
      </c>
      <c r="BR1786" s="332">
        <v>45040</v>
      </c>
      <c r="BS1786" s="2" t="s">
        <v>108</v>
      </c>
      <c r="BT1786" s="2" t="s">
        <v>143</v>
      </c>
      <c r="BU1786" s="323">
        <v>46753</v>
      </c>
      <c r="BV1786" s="323">
        <v>47118</v>
      </c>
      <c r="BW1786" s="324">
        <v>8784</v>
      </c>
      <c r="BX1786" s="325">
        <v>100.01</v>
      </c>
      <c r="BY1786" s="274">
        <f t="shared" si="539"/>
        <v>0.98479000000000005</v>
      </c>
      <c r="BZ1786" s="326">
        <f t="shared" si="548"/>
        <v>101.55464616821861</v>
      </c>
      <c r="CA1786" s="296" t="str">
        <f t="shared" si="549"/>
        <v/>
      </c>
    </row>
    <row r="1787" spans="23:79" x14ac:dyDescent="0.25">
      <c r="W1787" s="332">
        <v>44209</v>
      </c>
      <c r="X1787" s="2" t="s">
        <v>108</v>
      </c>
      <c r="Y1787" s="2" t="s">
        <v>141</v>
      </c>
      <c r="Z1787" s="323">
        <v>46388</v>
      </c>
      <c r="AA1787" s="323">
        <v>46752</v>
      </c>
      <c r="AB1787" s="324">
        <v>8760</v>
      </c>
      <c r="AC1787" s="325">
        <v>48.98</v>
      </c>
      <c r="AD1787" s="274">
        <f t="shared" si="533"/>
        <v>1.07931</v>
      </c>
      <c r="AE1787" s="326">
        <f t="shared" si="540"/>
        <v>45.380845169599091</v>
      </c>
      <c r="AF1787" s="296" t="str">
        <f t="shared" si="541"/>
        <v/>
      </c>
      <c r="AH1787" s="332">
        <v>44678</v>
      </c>
      <c r="AI1787" s="2" t="s">
        <v>108</v>
      </c>
      <c r="AJ1787" s="2" t="s">
        <v>143</v>
      </c>
      <c r="AK1787" s="323">
        <v>46753</v>
      </c>
      <c r="AL1787" s="323">
        <v>47118</v>
      </c>
      <c r="AM1787" s="324">
        <v>8784</v>
      </c>
      <c r="AN1787" s="325">
        <v>118.53</v>
      </c>
      <c r="AO1787" s="274">
        <f t="shared" si="534"/>
        <v>1.02172</v>
      </c>
      <c r="AP1787" s="326">
        <f t="shared" si="542"/>
        <v>116.01025721332655</v>
      </c>
      <c r="AQ1787" s="296" t="str">
        <f t="shared" si="543"/>
        <v/>
      </c>
      <c r="AS1787" s="332">
        <v>44700</v>
      </c>
      <c r="AT1787" s="2" t="s">
        <v>115</v>
      </c>
      <c r="AU1787" s="2" t="s">
        <v>116</v>
      </c>
      <c r="AV1787" s="323">
        <v>45200</v>
      </c>
      <c r="AW1787" s="323">
        <v>45291</v>
      </c>
      <c r="AX1787" s="324">
        <v>2209</v>
      </c>
      <c r="AY1787" s="325">
        <v>245.59</v>
      </c>
      <c r="AZ1787" s="274">
        <f t="shared" si="535"/>
        <v>1.0359100000000001</v>
      </c>
      <c r="BA1787" s="326">
        <f t="shared" si="544"/>
        <v>237.07658001177705</v>
      </c>
      <c r="BB1787" s="296" t="str">
        <f t="shared" si="545"/>
        <v/>
      </c>
      <c r="BC1787">
        <f t="shared" si="536"/>
        <v>1</v>
      </c>
      <c r="BF1787" s="332">
        <v>45063</v>
      </c>
      <c r="BG1787" s="2" t="s">
        <v>115</v>
      </c>
      <c r="BH1787" s="2" t="s">
        <v>140</v>
      </c>
      <c r="BI1787" s="323">
        <v>45566</v>
      </c>
      <c r="BJ1787" s="323">
        <v>45657</v>
      </c>
      <c r="BK1787" s="324">
        <v>2209</v>
      </c>
      <c r="BL1787" s="325">
        <v>157.52000000000001</v>
      </c>
      <c r="BM1787" s="274">
        <f t="shared" si="537"/>
        <v>0.97533000000000003</v>
      </c>
      <c r="BN1787" s="326">
        <f t="shared" si="546"/>
        <v>161.50431136128284</v>
      </c>
      <c r="BO1787" s="296" t="str">
        <f t="shared" si="547"/>
        <v/>
      </c>
      <c r="BP1787" t="str">
        <f t="shared" si="538"/>
        <v/>
      </c>
      <c r="BR1787" s="332">
        <v>45040</v>
      </c>
      <c r="BS1787" s="2" t="s">
        <v>108</v>
      </c>
      <c r="BT1787" s="2" t="s">
        <v>146</v>
      </c>
      <c r="BU1787" s="323">
        <v>47119</v>
      </c>
      <c r="BV1787" s="323">
        <v>47483</v>
      </c>
      <c r="BW1787" s="324">
        <v>8760</v>
      </c>
      <c r="BX1787" s="325">
        <v>97.51</v>
      </c>
      <c r="BY1787" s="274">
        <f t="shared" si="539"/>
        <v>0.98479000000000005</v>
      </c>
      <c r="BZ1787" s="326">
        <f t="shared" si="548"/>
        <v>99.016033875242442</v>
      </c>
      <c r="CA1787" s="296" t="str">
        <f t="shared" si="549"/>
        <v/>
      </c>
    </row>
    <row r="1788" spans="23:79" x14ac:dyDescent="0.25">
      <c r="W1788" s="332">
        <v>44208</v>
      </c>
      <c r="X1788" s="2" t="s">
        <v>108</v>
      </c>
      <c r="Y1788" s="2" t="s">
        <v>133</v>
      </c>
      <c r="Z1788" s="323">
        <v>44562</v>
      </c>
      <c r="AA1788" s="323">
        <v>44926</v>
      </c>
      <c r="AB1788" s="324">
        <v>8760</v>
      </c>
      <c r="AC1788" s="325">
        <v>51.56</v>
      </c>
      <c r="AD1788" s="274">
        <f t="shared" si="533"/>
        <v>1.07931</v>
      </c>
      <c r="AE1788" s="326">
        <f t="shared" si="540"/>
        <v>47.771261268773571</v>
      </c>
      <c r="AF1788" s="296" t="str">
        <f t="shared" si="541"/>
        <v/>
      </c>
      <c r="AH1788" s="332">
        <v>44678</v>
      </c>
      <c r="AI1788" s="2" t="s">
        <v>108</v>
      </c>
      <c r="AJ1788" s="2" t="s">
        <v>146</v>
      </c>
      <c r="AK1788" s="323">
        <v>47119</v>
      </c>
      <c r="AL1788" s="323">
        <v>47483</v>
      </c>
      <c r="AM1788" s="324">
        <v>8760</v>
      </c>
      <c r="AN1788" s="325">
        <v>117.29</v>
      </c>
      <c r="AO1788" s="274">
        <f t="shared" si="534"/>
        <v>1.02172</v>
      </c>
      <c r="AP1788" s="326">
        <f t="shared" si="542"/>
        <v>114.7966174685824</v>
      </c>
      <c r="AQ1788" s="296" t="str">
        <f t="shared" si="543"/>
        <v/>
      </c>
      <c r="AS1788" s="332">
        <v>44700</v>
      </c>
      <c r="AT1788" s="2" t="s">
        <v>115</v>
      </c>
      <c r="AU1788" s="2" t="s">
        <v>111</v>
      </c>
      <c r="AV1788" s="323">
        <v>45292</v>
      </c>
      <c r="AW1788" s="323">
        <v>45382</v>
      </c>
      <c r="AX1788" s="324">
        <v>2183</v>
      </c>
      <c r="AY1788" s="325">
        <v>233.51</v>
      </c>
      <c r="AZ1788" s="274">
        <f t="shared" si="535"/>
        <v>1.0359100000000001</v>
      </c>
      <c r="BA1788" s="326">
        <f t="shared" si="544"/>
        <v>225.41533530905193</v>
      </c>
      <c r="BB1788" s="296" t="str">
        <f t="shared" si="545"/>
        <v/>
      </c>
      <c r="BC1788">
        <f t="shared" si="536"/>
        <v>1</v>
      </c>
      <c r="BF1788" s="332">
        <v>45063</v>
      </c>
      <c r="BG1788" s="2" t="s">
        <v>115</v>
      </c>
      <c r="BH1788" s="2" t="s">
        <v>135</v>
      </c>
      <c r="BI1788" s="323">
        <v>45658</v>
      </c>
      <c r="BJ1788" s="323">
        <v>45747</v>
      </c>
      <c r="BK1788" s="324">
        <v>2159</v>
      </c>
      <c r="BL1788" s="325">
        <v>160.62</v>
      </c>
      <c r="BM1788" s="274">
        <f t="shared" si="537"/>
        <v>0.97533000000000003</v>
      </c>
      <c r="BN1788" s="326">
        <f t="shared" si="546"/>
        <v>164.68272277075451</v>
      </c>
      <c r="BO1788" s="296" t="str">
        <f t="shared" si="547"/>
        <v/>
      </c>
      <c r="BP1788" t="str">
        <f t="shared" si="538"/>
        <v/>
      </c>
      <c r="BR1788" s="332">
        <v>45040</v>
      </c>
      <c r="BS1788" s="2" t="s">
        <v>108</v>
      </c>
      <c r="BT1788" s="2" t="s">
        <v>149</v>
      </c>
      <c r="BU1788" s="323">
        <v>47484</v>
      </c>
      <c r="BV1788" s="323">
        <v>47848</v>
      </c>
      <c r="BW1788" s="324">
        <v>8760</v>
      </c>
      <c r="BX1788" s="325">
        <v>97.81</v>
      </c>
      <c r="BY1788" s="274">
        <f t="shared" si="539"/>
        <v>0.98479000000000005</v>
      </c>
      <c r="BZ1788" s="326">
        <f t="shared" si="548"/>
        <v>99.320667350399575</v>
      </c>
      <c r="CA1788" s="296" t="str">
        <f t="shared" si="549"/>
        <v/>
      </c>
    </row>
    <row r="1789" spans="23:79" x14ac:dyDescent="0.25">
      <c r="W1789" s="332">
        <v>44208</v>
      </c>
      <c r="X1789" s="2" t="s">
        <v>108</v>
      </c>
      <c r="Y1789" s="2" t="s">
        <v>110</v>
      </c>
      <c r="Z1789" s="323">
        <v>44927</v>
      </c>
      <c r="AA1789" s="323">
        <v>45291</v>
      </c>
      <c r="AB1789" s="324">
        <v>8760</v>
      </c>
      <c r="AC1789" s="325">
        <v>50.91</v>
      </c>
      <c r="AD1789" s="274">
        <f t="shared" si="533"/>
        <v>1.07931</v>
      </c>
      <c r="AE1789" s="326">
        <f t="shared" si="540"/>
        <v>47.169024654640459</v>
      </c>
      <c r="AF1789" s="296" t="str">
        <f t="shared" si="541"/>
        <v/>
      </c>
      <c r="AH1789" s="332">
        <v>44678</v>
      </c>
      <c r="AI1789" s="2" t="s">
        <v>108</v>
      </c>
      <c r="AJ1789" s="2" t="s">
        <v>149</v>
      </c>
      <c r="AK1789" s="323">
        <v>47484</v>
      </c>
      <c r="AL1789" s="323">
        <v>47848</v>
      </c>
      <c r="AM1789" s="324">
        <v>8760</v>
      </c>
      <c r="AN1789" s="325">
        <v>116.92</v>
      </c>
      <c r="AO1789" s="274">
        <f t="shared" si="534"/>
        <v>1.02172</v>
      </c>
      <c r="AP1789" s="326">
        <f t="shared" si="542"/>
        <v>114.43448302861842</v>
      </c>
      <c r="AQ1789" s="296" t="str">
        <f t="shared" si="543"/>
        <v/>
      </c>
      <c r="AS1789" s="332">
        <v>44700</v>
      </c>
      <c r="AT1789" s="2" t="s">
        <v>115</v>
      </c>
      <c r="AU1789" s="2" t="s">
        <v>117</v>
      </c>
      <c r="AV1789" s="323">
        <v>45383</v>
      </c>
      <c r="AW1789" s="323">
        <v>45473</v>
      </c>
      <c r="AX1789" s="324">
        <v>2184</v>
      </c>
      <c r="AY1789" s="325">
        <v>157.78</v>
      </c>
      <c r="AZ1789" s="274">
        <f t="shared" si="535"/>
        <v>1.0359100000000001</v>
      </c>
      <c r="BA1789" s="326">
        <f t="shared" si="544"/>
        <v>152.31052890695136</v>
      </c>
      <c r="BB1789" s="296" t="str">
        <f t="shared" si="545"/>
        <v/>
      </c>
      <c r="BC1789">
        <f t="shared" si="536"/>
        <v>1</v>
      </c>
      <c r="BF1789" s="332">
        <v>45063</v>
      </c>
      <c r="BG1789" s="2" t="s">
        <v>115</v>
      </c>
      <c r="BH1789" s="2" t="s">
        <v>145</v>
      </c>
      <c r="BI1789" s="323">
        <v>45748</v>
      </c>
      <c r="BJ1789" s="323">
        <v>45838</v>
      </c>
      <c r="BK1789" s="324">
        <v>2184</v>
      </c>
      <c r="BL1789" s="325">
        <v>102.3</v>
      </c>
      <c r="BM1789" s="274">
        <f t="shared" si="537"/>
        <v>0.97533000000000003</v>
      </c>
      <c r="BN1789" s="326">
        <f t="shared" si="546"/>
        <v>104.88757651256498</v>
      </c>
      <c r="BO1789" s="296" t="str">
        <f t="shared" si="547"/>
        <v/>
      </c>
      <c r="BP1789" t="str">
        <f t="shared" si="538"/>
        <v/>
      </c>
      <c r="BR1789" s="332">
        <v>45040</v>
      </c>
      <c r="BS1789" s="2" t="s">
        <v>108</v>
      </c>
      <c r="BT1789" s="2" t="s">
        <v>153</v>
      </c>
      <c r="BU1789" s="323">
        <v>47849</v>
      </c>
      <c r="BV1789" s="323">
        <v>48213</v>
      </c>
      <c r="BW1789" s="324">
        <v>8760</v>
      </c>
      <c r="BX1789" s="325">
        <v>97.53</v>
      </c>
      <c r="BY1789" s="274">
        <f t="shared" si="539"/>
        <v>0.98479000000000005</v>
      </c>
      <c r="BZ1789" s="326">
        <f t="shared" si="548"/>
        <v>99.036342773586242</v>
      </c>
      <c r="CA1789" s="296" t="str">
        <f t="shared" si="549"/>
        <v/>
      </c>
    </row>
    <row r="1790" spans="23:79" x14ac:dyDescent="0.25">
      <c r="W1790" s="332">
        <v>44208</v>
      </c>
      <c r="X1790" s="2" t="s">
        <v>108</v>
      </c>
      <c r="Y1790" s="2" t="s">
        <v>111</v>
      </c>
      <c r="Z1790" s="323">
        <v>45292</v>
      </c>
      <c r="AA1790" s="323">
        <v>45657</v>
      </c>
      <c r="AB1790" s="324">
        <v>8784</v>
      </c>
      <c r="AC1790" s="325">
        <v>49.18</v>
      </c>
      <c r="AD1790" s="274">
        <f t="shared" si="533"/>
        <v>1.07931</v>
      </c>
      <c r="AE1790" s="326">
        <f t="shared" si="540"/>
        <v>45.566148743178509</v>
      </c>
      <c r="AF1790" s="296" t="str">
        <f t="shared" si="541"/>
        <v/>
      </c>
      <c r="AH1790" s="332">
        <v>44678</v>
      </c>
      <c r="AI1790" s="2" t="s">
        <v>108</v>
      </c>
      <c r="AJ1790" s="2" t="s">
        <v>153</v>
      </c>
      <c r="AK1790" s="323">
        <v>47849</v>
      </c>
      <c r="AL1790" s="323">
        <v>48213</v>
      </c>
      <c r="AM1790" s="324">
        <v>8760</v>
      </c>
      <c r="AN1790" s="325">
        <v>116.59</v>
      </c>
      <c r="AO1790" s="274">
        <f t="shared" si="534"/>
        <v>1.02172</v>
      </c>
      <c r="AP1790" s="326">
        <f t="shared" si="542"/>
        <v>114.11149825783973</v>
      </c>
      <c r="AQ1790" s="296" t="str">
        <f t="shared" si="543"/>
        <v/>
      </c>
      <c r="AS1790" s="332">
        <v>44700</v>
      </c>
      <c r="AT1790" s="2" t="s">
        <v>115</v>
      </c>
      <c r="AU1790" s="2" t="s">
        <v>118</v>
      </c>
      <c r="AV1790" s="323">
        <v>45474</v>
      </c>
      <c r="AW1790" s="323">
        <v>45565</v>
      </c>
      <c r="AX1790" s="324">
        <v>2208</v>
      </c>
      <c r="AY1790" s="325">
        <v>152.58000000000001</v>
      </c>
      <c r="AZ1790" s="274">
        <f t="shared" si="535"/>
        <v>1.0359100000000001</v>
      </c>
      <c r="BA1790" s="326">
        <f t="shared" si="544"/>
        <v>147.29078780975181</v>
      </c>
      <c r="BB1790" s="296" t="str">
        <f t="shared" si="545"/>
        <v/>
      </c>
      <c r="BC1790">
        <f t="shared" si="536"/>
        <v>1</v>
      </c>
      <c r="BF1790" s="332">
        <v>45063</v>
      </c>
      <c r="BG1790" s="2" t="s">
        <v>115</v>
      </c>
      <c r="BH1790" s="2" t="s">
        <v>148</v>
      </c>
      <c r="BI1790" s="323">
        <v>45839</v>
      </c>
      <c r="BJ1790" s="323">
        <v>45930</v>
      </c>
      <c r="BK1790" s="324">
        <v>2208</v>
      </c>
      <c r="BL1790" s="325">
        <v>101.75</v>
      </c>
      <c r="BM1790" s="274">
        <f t="shared" si="537"/>
        <v>0.97533000000000003</v>
      </c>
      <c r="BN1790" s="326">
        <f t="shared" si="546"/>
        <v>104.32366481088452</v>
      </c>
      <c r="BO1790" s="296" t="str">
        <f t="shared" si="547"/>
        <v/>
      </c>
      <c r="BP1790" t="str">
        <f t="shared" si="538"/>
        <v/>
      </c>
      <c r="BR1790" s="332">
        <v>45040</v>
      </c>
      <c r="BS1790" s="2" t="s">
        <v>108</v>
      </c>
      <c r="BT1790" s="2" t="s">
        <v>155</v>
      </c>
      <c r="BU1790" s="323">
        <v>48214</v>
      </c>
      <c r="BV1790" s="323">
        <v>48579</v>
      </c>
      <c r="BW1790" s="324">
        <v>8784</v>
      </c>
      <c r="BX1790" s="325">
        <v>97.03</v>
      </c>
      <c r="BY1790" s="274">
        <f t="shared" si="539"/>
        <v>0.98479000000000005</v>
      </c>
      <c r="BZ1790" s="326">
        <f t="shared" si="548"/>
        <v>98.528620314991002</v>
      </c>
      <c r="CA1790" s="296" t="str">
        <f t="shared" si="549"/>
        <v/>
      </c>
    </row>
    <row r="1791" spans="23:79" x14ac:dyDescent="0.25">
      <c r="W1791" s="332">
        <v>44208</v>
      </c>
      <c r="X1791" s="2" t="s">
        <v>108</v>
      </c>
      <c r="Y1791" s="2" t="s">
        <v>135</v>
      </c>
      <c r="Z1791" s="323">
        <v>45658</v>
      </c>
      <c r="AA1791" s="323">
        <v>46022</v>
      </c>
      <c r="AB1791" s="324">
        <v>8760</v>
      </c>
      <c r="AC1791" s="325">
        <v>49.1</v>
      </c>
      <c r="AD1791" s="274">
        <f t="shared" si="533"/>
        <v>1.07931</v>
      </c>
      <c r="AE1791" s="326">
        <f t="shared" si="540"/>
        <v>45.492027313746746</v>
      </c>
      <c r="AF1791" s="296" t="str">
        <f t="shared" si="541"/>
        <v/>
      </c>
      <c r="AH1791" s="332">
        <v>44678</v>
      </c>
      <c r="AI1791" s="2" t="s">
        <v>108</v>
      </c>
      <c r="AJ1791" s="2" t="s">
        <v>155</v>
      </c>
      <c r="AK1791" s="323">
        <v>48214</v>
      </c>
      <c r="AL1791" s="323">
        <v>48579</v>
      </c>
      <c r="AM1791" s="324">
        <v>8784</v>
      </c>
      <c r="AN1791" s="325">
        <v>116.59</v>
      </c>
      <c r="AO1791" s="274">
        <f t="shared" si="534"/>
        <v>1.02172</v>
      </c>
      <c r="AP1791" s="326">
        <f t="shared" si="542"/>
        <v>114.11149825783973</v>
      </c>
      <c r="AQ1791" s="296" t="str">
        <f t="shared" si="543"/>
        <v/>
      </c>
      <c r="AS1791" s="332">
        <v>44700</v>
      </c>
      <c r="AT1791" s="2" t="s">
        <v>115</v>
      </c>
      <c r="AU1791" s="2" t="s">
        <v>140</v>
      </c>
      <c r="AV1791" s="323">
        <v>45566</v>
      </c>
      <c r="AW1791" s="323">
        <v>45657</v>
      </c>
      <c r="AX1791" s="324">
        <v>2209</v>
      </c>
      <c r="AY1791" s="325">
        <v>192</v>
      </c>
      <c r="AZ1791" s="274">
        <f t="shared" si="535"/>
        <v>1.0359100000000001</v>
      </c>
      <c r="BA1791" s="326">
        <f t="shared" si="544"/>
        <v>185.34428666583003</v>
      </c>
      <c r="BB1791" s="296" t="str">
        <f t="shared" si="545"/>
        <v/>
      </c>
      <c r="BC1791" t="str">
        <f t="shared" si="536"/>
        <v/>
      </c>
      <c r="BF1791" s="332">
        <v>45063</v>
      </c>
      <c r="BG1791" s="2" t="s">
        <v>115</v>
      </c>
      <c r="BH1791" s="2" t="s">
        <v>152</v>
      </c>
      <c r="BI1791" s="323">
        <v>45931</v>
      </c>
      <c r="BJ1791" s="323">
        <v>46022</v>
      </c>
      <c r="BK1791" s="324">
        <v>2209</v>
      </c>
      <c r="BL1791" s="325">
        <v>141.58000000000001</v>
      </c>
      <c r="BM1791" s="274">
        <f t="shared" si="537"/>
        <v>0.97533000000000003</v>
      </c>
      <c r="BN1791" s="326">
        <f t="shared" si="546"/>
        <v>145.16112495258017</v>
      </c>
      <c r="BO1791" s="296" t="str">
        <f t="shared" si="547"/>
        <v/>
      </c>
      <c r="BP1791" t="str">
        <f t="shared" si="538"/>
        <v/>
      </c>
      <c r="BR1791" s="332">
        <v>45040</v>
      </c>
      <c r="BS1791" s="2" t="s">
        <v>108</v>
      </c>
      <c r="BT1791" s="2" t="s">
        <v>158</v>
      </c>
      <c r="BU1791" s="323">
        <v>48580</v>
      </c>
      <c r="BV1791" s="323">
        <v>48944</v>
      </c>
      <c r="BW1791" s="324">
        <v>8760</v>
      </c>
      <c r="BX1791" s="325">
        <v>96.93</v>
      </c>
      <c r="BY1791" s="274">
        <f t="shared" si="539"/>
        <v>0.98479000000000005</v>
      </c>
      <c r="BZ1791" s="326">
        <f t="shared" si="548"/>
        <v>98.427075823271963</v>
      </c>
      <c r="CA1791" s="296" t="str">
        <f t="shared" si="549"/>
        <v/>
      </c>
    </row>
    <row r="1792" spans="23:79" x14ac:dyDescent="0.25">
      <c r="W1792" s="332">
        <v>44208</v>
      </c>
      <c r="X1792" s="2" t="s">
        <v>108</v>
      </c>
      <c r="Y1792" s="2" t="s">
        <v>138</v>
      </c>
      <c r="Z1792" s="323">
        <v>46023</v>
      </c>
      <c r="AA1792" s="323">
        <v>46387</v>
      </c>
      <c r="AB1792" s="324">
        <v>8760</v>
      </c>
      <c r="AC1792" s="325">
        <v>49.55</v>
      </c>
      <c r="AD1792" s="274">
        <f t="shared" si="533"/>
        <v>1.07931</v>
      </c>
      <c r="AE1792" s="326">
        <f t="shared" si="540"/>
        <v>45.908960354300433</v>
      </c>
      <c r="AF1792" s="296" t="str">
        <f t="shared" si="541"/>
        <v/>
      </c>
      <c r="AH1792" s="332">
        <v>44677</v>
      </c>
      <c r="AI1792" s="2" t="s">
        <v>108</v>
      </c>
      <c r="AJ1792" s="2" t="s">
        <v>110</v>
      </c>
      <c r="AK1792" s="323">
        <v>44927</v>
      </c>
      <c r="AL1792" s="323">
        <v>45291</v>
      </c>
      <c r="AM1792" s="324">
        <v>8760</v>
      </c>
      <c r="AN1792" s="325">
        <v>197</v>
      </c>
      <c r="AO1792" s="274">
        <f t="shared" si="534"/>
        <v>1.02172</v>
      </c>
      <c r="AP1792" s="326">
        <f t="shared" si="542"/>
        <v>192.81212073757976</v>
      </c>
      <c r="AQ1792" s="296" t="str">
        <f t="shared" si="543"/>
        <v/>
      </c>
      <c r="AS1792" s="332">
        <v>44700</v>
      </c>
      <c r="AT1792" s="2" t="s">
        <v>115</v>
      </c>
      <c r="AU1792" s="2" t="s">
        <v>135</v>
      </c>
      <c r="AV1792" s="323">
        <v>45658</v>
      </c>
      <c r="AW1792" s="323">
        <v>45747</v>
      </c>
      <c r="AX1792" s="324">
        <v>2159</v>
      </c>
      <c r="AY1792" s="325"/>
      <c r="AZ1792" s="274">
        <f t="shared" si="535"/>
        <v>1.0359100000000001</v>
      </c>
      <c r="BA1792" s="326" t="str">
        <f t="shared" si="544"/>
        <v/>
      </c>
      <c r="BB1792" s="296" t="str">
        <f t="shared" si="545"/>
        <v/>
      </c>
      <c r="BC1792" t="str">
        <f t="shared" si="536"/>
        <v/>
      </c>
      <c r="BF1792" s="332">
        <v>45063</v>
      </c>
      <c r="BG1792" s="2" t="s">
        <v>115</v>
      </c>
      <c r="BH1792" s="2" t="s">
        <v>138</v>
      </c>
      <c r="BI1792" s="323">
        <v>46023</v>
      </c>
      <c r="BJ1792" s="323">
        <v>46112</v>
      </c>
      <c r="BK1792" s="324">
        <v>2159</v>
      </c>
      <c r="BL1792" s="325"/>
      <c r="BM1792" s="274">
        <f t="shared" si="537"/>
        <v>0.97533000000000003</v>
      </c>
      <c r="BN1792" s="326" t="str">
        <f t="shared" si="546"/>
        <v/>
      </c>
      <c r="BO1792" s="296" t="str">
        <f t="shared" si="547"/>
        <v/>
      </c>
      <c r="BP1792" t="str">
        <f t="shared" si="538"/>
        <v/>
      </c>
      <c r="BR1792" s="332">
        <v>45037</v>
      </c>
      <c r="BS1792" s="2" t="s">
        <v>108</v>
      </c>
      <c r="BT1792" s="2" t="s">
        <v>111</v>
      </c>
      <c r="BU1792" s="323">
        <v>45292</v>
      </c>
      <c r="BV1792" s="323">
        <v>45657</v>
      </c>
      <c r="BW1792" s="324">
        <v>8784</v>
      </c>
      <c r="BX1792" s="325">
        <v>144.26</v>
      </c>
      <c r="BY1792" s="274">
        <f t="shared" si="539"/>
        <v>0.98479000000000005</v>
      </c>
      <c r="BZ1792" s="326">
        <f t="shared" si="548"/>
        <v>146.48808375389675</v>
      </c>
      <c r="CA1792" s="296">
        <f t="shared" si="549"/>
        <v>146.48808375389675</v>
      </c>
    </row>
    <row r="1793" spans="23:79" x14ac:dyDescent="0.25">
      <c r="W1793" s="332">
        <v>44208</v>
      </c>
      <c r="X1793" s="2" t="s">
        <v>108</v>
      </c>
      <c r="Y1793" s="2" t="s">
        <v>141</v>
      </c>
      <c r="Z1793" s="323">
        <v>46388</v>
      </c>
      <c r="AA1793" s="323">
        <v>46752</v>
      </c>
      <c r="AB1793" s="324">
        <v>8760</v>
      </c>
      <c r="AC1793" s="325">
        <v>50.03</v>
      </c>
      <c r="AD1793" s="274">
        <f t="shared" si="533"/>
        <v>1.07931</v>
      </c>
      <c r="AE1793" s="326">
        <f t="shared" si="540"/>
        <v>46.353688930891032</v>
      </c>
      <c r="AF1793" s="296" t="str">
        <f t="shared" si="541"/>
        <v/>
      </c>
      <c r="AH1793" s="332">
        <v>44677</v>
      </c>
      <c r="AI1793" s="2" t="s">
        <v>108</v>
      </c>
      <c r="AJ1793" s="2" t="s">
        <v>111</v>
      </c>
      <c r="AK1793" s="323">
        <v>45292</v>
      </c>
      <c r="AL1793" s="323">
        <v>45657</v>
      </c>
      <c r="AM1793" s="324">
        <v>8784</v>
      </c>
      <c r="AN1793" s="325">
        <v>165.5</v>
      </c>
      <c r="AO1793" s="274">
        <f t="shared" si="534"/>
        <v>1.02172</v>
      </c>
      <c r="AP1793" s="326">
        <f t="shared" si="542"/>
        <v>161.98175625415965</v>
      </c>
      <c r="AQ1793" s="296">
        <f t="shared" si="543"/>
        <v>161.98175625415965</v>
      </c>
      <c r="AS1793" s="332">
        <v>44699</v>
      </c>
      <c r="AT1793" s="2" t="s">
        <v>115</v>
      </c>
      <c r="AU1793" s="2" t="s">
        <v>200</v>
      </c>
      <c r="AV1793" s="323">
        <v>44743</v>
      </c>
      <c r="AW1793" s="323">
        <v>44834</v>
      </c>
      <c r="AX1793" s="324">
        <v>2208</v>
      </c>
      <c r="AY1793" s="325">
        <v>226.59</v>
      </c>
      <c r="AZ1793" s="274">
        <f t="shared" si="535"/>
        <v>1.0359100000000001</v>
      </c>
      <c r="BA1793" s="326">
        <f t="shared" si="544"/>
        <v>218.73521831047097</v>
      </c>
      <c r="BB1793" s="296" t="str">
        <f t="shared" si="545"/>
        <v/>
      </c>
      <c r="BC1793" t="str">
        <f t="shared" si="536"/>
        <v/>
      </c>
      <c r="BF1793" s="332">
        <v>45062</v>
      </c>
      <c r="BG1793" s="2" t="s">
        <v>115</v>
      </c>
      <c r="BH1793" s="2" t="s">
        <v>137</v>
      </c>
      <c r="BI1793" s="323">
        <v>45108</v>
      </c>
      <c r="BJ1793" s="323">
        <v>45199</v>
      </c>
      <c r="BK1793" s="324">
        <v>2208</v>
      </c>
      <c r="BL1793" s="325">
        <v>98.67</v>
      </c>
      <c r="BM1793" s="274">
        <f t="shared" si="537"/>
        <v>0.97533000000000003</v>
      </c>
      <c r="BN1793" s="326">
        <f t="shared" si="546"/>
        <v>101.16575928147397</v>
      </c>
      <c r="BO1793" s="296" t="str">
        <f t="shared" si="547"/>
        <v/>
      </c>
      <c r="BP1793" t="str">
        <f t="shared" si="538"/>
        <v/>
      </c>
      <c r="BR1793" s="332">
        <v>45037</v>
      </c>
      <c r="BS1793" s="2" t="s">
        <v>108</v>
      </c>
      <c r="BT1793" s="2" t="s">
        <v>135</v>
      </c>
      <c r="BU1793" s="323">
        <v>45658</v>
      </c>
      <c r="BV1793" s="323">
        <v>46022</v>
      </c>
      <c r="BW1793" s="324">
        <v>8760</v>
      </c>
      <c r="BX1793" s="325">
        <v>124.14</v>
      </c>
      <c r="BY1793" s="274">
        <f t="shared" si="539"/>
        <v>0.98479000000000005</v>
      </c>
      <c r="BZ1793" s="326">
        <f t="shared" si="548"/>
        <v>126.05733202002456</v>
      </c>
      <c r="CA1793" s="296" t="str">
        <f t="shared" si="549"/>
        <v/>
      </c>
    </row>
    <row r="1794" spans="23:79" x14ac:dyDescent="0.25">
      <c r="W1794" s="332">
        <v>44207</v>
      </c>
      <c r="X1794" s="2" t="s">
        <v>108</v>
      </c>
      <c r="Y1794" s="2" t="s">
        <v>133</v>
      </c>
      <c r="Z1794" s="323">
        <v>44562</v>
      </c>
      <c r="AA1794" s="323">
        <v>44926</v>
      </c>
      <c r="AB1794" s="324">
        <v>8760</v>
      </c>
      <c r="AC1794" s="325">
        <v>50.4</v>
      </c>
      <c r="AD1794" s="274">
        <f t="shared" si="533"/>
        <v>1.07931</v>
      </c>
      <c r="AE1794" s="326">
        <f t="shared" si="540"/>
        <v>46.696500542012949</v>
      </c>
      <c r="AF1794" s="296" t="str">
        <f t="shared" si="541"/>
        <v/>
      </c>
      <c r="AH1794" s="332">
        <v>44677</v>
      </c>
      <c r="AI1794" s="2" t="s">
        <v>108</v>
      </c>
      <c r="AJ1794" s="2" t="s">
        <v>135</v>
      </c>
      <c r="AK1794" s="323">
        <v>45658</v>
      </c>
      <c r="AL1794" s="323">
        <v>46022</v>
      </c>
      <c r="AM1794" s="324">
        <v>8760</v>
      </c>
      <c r="AN1794" s="325">
        <v>144.56</v>
      </c>
      <c r="AO1794" s="274">
        <f t="shared" si="534"/>
        <v>1.02172</v>
      </c>
      <c r="AP1794" s="326">
        <f t="shared" si="542"/>
        <v>141.48690443565752</v>
      </c>
      <c r="AQ1794" s="296" t="str">
        <f t="shared" si="543"/>
        <v/>
      </c>
      <c r="AS1794" s="332">
        <v>44699</v>
      </c>
      <c r="AT1794" s="2" t="s">
        <v>115</v>
      </c>
      <c r="AU1794" s="2" t="s">
        <v>186</v>
      </c>
      <c r="AV1794" s="323">
        <v>44835</v>
      </c>
      <c r="AW1794" s="323">
        <v>44926</v>
      </c>
      <c r="AX1794" s="324">
        <v>2209</v>
      </c>
      <c r="AY1794" s="325">
        <v>263.91000000000003</v>
      </c>
      <c r="AZ1794" s="274">
        <f t="shared" si="535"/>
        <v>1.0359100000000001</v>
      </c>
      <c r="BA1794" s="326">
        <f t="shared" si="544"/>
        <v>254.7615140311417</v>
      </c>
      <c r="BB1794" s="296" t="str">
        <f t="shared" si="545"/>
        <v/>
      </c>
      <c r="BC1794" t="str">
        <f t="shared" si="536"/>
        <v/>
      </c>
      <c r="BF1794" s="332">
        <v>45062</v>
      </c>
      <c r="BG1794" s="2" t="s">
        <v>115</v>
      </c>
      <c r="BH1794" s="2" t="s">
        <v>116</v>
      </c>
      <c r="BI1794" s="323">
        <v>45200</v>
      </c>
      <c r="BJ1794" s="323">
        <v>45291</v>
      </c>
      <c r="BK1794" s="324">
        <v>2209</v>
      </c>
      <c r="BL1794" s="325">
        <v>130</v>
      </c>
      <c r="BM1794" s="274">
        <f t="shared" si="537"/>
        <v>0.97533000000000003</v>
      </c>
      <c r="BN1794" s="326">
        <f t="shared" si="546"/>
        <v>133.2882203971989</v>
      </c>
      <c r="BO1794" s="296">
        <f t="shared" si="547"/>
        <v>133.2882203971989</v>
      </c>
      <c r="BP1794">
        <f t="shared" si="538"/>
        <v>1</v>
      </c>
      <c r="BR1794" s="332">
        <v>45037</v>
      </c>
      <c r="BS1794" s="2" t="s">
        <v>108</v>
      </c>
      <c r="BT1794" s="2" t="s">
        <v>138</v>
      </c>
      <c r="BU1794" s="323">
        <v>46023</v>
      </c>
      <c r="BV1794" s="323">
        <v>46387</v>
      </c>
      <c r="BW1794" s="324">
        <v>8760</v>
      </c>
      <c r="BX1794" s="325">
        <v>111.69</v>
      </c>
      <c r="BY1794" s="274">
        <f t="shared" si="539"/>
        <v>0.98479000000000005</v>
      </c>
      <c r="BZ1794" s="326">
        <f t="shared" si="548"/>
        <v>113.41504280100325</v>
      </c>
      <c r="CA1794" s="296" t="str">
        <f t="shared" si="549"/>
        <v/>
      </c>
    </row>
    <row r="1795" spans="23:79" x14ac:dyDescent="0.25">
      <c r="W1795" s="332">
        <v>44207</v>
      </c>
      <c r="X1795" s="2" t="s">
        <v>108</v>
      </c>
      <c r="Y1795" s="2" t="s">
        <v>110</v>
      </c>
      <c r="Z1795" s="323">
        <v>44927</v>
      </c>
      <c r="AA1795" s="323">
        <v>45291</v>
      </c>
      <c r="AB1795" s="324">
        <v>8760</v>
      </c>
      <c r="AC1795" s="325">
        <v>50.63</v>
      </c>
      <c r="AD1795" s="274">
        <f t="shared" si="533"/>
        <v>1.07931</v>
      </c>
      <c r="AE1795" s="326">
        <f t="shared" si="540"/>
        <v>46.909599651629286</v>
      </c>
      <c r="AF1795" s="296" t="str">
        <f t="shared" si="541"/>
        <v/>
      </c>
      <c r="AH1795" s="332">
        <v>44677</v>
      </c>
      <c r="AI1795" s="2" t="s">
        <v>108</v>
      </c>
      <c r="AJ1795" s="2" t="s">
        <v>138</v>
      </c>
      <c r="AK1795" s="323">
        <v>46023</v>
      </c>
      <c r="AL1795" s="323">
        <v>46387</v>
      </c>
      <c r="AM1795" s="324">
        <v>8760</v>
      </c>
      <c r="AN1795" s="325">
        <v>128.72999999999999</v>
      </c>
      <c r="AO1795" s="274">
        <f t="shared" si="534"/>
        <v>1.02172</v>
      </c>
      <c r="AP1795" s="326">
        <f t="shared" si="542"/>
        <v>125.99342285557687</v>
      </c>
      <c r="AQ1795" s="296" t="str">
        <f t="shared" si="543"/>
        <v/>
      </c>
      <c r="AS1795" s="332">
        <v>44699</v>
      </c>
      <c r="AT1795" s="2" t="s">
        <v>115</v>
      </c>
      <c r="AU1795" s="2" t="s">
        <v>110</v>
      </c>
      <c r="AV1795" s="323">
        <v>44927</v>
      </c>
      <c r="AW1795" s="323">
        <v>45016</v>
      </c>
      <c r="AX1795" s="324">
        <v>2159</v>
      </c>
      <c r="AY1795" s="325">
        <v>281.05</v>
      </c>
      <c r="AZ1795" s="274">
        <f t="shared" si="535"/>
        <v>1.0359100000000001</v>
      </c>
      <c r="BA1795" s="326">
        <f t="shared" si="544"/>
        <v>271.30735295537255</v>
      </c>
      <c r="BB1795" s="296" t="str">
        <f t="shared" si="545"/>
        <v/>
      </c>
      <c r="BC1795" t="str">
        <f t="shared" si="536"/>
        <v/>
      </c>
      <c r="BF1795" s="332">
        <v>45062</v>
      </c>
      <c r="BG1795" s="2" t="s">
        <v>115</v>
      </c>
      <c r="BH1795" s="2" t="s">
        <v>111</v>
      </c>
      <c r="BI1795" s="323">
        <v>45292</v>
      </c>
      <c r="BJ1795" s="323">
        <v>45382</v>
      </c>
      <c r="BK1795" s="324">
        <v>2183</v>
      </c>
      <c r="BL1795" s="325">
        <v>150.41</v>
      </c>
      <c r="BM1795" s="274">
        <f t="shared" si="537"/>
        <v>0.97533000000000003</v>
      </c>
      <c r="BN1795" s="326">
        <f t="shared" si="546"/>
        <v>154.21447099955913</v>
      </c>
      <c r="BO1795" s="296">
        <f t="shared" si="547"/>
        <v>154.21447099955913</v>
      </c>
      <c r="BP1795">
        <f t="shared" si="538"/>
        <v>1</v>
      </c>
      <c r="BR1795" s="332">
        <v>45037</v>
      </c>
      <c r="BS1795" s="2" t="s">
        <v>108</v>
      </c>
      <c r="BT1795" s="2" t="s">
        <v>141</v>
      </c>
      <c r="BU1795" s="323">
        <v>46388</v>
      </c>
      <c r="BV1795" s="323">
        <v>46752</v>
      </c>
      <c r="BW1795" s="324">
        <v>8760</v>
      </c>
      <c r="BX1795" s="325">
        <v>101.44</v>
      </c>
      <c r="BY1795" s="274">
        <f t="shared" si="539"/>
        <v>0.98479000000000005</v>
      </c>
      <c r="BZ1795" s="326">
        <f t="shared" si="548"/>
        <v>103.00673239980097</v>
      </c>
      <c r="CA1795" s="296" t="str">
        <f t="shared" si="549"/>
        <v/>
      </c>
    </row>
    <row r="1796" spans="23:79" x14ac:dyDescent="0.25">
      <c r="W1796" s="332">
        <v>44207</v>
      </c>
      <c r="X1796" s="2" t="s">
        <v>108</v>
      </c>
      <c r="Y1796" s="2" t="s">
        <v>111</v>
      </c>
      <c r="Z1796" s="323">
        <v>45292</v>
      </c>
      <c r="AA1796" s="323">
        <v>45657</v>
      </c>
      <c r="AB1796" s="324">
        <v>8784</v>
      </c>
      <c r="AC1796" s="325">
        <v>49</v>
      </c>
      <c r="AD1796" s="274">
        <f t="shared" si="533"/>
        <v>1.07931</v>
      </c>
      <c r="AE1796" s="326">
        <f t="shared" si="540"/>
        <v>45.399375526957037</v>
      </c>
      <c r="AF1796" s="296" t="str">
        <f t="shared" si="541"/>
        <v/>
      </c>
      <c r="AH1796" s="332">
        <v>44677</v>
      </c>
      <c r="AI1796" s="2" t="s">
        <v>108</v>
      </c>
      <c r="AJ1796" s="2" t="s">
        <v>141</v>
      </c>
      <c r="AK1796" s="323">
        <v>46388</v>
      </c>
      <c r="AL1796" s="323">
        <v>46752</v>
      </c>
      <c r="AM1796" s="324">
        <v>8760</v>
      </c>
      <c r="AN1796" s="325">
        <v>119.7</v>
      </c>
      <c r="AO1796" s="274">
        <f t="shared" si="534"/>
        <v>1.02172</v>
      </c>
      <c r="AP1796" s="326">
        <f t="shared" si="542"/>
        <v>117.15538503699645</v>
      </c>
      <c r="AQ1796" s="296" t="str">
        <f t="shared" si="543"/>
        <v/>
      </c>
      <c r="AS1796" s="332">
        <v>44699</v>
      </c>
      <c r="AT1796" s="2" t="s">
        <v>115</v>
      </c>
      <c r="AU1796" s="2" t="s">
        <v>134</v>
      </c>
      <c r="AV1796" s="323">
        <v>45017</v>
      </c>
      <c r="AW1796" s="323">
        <v>45107</v>
      </c>
      <c r="AX1796" s="324">
        <v>2184</v>
      </c>
      <c r="AY1796" s="325">
        <v>197.44</v>
      </c>
      <c r="AZ1796" s="274">
        <f t="shared" si="535"/>
        <v>1.0359100000000001</v>
      </c>
      <c r="BA1796" s="326">
        <f t="shared" si="544"/>
        <v>190.59570812136187</v>
      </c>
      <c r="BB1796" s="296" t="str">
        <f t="shared" si="545"/>
        <v/>
      </c>
      <c r="BC1796" t="str">
        <f t="shared" si="536"/>
        <v/>
      </c>
      <c r="BF1796" s="332">
        <v>45062</v>
      </c>
      <c r="BG1796" s="2" t="s">
        <v>115</v>
      </c>
      <c r="BH1796" s="2" t="s">
        <v>117</v>
      </c>
      <c r="BI1796" s="323">
        <v>45383</v>
      </c>
      <c r="BJ1796" s="323">
        <v>45473</v>
      </c>
      <c r="BK1796" s="324">
        <v>2184</v>
      </c>
      <c r="BL1796" s="325">
        <v>118.26</v>
      </c>
      <c r="BM1796" s="274">
        <f t="shared" si="537"/>
        <v>0.97533000000000003</v>
      </c>
      <c r="BN1796" s="326">
        <f t="shared" si="546"/>
        <v>121.25126880132878</v>
      </c>
      <c r="BO1796" s="296">
        <f t="shared" si="547"/>
        <v>121.25126880132878</v>
      </c>
      <c r="BP1796">
        <f t="shared" si="538"/>
        <v>1</v>
      </c>
      <c r="BR1796" s="332">
        <v>45037</v>
      </c>
      <c r="BS1796" s="2" t="s">
        <v>108</v>
      </c>
      <c r="BT1796" s="2" t="s">
        <v>143</v>
      </c>
      <c r="BU1796" s="323">
        <v>46753</v>
      </c>
      <c r="BV1796" s="323">
        <v>47118</v>
      </c>
      <c r="BW1796" s="324">
        <v>8784</v>
      </c>
      <c r="BX1796" s="325">
        <v>101.45</v>
      </c>
      <c r="BY1796" s="274">
        <f t="shared" si="539"/>
        <v>0.98479000000000005</v>
      </c>
      <c r="BZ1796" s="326">
        <f t="shared" si="548"/>
        <v>103.01688684897287</v>
      </c>
      <c r="CA1796" s="296" t="str">
        <f t="shared" si="549"/>
        <v/>
      </c>
    </row>
    <row r="1797" spans="23:79" x14ac:dyDescent="0.25">
      <c r="W1797" s="332">
        <v>44207</v>
      </c>
      <c r="X1797" s="2" t="s">
        <v>108</v>
      </c>
      <c r="Y1797" s="2" t="s">
        <v>135</v>
      </c>
      <c r="Z1797" s="323">
        <v>45658</v>
      </c>
      <c r="AA1797" s="323">
        <v>46022</v>
      </c>
      <c r="AB1797" s="324">
        <v>8760</v>
      </c>
      <c r="AC1797" s="325">
        <v>48.93</v>
      </c>
      <c r="AD1797" s="274">
        <f t="shared" si="533"/>
        <v>1.07931</v>
      </c>
      <c r="AE1797" s="326">
        <f t="shared" si="540"/>
        <v>45.33451927620424</v>
      </c>
      <c r="AF1797" s="296" t="str">
        <f t="shared" si="541"/>
        <v/>
      </c>
      <c r="AH1797" s="332">
        <v>44677</v>
      </c>
      <c r="AI1797" s="2" t="s">
        <v>108</v>
      </c>
      <c r="AJ1797" s="2" t="s">
        <v>143</v>
      </c>
      <c r="AK1797" s="323">
        <v>46753</v>
      </c>
      <c r="AL1797" s="323">
        <v>47118</v>
      </c>
      <c r="AM1797" s="324">
        <v>8784</v>
      </c>
      <c r="AN1797" s="325">
        <v>117.99</v>
      </c>
      <c r="AO1797" s="274">
        <f t="shared" si="534"/>
        <v>1.02172</v>
      </c>
      <c r="AP1797" s="326">
        <f t="shared" si="542"/>
        <v>115.48173667932505</v>
      </c>
      <c r="AQ1797" s="296" t="str">
        <f t="shared" si="543"/>
        <v/>
      </c>
      <c r="AS1797" s="332">
        <v>44699</v>
      </c>
      <c r="AT1797" s="2" t="s">
        <v>115</v>
      </c>
      <c r="AU1797" s="2" t="s">
        <v>137</v>
      </c>
      <c r="AV1797" s="323">
        <v>45108</v>
      </c>
      <c r="AW1797" s="323">
        <v>45199</v>
      </c>
      <c r="AX1797" s="324">
        <v>2208</v>
      </c>
      <c r="AY1797" s="325">
        <v>194.57</v>
      </c>
      <c r="AZ1797" s="274">
        <f t="shared" si="535"/>
        <v>1.0359100000000001</v>
      </c>
      <c r="BA1797" s="326">
        <f t="shared" si="544"/>
        <v>187.82519716963827</v>
      </c>
      <c r="BB1797" s="296" t="str">
        <f t="shared" si="545"/>
        <v/>
      </c>
      <c r="BC1797" t="str">
        <f t="shared" si="536"/>
        <v/>
      </c>
      <c r="BF1797" s="332">
        <v>45062</v>
      </c>
      <c r="BG1797" s="2" t="s">
        <v>115</v>
      </c>
      <c r="BH1797" s="2" t="s">
        <v>118</v>
      </c>
      <c r="BI1797" s="323">
        <v>45474</v>
      </c>
      <c r="BJ1797" s="323">
        <v>45565</v>
      </c>
      <c r="BK1797" s="324">
        <v>2208</v>
      </c>
      <c r="BL1797" s="325">
        <v>123.8</v>
      </c>
      <c r="BM1797" s="274">
        <f t="shared" si="537"/>
        <v>0.97533000000000003</v>
      </c>
      <c r="BN1797" s="326">
        <f t="shared" si="546"/>
        <v>126.93139757825556</v>
      </c>
      <c r="BO1797" s="296">
        <f t="shared" si="547"/>
        <v>126.93139757825556</v>
      </c>
      <c r="BP1797">
        <f t="shared" si="538"/>
        <v>1</v>
      </c>
      <c r="BR1797" s="332">
        <v>45037</v>
      </c>
      <c r="BS1797" s="2" t="s">
        <v>108</v>
      </c>
      <c r="BT1797" s="2" t="s">
        <v>146</v>
      </c>
      <c r="BU1797" s="323">
        <v>47119</v>
      </c>
      <c r="BV1797" s="323">
        <v>47483</v>
      </c>
      <c r="BW1797" s="324">
        <v>8760</v>
      </c>
      <c r="BX1797" s="325">
        <v>98.95</v>
      </c>
      <c r="BY1797" s="274">
        <f t="shared" si="539"/>
        <v>0.98479000000000005</v>
      </c>
      <c r="BZ1797" s="326">
        <f t="shared" si="548"/>
        <v>100.47827455599671</v>
      </c>
      <c r="CA1797" s="296" t="str">
        <f t="shared" si="549"/>
        <v/>
      </c>
    </row>
    <row r="1798" spans="23:79" x14ac:dyDescent="0.25">
      <c r="W1798" s="332">
        <v>44207</v>
      </c>
      <c r="X1798" s="2" t="s">
        <v>108</v>
      </c>
      <c r="Y1798" s="2" t="s">
        <v>138</v>
      </c>
      <c r="Z1798" s="323">
        <v>46023</v>
      </c>
      <c r="AA1798" s="323">
        <v>46387</v>
      </c>
      <c r="AB1798" s="324">
        <v>8760</v>
      </c>
      <c r="AC1798" s="325">
        <v>49.4</v>
      </c>
      <c r="AD1798" s="274">
        <f t="shared" si="533"/>
        <v>1.07931</v>
      </c>
      <c r="AE1798" s="326">
        <f t="shared" si="540"/>
        <v>45.769982674115866</v>
      </c>
      <c r="AF1798" s="296" t="str">
        <f t="shared" si="541"/>
        <v/>
      </c>
      <c r="AH1798" s="332">
        <v>44677</v>
      </c>
      <c r="AI1798" s="2" t="s">
        <v>108</v>
      </c>
      <c r="AJ1798" s="2" t="s">
        <v>146</v>
      </c>
      <c r="AK1798" s="323">
        <v>47119</v>
      </c>
      <c r="AL1798" s="323">
        <v>47483</v>
      </c>
      <c r="AM1798" s="324">
        <v>8760</v>
      </c>
      <c r="AN1798" s="325">
        <v>116.75</v>
      </c>
      <c r="AO1798" s="274">
        <f t="shared" si="534"/>
        <v>1.02172</v>
      </c>
      <c r="AP1798" s="326">
        <f t="shared" si="542"/>
        <v>114.26809693458091</v>
      </c>
      <c r="AQ1798" s="296" t="str">
        <f t="shared" si="543"/>
        <v/>
      </c>
      <c r="AS1798" s="332">
        <v>44699</v>
      </c>
      <c r="AT1798" s="2" t="s">
        <v>115</v>
      </c>
      <c r="AU1798" s="2" t="s">
        <v>116</v>
      </c>
      <c r="AV1798" s="323">
        <v>45200</v>
      </c>
      <c r="AW1798" s="323">
        <v>45291</v>
      </c>
      <c r="AX1798" s="324">
        <v>2209</v>
      </c>
      <c r="AY1798" s="325">
        <v>247.43</v>
      </c>
      <c r="AZ1798" s="274">
        <f t="shared" si="535"/>
        <v>1.0359100000000001</v>
      </c>
      <c r="BA1798" s="326">
        <f t="shared" si="544"/>
        <v>238.85279609232461</v>
      </c>
      <c r="BB1798" s="296" t="str">
        <f t="shared" si="545"/>
        <v/>
      </c>
      <c r="BC1798">
        <f t="shared" si="536"/>
        <v>1</v>
      </c>
      <c r="BF1798" s="332">
        <v>45062</v>
      </c>
      <c r="BG1798" s="2" t="s">
        <v>115</v>
      </c>
      <c r="BH1798" s="2" t="s">
        <v>140</v>
      </c>
      <c r="BI1798" s="323">
        <v>45566</v>
      </c>
      <c r="BJ1798" s="323">
        <v>45657</v>
      </c>
      <c r="BK1798" s="324">
        <v>2209</v>
      </c>
      <c r="BL1798" s="325">
        <v>153.75</v>
      </c>
      <c r="BM1798" s="274">
        <f t="shared" si="537"/>
        <v>0.97533000000000003</v>
      </c>
      <c r="BN1798" s="326">
        <f t="shared" si="546"/>
        <v>157.63895296976406</v>
      </c>
      <c r="BO1798" s="296" t="str">
        <f t="shared" si="547"/>
        <v/>
      </c>
      <c r="BP1798" t="str">
        <f t="shared" si="538"/>
        <v/>
      </c>
      <c r="BR1798" s="332">
        <v>45037</v>
      </c>
      <c r="BS1798" s="2" t="s">
        <v>108</v>
      </c>
      <c r="BT1798" s="2" t="s">
        <v>149</v>
      </c>
      <c r="BU1798" s="323">
        <v>47484</v>
      </c>
      <c r="BV1798" s="323">
        <v>47848</v>
      </c>
      <c r="BW1798" s="324">
        <v>8760</v>
      </c>
      <c r="BX1798" s="325">
        <v>99.25</v>
      </c>
      <c r="BY1798" s="274">
        <f t="shared" si="539"/>
        <v>0.98479000000000005</v>
      </c>
      <c r="BZ1798" s="326">
        <f t="shared" si="548"/>
        <v>100.78290803115384</v>
      </c>
      <c r="CA1798" s="296" t="str">
        <f t="shared" si="549"/>
        <v/>
      </c>
    </row>
    <row r="1799" spans="23:79" x14ac:dyDescent="0.25">
      <c r="W1799" s="332">
        <v>44207</v>
      </c>
      <c r="X1799" s="2" t="s">
        <v>108</v>
      </c>
      <c r="Y1799" s="2" t="s">
        <v>141</v>
      </c>
      <c r="Z1799" s="323">
        <v>46388</v>
      </c>
      <c r="AA1799" s="323">
        <v>46752</v>
      </c>
      <c r="AB1799" s="324">
        <v>8760</v>
      </c>
      <c r="AC1799" s="325">
        <v>49.88</v>
      </c>
      <c r="AD1799" s="274">
        <f t="shared" si="533"/>
        <v>1.07931</v>
      </c>
      <c r="AE1799" s="326">
        <f t="shared" si="540"/>
        <v>46.214711250706472</v>
      </c>
      <c r="AF1799" s="296" t="str">
        <f t="shared" si="541"/>
        <v/>
      </c>
      <c r="AH1799" s="332">
        <v>44677</v>
      </c>
      <c r="AI1799" s="2" t="s">
        <v>108</v>
      </c>
      <c r="AJ1799" s="2" t="s">
        <v>149</v>
      </c>
      <c r="AK1799" s="323">
        <v>47484</v>
      </c>
      <c r="AL1799" s="323">
        <v>47848</v>
      </c>
      <c r="AM1799" s="324">
        <v>8760</v>
      </c>
      <c r="AN1799" s="325">
        <v>116.38</v>
      </c>
      <c r="AO1799" s="274">
        <f t="shared" si="534"/>
        <v>1.02172</v>
      </c>
      <c r="AP1799" s="326">
        <f t="shared" si="542"/>
        <v>113.90596249461692</v>
      </c>
      <c r="AQ1799" s="296" t="str">
        <f t="shared" si="543"/>
        <v/>
      </c>
      <c r="AS1799" s="332">
        <v>44699</v>
      </c>
      <c r="AT1799" s="2" t="s">
        <v>115</v>
      </c>
      <c r="AU1799" s="2" t="s">
        <v>111</v>
      </c>
      <c r="AV1799" s="323">
        <v>45292</v>
      </c>
      <c r="AW1799" s="323">
        <v>45382</v>
      </c>
      <c r="AX1799" s="324">
        <v>2183</v>
      </c>
      <c r="AY1799" s="325">
        <v>238.64</v>
      </c>
      <c r="AZ1799" s="274">
        <f t="shared" si="535"/>
        <v>1.0359100000000001</v>
      </c>
      <c r="BA1799" s="326">
        <f t="shared" si="544"/>
        <v>230.36750296840455</v>
      </c>
      <c r="BB1799" s="296" t="str">
        <f t="shared" si="545"/>
        <v/>
      </c>
      <c r="BC1799">
        <f t="shared" si="536"/>
        <v>1</v>
      </c>
      <c r="BF1799" s="332">
        <v>45062</v>
      </c>
      <c r="BG1799" s="2" t="s">
        <v>115</v>
      </c>
      <c r="BH1799" s="2" t="s">
        <v>135</v>
      </c>
      <c r="BI1799" s="323">
        <v>45658</v>
      </c>
      <c r="BJ1799" s="323">
        <v>45747</v>
      </c>
      <c r="BK1799" s="324">
        <v>2159</v>
      </c>
      <c r="BL1799" s="325">
        <v>157.82</v>
      </c>
      <c r="BM1799" s="274">
        <f t="shared" si="537"/>
        <v>0.97533000000000003</v>
      </c>
      <c r="BN1799" s="326">
        <f t="shared" si="546"/>
        <v>161.81189956219944</v>
      </c>
      <c r="BO1799" s="296" t="str">
        <f t="shared" si="547"/>
        <v/>
      </c>
      <c r="BP1799" t="str">
        <f t="shared" si="538"/>
        <v/>
      </c>
      <c r="BR1799" s="332">
        <v>45037</v>
      </c>
      <c r="BS1799" s="2" t="s">
        <v>108</v>
      </c>
      <c r="BT1799" s="2" t="s">
        <v>153</v>
      </c>
      <c r="BU1799" s="323">
        <v>47849</v>
      </c>
      <c r="BV1799" s="323">
        <v>48213</v>
      </c>
      <c r="BW1799" s="324">
        <v>8760</v>
      </c>
      <c r="BX1799" s="325">
        <v>98.97</v>
      </c>
      <c r="BY1799" s="274">
        <f t="shared" si="539"/>
        <v>0.98479000000000005</v>
      </c>
      <c r="BZ1799" s="326">
        <f t="shared" si="548"/>
        <v>100.49858345434052</v>
      </c>
      <c r="CA1799" s="296" t="str">
        <f t="shared" si="549"/>
        <v/>
      </c>
    </row>
    <row r="1800" spans="23:79" x14ac:dyDescent="0.25">
      <c r="W1800" s="332">
        <v>44204</v>
      </c>
      <c r="X1800" s="2" t="s">
        <v>108</v>
      </c>
      <c r="Y1800" s="2" t="s">
        <v>133</v>
      </c>
      <c r="Z1800" s="323">
        <v>44562</v>
      </c>
      <c r="AA1800" s="323">
        <v>44926</v>
      </c>
      <c r="AB1800" s="324">
        <v>8760</v>
      </c>
      <c r="AC1800" s="325">
        <v>50.93</v>
      </c>
      <c r="AD1800" s="274">
        <f t="shared" si="533"/>
        <v>1.07931</v>
      </c>
      <c r="AE1800" s="326">
        <f t="shared" si="540"/>
        <v>47.187555011998406</v>
      </c>
      <c r="AF1800" s="296" t="str">
        <f t="shared" si="541"/>
        <v/>
      </c>
      <c r="AH1800" s="332">
        <v>44677</v>
      </c>
      <c r="AI1800" s="2" t="s">
        <v>108</v>
      </c>
      <c r="AJ1800" s="2" t="s">
        <v>153</v>
      </c>
      <c r="AK1800" s="323">
        <v>47849</v>
      </c>
      <c r="AL1800" s="323">
        <v>48213</v>
      </c>
      <c r="AM1800" s="324">
        <v>8760</v>
      </c>
      <c r="AN1800" s="325">
        <v>116.05</v>
      </c>
      <c r="AO1800" s="274">
        <f t="shared" si="534"/>
        <v>1.02172</v>
      </c>
      <c r="AP1800" s="326">
        <f t="shared" si="542"/>
        <v>113.58297772383824</v>
      </c>
      <c r="AQ1800" s="296" t="str">
        <f t="shared" si="543"/>
        <v/>
      </c>
      <c r="AS1800" s="332">
        <v>44699</v>
      </c>
      <c r="AT1800" s="2" t="s">
        <v>115</v>
      </c>
      <c r="AU1800" s="2" t="s">
        <v>117</v>
      </c>
      <c r="AV1800" s="323">
        <v>45383</v>
      </c>
      <c r="AW1800" s="323">
        <v>45473</v>
      </c>
      <c r="AX1800" s="324">
        <v>2184</v>
      </c>
      <c r="AY1800" s="325">
        <v>159.81</v>
      </c>
      <c r="AZ1800" s="274">
        <f t="shared" si="535"/>
        <v>1.0359100000000001</v>
      </c>
      <c r="BA1800" s="326">
        <f t="shared" si="544"/>
        <v>154.27015860451195</v>
      </c>
      <c r="BB1800" s="296" t="str">
        <f t="shared" si="545"/>
        <v/>
      </c>
      <c r="BC1800">
        <f t="shared" si="536"/>
        <v>1</v>
      </c>
      <c r="BF1800" s="332">
        <v>45062</v>
      </c>
      <c r="BG1800" s="2" t="s">
        <v>115</v>
      </c>
      <c r="BH1800" s="2" t="s">
        <v>145</v>
      </c>
      <c r="BI1800" s="323">
        <v>45748</v>
      </c>
      <c r="BJ1800" s="323">
        <v>45838</v>
      </c>
      <c r="BK1800" s="324">
        <v>2184</v>
      </c>
      <c r="BL1800" s="325">
        <v>100.11</v>
      </c>
      <c r="BM1800" s="274">
        <f t="shared" si="537"/>
        <v>0.97533000000000003</v>
      </c>
      <c r="BN1800" s="326">
        <f t="shared" si="546"/>
        <v>102.6421826458737</v>
      </c>
      <c r="BO1800" s="296" t="str">
        <f t="shared" si="547"/>
        <v/>
      </c>
      <c r="BP1800" t="str">
        <f t="shared" si="538"/>
        <v/>
      </c>
      <c r="BR1800" s="332">
        <v>45037</v>
      </c>
      <c r="BS1800" s="2" t="s">
        <v>108</v>
      </c>
      <c r="BT1800" s="2" t="s">
        <v>155</v>
      </c>
      <c r="BU1800" s="323">
        <v>48214</v>
      </c>
      <c r="BV1800" s="323">
        <v>48579</v>
      </c>
      <c r="BW1800" s="324">
        <v>8784</v>
      </c>
      <c r="BX1800" s="325">
        <v>98.47</v>
      </c>
      <c r="BY1800" s="274">
        <f t="shared" si="539"/>
        <v>0.98479000000000005</v>
      </c>
      <c r="BZ1800" s="326">
        <f t="shared" si="548"/>
        <v>99.99086099574528</v>
      </c>
      <c r="CA1800" s="296" t="str">
        <f t="shared" si="549"/>
        <v/>
      </c>
    </row>
    <row r="1801" spans="23:79" x14ac:dyDescent="0.25">
      <c r="W1801" s="332">
        <v>44204</v>
      </c>
      <c r="X1801" s="2" t="s">
        <v>108</v>
      </c>
      <c r="Y1801" s="2" t="s">
        <v>110</v>
      </c>
      <c r="Z1801" s="323">
        <v>44927</v>
      </c>
      <c r="AA1801" s="323">
        <v>45291</v>
      </c>
      <c r="AB1801" s="324">
        <v>8760</v>
      </c>
      <c r="AC1801" s="325">
        <v>51.15</v>
      </c>
      <c r="AD1801" s="274">
        <f t="shared" si="533"/>
        <v>1.07931</v>
      </c>
      <c r="AE1801" s="326">
        <f t="shared" si="540"/>
        <v>47.391388942935762</v>
      </c>
      <c r="AF1801" s="296" t="str">
        <f t="shared" si="541"/>
        <v/>
      </c>
      <c r="AH1801" s="332">
        <v>44677</v>
      </c>
      <c r="AI1801" s="2" t="s">
        <v>108</v>
      </c>
      <c r="AJ1801" s="2" t="s">
        <v>155</v>
      </c>
      <c r="AK1801" s="323">
        <v>48214</v>
      </c>
      <c r="AL1801" s="323">
        <v>48579</v>
      </c>
      <c r="AM1801" s="324">
        <v>8784</v>
      </c>
      <c r="AN1801" s="325">
        <v>116.05</v>
      </c>
      <c r="AO1801" s="274">
        <f t="shared" si="534"/>
        <v>1.02172</v>
      </c>
      <c r="AP1801" s="326">
        <f t="shared" si="542"/>
        <v>113.58297772383824</v>
      </c>
      <c r="AQ1801" s="296" t="str">
        <f t="shared" si="543"/>
        <v/>
      </c>
      <c r="AS1801" s="332">
        <v>44699</v>
      </c>
      <c r="AT1801" s="2" t="s">
        <v>115</v>
      </c>
      <c r="AU1801" s="2" t="s">
        <v>118</v>
      </c>
      <c r="AV1801" s="323">
        <v>45474</v>
      </c>
      <c r="AW1801" s="323">
        <v>45565</v>
      </c>
      <c r="AX1801" s="324">
        <v>2208</v>
      </c>
      <c r="AY1801" s="325">
        <v>156.44999999999999</v>
      </c>
      <c r="AZ1801" s="274">
        <f t="shared" si="535"/>
        <v>1.0359100000000001</v>
      </c>
      <c r="BA1801" s="326">
        <f t="shared" si="544"/>
        <v>151.02663358785992</v>
      </c>
      <c r="BB1801" s="296" t="str">
        <f t="shared" si="545"/>
        <v/>
      </c>
      <c r="BC1801">
        <f t="shared" si="536"/>
        <v>1</v>
      </c>
      <c r="BF1801" s="332">
        <v>45062</v>
      </c>
      <c r="BG1801" s="2" t="s">
        <v>115</v>
      </c>
      <c r="BH1801" s="2" t="s">
        <v>148</v>
      </c>
      <c r="BI1801" s="323">
        <v>45839</v>
      </c>
      <c r="BJ1801" s="323">
        <v>45930</v>
      </c>
      <c r="BK1801" s="324">
        <v>2208</v>
      </c>
      <c r="BL1801" s="325">
        <v>99.34</v>
      </c>
      <c r="BM1801" s="274">
        <f t="shared" si="537"/>
        <v>0.97533000000000003</v>
      </c>
      <c r="BN1801" s="326">
        <f t="shared" si="546"/>
        <v>101.85270626352107</v>
      </c>
      <c r="BO1801" s="296" t="str">
        <f t="shared" si="547"/>
        <v/>
      </c>
      <c r="BP1801" t="str">
        <f t="shared" si="538"/>
        <v/>
      </c>
      <c r="BR1801" s="332">
        <v>45037</v>
      </c>
      <c r="BS1801" s="2" t="s">
        <v>108</v>
      </c>
      <c r="BT1801" s="2" t="s">
        <v>158</v>
      </c>
      <c r="BU1801" s="323">
        <v>48580</v>
      </c>
      <c r="BV1801" s="323">
        <v>48944</v>
      </c>
      <c r="BW1801" s="324">
        <v>8760</v>
      </c>
      <c r="BX1801" s="325">
        <v>98.37</v>
      </c>
      <c r="BY1801" s="274">
        <f t="shared" si="539"/>
        <v>0.98479000000000005</v>
      </c>
      <c r="BZ1801" s="326">
        <f t="shared" si="548"/>
        <v>99.88931650402624</v>
      </c>
      <c r="CA1801" s="296" t="str">
        <f t="shared" si="549"/>
        <v/>
      </c>
    </row>
    <row r="1802" spans="23:79" x14ac:dyDescent="0.25">
      <c r="W1802" s="332">
        <v>44204</v>
      </c>
      <c r="X1802" s="2" t="s">
        <v>108</v>
      </c>
      <c r="Y1802" s="2" t="s">
        <v>111</v>
      </c>
      <c r="Z1802" s="323">
        <v>45292</v>
      </c>
      <c r="AA1802" s="323">
        <v>45657</v>
      </c>
      <c r="AB1802" s="324">
        <v>8784</v>
      </c>
      <c r="AC1802" s="325">
        <v>49.78</v>
      </c>
      <c r="AD1802" s="274">
        <f t="shared" si="533"/>
        <v>1.07931</v>
      </c>
      <c r="AE1802" s="326">
        <f t="shared" si="540"/>
        <v>46.122059463916763</v>
      </c>
      <c r="AF1802" s="296" t="str">
        <f t="shared" si="541"/>
        <v/>
      </c>
      <c r="AH1802" s="332">
        <v>44676</v>
      </c>
      <c r="AI1802" s="2" t="s">
        <v>108</v>
      </c>
      <c r="AJ1802" s="2" t="s">
        <v>110</v>
      </c>
      <c r="AK1802" s="323">
        <v>44927</v>
      </c>
      <c r="AL1802" s="323">
        <v>45291</v>
      </c>
      <c r="AM1802" s="324">
        <v>8760</v>
      </c>
      <c r="AN1802" s="325">
        <v>206.17</v>
      </c>
      <c r="AO1802" s="274">
        <f t="shared" si="534"/>
        <v>1.02172</v>
      </c>
      <c r="AP1802" s="326">
        <f t="shared" si="542"/>
        <v>201.78718239830874</v>
      </c>
      <c r="AQ1802" s="296" t="str">
        <f t="shared" si="543"/>
        <v/>
      </c>
      <c r="AS1802" s="332">
        <v>44699</v>
      </c>
      <c r="AT1802" s="2" t="s">
        <v>115</v>
      </c>
      <c r="AU1802" s="2" t="s">
        <v>140</v>
      </c>
      <c r="AV1802" s="323">
        <v>45566</v>
      </c>
      <c r="AW1802" s="323">
        <v>45657</v>
      </c>
      <c r="AX1802" s="324">
        <v>2209</v>
      </c>
      <c r="AY1802" s="325">
        <v>197</v>
      </c>
      <c r="AZ1802" s="274">
        <f t="shared" si="535"/>
        <v>1.0359100000000001</v>
      </c>
      <c r="BA1802" s="326">
        <f t="shared" si="544"/>
        <v>190.17096079775268</v>
      </c>
      <c r="BB1802" s="296" t="str">
        <f t="shared" si="545"/>
        <v/>
      </c>
      <c r="BC1802" t="str">
        <f t="shared" si="536"/>
        <v/>
      </c>
      <c r="BF1802" s="332">
        <v>45062</v>
      </c>
      <c r="BG1802" s="2" t="s">
        <v>115</v>
      </c>
      <c r="BH1802" s="2" t="s">
        <v>152</v>
      </c>
      <c r="BI1802" s="323">
        <v>45931</v>
      </c>
      <c r="BJ1802" s="323">
        <v>46022</v>
      </c>
      <c r="BK1802" s="324">
        <v>2209</v>
      </c>
      <c r="BL1802" s="325">
        <v>138.02000000000001</v>
      </c>
      <c r="BM1802" s="274">
        <f t="shared" si="537"/>
        <v>0.97533000000000003</v>
      </c>
      <c r="BN1802" s="326">
        <f t="shared" si="546"/>
        <v>141.51107830170301</v>
      </c>
      <c r="BO1802" s="296" t="str">
        <f t="shared" si="547"/>
        <v/>
      </c>
      <c r="BP1802" t="str">
        <f t="shared" si="538"/>
        <v/>
      </c>
      <c r="BR1802" s="332">
        <v>45036</v>
      </c>
      <c r="BS1802" s="2" t="s">
        <v>108</v>
      </c>
      <c r="BT1802" s="2" t="s">
        <v>111</v>
      </c>
      <c r="BU1802" s="323">
        <v>45292</v>
      </c>
      <c r="BV1802" s="323">
        <v>45657</v>
      </c>
      <c r="BW1802" s="324">
        <v>8784</v>
      </c>
      <c r="BX1802" s="325">
        <v>148.16</v>
      </c>
      <c r="BY1802" s="274">
        <f t="shared" si="539"/>
        <v>0.98479000000000005</v>
      </c>
      <c r="BZ1802" s="326">
        <f t="shared" si="548"/>
        <v>150.44831893093959</v>
      </c>
      <c r="CA1802" s="296">
        <f t="shared" si="549"/>
        <v>150.44831893093959</v>
      </c>
    </row>
    <row r="1803" spans="23:79" x14ac:dyDescent="0.25">
      <c r="W1803" s="332">
        <v>44204</v>
      </c>
      <c r="X1803" s="2" t="s">
        <v>108</v>
      </c>
      <c r="Y1803" s="2" t="s">
        <v>135</v>
      </c>
      <c r="Z1803" s="323">
        <v>45658</v>
      </c>
      <c r="AA1803" s="323">
        <v>46022</v>
      </c>
      <c r="AB1803" s="324">
        <v>8760</v>
      </c>
      <c r="AC1803" s="325">
        <v>49.63</v>
      </c>
      <c r="AD1803" s="274">
        <f t="shared" si="533"/>
        <v>1.07931</v>
      </c>
      <c r="AE1803" s="326">
        <f t="shared" si="540"/>
        <v>45.983081783732203</v>
      </c>
      <c r="AF1803" s="296" t="str">
        <f t="shared" si="541"/>
        <v/>
      </c>
      <c r="AH1803" s="332">
        <v>44676</v>
      </c>
      <c r="AI1803" s="2" t="s">
        <v>108</v>
      </c>
      <c r="AJ1803" s="2" t="s">
        <v>111</v>
      </c>
      <c r="AK1803" s="323">
        <v>45292</v>
      </c>
      <c r="AL1803" s="323">
        <v>45657</v>
      </c>
      <c r="AM1803" s="324">
        <v>8784</v>
      </c>
      <c r="AN1803" s="325">
        <v>172.6</v>
      </c>
      <c r="AO1803" s="274">
        <f t="shared" si="534"/>
        <v>1.02172</v>
      </c>
      <c r="AP1803" s="326">
        <f t="shared" si="542"/>
        <v>168.93082253454958</v>
      </c>
      <c r="AQ1803" s="296">
        <f t="shared" si="543"/>
        <v>168.93082253454958</v>
      </c>
      <c r="AS1803" s="332">
        <v>44699</v>
      </c>
      <c r="AT1803" s="2" t="s">
        <v>115</v>
      </c>
      <c r="AU1803" s="2" t="s">
        <v>135</v>
      </c>
      <c r="AV1803" s="323">
        <v>45658</v>
      </c>
      <c r="AW1803" s="323">
        <v>45747</v>
      </c>
      <c r="AX1803" s="324">
        <v>2159</v>
      </c>
      <c r="AY1803" s="325"/>
      <c r="AZ1803" s="274">
        <f t="shared" si="535"/>
        <v>1.0359100000000001</v>
      </c>
      <c r="BA1803" s="326" t="str">
        <f t="shared" si="544"/>
        <v/>
      </c>
      <c r="BB1803" s="296" t="str">
        <f t="shared" si="545"/>
        <v/>
      </c>
      <c r="BC1803" t="str">
        <f t="shared" si="536"/>
        <v/>
      </c>
      <c r="BF1803" s="332">
        <v>45062</v>
      </c>
      <c r="BG1803" s="2" t="s">
        <v>115</v>
      </c>
      <c r="BH1803" s="2" t="s">
        <v>138</v>
      </c>
      <c r="BI1803" s="323">
        <v>46023</v>
      </c>
      <c r="BJ1803" s="323">
        <v>46112</v>
      </c>
      <c r="BK1803" s="324">
        <v>2159</v>
      </c>
      <c r="BL1803" s="325"/>
      <c r="BM1803" s="274">
        <f t="shared" si="537"/>
        <v>0.97533000000000003</v>
      </c>
      <c r="BN1803" s="326" t="str">
        <f t="shared" si="546"/>
        <v/>
      </c>
      <c r="BO1803" s="296" t="str">
        <f t="shared" si="547"/>
        <v/>
      </c>
      <c r="BP1803" t="str">
        <f t="shared" si="538"/>
        <v/>
      </c>
      <c r="BR1803" s="332">
        <v>45036</v>
      </c>
      <c r="BS1803" s="2" t="s">
        <v>108</v>
      </c>
      <c r="BT1803" s="2" t="s">
        <v>135</v>
      </c>
      <c r="BU1803" s="323">
        <v>45658</v>
      </c>
      <c r="BV1803" s="323">
        <v>46022</v>
      </c>
      <c r="BW1803" s="324">
        <v>8760</v>
      </c>
      <c r="BX1803" s="325">
        <v>127.31</v>
      </c>
      <c r="BY1803" s="274">
        <f t="shared" si="539"/>
        <v>0.98479000000000005</v>
      </c>
      <c r="BZ1803" s="326">
        <f t="shared" si="548"/>
        <v>129.27629240751835</v>
      </c>
      <c r="CA1803" s="296" t="str">
        <f t="shared" si="549"/>
        <v/>
      </c>
    </row>
    <row r="1804" spans="23:79" x14ac:dyDescent="0.25">
      <c r="W1804" s="332">
        <v>44204</v>
      </c>
      <c r="X1804" s="2" t="s">
        <v>108</v>
      </c>
      <c r="Y1804" s="2" t="s">
        <v>138</v>
      </c>
      <c r="Z1804" s="323">
        <v>46023</v>
      </c>
      <c r="AA1804" s="323">
        <v>46387</v>
      </c>
      <c r="AB1804" s="324">
        <v>8760</v>
      </c>
      <c r="AC1804" s="325">
        <v>50.1</v>
      </c>
      <c r="AD1804" s="274">
        <f t="shared" si="533"/>
        <v>1.07931</v>
      </c>
      <c r="AE1804" s="326">
        <f t="shared" si="540"/>
        <v>46.418545181643829</v>
      </c>
      <c r="AF1804" s="296" t="str">
        <f t="shared" si="541"/>
        <v/>
      </c>
      <c r="AH1804" s="332">
        <v>44676</v>
      </c>
      <c r="AI1804" s="2" t="s">
        <v>108</v>
      </c>
      <c r="AJ1804" s="2" t="s">
        <v>135</v>
      </c>
      <c r="AK1804" s="323">
        <v>45658</v>
      </c>
      <c r="AL1804" s="323">
        <v>46022</v>
      </c>
      <c r="AM1804" s="324">
        <v>8760</v>
      </c>
      <c r="AN1804" s="325">
        <v>147.75</v>
      </c>
      <c r="AO1804" s="274">
        <f t="shared" si="534"/>
        <v>1.02172</v>
      </c>
      <c r="AP1804" s="326">
        <f t="shared" si="542"/>
        <v>144.60909055318484</v>
      </c>
      <c r="AQ1804" s="296" t="str">
        <f t="shared" si="543"/>
        <v/>
      </c>
      <c r="AS1804" s="332">
        <v>44698</v>
      </c>
      <c r="AT1804" s="2" t="s">
        <v>115</v>
      </c>
      <c r="AU1804" s="2" t="s">
        <v>200</v>
      </c>
      <c r="AV1804" s="323">
        <v>44743</v>
      </c>
      <c r="AW1804" s="323">
        <v>44834</v>
      </c>
      <c r="AX1804" s="324">
        <v>2208</v>
      </c>
      <c r="AY1804" s="325">
        <v>227.79</v>
      </c>
      <c r="AZ1804" s="274">
        <f t="shared" si="535"/>
        <v>1.0359100000000001</v>
      </c>
      <c r="BA1804" s="326">
        <f t="shared" si="544"/>
        <v>219.89362010213239</v>
      </c>
      <c r="BB1804" s="296" t="str">
        <f t="shared" si="545"/>
        <v/>
      </c>
      <c r="BC1804" t="str">
        <f t="shared" si="536"/>
        <v/>
      </c>
      <c r="BF1804" s="332">
        <v>45061</v>
      </c>
      <c r="BG1804" s="2" t="s">
        <v>115</v>
      </c>
      <c r="BH1804" s="2" t="s">
        <v>137</v>
      </c>
      <c r="BI1804" s="323">
        <v>45108</v>
      </c>
      <c r="BJ1804" s="323">
        <v>45199</v>
      </c>
      <c r="BK1804" s="324">
        <v>2208</v>
      </c>
      <c r="BL1804" s="325">
        <v>98.9</v>
      </c>
      <c r="BM1804" s="274">
        <f t="shared" si="537"/>
        <v>0.97533000000000003</v>
      </c>
      <c r="BN1804" s="326">
        <f t="shared" si="546"/>
        <v>101.4015769021767</v>
      </c>
      <c r="BO1804" s="296" t="str">
        <f t="shared" si="547"/>
        <v/>
      </c>
      <c r="BP1804" t="str">
        <f t="shared" si="538"/>
        <v/>
      </c>
      <c r="BR1804" s="332">
        <v>45036</v>
      </c>
      <c r="BS1804" s="2" t="s">
        <v>108</v>
      </c>
      <c r="BT1804" s="2" t="s">
        <v>138</v>
      </c>
      <c r="BU1804" s="323">
        <v>46023</v>
      </c>
      <c r="BV1804" s="323">
        <v>46387</v>
      </c>
      <c r="BW1804" s="324">
        <v>8760</v>
      </c>
      <c r="BX1804" s="325">
        <v>111.56</v>
      </c>
      <c r="BY1804" s="274">
        <f t="shared" si="539"/>
        <v>0.98479000000000005</v>
      </c>
      <c r="BZ1804" s="326">
        <f t="shared" si="548"/>
        <v>113.28303496176849</v>
      </c>
      <c r="CA1804" s="296" t="str">
        <f t="shared" si="549"/>
        <v/>
      </c>
    </row>
    <row r="1805" spans="23:79" x14ac:dyDescent="0.25">
      <c r="W1805" s="332">
        <v>44204</v>
      </c>
      <c r="X1805" s="2" t="s">
        <v>108</v>
      </c>
      <c r="Y1805" s="2" t="s">
        <v>141</v>
      </c>
      <c r="Z1805" s="323">
        <v>46388</v>
      </c>
      <c r="AA1805" s="323">
        <v>46752</v>
      </c>
      <c r="AB1805" s="324">
        <v>8760</v>
      </c>
      <c r="AC1805" s="325">
        <v>50.58</v>
      </c>
      <c r="AD1805" s="274">
        <f t="shared" si="533"/>
        <v>1.07931</v>
      </c>
      <c r="AE1805" s="326">
        <f t="shared" si="540"/>
        <v>46.863273758234428</v>
      </c>
      <c r="AF1805" s="296" t="str">
        <f t="shared" si="541"/>
        <v/>
      </c>
      <c r="AH1805" s="332">
        <v>44676</v>
      </c>
      <c r="AI1805" s="2" t="s">
        <v>108</v>
      </c>
      <c r="AJ1805" s="2" t="s">
        <v>138</v>
      </c>
      <c r="AK1805" s="323">
        <v>46023</v>
      </c>
      <c r="AL1805" s="323">
        <v>46387</v>
      </c>
      <c r="AM1805" s="324">
        <v>8760</v>
      </c>
      <c r="AN1805" s="325">
        <v>129.69</v>
      </c>
      <c r="AO1805" s="274">
        <f t="shared" si="534"/>
        <v>1.02172</v>
      </c>
      <c r="AP1805" s="326">
        <f t="shared" si="542"/>
        <v>126.93301491602396</v>
      </c>
      <c r="AQ1805" s="296" t="str">
        <f t="shared" si="543"/>
        <v/>
      </c>
      <c r="AS1805" s="332">
        <v>44698</v>
      </c>
      <c r="AT1805" s="2" t="s">
        <v>115</v>
      </c>
      <c r="AU1805" s="2" t="s">
        <v>186</v>
      </c>
      <c r="AV1805" s="323">
        <v>44835</v>
      </c>
      <c r="AW1805" s="323">
        <v>44926</v>
      </c>
      <c r="AX1805" s="324">
        <v>2209</v>
      </c>
      <c r="AY1805" s="325">
        <v>265.5</v>
      </c>
      <c r="AZ1805" s="274">
        <f t="shared" si="535"/>
        <v>1.0359100000000001</v>
      </c>
      <c r="BA1805" s="326">
        <f t="shared" si="544"/>
        <v>256.29639640509311</v>
      </c>
      <c r="BB1805" s="296" t="str">
        <f t="shared" si="545"/>
        <v/>
      </c>
      <c r="BC1805" t="str">
        <f t="shared" si="536"/>
        <v/>
      </c>
      <c r="BF1805" s="332">
        <v>45061</v>
      </c>
      <c r="BG1805" s="2" t="s">
        <v>115</v>
      </c>
      <c r="BH1805" s="2" t="s">
        <v>116</v>
      </c>
      <c r="BI1805" s="323">
        <v>45200</v>
      </c>
      <c r="BJ1805" s="323">
        <v>45291</v>
      </c>
      <c r="BK1805" s="324">
        <v>2209</v>
      </c>
      <c r="BL1805" s="325">
        <v>132.26</v>
      </c>
      <c r="BM1805" s="274">
        <f t="shared" si="537"/>
        <v>0.97533000000000003</v>
      </c>
      <c r="BN1805" s="326">
        <f t="shared" si="546"/>
        <v>135.60538484410404</v>
      </c>
      <c r="BO1805" s="296">
        <f t="shared" si="547"/>
        <v>135.60538484410404</v>
      </c>
      <c r="BP1805">
        <f t="shared" si="538"/>
        <v>1</v>
      </c>
      <c r="BR1805" s="332">
        <v>45036</v>
      </c>
      <c r="BS1805" s="2" t="s">
        <v>108</v>
      </c>
      <c r="BT1805" s="2" t="s">
        <v>141</v>
      </c>
      <c r="BU1805" s="323">
        <v>46388</v>
      </c>
      <c r="BV1805" s="323">
        <v>46752</v>
      </c>
      <c r="BW1805" s="324">
        <v>8760</v>
      </c>
      <c r="BX1805" s="325">
        <v>101.38</v>
      </c>
      <c r="BY1805" s="274">
        <f t="shared" si="539"/>
        <v>0.98479000000000005</v>
      </c>
      <c r="BZ1805" s="326">
        <f t="shared" si="548"/>
        <v>102.94580570476954</v>
      </c>
      <c r="CA1805" s="296" t="str">
        <f t="shared" si="549"/>
        <v/>
      </c>
    </row>
    <row r="1806" spans="23:79" x14ac:dyDescent="0.25">
      <c r="W1806" s="332">
        <v>44203</v>
      </c>
      <c r="X1806" s="2" t="s">
        <v>108</v>
      </c>
      <c r="Y1806" s="2" t="s">
        <v>133</v>
      </c>
      <c r="Z1806" s="323">
        <v>44562</v>
      </c>
      <c r="AA1806" s="323">
        <v>44926</v>
      </c>
      <c r="AB1806" s="324">
        <v>8760</v>
      </c>
      <c r="AC1806" s="325">
        <v>50.6</v>
      </c>
      <c r="AD1806" s="274">
        <f t="shared" si="533"/>
        <v>1.07931</v>
      </c>
      <c r="AE1806" s="326">
        <f t="shared" si="540"/>
        <v>46.881804115592374</v>
      </c>
      <c r="AF1806" s="296" t="str">
        <f t="shared" si="541"/>
        <v/>
      </c>
      <c r="AH1806" s="332">
        <v>44676</v>
      </c>
      <c r="AI1806" s="2" t="s">
        <v>108</v>
      </c>
      <c r="AJ1806" s="2" t="s">
        <v>141</v>
      </c>
      <c r="AK1806" s="323">
        <v>46388</v>
      </c>
      <c r="AL1806" s="323">
        <v>46752</v>
      </c>
      <c r="AM1806" s="324">
        <v>8760</v>
      </c>
      <c r="AN1806" s="325">
        <v>122.44</v>
      </c>
      <c r="AO1806" s="274">
        <f t="shared" si="534"/>
        <v>1.02172</v>
      </c>
      <c r="AP1806" s="326">
        <f t="shared" si="542"/>
        <v>119.83713737618918</v>
      </c>
      <c r="AQ1806" s="296" t="str">
        <f t="shared" si="543"/>
        <v/>
      </c>
      <c r="AS1806" s="332">
        <v>44698</v>
      </c>
      <c r="AT1806" s="2" t="s">
        <v>115</v>
      </c>
      <c r="AU1806" s="2" t="s">
        <v>110</v>
      </c>
      <c r="AV1806" s="323">
        <v>44927</v>
      </c>
      <c r="AW1806" s="323">
        <v>45016</v>
      </c>
      <c r="AX1806" s="324">
        <v>2159</v>
      </c>
      <c r="AY1806" s="325">
        <v>283.54000000000002</v>
      </c>
      <c r="AZ1806" s="274">
        <f t="shared" si="535"/>
        <v>1.0359100000000001</v>
      </c>
      <c r="BA1806" s="326">
        <f t="shared" si="544"/>
        <v>273.71103667307005</v>
      </c>
      <c r="BB1806" s="296" t="str">
        <f t="shared" si="545"/>
        <v/>
      </c>
      <c r="BC1806" t="str">
        <f t="shared" si="536"/>
        <v/>
      </c>
      <c r="BF1806" s="332">
        <v>45061</v>
      </c>
      <c r="BG1806" s="2" t="s">
        <v>115</v>
      </c>
      <c r="BH1806" s="2" t="s">
        <v>111</v>
      </c>
      <c r="BI1806" s="323">
        <v>45292</v>
      </c>
      <c r="BJ1806" s="323">
        <v>45382</v>
      </c>
      <c r="BK1806" s="324">
        <v>2183</v>
      </c>
      <c r="BL1806" s="325">
        <v>153.16</v>
      </c>
      <c r="BM1806" s="274">
        <f t="shared" si="537"/>
        <v>0.97533000000000003</v>
      </c>
      <c r="BN1806" s="326">
        <f t="shared" si="546"/>
        <v>157.03402950796141</v>
      </c>
      <c r="BO1806" s="296">
        <f t="shared" si="547"/>
        <v>157.03402950796141</v>
      </c>
      <c r="BP1806">
        <f t="shared" si="538"/>
        <v>1</v>
      </c>
      <c r="BR1806" s="332">
        <v>45036</v>
      </c>
      <c r="BS1806" s="2" t="s">
        <v>108</v>
      </c>
      <c r="BT1806" s="2" t="s">
        <v>143</v>
      </c>
      <c r="BU1806" s="323">
        <v>46753</v>
      </c>
      <c r="BV1806" s="323">
        <v>47118</v>
      </c>
      <c r="BW1806" s="324">
        <v>8784</v>
      </c>
      <c r="BX1806" s="325">
        <v>101.39</v>
      </c>
      <c r="BY1806" s="274">
        <f t="shared" si="539"/>
        <v>0.98479000000000005</v>
      </c>
      <c r="BZ1806" s="326">
        <f t="shared" si="548"/>
        <v>102.95596015394145</v>
      </c>
      <c r="CA1806" s="296" t="str">
        <f t="shared" si="549"/>
        <v/>
      </c>
    </row>
    <row r="1807" spans="23:79" x14ac:dyDescent="0.25">
      <c r="W1807" s="332">
        <v>44203</v>
      </c>
      <c r="X1807" s="2" t="s">
        <v>108</v>
      </c>
      <c r="Y1807" s="2" t="s">
        <v>110</v>
      </c>
      <c r="Z1807" s="323">
        <v>44927</v>
      </c>
      <c r="AA1807" s="323">
        <v>45291</v>
      </c>
      <c r="AB1807" s="324">
        <v>8760</v>
      </c>
      <c r="AC1807" s="325">
        <v>50.92</v>
      </c>
      <c r="AD1807" s="274">
        <f t="shared" si="533"/>
        <v>1.07931</v>
      </c>
      <c r="AE1807" s="326">
        <f t="shared" si="540"/>
        <v>47.17828983331944</v>
      </c>
      <c r="AF1807" s="296" t="str">
        <f t="shared" si="541"/>
        <v/>
      </c>
      <c r="AH1807" s="332">
        <v>44676</v>
      </c>
      <c r="AI1807" s="2" t="s">
        <v>108</v>
      </c>
      <c r="AJ1807" s="2" t="s">
        <v>143</v>
      </c>
      <c r="AK1807" s="323">
        <v>46753</v>
      </c>
      <c r="AL1807" s="323">
        <v>47118</v>
      </c>
      <c r="AM1807" s="324">
        <v>8784</v>
      </c>
      <c r="AN1807" s="325">
        <v>120.46</v>
      </c>
      <c r="AO1807" s="274">
        <f t="shared" si="534"/>
        <v>1.02172</v>
      </c>
      <c r="AP1807" s="326">
        <f t="shared" si="542"/>
        <v>117.89922875151704</v>
      </c>
      <c r="AQ1807" s="296" t="str">
        <f t="shared" si="543"/>
        <v/>
      </c>
      <c r="AS1807" s="332">
        <v>44698</v>
      </c>
      <c r="AT1807" s="2" t="s">
        <v>115</v>
      </c>
      <c r="AU1807" s="2" t="s">
        <v>134</v>
      </c>
      <c r="AV1807" s="323">
        <v>45017</v>
      </c>
      <c r="AW1807" s="323">
        <v>45107</v>
      </c>
      <c r="AX1807" s="324">
        <v>2184</v>
      </c>
      <c r="AY1807" s="325">
        <v>198.01</v>
      </c>
      <c r="AZ1807" s="274">
        <f t="shared" si="535"/>
        <v>1.0359100000000001</v>
      </c>
      <c r="BA1807" s="326">
        <f t="shared" si="544"/>
        <v>191.14594897240104</v>
      </c>
      <c r="BB1807" s="296" t="str">
        <f t="shared" si="545"/>
        <v/>
      </c>
      <c r="BC1807" t="str">
        <f t="shared" si="536"/>
        <v/>
      </c>
      <c r="BF1807" s="332">
        <v>45061</v>
      </c>
      <c r="BG1807" s="2" t="s">
        <v>115</v>
      </c>
      <c r="BH1807" s="2" t="s">
        <v>117</v>
      </c>
      <c r="BI1807" s="323">
        <v>45383</v>
      </c>
      <c r="BJ1807" s="323">
        <v>45473</v>
      </c>
      <c r="BK1807" s="324">
        <v>2184</v>
      </c>
      <c r="BL1807" s="325">
        <v>121.49</v>
      </c>
      <c r="BM1807" s="274">
        <f t="shared" si="537"/>
        <v>0.97533000000000003</v>
      </c>
      <c r="BN1807" s="326">
        <f t="shared" si="546"/>
        <v>124.56296843119763</v>
      </c>
      <c r="BO1807" s="296">
        <f t="shared" si="547"/>
        <v>124.56296843119763</v>
      </c>
      <c r="BP1807">
        <f t="shared" si="538"/>
        <v>1</v>
      </c>
      <c r="BR1807" s="332">
        <v>45036</v>
      </c>
      <c r="BS1807" s="2" t="s">
        <v>108</v>
      </c>
      <c r="BT1807" s="2" t="s">
        <v>146</v>
      </c>
      <c r="BU1807" s="323">
        <v>47119</v>
      </c>
      <c r="BV1807" s="323">
        <v>47483</v>
      </c>
      <c r="BW1807" s="324">
        <v>8760</v>
      </c>
      <c r="BX1807" s="325">
        <v>98.89</v>
      </c>
      <c r="BY1807" s="274">
        <f t="shared" si="539"/>
        <v>0.98479000000000005</v>
      </c>
      <c r="BZ1807" s="326">
        <f t="shared" si="548"/>
        <v>100.41734786096528</v>
      </c>
      <c r="CA1807" s="296" t="str">
        <f t="shared" si="549"/>
        <v/>
      </c>
    </row>
    <row r="1808" spans="23:79" x14ac:dyDescent="0.25">
      <c r="W1808" s="332">
        <v>44203</v>
      </c>
      <c r="X1808" s="2" t="s">
        <v>108</v>
      </c>
      <c r="Y1808" s="2" t="s">
        <v>111</v>
      </c>
      <c r="Z1808" s="323">
        <v>45292</v>
      </c>
      <c r="AA1808" s="323">
        <v>45657</v>
      </c>
      <c r="AB1808" s="324">
        <v>8784</v>
      </c>
      <c r="AC1808" s="325">
        <v>49.78</v>
      </c>
      <c r="AD1808" s="274">
        <f t="shared" si="533"/>
        <v>1.07931</v>
      </c>
      <c r="AE1808" s="326">
        <f t="shared" si="540"/>
        <v>46.122059463916763</v>
      </c>
      <c r="AF1808" s="296" t="str">
        <f t="shared" si="541"/>
        <v/>
      </c>
      <c r="AH1808" s="332">
        <v>44676</v>
      </c>
      <c r="AI1808" s="2" t="s">
        <v>108</v>
      </c>
      <c r="AJ1808" s="2" t="s">
        <v>146</v>
      </c>
      <c r="AK1808" s="323">
        <v>47119</v>
      </c>
      <c r="AL1808" s="323">
        <v>47483</v>
      </c>
      <c r="AM1808" s="324">
        <v>8760</v>
      </c>
      <c r="AN1808" s="325">
        <v>115.74</v>
      </c>
      <c r="AO1808" s="274">
        <f t="shared" si="534"/>
        <v>1.02172</v>
      </c>
      <c r="AP1808" s="326">
        <f t="shared" si="542"/>
        <v>113.2795677876522</v>
      </c>
      <c r="AQ1808" s="296" t="str">
        <f t="shared" si="543"/>
        <v/>
      </c>
      <c r="AS1808" s="332">
        <v>44698</v>
      </c>
      <c r="AT1808" s="2" t="s">
        <v>115</v>
      </c>
      <c r="AU1808" s="2" t="s">
        <v>137</v>
      </c>
      <c r="AV1808" s="323">
        <v>45108</v>
      </c>
      <c r="AW1808" s="323">
        <v>45199</v>
      </c>
      <c r="AX1808" s="324">
        <v>2208</v>
      </c>
      <c r="AY1808" s="325">
        <v>197.79</v>
      </c>
      <c r="AZ1808" s="274">
        <f t="shared" si="535"/>
        <v>1.0359100000000001</v>
      </c>
      <c r="BA1808" s="326">
        <f t="shared" si="544"/>
        <v>190.93357531059644</v>
      </c>
      <c r="BB1808" s="296" t="str">
        <f t="shared" si="545"/>
        <v/>
      </c>
      <c r="BC1808" t="str">
        <f t="shared" si="536"/>
        <v/>
      </c>
      <c r="BF1808" s="332">
        <v>45061</v>
      </c>
      <c r="BG1808" s="2" t="s">
        <v>115</v>
      </c>
      <c r="BH1808" s="2" t="s">
        <v>118</v>
      </c>
      <c r="BI1808" s="323">
        <v>45474</v>
      </c>
      <c r="BJ1808" s="323">
        <v>45565</v>
      </c>
      <c r="BK1808" s="324">
        <v>2208</v>
      </c>
      <c r="BL1808" s="325">
        <v>126.12</v>
      </c>
      <c r="BM1808" s="274">
        <f t="shared" si="537"/>
        <v>0.97533000000000003</v>
      </c>
      <c r="BN1808" s="326">
        <f t="shared" si="546"/>
        <v>129.31007966534403</v>
      </c>
      <c r="BO1808" s="296">
        <f t="shared" si="547"/>
        <v>129.31007966534403</v>
      </c>
      <c r="BP1808">
        <f t="shared" si="538"/>
        <v>1</v>
      </c>
      <c r="BR1808" s="332">
        <v>45036</v>
      </c>
      <c r="BS1808" s="2" t="s">
        <v>108</v>
      </c>
      <c r="BT1808" s="2" t="s">
        <v>149</v>
      </c>
      <c r="BU1808" s="323">
        <v>47484</v>
      </c>
      <c r="BV1808" s="323">
        <v>47848</v>
      </c>
      <c r="BW1808" s="324">
        <v>8760</v>
      </c>
      <c r="BX1808" s="325">
        <v>99.19</v>
      </c>
      <c r="BY1808" s="274">
        <f t="shared" si="539"/>
        <v>0.98479000000000005</v>
      </c>
      <c r="BZ1808" s="326">
        <f t="shared" si="548"/>
        <v>100.72198133612241</v>
      </c>
      <c r="CA1808" s="296" t="str">
        <f t="shared" si="549"/>
        <v/>
      </c>
    </row>
    <row r="1809" spans="23:79" x14ac:dyDescent="0.25">
      <c r="W1809" s="332">
        <v>44203</v>
      </c>
      <c r="X1809" s="2" t="s">
        <v>108</v>
      </c>
      <c r="Y1809" s="2" t="s">
        <v>135</v>
      </c>
      <c r="Z1809" s="323">
        <v>45658</v>
      </c>
      <c r="AA1809" s="323">
        <v>46022</v>
      </c>
      <c r="AB1809" s="324">
        <v>8760</v>
      </c>
      <c r="AC1809" s="325">
        <v>49.33</v>
      </c>
      <c r="AD1809" s="274">
        <f t="shared" si="533"/>
        <v>1.07931</v>
      </c>
      <c r="AE1809" s="326">
        <f t="shared" si="540"/>
        <v>45.705126423363076</v>
      </c>
      <c r="AF1809" s="296" t="str">
        <f t="shared" si="541"/>
        <v/>
      </c>
      <c r="AH1809" s="332">
        <v>44676</v>
      </c>
      <c r="AI1809" s="2" t="s">
        <v>108</v>
      </c>
      <c r="AJ1809" s="2" t="s">
        <v>149</v>
      </c>
      <c r="AK1809" s="323">
        <v>47484</v>
      </c>
      <c r="AL1809" s="323">
        <v>47848</v>
      </c>
      <c r="AM1809" s="324">
        <v>8760</v>
      </c>
      <c r="AN1809" s="325">
        <v>114.82</v>
      </c>
      <c r="AO1809" s="274">
        <f t="shared" si="534"/>
        <v>1.02172</v>
      </c>
      <c r="AP1809" s="326">
        <f t="shared" si="542"/>
        <v>112.37912539639039</v>
      </c>
      <c r="AQ1809" s="296" t="str">
        <f t="shared" si="543"/>
        <v/>
      </c>
      <c r="AS1809" s="332">
        <v>44698</v>
      </c>
      <c r="AT1809" s="2" t="s">
        <v>115</v>
      </c>
      <c r="AU1809" s="2" t="s">
        <v>116</v>
      </c>
      <c r="AV1809" s="323">
        <v>45200</v>
      </c>
      <c r="AW1809" s="323">
        <v>45291</v>
      </c>
      <c r="AX1809" s="324">
        <v>2209</v>
      </c>
      <c r="AY1809" s="325">
        <v>252.92</v>
      </c>
      <c r="AZ1809" s="274">
        <f t="shared" si="535"/>
        <v>1.0359100000000001</v>
      </c>
      <c r="BA1809" s="326">
        <f t="shared" si="544"/>
        <v>244.15248428917567</v>
      </c>
      <c r="BB1809" s="296" t="str">
        <f t="shared" si="545"/>
        <v/>
      </c>
      <c r="BC1809">
        <f t="shared" si="536"/>
        <v>1</v>
      </c>
      <c r="BF1809" s="332">
        <v>45061</v>
      </c>
      <c r="BG1809" s="2" t="s">
        <v>115</v>
      </c>
      <c r="BH1809" s="2" t="s">
        <v>140</v>
      </c>
      <c r="BI1809" s="323">
        <v>45566</v>
      </c>
      <c r="BJ1809" s="323">
        <v>45657</v>
      </c>
      <c r="BK1809" s="324">
        <v>2209</v>
      </c>
      <c r="BL1809" s="325">
        <v>154.15</v>
      </c>
      <c r="BM1809" s="274">
        <f t="shared" si="537"/>
        <v>0.97533000000000003</v>
      </c>
      <c r="BN1809" s="326">
        <f t="shared" si="546"/>
        <v>158.04907057098623</v>
      </c>
      <c r="BO1809" s="296" t="str">
        <f t="shared" si="547"/>
        <v/>
      </c>
      <c r="BP1809" t="str">
        <f t="shared" si="538"/>
        <v/>
      </c>
      <c r="BR1809" s="332">
        <v>45036</v>
      </c>
      <c r="BS1809" s="2" t="s">
        <v>108</v>
      </c>
      <c r="BT1809" s="2" t="s">
        <v>153</v>
      </c>
      <c r="BU1809" s="323">
        <v>47849</v>
      </c>
      <c r="BV1809" s="323">
        <v>48213</v>
      </c>
      <c r="BW1809" s="324">
        <v>8760</v>
      </c>
      <c r="BX1809" s="325">
        <v>98.91</v>
      </c>
      <c r="BY1809" s="274">
        <f t="shared" si="539"/>
        <v>0.98479000000000005</v>
      </c>
      <c r="BZ1809" s="326">
        <f t="shared" si="548"/>
        <v>100.43765675930908</v>
      </c>
      <c r="CA1809" s="296" t="str">
        <f t="shared" si="549"/>
        <v/>
      </c>
    </row>
    <row r="1810" spans="23:79" x14ac:dyDescent="0.25">
      <c r="W1810" s="332">
        <v>44203</v>
      </c>
      <c r="X1810" s="2" t="s">
        <v>108</v>
      </c>
      <c r="Y1810" s="2" t="s">
        <v>138</v>
      </c>
      <c r="Z1810" s="323">
        <v>46023</v>
      </c>
      <c r="AA1810" s="323">
        <v>46387</v>
      </c>
      <c r="AB1810" s="324">
        <v>8760</v>
      </c>
      <c r="AC1810" s="325">
        <v>49.8</v>
      </c>
      <c r="AD1810" s="274">
        <f t="shared" si="533"/>
        <v>1.07931</v>
      </c>
      <c r="AE1810" s="326">
        <f t="shared" si="540"/>
        <v>46.140589821274702</v>
      </c>
      <c r="AF1810" s="296" t="str">
        <f t="shared" si="541"/>
        <v/>
      </c>
      <c r="AH1810" s="332">
        <v>44676</v>
      </c>
      <c r="AI1810" s="2" t="s">
        <v>108</v>
      </c>
      <c r="AJ1810" s="2" t="s">
        <v>153</v>
      </c>
      <c r="AK1810" s="323">
        <v>47849</v>
      </c>
      <c r="AL1810" s="323">
        <v>48213</v>
      </c>
      <c r="AM1810" s="324">
        <v>8760</v>
      </c>
      <c r="AN1810" s="325">
        <v>113.94</v>
      </c>
      <c r="AO1810" s="274">
        <f t="shared" si="534"/>
        <v>1.02172</v>
      </c>
      <c r="AP1810" s="326">
        <f t="shared" si="542"/>
        <v>111.51783267431391</v>
      </c>
      <c r="AQ1810" s="296" t="str">
        <f t="shared" si="543"/>
        <v/>
      </c>
      <c r="AS1810" s="332">
        <v>44698</v>
      </c>
      <c r="AT1810" s="2" t="s">
        <v>115</v>
      </c>
      <c r="AU1810" s="2" t="s">
        <v>111</v>
      </c>
      <c r="AV1810" s="323">
        <v>45292</v>
      </c>
      <c r="AW1810" s="323">
        <v>45382</v>
      </c>
      <c r="AX1810" s="324">
        <v>2183</v>
      </c>
      <c r="AY1810" s="325">
        <v>238.54</v>
      </c>
      <c r="AZ1810" s="274">
        <f t="shared" si="535"/>
        <v>1.0359100000000001</v>
      </c>
      <c r="BA1810" s="326">
        <f t="shared" si="544"/>
        <v>230.2709694857661</v>
      </c>
      <c r="BB1810" s="296" t="str">
        <f t="shared" si="545"/>
        <v/>
      </c>
      <c r="BC1810">
        <f t="shared" si="536"/>
        <v>1</v>
      </c>
      <c r="BF1810" s="332">
        <v>45061</v>
      </c>
      <c r="BG1810" s="2" t="s">
        <v>115</v>
      </c>
      <c r="BH1810" s="2" t="s">
        <v>135</v>
      </c>
      <c r="BI1810" s="323">
        <v>45658</v>
      </c>
      <c r="BJ1810" s="323">
        <v>45747</v>
      </c>
      <c r="BK1810" s="324">
        <v>2159</v>
      </c>
      <c r="BL1810" s="325">
        <v>157.44999999999999</v>
      </c>
      <c r="BM1810" s="274">
        <f t="shared" si="537"/>
        <v>0.97533000000000003</v>
      </c>
      <c r="BN1810" s="326">
        <f t="shared" si="546"/>
        <v>161.43254078106895</v>
      </c>
      <c r="BO1810" s="296" t="str">
        <f t="shared" si="547"/>
        <v/>
      </c>
      <c r="BP1810" t="str">
        <f t="shared" si="538"/>
        <v/>
      </c>
      <c r="BR1810" s="332">
        <v>45036</v>
      </c>
      <c r="BS1810" s="2" t="s">
        <v>108</v>
      </c>
      <c r="BT1810" s="2" t="s">
        <v>155</v>
      </c>
      <c r="BU1810" s="323">
        <v>48214</v>
      </c>
      <c r="BV1810" s="323">
        <v>48579</v>
      </c>
      <c r="BW1810" s="324">
        <v>8784</v>
      </c>
      <c r="BX1810" s="325">
        <v>98.41</v>
      </c>
      <c r="BY1810" s="274">
        <f t="shared" si="539"/>
        <v>0.98479000000000005</v>
      </c>
      <c r="BZ1810" s="326">
        <f t="shared" si="548"/>
        <v>99.929934300713853</v>
      </c>
      <c r="CA1810" s="296" t="str">
        <f t="shared" si="549"/>
        <v/>
      </c>
    </row>
    <row r="1811" spans="23:79" x14ac:dyDescent="0.25">
      <c r="W1811" s="332">
        <v>44203</v>
      </c>
      <c r="X1811" s="2" t="s">
        <v>108</v>
      </c>
      <c r="Y1811" s="2" t="s">
        <v>141</v>
      </c>
      <c r="Z1811" s="323">
        <v>46388</v>
      </c>
      <c r="AA1811" s="323">
        <v>46752</v>
      </c>
      <c r="AB1811" s="324">
        <v>8760</v>
      </c>
      <c r="AC1811" s="325">
        <v>50.28</v>
      </c>
      <c r="AD1811" s="274">
        <f t="shared" si="533"/>
        <v>1.07931</v>
      </c>
      <c r="AE1811" s="326">
        <f t="shared" si="540"/>
        <v>46.585318397865301</v>
      </c>
      <c r="AF1811" s="296" t="str">
        <f t="shared" si="541"/>
        <v/>
      </c>
      <c r="AH1811" s="332">
        <v>44676</v>
      </c>
      <c r="AI1811" s="2" t="s">
        <v>108</v>
      </c>
      <c r="AJ1811" s="2" t="s">
        <v>155</v>
      </c>
      <c r="AK1811" s="323">
        <v>48214</v>
      </c>
      <c r="AL1811" s="323">
        <v>48579</v>
      </c>
      <c r="AM1811" s="324">
        <v>8784</v>
      </c>
      <c r="AN1811" s="325">
        <v>112.99</v>
      </c>
      <c r="AO1811" s="274">
        <f t="shared" si="534"/>
        <v>1.02172</v>
      </c>
      <c r="AP1811" s="326">
        <f t="shared" si="542"/>
        <v>110.58802803116313</v>
      </c>
      <c r="AQ1811" s="296" t="str">
        <f t="shared" si="543"/>
        <v/>
      </c>
      <c r="AS1811" s="332">
        <v>44698</v>
      </c>
      <c r="AT1811" s="2" t="s">
        <v>115</v>
      </c>
      <c r="AU1811" s="2" t="s">
        <v>117</v>
      </c>
      <c r="AV1811" s="323">
        <v>45383</v>
      </c>
      <c r="AW1811" s="323">
        <v>45473</v>
      </c>
      <c r="AX1811" s="324">
        <v>2184</v>
      </c>
      <c r="AY1811" s="325">
        <v>161.54</v>
      </c>
      <c r="AZ1811" s="274">
        <f t="shared" si="535"/>
        <v>1.0359100000000001</v>
      </c>
      <c r="BA1811" s="326">
        <f t="shared" si="544"/>
        <v>155.94018785415719</v>
      </c>
      <c r="BB1811" s="296" t="str">
        <f t="shared" si="545"/>
        <v/>
      </c>
      <c r="BC1811">
        <f t="shared" si="536"/>
        <v>1</v>
      </c>
      <c r="BF1811" s="332">
        <v>45061</v>
      </c>
      <c r="BG1811" s="2" t="s">
        <v>115</v>
      </c>
      <c r="BH1811" s="2" t="s">
        <v>145</v>
      </c>
      <c r="BI1811" s="323">
        <v>45748</v>
      </c>
      <c r="BJ1811" s="323">
        <v>45838</v>
      </c>
      <c r="BK1811" s="324">
        <v>2184</v>
      </c>
      <c r="BL1811" s="325">
        <v>98.63</v>
      </c>
      <c r="BM1811" s="274">
        <f t="shared" si="537"/>
        <v>0.97533000000000003</v>
      </c>
      <c r="BN1811" s="326">
        <f t="shared" si="546"/>
        <v>101.12474752135174</v>
      </c>
      <c r="BO1811" s="296" t="str">
        <f t="shared" si="547"/>
        <v/>
      </c>
      <c r="BP1811" t="str">
        <f t="shared" si="538"/>
        <v/>
      </c>
      <c r="BR1811" s="332">
        <v>45036</v>
      </c>
      <c r="BS1811" s="2" t="s">
        <v>108</v>
      </c>
      <c r="BT1811" s="2" t="s">
        <v>158</v>
      </c>
      <c r="BU1811" s="323">
        <v>48580</v>
      </c>
      <c r="BV1811" s="323">
        <v>48944</v>
      </c>
      <c r="BW1811" s="324">
        <v>8760</v>
      </c>
      <c r="BX1811" s="325">
        <v>98.31</v>
      </c>
      <c r="BY1811" s="274">
        <f t="shared" si="539"/>
        <v>0.98479000000000005</v>
      </c>
      <c r="BZ1811" s="326">
        <f t="shared" si="548"/>
        <v>99.828389808994814</v>
      </c>
      <c r="CA1811" s="296" t="str">
        <f t="shared" si="549"/>
        <v/>
      </c>
    </row>
    <row r="1812" spans="23:79" x14ac:dyDescent="0.25">
      <c r="W1812" s="332">
        <v>44202</v>
      </c>
      <c r="X1812" s="2" t="s">
        <v>108</v>
      </c>
      <c r="Y1812" s="2" t="s">
        <v>133</v>
      </c>
      <c r="Z1812" s="323">
        <v>44562</v>
      </c>
      <c r="AA1812" s="323">
        <v>44926</v>
      </c>
      <c r="AB1812" s="324">
        <v>8760</v>
      </c>
      <c r="AC1812" s="325">
        <v>49.6</v>
      </c>
      <c r="AD1812" s="274">
        <f t="shared" si="533"/>
        <v>1.07931</v>
      </c>
      <c r="AE1812" s="326">
        <f t="shared" si="540"/>
        <v>45.955286247695291</v>
      </c>
      <c r="AF1812" s="296" t="str">
        <f t="shared" si="541"/>
        <v/>
      </c>
      <c r="AH1812" s="332">
        <v>44673</v>
      </c>
      <c r="AI1812" s="2" t="s">
        <v>108</v>
      </c>
      <c r="AJ1812" s="2" t="s">
        <v>110</v>
      </c>
      <c r="AK1812" s="323">
        <v>44927</v>
      </c>
      <c r="AL1812" s="323">
        <v>45291</v>
      </c>
      <c r="AM1812" s="324">
        <v>8760</v>
      </c>
      <c r="AN1812" s="325">
        <v>205.5</v>
      </c>
      <c r="AO1812" s="274">
        <f t="shared" si="534"/>
        <v>1.02172</v>
      </c>
      <c r="AP1812" s="326">
        <f t="shared" si="542"/>
        <v>201.13142543945506</v>
      </c>
      <c r="AQ1812" s="296" t="str">
        <f t="shared" si="543"/>
        <v/>
      </c>
      <c r="AS1812" s="332">
        <v>44698</v>
      </c>
      <c r="AT1812" s="2" t="s">
        <v>115</v>
      </c>
      <c r="AU1812" s="2" t="s">
        <v>118</v>
      </c>
      <c r="AV1812" s="323">
        <v>45474</v>
      </c>
      <c r="AW1812" s="323">
        <v>45565</v>
      </c>
      <c r="AX1812" s="324">
        <v>2208</v>
      </c>
      <c r="AY1812" s="325">
        <v>159.05000000000001</v>
      </c>
      <c r="AZ1812" s="274">
        <f t="shared" si="535"/>
        <v>1.0359100000000001</v>
      </c>
      <c r="BA1812" s="326">
        <f t="shared" si="544"/>
        <v>153.53650413645971</v>
      </c>
      <c r="BB1812" s="296" t="str">
        <f t="shared" si="545"/>
        <v/>
      </c>
      <c r="BC1812">
        <f t="shared" si="536"/>
        <v>1</v>
      </c>
      <c r="BF1812" s="332">
        <v>45061</v>
      </c>
      <c r="BG1812" s="2" t="s">
        <v>115</v>
      </c>
      <c r="BH1812" s="2" t="s">
        <v>148</v>
      </c>
      <c r="BI1812" s="323">
        <v>45839</v>
      </c>
      <c r="BJ1812" s="323">
        <v>45930</v>
      </c>
      <c r="BK1812" s="324">
        <v>2208</v>
      </c>
      <c r="BL1812" s="325">
        <v>98.37</v>
      </c>
      <c r="BM1812" s="274">
        <f t="shared" si="537"/>
        <v>0.97533000000000003</v>
      </c>
      <c r="BN1812" s="326">
        <f t="shared" si="546"/>
        <v>100.85817108055736</v>
      </c>
      <c r="BO1812" s="296" t="str">
        <f t="shared" si="547"/>
        <v/>
      </c>
      <c r="BP1812" t="str">
        <f t="shared" si="538"/>
        <v/>
      </c>
      <c r="BR1812" s="332">
        <v>45035</v>
      </c>
      <c r="BS1812" s="2" t="s">
        <v>108</v>
      </c>
      <c r="BT1812" s="2" t="s">
        <v>111</v>
      </c>
      <c r="BU1812" s="323">
        <v>45292</v>
      </c>
      <c r="BV1812" s="323">
        <v>45657</v>
      </c>
      <c r="BW1812" s="324">
        <v>8784</v>
      </c>
      <c r="BX1812" s="325">
        <v>147.79</v>
      </c>
      <c r="BY1812" s="274">
        <f t="shared" si="539"/>
        <v>0.98479000000000005</v>
      </c>
      <c r="BZ1812" s="326">
        <f t="shared" si="548"/>
        <v>150.07260431157911</v>
      </c>
      <c r="CA1812" s="296">
        <f t="shared" si="549"/>
        <v>150.07260431157911</v>
      </c>
    </row>
    <row r="1813" spans="23:79" x14ac:dyDescent="0.25">
      <c r="W1813" s="332">
        <v>44202</v>
      </c>
      <c r="X1813" s="2" t="s">
        <v>108</v>
      </c>
      <c r="Y1813" s="2" t="s">
        <v>110</v>
      </c>
      <c r="Z1813" s="323">
        <v>44927</v>
      </c>
      <c r="AA1813" s="323">
        <v>45291</v>
      </c>
      <c r="AB1813" s="324">
        <v>8760</v>
      </c>
      <c r="AC1813" s="325">
        <v>50.03</v>
      </c>
      <c r="AD1813" s="274">
        <f t="shared" si="533"/>
        <v>1.07931</v>
      </c>
      <c r="AE1813" s="326">
        <f t="shared" si="540"/>
        <v>46.353688930891032</v>
      </c>
      <c r="AF1813" s="296" t="str">
        <f t="shared" si="541"/>
        <v/>
      </c>
      <c r="AH1813" s="332">
        <v>44673</v>
      </c>
      <c r="AI1813" s="2" t="s">
        <v>108</v>
      </c>
      <c r="AJ1813" s="2" t="s">
        <v>111</v>
      </c>
      <c r="AK1813" s="323">
        <v>45292</v>
      </c>
      <c r="AL1813" s="323">
        <v>45657</v>
      </c>
      <c r="AM1813" s="324">
        <v>8784</v>
      </c>
      <c r="AN1813" s="325">
        <v>172.7</v>
      </c>
      <c r="AO1813" s="274">
        <f t="shared" si="534"/>
        <v>1.02172</v>
      </c>
      <c r="AP1813" s="326">
        <f t="shared" si="542"/>
        <v>169.02869670751281</v>
      </c>
      <c r="AQ1813" s="296">
        <f t="shared" si="543"/>
        <v>169.02869670751281</v>
      </c>
      <c r="AS1813" s="332">
        <v>44698</v>
      </c>
      <c r="AT1813" s="2" t="s">
        <v>115</v>
      </c>
      <c r="AU1813" s="2" t="s">
        <v>140</v>
      </c>
      <c r="AV1813" s="323">
        <v>45566</v>
      </c>
      <c r="AW1813" s="323">
        <v>45657</v>
      </c>
      <c r="AX1813" s="324">
        <v>2209</v>
      </c>
      <c r="AY1813" s="325">
        <v>199.12</v>
      </c>
      <c r="AZ1813" s="274">
        <f t="shared" si="535"/>
        <v>1.0359100000000001</v>
      </c>
      <c r="BA1813" s="326">
        <f t="shared" si="544"/>
        <v>192.21747062968788</v>
      </c>
      <c r="BB1813" s="296" t="str">
        <f t="shared" si="545"/>
        <v/>
      </c>
      <c r="BC1813" t="str">
        <f t="shared" si="536"/>
        <v/>
      </c>
      <c r="BF1813" s="332">
        <v>45061</v>
      </c>
      <c r="BG1813" s="2" t="s">
        <v>115</v>
      </c>
      <c r="BH1813" s="2" t="s">
        <v>152</v>
      </c>
      <c r="BI1813" s="323">
        <v>45931</v>
      </c>
      <c r="BJ1813" s="323">
        <v>46022</v>
      </c>
      <c r="BK1813" s="324">
        <v>2209</v>
      </c>
      <c r="BL1813" s="325">
        <v>137.1</v>
      </c>
      <c r="BM1813" s="274">
        <f t="shared" si="537"/>
        <v>0.97533000000000003</v>
      </c>
      <c r="BN1813" s="326">
        <f t="shared" si="546"/>
        <v>140.56780781889205</v>
      </c>
      <c r="BO1813" s="296" t="str">
        <f t="shared" si="547"/>
        <v/>
      </c>
      <c r="BP1813" t="str">
        <f t="shared" si="538"/>
        <v/>
      </c>
      <c r="BR1813" s="332">
        <v>45035</v>
      </c>
      <c r="BS1813" s="2" t="s">
        <v>108</v>
      </c>
      <c r="BT1813" s="2" t="s">
        <v>135</v>
      </c>
      <c r="BU1813" s="323">
        <v>45658</v>
      </c>
      <c r="BV1813" s="323">
        <v>46022</v>
      </c>
      <c r="BW1813" s="324">
        <v>8760</v>
      </c>
      <c r="BX1813" s="325">
        <v>126.92</v>
      </c>
      <c r="BY1813" s="274">
        <f t="shared" si="539"/>
        <v>0.98479000000000005</v>
      </c>
      <c r="BZ1813" s="326">
        <f t="shared" si="548"/>
        <v>128.88026888981406</v>
      </c>
      <c r="CA1813" s="296" t="str">
        <f t="shared" si="549"/>
        <v/>
      </c>
    </row>
    <row r="1814" spans="23:79" x14ac:dyDescent="0.25">
      <c r="W1814" s="332">
        <v>44202</v>
      </c>
      <c r="X1814" s="2" t="s">
        <v>108</v>
      </c>
      <c r="Y1814" s="2" t="s">
        <v>111</v>
      </c>
      <c r="Z1814" s="323">
        <v>45292</v>
      </c>
      <c r="AA1814" s="323">
        <v>45657</v>
      </c>
      <c r="AB1814" s="324">
        <v>8784</v>
      </c>
      <c r="AC1814" s="325">
        <v>49.55</v>
      </c>
      <c r="AD1814" s="274">
        <f t="shared" ref="AD1814:AD1829" si="550">VLOOKUP(CONCATENATE(YEAR(W1814),"-",MONTH(W1814)),$A$22:$B$69,2,0)</f>
        <v>1.07931</v>
      </c>
      <c r="AE1814" s="326">
        <f t="shared" si="540"/>
        <v>45.908960354300433</v>
      </c>
      <c r="AF1814" s="296" t="str">
        <f t="shared" si="541"/>
        <v/>
      </c>
      <c r="AH1814" s="332">
        <v>44673</v>
      </c>
      <c r="AI1814" s="2" t="s">
        <v>108</v>
      </c>
      <c r="AJ1814" s="2" t="s">
        <v>135</v>
      </c>
      <c r="AK1814" s="323">
        <v>45658</v>
      </c>
      <c r="AL1814" s="323">
        <v>46022</v>
      </c>
      <c r="AM1814" s="324">
        <v>8760</v>
      </c>
      <c r="AN1814" s="325">
        <v>146.29</v>
      </c>
      <c r="AO1814" s="274">
        <f t="shared" ref="AO1814:AO1877" si="551">VLOOKUP(CONCATENATE(YEAR(AH1814),"-",MONTH(AH1814)),$A$22:$B$69,2,0)</f>
        <v>1.02172</v>
      </c>
      <c r="AP1814" s="326">
        <f t="shared" si="542"/>
        <v>143.18012762792154</v>
      </c>
      <c r="AQ1814" s="296" t="str">
        <f t="shared" si="543"/>
        <v/>
      </c>
      <c r="AS1814" s="332">
        <v>44698</v>
      </c>
      <c r="AT1814" s="2" t="s">
        <v>115</v>
      </c>
      <c r="AU1814" s="2" t="s">
        <v>135</v>
      </c>
      <c r="AV1814" s="323">
        <v>45658</v>
      </c>
      <c r="AW1814" s="323">
        <v>45747</v>
      </c>
      <c r="AX1814" s="324">
        <v>2159</v>
      </c>
      <c r="AY1814" s="325"/>
      <c r="AZ1814" s="274">
        <f t="shared" ref="AZ1814:AZ1877" si="552">VLOOKUP(CONCATENATE(YEAR(AS1814),"-",MONTH(AS1814)),$A$22:$B$69,2,0)</f>
        <v>1.0359100000000001</v>
      </c>
      <c r="BA1814" s="326" t="str">
        <f t="shared" si="544"/>
        <v/>
      </c>
      <c r="BB1814" s="296" t="str">
        <f t="shared" si="545"/>
        <v/>
      </c>
      <c r="BC1814" t="str">
        <f t="shared" ref="BC1814:BC1877" si="553">IF(OR(AU1814=AU$16,AU1814=AV$16,AU1814=AW$16,AU1814=AX$16),1,"")</f>
        <v/>
      </c>
      <c r="BF1814" s="332">
        <v>45061</v>
      </c>
      <c r="BG1814" s="2" t="s">
        <v>115</v>
      </c>
      <c r="BH1814" s="2" t="s">
        <v>138</v>
      </c>
      <c r="BI1814" s="323">
        <v>46023</v>
      </c>
      <c r="BJ1814" s="323">
        <v>46112</v>
      </c>
      <c r="BK1814" s="324">
        <v>2159</v>
      </c>
      <c r="BL1814" s="325"/>
      <c r="BM1814" s="274">
        <f t="shared" ref="BM1814:BM1877" si="554">VLOOKUP(CONCATENATE(YEAR(BF1814),"-",MONTH(BF1814)),$A$22:$B$69,2,0)</f>
        <v>0.97533000000000003</v>
      </c>
      <c r="BN1814" s="326" t="str">
        <f t="shared" si="546"/>
        <v/>
      </c>
      <c r="BO1814" s="296" t="str">
        <f t="shared" si="547"/>
        <v/>
      </c>
      <c r="BP1814" t="str">
        <f t="shared" ref="BP1814:BP1877" si="555">IF(OR(BH1814=BH$16,BH1814=BI$16,BH1814=BJ$16,BH1814=BK$16),1,"")</f>
        <v/>
      </c>
      <c r="BR1814" s="332">
        <v>45035</v>
      </c>
      <c r="BS1814" s="2" t="s">
        <v>108</v>
      </c>
      <c r="BT1814" s="2" t="s">
        <v>138</v>
      </c>
      <c r="BU1814" s="323">
        <v>46023</v>
      </c>
      <c r="BV1814" s="323">
        <v>46387</v>
      </c>
      <c r="BW1814" s="324">
        <v>8760</v>
      </c>
      <c r="BX1814" s="325">
        <v>112.55</v>
      </c>
      <c r="BY1814" s="274">
        <f t="shared" ref="BY1814:BY1877" si="556">VLOOKUP(CONCATENATE(YEAR(BR1814),"-",MONTH(BR1814)),$A$22:$B$69,2,0)</f>
        <v>0.98479000000000005</v>
      </c>
      <c r="BZ1814" s="326">
        <f t="shared" si="548"/>
        <v>114.28832542978705</v>
      </c>
      <c r="CA1814" s="296" t="str">
        <f t="shared" si="549"/>
        <v/>
      </c>
    </row>
    <row r="1815" spans="23:79" x14ac:dyDescent="0.25">
      <c r="W1815" s="332">
        <v>44202</v>
      </c>
      <c r="X1815" s="2" t="s">
        <v>108</v>
      </c>
      <c r="Y1815" s="2" t="s">
        <v>135</v>
      </c>
      <c r="Z1815" s="323">
        <v>45658</v>
      </c>
      <c r="AA1815" s="323">
        <v>46022</v>
      </c>
      <c r="AB1815" s="324">
        <v>8760</v>
      </c>
      <c r="AC1815" s="325">
        <v>49.38</v>
      </c>
      <c r="AD1815" s="274">
        <f t="shared" si="550"/>
        <v>1.07931</v>
      </c>
      <c r="AE1815" s="326">
        <f t="shared" ref="AE1815:AE1829" si="557">IF(AC1815="","",AC1815/AD1815)</f>
        <v>45.751452316757934</v>
      </c>
      <c r="AF1815" s="296" t="str">
        <f t="shared" ref="AF1815:AF1829" si="558">IF(AND($W1815&gt;=Y$13,$W1815&lt;=Z$13,$Y1815=AF$16),AE1815,"")</f>
        <v/>
      </c>
      <c r="AH1815" s="332">
        <v>44673</v>
      </c>
      <c r="AI1815" s="2" t="s">
        <v>108</v>
      </c>
      <c r="AJ1815" s="2" t="s">
        <v>138</v>
      </c>
      <c r="AK1815" s="323">
        <v>46023</v>
      </c>
      <c r="AL1815" s="323">
        <v>46387</v>
      </c>
      <c r="AM1815" s="324">
        <v>8760</v>
      </c>
      <c r="AN1815" s="325">
        <v>126.88</v>
      </c>
      <c r="AO1815" s="274">
        <f t="shared" si="551"/>
        <v>1.02172</v>
      </c>
      <c r="AP1815" s="326">
        <f t="shared" ref="AP1815:AP1878" si="559">IF(AN1815="","",AN1815/AO1815)</f>
        <v>124.18275065575696</v>
      </c>
      <c r="AQ1815" s="296" t="str">
        <f t="shared" ref="AQ1815:AQ1878" si="560">IF(AND(AH1815&gt;=AJ$19,AH1815&lt;=AK$19,$AJ1815=AQ$16),AP1815,"")</f>
        <v/>
      </c>
      <c r="AS1815" s="332">
        <v>44697</v>
      </c>
      <c r="AT1815" s="2" t="s">
        <v>115</v>
      </c>
      <c r="AU1815" s="2" t="s">
        <v>200</v>
      </c>
      <c r="AV1815" s="323">
        <v>44743</v>
      </c>
      <c r="AW1815" s="323">
        <v>44834</v>
      </c>
      <c r="AX1815" s="324">
        <v>2208</v>
      </c>
      <c r="AY1815" s="325">
        <v>224.67</v>
      </c>
      <c r="AZ1815" s="274">
        <f t="shared" si="552"/>
        <v>1.0359100000000001</v>
      </c>
      <c r="BA1815" s="326">
        <f t="shared" ref="BA1815:BA1878" si="561">IF(AY1815="","",AY1815/AZ1815)</f>
        <v>216.88177544381264</v>
      </c>
      <c r="BB1815" s="296" t="str">
        <f t="shared" ref="BB1815:BB1878" si="562">IF(AND(AS1815&gt;=BA$16,AS1815&lt;=BB$16,BC1815=1),BA1815,"")</f>
        <v/>
      </c>
      <c r="BC1815" t="str">
        <f t="shared" si="553"/>
        <v/>
      </c>
      <c r="BF1815" s="332">
        <v>45058</v>
      </c>
      <c r="BG1815" s="2" t="s">
        <v>115</v>
      </c>
      <c r="BH1815" s="2" t="s">
        <v>137</v>
      </c>
      <c r="BI1815" s="323">
        <v>45108</v>
      </c>
      <c r="BJ1815" s="323">
        <v>45199</v>
      </c>
      <c r="BK1815" s="324">
        <v>2208</v>
      </c>
      <c r="BL1815" s="325">
        <v>99.57</v>
      </c>
      <c r="BM1815" s="274">
        <f t="shared" si="554"/>
        <v>0.97533000000000003</v>
      </c>
      <c r="BN1815" s="326">
        <f t="shared" ref="BN1815:BN1878" si="563">IF(BL1815="","",BL1815/BM1815)</f>
        <v>102.08852388422379</v>
      </c>
      <c r="BO1815" s="296" t="str">
        <f t="shared" ref="BO1815:BO1878" si="564">IF(AND(BF1815&gt;=BH$19,BF1815&lt;=BI$19,BP1815=1),BN1815,"")</f>
        <v/>
      </c>
      <c r="BP1815" t="str">
        <f t="shared" si="555"/>
        <v/>
      </c>
      <c r="BR1815" s="332">
        <v>45035</v>
      </c>
      <c r="BS1815" s="2" t="s">
        <v>108</v>
      </c>
      <c r="BT1815" s="2" t="s">
        <v>141</v>
      </c>
      <c r="BU1815" s="323">
        <v>46388</v>
      </c>
      <c r="BV1815" s="323">
        <v>46752</v>
      </c>
      <c r="BW1815" s="324">
        <v>8760</v>
      </c>
      <c r="BX1815" s="325">
        <v>102.13</v>
      </c>
      <c r="BY1815" s="274">
        <f t="shared" si="556"/>
        <v>0.98479000000000005</v>
      </c>
      <c r="BZ1815" s="326">
        <f t="shared" ref="BZ1815:BZ1878" si="565">IF(BX1815="","",BX1815/BY1815)</f>
        <v>103.70738939266238</v>
      </c>
      <c r="CA1815" s="296" t="str">
        <f t="shared" ref="CA1815:CA1878" si="566">IF(AND(BR1815&gt;=BZ$16,BR1815&lt;=CA$16,BT1815=BT$16),BZ1815,"")</f>
        <v/>
      </c>
    </row>
    <row r="1816" spans="23:79" x14ac:dyDescent="0.25">
      <c r="W1816" s="332">
        <v>44202</v>
      </c>
      <c r="X1816" s="2" t="s">
        <v>108</v>
      </c>
      <c r="Y1816" s="2" t="s">
        <v>138</v>
      </c>
      <c r="Z1816" s="323">
        <v>46023</v>
      </c>
      <c r="AA1816" s="323">
        <v>46387</v>
      </c>
      <c r="AB1816" s="324">
        <v>8760</v>
      </c>
      <c r="AC1816" s="325">
        <v>49.85</v>
      </c>
      <c r="AD1816" s="274">
        <f t="shared" si="550"/>
        <v>1.07931</v>
      </c>
      <c r="AE1816" s="326">
        <f t="shared" si="557"/>
        <v>46.18691571466956</v>
      </c>
      <c r="AF1816" s="296" t="str">
        <f t="shared" si="558"/>
        <v/>
      </c>
      <c r="AH1816" s="332">
        <v>44673</v>
      </c>
      <c r="AI1816" s="2" t="s">
        <v>108</v>
      </c>
      <c r="AJ1816" s="2" t="s">
        <v>141</v>
      </c>
      <c r="AK1816" s="323">
        <v>46388</v>
      </c>
      <c r="AL1816" s="323">
        <v>46752</v>
      </c>
      <c r="AM1816" s="324">
        <v>8760</v>
      </c>
      <c r="AN1816" s="325">
        <v>121.18</v>
      </c>
      <c r="AO1816" s="274">
        <f t="shared" si="551"/>
        <v>1.02172</v>
      </c>
      <c r="AP1816" s="326">
        <f t="shared" si="559"/>
        <v>118.60392279685237</v>
      </c>
      <c r="AQ1816" s="296" t="str">
        <f t="shared" si="560"/>
        <v/>
      </c>
      <c r="AS1816" s="332">
        <v>44697</v>
      </c>
      <c r="AT1816" s="2" t="s">
        <v>115</v>
      </c>
      <c r="AU1816" s="2" t="s">
        <v>186</v>
      </c>
      <c r="AV1816" s="323">
        <v>44835</v>
      </c>
      <c r="AW1816" s="323">
        <v>44926</v>
      </c>
      <c r="AX1816" s="324">
        <v>2209</v>
      </c>
      <c r="AY1816" s="325">
        <v>261.27999999999997</v>
      </c>
      <c r="AZ1816" s="274">
        <f t="shared" si="552"/>
        <v>1.0359100000000001</v>
      </c>
      <c r="BA1816" s="326">
        <f t="shared" si="561"/>
        <v>252.22268343775033</v>
      </c>
      <c r="BB1816" s="296" t="str">
        <f t="shared" si="562"/>
        <v/>
      </c>
      <c r="BC1816" t="str">
        <f t="shared" si="553"/>
        <v/>
      </c>
      <c r="BF1816" s="332">
        <v>45058</v>
      </c>
      <c r="BG1816" s="2" t="s">
        <v>115</v>
      </c>
      <c r="BH1816" s="2" t="s">
        <v>116</v>
      </c>
      <c r="BI1816" s="323">
        <v>45200</v>
      </c>
      <c r="BJ1816" s="323">
        <v>45291</v>
      </c>
      <c r="BK1816" s="324">
        <v>2209</v>
      </c>
      <c r="BL1816" s="325">
        <v>138.91999999999999</v>
      </c>
      <c r="BM1816" s="274">
        <f t="shared" si="554"/>
        <v>0.97533000000000003</v>
      </c>
      <c r="BN1816" s="326">
        <f t="shared" si="563"/>
        <v>142.43384290445283</v>
      </c>
      <c r="BO1816" s="296">
        <f t="shared" si="564"/>
        <v>142.43384290445283</v>
      </c>
      <c r="BP1816">
        <f t="shared" si="555"/>
        <v>1</v>
      </c>
      <c r="BR1816" s="332">
        <v>45035</v>
      </c>
      <c r="BS1816" s="2" t="s">
        <v>108</v>
      </c>
      <c r="BT1816" s="2" t="s">
        <v>143</v>
      </c>
      <c r="BU1816" s="323">
        <v>46753</v>
      </c>
      <c r="BV1816" s="323">
        <v>47118</v>
      </c>
      <c r="BW1816" s="324">
        <v>8784</v>
      </c>
      <c r="BX1816" s="325">
        <v>102.14</v>
      </c>
      <c r="BY1816" s="274">
        <f t="shared" si="556"/>
        <v>0.98479000000000005</v>
      </c>
      <c r="BZ1816" s="326">
        <f t="shared" si="565"/>
        <v>103.7175438418343</v>
      </c>
      <c r="CA1816" s="296" t="str">
        <f t="shared" si="566"/>
        <v/>
      </c>
    </row>
    <row r="1817" spans="23:79" x14ac:dyDescent="0.25">
      <c r="W1817" s="332">
        <v>44202</v>
      </c>
      <c r="X1817" s="2" t="s">
        <v>108</v>
      </c>
      <c r="Y1817" s="2" t="s">
        <v>141</v>
      </c>
      <c r="Z1817" s="323">
        <v>46388</v>
      </c>
      <c r="AA1817" s="323">
        <v>46752</v>
      </c>
      <c r="AB1817" s="324">
        <v>8760</v>
      </c>
      <c r="AC1817" s="325">
        <v>50.33</v>
      </c>
      <c r="AD1817" s="274">
        <f t="shared" si="550"/>
        <v>1.07931</v>
      </c>
      <c r="AE1817" s="326">
        <f t="shared" si="557"/>
        <v>46.631644291260159</v>
      </c>
      <c r="AF1817" s="296" t="str">
        <f t="shared" si="558"/>
        <v/>
      </c>
      <c r="AH1817" s="332">
        <v>44673</v>
      </c>
      <c r="AI1817" s="2" t="s">
        <v>108</v>
      </c>
      <c r="AJ1817" s="2" t="s">
        <v>143</v>
      </c>
      <c r="AK1817" s="323">
        <v>46753</v>
      </c>
      <c r="AL1817" s="323">
        <v>47118</v>
      </c>
      <c r="AM1817" s="324">
        <v>8784</v>
      </c>
      <c r="AN1817" s="325">
        <v>118.96</v>
      </c>
      <c r="AO1817" s="274">
        <f t="shared" si="551"/>
        <v>1.02172</v>
      </c>
      <c r="AP1817" s="326">
        <f t="shared" si="559"/>
        <v>116.43111615706847</v>
      </c>
      <c r="AQ1817" s="296" t="str">
        <f t="shared" si="560"/>
        <v/>
      </c>
      <c r="AS1817" s="332">
        <v>44697</v>
      </c>
      <c r="AT1817" s="2" t="s">
        <v>115</v>
      </c>
      <c r="AU1817" s="2" t="s">
        <v>110</v>
      </c>
      <c r="AV1817" s="323">
        <v>44927</v>
      </c>
      <c r="AW1817" s="323">
        <v>45016</v>
      </c>
      <c r="AX1817" s="324">
        <v>2159</v>
      </c>
      <c r="AY1817" s="325">
        <v>276</v>
      </c>
      <c r="AZ1817" s="274">
        <f t="shared" si="552"/>
        <v>1.0359100000000001</v>
      </c>
      <c r="BA1817" s="326">
        <f t="shared" si="561"/>
        <v>266.43241208213067</v>
      </c>
      <c r="BB1817" s="296" t="str">
        <f t="shared" si="562"/>
        <v/>
      </c>
      <c r="BC1817" t="str">
        <f t="shared" si="553"/>
        <v/>
      </c>
      <c r="BF1817" s="332">
        <v>45058</v>
      </c>
      <c r="BG1817" s="2" t="s">
        <v>115</v>
      </c>
      <c r="BH1817" s="2" t="s">
        <v>111</v>
      </c>
      <c r="BI1817" s="323">
        <v>45292</v>
      </c>
      <c r="BJ1817" s="323">
        <v>45382</v>
      </c>
      <c r="BK1817" s="324">
        <v>2183</v>
      </c>
      <c r="BL1817" s="325">
        <v>163.59</v>
      </c>
      <c r="BM1817" s="274">
        <f t="shared" si="554"/>
        <v>0.97533000000000003</v>
      </c>
      <c r="BN1817" s="326">
        <f t="shared" si="563"/>
        <v>167.72784595982898</v>
      </c>
      <c r="BO1817" s="296">
        <f t="shared" si="564"/>
        <v>167.72784595982898</v>
      </c>
      <c r="BP1817">
        <f t="shared" si="555"/>
        <v>1</v>
      </c>
      <c r="BR1817" s="332">
        <v>45035</v>
      </c>
      <c r="BS1817" s="2" t="s">
        <v>108</v>
      </c>
      <c r="BT1817" s="2" t="s">
        <v>146</v>
      </c>
      <c r="BU1817" s="323">
        <v>47119</v>
      </c>
      <c r="BV1817" s="323">
        <v>47483</v>
      </c>
      <c r="BW1817" s="324">
        <v>8760</v>
      </c>
      <c r="BX1817" s="325">
        <v>99.64</v>
      </c>
      <c r="BY1817" s="274">
        <f t="shared" si="556"/>
        <v>0.98479000000000005</v>
      </c>
      <c r="BZ1817" s="326">
        <f t="shared" si="565"/>
        <v>101.17893154885813</v>
      </c>
      <c r="CA1817" s="296" t="str">
        <f t="shared" si="566"/>
        <v/>
      </c>
    </row>
    <row r="1818" spans="23:79" x14ac:dyDescent="0.25">
      <c r="W1818" s="332">
        <v>44201</v>
      </c>
      <c r="X1818" s="2" t="s">
        <v>108</v>
      </c>
      <c r="Y1818" s="2" t="s">
        <v>133</v>
      </c>
      <c r="Z1818" s="323">
        <v>44562</v>
      </c>
      <c r="AA1818" s="323">
        <v>44926</v>
      </c>
      <c r="AB1818" s="324">
        <v>8760</v>
      </c>
      <c r="AC1818" s="325">
        <v>49.65</v>
      </c>
      <c r="AD1818" s="274">
        <f t="shared" si="550"/>
        <v>1.07931</v>
      </c>
      <c r="AE1818" s="326">
        <f t="shared" si="557"/>
        <v>46.001612141090142</v>
      </c>
      <c r="AF1818" s="296" t="str">
        <f t="shared" si="558"/>
        <v/>
      </c>
      <c r="AH1818" s="332">
        <v>44673</v>
      </c>
      <c r="AI1818" s="2" t="s">
        <v>108</v>
      </c>
      <c r="AJ1818" s="2" t="s">
        <v>146</v>
      </c>
      <c r="AK1818" s="323">
        <v>47119</v>
      </c>
      <c r="AL1818" s="323">
        <v>47483</v>
      </c>
      <c r="AM1818" s="324">
        <v>8760</v>
      </c>
      <c r="AN1818" s="325">
        <v>114.24</v>
      </c>
      <c r="AO1818" s="274">
        <f t="shared" si="551"/>
        <v>1.02172</v>
      </c>
      <c r="AP1818" s="326">
        <f t="shared" si="559"/>
        <v>111.81145519320361</v>
      </c>
      <c r="AQ1818" s="296" t="str">
        <f t="shared" si="560"/>
        <v/>
      </c>
      <c r="AS1818" s="332">
        <v>44697</v>
      </c>
      <c r="AT1818" s="2" t="s">
        <v>115</v>
      </c>
      <c r="AU1818" s="2" t="s">
        <v>134</v>
      </c>
      <c r="AV1818" s="323">
        <v>45017</v>
      </c>
      <c r="AW1818" s="323">
        <v>45107</v>
      </c>
      <c r="AX1818" s="324">
        <v>2184</v>
      </c>
      <c r="AY1818" s="325">
        <v>192.19</v>
      </c>
      <c r="AZ1818" s="274">
        <f t="shared" si="552"/>
        <v>1.0359100000000001</v>
      </c>
      <c r="BA1818" s="326">
        <f t="shared" si="561"/>
        <v>185.52770028284309</v>
      </c>
      <c r="BB1818" s="296" t="str">
        <f t="shared" si="562"/>
        <v/>
      </c>
      <c r="BC1818" t="str">
        <f t="shared" si="553"/>
        <v/>
      </c>
      <c r="BF1818" s="332">
        <v>45058</v>
      </c>
      <c r="BG1818" s="2" t="s">
        <v>115</v>
      </c>
      <c r="BH1818" s="2" t="s">
        <v>117</v>
      </c>
      <c r="BI1818" s="323">
        <v>45383</v>
      </c>
      <c r="BJ1818" s="323">
        <v>45473</v>
      </c>
      <c r="BK1818" s="324">
        <v>2184</v>
      </c>
      <c r="BL1818" s="325">
        <v>126.86</v>
      </c>
      <c r="BM1818" s="274">
        <f t="shared" si="554"/>
        <v>0.97533000000000003</v>
      </c>
      <c r="BN1818" s="326">
        <f t="shared" si="563"/>
        <v>130.06879722760502</v>
      </c>
      <c r="BO1818" s="296">
        <f t="shared" si="564"/>
        <v>130.06879722760502</v>
      </c>
      <c r="BP1818">
        <f t="shared" si="555"/>
        <v>1</v>
      </c>
      <c r="BR1818" s="332">
        <v>45035</v>
      </c>
      <c r="BS1818" s="2" t="s">
        <v>108</v>
      </c>
      <c r="BT1818" s="2" t="s">
        <v>149</v>
      </c>
      <c r="BU1818" s="323">
        <v>47484</v>
      </c>
      <c r="BV1818" s="323">
        <v>47848</v>
      </c>
      <c r="BW1818" s="324">
        <v>8760</v>
      </c>
      <c r="BX1818" s="325">
        <v>99.94</v>
      </c>
      <c r="BY1818" s="274">
        <f t="shared" si="556"/>
        <v>0.98479000000000005</v>
      </c>
      <c r="BZ1818" s="326">
        <f t="shared" si="565"/>
        <v>101.48356502401526</v>
      </c>
      <c r="CA1818" s="296" t="str">
        <f t="shared" si="566"/>
        <v/>
      </c>
    </row>
    <row r="1819" spans="23:79" x14ac:dyDescent="0.25">
      <c r="W1819" s="332">
        <v>44201</v>
      </c>
      <c r="X1819" s="2" t="s">
        <v>108</v>
      </c>
      <c r="Y1819" s="2" t="s">
        <v>110</v>
      </c>
      <c r="Z1819" s="323">
        <v>44927</v>
      </c>
      <c r="AA1819" s="323">
        <v>45291</v>
      </c>
      <c r="AB1819" s="324">
        <v>8760</v>
      </c>
      <c r="AC1819" s="325">
        <v>50.02</v>
      </c>
      <c r="AD1819" s="274">
        <f t="shared" si="550"/>
        <v>1.07931</v>
      </c>
      <c r="AE1819" s="326">
        <f t="shared" si="557"/>
        <v>46.344423752212066</v>
      </c>
      <c r="AF1819" s="296" t="str">
        <f t="shared" si="558"/>
        <v/>
      </c>
      <c r="AH1819" s="332">
        <v>44673</v>
      </c>
      <c r="AI1819" s="2" t="s">
        <v>108</v>
      </c>
      <c r="AJ1819" s="2" t="s">
        <v>149</v>
      </c>
      <c r="AK1819" s="323">
        <v>47484</v>
      </c>
      <c r="AL1819" s="323">
        <v>47848</v>
      </c>
      <c r="AM1819" s="324">
        <v>8760</v>
      </c>
      <c r="AN1819" s="325">
        <v>113.32</v>
      </c>
      <c r="AO1819" s="274">
        <f t="shared" si="551"/>
        <v>1.02172</v>
      </c>
      <c r="AP1819" s="326">
        <f t="shared" si="559"/>
        <v>110.91101280194182</v>
      </c>
      <c r="AQ1819" s="296" t="str">
        <f t="shared" si="560"/>
        <v/>
      </c>
      <c r="AS1819" s="332">
        <v>44697</v>
      </c>
      <c r="AT1819" s="2" t="s">
        <v>115</v>
      </c>
      <c r="AU1819" s="2" t="s">
        <v>137</v>
      </c>
      <c r="AV1819" s="323">
        <v>45108</v>
      </c>
      <c r="AW1819" s="323">
        <v>45199</v>
      </c>
      <c r="AX1819" s="324">
        <v>2208</v>
      </c>
      <c r="AY1819" s="325">
        <v>192.98</v>
      </c>
      <c r="AZ1819" s="274">
        <f t="shared" si="552"/>
        <v>1.0359100000000001</v>
      </c>
      <c r="BA1819" s="326">
        <f t="shared" si="561"/>
        <v>186.29031479568687</v>
      </c>
      <c r="BB1819" s="296" t="str">
        <f t="shared" si="562"/>
        <v/>
      </c>
      <c r="BC1819" t="str">
        <f t="shared" si="553"/>
        <v/>
      </c>
      <c r="BF1819" s="332">
        <v>45058</v>
      </c>
      <c r="BG1819" s="2" t="s">
        <v>115</v>
      </c>
      <c r="BH1819" s="2" t="s">
        <v>118</v>
      </c>
      <c r="BI1819" s="323">
        <v>45474</v>
      </c>
      <c r="BJ1819" s="323">
        <v>45565</v>
      </c>
      <c r="BK1819" s="324">
        <v>2208</v>
      </c>
      <c r="BL1819" s="325">
        <v>131.49</v>
      </c>
      <c r="BM1819" s="274">
        <f t="shared" si="554"/>
        <v>0.97533000000000003</v>
      </c>
      <c r="BN1819" s="326">
        <f t="shared" si="563"/>
        <v>134.81590846175141</v>
      </c>
      <c r="BO1819" s="296">
        <f t="shared" si="564"/>
        <v>134.81590846175141</v>
      </c>
      <c r="BP1819">
        <f t="shared" si="555"/>
        <v>1</v>
      </c>
      <c r="BR1819" s="332">
        <v>45035</v>
      </c>
      <c r="BS1819" s="2" t="s">
        <v>108</v>
      </c>
      <c r="BT1819" s="2" t="s">
        <v>153</v>
      </c>
      <c r="BU1819" s="323">
        <v>47849</v>
      </c>
      <c r="BV1819" s="323">
        <v>48213</v>
      </c>
      <c r="BW1819" s="324">
        <v>8760</v>
      </c>
      <c r="BX1819" s="325">
        <v>99.66</v>
      </c>
      <c r="BY1819" s="274">
        <f t="shared" si="556"/>
        <v>0.98479000000000005</v>
      </c>
      <c r="BZ1819" s="326">
        <f t="shared" si="565"/>
        <v>101.19924044720193</v>
      </c>
      <c r="CA1819" s="296" t="str">
        <f t="shared" si="566"/>
        <v/>
      </c>
    </row>
    <row r="1820" spans="23:79" x14ac:dyDescent="0.25">
      <c r="W1820" s="332">
        <v>44201</v>
      </c>
      <c r="X1820" s="2" t="s">
        <v>108</v>
      </c>
      <c r="Y1820" s="2" t="s">
        <v>111</v>
      </c>
      <c r="Z1820" s="323">
        <v>45292</v>
      </c>
      <c r="AA1820" s="323">
        <v>45657</v>
      </c>
      <c r="AB1820" s="324">
        <v>8784</v>
      </c>
      <c r="AC1820" s="325">
        <v>49.56</v>
      </c>
      <c r="AD1820" s="274">
        <f t="shared" si="550"/>
        <v>1.07931</v>
      </c>
      <c r="AE1820" s="326">
        <f t="shared" si="557"/>
        <v>45.918225532979406</v>
      </c>
      <c r="AF1820" s="296" t="str">
        <f t="shared" si="558"/>
        <v/>
      </c>
      <c r="AH1820" s="332">
        <v>44673</v>
      </c>
      <c r="AI1820" s="2" t="s">
        <v>108</v>
      </c>
      <c r="AJ1820" s="2" t="s">
        <v>153</v>
      </c>
      <c r="AK1820" s="323">
        <v>47849</v>
      </c>
      <c r="AL1820" s="323">
        <v>48213</v>
      </c>
      <c r="AM1820" s="324">
        <v>8760</v>
      </c>
      <c r="AN1820" s="325">
        <v>112.44</v>
      </c>
      <c r="AO1820" s="274">
        <f t="shared" si="551"/>
        <v>1.02172</v>
      </c>
      <c r="AP1820" s="326">
        <f t="shared" si="559"/>
        <v>110.04972007986532</v>
      </c>
      <c r="AQ1820" s="296" t="str">
        <f t="shared" si="560"/>
        <v/>
      </c>
      <c r="AS1820" s="332">
        <v>44697</v>
      </c>
      <c r="AT1820" s="2" t="s">
        <v>115</v>
      </c>
      <c r="AU1820" s="2" t="s">
        <v>116</v>
      </c>
      <c r="AV1820" s="323">
        <v>45200</v>
      </c>
      <c r="AW1820" s="323">
        <v>45291</v>
      </c>
      <c r="AX1820" s="324">
        <v>2209</v>
      </c>
      <c r="AY1820" s="325">
        <v>247.14</v>
      </c>
      <c r="AZ1820" s="274">
        <f t="shared" si="552"/>
        <v>1.0359100000000001</v>
      </c>
      <c r="BA1820" s="326">
        <f t="shared" si="561"/>
        <v>238.57284899267307</v>
      </c>
      <c r="BB1820" s="296" t="str">
        <f t="shared" si="562"/>
        <v/>
      </c>
      <c r="BC1820">
        <f t="shared" si="553"/>
        <v>1</v>
      </c>
      <c r="BF1820" s="332">
        <v>45058</v>
      </c>
      <c r="BG1820" s="2" t="s">
        <v>115</v>
      </c>
      <c r="BH1820" s="2" t="s">
        <v>140</v>
      </c>
      <c r="BI1820" s="323">
        <v>45566</v>
      </c>
      <c r="BJ1820" s="323">
        <v>45657</v>
      </c>
      <c r="BK1820" s="324">
        <v>2209</v>
      </c>
      <c r="BL1820" s="325">
        <v>160.33000000000001</v>
      </c>
      <c r="BM1820" s="274">
        <f t="shared" si="554"/>
        <v>0.97533000000000003</v>
      </c>
      <c r="BN1820" s="326">
        <f t="shared" si="563"/>
        <v>164.38538750986845</v>
      </c>
      <c r="BO1820" s="296" t="str">
        <f t="shared" si="564"/>
        <v/>
      </c>
      <c r="BP1820" t="str">
        <f t="shared" si="555"/>
        <v/>
      </c>
      <c r="BR1820" s="332">
        <v>45035</v>
      </c>
      <c r="BS1820" s="2" t="s">
        <v>108</v>
      </c>
      <c r="BT1820" s="2" t="s">
        <v>155</v>
      </c>
      <c r="BU1820" s="323">
        <v>48214</v>
      </c>
      <c r="BV1820" s="323">
        <v>48579</v>
      </c>
      <c r="BW1820" s="324">
        <v>8784</v>
      </c>
      <c r="BX1820" s="325">
        <v>99.16</v>
      </c>
      <c r="BY1820" s="274">
        <f t="shared" si="556"/>
        <v>0.98479000000000005</v>
      </c>
      <c r="BZ1820" s="326">
        <f t="shared" si="565"/>
        <v>100.69151798860671</v>
      </c>
      <c r="CA1820" s="296" t="str">
        <f t="shared" si="566"/>
        <v/>
      </c>
    </row>
    <row r="1821" spans="23:79" x14ac:dyDescent="0.25">
      <c r="W1821" s="332">
        <v>44201</v>
      </c>
      <c r="X1821" s="2" t="s">
        <v>108</v>
      </c>
      <c r="Y1821" s="2" t="s">
        <v>135</v>
      </c>
      <c r="Z1821" s="323">
        <v>45658</v>
      </c>
      <c r="AA1821" s="323">
        <v>46022</v>
      </c>
      <c r="AB1821" s="324">
        <v>8760</v>
      </c>
      <c r="AC1821" s="325">
        <v>49.48</v>
      </c>
      <c r="AD1821" s="274">
        <f t="shared" si="550"/>
        <v>1.07931</v>
      </c>
      <c r="AE1821" s="326">
        <f t="shared" si="557"/>
        <v>45.844104103547636</v>
      </c>
      <c r="AF1821" s="296" t="str">
        <f t="shared" si="558"/>
        <v/>
      </c>
      <c r="AH1821" s="332">
        <v>44673</v>
      </c>
      <c r="AI1821" s="2" t="s">
        <v>108</v>
      </c>
      <c r="AJ1821" s="2" t="s">
        <v>155</v>
      </c>
      <c r="AK1821" s="323">
        <v>48214</v>
      </c>
      <c r="AL1821" s="323">
        <v>48579</v>
      </c>
      <c r="AM1821" s="324">
        <v>8784</v>
      </c>
      <c r="AN1821" s="325">
        <v>111.49</v>
      </c>
      <c r="AO1821" s="274">
        <f t="shared" si="551"/>
        <v>1.02172</v>
      </c>
      <c r="AP1821" s="326">
        <f t="shared" si="559"/>
        <v>109.11991543671456</v>
      </c>
      <c r="AQ1821" s="296" t="str">
        <f t="shared" si="560"/>
        <v/>
      </c>
      <c r="AS1821" s="332">
        <v>44697</v>
      </c>
      <c r="AT1821" s="2" t="s">
        <v>115</v>
      </c>
      <c r="AU1821" s="2" t="s">
        <v>111</v>
      </c>
      <c r="AV1821" s="323">
        <v>45292</v>
      </c>
      <c r="AW1821" s="323">
        <v>45382</v>
      </c>
      <c r="AX1821" s="324">
        <v>2183</v>
      </c>
      <c r="AY1821" s="325">
        <v>234.64</v>
      </c>
      <c r="AZ1821" s="274">
        <f t="shared" si="552"/>
        <v>1.0359100000000001</v>
      </c>
      <c r="BA1821" s="326">
        <f t="shared" si="561"/>
        <v>226.50616366286644</v>
      </c>
      <c r="BB1821" s="296" t="str">
        <f t="shared" si="562"/>
        <v/>
      </c>
      <c r="BC1821">
        <f t="shared" si="553"/>
        <v>1</v>
      </c>
      <c r="BF1821" s="332">
        <v>45058</v>
      </c>
      <c r="BG1821" s="2" t="s">
        <v>115</v>
      </c>
      <c r="BH1821" s="2" t="s">
        <v>135</v>
      </c>
      <c r="BI1821" s="323">
        <v>45658</v>
      </c>
      <c r="BJ1821" s="323">
        <v>45747</v>
      </c>
      <c r="BK1821" s="324">
        <v>2159</v>
      </c>
      <c r="BL1821" s="325">
        <v>162.47999999999999</v>
      </c>
      <c r="BM1821" s="274">
        <f t="shared" si="554"/>
        <v>0.97533000000000003</v>
      </c>
      <c r="BN1821" s="326">
        <f t="shared" si="563"/>
        <v>166.58976961643751</v>
      </c>
      <c r="BO1821" s="296" t="str">
        <f t="shared" si="564"/>
        <v/>
      </c>
      <c r="BP1821" t="str">
        <f t="shared" si="555"/>
        <v/>
      </c>
      <c r="BR1821" s="332">
        <v>45035</v>
      </c>
      <c r="BS1821" s="2" t="s">
        <v>108</v>
      </c>
      <c r="BT1821" s="2" t="s">
        <v>158</v>
      </c>
      <c r="BU1821" s="323">
        <v>48580</v>
      </c>
      <c r="BV1821" s="323">
        <v>48944</v>
      </c>
      <c r="BW1821" s="324">
        <v>8760</v>
      </c>
      <c r="BX1821" s="325">
        <v>99.06</v>
      </c>
      <c r="BY1821" s="274">
        <f t="shared" si="556"/>
        <v>0.98479000000000005</v>
      </c>
      <c r="BZ1821" s="326">
        <f t="shared" si="565"/>
        <v>100.58997349688765</v>
      </c>
      <c r="CA1821" s="296" t="str">
        <f t="shared" si="566"/>
        <v/>
      </c>
    </row>
    <row r="1822" spans="23:79" x14ac:dyDescent="0.25">
      <c r="W1822" s="332">
        <v>44201</v>
      </c>
      <c r="X1822" s="2" t="s">
        <v>108</v>
      </c>
      <c r="Y1822" s="2" t="s">
        <v>138</v>
      </c>
      <c r="Z1822" s="323">
        <v>46023</v>
      </c>
      <c r="AA1822" s="323">
        <v>46387</v>
      </c>
      <c r="AB1822" s="324">
        <v>8760</v>
      </c>
      <c r="AC1822" s="325">
        <v>49.95</v>
      </c>
      <c r="AD1822" s="274">
        <f t="shared" si="550"/>
        <v>1.07931</v>
      </c>
      <c r="AE1822" s="326">
        <f t="shared" si="557"/>
        <v>46.279567501459269</v>
      </c>
      <c r="AF1822" s="296" t="str">
        <f t="shared" si="558"/>
        <v/>
      </c>
      <c r="AH1822" s="332">
        <v>44672</v>
      </c>
      <c r="AI1822" s="2" t="s">
        <v>108</v>
      </c>
      <c r="AJ1822" s="2" t="s">
        <v>110</v>
      </c>
      <c r="AK1822" s="323">
        <v>44927</v>
      </c>
      <c r="AL1822" s="323">
        <v>45291</v>
      </c>
      <c r="AM1822" s="324">
        <v>8760</v>
      </c>
      <c r="AN1822" s="325">
        <v>205.79</v>
      </c>
      <c r="AO1822" s="274">
        <f t="shared" si="551"/>
        <v>1.02172</v>
      </c>
      <c r="AP1822" s="326">
        <f t="shared" si="559"/>
        <v>201.41526054104844</v>
      </c>
      <c r="AQ1822" s="296" t="str">
        <f t="shared" si="560"/>
        <v/>
      </c>
      <c r="AS1822" s="332">
        <v>44697</v>
      </c>
      <c r="AT1822" s="2" t="s">
        <v>115</v>
      </c>
      <c r="AU1822" s="2" t="s">
        <v>117</v>
      </c>
      <c r="AV1822" s="323">
        <v>45383</v>
      </c>
      <c r="AW1822" s="323">
        <v>45473</v>
      </c>
      <c r="AX1822" s="324">
        <v>2184</v>
      </c>
      <c r="AY1822" s="325">
        <v>159.96</v>
      </c>
      <c r="AZ1822" s="274">
        <f t="shared" si="552"/>
        <v>1.0359100000000001</v>
      </c>
      <c r="BA1822" s="326">
        <f t="shared" si="561"/>
        <v>154.41495882846965</v>
      </c>
      <c r="BB1822" s="296" t="str">
        <f t="shared" si="562"/>
        <v/>
      </c>
      <c r="BC1822">
        <f t="shared" si="553"/>
        <v>1</v>
      </c>
      <c r="BF1822" s="332">
        <v>45058</v>
      </c>
      <c r="BG1822" s="2" t="s">
        <v>115</v>
      </c>
      <c r="BH1822" s="2" t="s">
        <v>145</v>
      </c>
      <c r="BI1822" s="323">
        <v>45748</v>
      </c>
      <c r="BJ1822" s="323">
        <v>45838</v>
      </c>
      <c r="BK1822" s="324">
        <v>2184</v>
      </c>
      <c r="BL1822" s="325">
        <v>100.97</v>
      </c>
      <c r="BM1822" s="274">
        <f t="shared" si="554"/>
        <v>0.97533000000000003</v>
      </c>
      <c r="BN1822" s="326">
        <f t="shared" si="563"/>
        <v>103.52393548850132</v>
      </c>
      <c r="BO1822" s="296" t="str">
        <f t="shared" si="564"/>
        <v/>
      </c>
      <c r="BP1822" t="str">
        <f t="shared" si="555"/>
        <v/>
      </c>
      <c r="BR1822" s="332">
        <v>45034</v>
      </c>
      <c r="BS1822" s="2" t="s">
        <v>108</v>
      </c>
      <c r="BT1822" s="2" t="s">
        <v>111</v>
      </c>
      <c r="BU1822" s="323">
        <v>45292</v>
      </c>
      <c r="BV1822" s="323">
        <v>45657</v>
      </c>
      <c r="BW1822" s="324">
        <v>8784</v>
      </c>
      <c r="BX1822" s="325">
        <v>150.59</v>
      </c>
      <c r="BY1822" s="274">
        <f t="shared" si="556"/>
        <v>0.98479000000000005</v>
      </c>
      <c r="BZ1822" s="326">
        <f t="shared" si="565"/>
        <v>152.91585007971241</v>
      </c>
      <c r="CA1822" s="296">
        <f t="shared" si="566"/>
        <v>152.91585007971241</v>
      </c>
    </row>
    <row r="1823" spans="23:79" x14ac:dyDescent="0.25">
      <c r="W1823" s="332">
        <v>44201</v>
      </c>
      <c r="X1823" s="2" t="s">
        <v>108</v>
      </c>
      <c r="Y1823" s="2" t="s">
        <v>141</v>
      </c>
      <c r="Z1823" s="323">
        <v>46388</v>
      </c>
      <c r="AA1823" s="323">
        <v>46752</v>
      </c>
      <c r="AB1823" s="324">
        <v>8760</v>
      </c>
      <c r="AC1823" s="325">
        <v>50.43</v>
      </c>
      <c r="AD1823" s="274">
        <f t="shared" si="550"/>
        <v>1.07931</v>
      </c>
      <c r="AE1823" s="326">
        <f t="shared" si="557"/>
        <v>46.724296078049868</v>
      </c>
      <c r="AF1823" s="296" t="str">
        <f t="shared" si="558"/>
        <v/>
      </c>
      <c r="AH1823" s="332">
        <v>44672</v>
      </c>
      <c r="AI1823" s="2" t="s">
        <v>108</v>
      </c>
      <c r="AJ1823" s="2" t="s">
        <v>111</v>
      </c>
      <c r="AK1823" s="323">
        <v>45292</v>
      </c>
      <c r="AL1823" s="323">
        <v>45657</v>
      </c>
      <c r="AM1823" s="324">
        <v>8784</v>
      </c>
      <c r="AN1823" s="325">
        <v>170.21</v>
      </c>
      <c r="AO1823" s="274">
        <f t="shared" si="551"/>
        <v>1.02172</v>
      </c>
      <c r="AP1823" s="326">
        <f t="shared" si="559"/>
        <v>166.59162980072819</v>
      </c>
      <c r="AQ1823" s="296">
        <f t="shared" si="560"/>
        <v>166.59162980072819</v>
      </c>
      <c r="AS1823" s="332">
        <v>44697</v>
      </c>
      <c r="AT1823" s="2" t="s">
        <v>115</v>
      </c>
      <c r="AU1823" s="2" t="s">
        <v>118</v>
      </c>
      <c r="AV1823" s="323">
        <v>45474</v>
      </c>
      <c r="AW1823" s="323">
        <v>45565</v>
      </c>
      <c r="AX1823" s="324">
        <v>2208</v>
      </c>
      <c r="AY1823" s="325">
        <v>155.96</v>
      </c>
      <c r="AZ1823" s="274">
        <f t="shared" si="552"/>
        <v>1.0359100000000001</v>
      </c>
      <c r="BA1823" s="326">
        <f t="shared" si="561"/>
        <v>150.55361952293151</v>
      </c>
      <c r="BB1823" s="296" t="str">
        <f t="shared" si="562"/>
        <v/>
      </c>
      <c r="BC1823">
        <f t="shared" si="553"/>
        <v>1</v>
      </c>
      <c r="BF1823" s="332">
        <v>45058</v>
      </c>
      <c r="BG1823" s="2" t="s">
        <v>115</v>
      </c>
      <c r="BH1823" s="2" t="s">
        <v>148</v>
      </c>
      <c r="BI1823" s="323">
        <v>45839</v>
      </c>
      <c r="BJ1823" s="323">
        <v>45930</v>
      </c>
      <c r="BK1823" s="324">
        <v>2208</v>
      </c>
      <c r="BL1823" s="325">
        <v>100.97</v>
      </c>
      <c r="BM1823" s="274">
        <f t="shared" si="554"/>
        <v>0.97533000000000003</v>
      </c>
      <c r="BN1823" s="326">
        <f t="shared" si="563"/>
        <v>103.52393548850132</v>
      </c>
      <c r="BO1823" s="296" t="str">
        <f t="shared" si="564"/>
        <v/>
      </c>
      <c r="BP1823" t="str">
        <f t="shared" si="555"/>
        <v/>
      </c>
      <c r="BR1823" s="332">
        <v>45034</v>
      </c>
      <c r="BS1823" s="2" t="s">
        <v>108</v>
      </c>
      <c r="BT1823" s="2" t="s">
        <v>135</v>
      </c>
      <c r="BU1823" s="323">
        <v>45658</v>
      </c>
      <c r="BV1823" s="323">
        <v>46022</v>
      </c>
      <c r="BW1823" s="324">
        <v>8760</v>
      </c>
      <c r="BX1823" s="325">
        <v>128</v>
      </c>
      <c r="BY1823" s="274">
        <f t="shared" si="556"/>
        <v>0.98479000000000005</v>
      </c>
      <c r="BZ1823" s="326">
        <f t="shared" si="565"/>
        <v>129.97694940037977</v>
      </c>
      <c r="CA1823" s="296" t="str">
        <f t="shared" si="566"/>
        <v/>
      </c>
    </row>
    <row r="1824" spans="23:79" x14ac:dyDescent="0.25">
      <c r="W1824" s="332">
        <v>44200</v>
      </c>
      <c r="X1824" s="2" t="s">
        <v>108</v>
      </c>
      <c r="Y1824" s="2" t="s">
        <v>133</v>
      </c>
      <c r="Z1824" s="323">
        <v>44562</v>
      </c>
      <c r="AA1824" s="323">
        <v>44926</v>
      </c>
      <c r="AB1824" s="324">
        <v>8760</v>
      </c>
      <c r="AC1824" s="325">
        <v>50.92</v>
      </c>
      <c r="AD1824" s="274">
        <f t="shared" si="550"/>
        <v>1.07931</v>
      </c>
      <c r="AE1824" s="326">
        <f t="shared" si="557"/>
        <v>47.17828983331944</v>
      </c>
      <c r="AF1824" s="296" t="str">
        <f t="shared" si="558"/>
        <v/>
      </c>
      <c r="AH1824" s="332">
        <v>44672</v>
      </c>
      <c r="AI1824" s="2" t="s">
        <v>108</v>
      </c>
      <c r="AJ1824" s="2" t="s">
        <v>135</v>
      </c>
      <c r="AK1824" s="323">
        <v>45658</v>
      </c>
      <c r="AL1824" s="323">
        <v>46022</v>
      </c>
      <c r="AM1824" s="324">
        <v>8760</v>
      </c>
      <c r="AN1824" s="325">
        <v>143.77000000000001</v>
      </c>
      <c r="AO1824" s="274">
        <f t="shared" si="551"/>
        <v>1.02172</v>
      </c>
      <c r="AP1824" s="326">
        <f t="shared" si="559"/>
        <v>140.71369846924796</v>
      </c>
      <c r="AQ1824" s="296" t="str">
        <f t="shared" si="560"/>
        <v/>
      </c>
      <c r="AS1824" s="332">
        <v>44697</v>
      </c>
      <c r="AT1824" s="2" t="s">
        <v>115</v>
      </c>
      <c r="AU1824" s="2" t="s">
        <v>140</v>
      </c>
      <c r="AV1824" s="323">
        <v>45566</v>
      </c>
      <c r="AW1824" s="323">
        <v>45657</v>
      </c>
      <c r="AX1824" s="324">
        <v>2209</v>
      </c>
      <c r="AY1824" s="325">
        <v>197.69</v>
      </c>
      <c r="AZ1824" s="274">
        <f t="shared" si="552"/>
        <v>1.0359100000000001</v>
      </c>
      <c r="BA1824" s="326">
        <f t="shared" si="561"/>
        <v>190.83704182795802</v>
      </c>
      <c r="BB1824" s="296" t="str">
        <f t="shared" si="562"/>
        <v/>
      </c>
      <c r="BC1824" t="str">
        <f t="shared" si="553"/>
        <v/>
      </c>
      <c r="BF1824" s="332">
        <v>45058</v>
      </c>
      <c r="BG1824" s="2" t="s">
        <v>115</v>
      </c>
      <c r="BH1824" s="2" t="s">
        <v>152</v>
      </c>
      <c r="BI1824" s="323">
        <v>45931</v>
      </c>
      <c r="BJ1824" s="323">
        <v>46022</v>
      </c>
      <c r="BK1824" s="324">
        <v>2209</v>
      </c>
      <c r="BL1824" s="325">
        <v>139.63</v>
      </c>
      <c r="BM1824" s="274">
        <f t="shared" si="554"/>
        <v>0.97533000000000003</v>
      </c>
      <c r="BN1824" s="326">
        <f t="shared" si="563"/>
        <v>143.16180164662217</v>
      </c>
      <c r="BO1824" s="296" t="str">
        <f t="shared" si="564"/>
        <v/>
      </c>
      <c r="BP1824" t="str">
        <f t="shared" si="555"/>
        <v/>
      </c>
      <c r="BR1824" s="332">
        <v>45034</v>
      </c>
      <c r="BS1824" s="2" t="s">
        <v>108</v>
      </c>
      <c r="BT1824" s="2" t="s">
        <v>138</v>
      </c>
      <c r="BU1824" s="323">
        <v>46023</v>
      </c>
      <c r="BV1824" s="323">
        <v>46387</v>
      </c>
      <c r="BW1824" s="324">
        <v>8760</v>
      </c>
      <c r="BX1824" s="325">
        <v>112.7</v>
      </c>
      <c r="BY1824" s="274">
        <f t="shared" si="556"/>
        <v>0.98479000000000005</v>
      </c>
      <c r="BZ1824" s="326">
        <f t="shared" si="565"/>
        <v>114.44064216736562</v>
      </c>
      <c r="CA1824" s="296" t="str">
        <f t="shared" si="566"/>
        <v/>
      </c>
    </row>
    <row r="1825" spans="23:79" x14ac:dyDescent="0.25">
      <c r="W1825" s="332">
        <v>44200</v>
      </c>
      <c r="X1825" s="2" t="s">
        <v>108</v>
      </c>
      <c r="Y1825" s="2" t="s">
        <v>110</v>
      </c>
      <c r="Z1825" s="323">
        <v>44927</v>
      </c>
      <c r="AA1825" s="323">
        <v>45291</v>
      </c>
      <c r="AB1825" s="324">
        <v>8760</v>
      </c>
      <c r="AC1825" s="325">
        <v>51.25</v>
      </c>
      <c r="AD1825" s="274">
        <f t="shared" si="550"/>
        <v>1.07931</v>
      </c>
      <c r="AE1825" s="326">
        <f t="shared" si="557"/>
        <v>47.484040729725471</v>
      </c>
      <c r="AF1825" s="296" t="str">
        <f t="shared" si="558"/>
        <v/>
      </c>
      <c r="AH1825" s="332">
        <v>44672</v>
      </c>
      <c r="AI1825" s="2" t="s">
        <v>108</v>
      </c>
      <c r="AJ1825" s="2" t="s">
        <v>138</v>
      </c>
      <c r="AK1825" s="323">
        <v>46023</v>
      </c>
      <c r="AL1825" s="323">
        <v>46387</v>
      </c>
      <c r="AM1825" s="324">
        <v>8760</v>
      </c>
      <c r="AN1825" s="325">
        <v>123.63</v>
      </c>
      <c r="AO1825" s="274">
        <f t="shared" si="551"/>
        <v>1.02172</v>
      </c>
      <c r="AP1825" s="326">
        <f t="shared" si="559"/>
        <v>121.0018400344517</v>
      </c>
      <c r="AQ1825" s="296" t="str">
        <f t="shared" si="560"/>
        <v/>
      </c>
      <c r="AS1825" s="332">
        <v>44697</v>
      </c>
      <c r="AT1825" s="2" t="s">
        <v>115</v>
      </c>
      <c r="AU1825" s="2" t="s">
        <v>135</v>
      </c>
      <c r="AV1825" s="323">
        <v>45658</v>
      </c>
      <c r="AW1825" s="323">
        <v>45747</v>
      </c>
      <c r="AX1825" s="324">
        <v>2159</v>
      </c>
      <c r="AY1825" s="325"/>
      <c r="AZ1825" s="274">
        <f t="shared" si="552"/>
        <v>1.0359100000000001</v>
      </c>
      <c r="BA1825" s="326" t="str">
        <f t="shared" si="561"/>
        <v/>
      </c>
      <c r="BB1825" s="296" t="str">
        <f t="shared" si="562"/>
        <v/>
      </c>
      <c r="BC1825" t="str">
        <f t="shared" si="553"/>
        <v/>
      </c>
      <c r="BF1825" s="332">
        <v>45058</v>
      </c>
      <c r="BG1825" s="2" t="s">
        <v>115</v>
      </c>
      <c r="BH1825" s="2" t="s">
        <v>138</v>
      </c>
      <c r="BI1825" s="323">
        <v>46023</v>
      </c>
      <c r="BJ1825" s="323">
        <v>46112</v>
      </c>
      <c r="BK1825" s="324">
        <v>2159</v>
      </c>
      <c r="BL1825" s="325"/>
      <c r="BM1825" s="274">
        <f t="shared" si="554"/>
        <v>0.97533000000000003</v>
      </c>
      <c r="BN1825" s="326" t="str">
        <f t="shared" si="563"/>
        <v/>
      </c>
      <c r="BO1825" s="296" t="str">
        <f t="shared" si="564"/>
        <v/>
      </c>
      <c r="BP1825" t="str">
        <f t="shared" si="555"/>
        <v/>
      </c>
      <c r="BR1825" s="332">
        <v>45034</v>
      </c>
      <c r="BS1825" s="2" t="s">
        <v>108</v>
      </c>
      <c r="BT1825" s="2" t="s">
        <v>141</v>
      </c>
      <c r="BU1825" s="323">
        <v>46388</v>
      </c>
      <c r="BV1825" s="323">
        <v>46752</v>
      </c>
      <c r="BW1825" s="324">
        <v>8760</v>
      </c>
      <c r="BX1825" s="325">
        <v>101.73</v>
      </c>
      <c r="BY1825" s="274">
        <f t="shared" si="556"/>
        <v>0.98479000000000005</v>
      </c>
      <c r="BZ1825" s="326">
        <f t="shared" si="565"/>
        <v>103.30121142578621</v>
      </c>
      <c r="CA1825" s="296" t="str">
        <f t="shared" si="566"/>
        <v/>
      </c>
    </row>
    <row r="1826" spans="23:79" x14ac:dyDescent="0.25">
      <c r="W1826" s="332">
        <v>44200</v>
      </c>
      <c r="X1826" s="2" t="s">
        <v>108</v>
      </c>
      <c r="Y1826" s="2" t="s">
        <v>111</v>
      </c>
      <c r="Z1826" s="323">
        <v>45292</v>
      </c>
      <c r="AA1826" s="323">
        <v>45657</v>
      </c>
      <c r="AB1826" s="324">
        <v>8784</v>
      </c>
      <c r="AC1826" s="325">
        <v>50.43</v>
      </c>
      <c r="AD1826" s="274">
        <f t="shared" si="550"/>
        <v>1.07931</v>
      </c>
      <c r="AE1826" s="326">
        <f t="shared" si="557"/>
        <v>46.724296078049868</v>
      </c>
      <c r="AF1826" s="296" t="str">
        <f t="shared" si="558"/>
        <v/>
      </c>
      <c r="AH1826" s="332">
        <v>44672</v>
      </c>
      <c r="AI1826" s="2" t="s">
        <v>108</v>
      </c>
      <c r="AJ1826" s="2" t="s">
        <v>141</v>
      </c>
      <c r="AK1826" s="323">
        <v>46388</v>
      </c>
      <c r="AL1826" s="323">
        <v>46752</v>
      </c>
      <c r="AM1826" s="324">
        <v>8760</v>
      </c>
      <c r="AN1826" s="325">
        <v>118.74</v>
      </c>
      <c r="AO1826" s="274">
        <f t="shared" si="551"/>
        <v>1.02172</v>
      </c>
      <c r="AP1826" s="326">
        <f t="shared" si="559"/>
        <v>116.21579297654935</v>
      </c>
      <c r="AQ1826" s="296" t="str">
        <f t="shared" si="560"/>
        <v/>
      </c>
      <c r="AS1826" s="332">
        <v>44694</v>
      </c>
      <c r="AT1826" s="2" t="s">
        <v>115</v>
      </c>
      <c r="AU1826" s="2" t="s">
        <v>200</v>
      </c>
      <c r="AV1826" s="323">
        <v>44743</v>
      </c>
      <c r="AW1826" s="323">
        <v>44834</v>
      </c>
      <c r="AX1826" s="324">
        <v>2208</v>
      </c>
      <c r="AY1826" s="325">
        <v>234.45</v>
      </c>
      <c r="AZ1826" s="274">
        <f t="shared" si="552"/>
        <v>1.0359100000000001</v>
      </c>
      <c r="BA1826" s="326">
        <f t="shared" si="561"/>
        <v>226.32275004585338</v>
      </c>
      <c r="BB1826" s="296" t="str">
        <f t="shared" si="562"/>
        <v/>
      </c>
      <c r="BC1826" t="str">
        <f t="shared" si="553"/>
        <v/>
      </c>
      <c r="BF1826" s="332">
        <v>45057</v>
      </c>
      <c r="BG1826" s="2" t="s">
        <v>115</v>
      </c>
      <c r="BH1826" s="2" t="s">
        <v>137</v>
      </c>
      <c r="BI1826" s="323">
        <v>45108</v>
      </c>
      <c r="BJ1826" s="323">
        <v>45199</v>
      </c>
      <c r="BK1826" s="324">
        <v>2208</v>
      </c>
      <c r="BL1826" s="325">
        <v>102.97</v>
      </c>
      <c r="BM1826" s="274">
        <f t="shared" si="554"/>
        <v>0.97533000000000003</v>
      </c>
      <c r="BN1826" s="326">
        <f t="shared" si="563"/>
        <v>105.57452349461208</v>
      </c>
      <c r="BO1826" s="296" t="str">
        <f t="shared" si="564"/>
        <v/>
      </c>
      <c r="BP1826" t="str">
        <f t="shared" si="555"/>
        <v/>
      </c>
      <c r="BR1826" s="332">
        <v>45034</v>
      </c>
      <c r="BS1826" s="2" t="s">
        <v>108</v>
      </c>
      <c r="BT1826" s="2" t="s">
        <v>143</v>
      </c>
      <c r="BU1826" s="323">
        <v>46753</v>
      </c>
      <c r="BV1826" s="323">
        <v>47118</v>
      </c>
      <c r="BW1826" s="324">
        <v>8784</v>
      </c>
      <c r="BX1826" s="325">
        <v>101.74</v>
      </c>
      <c r="BY1826" s="274">
        <f t="shared" si="556"/>
        <v>0.98479000000000005</v>
      </c>
      <c r="BZ1826" s="326">
        <f t="shared" si="565"/>
        <v>103.3113658749581</v>
      </c>
      <c r="CA1826" s="296" t="str">
        <f t="shared" si="566"/>
        <v/>
      </c>
    </row>
    <row r="1827" spans="23:79" x14ac:dyDescent="0.25">
      <c r="W1827" s="332">
        <v>44200</v>
      </c>
      <c r="X1827" s="2" t="s">
        <v>108</v>
      </c>
      <c r="Y1827" s="2" t="s">
        <v>135</v>
      </c>
      <c r="Z1827" s="323">
        <v>45658</v>
      </c>
      <c r="AA1827" s="323">
        <v>46022</v>
      </c>
      <c r="AB1827" s="324">
        <v>8760</v>
      </c>
      <c r="AC1827" s="325">
        <v>50.55</v>
      </c>
      <c r="AD1827" s="274">
        <f t="shared" si="550"/>
        <v>1.07931</v>
      </c>
      <c r="AE1827" s="326">
        <f t="shared" si="557"/>
        <v>46.835478222197516</v>
      </c>
      <c r="AF1827" s="296" t="str">
        <f t="shared" si="558"/>
        <v/>
      </c>
      <c r="AH1827" s="332">
        <v>44672</v>
      </c>
      <c r="AI1827" s="2" t="s">
        <v>108</v>
      </c>
      <c r="AJ1827" s="2" t="s">
        <v>143</v>
      </c>
      <c r="AK1827" s="323">
        <v>46753</v>
      </c>
      <c r="AL1827" s="323">
        <v>47118</v>
      </c>
      <c r="AM1827" s="324">
        <v>8784</v>
      </c>
      <c r="AN1827" s="325">
        <v>117.05</v>
      </c>
      <c r="AO1827" s="274">
        <f t="shared" si="551"/>
        <v>1.02172</v>
      </c>
      <c r="AP1827" s="326">
        <f t="shared" si="559"/>
        <v>114.56171945347062</v>
      </c>
      <c r="AQ1827" s="296" t="str">
        <f t="shared" si="560"/>
        <v/>
      </c>
      <c r="AS1827" s="332">
        <v>44694</v>
      </c>
      <c r="AT1827" s="2" t="s">
        <v>115</v>
      </c>
      <c r="AU1827" s="2" t="s">
        <v>186</v>
      </c>
      <c r="AV1827" s="323">
        <v>44835</v>
      </c>
      <c r="AW1827" s="323">
        <v>44926</v>
      </c>
      <c r="AX1827" s="324">
        <v>2209</v>
      </c>
      <c r="AY1827" s="325">
        <v>269.25</v>
      </c>
      <c r="AZ1827" s="274">
        <f t="shared" si="552"/>
        <v>1.0359100000000001</v>
      </c>
      <c r="BA1827" s="326">
        <f t="shared" si="561"/>
        <v>259.91640200403509</v>
      </c>
      <c r="BB1827" s="296" t="str">
        <f t="shared" si="562"/>
        <v/>
      </c>
      <c r="BC1827" t="str">
        <f t="shared" si="553"/>
        <v/>
      </c>
      <c r="BF1827" s="332">
        <v>45057</v>
      </c>
      <c r="BG1827" s="2" t="s">
        <v>115</v>
      </c>
      <c r="BH1827" s="2" t="s">
        <v>116</v>
      </c>
      <c r="BI1827" s="323">
        <v>45200</v>
      </c>
      <c r="BJ1827" s="323">
        <v>45291</v>
      </c>
      <c r="BK1827" s="324">
        <v>2209</v>
      </c>
      <c r="BL1827" s="325">
        <v>143.13999999999999</v>
      </c>
      <c r="BM1827" s="274">
        <f t="shared" si="554"/>
        <v>0.97533000000000003</v>
      </c>
      <c r="BN1827" s="326">
        <f t="shared" si="563"/>
        <v>146.76058359734651</v>
      </c>
      <c r="BO1827" s="296">
        <f t="shared" si="564"/>
        <v>146.76058359734651</v>
      </c>
      <c r="BP1827">
        <f t="shared" si="555"/>
        <v>1</v>
      </c>
      <c r="BR1827" s="332">
        <v>45034</v>
      </c>
      <c r="BS1827" s="2" t="s">
        <v>108</v>
      </c>
      <c r="BT1827" s="2" t="s">
        <v>146</v>
      </c>
      <c r="BU1827" s="323">
        <v>47119</v>
      </c>
      <c r="BV1827" s="323">
        <v>47483</v>
      </c>
      <c r="BW1827" s="324">
        <v>8760</v>
      </c>
      <c r="BX1827" s="325">
        <v>99.24</v>
      </c>
      <c r="BY1827" s="274">
        <f t="shared" si="556"/>
        <v>0.98479000000000005</v>
      </c>
      <c r="BZ1827" s="326">
        <f t="shared" si="565"/>
        <v>100.77275358198193</v>
      </c>
      <c r="CA1827" s="296" t="str">
        <f t="shared" si="566"/>
        <v/>
      </c>
    </row>
    <row r="1828" spans="23:79" x14ac:dyDescent="0.25">
      <c r="W1828" s="332">
        <v>44200</v>
      </c>
      <c r="X1828" s="2" t="s">
        <v>108</v>
      </c>
      <c r="Y1828" s="2" t="s">
        <v>138</v>
      </c>
      <c r="Z1828" s="323">
        <v>46023</v>
      </c>
      <c r="AA1828" s="323">
        <v>46387</v>
      </c>
      <c r="AB1828" s="324">
        <v>8760</v>
      </c>
      <c r="AC1828" s="325">
        <v>51.03</v>
      </c>
      <c r="AD1828" s="274">
        <f t="shared" si="550"/>
        <v>1.07931</v>
      </c>
      <c r="AE1828" s="326">
        <f t="shared" si="557"/>
        <v>47.280206798788114</v>
      </c>
      <c r="AF1828" s="296" t="str">
        <f t="shared" si="558"/>
        <v/>
      </c>
      <c r="AH1828" s="332">
        <v>44672</v>
      </c>
      <c r="AI1828" s="2" t="s">
        <v>108</v>
      </c>
      <c r="AJ1828" s="2" t="s">
        <v>146</v>
      </c>
      <c r="AK1828" s="323">
        <v>47119</v>
      </c>
      <c r="AL1828" s="323">
        <v>47483</v>
      </c>
      <c r="AM1828" s="324">
        <v>8760</v>
      </c>
      <c r="AN1828" s="325">
        <v>112.33</v>
      </c>
      <c r="AO1828" s="274">
        <f t="shared" si="551"/>
        <v>1.02172</v>
      </c>
      <c r="AP1828" s="326">
        <f t="shared" si="559"/>
        <v>109.94205848960577</v>
      </c>
      <c r="AQ1828" s="296" t="str">
        <f t="shared" si="560"/>
        <v/>
      </c>
      <c r="AS1828" s="332">
        <v>44694</v>
      </c>
      <c r="AT1828" s="2" t="s">
        <v>115</v>
      </c>
      <c r="AU1828" s="2" t="s">
        <v>110</v>
      </c>
      <c r="AV1828" s="323">
        <v>44927</v>
      </c>
      <c r="AW1828" s="323">
        <v>45016</v>
      </c>
      <c r="AX1828" s="324">
        <v>2159</v>
      </c>
      <c r="AY1828" s="325">
        <v>281</v>
      </c>
      <c r="AZ1828" s="274">
        <f t="shared" si="552"/>
        <v>1.0359100000000001</v>
      </c>
      <c r="BA1828" s="326">
        <f t="shared" si="561"/>
        <v>271.2590862140533</v>
      </c>
      <c r="BB1828" s="296" t="str">
        <f t="shared" si="562"/>
        <v/>
      </c>
      <c r="BC1828" t="str">
        <f t="shared" si="553"/>
        <v/>
      </c>
      <c r="BF1828" s="332">
        <v>45057</v>
      </c>
      <c r="BG1828" s="2" t="s">
        <v>115</v>
      </c>
      <c r="BH1828" s="2" t="s">
        <v>111</v>
      </c>
      <c r="BI1828" s="323">
        <v>45292</v>
      </c>
      <c r="BJ1828" s="323">
        <v>45382</v>
      </c>
      <c r="BK1828" s="324">
        <v>2183</v>
      </c>
      <c r="BL1828" s="325">
        <v>168.5</v>
      </c>
      <c r="BM1828" s="274">
        <f t="shared" si="554"/>
        <v>0.97533000000000003</v>
      </c>
      <c r="BN1828" s="326">
        <f t="shared" si="563"/>
        <v>172.76203951483086</v>
      </c>
      <c r="BO1828" s="296">
        <f t="shared" si="564"/>
        <v>172.76203951483086</v>
      </c>
      <c r="BP1828">
        <f t="shared" si="555"/>
        <v>1</v>
      </c>
      <c r="BR1828" s="332">
        <v>45034</v>
      </c>
      <c r="BS1828" s="2" t="s">
        <v>108</v>
      </c>
      <c r="BT1828" s="2" t="s">
        <v>149</v>
      </c>
      <c r="BU1828" s="323">
        <v>47484</v>
      </c>
      <c r="BV1828" s="323">
        <v>47848</v>
      </c>
      <c r="BW1828" s="324">
        <v>8760</v>
      </c>
      <c r="BX1828" s="325">
        <v>99.54</v>
      </c>
      <c r="BY1828" s="274">
        <f t="shared" si="556"/>
        <v>0.98479000000000005</v>
      </c>
      <c r="BZ1828" s="326">
        <f t="shared" si="565"/>
        <v>101.07738705713909</v>
      </c>
      <c r="CA1828" s="296" t="str">
        <f t="shared" si="566"/>
        <v/>
      </c>
    </row>
    <row r="1829" spans="23:79" x14ac:dyDescent="0.25">
      <c r="W1829" s="332">
        <v>44200</v>
      </c>
      <c r="X1829" s="2" t="s">
        <v>108</v>
      </c>
      <c r="Y1829" s="2" t="s">
        <v>141</v>
      </c>
      <c r="Z1829" s="323">
        <v>46388</v>
      </c>
      <c r="AA1829" s="323">
        <v>46752</v>
      </c>
      <c r="AB1829" s="324">
        <v>8760</v>
      </c>
      <c r="AC1829" s="325">
        <v>51.5</v>
      </c>
      <c r="AD1829" s="274">
        <f t="shared" si="550"/>
        <v>1.07931</v>
      </c>
      <c r="AE1829" s="326">
        <f t="shared" si="557"/>
        <v>47.71567019669974</v>
      </c>
      <c r="AF1829" s="296" t="str">
        <f t="shared" si="558"/>
        <v/>
      </c>
      <c r="AH1829" s="332">
        <v>44672</v>
      </c>
      <c r="AI1829" s="2" t="s">
        <v>108</v>
      </c>
      <c r="AJ1829" s="2" t="s">
        <v>149</v>
      </c>
      <c r="AK1829" s="323">
        <v>47484</v>
      </c>
      <c r="AL1829" s="323">
        <v>47848</v>
      </c>
      <c r="AM1829" s="324">
        <v>8760</v>
      </c>
      <c r="AN1829" s="325">
        <v>111.41</v>
      </c>
      <c r="AO1829" s="274">
        <f t="shared" si="551"/>
        <v>1.02172</v>
      </c>
      <c r="AP1829" s="326">
        <f t="shared" si="559"/>
        <v>109.04161609834397</v>
      </c>
      <c r="AQ1829" s="296" t="str">
        <f t="shared" si="560"/>
        <v/>
      </c>
      <c r="AS1829" s="332">
        <v>44694</v>
      </c>
      <c r="AT1829" s="2" t="s">
        <v>115</v>
      </c>
      <c r="AU1829" s="2" t="s">
        <v>134</v>
      </c>
      <c r="AV1829" s="323">
        <v>45017</v>
      </c>
      <c r="AW1829" s="323">
        <v>45107</v>
      </c>
      <c r="AX1829" s="324">
        <v>2184</v>
      </c>
      <c r="AY1829" s="325">
        <v>193.97</v>
      </c>
      <c r="AZ1829" s="274">
        <f t="shared" si="552"/>
        <v>1.0359100000000001</v>
      </c>
      <c r="BA1829" s="326">
        <f t="shared" si="561"/>
        <v>187.24599627380755</v>
      </c>
      <c r="BB1829" s="296" t="str">
        <f t="shared" si="562"/>
        <v/>
      </c>
      <c r="BC1829" t="str">
        <f t="shared" si="553"/>
        <v/>
      </c>
      <c r="BF1829" s="332">
        <v>45057</v>
      </c>
      <c r="BG1829" s="2" t="s">
        <v>115</v>
      </c>
      <c r="BH1829" s="2" t="s">
        <v>117</v>
      </c>
      <c r="BI1829" s="323">
        <v>45383</v>
      </c>
      <c r="BJ1829" s="323">
        <v>45473</v>
      </c>
      <c r="BK1829" s="324">
        <v>2184</v>
      </c>
      <c r="BL1829" s="325">
        <v>130.56</v>
      </c>
      <c r="BM1829" s="274">
        <f t="shared" si="554"/>
        <v>0.97533000000000003</v>
      </c>
      <c r="BN1829" s="326">
        <f t="shared" si="563"/>
        <v>133.86238503890991</v>
      </c>
      <c r="BO1829" s="296">
        <f t="shared" si="564"/>
        <v>133.86238503890991</v>
      </c>
      <c r="BP1829">
        <f t="shared" si="555"/>
        <v>1</v>
      </c>
      <c r="BR1829" s="332">
        <v>45034</v>
      </c>
      <c r="BS1829" s="2" t="s">
        <v>108</v>
      </c>
      <c r="BT1829" s="2" t="s">
        <v>153</v>
      </c>
      <c r="BU1829" s="323">
        <v>47849</v>
      </c>
      <c r="BV1829" s="323">
        <v>48213</v>
      </c>
      <c r="BW1829" s="324">
        <v>8760</v>
      </c>
      <c r="BX1829" s="325">
        <v>99.26</v>
      </c>
      <c r="BY1829" s="274">
        <f t="shared" si="556"/>
        <v>0.98479000000000005</v>
      </c>
      <c r="BZ1829" s="326">
        <f t="shared" si="565"/>
        <v>100.79306248032576</v>
      </c>
      <c r="CA1829" s="296" t="str">
        <f t="shared" si="566"/>
        <v/>
      </c>
    </row>
    <row r="1830" spans="23:79" x14ac:dyDescent="0.25">
      <c r="AH1830" s="332">
        <v>44672</v>
      </c>
      <c r="AI1830" s="2" t="s">
        <v>108</v>
      </c>
      <c r="AJ1830" s="2" t="s">
        <v>153</v>
      </c>
      <c r="AK1830" s="323">
        <v>47849</v>
      </c>
      <c r="AL1830" s="323">
        <v>48213</v>
      </c>
      <c r="AM1830" s="324">
        <v>8760</v>
      </c>
      <c r="AN1830" s="325">
        <v>110.53</v>
      </c>
      <c r="AO1830" s="274">
        <f t="shared" si="551"/>
        <v>1.02172</v>
      </c>
      <c r="AP1830" s="326">
        <f t="shared" si="559"/>
        <v>108.18032337626748</v>
      </c>
      <c r="AQ1830" s="296" t="str">
        <f t="shared" si="560"/>
        <v/>
      </c>
      <c r="AS1830" s="332">
        <v>44694</v>
      </c>
      <c r="AT1830" s="2" t="s">
        <v>115</v>
      </c>
      <c r="AU1830" s="2" t="s">
        <v>137</v>
      </c>
      <c r="AV1830" s="323">
        <v>45108</v>
      </c>
      <c r="AW1830" s="323">
        <v>45199</v>
      </c>
      <c r="AX1830" s="324">
        <v>2208</v>
      </c>
      <c r="AY1830" s="325">
        <v>195.16</v>
      </c>
      <c r="AZ1830" s="274">
        <f t="shared" si="552"/>
        <v>1.0359100000000001</v>
      </c>
      <c r="BA1830" s="326">
        <f t="shared" si="561"/>
        <v>188.39474471720513</v>
      </c>
      <c r="BB1830" s="296" t="str">
        <f t="shared" si="562"/>
        <v/>
      </c>
      <c r="BC1830" t="str">
        <f t="shared" si="553"/>
        <v/>
      </c>
      <c r="BF1830" s="332">
        <v>45057</v>
      </c>
      <c r="BG1830" s="2" t="s">
        <v>115</v>
      </c>
      <c r="BH1830" s="2" t="s">
        <v>118</v>
      </c>
      <c r="BI1830" s="323">
        <v>45474</v>
      </c>
      <c r="BJ1830" s="323">
        <v>45565</v>
      </c>
      <c r="BK1830" s="324">
        <v>2208</v>
      </c>
      <c r="BL1830" s="325">
        <v>135</v>
      </c>
      <c r="BM1830" s="274">
        <f t="shared" si="554"/>
        <v>0.97533000000000003</v>
      </c>
      <c r="BN1830" s="326">
        <f t="shared" si="563"/>
        <v>138.41469041247578</v>
      </c>
      <c r="BO1830" s="296">
        <f t="shared" si="564"/>
        <v>138.41469041247578</v>
      </c>
      <c r="BP1830">
        <f t="shared" si="555"/>
        <v>1</v>
      </c>
      <c r="BR1830" s="332">
        <v>45034</v>
      </c>
      <c r="BS1830" s="2" t="s">
        <v>108</v>
      </c>
      <c r="BT1830" s="2" t="s">
        <v>155</v>
      </c>
      <c r="BU1830" s="323">
        <v>48214</v>
      </c>
      <c r="BV1830" s="323">
        <v>48579</v>
      </c>
      <c r="BW1830" s="324">
        <v>8784</v>
      </c>
      <c r="BX1830" s="325">
        <v>98.76</v>
      </c>
      <c r="BY1830" s="274">
        <f t="shared" si="556"/>
        <v>0.98479000000000005</v>
      </c>
      <c r="BZ1830" s="326">
        <f t="shared" si="565"/>
        <v>100.28534002173052</v>
      </c>
      <c r="CA1830" s="296" t="str">
        <f t="shared" si="566"/>
        <v/>
      </c>
    </row>
    <row r="1831" spans="23:79" x14ac:dyDescent="0.25">
      <c r="AH1831" s="332">
        <v>44672</v>
      </c>
      <c r="AI1831" s="2" t="s">
        <v>108</v>
      </c>
      <c r="AJ1831" s="2" t="s">
        <v>155</v>
      </c>
      <c r="AK1831" s="323">
        <v>48214</v>
      </c>
      <c r="AL1831" s="323">
        <v>48579</v>
      </c>
      <c r="AM1831" s="324">
        <v>8784</v>
      </c>
      <c r="AN1831" s="325">
        <v>109.58</v>
      </c>
      <c r="AO1831" s="274">
        <f t="shared" si="551"/>
        <v>1.02172</v>
      </c>
      <c r="AP1831" s="326">
        <f t="shared" si="559"/>
        <v>107.25051873311671</v>
      </c>
      <c r="AQ1831" s="296" t="str">
        <f t="shared" si="560"/>
        <v/>
      </c>
      <c r="AS1831" s="332">
        <v>44694</v>
      </c>
      <c r="AT1831" s="2" t="s">
        <v>115</v>
      </c>
      <c r="AU1831" s="2" t="s">
        <v>116</v>
      </c>
      <c r="AV1831" s="323">
        <v>45200</v>
      </c>
      <c r="AW1831" s="323">
        <v>45291</v>
      </c>
      <c r="AX1831" s="324">
        <v>2209</v>
      </c>
      <c r="AY1831" s="325">
        <v>249.41</v>
      </c>
      <c r="AZ1831" s="274">
        <f t="shared" si="552"/>
        <v>1.0359100000000001</v>
      </c>
      <c r="BA1831" s="326">
        <f t="shared" si="561"/>
        <v>240.76415904856597</v>
      </c>
      <c r="BB1831" s="296" t="str">
        <f t="shared" si="562"/>
        <v/>
      </c>
      <c r="BC1831">
        <f t="shared" si="553"/>
        <v>1</v>
      </c>
      <c r="BF1831" s="332">
        <v>45057</v>
      </c>
      <c r="BG1831" s="2" t="s">
        <v>115</v>
      </c>
      <c r="BH1831" s="2" t="s">
        <v>140</v>
      </c>
      <c r="BI1831" s="323">
        <v>45566</v>
      </c>
      <c r="BJ1831" s="323">
        <v>45657</v>
      </c>
      <c r="BK1831" s="324">
        <v>2209</v>
      </c>
      <c r="BL1831" s="325">
        <v>165.02</v>
      </c>
      <c r="BM1831" s="274">
        <f t="shared" si="554"/>
        <v>0.97533000000000003</v>
      </c>
      <c r="BN1831" s="326">
        <f t="shared" si="563"/>
        <v>169.19401638419816</v>
      </c>
      <c r="BO1831" s="296" t="str">
        <f t="shared" si="564"/>
        <v/>
      </c>
      <c r="BP1831" t="str">
        <f t="shared" si="555"/>
        <v/>
      </c>
      <c r="BR1831" s="332">
        <v>45034</v>
      </c>
      <c r="BS1831" s="2" t="s">
        <v>108</v>
      </c>
      <c r="BT1831" s="2" t="s">
        <v>158</v>
      </c>
      <c r="BU1831" s="323">
        <v>48580</v>
      </c>
      <c r="BV1831" s="323">
        <v>48944</v>
      </c>
      <c r="BW1831" s="324">
        <v>8760</v>
      </c>
      <c r="BX1831" s="325">
        <v>98.66</v>
      </c>
      <c r="BY1831" s="274">
        <f t="shared" si="556"/>
        <v>0.98479000000000005</v>
      </c>
      <c r="BZ1831" s="326">
        <f t="shared" si="565"/>
        <v>100.18379553001147</v>
      </c>
      <c r="CA1831" s="296" t="str">
        <f t="shared" si="566"/>
        <v/>
      </c>
    </row>
    <row r="1832" spans="23:79" x14ac:dyDescent="0.25">
      <c r="AH1832" s="332">
        <v>44671</v>
      </c>
      <c r="AI1832" s="2" t="s">
        <v>108</v>
      </c>
      <c r="AJ1832" s="2" t="s">
        <v>110</v>
      </c>
      <c r="AK1832" s="323">
        <v>44927</v>
      </c>
      <c r="AL1832" s="323">
        <v>45291</v>
      </c>
      <c r="AM1832" s="324">
        <v>8760</v>
      </c>
      <c r="AN1832" s="325">
        <v>202.67</v>
      </c>
      <c r="AO1832" s="274">
        <f t="shared" si="551"/>
        <v>1.02172</v>
      </c>
      <c r="AP1832" s="326">
        <f t="shared" si="559"/>
        <v>198.36158634459539</v>
      </c>
      <c r="AQ1832" s="296" t="str">
        <f t="shared" si="560"/>
        <v/>
      </c>
      <c r="AS1832" s="332">
        <v>44694</v>
      </c>
      <c r="AT1832" s="2" t="s">
        <v>115</v>
      </c>
      <c r="AU1832" s="2" t="s">
        <v>111</v>
      </c>
      <c r="AV1832" s="323">
        <v>45292</v>
      </c>
      <c r="AW1832" s="323">
        <v>45382</v>
      </c>
      <c r="AX1832" s="324">
        <v>2183</v>
      </c>
      <c r="AY1832" s="325">
        <v>234.18</v>
      </c>
      <c r="AZ1832" s="274">
        <f t="shared" si="552"/>
        <v>1.0359100000000001</v>
      </c>
      <c r="BA1832" s="326">
        <f t="shared" si="561"/>
        <v>226.06210964272955</v>
      </c>
      <c r="BB1832" s="296" t="str">
        <f t="shared" si="562"/>
        <v/>
      </c>
      <c r="BC1832">
        <f t="shared" si="553"/>
        <v>1</v>
      </c>
      <c r="BF1832" s="332">
        <v>45057</v>
      </c>
      <c r="BG1832" s="2" t="s">
        <v>115</v>
      </c>
      <c r="BH1832" s="2" t="s">
        <v>135</v>
      </c>
      <c r="BI1832" s="323">
        <v>45658</v>
      </c>
      <c r="BJ1832" s="323">
        <v>45747</v>
      </c>
      <c r="BK1832" s="324">
        <v>2159</v>
      </c>
      <c r="BL1832" s="325">
        <v>164</v>
      </c>
      <c r="BM1832" s="274">
        <f t="shared" si="554"/>
        <v>0.97533000000000003</v>
      </c>
      <c r="BN1832" s="326">
        <f t="shared" si="563"/>
        <v>168.14821650108169</v>
      </c>
      <c r="BO1832" s="296" t="str">
        <f t="shared" si="564"/>
        <v/>
      </c>
      <c r="BP1832" t="str">
        <f t="shared" si="555"/>
        <v/>
      </c>
      <c r="BR1832" s="332">
        <v>45033</v>
      </c>
      <c r="BS1832" s="2" t="s">
        <v>108</v>
      </c>
      <c r="BT1832" s="2" t="s">
        <v>111</v>
      </c>
      <c r="BU1832" s="323">
        <v>45292</v>
      </c>
      <c r="BV1832" s="323">
        <v>45657</v>
      </c>
      <c r="BW1832" s="324">
        <v>8784</v>
      </c>
      <c r="BX1832" s="325">
        <v>146.71</v>
      </c>
      <c r="BY1832" s="274">
        <f t="shared" si="556"/>
        <v>0.98479000000000005</v>
      </c>
      <c r="BZ1832" s="326">
        <f t="shared" si="565"/>
        <v>148.97592380101341</v>
      </c>
      <c r="CA1832" s="296">
        <f t="shared" si="566"/>
        <v>148.97592380101341</v>
      </c>
    </row>
    <row r="1833" spans="23:79" x14ac:dyDescent="0.25">
      <c r="AH1833" s="332">
        <v>44671</v>
      </c>
      <c r="AI1833" s="2" t="s">
        <v>108</v>
      </c>
      <c r="AJ1833" s="2" t="s">
        <v>111</v>
      </c>
      <c r="AK1833" s="323">
        <v>45292</v>
      </c>
      <c r="AL1833" s="323">
        <v>45657</v>
      </c>
      <c r="AM1833" s="324">
        <v>8784</v>
      </c>
      <c r="AN1833" s="325">
        <v>164.65</v>
      </c>
      <c r="AO1833" s="274">
        <f t="shared" si="551"/>
        <v>1.02172</v>
      </c>
      <c r="AP1833" s="326">
        <f t="shared" si="559"/>
        <v>161.14982578397215</v>
      </c>
      <c r="AQ1833" s="296">
        <f t="shared" si="560"/>
        <v>161.14982578397215</v>
      </c>
      <c r="AS1833" s="332">
        <v>44694</v>
      </c>
      <c r="AT1833" s="2" t="s">
        <v>115</v>
      </c>
      <c r="AU1833" s="2" t="s">
        <v>117</v>
      </c>
      <c r="AV1833" s="323">
        <v>45383</v>
      </c>
      <c r="AW1833" s="323">
        <v>45473</v>
      </c>
      <c r="AX1833" s="324">
        <v>2184</v>
      </c>
      <c r="AY1833" s="325">
        <v>167.7</v>
      </c>
      <c r="AZ1833" s="274">
        <f t="shared" si="552"/>
        <v>1.0359100000000001</v>
      </c>
      <c r="BA1833" s="326">
        <f t="shared" si="561"/>
        <v>161.88665038468591</v>
      </c>
      <c r="BB1833" s="296" t="str">
        <f t="shared" si="562"/>
        <v/>
      </c>
      <c r="BC1833">
        <f t="shared" si="553"/>
        <v>1</v>
      </c>
      <c r="BF1833" s="332">
        <v>45057</v>
      </c>
      <c r="BG1833" s="2" t="s">
        <v>115</v>
      </c>
      <c r="BH1833" s="2" t="s">
        <v>145</v>
      </c>
      <c r="BI1833" s="323">
        <v>45748</v>
      </c>
      <c r="BJ1833" s="323">
        <v>45838</v>
      </c>
      <c r="BK1833" s="324">
        <v>2184</v>
      </c>
      <c r="BL1833" s="325">
        <v>102.82</v>
      </c>
      <c r="BM1833" s="274">
        <f t="shared" si="554"/>
        <v>0.97533000000000003</v>
      </c>
      <c r="BN1833" s="326">
        <f t="shared" si="563"/>
        <v>105.42072939415377</v>
      </c>
      <c r="BO1833" s="296" t="str">
        <f t="shared" si="564"/>
        <v/>
      </c>
      <c r="BP1833" t="str">
        <f t="shared" si="555"/>
        <v/>
      </c>
      <c r="BR1833" s="332">
        <v>45033</v>
      </c>
      <c r="BS1833" s="2" t="s">
        <v>108</v>
      </c>
      <c r="BT1833" s="2" t="s">
        <v>135</v>
      </c>
      <c r="BU1833" s="323">
        <v>45658</v>
      </c>
      <c r="BV1833" s="323">
        <v>46022</v>
      </c>
      <c r="BW1833" s="324">
        <v>8760</v>
      </c>
      <c r="BX1833" s="325">
        <v>125.82</v>
      </c>
      <c r="BY1833" s="274">
        <f t="shared" si="556"/>
        <v>0.98479000000000005</v>
      </c>
      <c r="BZ1833" s="326">
        <f t="shared" si="565"/>
        <v>127.76327948090454</v>
      </c>
      <c r="CA1833" s="296" t="str">
        <f t="shared" si="566"/>
        <v/>
      </c>
    </row>
    <row r="1834" spans="23:79" x14ac:dyDescent="0.25">
      <c r="AH1834" s="332">
        <v>44671</v>
      </c>
      <c r="AI1834" s="2" t="s">
        <v>108</v>
      </c>
      <c r="AJ1834" s="2" t="s">
        <v>135</v>
      </c>
      <c r="AK1834" s="323">
        <v>45658</v>
      </c>
      <c r="AL1834" s="323">
        <v>46022</v>
      </c>
      <c r="AM1834" s="324">
        <v>8760</v>
      </c>
      <c r="AN1834" s="325">
        <v>135.91999999999999</v>
      </c>
      <c r="AO1834" s="274">
        <f t="shared" si="551"/>
        <v>1.02172</v>
      </c>
      <c r="AP1834" s="326">
        <f t="shared" si="559"/>
        <v>133.0305758916337</v>
      </c>
      <c r="AQ1834" s="296" t="str">
        <f t="shared" si="560"/>
        <v/>
      </c>
      <c r="AS1834" s="332">
        <v>44694</v>
      </c>
      <c r="AT1834" s="2" t="s">
        <v>115</v>
      </c>
      <c r="AU1834" s="2" t="s">
        <v>118</v>
      </c>
      <c r="AV1834" s="323">
        <v>45474</v>
      </c>
      <c r="AW1834" s="323">
        <v>45565</v>
      </c>
      <c r="AX1834" s="324">
        <v>2208</v>
      </c>
      <c r="AY1834" s="325">
        <v>156.13</v>
      </c>
      <c r="AZ1834" s="274">
        <f t="shared" si="552"/>
        <v>1.0359100000000001</v>
      </c>
      <c r="BA1834" s="326">
        <f t="shared" si="561"/>
        <v>150.71772644341686</v>
      </c>
      <c r="BB1834" s="296" t="str">
        <f t="shared" si="562"/>
        <v/>
      </c>
      <c r="BC1834">
        <f t="shared" si="553"/>
        <v>1</v>
      </c>
      <c r="BF1834" s="332">
        <v>45057</v>
      </c>
      <c r="BG1834" s="2" t="s">
        <v>115</v>
      </c>
      <c r="BH1834" s="2" t="s">
        <v>148</v>
      </c>
      <c r="BI1834" s="323">
        <v>45839</v>
      </c>
      <c r="BJ1834" s="323">
        <v>45930</v>
      </c>
      <c r="BK1834" s="324">
        <v>2208</v>
      </c>
      <c r="BL1834" s="325">
        <v>102.82</v>
      </c>
      <c r="BM1834" s="274">
        <f t="shared" si="554"/>
        <v>0.97533000000000003</v>
      </c>
      <c r="BN1834" s="326">
        <f t="shared" si="563"/>
        <v>105.42072939415377</v>
      </c>
      <c r="BO1834" s="296" t="str">
        <f t="shared" si="564"/>
        <v/>
      </c>
      <c r="BP1834" t="str">
        <f t="shared" si="555"/>
        <v/>
      </c>
      <c r="BR1834" s="332">
        <v>45033</v>
      </c>
      <c r="BS1834" s="2" t="s">
        <v>108</v>
      </c>
      <c r="BT1834" s="2" t="s">
        <v>138</v>
      </c>
      <c r="BU1834" s="323">
        <v>46023</v>
      </c>
      <c r="BV1834" s="323">
        <v>46387</v>
      </c>
      <c r="BW1834" s="324">
        <v>8760</v>
      </c>
      <c r="BX1834" s="325">
        <v>111.57</v>
      </c>
      <c r="BY1834" s="274">
        <f t="shared" si="556"/>
        <v>0.98479000000000005</v>
      </c>
      <c r="BZ1834" s="326">
        <f t="shared" si="565"/>
        <v>113.29318941094039</v>
      </c>
      <c r="CA1834" s="296" t="str">
        <f t="shared" si="566"/>
        <v/>
      </c>
    </row>
    <row r="1835" spans="23:79" x14ac:dyDescent="0.25">
      <c r="AH1835" s="332">
        <v>44671</v>
      </c>
      <c r="AI1835" s="2" t="s">
        <v>108</v>
      </c>
      <c r="AJ1835" s="2" t="s">
        <v>138</v>
      </c>
      <c r="AK1835" s="323">
        <v>46023</v>
      </c>
      <c r="AL1835" s="323">
        <v>46387</v>
      </c>
      <c r="AM1835" s="324">
        <v>8760</v>
      </c>
      <c r="AN1835" s="325">
        <v>115.88</v>
      </c>
      <c r="AO1835" s="274">
        <f t="shared" si="551"/>
        <v>1.02172</v>
      </c>
      <c r="AP1835" s="326">
        <f t="shared" si="559"/>
        <v>113.41659162980073</v>
      </c>
      <c r="AQ1835" s="296" t="str">
        <f t="shared" si="560"/>
        <v/>
      </c>
      <c r="AS1835" s="332">
        <v>44694</v>
      </c>
      <c r="AT1835" s="2" t="s">
        <v>115</v>
      </c>
      <c r="AU1835" s="2" t="s">
        <v>140</v>
      </c>
      <c r="AV1835" s="323">
        <v>45566</v>
      </c>
      <c r="AW1835" s="323">
        <v>45657</v>
      </c>
      <c r="AX1835" s="324">
        <v>2209</v>
      </c>
      <c r="AY1835" s="325">
        <v>199.26</v>
      </c>
      <c r="AZ1835" s="274">
        <f t="shared" si="552"/>
        <v>1.0359100000000001</v>
      </c>
      <c r="BA1835" s="326">
        <f t="shared" si="561"/>
        <v>192.35261750538172</v>
      </c>
      <c r="BB1835" s="296" t="str">
        <f t="shared" si="562"/>
        <v/>
      </c>
      <c r="BC1835" t="str">
        <f t="shared" si="553"/>
        <v/>
      </c>
      <c r="BF1835" s="332">
        <v>45057</v>
      </c>
      <c r="BG1835" s="2" t="s">
        <v>115</v>
      </c>
      <c r="BH1835" s="2" t="s">
        <v>152</v>
      </c>
      <c r="BI1835" s="323">
        <v>45931</v>
      </c>
      <c r="BJ1835" s="323">
        <v>46022</v>
      </c>
      <c r="BK1835" s="324">
        <v>2209</v>
      </c>
      <c r="BL1835" s="325">
        <v>141.99</v>
      </c>
      <c r="BM1835" s="274">
        <f t="shared" si="554"/>
        <v>0.97533000000000003</v>
      </c>
      <c r="BN1835" s="326">
        <f t="shared" si="563"/>
        <v>145.58149549383288</v>
      </c>
      <c r="BO1835" s="296" t="str">
        <f t="shared" si="564"/>
        <v/>
      </c>
      <c r="BP1835" t="str">
        <f t="shared" si="555"/>
        <v/>
      </c>
      <c r="BR1835" s="332">
        <v>45033</v>
      </c>
      <c r="BS1835" s="2" t="s">
        <v>108</v>
      </c>
      <c r="BT1835" s="2" t="s">
        <v>141</v>
      </c>
      <c r="BU1835" s="323">
        <v>46388</v>
      </c>
      <c r="BV1835" s="323">
        <v>46752</v>
      </c>
      <c r="BW1835" s="324">
        <v>8760</v>
      </c>
      <c r="BX1835" s="325">
        <v>101.38</v>
      </c>
      <c r="BY1835" s="274">
        <f t="shared" si="556"/>
        <v>0.98479000000000005</v>
      </c>
      <c r="BZ1835" s="326">
        <f t="shared" si="565"/>
        <v>102.94580570476954</v>
      </c>
      <c r="CA1835" s="296" t="str">
        <f t="shared" si="566"/>
        <v/>
      </c>
    </row>
    <row r="1836" spans="23:79" x14ac:dyDescent="0.25">
      <c r="AH1836" s="332">
        <v>44671</v>
      </c>
      <c r="AI1836" s="2" t="s">
        <v>108</v>
      </c>
      <c r="AJ1836" s="2" t="s">
        <v>141</v>
      </c>
      <c r="AK1836" s="323">
        <v>46388</v>
      </c>
      <c r="AL1836" s="323">
        <v>46752</v>
      </c>
      <c r="AM1836" s="324">
        <v>8760</v>
      </c>
      <c r="AN1836" s="325">
        <v>112.09</v>
      </c>
      <c r="AO1836" s="274">
        <f t="shared" si="551"/>
        <v>1.02172</v>
      </c>
      <c r="AP1836" s="326">
        <f t="shared" si="559"/>
        <v>109.707160474494</v>
      </c>
      <c r="AQ1836" s="296" t="str">
        <f t="shared" si="560"/>
        <v/>
      </c>
      <c r="AS1836" s="332">
        <v>44694</v>
      </c>
      <c r="AT1836" s="2" t="s">
        <v>115</v>
      </c>
      <c r="AU1836" s="2" t="s">
        <v>135</v>
      </c>
      <c r="AV1836" s="323">
        <v>45658</v>
      </c>
      <c r="AW1836" s="323">
        <v>45747</v>
      </c>
      <c r="AX1836" s="324">
        <v>2159</v>
      </c>
      <c r="AY1836" s="325"/>
      <c r="AZ1836" s="274">
        <f t="shared" si="552"/>
        <v>1.0359100000000001</v>
      </c>
      <c r="BA1836" s="326" t="str">
        <f t="shared" si="561"/>
        <v/>
      </c>
      <c r="BB1836" s="296" t="str">
        <f t="shared" si="562"/>
        <v/>
      </c>
      <c r="BC1836" t="str">
        <f t="shared" si="553"/>
        <v/>
      </c>
      <c r="BF1836" s="332">
        <v>45057</v>
      </c>
      <c r="BG1836" s="2" t="s">
        <v>115</v>
      </c>
      <c r="BH1836" s="2" t="s">
        <v>138</v>
      </c>
      <c r="BI1836" s="323">
        <v>46023</v>
      </c>
      <c r="BJ1836" s="323">
        <v>46112</v>
      </c>
      <c r="BK1836" s="324">
        <v>2159</v>
      </c>
      <c r="BL1836" s="325"/>
      <c r="BM1836" s="274">
        <f t="shared" si="554"/>
        <v>0.97533000000000003</v>
      </c>
      <c r="BN1836" s="326" t="str">
        <f t="shared" si="563"/>
        <v/>
      </c>
      <c r="BO1836" s="296" t="str">
        <f t="shared" si="564"/>
        <v/>
      </c>
      <c r="BP1836" t="str">
        <f t="shared" si="555"/>
        <v/>
      </c>
      <c r="BR1836" s="332">
        <v>45033</v>
      </c>
      <c r="BS1836" s="2" t="s">
        <v>108</v>
      </c>
      <c r="BT1836" s="2" t="s">
        <v>143</v>
      </c>
      <c r="BU1836" s="323">
        <v>46753</v>
      </c>
      <c r="BV1836" s="323">
        <v>47118</v>
      </c>
      <c r="BW1836" s="324">
        <v>8784</v>
      </c>
      <c r="BX1836" s="325">
        <v>101.39</v>
      </c>
      <c r="BY1836" s="274">
        <f t="shared" si="556"/>
        <v>0.98479000000000005</v>
      </c>
      <c r="BZ1836" s="326">
        <f t="shared" si="565"/>
        <v>102.95596015394145</v>
      </c>
      <c r="CA1836" s="296" t="str">
        <f t="shared" si="566"/>
        <v/>
      </c>
    </row>
    <row r="1837" spans="23:79" x14ac:dyDescent="0.25">
      <c r="AH1837" s="332">
        <v>44671</v>
      </c>
      <c r="AI1837" s="2" t="s">
        <v>108</v>
      </c>
      <c r="AJ1837" s="2" t="s">
        <v>143</v>
      </c>
      <c r="AK1837" s="323">
        <v>46753</v>
      </c>
      <c r="AL1837" s="323">
        <v>47118</v>
      </c>
      <c r="AM1837" s="324">
        <v>8784</v>
      </c>
      <c r="AN1837" s="325">
        <v>111.46</v>
      </c>
      <c r="AO1837" s="274">
        <f t="shared" si="551"/>
        <v>1.02172</v>
      </c>
      <c r="AP1837" s="326">
        <f t="shared" si="559"/>
        <v>109.09055318482558</v>
      </c>
      <c r="AQ1837" s="296" t="str">
        <f t="shared" si="560"/>
        <v/>
      </c>
      <c r="AS1837" s="332">
        <v>44693</v>
      </c>
      <c r="AT1837" s="2" t="s">
        <v>115</v>
      </c>
      <c r="AU1837" s="2" t="s">
        <v>200</v>
      </c>
      <c r="AV1837" s="323">
        <v>44743</v>
      </c>
      <c r="AW1837" s="323">
        <v>44834</v>
      </c>
      <c r="AX1837" s="324">
        <v>2208</v>
      </c>
      <c r="AY1837" s="325">
        <v>239.32</v>
      </c>
      <c r="AZ1837" s="274">
        <f t="shared" si="552"/>
        <v>1.0359100000000001</v>
      </c>
      <c r="BA1837" s="326">
        <f t="shared" si="561"/>
        <v>231.02393065034605</v>
      </c>
      <c r="BB1837" s="296" t="str">
        <f t="shared" si="562"/>
        <v/>
      </c>
      <c r="BC1837" t="str">
        <f t="shared" si="553"/>
        <v/>
      </c>
      <c r="BF1837" s="332">
        <v>45056</v>
      </c>
      <c r="BG1837" s="2" t="s">
        <v>115</v>
      </c>
      <c r="BH1837" s="2" t="s">
        <v>137</v>
      </c>
      <c r="BI1837" s="323">
        <v>45108</v>
      </c>
      <c r="BJ1837" s="323">
        <v>45199</v>
      </c>
      <c r="BK1837" s="324">
        <v>2208</v>
      </c>
      <c r="BL1837" s="325">
        <v>103.7</v>
      </c>
      <c r="BM1837" s="274">
        <f t="shared" si="554"/>
        <v>0.97533000000000003</v>
      </c>
      <c r="BN1837" s="326">
        <f t="shared" si="563"/>
        <v>106.32298811684251</v>
      </c>
      <c r="BO1837" s="296" t="str">
        <f t="shared" si="564"/>
        <v/>
      </c>
      <c r="BP1837" t="str">
        <f t="shared" si="555"/>
        <v/>
      </c>
      <c r="BR1837" s="332">
        <v>45033</v>
      </c>
      <c r="BS1837" s="2" t="s">
        <v>108</v>
      </c>
      <c r="BT1837" s="2" t="s">
        <v>146</v>
      </c>
      <c r="BU1837" s="323">
        <v>47119</v>
      </c>
      <c r="BV1837" s="323">
        <v>47483</v>
      </c>
      <c r="BW1837" s="324">
        <v>8760</v>
      </c>
      <c r="BX1837" s="325">
        <v>98.89</v>
      </c>
      <c r="BY1837" s="274">
        <f t="shared" si="556"/>
        <v>0.98479000000000005</v>
      </c>
      <c r="BZ1837" s="326">
        <f t="shared" si="565"/>
        <v>100.41734786096528</v>
      </c>
      <c r="CA1837" s="296" t="str">
        <f t="shared" si="566"/>
        <v/>
      </c>
    </row>
    <row r="1838" spans="23:79" x14ac:dyDescent="0.25">
      <c r="AH1838" s="332">
        <v>44671</v>
      </c>
      <c r="AI1838" s="2" t="s">
        <v>108</v>
      </c>
      <c r="AJ1838" s="2" t="s">
        <v>146</v>
      </c>
      <c r="AK1838" s="323">
        <v>47119</v>
      </c>
      <c r="AL1838" s="323">
        <v>47483</v>
      </c>
      <c r="AM1838" s="324">
        <v>8760</v>
      </c>
      <c r="AN1838" s="325">
        <v>106.74</v>
      </c>
      <c r="AO1838" s="274">
        <f t="shared" si="551"/>
        <v>1.02172</v>
      </c>
      <c r="AP1838" s="326">
        <f t="shared" si="559"/>
        <v>104.47089222096074</v>
      </c>
      <c r="AQ1838" s="296" t="str">
        <f t="shared" si="560"/>
        <v/>
      </c>
      <c r="AS1838" s="332">
        <v>44693</v>
      </c>
      <c r="AT1838" s="2" t="s">
        <v>115</v>
      </c>
      <c r="AU1838" s="2" t="s">
        <v>186</v>
      </c>
      <c r="AV1838" s="323">
        <v>44835</v>
      </c>
      <c r="AW1838" s="323">
        <v>44926</v>
      </c>
      <c r="AX1838" s="324">
        <v>2209</v>
      </c>
      <c r="AY1838" s="325">
        <v>272.25</v>
      </c>
      <c r="AZ1838" s="274">
        <f t="shared" si="552"/>
        <v>1.0359100000000001</v>
      </c>
      <c r="BA1838" s="326">
        <f t="shared" si="561"/>
        <v>262.81240648318868</v>
      </c>
      <c r="BB1838" s="296" t="str">
        <f t="shared" si="562"/>
        <v/>
      </c>
      <c r="BC1838" t="str">
        <f t="shared" si="553"/>
        <v/>
      </c>
      <c r="BF1838" s="332">
        <v>45056</v>
      </c>
      <c r="BG1838" s="2" t="s">
        <v>115</v>
      </c>
      <c r="BH1838" s="2" t="s">
        <v>116</v>
      </c>
      <c r="BI1838" s="323">
        <v>45200</v>
      </c>
      <c r="BJ1838" s="323">
        <v>45291</v>
      </c>
      <c r="BK1838" s="324">
        <v>2209</v>
      </c>
      <c r="BL1838" s="325">
        <v>142.9</v>
      </c>
      <c r="BM1838" s="274">
        <f t="shared" si="554"/>
        <v>0.97533000000000003</v>
      </c>
      <c r="BN1838" s="326">
        <f t="shared" si="563"/>
        <v>146.51451303661324</v>
      </c>
      <c r="BO1838" s="296">
        <f t="shared" si="564"/>
        <v>146.51451303661324</v>
      </c>
      <c r="BP1838">
        <f t="shared" si="555"/>
        <v>1</v>
      </c>
      <c r="BR1838" s="332">
        <v>45033</v>
      </c>
      <c r="BS1838" s="2" t="s">
        <v>108</v>
      </c>
      <c r="BT1838" s="2" t="s">
        <v>149</v>
      </c>
      <c r="BU1838" s="323">
        <v>47484</v>
      </c>
      <c r="BV1838" s="323">
        <v>47848</v>
      </c>
      <c r="BW1838" s="324">
        <v>8760</v>
      </c>
      <c r="BX1838" s="325">
        <v>99.19</v>
      </c>
      <c r="BY1838" s="274">
        <f t="shared" si="556"/>
        <v>0.98479000000000005</v>
      </c>
      <c r="BZ1838" s="326">
        <f t="shared" si="565"/>
        <v>100.72198133612241</v>
      </c>
      <c r="CA1838" s="296" t="str">
        <f t="shared" si="566"/>
        <v/>
      </c>
    </row>
    <row r="1839" spans="23:79" x14ac:dyDescent="0.25">
      <c r="AH1839" s="332">
        <v>44671</v>
      </c>
      <c r="AI1839" s="2" t="s">
        <v>108</v>
      </c>
      <c r="AJ1839" s="2" t="s">
        <v>149</v>
      </c>
      <c r="AK1839" s="323">
        <v>47484</v>
      </c>
      <c r="AL1839" s="323">
        <v>47848</v>
      </c>
      <c r="AM1839" s="324">
        <v>8760</v>
      </c>
      <c r="AN1839" s="325">
        <v>105.82</v>
      </c>
      <c r="AO1839" s="274">
        <f t="shared" si="551"/>
        <v>1.02172</v>
      </c>
      <c r="AP1839" s="326">
        <f t="shared" si="559"/>
        <v>103.57044982969893</v>
      </c>
      <c r="AQ1839" s="296" t="str">
        <f t="shared" si="560"/>
        <v/>
      </c>
      <c r="AS1839" s="332">
        <v>44693</v>
      </c>
      <c r="AT1839" s="2" t="s">
        <v>115</v>
      </c>
      <c r="AU1839" s="2" t="s">
        <v>110</v>
      </c>
      <c r="AV1839" s="323">
        <v>44927</v>
      </c>
      <c r="AW1839" s="323">
        <v>45016</v>
      </c>
      <c r="AX1839" s="324">
        <v>2159</v>
      </c>
      <c r="AY1839" s="325">
        <v>279.94</v>
      </c>
      <c r="AZ1839" s="274">
        <f t="shared" si="552"/>
        <v>1.0359100000000001</v>
      </c>
      <c r="BA1839" s="326">
        <f t="shared" si="561"/>
        <v>270.23583129808571</v>
      </c>
      <c r="BB1839" s="296" t="str">
        <f t="shared" si="562"/>
        <v/>
      </c>
      <c r="BC1839" t="str">
        <f t="shared" si="553"/>
        <v/>
      </c>
      <c r="BF1839" s="332">
        <v>45056</v>
      </c>
      <c r="BG1839" s="2" t="s">
        <v>115</v>
      </c>
      <c r="BH1839" s="2" t="s">
        <v>111</v>
      </c>
      <c r="BI1839" s="323">
        <v>45292</v>
      </c>
      <c r="BJ1839" s="323">
        <v>45382</v>
      </c>
      <c r="BK1839" s="324">
        <v>2183</v>
      </c>
      <c r="BL1839" s="325">
        <v>168.28</v>
      </c>
      <c r="BM1839" s="274">
        <f t="shared" si="554"/>
        <v>0.97533000000000003</v>
      </c>
      <c r="BN1839" s="326">
        <f t="shared" si="563"/>
        <v>172.5364748341587</v>
      </c>
      <c r="BO1839" s="296">
        <f t="shared" si="564"/>
        <v>172.5364748341587</v>
      </c>
      <c r="BP1839">
        <f t="shared" si="555"/>
        <v>1</v>
      </c>
      <c r="BR1839" s="332">
        <v>45033</v>
      </c>
      <c r="BS1839" s="2" t="s">
        <v>108</v>
      </c>
      <c r="BT1839" s="2" t="s">
        <v>153</v>
      </c>
      <c r="BU1839" s="323">
        <v>47849</v>
      </c>
      <c r="BV1839" s="323">
        <v>48213</v>
      </c>
      <c r="BW1839" s="324">
        <v>8760</v>
      </c>
      <c r="BX1839" s="325">
        <v>98.91</v>
      </c>
      <c r="BY1839" s="274">
        <f t="shared" si="556"/>
        <v>0.98479000000000005</v>
      </c>
      <c r="BZ1839" s="326">
        <f t="shared" si="565"/>
        <v>100.43765675930908</v>
      </c>
      <c r="CA1839" s="296" t="str">
        <f t="shared" si="566"/>
        <v/>
      </c>
    </row>
    <row r="1840" spans="23:79" x14ac:dyDescent="0.25">
      <c r="AH1840" s="332">
        <v>44671</v>
      </c>
      <c r="AI1840" s="2" t="s">
        <v>108</v>
      </c>
      <c r="AJ1840" s="2" t="s">
        <v>153</v>
      </c>
      <c r="AK1840" s="323">
        <v>47849</v>
      </c>
      <c r="AL1840" s="323">
        <v>48213</v>
      </c>
      <c r="AM1840" s="324">
        <v>8760</v>
      </c>
      <c r="AN1840" s="325">
        <v>104.94</v>
      </c>
      <c r="AO1840" s="274">
        <f t="shared" si="551"/>
        <v>1.02172</v>
      </c>
      <c r="AP1840" s="326">
        <f t="shared" si="559"/>
        <v>102.70915710762245</v>
      </c>
      <c r="AQ1840" s="296" t="str">
        <f t="shared" si="560"/>
        <v/>
      </c>
      <c r="AS1840" s="332">
        <v>44693</v>
      </c>
      <c r="AT1840" s="2" t="s">
        <v>115</v>
      </c>
      <c r="AU1840" s="2" t="s">
        <v>134</v>
      </c>
      <c r="AV1840" s="323">
        <v>45017</v>
      </c>
      <c r="AW1840" s="323">
        <v>45107</v>
      </c>
      <c r="AX1840" s="324">
        <v>2184</v>
      </c>
      <c r="AY1840" s="325">
        <v>191.4</v>
      </c>
      <c r="AZ1840" s="274">
        <f t="shared" si="552"/>
        <v>1.0359100000000001</v>
      </c>
      <c r="BA1840" s="326">
        <f t="shared" si="561"/>
        <v>184.7650857699993</v>
      </c>
      <c r="BB1840" s="296" t="str">
        <f t="shared" si="562"/>
        <v/>
      </c>
      <c r="BC1840" t="str">
        <f t="shared" si="553"/>
        <v/>
      </c>
      <c r="BF1840" s="332">
        <v>45056</v>
      </c>
      <c r="BG1840" s="2" t="s">
        <v>115</v>
      </c>
      <c r="BH1840" s="2" t="s">
        <v>117</v>
      </c>
      <c r="BI1840" s="323">
        <v>45383</v>
      </c>
      <c r="BJ1840" s="323">
        <v>45473</v>
      </c>
      <c r="BK1840" s="324">
        <v>2184</v>
      </c>
      <c r="BL1840" s="325">
        <v>130.93</v>
      </c>
      <c r="BM1840" s="274">
        <f t="shared" si="554"/>
        <v>0.97533000000000003</v>
      </c>
      <c r="BN1840" s="326">
        <f t="shared" si="563"/>
        <v>134.2417438200404</v>
      </c>
      <c r="BO1840" s="296">
        <f t="shared" si="564"/>
        <v>134.2417438200404</v>
      </c>
      <c r="BP1840">
        <f t="shared" si="555"/>
        <v>1</v>
      </c>
      <c r="BR1840" s="332">
        <v>45033</v>
      </c>
      <c r="BS1840" s="2" t="s">
        <v>108</v>
      </c>
      <c r="BT1840" s="2" t="s">
        <v>155</v>
      </c>
      <c r="BU1840" s="323">
        <v>48214</v>
      </c>
      <c r="BV1840" s="323">
        <v>48579</v>
      </c>
      <c r="BW1840" s="324">
        <v>8784</v>
      </c>
      <c r="BX1840" s="325">
        <v>98.41</v>
      </c>
      <c r="BY1840" s="274">
        <f t="shared" si="556"/>
        <v>0.98479000000000005</v>
      </c>
      <c r="BZ1840" s="326">
        <f t="shared" si="565"/>
        <v>99.929934300713853</v>
      </c>
      <c r="CA1840" s="296" t="str">
        <f t="shared" si="566"/>
        <v/>
      </c>
    </row>
    <row r="1841" spans="34:79" x14ac:dyDescent="0.25">
      <c r="AH1841" s="332">
        <v>44671</v>
      </c>
      <c r="AI1841" s="2" t="s">
        <v>108</v>
      </c>
      <c r="AJ1841" s="2" t="s">
        <v>155</v>
      </c>
      <c r="AK1841" s="323">
        <v>48214</v>
      </c>
      <c r="AL1841" s="323">
        <v>48579</v>
      </c>
      <c r="AM1841" s="324">
        <v>8784</v>
      </c>
      <c r="AN1841" s="325">
        <v>103.99</v>
      </c>
      <c r="AO1841" s="274">
        <f t="shared" si="551"/>
        <v>1.02172</v>
      </c>
      <c r="AP1841" s="326">
        <f t="shared" si="559"/>
        <v>101.77935246447167</v>
      </c>
      <c r="AQ1841" s="296" t="str">
        <f t="shared" si="560"/>
        <v/>
      </c>
      <c r="AS1841" s="332">
        <v>44693</v>
      </c>
      <c r="AT1841" s="2" t="s">
        <v>115</v>
      </c>
      <c r="AU1841" s="2" t="s">
        <v>137</v>
      </c>
      <c r="AV1841" s="323">
        <v>45108</v>
      </c>
      <c r="AW1841" s="323">
        <v>45199</v>
      </c>
      <c r="AX1841" s="324">
        <v>2208</v>
      </c>
      <c r="AY1841" s="325">
        <v>194.24</v>
      </c>
      <c r="AZ1841" s="274">
        <f t="shared" si="552"/>
        <v>1.0359100000000001</v>
      </c>
      <c r="BA1841" s="326">
        <f t="shared" si="561"/>
        <v>187.50663667693138</v>
      </c>
      <c r="BB1841" s="296" t="str">
        <f t="shared" si="562"/>
        <v/>
      </c>
      <c r="BC1841" t="str">
        <f t="shared" si="553"/>
        <v/>
      </c>
      <c r="BF1841" s="332">
        <v>45056</v>
      </c>
      <c r="BG1841" s="2" t="s">
        <v>115</v>
      </c>
      <c r="BH1841" s="2" t="s">
        <v>118</v>
      </c>
      <c r="BI1841" s="323">
        <v>45474</v>
      </c>
      <c r="BJ1841" s="323">
        <v>45565</v>
      </c>
      <c r="BK1841" s="324">
        <v>2208</v>
      </c>
      <c r="BL1841" s="325">
        <v>134.78</v>
      </c>
      <c r="BM1841" s="274">
        <f t="shared" si="554"/>
        <v>0.97533000000000003</v>
      </c>
      <c r="BN1841" s="326">
        <f t="shared" si="563"/>
        <v>138.18912573180359</v>
      </c>
      <c r="BO1841" s="296">
        <f t="shared" si="564"/>
        <v>138.18912573180359</v>
      </c>
      <c r="BP1841">
        <f t="shared" si="555"/>
        <v>1</v>
      </c>
      <c r="BR1841" s="332">
        <v>45033</v>
      </c>
      <c r="BS1841" s="2" t="s">
        <v>108</v>
      </c>
      <c r="BT1841" s="2" t="s">
        <v>158</v>
      </c>
      <c r="BU1841" s="323">
        <v>48580</v>
      </c>
      <c r="BV1841" s="323">
        <v>48944</v>
      </c>
      <c r="BW1841" s="324">
        <v>8760</v>
      </c>
      <c r="BX1841" s="325">
        <v>98.31</v>
      </c>
      <c r="BY1841" s="274">
        <f t="shared" si="556"/>
        <v>0.98479000000000005</v>
      </c>
      <c r="BZ1841" s="326">
        <f t="shared" si="565"/>
        <v>99.828389808994814</v>
      </c>
      <c r="CA1841" s="296" t="str">
        <f t="shared" si="566"/>
        <v/>
      </c>
    </row>
    <row r="1842" spans="34:79" x14ac:dyDescent="0.25">
      <c r="AH1842" s="332">
        <v>44670</v>
      </c>
      <c r="AI1842" s="2" t="s">
        <v>108</v>
      </c>
      <c r="AJ1842" s="2" t="s">
        <v>110</v>
      </c>
      <c r="AK1842" s="323">
        <v>44927</v>
      </c>
      <c r="AL1842" s="323">
        <v>45291</v>
      </c>
      <c r="AM1842" s="324">
        <v>8760</v>
      </c>
      <c r="AN1842" s="325">
        <v>195.13</v>
      </c>
      <c r="AO1842" s="274">
        <f t="shared" si="551"/>
        <v>1.02172</v>
      </c>
      <c r="AP1842" s="326">
        <f t="shared" si="559"/>
        <v>190.98187370316722</v>
      </c>
      <c r="AQ1842" s="296" t="str">
        <f t="shared" si="560"/>
        <v/>
      </c>
      <c r="AS1842" s="332">
        <v>44693</v>
      </c>
      <c r="AT1842" s="2" t="s">
        <v>115</v>
      </c>
      <c r="AU1842" s="2" t="s">
        <v>116</v>
      </c>
      <c r="AV1842" s="323">
        <v>45200</v>
      </c>
      <c r="AW1842" s="323">
        <v>45291</v>
      </c>
      <c r="AX1842" s="324">
        <v>2209</v>
      </c>
      <c r="AY1842" s="325">
        <v>246.39</v>
      </c>
      <c r="AZ1842" s="274">
        <f t="shared" si="552"/>
        <v>1.0359100000000001</v>
      </c>
      <c r="BA1842" s="326">
        <f t="shared" si="561"/>
        <v>237.84884787288468</v>
      </c>
      <c r="BB1842" s="296" t="str">
        <f t="shared" si="562"/>
        <v/>
      </c>
      <c r="BC1842">
        <f t="shared" si="553"/>
        <v>1</v>
      </c>
      <c r="BF1842" s="332">
        <v>45056</v>
      </c>
      <c r="BG1842" s="2" t="s">
        <v>115</v>
      </c>
      <c r="BH1842" s="2" t="s">
        <v>140</v>
      </c>
      <c r="BI1842" s="323">
        <v>45566</v>
      </c>
      <c r="BJ1842" s="323">
        <v>45657</v>
      </c>
      <c r="BK1842" s="324">
        <v>2209</v>
      </c>
      <c r="BL1842" s="325">
        <v>163.93</v>
      </c>
      <c r="BM1842" s="274">
        <f t="shared" si="554"/>
        <v>0.97533000000000003</v>
      </c>
      <c r="BN1842" s="326">
        <f t="shared" si="563"/>
        <v>168.0764459208678</v>
      </c>
      <c r="BO1842" s="296" t="str">
        <f t="shared" si="564"/>
        <v/>
      </c>
      <c r="BP1842" t="str">
        <f t="shared" si="555"/>
        <v/>
      </c>
      <c r="BR1842" s="332">
        <v>45030</v>
      </c>
      <c r="BS1842" s="2" t="s">
        <v>108</v>
      </c>
      <c r="BT1842" s="2" t="s">
        <v>111</v>
      </c>
      <c r="BU1842" s="323">
        <v>45292</v>
      </c>
      <c r="BV1842" s="323">
        <v>45657</v>
      </c>
      <c r="BW1842" s="324">
        <v>8784</v>
      </c>
      <c r="BX1842" s="325">
        <v>146.59</v>
      </c>
      <c r="BY1842" s="274">
        <f t="shared" si="556"/>
        <v>0.98479000000000005</v>
      </c>
      <c r="BZ1842" s="326">
        <f t="shared" si="565"/>
        <v>148.85407041095056</v>
      </c>
      <c r="CA1842" s="296">
        <f t="shared" si="566"/>
        <v>148.85407041095056</v>
      </c>
    </row>
    <row r="1843" spans="34:79" x14ac:dyDescent="0.25">
      <c r="AH1843" s="332">
        <v>44670</v>
      </c>
      <c r="AI1843" s="2" t="s">
        <v>108</v>
      </c>
      <c r="AJ1843" s="2" t="s">
        <v>111</v>
      </c>
      <c r="AK1843" s="323">
        <v>45292</v>
      </c>
      <c r="AL1843" s="323">
        <v>45657</v>
      </c>
      <c r="AM1843" s="324">
        <v>8784</v>
      </c>
      <c r="AN1843" s="325">
        <v>153.5</v>
      </c>
      <c r="AO1843" s="274">
        <f t="shared" si="551"/>
        <v>1.02172</v>
      </c>
      <c r="AP1843" s="326">
        <f t="shared" si="559"/>
        <v>150.23685549857103</v>
      </c>
      <c r="AQ1843" s="296">
        <f t="shared" si="560"/>
        <v>150.23685549857103</v>
      </c>
      <c r="AS1843" s="332">
        <v>44693</v>
      </c>
      <c r="AT1843" s="2" t="s">
        <v>115</v>
      </c>
      <c r="AU1843" s="2" t="s">
        <v>111</v>
      </c>
      <c r="AV1843" s="323">
        <v>45292</v>
      </c>
      <c r="AW1843" s="323">
        <v>45382</v>
      </c>
      <c r="AX1843" s="324">
        <v>2183</v>
      </c>
      <c r="AY1843" s="325">
        <v>236.48</v>
      </c>
      <c r="AZ1843" s="274">
        <f t="shared" si="552"/>
        <v>1.0359100000000001</v>
      </c>
      <c r="BA1843" s="326">
        <f t="shared" si="561"/>
        <v>228.28237974341397</v>
      </c>
      <c r="BB1843" s="296" t="str">
        <f t="shared" si="562"/>
        <v/>
      </c>
      <c r="BC1843">
        <f t="shared" si="553"/>
        <v>1</v>
      </c>
      <c r="BF1843" s="332">
        <v>45056</v>
      </c>
      <c r="BG1843" s="2" t="s">
        <v>115</v>
      </c>
      <c r="BH1843" s="2" t="s">
        <v>135</v>
      </c>
      <c r="BI1843" s="323">
        <v>45658</v>
      </c>
      <c r="BJ1843" s="323">
        <v>45747</v>
      </c>
      <c r="BK1843" s="324">
        <v>2159</v>
      </c>
      <c r="BL1843" s="325">
        <v>165.6</v>
      </c>
      <c r="BM1843" s="274">
        <f t="shared" si="554"/>
        <v>0.97533000000000003</v>
      </c>
      <c r="BN1843" s="326">
        <f t="shared" si="563"/>
        <v>169.78868690597028</v>
      </c>
      <c r="BO1843" s="296" t="str">
        <f t="shared" si="564"/>
        <v/>
      </c>
      <c r="BP1843" t="str">
        <f t="shared" si="555"/>
        <v/>
      </c>
      <c r="BR1843" s="332">
        <v>45030</v>
      </c>
      <c r="BS1843" s="2" t="s">
        <v>108</v>
      </c>
      <c r="BT1843" s="2" t="s">
        <v>135</v>
      </c>
      <c r="BU1843" s="323">
        <v>45658</v>
      </c>
      <c r="BV1843" s="323">
        <v>46022</v>
      </c>
      <c r="BW1843" s="324">
        <v>8760</v>
      </c>
      <c r="BX1843" s="325">
        <v>126.12</v>
      </c>
      <c r="BY1843" s="274">
        <f t="shared" si="556"/>
        <v>0.98479000000000005</v>
      </c>
      <c r="BZ1843" s="326">
        <f t="shared" si="565"/>
        <v>128.06791295606169</v>
      </c>
      <c r="CA1843" s="296" t="str">
        <f t="shared" si="566"/>
        <v/>
      </c>
    </row>
    <row r="1844" spans="34:79" x14ac:dyDescent="0.25">
      <c r="AH1844" s="332">
        <v>44670</v>
      </c>
      <c r="AI1844" s="2" t="s">
        <v>108</v>
      </c>
      <c r="AJ1844" s="2" t="s">
        <v>135</v>
      </c>
      <c r="AK1844" s="323">
        <v>45658</v>
      </c>
      <c r="AL1844" s="323">
        <v>46022</v>
      </c>
      <c r="AM1844" s="324">
        <v>8760</v>
      </c>
      <c r="AN1844" s="325">
        <v>131.08000000000001</v>
      </c>
      <c r="AO1844" s="274">
        <f t="shared" si="551"/>
        <v>1.02172</v>
      </c>
      <c r="AP1844" s="326">
        <f t="shared" si="559"/>
        <v>128.29346592021298</v>
      </c>
      <c r="AQ1844" s="296" t="str">
        <f t="shared" si="560"/>
        <v/>
      </c>
      <c r="AS1844" s="332">
        <v>44693</v>
      </c>
      <c r="AT1844" s="2" t="s">
        <v>115</v>
      </c>
      <c r="AU1844" s="2" t="s">
        <v>117</v>
      </c>
      <c r="AV1844" s="323">
        <v>45383</v>
      </c>
      <c r="AW1844" s="323">
        <v>45473</v>
      </c>
      <c r="AX1844" s="324">
        <v>2184</v>
      </c>
      <c r="AY1844" s="325">
        <v>165.48</v>
      </c>
      <c r="AZ1844" s="274">
        <f t="shared" si="552"/>
        <v>1.0359100000000001</v>
      </c>
      <c r="BA1844" s="326">
        <f t="shared" si="561"/>
        <v>159.74360707011223</v>
      </c>
      <c r="BB1844" s="296" t="str">
        <f t="shared" si="562"/>
        <v/>
      </c>
      <c r="BC1844">
        <f t="shared" si="553"/>
        <v>1</v>
      </c>
      <c r="BF1844" s="332">
        <v>45056</v>
      </c>
      <c r="BG1844" s="2" t="s">
        <v>115</v>
      </c>
      <c r="BH1844" s="2" t="s">
        <v>145</v>
      </c>
      <c r="BI1844" s="323">
        <v>45748</v>
      </c>
      <c r="BJ1844" s="323">
        <v>45838</v>
      </c>
      <c r="BK1844" s="324">
        <v>2184</v>
      </c>
      <c r="BL1844" s="325">
        <v>103.72</v>
      </c>
      <c r="BM1844" s="274">
        <f t="shared" si="554"/>
        <v>0.97533000000000003</v>
      </c>
      <c r="BN1844" s="326">
        <f t="shared" si="563"/>
        <v>106.3434939969036</v>
      </c>
      <c r="BO1844" s="296" t="str">
        <f t="shared" si="564"/>
        <v/>
      </c>
      <c r="BP1844" t="str">
        <f t="shared" si="555"/>
        <v/>
      </c>
      <c r="BR1844" s="332">
        <v>45030</v>
      </c>
      <c r="BS1844" s="2" t="s">
        <v>108</v>
      </c>
      <c r="BT1844" s="2" t="s">
        <v>138</v>
      </c>
      <c r="BU1844" s="323">
        <v>46023</v>
      </c>
      <c r="BV1844" s="323">
        <v>46387</v>
      </c>
      <c r="BW1844" s="324">
        <v>8760</v>
      </c>
      <c r="BX1844" s="325">
        <v>111.92</v>
      </c>
      <c r="BY1844" s="274">
        <f t="shared" si="556"/>
        <v>0.98479000000000005</v>
      </c>
      <c r="BZ1844" s="326">
        <f t="shared" si="565"/>
        <v>113.64859513195707</v>
      </c>
      <c r="CA1844" s="296" t="str">
        <f t="shared" si="566"/>
        <v/>
      </c>
    </row>
    <row r="1845" spans="34:79" x14ac:dyDescent="0.25">
      <c r="AH1845" s="332">
        <v>44670</v>
      </c>
      <c r="AI1845" s="2" t="s">
        <v>108</v>
      </c>
      <c r="AJ1845" s="2" t="s">
        <v>138</v>
      </c>
      <c r="AK1845" s="323">
        <v>46023</v>
      </c>
      <c r="AL1845" s="323">
        <v>46387</v>
      </c>
      <c r="AM1845" s="324">
        <v>8760</v>
      </c>
      <c r="AN1845" s="325">
        <v>111.5</v>
      </c>
      <c r="AO1845" s="274">
        <f t="shared" si="551"/>
        <v>1.02172</v>
      </c>
      <c r="AP1845" s="326">
        <f t="shared" si="559"/>
        <v>109.12970285401089</v>
      </c>
      <c r="AQ1845" s="296" t="str">
        <f t="shared" si="560"/>
        <v/>
      </c>
      <c r="AS1845" s="332">
        <v>44693</v>
      </c>
      <c r="AT1845" s="2" t="s">
        <v>115</v>
      </c>
      <c r="AU1845" s="2" t="s">
        <v>118</v>
      </c>
      <c r="AV1845" s="323">
        <v>45474</v>
      </c>
      <c r="AW1845" s="323">
        <v>45565</v>
      </c>
      <c r="AX1845" s="324">
        <v>2208</v>
      </c>
      <c r="AY1845" s="325">
        <v>159</v>
      </c>
      <c r="AZ1845" s="274">
        <f t="shared" si="552"/>
        <v>1.0359100000000001</v>
      </c>
      <c r="BA1845" s="326">
        <f t="shared" si="561"/>
        <v>153.48823739514049</v>
      </c>
      <c r="BB1845" s="296" t="str">
        <f t="shared" si="562"/>
        <v/>
      </c>
      <c r="BC1845">
        <f t="shared" si="553"/>
        <v>1</v>
      </c>
      <c r="BF1845" s="332">
        <v>45056</v>
      </c>
      <c r="BG1845" s="2" t="s">
        <v>115</v>
      </c>
      <c r="BH1845" s="2" t="s">
        <v>148</v>
      </c>
      <c r="BI1845" s="323">
        <v>45839</v>
      </c>
      <c r="BJ1845" s="323">
        <v>45930</v>
      </c>
      <c r="BK1845" s="324">
        <v>2208</v>
      </c>
      <c r="BL1845" s="325">
        <v>103.23</v>
      </c>
      <c r="BM1845" s="274">
        <f t="shared" si="554"/>
        <v>0.97533000000000003</v>
      </c>
      <c r="BN1845" s="326">
        <f t="shared" si="563"/>
        <v>105.84109993540648</v>
      </c>
      <c r="BO1845" s="296" t="str">
        <f t="shared" si="564"/>
        <v/>
      </c>
      <c r="BP1845" t="str">
        <f t="shared" si="555"/>
        <v/>
      </c>
      <c r="BR1845" s="332">
        <v>45030</v>
      </c>
      <c r="BS1845" s="2" t="s">
        <v>108</v>
      </c>
      <c r="BT1845" s="2" t="s">
        <v>141</v>
      </c>
      <c r="BU1845" s="323">
        <v>46388</v>
      </c>
      <c r="BV1845" s="323">
        <v>46752</v>
      </c>
      <c r="BW1845" s="324">
        <v>8760</v>
      </c>
      <c r="BX1845" s="325">
        <v>101.12</v>
      </c>
      <c r="BY1845" s="274">
        <f t="shared" si="556"/>
        <v>0.98479000000000005</v>
      </c>
      <c r="BZ1845" s="326">
        <f t="shared" si="565"/>
        <v>102.68179002630002</v>
      </c>
      <c r="CA1845" s="296" t="str">
        <f t="shared" si="566"/>
        <v/>
      </c>
    </row>
    <row r="1846" spans="34:79" x14ac:dyDescent="0.25">
      <c r="AH1846" s="332">
        <v>44670</v>
      </c>
      <c r="AI1846" s="2" t="s">
        <v>108</v>
      </c>
      <c r="AJ1846" s="2" t="s">
        <v>141</v>
      </c>
      <c r="AK1846" s="323">
        <v>46388</v>
      </c>
      <c r="AL1846" s="323">
        <v>46752</v>
      </c>
      <c r="AM1846" s="324">
        <v>8760</v>
      </c>
      <c r="AN1846" s="325">
        <v>109.25</v>
      </c>
      <c r="AO1846" s="274">
        <f t="shared" si="551"/>
        <v>1.02172</v>
      </c>
      <c r="AP1846" s="326">
        <f t="shared" si="559"/>
        <v>106.92753396233802</v>
      </c>
      <c r="AQ1846" s="296" t="str">
        <f t="shared" si="560"/>
        <v/>
      </c>
      <c r="AS1846" s="332">
        <v>44693</v>
      </c>
      <c r="AT1846" s="2" t="s">
        <v>115</v>
      </c>
      <c r="AU1846" s="2" t="s">
        <v>140</v>
      </c>
      <c r="AV1846" s="323">
        <v>45566</v>
      </c>
      <c r="AW1846" s="323">
        <v>45657</v>
      </c>
      <c r="AX1846" s="324">
        <v>2209</v>
      </c>
      <c r="AY1846" s="325">
        <v>203.26</v>
      </c>
      <c r="AZ1846" s="274">
        <f t="shared" si="552"/>
        <v>1.0359100000000001</v>
      </c>
      <c r="BA1846" s="326">
        <f t="shared" si="561"/>
        <v>196.21395681091983</v>
      </c>
      <c r="BB1846" s="296" t="str">
        <f t="shared" si="562"/>
        <v/>
      </c>
      <c r="BC1846" t="str">
        <f t="shared" si="553"/>
        <v/>
      </c>
      <c r="BF1846" s="332">
        <v>45056</v>
      </c>
      <c r="BG1846" s="2" t="s">
        <v>115</v>
      </c>
      <c r="BH1846" s="2" t="s">
        <v>152</v>
      </c>
      <c r="BI1846" s="323">
        <v>45931</v>
      </c>
      <c r="BJ1846" s="323">
        <v>46022</v>
      </c>
      <c r="BK1846" s="324">
        <v>2209</v>
      </c>
      <c r="BL1846" s="325">
        <v>142.11000000000001</v>
      </c>
      <c r="BM1846" s="274">
        <f t="shared" si="554"/>
        <v>0.97533000000000003</v>
      </c>
      <c r="BN1846" s="326">
        <f t="shared" si="563"/>
        <v>145.7045307741995</v>
      </c>
      <c r="BO1846" s="296" t="str">
        <f t="shared" si="564"/>
        <v/>
      </c>
      <c r="BP1846" t="str">
        <f t="shared" si="555"/>
        <v/>
      </c>
      <c r="BR1846" s="332">
        <v>45030</v>
      </c>
      <c r="BS1846" s="2" t="s">
        <v>108</v>
      </c>
      <c r="BT1846" s="2" t="s">
        <v>143</v>
      </c>
      <c r="BU1846" s="323">
        <v>46753</v>
      </c>
      <c r="BV1846" s="323">
        <v>47118</v>
      </c>
      <c r="BW1846" s="324">
        <v>8784</v>
      </c>
      <c r="BX1846" s="325">
        <v>101.13</v>
      </c>
      <c r="BY1846" s="274">
        <f t="shared" si="556"/>
        <v>0.98479000000000005</v>
      </c>
      <c r="BZ1846" s="326">
        <f t="shared" si="565"/>
        <v>102.69194447547191</v>
      </c>
      <c r="CA1846" s="296" t="str">
        <f t="shared" si="566"/>
        <v/>
      </c>
    </row>
    <row r="1847" spans="34:79" x14ac:dyDescent="0.25">
      <c r="AH1847" s="332">
        <v>44670</v>
      </c>
      <c r="AI1847" s="2" t="s">
        <v>108</v>
      </c>
      <c r="AJ1847" s="2" t="s">
        <v>143</v>
      </c>
      <c r="AK1847" s="323">
        <v>46753</v>
      </c>
      <c r="AL1847" s="323">
        <v>47118</v>
      </c>
      <c r="AM1847" s="324">
        <v>8784</v>
      </c>
      <c r="AN1847" s="325">
        <v>108.5</v>
      </c>
      <c r="AO1847" s="274">
        <f t="shared" si="551"/>
        <v>1.02172</v>
      </c>
      <c r="AP1847" s="326">
        <f t="shared" si="559"/>
        <v>106.19347766511373</v>
      </c>
      <c r="AQ1847" s="296" t="str">
        <f t="shared" si="560"/>
        <v/>
      </c>
      <c r="AS1847" s="332">
        <v>44693</v>
      </c>
      <c r="AT1847" s="2" t="s">
        <v>115</v>
      </c>
      <c r="AU1847" s="2" t="s">
        <v>135</v>
      </c>
      <c r="AV1847" s="323">
        <v>45658</v>
      </c>
      <c r="AW1847" s="323">
        <v>45747</v>
      </c>
      <c r="AX1847" s="324">
        <v>2159</v>
      </c>
      <c r="AY1847" s="325"/>
      <c r="AZ1847" s="274">
        <f t="shared" si="552"/>
        <v>1.0359100000000001</v>
      </c>
      <c r="BA1847" s="326" t="str">
        <f t="shared" si="561"/>
        <v/>
      </c>
      <c r="BB1847" s="296" t="str">
        <f t="shared" si="562"/>
        <v/>
      </c>
      <c r="BC1847" t="str">
        <f t="shared" si="553"/>
        <v/>
      </c>
      <c r="BF1847" s="332">
        <v>45056</v>
      </c>
      <c r="BG1847" s="2" t="s">
        <v>115</v>
      </c>
      <c r="BH1847" s="2" t="s">
        <v>138</v>
      </c>
      <c r="BI1847" s="323">
        <v>46023</v>
      </c>
      <c r="BJ1847" s="323">
        <v>46112</v>
      </c>
      <c r="BK1847" s="324">
        <v>2159</v>
      </c>
      <c r="BL1847" s="325"/>
      <c r="BM1847" s="274">
        <f t="shared" si="554"/>
        <v>0.97533000000000003</v>
      </c>
      <c r="BN1847" s="326" t="str">
        <f t="shared" si="563"/>
        <v/>
      </c>
      <c r="BO1847" s="296" t="str">
        <f t="shared" si="564"/>
        <v/>
      </c>
      <c r="BP1847" t="str">
        <f t="shared" si="555"/>
        <v/>
      </c>
      <c r="BR1847" s="332">
        <v>45030</v>
      </c>
      <c r="BS1847" s="2" t="s">
        <v>108</v>
      </c>
      <c r="BT1847" s="2" t="s">
        <v>146</v>
      </c>
      <c r="BU1847" s="323">
        <v>47119</v>
      </c>
      <c r="BV1847" s="323">
        <v>47483</v>
      </c>
      <c r="BW1847" s="324">
        <v>8760</v>
      </c>
      <c r="BX1847" s="325">
        <v>98.63</v>
      </c>
      <c r="BY1847" s="274">
        <f t="shared" si="556"/>
        <v>0.98479000000000005</v>
      </c>
      <c r="BZ1847" s="326">
        <f t="shared" si="565"/>
        <v>100.15333218249575</v>
      </c>
      <c r="CA1847" s="296" t="str">
        <f t="shared" si="566"/>
        <v/>
      </c>
    </row>
    <row r="1848" spans="34:79" x14ac:dyDescent="0.25">
      <c r="AH1848" s="332">
        <v>44670</v>
      </c>
      <c r="AI1848" s="2" t="s">
        <v>108</v>
      </c>
      <c r="AJ1848" s="2" t="s">
        <v>146</v>
      </c>
      <c r="AK1848" s="323">
        <v>47119</v>
      </c>
      <c r="AL1848" s="323">
        <v>47483</v>
      </c>
      <c r="AM1848" s="324">
        <v>8760</v>
      </c>
      <c r="AN1848" s="325">
        <v>103.78</v>
      </c>
      <c r="AO1848" s="274">
        <f t="shared" si="551"/>
        <v>1.02172</v>
      </c>
      <c r="AP1848" s="326">
        <f t="shared" si="559"/>
        <v>101.57381670124887</v>
      </c>
      <c r="AQ1848" s="296" t="str">
        <f t="shared" si="560"/>
        <v/>
      </c>
      <c r="AS1848" s="332">
        <v>44692</v>
      </c>
      <c r="AT1848" s="2" t="s">
        <v>115</v>
      </c>
      <c r="AU1848" s="2" t="s">
        <v>200</v>
      </c>
      <c r="AV1848" s="323">
        <v>44743</v>
      </c>
      <c r="AW1848" s="323">
        <v>44834</v>
      </c>
      <c r="AX1848" s="324">
        <v>2208</v>
      </c>
      <c r="AY1848" s="325">
        <v>221.33</v>
      </c>
      <c r="AZ1848" s="274">
        <f t="shared" si="552"/>
        <v>1.0359100000000001</v>
      </c>
      <c r="BA1848" s="326">
        <f t="shared" si="561"/>
        <v>213.65755712368835</v>
      </c>
      <c r="BB1848" s="296" t="str">
        <f t="shared" si="562"/>
        <v/>
      </c>
      <c r="BC1848" t="str">
        <f t="shared" si="553"/>
        <v/>
      </c>
      <c r="BF1848" s="332">
        <v>45055</v>
      </c>
      <c r="BG1848" s="2" t="s">
        <v>115</v>
      </c>
      <c r="BH1848" s="2" t="s">
        <v>137</v>
      </c>
      <c r="BI1848" s="323">
        <v>45108</v>
      </c>
      <c r="BJ1848" s="323">
        <v>45199</v>
      </c>
      <c r="BK1848" s="324">
        <v>2208</v>
      </c>
      <c r="BL1848" s="325">
        <v>105.64</v>
      </c>
      <c r="BM1848" s="274">
        <f t="shared" si="554"/>
        <v>0.97533000000000003</v>
      </c>
      <c r="BN1848" s="326">
        <f t="shared" si="563"/>
        <v>108.31205848276993</v>
      </c>
      <c r="BO1848" s="296" t="str">
        <f t="shared" si="564"/>
        <v/>
      </c>
      <c r="BP1848" t="str">
        <f t="shared" si="555"/>
        <v/>
      </c>
      <c r="BR1848" s="332">
        <v>45030</v>
      </c>
      <c r="BS1848" s="2" t="s">
        <v>108</v>
      </c>
      <c r="BT1848" s="2" t="s">
        <v>149</v>
      </c>
      <c r="BU1848" s="323">
        <v>47484</v>
      </c>
      <c r="BV1848" s="323">
        <v>47848</v>
      </c>
      <c r="BW1848" s="324">
        <v>8760</v>
      </c>
      <c r="BX1848" s="325">
        <v>98.93</v>
      </c>
      <c r="BY1848" s="274">
        <f t="shared" si="556"/>
        <v>0.98479000000000005</v>
      </c>
      <c r="BZ1848" s="326">
        <f t="shared" si="565"/>
        <v>100.45796565765291</v>
      </c>
      <c r="CA1848" s="296" t="str">
        <f t="shared" si="566"/>
        <v/>
      </c>
    </row>
    <row r="1849" spans="34:79" x14ac:dyDescent="0.25">
      <c r="AH1849" s="332">
        <v>44670</v>
      </c>
      <c r="AI1849" s="2" t="s">
        <v>108</v>
      </c>
      <c r="AJ1849" s="2" t="s">
        <v>149</v>
      </c>
      <c r="AK1849" s="323">
        <v>47484</v>
      </c>
      <c r="AL1849" s="323">
        <v>47848</v>
      </c>
      <c r="AM1849" s="324">
        <v>8760</v>
      </c>
      <c r="AN1849" s="325">
        <v>102.86</v>
      </c>
      <c r="AO1849" s="274">
        <f t="shared" si="551"/>
        <v>1.02172</v>
      </c>
      <c r="AP1849" s="326">
        <f t="shared" si="559"/>
        <v>100.67337430998708</v>
      </c>
      <c r="AQ1849" s="296" t="str">
        <f t="shared" si="560"/>
        <v/>
      </c>
      <c r="AS1849" s="332">
        <v>44692</v>
      </c>
      <c r="AT1849" s="2" t="s">
        <v>115</v>
      </c>
      <c r="AU1849" s="2" t="s">
        <v>186</v>
      </c>
      <c r="AV1849" s="323">
        <v>44835</v>
      </c>
      <c r="AW1849" s="323">
        <v>44926</v>
      </c>
      <c r="AX1849" s="324">
        <v>2209</v>
      </c>
      <c r="AY1849" s="325">
        <v>256.75</v>
      </c>
      <c r="AZ1849" s="274">
        <f t="shared" si="552"/>
        <v>1.0359100000000001</v>
      </c>
      <c r="BA1849" s="326">
        <f t="shared" si="561"/>
        <v>247.84971667422843</v>
      </c>
      <c r="BB1849" s="296" t="str">
        <f t="shared" si="562"/>
        <v/>
      </c>
      <c r="BC1849" t="str">
        <f t="shared" si="553"/>
        <v/>
      </c>
      <c r="BF1849" s="332">
        <v>45055</v>
      </c>
      <c r="BG1849" s="2" t="s">
        <v>115</v>
      </c>
      <c r="BH1849" s="2" t="s">
        <v>116</v>
      </c>
      <c r="BI1849" s="323">
        <v>45200</v>
      </c>
      <c r="BJ1849" s="323">
        <v>45291</v>
      </c>
      <c r="BK1849" s="324">
        <v>2209</v>
      </c>
      <c r="BL1849" s="325">
        <v>143.32</v>
      </c>
      <c r="BM1849" s="274">
        <f t="shared" si="554"/>
        <v>0.97533000000000003</v>
      </c>
      <c r="BN1849" s="326">
        <f t="shared" si="563"/>
        <v>146.94513651789649</v>
      </c>
      <c r="BO1849" s="296">
        <f t="shared" si="564"/>
        <v>146.94513651789649</v>
      </c>
      <c r="BP1849">
        <f t="shared" si="555"/>
        <v>1</v>
      </c>
      <c r="BR1849" s="332">
        <v>45030</v>
      </c>
      <c r="BS1849" s="2" t="s">
        <v>108</v>
      </c>
      <c r="BT1849" s="2" t="s">
        <v>153</v>
      </c>
      <c r="BU1849" s="323">
        <v>47849</v>
      </c>
      <c r="BV1849" s="323">
        <v>48213</v>
      </c>
      <c r="BW1849" s="324">
        <v>8760</v>
      </c>
      <c r="BX1849" s="325">
        <v>98.65</v>
      </c>
      <c r="BY1849" s="274">
        <f t="shared" si="556"/>
        <v>0.98479000000000005</v>
      </c>
      <c r="BZ1849" s="326">
        <f t="shared" si="565"/>
        <v>100.17364108083957</v>
      </c>
      <c r="CA1849" s="296" t="str">
        <f t="shared" si="566"/>
        <v/>
      </c>
    </row>
    <row r="1850" spans="34:79" x14ac:dyDescent="0.25">
      <c r="AH1850" s="332">
        <v>44670</v>
      </c>
      <c r="AI1850" s="2" t="s">
        <v>108</v>
      </c>
      <c r="AJ1850" s="2" t="s">
        <v>153</v>
      </c>
      <c r="AK1850" s="323">
        <v>47849</v>
      </c>
      <c r="AL1850" s="323">
        <v>48213</v>
      </c>
      <c r="AM1850" s="324">
        <v>8760</v>
      </c>
      <c r="AN1850" s="325">
        <v>101.98</v>
      </c>
      <c r="AO1850" s="274">
        <f t="shared" si="551"/>
        <v>1.02172</v>
      </c>
      <c r="AP1850" s="326">
        <f t="shared" si="559"/>
        <v>99.812081587910583</v>
      </c>
      <c r="AQ1850" s="296" t="str">
        <f t="shared" si="560"/>
        <v/>
      </c>
      <c r="AS1850" s="332">
        <v>44692</v>
      </c>
      <c r="AT1850" s="2" t="s">
        <v>115</v>
      </c>
      <c r="AU1850" s="2" t="s">
        <v>110</v>
      </c>
      <c r="AV1850" s="323">
        <v>44927</v>
      </c>
      <c r="AW1850" s="323">
        <v>45016</v>
      </c>
      <c r="AX1850" s="324">
        <v>2159</v>
      </c>
      <c r="AY1850" s="325">
        <v>263.89999999999998</v>
      </c>
      <c r="AZ1850" s="274">
        <f t="shared" si="552"/>
        <v>1.0359100000000001</v>
      </c>
      <c r="BA1850" s="326">
        <f t="shared" si="561"/>
        <v>254.7518606828778</v>
      </c>
      <c r="BB1850" s="296" t="str">
        <f t="shared" si="562"/>
        <v/>
      </c>
      <c r="BC1850" t="str">
        <f t="shared" si="553"/>
        <v/>
      </c>
      <c r="BF1850" s="332">
        <v>45055</v>
      </c>
      <c r="BG1850" s="2" t="s">
        <v>115</v>
      </c>
      <c r="BH1850" s="2" t="s">
        <v>111</v>
      </c>
      <c r="BI1850" s="323">
        <v>45292</v>
      </c>
      <c r="BJ1850" s="323">
        <v>45382</v>
      </c>
      <c r="BK1850" s="324">
        <v>2183</v>
      </c>
      <c r="BL1850" s="325">
        <v>168.27</v>
      </c>
      <c r="BM1850" s="274">
        <f t="shared" si="554"/>
        <v>0.97533000000000003</v>
      </c>
      <c r="BN1850" s="326">
        <f t="shared" si="563"/>
        <v>172.52622189412816</v>
      </c>
      <c r="BO1850" s="296">
        <f t="shared" si="564"/>
        <v>172.52622189412816</v>
      </c>
      <c r="BP1850">
        <f t="shared" si="555"/>
        <v>1</v>
      </c>
      <c r="BR1850" s="332">
        <v>45030</v>
      </c>
      <c r="BS1850" s="2" t="s">
        <v>108</v>
      </c>
      <c r="BT1850" s="2" t="s">
        <v>155</v>
      </c>
      <c r="BU1850" s="323">
        <v>48214</v>
      </c>
      <c r="BV1850" s="323">
        <v>48579</v>
      </c>
      <c r="BW1850" s="324">
        <v>8784</v>
      </c>
      <c r="BX1850" s="325">
        <v>98.15</v>
      </c>
      <c r="BY1850" s="274">
        <f t="shared" si="556"/>
        <v>0.98479000000000005</v>
      </c>
      <c r="BZ1850" s="326">
        <f t="shared" si="565"/>
        <v>99.665918622244334</v>
      </c>
      <c r="CA1850" s="296" t="str">
        <f t="shared" si="566"/>
        <v/>
      </c>
    </row>
    <row r="1851" spans="34:79" x14ac:dyDescent="0.25">
      <c r="AH1851" s="332">
        <v>44670</v>
      </c>
      <c r="AI1851" s="2" t="s">
        <v>108</v>
      </c>
      <c r="AJ1851" s="2" t="s">
        <v>155</v>
      </c>
      <c r="AK1851" s="323">
        <v>48214</v>
      </c>
      <c r="AL1851" s="323">
        <v>48579</v>
      </c>
      <c r="AM1851" s="324">
        <v>8784</v>
      </c>
      <c r="AN1851" s="325">
        <v>101.03</v>
      </c>
      <c r="AO1851" s="274">
        <f t="shared" si="551"/>
        <v>1.02172</v>
      </c>
      <c r="AP1851" s="326">
        <f t="shared" si="559"/>
        <v>98.882276944759823</v>
      </c>
      <c r="AQ1851" s="296" t="str">
        <f t="shared" si="560"/>
        <v/>
      </c>
      <c r="AS1851" s="332">
        <v>44692</v>
      </c>
      <c r="AT1851" s="2" t="s">
        <v>115</v>
      </c>
      <c r="AU1851" s="2" t="s">
        <v>134</v>
      </c>
      <c r="AV1851" s="323">
        <v>45017</v>
      </c>
      <c r="AW1851" s="323">
        <v>45107</v>
      </c>
      <c r="AX1851" s="324">
        <v>2184</v>
      </c>
      <c r="AY1851" s="325">
        <v>192.73</v>
      </c>
      <c r="AZ1851" s="274">
        <f t="shared" si="552"/>
        <v>1.0359100000000001</v>
      </c>
      <c r="BA1851" s="326">
        <f t="shared" si="561"/>
        <v>186.04898108909072</v>
      </c>
      <c r="BB1851" s="296" t="str">
        <f t="shared" si="562"/>
        <v/>
      </c>
      <c r="BC1851" t="str">
        <f t="shared" si="553"/>
        <v/>
      </c>
      <c r="BF1851" s="332">
        <v>45055</v>
      </c>
      <c r="BG1851" s="2" t="s">
        <v>115</v>
      </c>
      <c r="BH1851" s="2" t="s">
        <v>117</v>
      </c>
      <c r="BI1851" s="323">
        <v>45383</v>
      </c>
      <c r="BJ1851" s="323">
        <v>45473</v>
      </c>
      <c r="BK1851" s="324">
        <v>2184</v>
      </c>
      <c r="BL1851" s="325">
        <v>131.13999999999999</v>
      </c>
      <c r="BM1851" s="274">
        <f t="shared" si="554"/>
        <v>0.97533000000000003</v>
      </c>
      <c r="BN1851" s="326">
        <f t="shared" si="563"/>
        <v>134.45705556068199</v>
      </c>
      <c r="BO1851" s="296">
        <f t="shared" si="564"/>
        <v>134.45705556068199</v>
      </c>
      <c r="BP1851">
        <f t="shared" si="555"/>
        <v>1</v>
      </c>
      <c r="BR1851" s="332">
        <v>45030</v>
      </c>
      <c r="BS1851" s="2" t="s">
        <v>108</v>
      </c>
      <c r="BT1851" s="2" t="s">
        <v>158</v>
      </c>
      <c r="BU1851" s="323">
        <v>48580</v>
      </c>
      <c r="BV1851" s="323">
        <v>48944</v>
      </c>
      <c r="BW1851" s="324">
        <v>8760</v>
      </c>
      <c r="BX1851" s="325">
        <v>98.05</v>
      </c>
      <c r="BY1851" s="274">
        <f t="shared" si="556"/>
        <v>0.98479000000000005</v>
      </c>
      <c r="BZ1851" s="326">
        <f t="shared" si="565"/>
        <v>99.56437413052528</v>
      </c>
      <c r="CA1851" s="296" t="str">
        <f t="shared" si="566"/>
        <v/>
      </c>
    </row>
    <row r="1852" spans="34:79" x14ac:dyDescent="0.25">
      <c r="AH1852" s="332">
        <v>44665</v>
      </c>
      <c r="AI1852" s="2" t="s">
        <v>108</v>
      </c>
      <c r="AJ1852" s="2" t="s">
        <v>110</v>
      </c>
      <c r="AK1852" s="323">
        <v>44927</v>
      </c>
      <c r="AL1852" s="323">
        <v>45291</v>
      </c>
      <c r="AM1852" s="324">
        <v>8760</v>
      </c>
      <c r="AN1852" s="325">
        <v>199.47</v>
      </c>
      <c r="AO1852" s="274">
        <f t="shared" si="551"/>
        <v>1.02172</v>
      </c>
      <c r="AP1852" s="326">
        <f t="shared" si="559"/>
        <v>195.22961280977177</v>
      </c>
      <c r="AQ1852" s="296" t="str">
        <f t="shared" si="560"/>
        <v/>
      </c>
      <c r="AS1852" s="332">
        <v>44692</v>
      </c>
      <c r="AT1852" s="2" t="s">
        <v>115</v>
      </c>
      <c r="AU1852" s="2" t="s">
        <v>137</v>
      </c>
      <c r="AV1852" s="323">
        <v>45108</v>
      </c>
      <c r="AW1852" s="323">
        <v>45199</v>
      </c>
      <c r="AX1852" s="324">
        <v>2208</v>
      </c>
      <c r="AY1852" s="325">
        <v>192.72</v>
      </c>
      <c r="AZ1852" s="274">
        <f t="shared" si="552"/>
        <v>1.0359100000000001</v>
      </c>
      <c r="BA1852" s="326">
        <f t="shared" si="561"/>
        <v>186.03932774082688</v>
      </c>
      <c r="BB1852" s="296" t="str">
        <f t="shared" si="562"/>
        <v/>
      </c>
      <c r="BC1852" t="str">
        <f t="shared" si="553"/>
        <v/>
      </c>
      <c r="BF1852" s="332">
        <v>45055</v>
      </c>
      <c r="BG1852" s="2" t="s">
        <v>115</v>
      </c>
      <c r="BH1852" s="2" t="s">
        <v>118</v>
      </c>
      <c r="BI1852" s="323">
        <v>45474</v>
      </c>
      <c r="BJ1852" s="323">
        <v>45565</v>
      </c>
      <c r="BK1852" s="324">
        <v>2208</v>
      </c>
      <c r="BL1852" s="325">
        <v>132.77000000000001</v>
      </c>
      <c r="BM1852" s="274">
        <f t="shared" si="554"/>
        <v>0.97533000000000003</v>
      </c>
      <c r="BN1852" s="326">
        <f t="shared" si="563"/>
        <v>136.12828478566229</v>
      </c>
      <c r="BO1852" s="296">
        <f t="shared" si="564"/>
        <v>136.12828478566229</v>
      </c>
      <c r="BP1852">
        <f t="shared" si="555"/>
        <v>1</v>
      </c>
      <c r="BR1852" s="332">
        <v>45029</v>
      </c>
      <c r="BS1852" s="2" t="s">
        <v>108</v>
      </c>
      <c r="BT1852" s="2" t="s">
        <v>111</v>
      </c>
      <c r="BU1852" s="323">
        <v>45292</v>
      </c>
      <c r="BV1852" s="323">
        <v>45657</v>
      </c>
      <c r="BW1852" s="324">
        <v>8784</v>
      </c>
      <c r="BX1852" s="325">
        <v>151.57</v>
      </c>
      <c r="BY1852" s="274">
        <f t="shared" si="556"/>
        <v>0.98479000000000005</v>
      </c>
      <c r="BZ1852" s="326">
        <f t="shared" si="565"/>
        <v>153.91098609855908</v>
      </c>
      <c r="CA1852" s="296">
        <f t="shared" si="566"/>
        <v>153.91098609855908</v>
      </c>
    </row>
    <row r="1853" spans="34:79" x14ac:dyDescent="0.25">
      <c r="AH1853" s="332">
        <v>44665</v>
      </c>
      <c r="AI1853" s="2" t="s">
        <v>108</v>
      </c>
      <c r="AJ1853" s="2" t="s">
        <v>111</v>
      </c>
      <c r="AK1853" s="323">
        <v>45292</v>
      </c>
      <c r="AL1853" s="323">
        <v>45657</v>
      </c>
      <c r="AM1853" s="324">
        <v>8784</v>
      </c>
      <c r="AN1853" s="325">
        <v>151.41999999999999</v>
      </c>
      <c r="AO1853" s="274">
        <f t="shared" si="551"/>
        <v>1.02172</v>
      </c>
      <c r="AP1853" s="326">
        <f t="shared" si="559"/>
        <v>148.20107270093567</v>
      </c>
      <c r="AQ1853" s="296">
        <f t="shared" si="560"/>
        <v>148.20107270093567</v>
      </c>
      <c r="AS1853" s="332">
        <v>44692</v>
      </c>
      <c r="AT1853" s="2" t="s">
        <v>115</v>
      </c>
      <c r="AU1853" s="2" t="s">
        <v>116</v>
      </c>
      <c r="AV1853" s="323">
        <v>45200</v>
      </c>
      <c r="AW1853" s="323">
        <v>45291</v>
      </c>
      <c r="AX1853" s="324">
        <v>2209</v>
      </c>
      <c r="AY1853" s="325">
        <v>238.92</v>
      </c>
      <c r="AZ1853" s="274">
        <f t="shared" si="552"/>
        <v>1.0359100000000001</v>
      </c>
      <c r="BA1853" s="326">
        <f t="shared" si="561"/>
        <v>230.63779671979222</v>
      </c>
      <c r="BB1853" s="296" t="str">
        <f t="shared" si="562"/>
        <v/>
      </c>
      <c r="BC1853">
        <f t="shared" si="553"/>
        <v>1</v>
      </c>
      <c r="BF1853" s="332">
        <v>45055</v>
      </c>
      <c r="BG1853" s="2" t="s">
        <v>115</v>
      </c>
      <c r="BH1853" s="2" t="s">
        <v>140</v>
      </c>
      <c r="BI1853" s="323">
        <v>45566</v>
      </c>
      <c r="BJ1853" s="323">
        <v>45657</v>
      </c>
      <c r="BK1853" s="324">
        <v>2209</v>
      </c>
      <c r="BL1853" s="325">
        <v>162</v>
      </c>
      <c r="BM1853" s="274">
        <f t="shared" si="554"/>
        <v>0.97533000000000003</v>
      </c>
      <c r="BN1853" s="326">
        <f t="shared" si="563"/>
        <v>166.09762849497093</v>
      </c>
      <c r="BO1853" s="296" t="str">
        <f t="shared" si="564"/>
        <v/>
      </c>
      <c r="BP1853" t="str">
        <f t="shared" si="555"/>
        <v/>
      </c>
      <c r="BR1853" s="332">
        <v>45029</v>
      </c>
      <c r="BS1853" s="2" t="s">
        <v>108</v>
      </c>
      <c r="BT1853" s="2" t="s">
        <v>135</v>
      </c>
      <c r="BU1853" s="323">
        <v>45658</v>
      </c>
      <c r="BV1853" s="323">
        <v>46022</v>
      </c>
      <c r="BW1853" s="324">
        <v>8760</v>
      </c>
      <c r="BX1853" s="325">
        <v>127.78</v>
      </c>
      <c r="BY1853" s="274">
        <f t="shared" si="556"/>
        <v>0.98479000000000005</v>
      </c>
      <c r="BZ1853" s="326">
        <f t="shared" si="565"/>
        <v>129.75355151859787</v>
      </c>
      <c r="CA1853" s="296" t="str">
        <f t="shared" si="566"/>
        <v/>
      </c>
    </row>
    <row r="1854" spans="34:79" x14ac:dyDescent="0.25">
      <c r="AH1854" s="332">
        <v>44665</v>
      </c>
      <c r="AI1854" s="2" t="s">
        <v>108</v>
      </c>
      <c r="AJ1854" s="2" t="s">
        <v>135</v>
      </c>
      <c r="AK1854" s="323">
        <v>45658</v>
      </c>
      <c r="AL1854" s="323">
        <v>46022</v>
      </c>
      <c r="AM1854" s="324">
        <v>8760</v>
      </c>
      <c r="AN1854" s="325">
        <v>131.30000000000001</v>
      </c>
      <c r="AO1854" s="274">
        <f t="shared" si="551"/>
        <v>1.02172</v>
      </c>
      <c r="AP1854" s="326">
        <f t="shared" si="559"/>
        <v>128.50878910073212</v>
      </c>
      <c r="AQ1854" s="296" t="str">
        <f t="shared" si="560"/>
        <v/>
      </c>
      <c r="AS1854" s="332">
        <v>44692</v>
      </c>
      <c r="AT1854" s="2" t="s">
        <v>115</v>
      </c>
      <c r="AU1854" s="2" t="s">
        <v>111</v>
      </c>
      <c r="AV1854" s="323">
        <v>45292</v>
      </c>
      <c r="AW1854" s="323">
        <v>45382</v>
      </c>
      <c r="AX1854" s="324">
        <v>2183</v>
      </c>
      <c r="AY1854" s="325">
        <v>231.48</v>
      </c>
      <c r="AZ1854" s="274">
        <f t="shared" si="552"/>
        <v>1.0359100000000001</v>
      </c>
      <c r="BA1854" s="326">
        <f t="shared" si="561"/>
        <v>223.45570561149131</v>
      </c>
      <c r="BB1854" s="296" t="str">
        <f t="shared" si="562"/>
        <v/>
      </c>
      <c r="BC1854">
        <f t="shared" si="553"/>
        <v>1</v>
      </c>
      <c r="BF1854" s="332">
        <v>45055</v>
      </c>
      <c r="BG1854" s="2" t="s">
        <v>115</v>
      </c>
      <c r="BH1854" s="2" t="s">
        <v>135</v>
      </c>
      <c r="BI1854" s="323">
        <v>45658</v>
      </c>
      <c r="BJ1854" s="323">
        <v>45747</v>
      </c>
      <c r="BK1854" s="324">
        <v>2159</v>
      </c>
      <c r="BL1854" s="325">
        <v>160.84</v>
      </c>
      <c r="BM1854" s="274">
        <f t="shared" si="554"/>
        <v>0.97533000000000003</v>
      </c>
      <c r="BN1854" s="326">
        <f t="shared" si="563"/>
        <v>164.9082874514267</v>
      </c>
      <c r="BO1854" s="296" t="str">
        <f t="shared" si="564"/>
        <v/>
      </c>
      <c r="BP1854" t="str">
        <f t="shared" si="555"/>
        <v/>
      </c>
      <c r="BR1854" s="332">
        <v>45029</v>
      </c>
      <c r="BS1854" s="2" t="s">
        <v>108</v>
      </c>
      <c r="BT1854" s="2" t="s">
        <v>138</v>
      </c>
      <c r="BU1854" s="323">
        <v>46023</v>
      </c>
      <c r="BV1854" s="323">
        <v>46387</v>
      </c>
      <c r="BW1854" s="324">
        <v>8760</v>
      </c>
      <c r="BX1854" s="325">
        <v>112.52</v>
      </c>
      <c r="BY1854" s="274">
        <f t="shared" si="556"/>
        <v>0.98479000000000005</v>
      </c>
      <c r="BZ1854" s="326">
        <f t="shared" si="565"/>
        <v>114.25786208227133</v>
      </c>
      <c r="CA1854" s="296" t="str">
        <f t="shared" si="566"/>
        <v/>
      </c>
    </row>
    <row r="1855" spans="34:79" x14ac:dyDescent="0.25">
      <c r="AH1855" s="332">
        <v>44665</v>
      </c>
      <c r="AI1855" s="2" t="s">
        <v>108</v>
      </c>
      <c r="AJ1855" s="2" t="s">
        <v>138</v>
      </c>
      <c r="AK1855" s="323">
        <v>46023</v>
      </c>
      <c r="AL1855" s="323">
        <v>46387</v>
      </c>
      <c r="AM1855" s="324">
        <v>8760</v>
      </c>
      <c r="AN1855" s="325">
        <v>111.12</v>
      </c>
      <c r="AO1855" s="274">
        <f t="shared" si="551"/>
        <v>1.02172</v>
      </c>
      <c r="AP1855" s="326">
        <f t="shared" si="559"/>
        <v>108.75778099675058</v>
      </c>
      <c r="AQ1855" s="296" t="str">
        <f t="shared" si="560"/>
        <v/>
      </c>
      <c r="AS1855" s="332">
        <v>44692</v>
      </c>
      <c r="AT1855" s="2" t="s">
        <v>115</v>
      </c>
      <c r="AU1855" s="2" t="s">
        <v>117</v>
      </c>
      <c r="AV1855" s="323">
        <v>45383</v>
      </c>
      <c r="AW1855" s="323">
        <v>45473</v>
      </c>
      <c r="AX1855" s="324">
        <v>2184</v>
      </c>
      <c r="AY1855" s="325">
        <v>161.87</v>
      </c>
      <c r="AZ1855" s="274">
        <f t="shared" si="552"/>
        <v>1.0359100000000001</v>
      </c>
      <c r="BA1855" s="326">
        <f t="shared" si="561"/>
        <v>156.25874834686411</v>
      </c>
      <c r="BB1855" s="296" t="str">
        <f t="shared" si="562"/>
        <v/>
      </c>
      <c r="BC1855">
        <f t="shared" si="553"/>
        <v>1</v>
      </c>
      <c r="BF1855" s="332">
        <v>45055</v>
      </c>
      <c r="BG1855" s="2" t="s">
        <v>115</v>
      </c>
      <c r="BH1855" s="2" t="s">
        <v>145</v>
      </c>
      <c r="BI1855" s="323">
        <v>45748</v>
      </c>
      <c r="BJ1855" s="323">
        <v>45838</v>
      </c>
      <c r="BK1855" s="324">
        <v>2184</v>
      </c>
      <c r="BL1855" s="325">
        <v>103.19</v>
      </c>
      <c r="BM1855" s="274">
        <f t="shared" si="554"/>
        <v>0.97533000000000003</v>
      </c>
      <c r="BN1855" s="326">
        <f t="shared" si="563"/>
        <v>105.80008817528426</v>
      </c>
      <c r="BO1855" s="296" t="str">
        <f t="shared" si="564"/>
        <v/>
      </c>
      <c r="BP1855" t="str">
        <f t="shared" si="555"/>
        <v/>
      </c>
      <c r="BR1855" s="332">
        <v>45029</v>
      </c>
      <c r="BS1855" s="2" t="s">
        <v>108</v>
      </c>
      <c r="BT1855" s="2" t="s">
        <v>141</v>
      </c>
      <c r="BU1855" s="323">
        <v>46388</v>
      </c>
      <c r="BV1855" s="323">
        <v>46752</v>
      </c>
      <c r="BW1855" s="324">
        <v>8760</v>
      </c>
      <c r="BX1855" s="325">
        <v>102.32</v>
      </c>
      <c r="BY1855" s="274">
        <f t="shared" si="556"/>
        <v>0.98479000000000005</v>
      </c>
      <c r="BZ1855" s="326">
        <f t="shared" si="565"/>
        <v>103.90032392692856</v>
      </c>
      <c r="CA1855" s="296" t="str">
        <f t="shared" si="566"/>
        <v/>
      </c>
    </row>
    <row r="1856" spans="34:79" x14ac:dyDescent="0.25">
      <c r="AH1856" s="332">
        <v>44665</v>
      </c>
      <c r="AI1856" s="2" t="s">
        <v>108</v>
      </c>
      <c r="AJ1856" s="2" t="s">
        <v>141</v>
      </c>
      <c r="AK1856" s="323">
        <v>46388</v>
      </c>
      <c r="AL1856" s="323">
        <v>46752</v>
      </c>
      <c r="AM1856" s="324">
        <v>8760</v>
      </c>
      <c r="AN1856" s="325">
        <v>108.99</v>
      </c>
      <c r="AO1856" s="274">
        <f t="shared" si="551"/>
        <v>1.02172</v>
      </c>
      <c r="AP1856" s="326">
        <f t="shared" si="559"/>
        <v>106.6730611126336</v>
      </c>
      <c r="AQ1856" s="296" t="str">
        <f t="shared" si="560"/>
        <v/>
      </c>
      <c r="AS1856" s="332">
        <v>44692</v>
      </c>
      <c r="AT1856" s="2" t="s">
        <v>115</v>
      </c>
      <c r="AU1856" s="2" t="s">
        <v>118</v>
      </c>
      <c r="AV1856" s="323">
        <v>45474</v>
      </c>
      <c r="AW1856" s="323">
        <v>45565</v>
      </c>
      <c r="AX1856" s="324">
        <v>2208</v>
      </c>
      <c r="AY1856" s="325">
        <v>154.6</v>
      </c>
      <c r="AZ1856" s="274">
        <f t="shared" si="552"/>
        <v>1.0359100000000001</v>
      </c>
      <c r="BA1856" s="326">
        <f t="shared" si="561"/>
        <v>149.24076415904855</v>
      </c>
      <c r="BB1856" s="296" t="str">
        <f t="shared" si="562"/>
        <v/>
      </c>
      <c r="BC1856">
        <f t="shared" si="553"/>
        <v>1</v>
      </c>
      <c r="BF1856" s="332">
        <v>45055</v>
      </c>
      <c r="BG1856" s="2" t="s">
        <v>115</v>
      </c>
      <c r="BH1856" s="2" t="s">
        <v>148</v>
      </c>
      <c r="BI1856" s="323">
        <v>45839</v>
      </c>
      <c r="BJ1856" s="323">
        <v>45930</v>
      </c>
      <c r="BK1856" s="324">
        <v>2208</v>
      </c>
      <c r="BL1856" s="325">
        <v>102.46</v>
      </c>
      <c r="BM1856" s="274">
        <f t="shared" si="554"/>
        <v>0.97533000000000003</v>
      </c>
      <c r="BN1856" s="326">
        <f t="shared" si="563"/>
        <v>105.05162355305383</v>
      </c>
      <c r="BO1856" s="296" t="str">
        <f t="shared" si="564"/>
        <v/>
      </c>
      <c r="BP1856" t="str">
        <f t="shared" si="555"/>
        <v/>
      </c>
      <c r="BR1856" s="332">
        <v>45029</v>
      </c>
      <c r="BS1856" s="2" t="s">
        <v>108</v>
      </c>
      <c r="BT1856" s="2" t="s">
        <v>143</v>
      </c>
      <c r="BU1856" s="323">
        <v>46753</v>
      </c>
      <c r="BV1856" s="323">
        <v>47118</v>
      </c>
      <c r="BW1856" s="324">
        <v>8784</v>
      </c>
      <c r="BX1856" s="325">
        <v>102.33</v>
      </c>
      <c r="BY1856" s="274">
        <f t="shared" si="556"/>
        <v>0.98479000000000005</v>
      </c>
      <c r="BZ1856" s="326">
        <f t="shared" si="565"/>
        <v>103.91047837610049</v>
      </c>
      <c r="CA1856" s="296" t="str">
        <f t="shared" si="566"/>
        <v/>
      </c>
    </row>
    <row r="1857" spans="34:79" x14ac:dyDescent="0.25">
      <c r="AH1857" s="332">
        <v>44665</v>
      </c>
      <c r="AI1857" s="2" t="s">
        <v>108</v>
      </c>
      <c r="AJ1857" s="2" t="s">
        <v>143</v>
      </c>
      <c r="AK1857" s="323">
        <v>46753</v>
      </c>
      <c r="AL1857" s="323">
        <v>47118</v>
      </c>
      <c r="AM1857" s="324">
        <v>8784</v>
      </c>
      <c r="AN1857" s="325">
        <v>109.73</v>
      </c>
      <c r="AO1857" s="274">
        <f t="shared" si="551"/>
        <v>1.02172</v>
      </c>
      <c r="AP1857" s="326">
        <f t="shared" si="559"/>
        <v>107.39732999256157</v>
      </c>
      <c r="AQ1857" s="296" t="str">
        <f t="shared" si="560"/>
        <v/>
      </c>
      <c r="AS1857" s="332">
        <v>44692</v>
      </c>
      <c r="AT1857" s="2" t="s">
        <v>115</v>
      </c>
      <c r="AU1857" s="2" t="s">
        <v>140</v>
      </c>
      <c r="AV1857" s="323">
        <v>45566</v>
      </c>
      <c r="AW1857" s="323">
        <v>45657</v>
      </c>
      <c r="AX1857" s="324">
        <v>2209</v>
      </c>
      <c r="AY1857" s="325">
        <v>200.29</v>
      </c>
      <c r="AZ1857" s="274">
        <f t="shared" si="552"/>
        <v>1.0359100000000001</v>
      </c>
      <c r="BA1857" s="326">
        <f t="shared" si="561"/>
        <v>193.34691237655778</v>
      </c>
      <c r="BB1857" s="296" t="str">
        <f t="shared" si="562"/>
        <v/>
      </c>
      <c r="BC1857" t="str">
        <f t="shared" si="553"/>
        <v/>
      </c>
      <c r="BF1857" s="332">
        <v>45055</v>
      </c>
      <c r="BG1857" s="2" t="s">
        <v>115</v>
      </c>
      <c r="BH1857" s="2" t="s">
        <v>152</v>
      </c>
      <c r="BI1857" s="323">
        <v>45931</v>
      </c>
      <c r="BJ1857" s="323">
        <v>46022</v>
      </c>
      <c r="BK1857" s="324">
        <v>2209</v>
      </c>
      <c r="BL1857" s="325">
        <v>145.25</v>
      </c>
      <c r="BM1857" s="274">
        <f t="shared" si="554"/>
        <v>0.97533000000000003</v>
      </c>
      <c r="BN1857" s="326">
        <f t="shared" si="563"/>
        <v>148.92395394379338</v>
      </c>
      <c r="BO1857" s="296" t="str">
        <f t="shared" si="564"/>
        <v/>
      </c>
      <c r="BP1857" t="str">
        <f t="shared" si="555"/>
        <v/>
      </c>
      <c r="BR1857" s="332">
        <v>45029</v>
      </c>
      <c r="BS1857" s="2" t="s">
        <v>108</v>
      </c>
      <c r="BT1857" s="2" t="s">
        <v>146</v>
      </c>
      <c r="BU1857" s="323">
        <v>47119</v>
      </c>
      <c r="BV1857" s="323">
        <v>47483</v>
      </c>
      <c r="BW1857" s="324">
        <v>8760</v>
      </c>
      <c r="BX1857" s="325">
        <v>99.83</v>
      </c>
      <c r="BY1857" s="274">
        <f t="shared" si="556"/>
        <v>0.98479000000000005</v>
      </c>
      <c r="BZ1857" s="326">
        <f t="shared" si="565"/>
        <v>101.37186608312432</v>
      </c>
      <c r="CA1857" s="296" t="str">
        <f t="shared" si="566"/>
        <v/>
      </c>
    </row>
    <row r="1858" spans="34:79" x14ac:dyDescent="0.25">
      <c r="AH1858" s="332">
        <v>44665</v>
      </c>
      <c r="AI1858" s="2" t="s">
        <v>108</v>
      </c>
      <c r="AJ1858" s="2" t="s">
        <v>146</v>
      </c>
      <c r="AK1858" s="323">
        <v>47119</v>
      </c>
      <c r="AL1858" s="323">
        <v>47483</v>
      </c>
      <c r="AM1858" s="324">
        <v>8760</v>
      </c>
      <c r="AN1858" s="325">
        <v>105.01</v>
      </c>
      <c r="AO1858" s="274">
        <f t="shared" si="551"/>
        <v>1.02172</v>
      </c>
      <c r="AP1858" s="326">
        <f t="shared" si="559"/>
        <v>102.77766902869672</v>
      </c>
      <c r="AQ1858" s="296" t="str">
        <f t="shared" si="560"/>
        <v/>
      </c>
      <c r="AS1858" s="332">
        <v>44692</v>
      </c>
      <c r="AT1858" s="2" t="s">
        <v>115</v>
      </c>
      <c r="AU1858" s="2" t="s">
        <v>135</v>
      </c>
      <c r="AV1858" s="323">
        <v>45658</v>
      </c>
      <c r="AW1858" s="323">
        <v>45747</v>
      </c>
      <c r="AX1858" s="324">
        <v>2159</v>
      </c>
      <c r="AY1858" s="325"/>
      <c r="AZ1858" s="274">
        <f t="shared" si="552"/>
        <v>1.0359100000000001</v>
      </c>
      <c r="BA1858" s="326" t="str">
        <f t="shared" si="561"/>
        <v/>
      </c>
      <c r="BB1858" s="296" t="str">
        <f t="shared" si="562"/>
        <v/>
      </c>
      <c r="BC1858" t="str">
        <f t="shared" si="553"/>
        <v/>
      </c>
      <c r="BF1858" s="332">
        <v>45055</v>
      </c>
      <c r="BG1858" s="2" t="s">
        <v>115</v>
      </c>
      <c r="BH1858" s="2" t="s">
        <v>138</v>
      </c>
      <c r="BI1858" s="323">
        <v>46023</v>
      </c>
      <c r="BJ1858" s="323">
        <v>46112</v>
      </c>
      <c r="BK1858" s="324">
        <v>2159</v>
      </c>
      <c r="BL1858" s="325"/>
      <c r="BM1858" s="274">
        <f t="shared" si="554"/>
        <v>0.97533000000000003</v>
      </c>
      <c r="BN1858" s="326" t="str">
        <f t="shared" si="563"/>
        <v/>
      </c>
      <c r="BO1858" s="296" t="str">
        <f t="shared" si="564"/>
        <v/>
      </c>
      <c r="BP1858" t="str">
        <f t="shared" si="555"/>
        <v/>
      </c>
      <c r="BR1858" s="332">
        <v>45029</v>
      </c>
      <c r="BS1858" s="2" t="s">
        <v>108</v>
      </c>
      <c r="BT1858" s="2" t="s">
        <v>149</v>
      </c>
      <c r="BU1858" s="323">
        <v>47484</v>
      </c>
      <c r="BV1858" s="323">
        <v>47848</v>
      </c>
      <c r="BW1858" s="324">
        <v>8760</v>
      </c>
      <c r="BX1858" s="325">
        <v>100.13</v>
      </c>
      <c r="BY1858" s="274">
        <f t="shared" si="556"/>
        <v>0.98479000000000005</v>
      </c>
      <c r="BZ1858" s="326">
        <f t="shared" si="565"/>
        <v>101.67649955828145</v>
      </c>
      <c r="CA1858" s="296" t="str">
        <f t="shared" si="566"/>
        <v/>
      </c>
    </row>
    <row r="1859" spans="34:79" x14ac:dyDescent="0.25">
      <c r="AH1859" s="332">
        <v>44665</v>
      </c>
      <c r="AI1859" s="2" t="s">
        <v>108</v>
      </c>
      <c r="AJ1859" s="2" t="s">
        <v>149</v>
      </c>
      <c r="AK1859" s="323">
        <v>47484</v>
      </c>
      <c r="AL1859" s="323">
        <v>47848</v>
      </c>
      <c r="AM1859" s="324">
        <v>8760</v>
      </c>
      <c r="AN1859" s="325">
        <v>104.09</v>
      </c>
      <c r="AO1859" s="274">
        <f t="shared" si="551"/>
        <v>1.02172</v>
      </c>
      <c r="AP1859" s="326">
        <f t="shared" si="559"/>
        <v>101.87722663743492</v>
      </c>
      <c r="AQ1859" s="296" t="str">
        <f t="shared" si="560"/>
        <v/>
      </c>
      <c r="AS1859" s="332">
        <v>44691</v>
      </c>
      <c r="AT1859" s="2" t="s">
        <v>115</v>
      </c>
      <c r="AU1859" s="2" t="s">
        <v>200</v>
      </c>
      <c r="AV1859" s="323">
        <v>44743</v>
      </c>
      <c r="AW1859" s="323">
        <v>44834</v>
      </c>
      <c r="AX1859" s="324">
        <v>2208</v>
      </c>
      <c r="AY1859" s="325">
        <v>215.38</v>
      </c>
      <c r="AZ1859" s="274">
        <f t="shared" si="552"/>
        <v>1.0359100000000001</v>
      </c>
      <c r="BA1859" s="326">
        <f t="shared" si="561"/>
        <v>207.91381490670037</v>
      </c>
      <c r="BB1859" s="296" t="str">
        <f t="shared" si="562"/>
        <v/>
      </c>
      <c r="BC1859" t="str">
        <f t="shared" si="553"/>
        <v/>
      </c>
      <c r="BF1859" s="332">
        <v>45054</v>
      </c>
      <c r="BG1859" s="2" t="s">
        <v>115</v>
      </c>
      <c r="BH1859" s="2" t="s">
        <v>137</v>
      </c>
      <c r="BI1859" s="323">
        <v>45108</v>
      </c>
      <c r="BJ1859" s="323">
        <v>45199</v>
      </c>
      <c r="BK1859" s="324">
        <v>2208</v>
      </c>
      <c r="BL1859" s="325">
        <v>104.88</v>
      </c>
      <c r="BM1859" s="274">
        <f t="shared" si="554"/>
        <v>0.97533000000000003</v>
      </c>
      <c r="BN1859" s="326">
        <f t="shared" si="563"/>
        <v>107.53283504044784</v>
      </c>
      <c r="BO1859" s="296" t="str">
        <f t="shared" si="564"/>
        <v/>
      </c>
      <c r="BP1859" t="str">
        <f t="shared" si="555"/>
        <v/>
      </c>
      <c r="BR1859" s="332">
        <v>45029</v>
      </c>
      <c r="BS1859" s="2" t="s">
        <v>108</v>
      </c>
      <c r="BT1859" s="2" t="s">
        <v>153</v>
      </c>
      <c r="BU1859" s="323">
        <v>47849</v>
      </c>
      <c r="BV1859" s="323">
        <v>48213</v>
      </c>
      <c r="BW1859" s="324">
        <v>8760</v>
      </c>
      <c r="BX1859" s="325">
        <v>99.85</v>
      </c>
      <c r="BY1859" s="274">
        <f t="shared" si="556"/>
        <v>0.98479000000000005</v>
      </c>
      <c r="BZ1859" s="326">
        <f t="shared" si="565"/>
        <v>101.39217498146812</v>
      </c>
      <c r="CA1859" s="296" t="str">
        <f t="shared" si="566"/>
        <v/>
      </c>
    </row>
    <row r="1860" spans="34:79" x14ac:dyDescent="0.25">
      <c r="AH1860" s="332">
        <v>44665</v>
      </c>
      <c r="AI1860" s="2" t="s">
        <v>108</v>
      </c>
      <c r="AJ1860" s="2" t="s">
        <v>153</v>
      </c>
      <c r="AK1860" s="323">
        <v>47849</v>
      </c>
      <c r="AL1860" s="323">
        <v>48213</v>
      </c>
      <c r="AM1860" s="324">
        <v>8760</v>
      </c>
      <c r="AN1860" s="325">
        <v>103.21</v>
      </c>
      <c r="AO1860" s="274">
        <f t="shared" si="551"/>
        <v>1.02172</v>
      </c>
      <c r="AP1860" s="326">
        <f t="shared" si="559"/>
        <v>101.01593391535842</v>
      </c>
      <c r="AQ1860" s="296" t="str">
        <f t="shared" si="560"/>
        <v/>
      </c>
      <c r="AS1860" s="332">
        <v>44691</v>
      </c>
      <c r="AT1860" s="2" t="s">
        <v>115</v>
      </c>
      <c r="AU1860" s="2" t="s">
        <v>186</v>
      </c>
      <c r="AV1860" s="323">
        <v>44835</v>
      </c>
      <c r="AW1860" s="323">
        <v>44926</v>
      </c>
      <c r="AX1860" s="324">
        <v>2209</v>
      </c>
      <c r="AY1860" s="325">
        <v>250.24</v>
      </c>
      <c r="AZ1860" s="274">
        <f t="shared" si="552"/>
        <v>1.0359100000000001</v>
      </c>
      <c r="BA1860" s="326">
        <f t="shared" si="561"/>
        <v>241.56538695446514</v>
      </c>
      <c r="BB1860" s="296" t="str">
        <f t="shared" si="562"/>
        <v/>
      </c>
      <c r="BC1860" t="str">
        <f t="shared" si="553"/>
        <v/>
      </c>
      <c r="BF1860" s="332">
        <v>45054</v>
      </c>
      <c r="BG1860" s="2" t="s">
        <v>115</v>
      </c>
      <c r="BH1860" s="2" t="s">
        <v>116</v>
      </c>
      <c r="BI1860" s="323">
        <v>45200</v>
      </c>
      <c r="BJ1860" s="323">
        <v>45291</v>
      </c>
      <c r="BK1860" s="324">
        <v>2209</v>
      </c>
      <c r="BL1860" s="325">
        <v>142.87</v>
      </c>
      <c r="BM1860" s="274">
        <f t="shared" si="554"/>
        <v>0.97533000000000003</v>
      </c>
      <c r="BN1860" s="326">
        <f t="shared" si="563"/>
        <v>146.48375421652159</v>
      </c>
      <c r="BO1860" s="296">
        <f t="shared" si="564"/>
        <v>146.48375421652159</v>
      </c>
      <c r="BP1860">
        <f t="shared" si="555"/>
        <v>1</v>
      </c>
      <c r="BR1860" s="332">
        <v>45029</v>
      </c>
      <c r="BS1860" s="2" t="s">
        <v>108</v>
      </c>
      <c r="BT1860" s="2" t="s">
        <v>155</v>
      </c>
      <c r="BU1860" s="323">
        <v>48214</v>
      </c>
      <c r="BV1860" s="323">
        <v>48579</v>
      </c>
      <c r="BW1860" s="324">
        <v>8784</v>
      </c>
      <c r="BX1860" s="325">
        <v>99.35</v>
      </c>
      <c r="BY1860" s="274">
        <f t="shared" si="556"/>
        <v>0.98479000000000005</v>
      </c>
      <c r="BZ1860" s="326">
        <f t="shared" si="565"/>
        <v>100.88445252287289</v>
      </c>
      <c r="CA1860" s="296" t="str">
        <f t="shared" si="566"/>
        <v/>
      </c>
    </row>
    <row r="1861" spans="34:79" x14ac:dyDescent="0.25">
      <c r="AH1861" s="332">
        <v>44665</v>
      </c>
      <c r="AI1861" s="2" t="s">
        <v>108</v>
      </c>
      <c r="AJ1861" s="2" t="s">
        <v>155</v>
      </c>
      <c r="AK1861" s="323">
        <v>48214</v>
      </c>
      <c r="AL1861" s="323">
        <v>48579</v>
      </c>
      <c r="AM1861" s="324">
        <v>8784</v>
      </c>
      <c r="AN1861" s="325">
        <v>102.26</v>
      </c>
      <c r="AO1861" s="274">
        <f t="shared" si="551"/>
        <v>1.02172</v>
      </c>
      <c r="AP1861" s="326">
        <f t="shared" si="559"/>
        <v>100.08612927220766</v>
      </c>
      <c r="AQ1861" s="296" t="str">
        <f t="shared" si="560"/>
        <v/>
      </c>
      <c r="AS1861" s="332">
        <v>44691</v>
      </c>
      <c r="AT1861" s="2" t="s">
        <v>115</v>
      </c>
      <c r="AU1861" s="2" t="s">
        <v>110</v>
      </c>
      <c r="AV1861" s="323">
        <v>44927</v>
      </c>
      <c r="AW1861" s="323">
        <v>45016</v>
      </c>
      <c r="AX1861" s="324">
        <v>2159</v>
      </c>
      <c r="AY1861" s="325">
        <v>255.88</v>
      </c>
      <c r="AZ1861" s="274">
        <f t="shared" si="552"/>
        <v>1.0359100000000001</v>
      </c>
      <c r="BA1861" s="326">
        <f t="shared" si="561"/>
        <v>247.00987537527388</v>
      </c>
      <c r="BB1861" s="296" t="str">
        <f t="shared" si="562"/>
        <v/>
      </c>
      <c r="BC1861" t="str">
        <f t="shared" si="553"/>
        <v/>
      </c>
      <c r="BF1861" s="332">
        <v>45054</v>
      </c>
      <c r="BG1861" s="2" t="s">
        <v>115</v>
      </c>
      <c r="BH1861" s="2" t="s">
        <v>111</v>
      </c>
      <c r="BI1861" s="323">
        <v>45292</v>
      </c>
      <c r="BJ1861" s="323">
        <v>45382</v>
      </c>
      <c r="BK1861" s="324">
        <v>2183</v>
      </c>
      <c r="BL1861" s="325">
        <v>165.57</v>
      </c>
      <c r="BM1861" s="274">
        <f t="shared" si="554"/>
        <v>0.97533000000000003</v>
      </c>
      <c r="BN1861" s="326">
        <f t="shared" si="563"/>
        <v>169.7579280858786</v>
      </c>
      <c r="BO1861" s="296">
        <f t="shared" si="564"/>
        <v>169.7579280858786</v>
      </c>
      <c r="BP1861">
        <f t="shared" si="555"/>
        <v>1</v>
      </c>
      <c r="BR1861" s="332">
        <v>45029</v>
      </c>
      <c r="BS1861" s="2" t="s">
        <v>108</v>
      </c>
      <c r="BT1861" s="2" t="s">
        <v>158</v>
      </c>
      <c r="BU1861" s="323">
        <v>48580</v>
      </c>
      <c r="BV1861" s="323">
        <v>48944</v>
      </c>
      <c r="BW1861" s="324">
        <v>8760</v>
      </c>
      <c r="BX1861" s="325">
        <v>99.25</v>
      </c>
      <c r="BY1861" s="274">
        <f t="shared" si="556"/>
        <v>0.98479000000000005</v>
      </c>
      <c r="BZ1861" s="326">
        <f t="shared" si="565"/>
        <v>100.78290803115384</v>
      </c>
      <c r="CA1861" s="296" t="str">
        <f t="shared" si="566"/>
        <v/>
      </c>
    </row>
    <row r="1862" spans="34:79" x14ac:dyDescent="0.25">
      <c r="AH1862" s="332">
        <v>44664</v>
      </c>
      <c r="AI1862" s="2" t="s">
        <v>108</v>
      </c>
      <c r="AJ1862" s="2" t="s">
        <v>110</v>
      </c>
      <c r="AK1862" s="323">
        <v>44927</v>
      </c>
      <c r="AL1862" s="323">
        <v>45291</v>
      </c>
      <c r="AM1862" s="324">
        <v>8760</v>
      </c>
      <c r="AN1862" s="325">
        <v>201.7</v>
      </c>
      <c r="AO1862" s="274">
        <f t="shared" si="551"/>
        <v>1.02172</v>
      </c>
      <c r="AP1862" s="326">
        <f t="shared" si="559"/>
        <v>197.41220686685196</v>
      </c>
      <c r="AQ1862" s="296" t="str">
        <f t="shared" si="560"/>
        <v/>
      </c>
      <c r="AS1862" s="332">
        <v>44691</v>
      </c>
      <c r="AT1862" s="2" t="s">
        <v>115</v>
      </c>
      <c r="AU1862" s="2" t="s">
        <v>134</v>
      </c>
      <c r="AV1862" s="323">
        <v>45017</v>
      </c>
      <c r="AW1862" s="323">
        <v>45107</v>
      </c>
      <c r="AX1862" s="324">
        <v>2184</v>
      </c>
      <c r="AY1862" s="325">
        <v>184.79</v>
      </c>
      <c r="AZ1862" s="274">
        <f t="shared" si="552"/>
        <v>1.0359100000000001</v>
      </c>
      <c r="BA1862" s="326">
        <f t="shared" si="561"/>
        <v>178.38422256759753</v>
      </c>
      <c r="BB1862" s="296" t="str">
        <f t="shared" si="562"/>
        <v/>
      </c>
      <c r="BC1862" t="str">
        <f t="shared" si="553"/>
        <v/>
      </c>
      <c r="BF1862" s="332">
        <v>45054</v>
      </c>
      <c r="BG1862" s="2" t="s">
        <v>115</v>
      </c>
      <c r="BH1862" s="2" t="s">
        <v>117</v>
      </c>
      <c r="BI1862" s="323">
        <v>45383</v>
      </c>
      <c r="BJ1862" s="323">
        <v>45473</v>
      </c>
      <c r="BK1862" s="324">
        <v>2184</v>
      </c>
      <c r="BL1862" s="325">
        <v>129.12</v>
      </c>
      <c r="BM1862" s="274">
        <f t="shared" si="554"/>
        <v>0.97533000000000003</v>
      </c>
      <c r="BN1862" s="326">
        <f t="shared" si="563"/>
        <v>132.38596167451016</v>
      </c>
      <c r="BO1862" s="296">
        <f t="shared" si="564"/>
        <v>132.38596167451016</v>
      </c>
      <c r="BP1862">
        <f t="shared" si="555"/>
        <v>1</v>
      </c>
      <c r="BR1862" s="332">
        <v>45028</v>
      </c>
      <c r="BS1862" s="2" t="s">
        <v>108</v>
      </c>
      <c r="BT1862" s="2" t="s">
        <v>111</v>
      </c>
      <c r="BU1862" s="323">
        <v>45292</v>
      </c>
      <c r="BV1862" s="323">
        <v>45657</v>
      </c>
      <c r="BW1862" s="324">
        <v>8784</v>
      </c>
      <c r="BX1862" s="325">
        <v>154.16</v>
      </c>
      <c r="BY1862" s="274">
        <f t="shared" si="556"/>
        <v>0.98479000000000005</v>
      </c>
      <c r="BZ1862" s="326">
        <f t="shared" si="565"/>
        <v>156.54098843408238</v>
      </c>
      <c r="CA1862" s="296">
        <f t="shared" si="566"/>
        <v>156.54098843408238</v>
      </c>
    </row>
    <row r="1863" spans="34:79" x14ac:dyDescent="0.25">
      <c r="AH1863" s="332">
        <v>44664</v>
      </c>
      <c r="AI1863" s="2" t="s">
        <v>108</v>
      </c>
      <c r="AJ1863" s="2" t="s">
        <v>111</v>
      </c>
      <c r="AK1863" s="323">
        <v>45292</v>
      </c>
      <c r="AL1863" s="323">
        <v>45657</v>
      </c>
      <c r="AM1863" s="324">
        <v>8784</v>
      </c>
      <c r="AN1863" s="325">
        <v>152.44999999999999</v>
      </c>
      <c r="AO1863" s="274">
        <f t="shared" si="551"/>
        <v>1.02172</v>
      </c>
      <c r="AP1863" s="326">
        <f t="shared" si="559"/>
        <v>149.20917668245704</v>
      </c>
      <c r="AQ1863" s="296">
        <f t="shared" si="560"/>
        <v>149.20917668245704</v>
      </c>
      <c r="AS1863" s="332">
        <v>44691</v>
      </c>
      <c r="AT1863" s="2" t="s">
        <v>115</v>
      </c>
      <c r="AU1863" s="2" t="s">
        <v>137</v>
      </c>
      <c r="AV1863" s="323">
        <v>45108</v>
      </c>
      <c r="AW1863" s="323">
        <v>45199</v>
      </c>
      <c r="AX1863" s="324">
        <v>2208</v>
      </c>
      <c r="AY1863" s="325">
        <v>184.77</v>
      </c>
      <c r="AZ1863" s="274">
        <f t="shared" si="552"/>
        <v>1.0359100000000001</v>
      </c>
      <c r="BA1863" s="326">
        <f t="shared" si="561"/>
        <v>178.36491587106988</v>
      </c>
      <c r="BB1863" s="296" t="str">
        <f t="shared" si="562"/>
        <v/>
      </c>
      <c r="BC1863" t="str">
        <f t="shared" si="553"/>
        <v/>
      </c>
      <c r="BF1863" s="332">
        <v>45054</v>
      </c>
      <c r="BG1863" s="2" t="s">
        <v>115</v>
      </c>
      <c r="BH1863" s="2" t="s">
        <v>118</v>
      </c>
      <c r="BI1863" s="323">
        <v>45474</v>
      </c>
      <c r="BJ1863" s="323">
        <v>45565</v>
      </c>
      <c r="BK1863" s="324">
        <v>2208</v>
      </c>
      <c r="BL1863" s="325">
        <v>131.88</v>
      </c>
      <c r="BM1863" s="274">
        <f t="shared" si="554"/>
        <v>0.97533000000000003</v>
      </c>
      <c r="BN1863" s="326">
        <f t="shared" si="563"/>
        <v>135.21577312294301</v>
      </c>
      <c r="BO1863" s="296">
        <f t="shared" si="564"/>
        <v>135.21577312294301</v>
      </c>
      <c r="BP1863">
        <f t="shared" si="555"/>
        <v>1</v>
      </c>
      <c r="BR1863" s="332">
        <v>45028</v>
      </c>
      <c r="BS1863" s="2" t="s">
        <v>108</v>
      </c>
      <c r="BT1863" s="2" t="s">
        <v>135</v>
      </c>
      <c r="BU1863" s="323">
        <v>45658</v>
      </c>
      <c r="BV1863" s="323">
        <v>46022</v>
      </c>
      <c r="BW1863" s="324">
        <v>8760</v>
      </c>
      <c r="BX1863" s="325">
        <v>131.16999999999999</v>
      </c>
      <c r="BY1863" s="274">
        <f t="shared" si="556"/>
        <v>0.98479000000000005</v>
      </c>
      <c r="BZ1863" s="326">
        <f t="shared" si="565"/>
        <v>133.19590978787355</v>
      </c>
      <c r="CA1863" s="296" t="str">
        <f t="shared" si="566"/>
        <v/>
      </c>
    </row>
    <row r="1864" spans="34:79" x14ac:dyDescent="0.25">
      <c r="AH1864" s="332">
        <v>44664</v>
      </c>
      <c r="AI1864" s="2" t="s">
        <v>108</v>
      </c>
      <c r="AJ1864" s="2" t="s">
        <v>135</v>
      </c>
      <c r="AK1864" s="323">
        <v>45658</v>
      </c>
      <c r="AL1864" s="323">
        <v>46022</v>
      </c>
      <c r="AM1864" s="324">
        <v>8760</v>
      </c>
      <c r="AN1864" s="325">
        <v>130.27000000000001</v>
      </c>
      <c r="AO1864" s="274">
        <f t="shared" si="551"/>
        <v>1.02172</v>
      </c>
      <c r="AP1864" s="326">
        <f t="shared" si="559"/>
        <v>127.50068511921076</v>
      </c>
      <c r="AQ1864" s="296" t="str">
        <f t="shared" si="560"/>
        <v/>
      </c>
      <c r="AS1864" s="332">
        <v>44691</v>
      </c>
      <c r="AT1864" s="2" t="s">
        <v>115</v>
      </c>
      <c r="AU1864" s="2" t="s">
        <v>116</v>
      </c>
      <c r="AV1864" s="323">
        <v>45200</v>
      </c>
      <c r="AW1864" s="323">
        <v>45291</v>
      </c>
      <c r="AX1864" s="324">
        <v>2209</v>
      </c>
      <c r="AY1864" s="325">
        <v>231.17</v>
      </c>
      <c r="AZ1864" s="274">
        <f t="shared" si="552"/>
        <v>1.0359100000000001</v>
      </c>
      <c r="BA1864" s="326">
        <f t="shared" si="561"/>
        <v>223.1564518153121</v>
      </c>
      <c r="BB1864" s="296" t="str">
        <f t="shared" si="562"/>
        <v/>
      </c>
      <c r="BC1864">
        <f t="shared" si="553"/>
        <v>1</v>
      </c>
      <c r="BF1864" s="332">
        <v>45054</v>
      </c>
      <c r="BG1864" s="2" t="s">
        <v>115</v>
      </c>
      <c r="BH1864" s="2" t="s">
        <v>140</v>
      </c>
      <c r="BI1864" s="323">
        <v>45566</v>
      </c>
      <c r="BJ1864" s="323">
        <v>45657</v>
      </c>
      <c r="BK1864" s="324">
        <v>2209</v>
      </c>
      <c r="BL1864" s="325">
        <v>159.65</v>
      </c>
      <c r="BM1864" s="274">
        <f t="shared" si="554"/>
        <v>0.97533000000000003</v>
      </c>
      <c r="BN1864" s="326">
        <f t="shared" si="563"/>
        <v>163.68818758779079</v>
      </c>
      <c r="BO1864" s="296" t="str">
        <f t="shared" si="564"/>
        <v/>
      </c>
      <c r="BP1864" t="str">
        <f t="shared" si="555"/>
        <v/>
      </c>
      <c r="BR1864" s="332">
        <v>45028</v>
      </c>
      <c r="BS1864" s="2" t="s">
        <v>108</v>
      </c>
      <c r="BT1864" s="2" t="s">
        <v>138</v>
      </c>
      <c r="BU1864" s="323">
        <v>46023</v>
      </c>
      <c r="BV1864" s="323">
        <v>46387</v>
      </c>
      <c r="BW1864" s="324">
        <v>8760</v>
      </c>
      <c r="BX1864" s="325">
        <v>113.5</v>
      </c>
      <c r="BY1864" s="274">
        <f t="shared" si="556"/>
        <v>0.98479000000000005</v>
      </c>
      <c r="BZ1864" s="326">
        <f t="shared" si="565"/>
        <v>115.252998101118</v>
      </c>
      <c r="CA1864" s="296" t="str">
        <f t="shared" si="566"/>
        <v/>
      </c>
    </row>
    <row r="1865" spans="34:79" x14ac:dyDescent="0.25">
      <c r="AH1865" s="332">
        <v>44664</v>
      </c>
      <c r="AI1865" s="2" t="s">
        <v>108</v>
      </c>
      <c r="AJ1865" s="2" t="s">
        <v>138</v>
      </c>
      <c r="AK1865" s="323">
        <v>46023</v>
      </c>
      <c r="AL1865" s="323">
        <v>46387</v>
      </c>
      <c r="AM1865" s="324">
        <v>8760</v>
      </c>
      <c r="AN1865" s="325">
        <v>110.94</v>
      </c>
      <c r="AO1865" s="274">
        <f t="shared" si="551"/>
        <v>1.02172</v>
      </c>
      <c r="AP1865" s="326">
        <f t="shared" si="559"/>
        <v>108.58160748541675</v>
      </c>
      <c r="AQ1865" s="296" t="str">
        <f t="shared" si="560"/>
        <v/>
      </c>
      <c r="AS1865" s="332">
        <v>44691</v>
      </c>
      <c r="AT1865" s="2" t="s">
        <v>115</v>
      </c>
      <c r="AU1865" s="2" t="s">
        <v>111</v>
      </c>
      <c r="AV1865" s="323">
        <v>45292</v>
      </c>
      <c r="AW1865" s="323">
        <v>45382</v>
      </c>
      <c r="AX1865" s="324">
        <v>2183</v>
      </c>
      <c r="AY1865" s="325">
        <v>228.04</v>
      </c>
      <c r="AZ1865" s="274">
        <f t="shared" si="552"/>
        <v>1.0359100000000001</v>
      </c>
      <c r="BA1865" s="326">
        <f t="shared" si="561"/>
        <v>220.13495380872854</v>
      </c>
      <c r="BB1865" s="296" t="str">
        <f t="shared" si="562"/>
        <v/>
      </c>
      <c r="BC1865">
        <f t="shared" si="553"/>
        <v>1</v>
      </c>
      <c r="BF1865" s="332">
        <v>45054</v>
      </c>
      <c r="BG1865" s="2" t="s">
        <v>115</v>
      </c>
      <c r="BH1865" s="2" t="s">
        <v>135</v>
      </c>
      <c r="BI1865" s="323">
        <v>45658</v>
      </c>
      <c r="BJ1865" s="323">
        <v>45747</v>
      </c>
      <c r="BK1865" s="324">
        <v>2159</v>
      </c>
      <c r="BL1865" s="325">
        <v>159.08000000000001</v>
      </c>
      <c r="BM1865" s="274">
        <f t="shared" si="554"/>
        <v>0.97533000000000003</v>
      </c>
      <c r="BN1865" s="326">
        <f t="shared" si="563"/>
        <v>163.10377000604925</v>
      </c>
      <c r="BO1865" s="296" t="str">
        <f t="shared" si="564"/>
        <v/>
      </c>
      <c r="BP1865" t="str">
        <f t="shared" si="555"/>
        <v/>
      </c>
      <c r="BR1865" s="332">
        <v>45028</v>
      </c>
      <c r="BS1865" s="2" t="s">
        <v>108</v>
      </c>
      <c r="BT1865" s="2" t="s">
        <v>141</v>
      </c>
      <c r="BU1865" s="323">
        <v>46388</v>
      </c>
      <c r="BV1865" s="323">
        <v>46752</v>
      </c>
      <c r="BW1865" s="324">
        <v>8760</v>
      </c>
      <c r="BX1865" s="325">
        <v>102.94</v>
      </c>
      <c r="BY1865" s="274">
        <f t="shared" si="556"/>
        <v>0.98479000000000005</v>
      </c>
      <c r="BZ1865" s="326">
        <f t="shared" si="565"/>
        <v>104.52989977558667</v>
      </c>
      <c r="CA1865" s="296" t="str">
        <f t="shared" si="566"/>
        <v/>
      </c>
    </row>
    <row r="1866" spans="34:79" x14ac:dyDescent="0.25">
      <c r="AH1866" s="332">
        <v>44664</v>
      </c>
      <c r="AI1866" s="2" t="s">
        <v>108</v>
      </c>
      <c r="AJ1866" s="2" t="s">
        <v>141</v>
      </c>
      <c r="AK1866" s="323">
        <v>46388</v>
      </c>
      <c r="AL1866" s="323">
        <v>46752</v>
      </c>
      <c r="AM1866" s="324">
        <v>8760</v>
      </c>
      <c r="AN1866" s="325">
        <v>110</v>
      </c>
      <c r="AO1866" s="274">
        <f t="shared" si="551"/>
        <v>1.02172</v>
      </c>
      <c r="AP1866" s="326">
        <f t="shared" si="559"/>
        <v>107.66159025956232</v>
      </c>
      <c r="AQ1866" s="296" t="str">
        <f t="shared" si="560"/>
        <v/>
      </c>
      <c r="AS1866" s="332">
        <v>44691</v>
      </c>
      <c r="AT1866" s="2" t="s">
        <v>115</v>
      </c>
      <c r="AU1866" s="2" t="s">
        <v>117</v>
      </c>
      <c r="AV1866" s="323">
        <v>45383</v>
      </c>
      <c r="AW1866" s="323">
        <v>45473</v>
      </c>
      <c r="AX1866" s="324">
        <v>2184</v>
      </c>
      <c r="AY1866" s="325">
        <v>155.79</v>
      </c>
      <c r="AZ1866" s="274">
        <f t="shared" si="552"/>
        <v>1.0359100000000001</v>
      </c>
      <c r="BA1866" s="326">
        <f t="shared" si="561"/>
        <v>150.38951260244613</v>
      </c>
      <c r="BB1866" s="296" t="str">
        <f t="shared" si="562"/>
        <v/>
      </c>
      <c r="BC1866">
        <f t="shared" si="553"/>
        <v>1</v>
      </c>
      <c r="BF1866" s="332">
        <v>45054</v>
      </c>
      <c r="BG1866" s="2" t="s">
        <v>115</v>
      </c>
      <c r="BH1866" s="2" t="s">
        <v>145</v>
      </c>
      <c r="BI1866" s="323">
        <v>45748</v>
      </c>
      <c r="BJ1866" s="323">
        <v>45838</v>
      </c>
      <c r="BK1866" s="324">
        <v>2184</v>
      </c>
      <c r="BL1866" s="325">
        <v>103.59</v>
      </c>
      <c r="BM1866" s="274">
        <f t="shared" si="554"/>
        <v>0.97533000000000003</v>
      </c>
      <c r="BN1866" s="326">
        <f t="shared" si="563"/>
        <v>106.21020577650641</v>
      </c>
      <c r="BO1866" s="296" t="str">
        <f t="shared" si="564"/>
        <v/>
      </c>
      <c r="BP1866" t="str">
        <f t="shared" si="555"/>
        <v/>
      </c>
      <c r="BR1866" s="332">
        <v>45028</v>
      </c>
      <c r="BS1866" s="2" t="s">
        <v>108</v>
      </c>
      <c r="BT1866" s="2" t="s">
        <v>143</v>
      </c>
      <c r="BU1866" s="323">
        <v>46753</v>
      </c>
      <c r="BV1866" s="323">
        <v>47118</v>
      </c>
      <c r="BW1866" s="324">
        <v>8784</v>
      </c>
      <c r="BX1866" s="325">
        <v>102.95</v>
      </c>
      <c r="BY1866" s="274">
        <f t="shared" si="556"/>
        <v>0.98479000000000005</v>
      </c>
      <c r="BZ1866" s="326">
        <f t="shared" si="565"/>
        <v>104.54005422475858</v>
      </c>
      <c r="CA1866" s="296" t="str">
        <f t="shared" si="566"/>
        <v/>
      </c>
    </row>
    <row r="1867" spans="34:79" x14ac:dyDescent="0.25">
      <c r="AH1867" s="332">
        <v>44664</v>
      </c>
      <c r="AI1867" s="2" t="s">
        <v>108</v>
      </c>
      <c r="AJ1867" s="2" t="s">
        <v>143</v>
      </c>
      <c r="AK1867" s="323">
        <v>46753</v>
      </c>
      <c r="AL1867" s="323">
        <v>47118</v>
      </c>
      <c r="AM1867" s="324">
        <v>8784</v>
      </c>
      <c r="AN1867" s="325">
        <v>110.33</v>
      </c>
      <c r="AO1867" s="274">
        <f t="shared" si="551"/>
        <v>1.02172</v>
      </c>
      <c r="AP1867" s="326">
        <f t="shared" si="559"/>
        <v>107.98457503034099</v>
      </c>
      <c r="AQ1867" s="296" t="str">
        <f t="shared" si="560"/>
        <v/>
      </c>
      <c r="AS1867" s="332">
        <v>44691</v>
      </c>
      <c r="AT1867" s="2" t="s">
        <v>115</v>
      </c>
      <c r="AU1867" s="2" t="s">
        <v>118</v>
      </c>
      <c r="AV1867" s="323">
        <v>45474</v>
      </c>
      <c r="AW1867" s="323">
        <v>45565</v>
      </c>
      <c r="AX1867" s="324">
        <v>2208</v>
      </c>
      <c r="AY1867" s="325">
        <v>150.62</v>
      </c>
      <c r="AZ1867" s="274">
        <f t="shared" si="552"/>
        <v>1.0359100000000001</v>
      </c>
      <c r="BA1867" s="326">
        <f t="shared" si="561"/>
        <v>145.39873155003812</v>
      </c>
      <c r="BB1867" s="296" t="str">
        <f t="shared" si="562"/>
        <v/>
      </c>
      <c r="BC1867">
        <f t="shared" si="553"/>
        <v>1</v>
      </c>
      <c r="BF1867" s="332">
        <v>45054</v>
      </c>
      <c r="BG1867" s="2" t="s">
        <v>115</v>
      </c>
      <c r="BH1867" s="2" t="s">
        <v>148</v>
      </c>
      <c r="BI1867" s="323">
        <v>45839</v>
      </c>
      <c r="BJ1867" s="323">
        <v>45930</v>
      </c>
      <c r="BK1867" s="324">
        <v>2208</v>
      </c>
      <c r="BL1867" s="325">
        <v>102.49</v>
      </c>
      <c r="BM1867" s="274">
        <f t="shared" si="554"/>
        <v>0.97533000000000003</v>
      </c>
      <c r="BN1867" s="326">
        <f t="shared" si="563"/>
        <v>105.08238237314549</v>
      </c>
      <c r="BO1867" s="296" t="str">
        <f t="shared" si="564"/>
        <v/>
      </c>
      <c r="BP1867" t="str">
        <f t="shared" si="555"/>
        <v/>
      </c>
      <c r="BR1867" s="332">
        <v>45028</v>
      </c>
      <c r="BS1867" s="2" t="s">
        <v>108</v>
      </c>
      <c r="BT1867" s="2" t="s">
        <v>146</v>
      </c>
      <c r="BU1867" s="323">
        <v>47119</v>
      </c>
      <c r="BV1867" s="323">
        <v>47483</v>
      </c>
      <c r="BW1867" s="324">
        <v>8760</v>
      </c>
      <c r="BX1867" s="325">
        <v>100.45</v>
      </c>
      <c r="BY1867" s="274">
        <f t="shared" si="556"/>
        <v>0.98479000000000005</v>
      </c>
      <c r="BZ1867" s="326">
        <f t="shared" si="565"/>
        <v>102.00144193178241</v>
      </c>
      <c r="CA1867" s="296" t="str">
        <f t="shared" si="566"/>
        <v/>
      </c>
    </row>
    <row r="1868" spans="34:79" x14ac:dyDescent="0.25">
      <c r="AH1868" s="332">
        <v>44664</v>
      </c>
      <c r="AI1868" s="2" t="s">
        <v>108</v>
      </c>
      <c r="AJ1868" s="2" t="s">
        <v>146</v>
      </c>
      <c r="AK1868" s="323">
        <v>47119</v>
      </c>
      <c r="AL1868" s="323">
        <v>47483</v>
      </c>
      <c r="AM1868" s="324">
        <v>8760</v>
      </c>
      <c r="AN1868" s="325">
        <v>105.61</v>
      </c>
      <c r="AO1868" s="274">
        <f t="shared" si="551"/>
        <v>1.02172</v>
      </c>
      <c r="AP1868" s="326">
        <f t="shared" si="559"/>
        <v>103.36491406647615</v>
      </c>
      <c r="AQ1868" s="296" t="str">
        <f t="shared" si="560"/>
        <v/>
      </c>
      <c r="AS1868" s="332">
        <v>44691</v>
      </c>
      <c r="AT1868" s="2" t="s">
        <v>115</v>
      </c>
      <c r="AU1868" s="2" t="s">
        <v>140</v>
      </c>
      <c r="AV1868" s="323">
        <v>45566</v>
      </c>
      <c r="AW1868" s="323">
        <v>45657</v>
      </c>
      <c r="AX1868" s="324">
        <v>2209</v>
      </c>
      <c r="AY1868" s="325">
        <v>190.75</v>
      </c>
      <c r="AZ1868" s="274">
        <f t="shared" si="552"/>
        <v>1.0359100000000001</v>
      </c>
      <c r="BA1868" s="326">
        <f t="shared" si="561"/>
        <v>184.13761813284935</v>
      </c>
      <c r="BB1868" s="296" t="str">
        <f t="shared" si="562"/>
        <v/>
      </c>
      <c r="BC1868" t="str">
        <f t="shared" si="553"/>
        <v/>
      </c>
      <c r="BF1868" s="332">
        <v>45054</v>
      </c>
      <c r="BG1868" s="2" t="s">
        <v>115</v>
      </c>
      <c r="BH1868" s="2" t="s">
        <v>152</v>
      </c>
      <c r="BI1868" s="323">
        <v>45931</v>
      </c>
      <c r="BJ1868" s="323">
        <v>46022</v>
      </c>
      <c r="BK1868" s="324">
        <v>2209</v>
      </c>
      <c r="BL1868" s="325">
        <v>146.62</v>
      </c>
      <c r="BM1868" s="274">
        <f t="shared" si="554"/>
        <v>0.97533000000000003</v>
      </c>
      <c r="BN1868" s="326">
        <f t="shared" si="563"/>
        <v>150.32860672797923</v>
      </c>
      <c r="BO1868" s="296" t="str">
        <f t="shared" si="564"/>
        <v/>
      </c>
      <c r="BP1868" t="str">
        <f t="shared" si="555"/>
        <v/>
      </c>
      <c r="BR1868" s="332">
        <v>45028</v>
      </c>
      <c r="BS1868" s="2" t="s">
        <v>108</v>
      </c>
      <c r="BT1868" s="2" t="s">
        <v>149</v>
      </c>
      <c r="BU1868" s="323">
        <v>47484</v>
      </c>
      <c r="BV1868" s="323">
        <v>47848</v>
      </c>
      <c r="BW1868" s="324">
        <v>8760</v>
      </c>
      <c r="BX1868" s="325">
        <v>100.75</v>
      </c>
      <c r="BY1868" s="274">
        <f t="shared" si="556"/>
        <v>0.98479000000000005</v>
      </c>
      <c r="BZ1868" s="326">
        <f t="shared" si="565"/>
        <v>102.30607540693954</v>
      </c>
      <c r="CA1868" s="296" t="str">
        <f t="shared" si="566"/>
        <v/>
      </c>
    </row>
    <row r="1869" spans="34:79" x14ac:dyDescent="0.25">
      <c r="AH1869" s="332">
        <v>44664</v>
      </c>
      <c r="AI1869" s="2" t="s">
        <v>108</v>
      </c>
      <c r="AJ1869" s="2" t="s">
        <v>149</v>
      </c>
      <c r="AK1869" s="323">
        <v>47484</v>
      </c>
      <c r="AL1869" s="323">
        <v>47848</v>
      </c>
      <c r="AM1869" s="324">
        <v>8760</v>
      </c>
      <c r="AN1869" s="325">
        <v>104.69</v>
      </c>
      <c r="AO1869" s="274">
        <f t="shared" si="551"/>
        <v>1.02172</v>
      </c>
      <c r="AP1869" s="326">
        <f t="shared" si="559"/>
        <v>102.46447167521434</v>
      </c>
      <c r="AQ1869" s="296" t="str">
        <f t="shared" si="560"/>
        <v/>
      </c>
      <c r="AS1869" s="332">
        <v>44691</v>
      </c>
      <c r="AT1869" s="2" t="s">
        <v>115</v>
      </c>
      <c r="AU1869" s="2" t="s">
        <v>135</v>
      </c>
      <c r="AV1869" s="323">
        <v>45658</v>
      </c>
      <c r="AW1869" s="323">
        <v>45747</v>
      </c>
      <c r="AX1869" s="324">
        <v>2159</v>
      </c>
      <c r="AY1869" s="325"/>
      <c r="AZ1869" s="274">
        <f t="shared" si="552"/>
        <v>1.0359100000000001</v>
      </c>
      <c r="BA1869" s="326" t="str">
        <f t="shared" si="561"/>
        <v/>
      </c>
      <c r="BB1869" s="296" t="str">
        <f t="shared" si="562"/>
        <v/>
      </c>
      <c r="BC1869" t="str">
        <f t="shared" si="553"/>
        <v/>
      </c>
      <c r="BF1869" s="332">
        <v>45054</v>
      </c>
      <c r="BG1869" s="2" t="s">
        <v>115</v>
      </c>
      <c r="BH1869" s="2" t="s">
        <v>138</v>
      </c>
      <c r="BI1869" s="323">
        <v>46023</v>
      </c>
      <c r="BJ1869" s="323">
        <v>46112</v>
      </c>
      <c r="BK1869" s="324">
        <v>2159</v>
      </c>
      <c r="BL1869" s="325"/>
      <c r="BM1869" s="274">
        <f t="shared" si="554"/>
        <v>0.97533000000000003</v>
      </c>
      <c r="BN1869" s="326" t="str">
        <f t="shared" si="563"/>
        <v/>
      </c>
      <c r="BO1869" s="296" t="str">
        <f t="shared" si="564"/>
        <v/>
      </c>
      <c r="BP1869" t="str">
        <f t="shared" si="555"/>
        <v/>
      </c>
      <c r="BR1869" s="332">
        <v>45028</v>
      </c>
      <c r="BS1869" s="2" t="s">
        <v>108</v>
      </c>
      <c r="BT1869" s="2" t="s">
        <v>153</v>
      </c>
      <c r="BU1869" s="323">
        <v>47849</v>
      </c>
      <c r="BV1869" s="323">
        <v>48213</v>
      </c>
      <c r="BW1869" s="324">
        <v>8760</v>
      </c>
      <c r="BX1869" s="325">
        <v>100.47</v>
      </c>
      <c r="BY1869" s="274">
        <f t="shared" si="556"/>
        <v>0.98479000000000005</v>
      </c>
      <c r="BZ1869" s="326">
        <f t="shared" si="565"/>
        <v>102.02175083012621</v>
      </c>
      <c r="CA1869" s="296" t="str">
        <f t="shared" si="566"/>
        <v/>
      </c>
    </row>
    <row r="1870" spans="34:79" x14ac:dyDescent="0.25">
      <c r="AH1870" s="332">
        <v>44664</v>
      </c>
      <c r="AI1870" s="2" t="s">
        <v>108</v>
      </c>
      <c r="AJ1870" s="2" t="s">
        <v>153</v>
      </c>
      <c r="AK1870" s="323">
        <v>47849</v>
      </c>
      <c r="AL1870" s="323">
        <v>48213</v>
      </c>
      <c r="AM1870" s="324">
        <v>8760</v>
      </c>
      <c r="AN1870" s="325">
        <v>103.81</v>
      </c>
      <c r="AO1870" s="274">
        <f t="shared" si="551"/>
        <v>1.02172</v>
      </c>
      <c r="AP1870" s="326">
        <f t="shared" si="559"/>
        <v>101.60317895313786</v>
      </c>
      <c r="AQ1870" s="296" t="str">
        <f t="shared" si="560"/>
        <v/>
      </c>
      <c r="AS1870" s="332">
        <v>44690</v>
      </c>
      <c r="AT1870" s="2" t="s">
        <v>115</v>
      </c>
      <c r="AU1870" s="2" t="s">
        <v>200</v>
      </c>
      <c r="AV1870" s="323">
        <v>44743</v>
      </c>
      <c r="AW1870" s="323">
        <v>44834</v>
      </c>
      <c r="AX1870" s="324">
        <v>2208</v>
      </c>
      <c r="AY1870" s="325">
        <v>223.29</v>
      </c>
      <c r="AZ1870" s="274">
        <f t="shared" si="552"/>
        <v>1.0359100000000001</v>
      </c>
      <c r="BA1870" s="326">
        <f t="shared" si="561"/>
        <v>215.549613383402</v>
      </c>
      <c r="BB1870" s="296" t="str">
        <f t="shared" si="562"/>
        <v/>
      </c>
      <c r="BC1870" t="str">
        <f t="shared" si="553"/>
        <v/>
      </c>
      <c r="BF1870" s="332">
        <v>45051</v>
      </c>
      <c r="BG1870" s="2" t="s">
        <v>115</v>
      </c>
      <c r="BH1870" s="2" t="s">
        <v>137</v>
      </c>
      <c r="BI1870" s="323">
        <v>45108</v>
      </c>
      <c r="BJ1870" s="323">
        <v>45199</v>
      </c>
      <c r="BK1870" s="324">
        <v>2208</v>
      </c>
      <c r="BL1870" s="325">
        <v>103.81</v>
      </c>
      <c r="BM1870" s="274">
        <f t="shared" si="554"/>
        <v>0.97533000000000003</v>
      </c>
      <c r="BN1870" s="326">
        <f t="shared" si="563"/>
        <v>106.43577045717859</v>
      </c>
      <c r="BO1870" s="296" t="str">
        <f t="shared" si="564"/>
        <v/>
      </c>
      <c r="BP1870" t="str">
        <f t="shared" si="555"/>
        <v/>
      </c>
      <c r="BR1870" s="332">
        <v>45028</v>
      </c>
      <c r="BS1870" s="2" t="s">
        <v>108</v>
      </c>
      <c r="BT1870" s="2" t="s">
        <v>155</v>
      </c>
      <c r="BU1870" s="323">
        <v>48214</v>
      </c>
      <c r="BV1870" s="323">
        <v>48579</v>
      </c>
      <c r="BW1870" s="324">
        <v>8784</v>
      </c>
      <c r="BX1870" s="325">
        <v>99.97</v>
      </c>
      <c r="BY1870" s="274">
        <f t="shared" si="556"/>
        <v>0.98479000000000005</v>
      </c>
      <c r="BZ1870" s="326">
        <f t="shared" si="565"/>
        <v>101.51402837153098</v>
      </c>
      <c r="CA1870" s="296" t="str">
        <f t="shared" si="566"/>
        <v/>
      </c>
    </row>
    <row r="1871" spans="34:79" x14ac:dyDescent="0.25">
      <c r="AH1871" s="332">
        <v>44664</v>
      </c>
      <c r="AI1871" s="2" t="s">
        <v>108</v>
      </c>
      <c r="AJ1871" s="2" t="s">
        <v>155</v>
      </c>
      <c r="AK1871" s="323">
        <v>48214</v>
      </c>
      <c r="AL1871" s="323">
        <v>48579</v>
      </c>
      <c r="AM1871" s="324">
        <v>8784</v>
      </c>
      <c r="AN1871" s="325">
        <v>102.86</v>
      </c>
      <c r="AO1871" s="274">
        <f t="shared" si="551"/>
        <v>1.02172</v>
      </c>
      <c r="AP1871" s="326">
        <f t="shared" si="559"/>
        <v>100.67337430998708</v>
      </c>
      <c r="AQ1871" s="296" t="str">
        <f t="shared" si="560"/>
        <v/>
      </c>
      <c r="AS1871" s="332">
        <v>44690</v>
      </c>
      <c r="AT1871" s="2" t="s">
        <v>115</v>
      </c>
      <c r="AU1871" s="2" t="s">
        <v>186</v>
      </c>
      <c r="AV1871" s="323">
        <v>44835</v>
      </c>
      <c r="AW1871" s="323">
        <v>44926</v>
      </c>
      <c r="AX1871" s="324">
        <v>2209</v>
      </c>
      <c r="AY1871" s="325">
        <v>257.89999999999998</v>
      </c>
      <c r="AZ1871" s="274">
        <f t="shared" si="552"/>
        <v>1.0359100000000001</v>
      </c>
      <c r="BA1871" s="326">
        <f t="shared" si="561"/>
        <v>248.95985172457063</v>
      </c>
      <c r="BB1871" s="296" t="str">
        <f t="shared" si="562"/>
        <v/>
      </c>
      <c r="BC1871" t="str">
        <f t="shared" si="553"/>
        <v/>
      </c>
      <c r="BF1871" s="332">
        <v>45051</v>
      </c>
      <c r="BG1871" s="2" t="s">
        <v>115</v>
      </c>
      <c r="BH1871" s="2" t="s">
        <v>116</v>
      </c>
      <c r="BI1871" s="323">
        <v>45200</v>
      </c>
      <c r="BJ1871" s="323">
        <v>45291</v>
      </c>
      <c r="BK1871" s="324">
        <v>2209</v>
      </c>
      <c r="BL1871" s="325">
        <v>140.97999999999999</v>
      </c>
      <c r="BM1871" s="274">
        <f t="shared" si="554"/>
        <v>0.97533000000000003</v>
      </c>
      <c r="BN1871" s="326">
        <f t="shared" si="563"/>
        <v>144.54594855074691</v>
      </c>
      <c r="BO1871" s="296">
        <f t="shared" si="564"/>
        <v>144.54594855074691</v>
      </c>
      <c r="BP1871">
        <f t="shared" si="555"/>
        <v>1</v>
      </c>
      <c r="BR1871" s="332">
        <v>45028</v>
      </c>
      <c r="BS1871" s="2" t="s">
        <v>108</v>
      </c>
      <c r="BT1871" s="2" t="s">
        <v>158</v>
      </c>
      <c r="BU1871" s="323">
        <v>48580</v>
      </c>
      <c r="BV1871" s="323">
        <v>48944</v>
      </c>
      <c r="BW1871" s="324">
        <v>8760</v>
      </c>
      <c r="BX1871" s="325">
        <v>99.87</v>
      </c>
      <c r="BY1871" s="274">
        <f t="shared" si="556"/>
        <v>0.98479000000000005</v>
      </c>
      <c r="BZ1871" s="326">
        <f t="shared" si="565"/>
        <v>101.41248387981194</v>
      </c>
      <c r="CA1871" s="296" t="str">
        <f t="shared" si="566"/>
        <v/>
      </c>
    </row>
    <row r="1872" spans="34:79" x14ac:dyDescent="0.25">
      <c r="AH1872" s="332">
        <v>44663</v>
      </c>
      <c r="AI1872" s="2" t="s">
        <v>108</v>
      </c>
      <c r="AJ1872" s="2" t="s">
        <v>110</v>
      </c>
      <c r="AK1872" s="323">
        <v>44927</v>
      </c>
      <c r="AL1872" s="323">
        <v>45291</v>
      </c>
      <c r="AM1872" s="324">
        <v>8760</v>
      </c>
      <c r="AN1872" s="325">
        <v>197.14</v>
      </c>
      <c r="AO1872" s="274">
        <f t="shared" si="551"/>
        <v>1.02172</v>
      </c>
      <c r="AP1872" s="326">
        <f t="shared" si="559"/>
        <v>192.94914457972828</v>
      </c>
      <c r="AQ1872" s="296" t="str">
        <f t="shared" si="560"/>
        <v/>
      </c>
      <c r="AS1872" s="332">
        <v>44690</v>
      </c>
      <c r="AT1872" s="2" t="s">
        <v>115</v>
      </c>
      <c r="AU1872" s="2" t="s">
        <v>110</v>
      </c>
      <c r="AV1872" s="323">
        <v>44927</v>
      </c>
      <c r="AW1872" s="323">
        <v>45016</v>
      </c>
      <c r="AX1872" s="324">
        <v>2159</v>
      </c>
      <c r="AY1872" s="325">
        <v>259.74</v>
      </c>
      <c r="AZ1872" s="274">
        <f t="shared" si="552"/>
        <v>1.0359100000000001</v>
      </c>
      <c r="BA1872" s="326">
        <f t="shared" si="561"/>
        <v>250.73606780511818</v>
      </c>
      <c r="BB1872" s="296" t="str">
        <f t="shared" si="562"/>
        <v/>
      </c>
      <c r="BC1872" t="str">
        <f t="shared" si="553"/>
        <v/>
      </c>
      <c r="BF1872" s="332">
        <v>45051</v>
      </c>
      <c r="BG1872" s="2" t="s">
        <v>115</v>
      </c>
      <c r="BH1872" s="2" t="s">
        <v>111</v>
      </c>
      <c r="BI1872" s="323">
        <v>45292</v>
      </c>
      <c r="BJ1872" s="323">
        <v>45382</v>
      </c>
      <c r="BK1872" s="324">
        <v>2183</v>
      </c>
      <c r="BL1872" s="325">
        <v>163.44999999999999</v>
      </c>
      <c r="BM1872" s="274">
        <f t="shared" si="554"/>
        <v>0.97533000000000003</v>
      </c>
      <c r="BN1872" s="326">
        <f t="shared" si="563"/>
        <v>167.58430479940122</v>
      </c>
      <c r="BO1872" s="296">
        <f t="shared" si="564"/>
        <v>167.58430479940122</v>
      </c>
      <c r="BP1872">
        <f t="shared" si="555"/>
        <v>1</v>
      </c>
      <c r="BR1872" s="332">
        <v>45027</v>
      </c>
      <c r="BS1872" s="2" t="s">
        <v>108</v>
      </c>
      <c r="BT1872" s="2" t="s">
        <v>111</v>
      </c>
      <c r="BU1872" s="323">
        <v>45292</v>
      </c>
      <c r="BV1872" s="323">
        <v>45657</v>
      </c>
      <c r="BW1872" s="324">
        <v>8784</v>
      </c>
      <c r="BX1872" s="325">
        <v>149.97</v>
      </c>
      <c r="BY1872" s="274">
        <f t="shared" si="556"/>
        <v>0.98479000000000005</v>
      </c>
      <c r="BZ1872" s="326">
        <f t="shared" si="565"/>
        <v>152.28627423105434</v>
      </c>
      <c r="CA1872" s="296">
        <f t="shared" si="566"/>
        <v>152.28627423105434</v>
      </c>
    </row>
    <row r="1873" spans="34:79" x14ac:dyDescent="0.25">
      <c r="AH1873" s="332">
        <v>44663</v>
      </c>
      <c r="AI1873" s="2" t="s">
        <v>108</v>
      </c>
      <c r="AJ1873" s="2" t="s">
        <v>111</v>
      </c>
      <c r="AK1873" s="323">
        <v>45292</v>
      </c>
      <c r="AL1873" s="323">
        <v>45657</v>
      </c>
      <c r="AM1873" s="324">
        <v>8784</v>
      </c>
      <c r="AN1873" s="325">
        <v>147</v>
      </c>
      <c r="AO1873" s="274">
        <f t="shared" si="551"/>
        <v>1.02172</v>
      </c>
      <c r="AP1873" s="326">
        <f t="shared" si="559"/>
        <v>143.87503425596054</v>
      </c>
      <c r="AQ1873" s="296">
        <f t="shared" si="560"/>
        <v>143.87503425596054</v>
      </c>
      <c r="AS1873" s="332">
        <v>44690</v>
      </c>
      <c r="AT1873" s="2" t="s">
        <v>115</v>
      </c>
      <c r="AU1873" s="2" t="s">
        <v>134</v>
      </c>
      <c r="AV1873" s="323">
        <v>45017</v>
      </c>
      <c r="AW1873" s="323">
        <v>45107</v>
      </c>
      <c r="AX1873" s="324">
        <v>2184</v>
      </c>
      <c r="AY1873" s="325">
        <v>188.99</v>
      </c>
      <c r="AZ1873" s="274">
        <f t="shared" si="552"/>
        <v>1.0359100000000001</v>
      </c>
      <c r="BA1873" s="326">
        <f t="shared" si="561"/>
        <v>182.4386288384126</v>
      </c>
      <c r="BB1873" s="296" t="str">
        <f t="shared" si="562"/>
        <v/>
      </c>
      <c r="BC1873" t="str">
        <f t="shared" si="553"/>
        <v/>
      </c>
      <c r="BF1873" s="332">
        <v>45051</v>
      </c>
      <c r="BG1873" s="2" t="s">
        <v>115</v>
      </c>
      <c r="BH1873" s="2" t="s">
        <v>117</v>
      </c>
      <c r="BI1873" s="323">
        <v>45383</v>
      </c>
      <c r="BJ1873" s="323">
        <v>45473</v>
      </c>
      <c r="BK1873" s="324">
        <v>2184</v>
      </c>
      <c r="BL1873" s="325">
        <v>128.27000000000001</v>
      </c>
      <c r="BM1873" s="274">
        <f t="shared" si="554"/>
        <v>0.97533000000000003</v>
      </c>
      <c r="BN1873" s="326">
        <f t="shared" si="563"/>
        <v>131.51446177191309</v>
      </c>
      <c r="BO1873" s="296">
        <f t="shared" si="564"/>
        <v>131.51446177191309</v>
      </c>
      <c r="BP1873">
        <f t="shared" si="555"/>
        <v>1</v>
      </c>
      <c r="BR1873" s="332">
        <v>45027</v>
      </c>
      <c r="BS1873" s="2" t="s">
        <v>108</v>
      </c>
      <c r="BT1873" s="2" t="s">
        <v>135</v>
      </c>
      <c r="BU1873" s="323">
        <v>45658</v>
      </c>
      <c r="BV1873" s="323">
        <v>46022</v>
      </c>
      <c r="BW1873" s="324">
        <v>8760</v>
      </c>
      <c r="BX1873" s="325">
        <v>128.63999999999999</v>
      </c>
      <c r="BY1873" s="274">
        <f t="shared" si="556"/>
        <v>0.98479000000000005</v>
      </c>
      <c r="BZ1873" s="326">
        <f t="shared" si="565"/>
        <v>130.62683414738166</v>
      </c>
      <c r="CA1873" s="296" t="str">
        <f t="shared" si="566"/>
        <v/>
      </c>
    </row>
    <row r="1874" spans="34:79" x14ac:dyDescent="0.25">
      <c r="AH1874" s="332">
        <v>44663</v>
      </c>
      <c r="AI1874" s="2" t="s">
        <v>108</v>
      </c>
      <c r="AJ1874" s="2" t="s">
        <v>135</v>
      </c>
      <c r="AK1874" s="323">
        <v>45658</v>
      </c>
      <c r="AL1874" s="323">
        <v>46022</v>
      </c>
      <c r="AM1874" s="324">
        <v>8760</v>
      </c>
      <c r="AN1874" s="325">
        <v>124.75</v>
      </c>
      <c r="AO1874" s="274">
        <f t="shared" si="551"/>
        <v>1.02172</v>
      </c>
      <c r="AP1874" s="326">
        <f t="shared" si="559"/>
        <v>122.09803077163998</v>
      </c>
      <c r="AQ1874" s="296" t="str">
        <f t="shared" si="560"/>
        <v/>
      </c>
      <c r="AS1874" s="332">
        <v>44690</v>
      </c>
      <c r="AT1874" s="2" t="s">
        <v>115</v>
      </c>
      <c r="AU1874" s="2" t="s">
        <v>137</v>
      </c>
      <c r="AV1874" s="323">
        <v>45108</v>
      </c>
      <c r="AW1874" s="323">
        <v>45199</v>
      </c>
      <c r="AX1874" s="324">
        <v>2208</v>
      </c>
      <c r="AY1874" s="325">
        <v>189.36</v>
      </c>
      <c r="AZ1874" s="274">
        <f t="shared" si="552"/>
        <v>1.0359100000000001</v>
      </c>
      <c r="BA1874" s="326">
        <f t="shared" si="561"/>
        <v>182.79580272417488</v>
      </c>
      <c r="BB1874" s="296" t="str">
        <f t="shared" si="562"/>
        <v/>
      </c>
      <c r="BC1874" t="str">
        <f t="shared" si="553"/>
        <v/>
      </c>
      <c r="BF1874" s="332">
        <v>45051</v>
      </c>
      <c r="BG1874" s="2" t="s">
        <v>115</v>
      </c>
      <c r="BH1874" s="2" t="s">
        <v>118</v>
      </c>
      <c r="BI1874" s="323">
        <v>45474</v>
      </c>
      <c r="BJ1874" s="323">
        <v>45565</v>
      </c>
      <c r="BK1874" s="324">
        <v>2208</v>
      </c>
      <c r="BL1874" s="325">
        <v>129.76</v>
      </c>
      <c r="BM1874" s="274">
        <f t="shared" si="554"/>
        <v>0.97533000000000003</v>
      </c>
      <c r="BN1874" s="326">
        <f t="shared" si="563"/>
        <v>133.0421498364656</v>
      </c>
      <c r="BO1874" s="296">
        <f t="shared" si="564"/>
        <v>133.0421498364656</v>
      </c>
      <c r="BP1874">
        <f t="shared" si="555"/>
        <v>1</v>
      </c>
      <c r="BR1874" s="332">
        <v>45027</v>
      </c>
      <c r="BS1874" s="2" t="s">
        <v>108</v>
      </c>
      <c r="BT1874" s="2" t="s">
        <v>138</v>
      </c>
      <c r="BU1874" s="323">
        <v>46023</v>
      </c>
      <c r="BV1874" s="323">
        <v>46387</v>
      </c>
      <c r="BW1874" s="324">
        <v>8760</v>
      </c>
      <c r="BX1874" s="325">
        <v>112.81</v>
      </c>
      <c r="BY1874" s="274">
        <f t="shared" si="556"/>
        <v>0.98479000000000005</v>
      </c>
      <c r="BZ1874" s="326">
        <f t="shared" si="565"/>
        <v>114.55234110825658</v>
      </c>
      <c r="CA1874" s="296" t="str">
        <f t="shared" si="566"/>
        <v/>
      </c>
    </row>
    <row r="1875" spans="34:79" x14ac:dyDescent="0.25">
      <c r="AH1875" s="332">
        <v>44663</v>
      </c>
      <c r="AI1875" s="2" t="s">
        <v>108</v>
      </c>
      <c r="AJ1875" s="2" t="s">
        <v>138</v>
      </c>
      <c r="AK1875" s="323">
        <v>46023</v>
      </c>
      <c r="AL1875" s="323">
        <v>46387</v>
      </c>
      <c r="AM1875" s="324">
        <v>8760</v>
      </c>
      <c r="AN1875" s="325">
        <v>108</v>
      </c>
      <c r="AO1875" s="274">
        <f t="shared" si="551"/>
        <v>1.02172</v>
      </c>
      <c r="AP1875" s="326">
        <f t="shared" si="559"/>
        <v>105.70410680029754</v>
      </c>
      <c r="AQ1875" s="296" t="str">
        <f t="shared" si="560"/>
        <v/>
      </c>
      <c r="AS1875" s="332">
        <v>44690</v>
      </c>
      <c r="AT1875" s="2" t="s">
        <v>115</v>
      </c>
      <c r="AU1875" s="2" t="s">
        <v>116</v>
      </c>
      <c r="AV1875" s="323">
        <v>45200</v>
      </c>
      <c r="AW1875" s="323">
        <v>45291</v>
      </c>
      <c r="AX1875" s="324">
        <v>2209</v>
      </c>
      <c r="AY1875" s="325">
        <v>234</v>
      </c>
      <c r="AZ1875" s="274">
        <f t="shared" si="552"/>
        <v>1.0359100000000001</v>
      </c>
      <c r="BA1875" s="326">
        <f t="shared" si="561"/>
        <v>225.88834937398033</v>
      </c>
      <c r="BB1875" s="296" t="str">
        <f t="shared" si="562"/>
        <v/>
      </c>
      <c r="BC1875">
        <f t="shared" si="553"/>
        <v>1</v>
      </c>
      <c r="BF1875" s="332">
        <v>45051</v>
      </c>
      <c r="BG1875" s="2" t="s">
        <v>115</v>
      </c>
      <c r="BH1875" s="2" t="s">
        <v>140</v>
      </c>
      <c r="BI1875" s="323">
        <v>45566</v>
      </c>
      <c r="BJ1875" s="323">
        <v>45657</v>
      </c>
      <c r="BK1875" s="324">
        <v>2209</v>
      </c>
      <c r="BL1875" s="325">
        <v>157.54</v>
      </c>
      <c r="BM1875" s="274">
        <f t="shared" si="554"/>
        <v>0.97533000000000003</v>
      </c>
      <c r="BN1875" s="326">
        <f t="shared" si="563"/>
        <v>161.52481724134395</v>
      </c>
      <c r="BO1875" s="296" t="str">
        <f t="shared" si="564"/>
        <v/>
      </c>
      <c r="BP1875" t="str">
        <f t="shared" si="555"/>
        <v/>
      </c>
      <c r="BR1875" s="332">
        <v>45027</v>
      </c>
      <c r="BS1875" s="2" t="s">
        <v>108</v>
      </c>
      <c r="BT1875" s="2" t="s">
        <v>141</v>
      </c>
      <c r="BU1875" s="323">
        <v>46388</v>
      </c>
      <c r="BV1875" s="323">
        <v>46752</v>
      </c>
      <c r="BW1875" s="324">
        <v>8760</v>
      </c>
      <c r="BX1875" s="325">
        <v>102.32</v>
      </c>
      <c r="BY1875" s="274">
        <f t="shared" si="556"/>
        <v>0.98479000000000005</v>
      </c>
      <c r="BZ1875" s="326">
        <f t="shared" si="565"/>
        <v>103.90032392692856</v>
      </c>
      <c r="CA1875" s="296" t="str">
        <f t="shared" si="566"/>
        <v/>
      </c>
    </row>
    <row r="1876" spans="34:79" x14ac:dyDescent="0.25">
      <c r="AH1876" s="332">
        <v>44663</v>
      </c>
      <c r="AI1876" s="2" t="s">
        <v>108</v>
      </c>
      <c r="AJ1876" s="2" t="s">
        <v>141</v>
      </c>
      <c r="AK1876" s="323">
        <v>46388</v>
      </c>
      <c r="AL1876" s="323">
        <v>46752</v>
      </c>
      <c r="AM1876" s="324">
        <v>8760</v>
      </c>
      <c r="AN1876" s="325">
        <v>107.67</v>
      </c>
      <c r="AO1876" s="274">
        <f t="shared" si="551"/>
        <v>1.02172</v>
      </c>
      <c r="AP1876" s="326">
        <f t="shared" si="559"/>
        <v>105.38112202951885</v>
      </c>
      <c r="AQ1876" s="296" t="str">
        <f t="shared" si="560"/>
        <v/>
      </c>
      <c r="AS1876" s="332">
        <v>44690</v>
      </c>
      <c r="AT1876" s="2" t="s">
        <v>115</v>
      </c>
      <c r="AU1876" s="2" t="s">
        <v>111</v>
      </c>
      <c r="AV1876" s="323">
        <v>45292</v>
      </c>
      <c r="AW1876" s="323">
        <v>45382</v>
      </c>
      <c r="AX1876" s="324">
        <v>2183</v>
      </c>
      <c r="AY1876" s="325">
        <v>228.71</v>
      </c>
      <c r="AZ1876" s="274">
        <f t="shared" si="552"/>
        <v>1.0359100000000001</v>
      </c>
      <c r="BA1876" s="326">
        <f t="shared" si="561"/>
        <v>220.78172814240617</v>
      </c>
      <c r="BB1876" s="296" t="str">
        <f t="shared" si="562"/>
        <v/>
      </c>
      <c r="BC1876">
        <f t="shared" si="553"/>
        <v>1</v>
      </c>
      <c r="BF1876" s="332">
        <v>45051</v>
      </c>
      <c r="BG1876" s="2" t="s">
        <v>115</v>
      </c>
      <c r="BH1876" s="2" t="s">
        <v>135</v>
      </c>
      <c r="BI1876" s="323">
        <v>45658</v>
      </c>
      <c r="BJ1876" s="323">
        <v>45747</v>
      </c>
      <c r="BK1876" s="324">
        <v>2159</v>
      </c>
      <c r="BL1876" s="325">
        <v>157.19</v>
      </c>
      <c r="BM1876" s="274">
        <f t="shared" si="554"/>
        <v>0.97533000000000003</v>
      </c>
      <c r="BN1876" s="326">
        <f t="shared" si="563"/>
        <v>161.16596434027457</v>
      </c>
      <c r="BO1876" s="296" t="str">
        <f t="shared" si="564"/>
        <v/>
      </c>
      <c r="BP1876" t="str">
        <f t="shared" si="555"/>
        <v/>
      </c>
      <c r="BR1876" s="332">
        <v>45027</v>
      </c>
      <c r="BS1876" s="2" t="s">
        <v>108</v>
      </c>
      <c r="BT1876" s="2" t="s">
        <v>143</v>
      </c>
      <c r="BU1876" s="323">
        <v>46753</v>
      </c>
      <c r="BV1876" s="323">
        <v>47118</v>
      </c>
      <c r="BW1876" s="324">
        <v>8784</v>
      </c>
      <c r="BX1876" s="325">
        <v>102.33</v>
      </c>
      <c r="BY1876" s="274">
        <f t="shared" si="556"/>
        <v>0.98479000000000005</v>
      </c>
      <c r="BZ1876" s="326">
        <f t="shared" si="565"/>
        <v>103.91047837610049</v>
      </c>
      <c r="CA1876" s="296" t="str">
        <f t="shared" si="566"/>
        <v/>
      </c>
    </row>
    <row r="1877" spans="34:79" x14ac:dyDescent="0.25">
      <c r="AH1877" s="332">
        <v>44663</v>
      </c>
      <c r="AI1877" s="2" t="s">
        <v>108</v>
      </c>
      <c r="AJ1877" s="2" t="s">
        <v>143</v>
      </c>
      <c r="AK1877" s="323">
        <v>46753</v>
      </c>
      <c r="AL1877" s="323">
        <v>47118</v>
      </c>
      <c r="AM1877" s="324">
        <v>8784</v>
      </c>
      <c r="AN1877" s="325">
        <v>105.9</v>
      </c>
      <c r="AO1877" s="274">
        <f t="shared" si="551"/>
        <v>1.02172</v>
      </c>
      <c r="AP1877" s="326">
        <f t="shared" si="559"/>
        <v>103.64874916806954</v>
      </c>
      <c r="AQ1877" s="296" t="str">
        <f t="shared" si="560"/>
        <v/>
      </c>
      <c r="AS1877" s="332">
        <v>44690</v>
      </c>
      <c r="AT1877" s="2" t="s">
        <v>115</v>
      </c>
      <c r="AU1877" s="2" t="s">
        <v>117</v>
      </c>
      <c r="AV1877" s="323">
        <v>45383</v>
      </c>
      <c r="AW1877" s="323">
        <v>45473</v>
      </c>
      <c r="AX1877" s="324">
        <v>2184</v>
      </c>
      <c r="AY1877" s="325">
        <v>156.76</v>
      </c>
      <c r="AZ1877" s="274">
        <f t="shared" si="552"/>
        <v>1.0359100000000001</v>
      </c>
      <c r="BA1877" s="326">
        <f t="shared" si="561"/>
        <v>151.32588738403913</v>
      </c>
      <c r="BB1877" s="296" t="str">
        <f t="shared" si="562"/>
        <v/>
      </c>
      <c r="BC1877">
        <f t="shared" si="553"/>
        <v>1</v>
      </c>
      <c r="BF1877" s="332">
        <v>45051</v>
      </c>
      <c r="BG1877" s="2" t="s">
        <v>115</v>
      </c>
      <c r="BH1877" s="2" t="s">
        <v>145</v>
      </c>
      <c r="BI1877" s="323">
        <v>45748</v>
      </c>
      <c r="BJ1877" s="323">
        <v>45838</v>
      </c>
      <c r="BK1877" s="324">
        <v>2184</v>
      </c>
      <c r="BL1877" s="325">
        <v>99.88</v>
      </c>
      <c r="BM1877" s="274">
        <f t="shared" si="554"/>
        <v>0.97533000000000003</v>
      </c>
      <c r="BN1877" s="326">
        <f t="shared" si="563"/>
        <v>102.40636502517096</v>
      </c>
      <c r="BO1877" s="296" t="str">
        <f t="shared" si="564"/>
        <v/>
      </c>
      <c r="BP1877" t="str">
        <f t="shared" si="555"/>
        <v/>
      </c>
      <c r="BR1877" s="332">
        <v>45027</v>
      </c>
      <c r="BS1877" s="2" t="s">
        <v>108</v>
      </c>
      <c r="BT1877" s="2" t="s">
        <v>146</v>
      </c>
      <c r="BU1877" s="323">
        <v>47119</v>
      </c>
      <c r="BV1877" s="323">
        <v>47483</v>
      </c>
      <c r="BW1877" s="324">
        <v>8760</v>
      </c>
      <c r="BX1877" s="325">
        <v>99.83</v>
      </c>
      <c r="BY1877" s="274">
        <f t="shared" si="556"/>
        <v>0.98479000000000005</v>
      </c>
      <c r="BZ1877" s="326">
        <f t="shared" si="565"/>
        <v>101.37186608312432</v>
      </c>
      <c r="CA1877" s="296" t="str">
        <f t="shared" si="566"/>
        <v/>
      </c>
    </row>
    <row r="1878" spans="34:79" x14ac:dyDescent="0.25">
      <c r="AH1878" s="332">
        <v>44663</v>
      </c>
      <c r="AI1878" s="2" t="s">
        <v>108</v>
      </c>
      <c r="AJ1878" s="2" t="s">
        <v>146</v>
      </c>
      <c r="AK1878" s="323">
        <v>47119</v>
      </c>
      <c r="AL1878" s="323">
        <v>47483</v>
      </c>
      <c r="AM1878" s="324">
        <v>8760</v>
      </c>
      <c r="AN1878" s="325">
        <v>101.18</v>
      </c>
      <c r="AO1878" s="274">
        <f t="shared" ref="AO1878:AO1941" si="567">VLOOKUP(CONCATENATE(YEAR(AH1878),"-",MONTH(AH1878)),$A$22:$B$69,2,0)</f>
        <v>1.02172</v>
      </c>
      <c r="AP1878" s="326">
        <f t="shared" si="559"/>
        <v>99.029088204204683</v>
      </c>
      <c r="AQ1878" s="296" t="str">
        <f t="shared" si="560"/>
        <v/>
      </c>
      <c r="AS1878" s="332">
        <v>44690</v>
      </c>
      <c r="AT1878" s="2" t="s">
        <v>115</v>
      </c>
      <c r="AU1878" s="2" t="s">
        <v>118</v>
      </c>
      <c r="AV1878" s="323">
        <v>45474</v>
      </c>
      <c r="AW1878" s="323">
        <v>45565</v>
      </c>
      <c r="AX1878" s="324">
        <v>2208</v>
      </c>
      <c r="AY1878" s="325">
        <v>151.83000000000001</v>
      </c>
      <c r="AZ1878" s="274">
        <f t="shared" ref="AZ1878:AZ1941" si="568">VLOOKUP(CONCATENATE(YEAR(AS1878),"-",MONTH(AS1878)),$A$22:$B$69,2,0)</f>
        <v>1.0359100000000001</v>
      </c>
      <c r="BA1878" s="326">
        <f t="shared" si="561"/>
        <v>146.56678668996341</v>
      </c>
      <c r="BB1878" s="296" t="str">
        <f t="shared" si="562"/>
        <v/>
      </c>
      <c r="BC1878">
        <f t="shared" ref="BC1878:BC1941" si="569">IF(OR(AU1878=AU$16,AU1878=AV$16,AU1878=AW$16,AU1878=AX$16),1,"")</f>
        <v>1</v>
      </c>
      <c r="BF1878" s="332">
        <v>45051</v>
      </c>
      <c r="BG1878" s="2" t="s">
        <v>115</v>
      </c>
      <c r="BH1878" s="2" t="s">
        <v>148</v>
      </c>
      <c r="BI1878" s="323">
        <v>45839</v>
      </c>
      <c r="BJ1878" s="323">
        <v>45930</v>
      </c>
      <c r="BK1878" s="324">
        <v>2208</v>
      </c>
      <c r="BL1878" s="325">
        <v>99.93</v>
      </c>
      <c r="BM1878" s="274">
        <f t="shared" ref="BM1878:BM1941" si="570">VLOOKUP(CONCATENATE(YEAR(BF1878),"-",MONTH(BF1878)),$A$22:$B$69,2,0)</f>
        <v>0.97533000000000003</v>
      </c>
      <c r="BN1878" s="326">
        <f t="shared" si="563"/>
        <v>102.45762972532374</v>
      </c>
      <c r="BO1878" s="296" t="str">
        <f t="shared" si="564"/>
        <v/>
      </c>
      <c r="BP1878" t="str">
        <f t="shared" ref="BP1878:BP1941" si="571">IF(OR(BH1878=BH$16,BH1878=BI$16,BH1878=BJ$16,BH1878=BK$16),1,"")</f>
        <v/>
      </c>
      <c r="BR1878" s="332">
        <v>45027</v>
      </c>
      <c r="BS1878" s="2" t="s">
        <v>108</v>
      </c>
      <c r="BT1878" s="2" t="s">
        <v>149</v>
      </c>
      <c r="BU1878" s="323">
        <v>47484</v>
      </c>
      <c r="BV1878" s="323">
        <v>47848</v>
      </c>
      <c r="BW1878" s="324">
        <v>8760</v>
      </c>
      <c r="BX1878" s="325">
        <v>100.13</v>
      </c>
      <c r="BY1878" s="274">
        <f t="shared" ref="BY1878:BY1941" si="572">VLOOKUP(CONCATENATE(YEAR(BR1878),"-",MONTH(BR1878)),$A$22:$B$69,2,0)</f>
        <v>0.98479000000000005</v>
      </c>
      <c r="BZ1878" s="326">
        <f t="shared" si="565"/>
        <v>101.67649955828145</v>
      </c>
      <c r="CA1878" s="296" t="str">
        <f t="shared" si="566"/>
        <v/>
      </c>
    </row>
    <row r="1879" spans="34:79" x14ac:dyDescent="0.25">
      <c r="AH1879" s="332">
        <v>44663</v>
      </c>
      <c r="AI1879" s="2" t="s">
        <v>108</v>
      </c>
      <c r="AJ1879" s="2" t="s">
        <v>149</v>
      </c>
      <c r="AK1879" s="323">
        <v>47484</v>
      </c>
      <c r="AL1879" s="323">
        <v>47848</v>
      </c>
      <c r="AM1879" s="324">
        <v>8760</v>
      </c>
      <c r="AN1879" s="325">
        <v>100.26</v>
      </c>
      <c r="AO1879" s="274">
        <f t="shared" si="567"/>
        <v>1.02172</v>
      </c>
      <c r="AP1879" s="326">
        <f t="shared" ref="AP1879:AP1942" si="573">IF(AN1879="","",AN1879/AO1879)</f>
        <v>98.128645812942892</v>
      </c>
      <c r="AQ1879" s="296" t="str">
        <f t="shared" ref="AQ1879:AQ1942" si="574">IF(AND(AH1879&gt;=AJ$19,AH1879&lt;=AK$19,$AJ1879=AQ$16),AP1879,"")</f>
        <v/>
      </c>
      <c r="AS1879" s="332">
        <v>44690</v>
      </c>
      <c r="AT1879" s="2" t="s">
        <v>115</v>
      </c>
      <c r="AU1879" s="2" t="s">
        <v>140</v>
      </c>
      <c r="AV1879" s="323">
        <v>45566</v>
      </c>
      <c r="AW1879" s="323">
        <v>45657</v>
      </c>
      <c r="AX1879" s="324">
        <v>2209</v>
      </c>
      <c r="AY1879" s="325">
        <v>194.93</v>
      </c>
      <c r="AZ1879" s="274">
        <f t="shared" si="568"/>
        <v>1.0359100000000001</v>
      </c>
      <c r="BA1879" s="326">
        <f t="shared" ref="BA1879:BA1942" si="575">IF(AY1879="","",AY1879/AZ1879)</f>
        <v>188.17271770713671</v>
      </c>
      <c r="BB1879" s="296" t="str">
        <f t="shared" ref="BB1879:BB1942" si="576">IF(AND(AS1879&gt;=BA$16,AS1879&lt;=BB$16,BC1879=1),BA1879,"")</f>
        <v/>
      </c>
      <c r="BC1879" t="str">
        <f t="shared" si="569"/>
        <v/>
      </c>
      <c r="BF1879" s="332">
        <v>45051</v>
      </c>
      <c r="BG1879" s="2" t="s">
        <v>115</v>
      </c>
      <c r="BH1879" s="2" t="s">
        <v>152</v>
      </c>
      <c r="BI1879" s="323">
        <v>45931</v>
      </c>
      <c r="BJ1879" s="323">
        <v>46022</v>
      </c>
      <c r="BK1879" s="324">
        <v>2209</v>
      </c>
      <c r="BL1879" s="325">
        <v>137.91</v>
      </c>
      <c r="BM1879" s="274">
        <f t="shared" si="570"/>
        <v>0.97533000000000003</v>
      </c>
      <c r="BN1879" s="326">
        <f t="shared" ref="BN1879:BN1942" si="577">IF(BL1879="","",BL1879/BM1879)</f>
        <v>141.39829596136693</v>
      </c>
      <c r="BO1879" s="296" t="str">
        <f t="shared" ref="BO1879:BO1942" si="578">IF(AND(BF1879&gt;=BH$19,BF1879&lt;=BI$19,BP1879=1),BN1879,"")</f>
        <v/>
      </c>
      <c r="BP1879" t="str">
        <f t="shared" si="571"/>
        <v/>
      </c>
      <c r="BR1879" s="332">
        <v>45027</v>
      </c>
      <c r="BS1879" s="2" t="s">
        <v>108</v>
      </c>
      <c r="BT1879" s="2" t="s">
        <v>153</v>
      </c>
      <c r="BU1879" s="323">
        <v>47849</v>
      </c>
      <c r="BV1879" s="323">
        <v>48213</v>
      </c>
      <c r="BW1879" s="324">
        <v>8760</v>
      </c>
      <c r="BX1879" s="325">
        <v>99.85</v>
      </c>
      <c r="BY1879" s="274">
        <f t="shared" si="572"/>
        <v>0.98479000000000005</v>
      </c>
      <c r="BZ1879" s="326">
        <f t="shared" ref="BZ1879:BZ1942" si="579">IF(BX1879="","",BX1879/BY1879)</f>
        <v>101.39217498146812</v>
      </c>
      <c r="CA1879" s="296" t="str">
        <f t="shared" ref="CA1879:CA1942" si="580">IF(AND(BR1879&gt;=BZ$16,BR1879&lt;=CA$16,BT1879=BT$16),BZ1879,"")</f>
        <v/>
      </c>
    </row>
    <row r="1880" spans="34:79" x14ac:dyDescent="0.25">
      <c r="AH1880" s="332">
        <v>44663</v>
      </c>
      <c r="AI1880" s="2" t="s">
        <v>108</v>
      </c>
      <c r="AJ1880" s="2" t="s">
        <v>153</v>
      </c>
      <c r="AK1880" s="323">
        <v>47849</v>
      </c>
      <c r="AL1880" s="323">
        <v>48213</v>
      </c>
      <c r="AM1880" s="324">
        <v>8760</v>
      </c>
      <c r="AN1880" s="325">
        <v>99.38</v>
      </c>
      <c r="AO1880" s="274">
        <f t="shared" si="567"/>
        <v>1.02172</v>
      </c>
      <c r="AP1880" s="326">
        <f t="shared" si="573"/>
        <v>97.267353090866379</v>
      </c>
      <c r="AQ1880" s="296" t="str">
        <f t="shared" si="574"/>
        <v/>
      </c>
      <c r="AS1880" s="332">
        <v>44690</v>
      </c>
      <c r="AT1880" s="2" t="s">
        <v>115</v>
      </c>
      <c r="AU1880" s="2" t="s">
        <v>135</v>
      </c>
      <c r="AV1880" s="323">
        <v>45658</v>
      </c>
      <c r="AW1880" s="323">
        <v>45747</v>
      </c>
      <c r="AX1880" s="324">
        <v>2159</v>
      </c>
      <c r="AY1880" s="325"/>
      <c r="AZ1880" s="274">
        <f t="shared" si="568"/>
        <v>1.0359100000000001</v>
      </c>
      <c r="BA1880" s="326" t="str">
        <f t="shared" si="575"/>
        <v/>
      </c>
      <c r="BB1880" s="296" t="str">
        <f t="shared" si="576"/>
        <v/>
      </c>
      <c r="BC1880" t="str">
        <f t="shared" si="569"/>
        <v/>
      </c>
      <c r="BF1880" s="332">
        <v>45051</v>
      </c>
      <c r="BG1880" s="2" t="s">
        <v>115</v>
      </c>
      <c r="BH1880" s="2" t="s">
        <v>138</v>
      </c>
      <c r="BI1880" s="323">
        <v>46023</v>
      </c>
      <c r="BJ1880" s="323">
        <v>46112</v>
      </c>
      <c r="BK1880" s="324">
        <v>2159</v>
      </c>
      <c r="BL1880" s="325"/>
      <c r="BM1880" s="274">
        <f t="shared" si="570"/>
        <v>0.97533000000000003</v>
      </c>
      <c r="BN1880" s="326" t="str">
        <f t="shared" si="577"/>
        <v/>
      </c>
      <c r="BO1880" s="296" t="str">
        <f t="shared" si="578"/>
        <v/>
      </c>
      <c r="BP1880" t="str">
        <f t="shared" si="571"/>
        <v/>
      </c>
      <c r="BR1880" s="332">
        <v>45027</v>
      </c>
      <c r="BS1880" s="2" t="s">
        <v>108</v>
      </c>
      <c r="BT1880" s="2" t="s">
        <v>155</v>
      </c>
      <c r="BU1880" s="323">
        <v>48214</v>
      </c>
      <c r="BV1880" s="323">
        <v>48579</v>
      </c>
      <c r="BW1880" s="324">
        <v>8784</v>
      </c>
      <c r="BX1880" s="325">
        <v>99.35</v>
      </c>
      <c r="BY1880" s="274">
        <f t="shared" si="572"/>
        <v>0.98479000000000005</v>
      </c>
      <c r="BZ1880" s="326">
        <f t="shared" si="579"/>
        <v>100.88445252287289</v>
      </c>
      <c r="CA1880" s="296" t="str">
        <f t="shared" si="580"/>
        <v/>
      </c>
    </row>
    <row r="1881" spans="34:79" x14ac:dyDescent="0.25">
      <c r="AH1881" s="332">
        <v>44663</v>
      </c>
      <c r="AI1881" s="2" t="s">
        <v>108</v>
      </c>
      <c r="AJ1881" s="2" t="s">
        <v>155</v>
      </c>
      <c r="AK1881" s="323">
        <v>48214</v>
      </c>
      <c r="AL1881" s="323">
        <v>48579</v>
      </c>
      <c r="AM1881" s="324">
        <v>8784</v>
      </c>
      <c r="AN1881" s="325">
        <v>98.43</v>
      </c>
      <c r="AO1881" s="274">
        <f t="shared" si="567"/>
        <v>1.02172</v>
      </c>
      <c r="AP1881" s="326">
        <f t="shared" si="573"/>
        <v>96.337548447715633</v>
      </c>
      <c r="AQ1881" s="296" t="str">
        <f t="shared" si="574"/>
        <v/>
      </c>
      <c r="AS1881" s="332">
        <v>44687</v>
      </c>
      <c r="AT1881" s="2" t="s">
        <v>115</v>
      </c>
      <c r="AU1881" s="2" t="s">
        <v>200</v>
      </c>
      <c r="AV1881" s="323">
        <v>44743</v>
      </c>
      <c r="AW1881" s="323">
        <v>44834</v>
      </c>
      <c r="AX1881" s="324">
        <v>2208</v>
      </c>
      <c r="AY1881" s="325">
        <v>236.75</v>
      </c>
      <c r="AZ1881" s="274">
        <f t="shared" si="568"/>
        <v>1.0359100000000001</v>
      </c>
      <c r="BA1881" s="326">
        <f t="shared" si="575"/>
        <v>228.5430201465378</v>
      </c>
      <c r="BB1881" s="296" t="str">
        <f t="shared" si="576"/>
        <v/>
      </c>
      <c r="BC1881" t="str">
        <f t="shared" si="569"/>
        <v/>
      </c>
      <c r="BF1881" s="332">
        <v>45050</v>
      </c>
      <c r="BG1881" s="2" t="s">
        <v>115</v>
      </c>
      <c r="BH1881" s="2" t="s">
        <v>137</v>
      </c>
      <c r="BI1881" s="323">
        <v>45108</v>
      </c>
      <c r="BJ1881" s="323">
        <v>45199</v>
      </c>
      <c r="BK1881" s="324">
        <v>2208</v>
      </c>
      <c r="BL1881" s="325">
        <v>102.68</v>
      </c>
      <c r="BM1881" s="274">
        <f t="shared" si="570"/>
        <v>0.97533000000000003</v>
      </c>
      <c r="BN1881" s="326">
        <f t="shared" si="577"/>
        <v>105.27718823372602</v>
      </c>
      <c r="BO1881" s="296" t="str">
        <f t="shared" si="578"/>
        <v/>
      </c>
      <c r="BP1881" t="str">
        <f t="shared" si="571"/>
        <v/>
      </c>
      <c r="BR1881" s="332">
        <v>45027</v>
      </c>
      <c r="BS1881" s="2" t="s">
        <v>108</v>
      </c>
      <c r="BT1881" s="2" t="s">
        <v>158</v>
      </c>
      <c r="BU1881" s="323">
        <v>48580</v>
      </c>
      <c r="BV1881" s="323">
        <v>48944</v>
      </c>
      <c r="BW1881" s="324">
        <v>8760</v>
      </c>
      <c r="BX1881" s="325">
        <v>99.25</v>
      </c>
      <c r="BY1881" s="274">
        <f t="shared" si="572"/>
        <v>0.98479000000000005</v>
      </c>
      <c r="BZ1881" s="326">
        <f t="shared" si="579"/>
        <v>100.78290803115384</v>
      </c>
      <c r="CA1881" s="296" t="str">
        <f t="shared" si="580"/>
        <v/>
      </c>
    </row>
    <row r="1882" spans="34:79" x14ac:dyDescent="0.25">
      <c r="AH1882" s="332">
        <v>44662</v>
      </c>
      <c r="AI1882" s="2" t="s">
        <v>108</v>
      </c>
      <c r="AJ1882" s="2" t="s">
        <v>110</v>
      </c>
      <c r="AK1882" s="323">
        <v>44927</v>
      </c>
      <c r="AL1882" s="323">
        <v>45291</v>
      </c>
      <c r="AM1882" s="324">
        <v>8760</v>
      </c>
      <c r="AN1882" s="325">
        <v>192.2</v>
      </c>
      <c r="AO1882" s="274">
        <f t="shared" si="567"/>
        <v>1.02172</v>
      </c>
      <c r="AP1882" s="326">
        <f t="shared" si="573"/>
        <v>188.11416043534433</v>
      </c>
      <c r="AQ1882" s="296" t="str">
        <f t="shared" si="574"/>
        <v/>
      </c>
      <c r="AS1882" s="332">
        <v>44687</v>
      </c>
      <c r="AT1882" s="2" t="s">
        <v>115</v>
      </c>
      <c r="AU1882" s="2" t="s">
        <v>186</v>
      </c>
      <c r="AV1882" s="323">
        <v>44835</v>
      </c>
      <c r="AW1882" s="323">
        <v>44926</v>
      </c>
      <c r="AX1882" s="324">
        <v>2209</v>
      </c>
      <c r="AY1882" s="325">
        <v>266.02999999999997</v>
      </c>
      <c r="AZ1882" s="274">
        <f t="shared" si="568"/>
        <v>1.0359100000000001</v>
      </c>
      <c r="BA1882" s="326">
        <f t="shared" si="575"/>
        <v>256.80802386307687</v>
      </c>
      <c r="BB1882" s="296" t="str">
        <f t="shared" si="576"/>
        <v/>
      </c>
      <c r="BC1882" t="str">
        <f t="shared" si="569"/>
        <v/>
      </c>
      <c r="BF1882" s="332">
        <v>45050</v>
      </c>
      <c r="BG1882" s="2" t="s">
        <v>115</v>
      </c>
      <c r="BH1882" s="2" t="s">
        <v>116</v>
      </c>
      <c r="BI1882" s="323">
        <v>45200</v>
      </c>
      <c r="BJ1882" s="323">
        <v>45291</v>
      </c>
      <c r="BK1882" s="324">
        <v>2209</v>
      </c>
      <c r="BL1882" s="325">
        <v>139.16999999999999</v>
      </c>
      <c r="BM1882" s="274">
        <f t="shared" si="570"/>
        <v>0.97533000000000003</v>
      </c>
      <c r="BN1882" s="326">
        <f t="shared" si="577"/>
        <v>142.69016640521667</v>
      </c>
      <c r="BO1882" s="296">
        <f t="shared" si="578"/>
        <v>142.69016640521667</v>
      </c>
      <c r="BP1882">
        <f t="shared" si="571"/>
        <v>1</v>
      </c>
      <c r="BR1882" s="332">
        <v>45022</v>
      </c>
      <c r="BS1882" s="2" t="s">
        <v>108</v>
      </c>
      <c r="BT1882" s="2" t="s">
        <v>111</v>
      </c>
      <c r="BU1882" s="323">
        <v>45292</v>
      </c>
      <c r="BV1882" s="323">
        <v>45657</v>
      </c>
      <c r="BW1882" s="324">
        <v>8784</v>
      </c>
      <c r="BX1882" s="325">
        <v>145.41999999999999</v>
      </c>
      <c r="BY1882" s="274">
        <f t="shared" si="572"/>
        <v>0.98479000000000005</v>
      </c>
      <c r="BZ1882" s="326">
        <f t="shared" si="579"/>
        <v>147.6659998578377</v>
      </c>
      <c r="CA1882" s="296">
        <f t="shared" si="580"/>
        <v>147.6659998578377</v>
      </c>
    </row>
    <row r="1883" spans="34:79" x14ac:dyDescent="0.25">
      <c r="AH1883" s="332">
        <v>44662</v>
      </c>
      <c r="AI1883" s="2" t="s">
        <v>108</v>
      </c>
      <c r="AJ1883" s="2" t="s">
        <v>111</v>
      </c>
      <c r="AK1883" s="323">
        <v>45292</v>
      </c>
      <c r="AL1883" s="323">
        <v>45657</v>
      </c>
      <c r="AM1883" s="324">
        <v>8784</v>
      </c>
      <c r="AN1883" s="325">
        <v>139.08000000000001</v>
      </c>
      <c r="AO1883" s="274">
        <f t="shared" si="567"/>
        <v>1.02172</v>
      </c>
      <c r="AP1883" s="326">
        <f t="shared" si="573"/>
        <v>136.12339975727207</v>
      </c>
      <c r="AQ1883" s="296">
        <f t="shared" si="574"/>
        <v>136.12339975727207</v>
      </c>
      <c r="AS1883" s="332">
        <v>44687</v>
      </c>
      <c r="AT1883" s="2" t="s">
        <v>115</v>
      </c>
      <c r="AU1883" s="2" t="s">
        <v>110</v>
      </c>
      <c r="AV1883" s="323">
        <v>44927</v>
      </c>
      <c r="AW1883" s="323">
        <v>45016</v>
      </c>
      <c r="AX1883" s="324">
        <v>2159</v>
      </c>
      <c r="AY1883" s="325">
        <v>267.5</v>
      </c>
      <c r="AZ1883" s="274">
        <f t="shared" si="568"/>
        <v>1.0359100000000001</v>
      </c>
      <c r="BA1883" s="326">
        <f t="shared" si="575"/>
        <v>258.22706605786215</v>
      </c>
      <c r="BB1883" s="296" t="str">
        <f t="shared" si="576"/>
        <v/>
      </c>
      <c r="BC1883" t="str">
        <f t="shared" si="569"/>
        <v/>
      </c>
      <c r="BF1883" s="332">
        <v>45050</v>
      </c>
      <c r="BG1883" s="2" t="s">
        <v>115</v>
      </c>
      <c r="BH1883" s="2" t="s">
        <v>111</v>
      </c>
      <c r="BI1883" s="323">
        <v>45292</v>
      </c>
      <c r="BJ1883" s="323">
        <v>45382</v>
      </c>
      <c r="BK1883" s="324">
        <v>2183</v>
      </c>
      <c r="BL1883" s="325">
        <v>161.63</v>
      </c>
      <c r="BM1883" s="274">
        <f t="shared" si="570"/>
        <v>0.97533000000000003</v>
      </c>
      <c r="BN1883" s="326">
        <f t="shared" si="577"/>
        <v>165.71826971384044</v>
      </c>
      <c r="BO1883" s="296">
        <f t="shared" si="578"/>
        <v>165.71826971384044</v>
      </c>
      <c r="BP1883">
        <f t="shared" si="571"/>
        <v>1</v>
      </c>
      <c r="BR1883" s="332">
        <v>45022</v>
      </c>
      <c r="BS1883" s="2" t="s">
        <v>108</v>
      </c>
      <c r="BT1883" s="2" t="s">
        <v>135</v>
      </c>
      <c r="BU1883" s="323">
        <v>45658</v>
      </c>
      <c r="BV1883" s="323">
        <v>46022</v>
      </c>
      <c r="BW1883" s="324">
        <v>8760</v>
      </c>
      <c r="BX1883" s="325">
        <v>125.53</v>
      </c>
      <c r="BY1883" s="274">
        <f t="shared" si="572"/>
        <v>0.98479000000000005</v>
      </c>
      <c r="BZ1883" s="326">
        <f t="shared" si="579"/>
        <v>127.46880045491932</v>
      </c>
      <c r="CA1883" s="296" t="str">
        <f t="shared" si="580"/>
        <v/>
      </c>
    </row>
    <row r="1884" spans="34:79" x14ac:dyDescent="0.25">
      <c r="AH1884" s="332">
        <v>44662</v>
      </c>
      <c r="AI1884" s="2" t="s">
        <v>108</v>
      </c>
      <c r="AJ1884" s="2" t="s">
        <v>135</v>
      </c>
      <c r="AK1884" s="323">
        <v>45658</v>
      </c>
      <c r="AL1884" s="323">
        <v>46022</v>
      </c>
      <c r="AM1884" s="324">
        <v>8760</v>
      </c>
      <c r="AN1884" s="325">
        <v>118.5</v>
      </c>
      <c r="AO1884" s="274">
        <f t="shared" si="567"/>
        <v>1.02172</v>
      </c>
      <c r="AP1884" s="326">
        <f t="shared" si="573"/>
        <v>115.98089496143758</v>
      </c>
      <c r="AQ1884" s="296" t="str">
        <f t="shared" si="574"/>
        <v/>
      </c>
      <c r="AS1884" s="332">
        <v>44687</v>
      </c>
      <c r="AT1884" s="2" t="s">
        <v>115</v>
      </c>
      <c r="AU1884" s="2" t="s">
        <v>134</v>
      </c>
      <c r="AV1884" s="323">
        <v>45017</v>
      </c>
      <c r="AW1884" s="323">
        <v>45107</v>
      </c>
      <c r="AX1884" s="324">
        <v>2184</v>
      </c>
      <c r="AY1884" s="325">
        <v>194.55</v>
      </c>
      <c r="AZ1884" s="274">
        <f t="shared" si="568"/>
        <v>1.0359100000000001</v>
      </c>
      <c r="BA1884" s="326">
        <f t="shared" si="575"/>
        <v>187.80589047311059</v>
      </c>
      <c r="BB1884" s="296" t="str">
        <f t="shared" si="576"/>
        <v/>
      </c>
      <c r="BC1884" t="str">
        <f t="shared" si="569"/>
        <v/>
      </c>
      <c r="BF1884" s="332">
        <v>45050</v>
      </c>
      <c r="BG1884" s="2" t="s">
        <v>115</v>
      </c>
      <c r="BH1884" s="2" t="s">
        <v>117</v>
      </c>
      <c r="BI1884" s="323">
        <v>45383</v>
      </c>
      <c r="BJ1884" s="323">
        <v>45473</v>
      </c>
      <c r="BK1884" s="324">
        <v>2184</v>
      </c>
      <c r="BL1884" s="325">
        <v>125.83</v>
      </c>
      <c r="BM1884" s="274">
        <f t="shared" si="570"/>
        <v>0.97533000000000003</v>
      </c>
      <c r="BN1884" s="326">
        <f t="shared" si="577"/>
        <v>129.01274440445798</v>
      </c>
      <c r="BO1884" s="296">
        <f t="shared" si="578"/>
        <v>129.01274440445798</v>
      </c>
      <c r="BP1884">
        <f t="shared" si="571"/>
        <v>1</v>
      </c>
      <c r="BR1884" s="332">
        <v>45022</v>
      </c>
      <c r="BS1884" s="2" t="s">
        <v>108</v>
      </c>
      <c r="BT1884" s="2" t="s">
        <v>138</v>
      </c>
      <c r="BU1884" s="323">
        <v>46023</v>
      </c>
      <c r="BV1884" s="323">
        <v>46387</v>
      </c>
      <c r="BW1884" s="324">
        <v>8760</v>
      </c>
      <c r="BX1884" s="325">
        <v>110.75</v>
      </c>
      <c r="BY1884" s="274">
        <f t="shared" si="572"/>
        <v>0.98479000000000005</v>
      </c>
      <c r="BZ1884" s="326">
        <f t="shared" si="579"/>
        <v>112.46052457884421</v>
      </c>
      <c r="CA1884" s="296" t="str">
        <f t="shared" si="580"/>
        <v/>
      </c>
    </row>
    <row r="1885" spans="34:79" x14ac:dyDescent="0.25">
      <c r="AH1885" s="332">
        <v>44662</v>
      </c>
      <c r="AI1885" s="2" t="s">
        <v>108</v>
      </c>
      <c r="AJ1885" s="2" t="s">
        <v>138</v>
      </c>
      <c r="AK1885" s="323">
        <v>46023</v>
      </c>
      <c r="AL1885" s="323">
        <v>46387</v>
      </c>
      <c r="AM1885" s="324">
        <v>8760</v>
      </c>
      <c r="AN1885" s="325">
        <v>103</v>
      </c>
      <c r="AO1885" s="274">
        <f t="shared" si="567"/>
        <v>1.02172</v>
      </c>
      <c r="AP1885" s="326">
        <f t="shared" si="573"/>
        <v>100.81039815213562</v>
      </c>
      <c r="AQ1885" s="296" t="str">
        <f t="shared" si="574"/>
        <v/>
      </c>
      <c r="AS1885" s="332">
        <v>44687</v>
      </c>
      <c r="AT1885" s="2" t="s">
        <v>115</v>
      </c>
      <c r="AU1885" s="2" t="s">
        <v>137</v>
      </c>
      <c r="AV1885" s="323">
        <v>45108</v>
      </c>
      <c r="AW1885" s="323">
        <v>45199</v>
      </c>
      <c r="AX1885" s="324">
        <v>2208</v>
      </c>
      <c r="AY1885" s="325">
        <v>194.59</v>
      </c>
      <c r="AZ1885" s="274">
        <f t="shared" si="568"/>
        <v>1.0359100000000001</v>
      </c>
      <c r="BA1885" s="326">
        <f t="shared" si="575"/>
        <v>187.84450386616595</v>
      </c>
      <c r="BB1885" s="296" t="str">
        <f t="shared" si="576"/>
        <v/>
      </c>
      <c r="BC1885" t="str">
        <f t="shared" si="569"/>
        <v/>
      </c>
      <c r="BF1885" s="332">
        <v>45050</v>
      </c>
      <c r="BG1885" s="2" t="s">
        <v>115</v>
      </c>
      <c r="BH1885" s="2" t="s">
        <v>118</v>
      </c>
      <c r="BI1885" s="323">
        <v>45474</v>
      </c>
      <c r="BJ1885" s="323">
        <v>45565</v>
      </c>
      <c r="BK1885" s="324">
        <v>2208</v>
      </c>
      <c r="BL1885" s="325">
        <v>127.13</v>
      </c>
      <c r="BM1885" s="274">
        <f t="shared" si="570"/>
        <v>0.97533000000000003</v>
      </c>
      <c r="BN1885" s="326">
        <f t="shared" si="577"/>
        <v>130.34562660842997</v>
      </c>
      <c r="BO1885" s="296">
        <f t="shared" si="578"/>
        <v>130.34562660842997</v>
      </c>
      <c r="BP1885">
        <f t="shared" si="571"/>
        <v>1</v>
      </c>
      <c r="BR1885" s="332">
        <v>45022</v>
      </c>
      <c r="BS1885" s="2" t="s">
        <v>108</v>
      </c>
      <c r="BT1885" s="2" t="s">
        <v>141</v>
      </c>
      <c r="BU1885" s="323">
        <v>46388</v>
      </c>
      <c r="BV1885" s="323">
        <v>46752</v>
      </c>
      <c r="BW1885" s="324">
        <v>8760</v>
      </c>
      <c r="BX1885" s="325">
        <v>100.25</v>
      </c>
      <c r="BY1885" s="274">
        <f t="shared" si="572"/>
        <v>0.98479000000000005</v>
      </c>
      <c r="BZ1885" s="326">
        <f t="shared" si="579"/>
        <v>101.79835294834432</v>
      </c>
      <c r="CA1885" s="296" t="str">
        <f t="shared" si="580"/>
        <v/>
      </c>
    </row>
    <row r="1886" spans="34:79" x14ac:dyDescent="0.25">
      <c r="AH1886" s="332">
        <v>44662</v>
      </c>
      <c r="AI1886" s="2" t="s">
        <v>108</v>
      </c>
      <c r="AJ1886" s="2" t="s">
        <v>141</v>
      </c>
      <c r="AK1886" s="323">
        <v>46388</v>
      </c>
      <c r="AL1886" s="323">
        <v>46752</v>
      </c>
      <c r="AM1886" s="324">
        <v>8760</v>
      </c>
      <c r="AN1886" s="325">
        <v>104.56</v>
      </c>
      <c r="AO1886" s="274">
        <f t="shared" si="567"/>
        <v>1.02172</v>
      </c>
      <c r="AP1886" s="326">
        <f t="shared" si="573"/>
        <v>102.33723525036214</v>
      </c>
      <c r="AQ1886" s="296" t="str">
        <f t="shared" si="574"/>
        <v/>
      </c>
      <c r="AS1886" s="332">
        <v>44687</v>
      </c>
      <c r="AT1886" s="2" t="s">
        <v>115</v>
      </c>
      <c r="AU1886" s="2" t="s">
        <v>116</v>
      </c>
      <c r="AV1886" s="323">
        <v>45200</v>
      </c>
      <c r="AW1886" s="323">
        <v>45291</v>
      </c>
      <c r="AX1886" s="324">
        <v>2209</v>
      </c>
      <c r="AY1886" s="325">
        <v>242.37</v>
      </c>
      <c r="AZ1886" s="274">
        <f t="shared" si="568"/>
        <v>1.0359100000000001</v>
      </c>
      <c r="BA1886" s="326">
        <f t="shared" si="575"/>
        <v>233.96820187081886</v>
      </c>
      <c r="BB1886" s="296" t="str">
        <f t="shared" si="576"/>
        <v/>
      </c>
      <c r="BC1886">
        <f t="shared" si="569"/>
        <v>1</v>
      </c>
      <c r="BF1886" s="332">
        <v>45050</v>
      </c>
      <c r="BG1886" s="2" t="s">
        <v>115</v>
      </c>
      <c r="BH1886" s="2" t="s">
        <v>140</v>
      </c>
      <c r="BI1886" s="323">
        <v>45566</v>
      </c>
      <c r="BJ1886" s="323">
        <v>45657</v>
      </c>
      <c r="BK1886" s="324">
        <v>2209</v>
      </c>
      <c r="BL1886" s="325">
        <v>156.46</v>
      </c>
      <c r="BM1886" s="274">
        <f t="shared" si="570"/>
        <v>0.97533000000000003</v>
      </c>
      <c r="BN1886" s="326">
        <f t="shared" si="577"/>
        <v>160.41749971804416</v>
      </c>
      <c r="BO1886" s="296" t="str">
        <f t="shared" si="578"/>
        <v/>
      </c>
      <c r="BP1886" t="str">
        <f t="shared" si="571"/>
        <v/>
      </c>
      <c r="BR1886" s="332">
        <v>45022</v>
      </c>
      <c r="BS1886" s="2" t="s">
        <v>108</v>
      </c>
      <c r="BT1886" s="2" t="s">
        <v>143</v>
      </c>
      <c r="BU1886" s="323">
        <v>46753</v>
      </c>
      <c r="BV1886" s="323">
        <v>47118</v>
      </c>
      <c r="BW1886" s="324">
        <v>8784</v>
      </c>
      <c r="BX1886" s="325">
        <v>101.42</v>
      </c>
      <c r="BY1886" s="274">
        <f t="shared" si="572"/>
        <v>0.98479000000000005</v>
      </c>
      <c r="BZ1886" s="326">
        <f t="shared" si="579"/>
        <v>102.98642350145715</v>
      </c>
      <c r="CA1886" s="296" t="str">
        <f t="shared" si="580"/>
        <v/>
      </c>
    </row>
    <row r="1887" spans="34:79" x14ac:dyDescent="0.25">
      <c r="AH1887" s="332">
        <v>44662</v>
      </c>
      <c r="AI1887" s="2" t="s">
        <v>108</v>
      </c>
      <c r="AJ1887" s="2" t="s">
        <v>143</v>
      </c>
      <c r="AK1887" s="323">
        <v>46753</v>
      </c>
      <c r="AL1887" s="323">
        <v>47118</v>
      </c>
      <c r="AM1887" s="324">
        <v>8784</v>
      </c>
      <c r="AN1887" s="325">
        <v>103.96</v>
      </c>
      <c r="AO1887" s="274">
        <f t="shared" si="567"/>
        <v>1.02172</v>
      </c>
      <c r="AP1887" s="326">
        <f t="shared" si="573"/>
        <v>101.7499902125827</v>
      </c>
      <c r="AQ1887" s="296" t="str">
        <f t="shared" si="574"/>
        <v/>
      </c>
      <c r="AS1887" s="332">
        <v>44687</v>
      </c>
      <c r="AT1887" s="2" t="s">
        <v>115</v>
      </c>
      <c r="AU1887" s="2" t="s">
        <v>111</v>
      </c>
      <c r="AV1887" s="323">
        <v>45292</v>
      </c>
      <c r="AW1887" s="323">
        <v>45382</v>
      </c>
      <c r="AX1887" s="324">
        <v>2183</v>
      </c>
      <c r="AY1887" s="325">
        <v>233.19</v>
      </c>
      <c r="AZ1887" s="274">
        <f t="shared" si="568"/>
        <v>1.0359100000000001</v>
      </c>
      <c r="BA1887" s="326">
        <f t="shared" si="575"/>
        <v>225.10642816460887</v>
      </c>
      <c r="BB1887" s="296" t="str">
        <f t="shared" si="576"/>
        <v/>
      </c>
      <c r="BC1887">
        <f t="shared" si="569"/>
        <v>1</v>
      </c>
      <c r="BF1887" s="332">
        <v>45050</v>
      </c>
      <c r="BG1887" s="2" t="s">
        <v>115</v>
      </c>
      <c r="BH1887" s="2" t="s">
        <v>135</v>
      </c>
      <c r="BI1887" s="323">
        <v>45658</v>
      </c>
      <c r="BJ1887" s="323">
        <v>45747</v>
      </c>
      <c r="BK1887" s="324">
        <v>2159</v>
      </c>
      <c r="BL1887" s="325">
        <v>155.91</v>
      </c>
      <c r="BM1887" s="274">
        <f t="shared" si="570"/>
        <v>0.97533000000000003</v>
      </c>
      <c r="BN1887" s="326">
        <f t="shared" si="577"/>
        <v>159.85358801636369</v>
      </c>
      <c r="BO1887" s="296" t="str">
        <f t="shared" si="578"/>
        <v/>
      </c>
      <c r="BP1887" t="str">
        <f t="shared" si="571"/>
        <v/>
      </c>
      <c r="BR1887" s="332">
        <v>45022</v>
      </c>
      <c r="BS1887" s="2" t="s">
        <v>108</v>
      </c>
      <c r="BT1887" s="2" t="s">
        <v>146</v>
      </c>
      <c r="BU1887" s="323">
        <v>47119</v>
      </c>
      <c r="BV1887" s="323">
        <v>47483</v>
      </c>
      <c r="BW1887" s="324">
        <v>8760</v>
      </c>
      <c r="BX1887" s="325">
        <v>98.53</v>
      </c>
      <c r="BY1887" s="274">
        <f t="shared" si="572"/>
        <v>0.98479000000000005</v>
      </c>
      <c r="BZ1887" s="326">
        <f t="shared" si="579"/>
        <v>100.05178769077671</v>
      </c>
      <c r="CA1887" s="296" t="str">
        <f t="shared" si="580"/>
        <v/>
      </c>
    </row>
    <row r="1888" spans="34:79" x14ac:dyDescent="0.25">
      <c r="AH1888" s="332">
        <v>44662</v>
      </c>
      <c r="AI1888" s="2" t="s">
        <v>108</v>
      </c>
      <c r="AJ1888" s="2" t="s">
        <v>146</v>
      </c>
      <c r="AK1888" s="323">
        <v>47119</v>
      </c>
      <c r="AL1888" s="323">
        <v>47483</v>
      </c>
      <c r="AM1888" s="324">
        <v>8760</v>
      </c>
      <c r="AN1888" s="325">
        <v>101.09</v>
      </c>
      <c r="AO1888" s="274">
        <f t="shared" si="567"/>
        <v>1.02172</v>
      </c>
      <c r="AP1888" s="326">
        <f t="shared" si="573"/>
        <v>98.941001448537762</v>
      </c>
      <c r="AQ1888" s="296" t="str">
        <f t="shared" si="574"/>
        <v/>
      </c>
      <c r="AS1888" s="332">
        <v>44687</v>
      </c>
      <c r="AT1888" s="2" t="s">
        <v>115</v>
      </c>
      <c r="AU1888" s="2" t="s">
        <v>117</v>
      </c>
      <c r="AV1888" s="323">
        <v>45383</v>
      </c>
      <c r="AW1888" s="323">
        <v>45473</v>
      </c>
      <c r="AX1888" s="324">
        <v>2184</v>
      </c>
      <c r="AY1888" s="325">
        <v>162.74</v>
      </c>
      <c r="AZ1888" s="274">
        <f t="shared" si="568"/>
        <v>1.0359100000000001</v>
      </c>
      <c r="BA1888" s="326">
        <f t="shared" si="575"/>
        <v>157.09858964581863</v>
      </c>
      <c r="BB1888" s="296" t="str">
        <f t="shared" si="576"/>
        <v/>
      </c>
      <c r="BC1888">
        <f t="shared" si="569"/>
        <v>1</v>
      </c>
      <c r="BF1888" s="332">
        <v>45050</v>
      </c>
      <c r="BG1888" s="2" t="s">
        <v>115</v>
      </c>
      <c r="BH1888" s="2" t="s">
        <v>145</v>
      </c>
      <c r="BI1888" s="323">
        <v>45748</v>
      </c>
      <c r="BJ1888" s="323">
        <v>45838</v>
      </c>
      <c r="BK1888" s="324">
        <v>2184</v>
      </c>
      <c r="BL1888" s="325">
        <v>98.33</v>
      </c>
      <c r="BM1888" s="274">
        <f t="shared" si="570"/>
        <v>0.97533000000000003</v>
      </c>
      <c r="BN1888" s="326">
        <f t="shared" si="577"/>
        <v>100.81715932043512</v>
      </c>
      <c r="BO1888" s="296" t="str">
        <f t="shared" si="578"/>
        <v/>
      </c>
      <c r="BP1888" t="str">
        <f t="shared" si="571"/>
        <v/>
      </c>
      <c r="BR1888" s="332">
        <v>45022</v>
      </c>
      <c r="BS1888" s="2" t="s">
        <v>108</v>
      </c>
      <c r="BT1888" s="2" t="s">
        <v>149</v>
      </c>
      <c r="BU1888" s="323">
        <v>47484</v>
      </c>
      <c r="BV1888" s="323">
        <v>47848</v>
      </c>
      <c r="BW1888" s="324">
        <v>8760</v>
      </c>
      <c r="BX1888" s="325">
        <v>99.41</v>
      </c>
      <c r="BY1888" s="274">
        <f t="shared" si="572"/>
        <v>0.98479000000000005</v>
      </c>
      <c r="BZ1888" s="326">
        <f t="shared" si="579"/>
        <v>100.94537921790432</v>
      </c>
      <c r="CA1888" s="296" t="str">
        <f t="shared" si="580"/>
        <v/>
      </c>
    </row>
    <row r="1889" spans="34:79" x14ac:dyDescent="0.25">
      <c r="AH1889" s="332">
        <v>44662</v>
      </c>
      <c r="AI1889" s="2" t="s">
        <v>108</v>
      </c>
      <c r="AJ1889" s="2" t="s">
        <v>149</v>
      </c>
      <c r="AK1889" s="323">
        <v>47484</v>
      </c>
      <c r="AL1889" s="323">
        <v>47848</v>
      </c>
      <c r="AM1889" s="324">
        <v>8760</v>
      </c>
      <c r="AN1889" s="325">
        <v>100.42</v>
      </c>
      <c r="AO1889" s="274">
        <f t="shared" si="567"/>
        <v>1.02172</v>
      </c>
      <c r="AP1889" s="326">
        <f t="shared" si="573"/>
        <v>98.285244489684061</v>
      </c>
      <c r="AQ1889" s="296" t="str">
        <f t="shared" si="574"/>
        <v/>
      </c>
      <c r="AS1889" s="332">
        <v>44687</v>
      </c>
      <c r="AT1889" s="2" t="s">
        <v>115</v>
      </c>
      <c r="AU1889" s="2" t="s">
        <v>118</v>
      </c>
      <c r="AV1889" s="323">
        <v>45474</v>
      </c>
      <c r="AW1889" s="323">
        <v>45565</v>
      </c>
      <c r="AX1889" s="324">
        <v>2208</v>
      </c>
      <c r="AY1889" s="325">
        <v>154.66</v>
      </c>
      <c r="AZ1889" s="274">
        <f t="shared" si="568"/>
        <v>1.0359100000000001</v>
      </c>
      <c r="BA1889" s="326">
        <f t="shared" si="575"/>
        <v>149.29868424863162</v>
      </c>
      <c r="BB1889" s="296" t="str">
        <f t="shared" si="576"/>
        <v/>
      </c>
      <c r="BC1889">
        <f t="shared" si="569"/>
        <v>1</v>
      </c>
      <c r="BF1889" s="332">
        <v>45050</v>
      </c>
      <c r="BG1889" s="2" t="s">
        <v>115</v>
      </c>
      <c r="BH1889" s="2" t="s">
        <v>148</v>
      </c>
      <c r="BI1889" s="323">
        <v>45839</v>
      </c>
      <c r="BJ1889" s="323">
        <v>45930</v>
      </c>
      <c r="BK1889" s="324">
        <v>2208</v>
      </c>
      <c r="BL1889" s="325">
        <v>98.35</v>
      </c>
      <c r="BM1889" s="274">
        <f t="shared" si="570"/>
        <v>0.97533000000000003</v>
      </c>
      <c r="BN1889" s="326">
        <f t="shared" si="577"/>
        <v>100.83766520049623</v>
      </c>
      <c r="BO1889" s="296" t="str">
        <f t="shared" si="578"/>
        <v/>
      </c>
      <c r="BP1889" t="str">
        <f t="shared" si="571"/>
        <v/>
      </c>
      <c r="BR1889" s="332">
        <v>45022</v>
      </c>
      <c r="BS1889" s="2" t="s">
        <v>108</v>
      </c>
      <c r="BT1889" s="2" t="s">
        <v>153</v>
      </c>
      <c r="BU1889" s="323">
        <v>47849</v>
      </c>
      <c r="BV1889" s="323">
        <v>48213</v>
      </c>
      <c r="BW1889" s="324">
        <v>8760</v>
      </c>
      <c r="BX1889" s="325">
        <v>99.26</v>
      </c>
      <c r="BY1889" s="274">
        <f t="shared" si="572"/>
        <v>0.98479000000000005</v>
      </c>
      <c r="BZ1889" s="326">
        <f t="shared" si="579"/>
        <v>100.79306248032576</v>
      </c>
      <c r="CA1889" s="296" t="str">
        <f t="shared" si="580"/>
        <v/>
      </c>
    </row>
    <row r="1890" spans="34:79" x14ac:dyDescent="0.25">
      <c r="AH1890" s="332">
        <v>44662</v>
      </c>
      <c r="AI1890" s="2" t="s">
        <v>108</v>
      </c>
      <c r="AJ1890" s="2" t="s">
        <v>153</v>
      </c>
      <c r="AK1890" s="323">
        <v>47849</v>
      </c>
      <c r="AL1890" s="323">
        <v>48213</v>
      </c>
      <c r="AM1890" s="324">
        <v>8760</v>
      </c>
      <c r="AN1890" s="325">
        <v>99.8</v>
      </c>
      <c r="AO1890" s="274">
        <f t="shared" si="567"/>
        <v>1.02172</v>
      </c>
      <c r="AP1890" s="326">
        <f t="shared" si="573"/>
        <v>97.67842461731199</v>
      </c>
      <c r="AQ1890" s="296" t="str">
        <f t="shared" si="574"/>
        <v/>
      </c>
      <c r="AS1890" s="332">
        <v>44687</v>
      </c>
      <c r="AT1890" s="2" t="s">
        <v>115</v>
      </c>
      <c r="AU1890" s="2" t="s">
        <v>140</v>
      </c>
      <c r="AV1890" s="323">
        <v>45566</v>
      </c>
      <c r="AW1890" s="323">
        <v>45657</v>
      </c>
      <c r="AX1890" s="324">
        <v>2209</v>
      </c>
      <c r="AY1890" s="325">
        <v>201.64</v>
      </c>
      <c r="AZ1890" s="274">
        <f t="shared" si="568"/>
        <v>1.0359100000000001</v>
      </c>
      <c r="BA1890" s="326">
        <f t="shared" si="575"/>
        <v>194.6501143921769</v>
      </c>
      <c r="BB1890" s="296" t="str">
        <f t="shared" si="576"/>
        <v/>
      </c>
      <c r="BC1890" t="str">
        <f t="shared" si="569"/>
        <v/>
      </c>
      <c r="BF1890" s="332">
        <v>45050</v>
      </c>
      <c r="BG1890" s="2" t="s">
        <v>115</v>
      </c>
      <c r="BH1890" s="2" t="s">
        <v>152</v>
      </c>
      <c r="BI1890" s="323">
        <v>45931</v>
      </c>
      <c r="BJ1890" s="323">
        <v>46022</v>
      </c>
      <c r="BK1890" s="324">
        <v>2209</v>
      </c>
      <c r="BL1890" s="325">
        <v>137.84</v>
      </c>
      <c r="BM1890" s="274">
        <f t="shared" si="570"/>
        <v>0.97533000000000003</v>
      </c>
      <c r="BN1890" s="326">
        <f t="shared" si="577"/>
        <v>141.32652538115303</v>
      </c>
      <c r="BO1890" s="296" t="str">
        <f t="shared" si="578"/>
        <v/>
      </c>
      <c r="BP1890" t="str">
        <f t="shared" si="571"/>
        <v/>
      </c>
      <c r="BR1890" s="332">
        <v>45022</v>
      </c>
      <c r="BS1890" s="2" t="s">
        <v>108</v>
      </c>
      <c r="BT1890" s="2" t="s">
        <v>155</v>
      </c>
      <c r="BU1890" s="323">
        <v>48214</v>
      </c>
      <c r="BV1890" s="323">
        <v>48579</v>
      </c>
      <c r="BW1890" s="324">
        <v>8784</v>
      </c>
      <c r="BX1890" s="325">
        <v>99.13</v>
      </c>
      <c r="BY1890" s="274">
        <f t="shared" si="572"/>
        <v>0.98479000000000005</v>
      </c>
      <c r="BZ1890" s="326">
        <f t="shared" si="579"/>
        <v>100.66105464109098</v>
      </c>
      <c r="CA1890" s="296" t="str">
        <f t="shared" si="580"/>
        <v/>
      </c>
    </row>
    <row r="1891" spans="34:79" x14ac:dyDescent="0.25">
      <c r="AH1891" s="332">
        <v>44662</v>
      </c>
      <c r="AI1891" s="2" t="s">
        <v>108</v>
      </c>
      <c r="AJ1891" s="2" t="s">
        <v>155</v>
      </c>
      <c r="AK1891" s="323">
        <v>48214</v>
      </c>
      <c r="AL1891" s="323">
        <v>48579</v>
      </c>
      <c r="AM1891" s="324">
        <v>8784</v>
      </c>
      <c r="AN1891" s="325">
        <v>99.03</v>
      </c>
      <c r="AO1891" s="274">
        <f t="shared" si="567"/>
        <v>1.02172</v>
      </c>
      <c r="AP1891" s="326">
        <f t="shared" si="573"/>
        <v>96.924793485495059</v>
      </c>
      <c r="AQ1891" s="296" t="str">
        <f t="shared" si="574"/>
        <v/>
      </c>
      <c r="AS1891" s="332">
        <v>44687</v>
      </c>
      <c r="AT1891" s="2" t="s">
        <v>115</v>
      </c>
      <c r="AU1891" s="2" t="s">
        <v>135</v>
      </c>
      <c r="AV1891" s="323">
        <v>45658</v>
      </c>
      <c r="AW1891" s="323">
        <v>45747</v>
      </c>
      <c r="AX1891" s="324">
        <v>2159</v>
      </c>
      <c r="AY1891" s="325"/>
      <c r="AZ1891" s="274">
        <f t="shared" si="568"/>
        <v>1.0359100000000001</v>
      </c>
      <c r="BA1891" s="326" t="str">
        <f t="shared" si="575"/>
        <v/>
      </c>
      <c r="BB1891" s="296" t="str">
        <f t="shared" si="576"/>
        <v/>
      </c>
      <c r="BC1891" t="str">
        <f t="shared" si="569"/>
        <v/>
      </c>
      <c r="BF1891" s="332">
        <v>45050</v>
      </c>
      <c r="BG1891" s="2" t="s">
        <v>115</v>
      </c>
      <c r="BH1891" s="2" t="s">
        <v>138</v>
      </c>
      <c r="BI1891" s="323">
        <v>46023</v>
      </c>
      <c r="BJ1891" s="323">
        <v>46112</v>
      </c>
      <c r="BK1891" s="324">
        <v>2159</v>
      </c>
      <c r="BL1891" s="325"/>
      <c r="BM1891" s="274">
        <f t="shared" si="570"/>
        <v>0.97533000000000003</v>
      </c>
      <c r="BN1891" s="326" t="str">
        <f t="shared" si="577"/>
        <v/>
      </c>
      <c r="BO1891" s="296" t="str">
        <f t="shared" si="578"/>
        <v/>
      </c>
      <c r="BP1891" t="str">
        <f t="shared" si="571"/>
        <v/>
      </c>
      <c r="BR1891" s="332">
        <v>45022</v>
      </c>
      <c r="BS1891" s="2" t="s">
        <v>108</v>
      </c>
      <c r="BT1891" s="2" t="s">
        <v>158</v>
      </c>
      <c r="BU1891" s="323">
        <v>48580</v>
      </c>
      <c r="BV1891" s="323">
        <v>48944</v>
      </c>
      <c r="BW1891" s="324">
        <v>8760</v>
      </c>
      <c r="BX1891" s="325">
        <v>98.91</v>
      </c>
      <c r="BY1891" s="274">
        <f t="shared" si="572"/>
        <v>0.98479000000000005</v>
      </c>
      <c r="BZ1891" s="326">
        <f t="shared" si="579"/>
        <v>100.43765675930908</v>
      </c>
      <c r="CA1891" s="296" t="str">
        <f t="shared" si="580"/>
        <v/>
      </c>
    </row>
    <row r="1892" spans="34:79" x14ac:dyDescent="0.25">
      <c r="AH1892" s="332">
        <v>44659</v>
      </c>
      <c r="AI1892" s="2" t="s">
        <v>108</v>
      </c>
      <c r="AJ1892" s="2" t="s">
        <v>110</v>
      </c>
      <c r="AK1892" s="323">
        <v>44927</v>
      </c>
      <c r="AL1892" s="323">
        <v>45291</v>
      </c>
      <c r="AM1892" s="324">
        <v>8760</v>
      </c>
      <c r="AN1892" s="325">
        <v>193.88</v>
      </c>
      <c r="AO1892" s="274">
        <f t="shared" si="567"/>
        <v>1.02172</v>
      </c>
      <c r="AP1892" s="326">
        <f t="shared" si="573"/>
        <v>189.75844654112672</v>
      </c>
      <c r="AQ1892" s="296" t="str">
        <f t="shared" si="574"/>
        <v/>
      </c>
      <c r="AS1892" s="332">
        <v>44686</v>
      </c>
      <c r="AT1892" s="2" t="s">
        <v>115</v>
      </c>
      <c r="AU1892" s="2" t="s">
        <v>200</v>
      </c>
      <c r="AV1892" s="323">
        <v>44743</v>
      </c>
      <c r="AW1892" s="323">
        <v>44834</v>
      </c>
      <c r="AX1892" s="324">
        <v>2208</v>
      </c>
      <c r="AY1892" s="325">
        <v>241.91</v>
      </c>
      <c r="AZ1892" s="274">
        <f t="shared" si="568"/>
        <v>1.0359100000000001</v>
      </c>
      <c r="BA1892" s="326">
        <f t="shared" si="575"/>
        <v>233.52414785068197</v>
      </c>
      <c r="BB1892" s="296" t="str">
        <f t="shared" si="576"/>
        <v/>
      </c>
      <c r="BC1892" t="str">
        <f t="shared" si="569"/>
        <v/>
      </c>
      <c r="BF1892" s="332">
        <v>45049</v>
      </c>
      <c r="BG1892" s="2" t="s">
        <v>115</v>
      </c>
      <c r="BH1892" s="2" t="s">
        <v>137</v>
      </c>
      <c r="BI1892" s="323">
        <v>45108</v>
      </c>
      <c r="BJ1892" s="323">
        <v>45199</v>
      </c>
      <c r="BK1892" s="324">
        <v>2208</v>
      </c>
      <c r="BL1892" s="325">
        <v>104.72</v>
      </c>
      <c r="BM1892" s="274">
        <f t="shared" si="570"/>
        <v>0.97533000000000003</v>
      </c>
      <c r="BN1892" s="326">
        <f t="shared" si="577"/>
        <v>107.36878799995898</v>
      </c>
      <c r="BO1892" s="296" t="str">
        <f t="shared" si="578"/>
        <v/>
      </c>
      <c r="BP1892" t="str">
        <f t="shared" si="571"/>
        <v/>
      </c>
      <c r="BR1892" s="332">
        <v>45021</v>
      </c>
      <c r="BS1892" s="2" t="s">
        <v>108</v>
      </c>
      <c r="BT1892" s="2" t="s">
        <v>111</v>
      </c>
      <c r="BU1892" s="323">
        <v>45292</v>
      </c>
      <c r="BV1892" s="323">
        <v>45657</v>
      </c>
      <c r="BW1892" s="324">
        <v>8784</v>
      </c>
      <c r="BX1892" s="325">
        <v>147.12</v>
      </c>
      <c r="BY1892" s="274">
        <f t="shared" si="572"/>
        <v>0.98479000000000005</v>
      </c>
      <c r="BZ1892" s="326">
        <f t="shared" si="579"/>
        <v>149.39225621706152</v>
      </c>
      <c r="CA1892" s="296">
        <f t="shared" si="580"/>
        <v>149.39225621706152</v>
      </c>
    </row>
    <row r="1893" spans="34:79" x14ac:dyDescent="0.25">
      <c r="AH1893" s="332">
        <v>44659</v>
      </c>
      <c r="AI1893" s="2" t="s">
        <v>108</v>
      </c>
      <c r="AJ1893" s="2" t="s">
        <v>111</v>
      </c>
      <c r="AK1893" s="323">
        <v>45292</v>
      </c>
      <c r="AL1893" s="323">
        <v>45657</v>
      </c>
      <c r="AM1893" s="324">
        <v>8784</v>
      </c>
      <c r="AN1893" s="325">
        <v>137.5</v>
      </c>
      <c r="AO1893" s="274">
        <f t="shared" si="567"/>
        <v>1.02172</v>
      </c>
      <c r="AP1893" s="326">
        <f t="shared" si="573"/>
        <v>134.57698782445289</v>
      </c>
      <c r="AQ1893" s="296">
        <f t="shared" si="574"/>
        <v>134.57698782445289</v>
      </c>
      <c r="AS1893" s="332">
        <v>44686</v>
      </c>
      <c r="AT1893" s="2" t="s">
        <v>115</v>
      </c>
      <c r="AU1893" s="2" t="s">
        <v>186</v>
      </c>
      <c r="AV1893" s="323">
        <v>44835</v>
      </c>
      <c r="AW1893" s="323">
        <v>44926</v>
      </c>
      <c r="AX1893" s="324">
        <v>2209</v>
      </c>
      <c r="AY1893" s="325">
        <v>272.39999999999998</v>
      </c>
      <c r="AZ1893" s="274">
        <f t="shared" si="568"/>
        <v>1.0359100000000001</v>
      </c>
      <c r="BA1893" s="326">
        <f t="shared" si="575"/>
        <v>262.95720670714633</v>
      </c>
      <c r="BB1893" s="296" t="str">
        <f t="shared" si="576"/>
        <v/>
      </c>
      <c r="BC1893" t="str">
        <f t="shared" si="569"/>
        <v/>
      </c>
      <c r="BF1893" s="332">
        <v>45049</v>
      </c>
      <c r="BG1893" s="2" t="s">
        <v>115</v>
      </c>
      <c r="BH1893" s="2" t="s">
        <v>116</v>
      </c>
      <c r="BI1893" s="323">
        <v>45200</v>
      </c>
      <c r="BJ1893" s="323">
        <v>45291</v>
      </c>
      <c r="BK1893" s="324">
        <v>2209</v>
      </c>
      <c r="BL1893" s="325">
        <v>141.13</v>
      </c>
      <c r="BM1893" s="274">
        <f t="shared" si="570"/>
        <v>0.97533000000000003</v>
      </c>
      <c r="BN1893" s="326">
        <f t="shared" si="577"/>
        <v>144.69974265120521</v>
      </c>
      <c r="BO1893" s="296">
        <f t="shared" si="578"/>
        <v>144.69974265120521</v>
      </c>
      <c r="BP1893">
        <f t="shared" si="571"/>
        <v>1</v>
      </c>
      <c r="BR1893" s="332">
        <v>45021</v>
      </c>
      <c r="BS1893" s="2" t="s">
        <v>108</v>
      </c>
      <c r="BT1893" s="2" t="s">
        <v>135</v>
      </c>
      <c r="BU1893" s="323">
        <v>45658</v>
      </c>
      <c r="BV1893" s="323">
        <v>46022</v>
      </c>
      <c r="BW1893" s="324">
        <v>8760</v>
      </c>
      <c r="BX1893" s="325">
        <v>126.43</v>
      </c>
      <c r="BY1893" s="274">
        <f t="shared" si="572"/>
        <v>0.98479000000000005</v>
      </c>
      <c r="BZ1893" s="326">
        <f t="shared" si="579"/>
        <v>128.38270088039073</v>
      </c>
      <c r="CA1893" s="296" t="str">
        <f t="shared" si="580"/>
        <v/>
      </c>
    </row>
    <row r="1894" spans="34:79" x14ac:dyDescent="0.25">
      <c r="AH1894" s="332">
        <v>44659</v>
      </c>
      <c r="AI1894" s="2" t="s">
        <v>108</v>
      </c>
      <c r="AJ1894" s="2" t="s">
        <v>135</v>
      </c>
      <c r="AK1894" s="323">
        <v>45658</v>
      </c>
      <c r="AL1894" s="323">
        <v>46022</v>
      </c>
      <c r="AM1894" s="324">
        <v>8760</v>
      </c>
      <c r="AN1894" s="325">
        <v>117.17</v>
      </c>
      <c r="AO1894" s="274">
        <f t="shared" si="567"/>
        <v>1.02172</v>
      </c>
      <c r="AP1894" s="326">
        <f t="shared" si="573"/>
        <v>114.67916846102651</v>
      </c>
      <c r="AQ1894" s="296" t="str">
        <f t="shared" si="574"/>
        <v/>
      </c>
      <c r="AS1894" s="332">
        <v>44686</v>
      </c>
      <c r="AT1894" s="2" t="s">
        <v>115</v>
      </c>
      <c r="AU1894" s="2" t="s">
        <v>110</v>
      </c>
      <c r="AV1894" s="323">
        <v>44927</v>
      </c>
      <c r="AW1894" s="323">
        <v>45016</v>
      </c>
      <c r="AX1894" s="324">
        <v>2159</v>
      </c>
      <c r="AY1894" s="325">
        <v>273.5</v>
      </c>
      <c r="AZ1894" s="274">
        <f t="shared" si="568"/>
        <v>1.0359100000000001</v>
      </c>
      <c r="BA1894" s="326">
        <f t="shared" si="575"/>
        <v>264.01907501616932</v>
      </c>
      <c r="BB1894" s="296" t="str">
        <f t="shared" si="576"/>
        <v/>
      </c>
      <c r="BC1894" t="str">
        <f t="shared" si="569"/>
        <v/>
      </c>
      <c r="BF1894" s="332">
        <v>45049</v>
      </c>
      <c r="BG1894" s="2" t="s">
        <v>115</v>
      </c>
      <c r="BH1894" s="2" t="s">
        <v>111</v>
      </c>
      <c r="BI1894" s="323">
        <v>45292</v>
      </c>
      <c r="BJ1894" s="323">
        <v>45382</v>
      </c>
      <c r="BK1894" s="324">
        <v>2183</v>
      </c>
      <c r="BL1894" s="325">
        <v>163.44999999999999</v>
      </c>
      <c r="BM1894" s="274">
        <f t="shared" si="570"/>
        <v>0.97533000000000003</v>
      </c>
      <c r="BN1894" s="326">
        <f t="shared" si="577"/>
        <v>167.58430479940122</v>
      </c>
      <c r="BO1894" s="296">
        <f t="shared" si="578"/>
        <v>167.58430479940122</v>
      </c>
      <c r="BP1894">
        <f t="shared" si="571"/>
        <v>1</v>
      </c>
      <c r="BR1894" s="332">
        <v>45021</v>
      </c>
      <c r="BS1894" s="2" t="s">
        <v>108</v>
      </c>
      <c r="BT1894" s="2" t="s">
        <v>138</v>
      </c>
      <c r="BU1894" s="323">
        <v>46023</v>
      </c>
      <c r="BV1894" s="323">
        <v>46387</v>
      </c>
      <c r="BW1894" s="324">
        <v>8760</v>
      </c>
      <c r="BX1894" s="325">
        <v>111</v>
      </c>
      <c r="BY1894" s="274">
        <f t="shared" si="572"/>
        <v>0.98479000000000005</v>
      </c>
      <c r="BZ1894" s="326">
        <f t="shared" si="579"/>
        <v>112.71438580814183</v>
      </c>
      <c r="CA1894" s="296" t="str">
        <f t="shared" si="580"/>
        <v/>
      </c>
    </row>
    <row r="1895" spans="34:79" x14ac:dyDescent="0.25">
      <c r="AH1895" s="332">
        <v>44659</v>
      </c>
      <c r="AI1895" s="2" t="s">
        <v>108</v>
      </c>
      <c r="AJ1895" s="2" t="s">
        <v>138</v>
      </c>
      <c r="AK1895" s="323">
        <v>46023</v>
      </c>
      <c r="AL1895" s="323">
        <v>46387</v>
      </c>
      <c r="AM1895" s="324">
        <v>8760</v>
      </c>
      <c r="AN1895" s="325">
        <v>102.63</v>
      </c>
      <c r="AO1895" s="274">
        <f t="shared" si="567"/>
        <v>1.02172</v>
      </c>
      <c r="AP1895" s="326">
        <f t="shared" si="573"/>
        <v>100.44826371217164</v>
      </c>
      <c r="AQ1895" s="296" t="str">
        <f t="shared" si="574"/>
        <v/>
      </c>
      <c r="AS1895" s="332">
        <v>44686</v>
      </c>
      <c r="AT1895" s="2" t="s">
        <v>115</v>
      </c>
      <c r="AU1895" s="2" t="s">
        <v>134</v>
      </c>
      <c r="AV1895" s="323">
        <v>45017</v>
      </c>
      <c r="AW1895" s="323">
        <v>45107</v>
      </c>
      <c r="AX1895" s="324">
        <v>2184</v>
      </c>
      <c r="AY1895" s="325">
        <v>193.37</v>
      </c>
      <c r="AZ1895" s="274">
        <f t="shared" si="568"/>
        <v>1.0359100000000001</v>
      </c>
      <c r="BA1895" s="326">
        <f t="shared" si="575"/>
        <v>186.66679537797683</v>
      </c>
      <c r="BB1895" s="296" t="str">
        <f t="shared" si="576"/>
        <v/>
      </c>
      <c r="BC1895" t="str">
        <f t="shared" si="569"/>
        <v/>
      </c>
      <c r="BF1895" s="332">
        <v>45049</v>
      </c>
      <c r="BG1895" s="2" t="s">
        <v>115</v>
      </c>
      <c r="BH1895" s="2" t="s">
        <v>117</v>
      </c>
      <c r="BI1895" s="323">
        <v>45383</v>
      </c>
      <c r="BJ1895" s="323">
        <v>45473</v>
      </c>
      <c r="BK1895" s="324">
        <v>2184</v>
      </c>
      <c r="BL1895" s="325">
        <v>126.9</v>
      </c>
      <c r="BM1895" s="274">
        <f t="shared" si="570"/>
        <v>0.97533000000000003</v>
      </c>
      <c r="BN1895" s="326">
        <f t="shared" si="577"/>
        <v>130.10980898772723</v>
      </c>
      <c r="BO1895" s="296">
        <f t="shared" si="578"/>
        <v>130.10980898772723</v>
      </c>
      <c r="BP1895">
        <f t="shared" si="571"/>
        <v>1</v>
      </c>
      <c r="BR1895" s="332">
        <v>45021</v>
      </c>
      <c r="BS1895" s="2" t="s">
        <v>108</v>
      </c>
      <c r="BT1895" s="2" t="s">
        <v>141</v>
      </c>
      <c r="BU1895" s="323">
        <v>46388</v>
      </c>
      <c r="BV1895" s="323">
        <v>46752</v>
      </c>
      <c r="BW1895" s="324">
        <v>8760</v>
      </c>
      <c r="BX1895" s="325">
        <v>102.75</v>
      </c>
      <c r="BY1895" s="274">
        <f t="shared" si="572"/>
        <v>0.98479000000000005</v>
      </c>
      <c r="BZ1895" s="326">
        <f t="shared" si="579"/>
        <v>104.33696524132048</v>
      </c>
      <c r="CA1895" s="296" t="str">
        <f t="shared" si="580"/>
        <v/>
      </c>
    </row>
    <row r="1896" spans="34:79" x14ac:dyDescent="0.25">
      <c r="AH1896" s="332">
        <v>44659</v>
      </c>
      <c r="AI1896" s="2" t="s">
        <v>108</v>
      </c>
      <c r="AJ1896" s="2" t="s">
        <v>141</v>
      </c>
      <c r="AK1896" s="323">
        <v>46388</v>
      </c>
      <c r="AL1896" s="323">
        <v>46752</v>
      </c>
      <c r="AM1896" s="324">
        <v>8760</v>
      </c>
      <c r="AN1896" s="325">
        <v>103.43</v>
      </c>
      <c r="AO1896" s="274">
        <f t="shared" si="567"/>
        <v>1.02172</v>
      </c>
      <c r="AP1896" s="326">
        <f t="shared" si="573"/>
        <v>101.23125709587755</v>
      </c>
      <c r="AQ1896" s="296" t="str">
        <f t="shared" si="574"/>
        <v/>
      </c>
      <c r="AS1896" s="332">
        <v>44686</v>
      </c>
      <c r="AT1896" s="2" t="s">
        <v>115</v>
      </c>
      <c r="AU1896" s="2" t="s">
        <v>137</v>
      </c>
      <c r="AV1896" s="323">
        <v>45108</v>
      </c>
      <c r="AW1896" s="323">
        <v>45199</v>
      </c>
      <c r="AX1896" s="324">
        <v>2208</v>
      </c>
      <c r="AY1896" s="325">
        <v>192.91</v>
      </c>
      <c r="AZ1896" s="274">
        <f t="shared" si="568"/>
        <v>1.0359100000000001</v>
      </c>
      <c r="BA1896" s="326">
        <f t="shared" si="575"/>
        <v>186.22274135783994</v>
      </c>
      <c r="BB1896" s="296" t="str">
        <f t="shared" si="576"/>
        <v/>
      </c>
      <c r="BC1896" t="str">
        <f t="shared" si="569"/>
        <v/>
      </c>
      <c r="BF1896" s="332">
        <v>45049</v>
      </c>
      <c r="BG1896" s="2" t="s">
        <v>115</v>
      </c>
      <c r="BH1896" s="2" t="s">
        <v>118</v>
      </c>
      <c r="BI1896" s="323">
        <v>45474</v>
      </c>
      <c r="BJ1896" s="323">
        <v>45565</v>
      </c>
      <c r="BK1896" s="324">
        <v>2208</v>
      </c>
      <c r="BL1896" s="325">
        <v>128.94</v>
      </c>
      <c r="BM1896" s="274">
        <f t="shared" si="570"/>
        <v>0.97533000000000003</v>
      </c>
      <c r="BN1896" s="326">
        <f t="shared" si="577"/>
        <v>132.20140875396018</v>
      </c>
      <c r="BO1896" s="296">
        <f t="shared" si="578"/>
        <v>132.20140875396018</v>
      </c>
      <c r="BP1896">
        <f t="shared" si="571"/>
        <v>1</v>
      </c>
      <c r="BR1896" s="332">
        <v>45021</v>
      </c>
      <c r="BS1896" s="2" t="s">
        <v>108</v>
      </c>
      <c r="BT1896" s="2" t="s">
        <v>143</v>
      </c>
      <c r="BU1896" s="323">
        <v>46753</v>
      </c>
      <c r="BV1896" s="323">
        <v>47118</v>
      </c>
      <c r="BW1896" s="324">
        <v>8784</v>
      </c>
      <c r="BX1896" s="325">
        <v>103.92</v>
      </c>
      <c r="BY1896" s="274">
        <f t="shared" si="572"/>
        <v>0.98479000000000005</v>
      </c>
      <c r="BZ1896" s="326">
        <f t="shared" si="579"/>
        <v>105.52503579443332</v>
      </c>
      <c r="CA1896" s="296" t="str">
        <f t="shared" si="580"/>
        <v/>
      </c>
    </row>
    <row r="1897" spans="34:79" x14ac:dyDescent="0.25">
      <c r="AH1897" s="332">
        <v>44659</v>
      </c>
      <c r="AI1897" s="2" t="s">
        <v>108</v>
      </c>
      <c r="AJ1897" s="2" t="s">
        <v>143</v>
      </c>
      <c r="AK1897" s="323">
        <v>46753</v>
      </c>
      <c r="AL1897" s="323">
        <v>47118</v>
      </c>
      <c r="AM1897" s="324">
        <v>8784</v>
      </c>
      <c r="AN1897" s="325">
        <v>102.83</v>
      </c>
      <c r="AO1897" s="274">
        <f t="shared" si="567"/>
        <v>1.02172</v>
      </c>
      <c r="AP1897" s="326">
        <f t="shared" si="573"/>
        <v>100.64401205809811</v>
      </c>
      <c r="AQ1897" s="296" t="str">
        <f t="shared" si="574"/>
        <v/>
      </c>
      <c r="AS1897" s="332">
        <v>44686</v>
      </c>
      <c r="AT1897" s="2" t="s">
        <v>115</v>
      </c>
      <c r="AU1897" s="2" t="s">
        <v>116</v>
      </c>
      <c r="AV1897" s="323">
        <v>45200</v>
      </c>
      <c r="AW1897" s="323">
        <v>45291</v>
      </c>
      <c r="AX1897" s="324">
        <v>2209</v>
      </c>
      <c r="AY1897" s="325">
        <v>237.25</v>
      </c>
      <c r="AZ1897" s="274">
        <f t="shared" si="568"/>
        <v>1.0359100000000001</v>
      </c>
      <c r="BA1897" s="326">
        <f t="shared" si="575"/>
        <v>229.02568755973007</v>
      </c>
      <c r="BB1897" s="296" t="str">
        <f t="shared" si="576"/>
        <v/>
      </c>
      <c r="BC1897">
        <f t="shared" si="569"/>
        <v>1</v>
      </c>
      <c r="BF1897" s="332">
        <v>45049</v>
      </c>
      <c r="BG1897" s="2" t="s">
        <v>115</v>
      </c>
      <c r="BH1897" s="2" t="s">
        <v>140</v>
      </c>
      <c r="BI1897" s="323">
        <v>45566</v>
      </c>
      <c r="BJ1897" s="323">
        <v>45657</v>
      </c>
      <c r="BK1897" s="324">
        <v>2209</v>
      </c>
      <c r="BL1897" s="325">
        <v>157.26</v>
      </c>
      <c r="BM1897" s="274">
        <f t="shared" si="570"/>
        <v>0.97533000000000003</v>
      </c>
      <c r="BN1897" s="326">
        <f t="shared" si="577"/>
        <v>161.23773492048844</v>
      </c>
      <c r="BO1897" s="296" t="str">
        <f t="shared" si="578"/>
        <v/>
      </c>
      <c r="BP1897" t="str">
        <f t="shared" si="571"/>
        <v/>
      </c>
      <c r="BR1897" s="332">
        <v>45021</v>
      </c>
      <c r="BS1897" s="2" t="s">
        <v>108</v>
      </c>
      <c r="BT1897" s="2" t="s">
        <v>146</v>
      </c>
      <c r="BU1897" s="323">
        <v>47119</v>
      </c>
      <c r="BV1897" s="323">
        <v>47483</v>
      </c>
      <c r="BW1897" s="324">
        <v>8760</v>
      </c>
      <c r="BX1897" s="325">
        <v>101.03</v>
      </c>
      <c r="BY1897" s="274">
        <f t="shared" si="572"/>
        <v>0.98479000000000005</v>
      </c>
      <c r="BZ1897" s="326">
        <f t="shared" si="579"/>
        <v>102.59039998375287</v>
      </c>
      <c r="CA1897" s="296" t="str">
        <f t="shared" si="580"/>
        <v/>
      </c>
    </row>
    <row r="1898" spans="34:79" x14ac:dyDescent="0.25">
      <c r="AH1898" s="332">
        <v>44659</v>
      </c>
      <c r="AI1898" s="2" t="s">
        <v>108</v>
      </c>
      <c r="AJ1898" s="2" t="s">
        <v>146</v>
      </c>
      <c r="AK1898" s="323">
        <v>47119</v>
      </c>
      <c r="AL1898" s="323">
        <v>47483</v>
      </c>
      <c r="AM1898" s="324">
        <v>8760</v>
      </c>
      <c r="AN1898" s="325">
        <v>99.96</v>
      </c>
      <c r="AO1898" s="274">
        <f t="shared" si="567"/>
        <v>1.02172</v>
      </c>
      <c r="AP1898" s="326">
        <f t="shared" si="573"/>
        <v>97.835023294053158</v>
      </c>
      <c r="AQ1898" s="296" t="str">
        <f t="shared" si="574"/>
        <v/>
      </c>
      <c r="AS1898" s="332">
        <v>44686</v>
      </c>
      <c r="AT1898" s="2" t="s">
        <v>115</v>
      </c>
      <c r="AU1898" s="2" t="s">
        <v>111</v>
      </c>
      <c r="AV1898" s="323">
        <v>45292</v>
      </c>
      <c r="AW1898" s="323">
        <v>45382</v>
      </c>
      <c r="AX1898" s="324">
        <v>2183</v>
      </c>
      <c r="AY1898" s="325">
        <v>233.55</v>
      </c>
      <c r="AZ1898" s="274">
        <f t="shared" si="568"/>
        <v>1.0359100000000001</v>
      </c>
      <c r="BA1898" s="326">
        <f t="shared" si="575"/>
        <v>225.45394870210731</v>
      </c>
      <c r="BB1898" s="296" t="str">
        <f t="shared" si="576"/>
        <v/>
      </c>
      <c r="BC1898">
        <f t="shared" si="569"/>
        <v>1</v>
      </c>
      <c r="BF1898" s="332">
        <v>45049</v>
      </c>
      <c r="BG1898" s="2" t="s">
        <v>115</v>
      </c>
      <c r="BH1898" s="2" t="s">
        <v>135</v>
      </c>
      <c r="BI1898" s="323">
        <v>45658</v>
      </c>
      <c r="BJ1898" s="323">
        <v>45747</v>
      </c>
      <c r="BK1898" s="324">
        <v>2159</v>
      </c>
      <c r="BL1898" s="325">
        <v>156.63</v>
      </c>
      <c r="BM1898" s="274">
        <f t="shared" si="570"/>
        <v>0.97533000000000003</v>
      </c>
      <c r="BN1898" s="326">
        <f t="shared" si="577"/>
        <v>160.59179969856356</v>
      </c>
      <c r="BO1898" s="296" t="str">
        <f t="shared" si="578"/>
        <v/>
      </c>
      <c r="BP1898" t="str">
        <f t="shared" si="571"/>
        <v/>
      </c>
      <c r="BR1898" s="332">
        <v>45021</v>
      </c>
      <c r="BS1898" s="2" t="s">
        <v>108</v>
      </c>
      <c r="BT1898" s="2" t="s">
        <v>149</v>
      </c>
      <c r="BU1898" s="323">
        <v>47484</v>
      </c>
      <c r="BV1898" s="323">
        <v>47848</v>
      </c>
      <c r="BW1898" s="324">
        <v>8760</v>
      </c>
      <c r="BX1898" s="325">
        <v>101.91</v>
      </c>
      <c r="BY1898" s="274">
        <f t="shared" si="572"/>
        <v>0.98479000000000005</v>
      </c>
      <c r="BZ1898" s="326">
        <f t="shared" si="579"/>
        <v>103.48399151088049</v>
      </c>
      <c r="CA1898" s="296" t="str">
        <f t="shared" si="580"/>
        <v/>
      </c>
    </row>
    <row r="1899" spans="34:79" x14ac:dyDescent="0.25">
      <c r="AH1899" s="332">
        <v>44659</v>
      </c>
      <c r="AI1899" s="2" t="s">
        <v>108</v>
      </c>
      <c r="AJ1899" s="2" t="s">
        <v>149</v>
      </c>
      <c r="AK1899" s="323">
        <v>47484</v>
      </c>
      <c r="AL1899" s="323">
        <v>47848</v>
      </c>
      <c r="AM1899" s="324">
        <v>8760</v>
      </c>
      <c r="AN1899" s="325">
        <v>99.29</v>
      </c>
      <c r="AO1899" s="274">
        <f t="shared" si="567"/>
        <v>1.02172</v>
      </c>
      <c r="AP1899" s="326">
        <f t="shared" si="573"/>
        <v>97.179266335199472</v>
      </c>
      <c r="AQ1899" s="296" t="str">
        <f t="shared" si="574"/>
        <v/>
      </c>
      <c r="AS1899" s="332">
        <v>44686</v>
      </c>
      <c r="AT1899" s="2" t="s">
        <v>115</v>
      </c>
      <c r="AU1899" s="2" t="s">
        <v>117</v>
      </c>
      <c r="AV1899" s="323">
        <v>45383</v>
      </c>
      <c r="AW1899" s="323">
        <v>45473</v>
      </c>
      <c r="AX1899" s="324">
        <v>2184</v>
      </c>
      <c r="AY1899" s="325">
        <v>162.12</v>
      </c>
      <c r="AZ1899" s="274">
        <f t="shared" si="568"/>
        <v>1.0359100000000001</v>
      </c>
      <c r="BA1899" s="326">
        <f t="shared" si="575"/>
        <v>156.50008205346023</v>
      </c>
      <c r="BB1899" s="296" t="str">
        <f t="shared" si="576"/>
        <v/>
      </c>
      <c r="BC1899">
        <f t="shared" si="569"/>
        <v>1</v>
      </c>
      <c r="BF1899" s="332">
        <v>45049</v>
      </c>
      <c r="BG1899" s="2" t="s">
        <v>115</v>
      </c>
      <c r="BH1899" s="2" t="s">
        <v>145</v>
      </c>
      <c r="BI1899" s="323">
        <v>45748</v>
      </c>
      <c r="BJ1899" s="323">
        <v>45838</v>
      </c>
      <c r="BK1899" s="324">
        <v>2184</v>
      </c>
      <c r="BL1899" s="325">
        <v>99.64</v>
      </c>
      <c r="BM1899" s="274">
        <f t="shared" si="570"/>
        <v>0.97533000000000003</v>
      </c>
      <c r="BN1899" s="326">
        <f t="shared" si="577"/>
        <v>102.16029446443767</v>
      </c>
      <c r="BO1899" s="296" t="str">
        <f t="shared" si="578"/>
        <v/>
      </c>
      <c r="BP1899" t="str">
        <f t="shared" si="571"/>
        <v/>
      </c>
      <c r="BR1899" s="332">
        <v>45021</v>
      </c>
      <c r="BS1899" s="2" t="s">
        <v>108</v>
      </c>
      <c r="BT1899" s="2" t="s">
        <v>153</v>
      </c>
      <c r="BU1899" s="323">
        <v>47849</v>
      </c>
      <c r="BV1899" s="323">
        <v>48213</v>
      </c>
      <c r="BW1899" s="324">
        <v>8760</v>
      </c>
      <c r="BX1899" s="325">
        <v>101.76</v>
      </c>
      <c r="BY1899" s="274">
        <f t="shared" si="572"/>
        <v>0.98479000000000005</v>
      </c>
      <c r="BZ1899" s="326">
        <f t="shared" si="579"/>
        <v>103.33167477330193</v>
      </c>
      <c r="CA1899" s="296" t="str">
        <f t="shared" si="580"/>
        <v/>
      </c>
    </row>
    <row r="1900" spans="34:79" x14ac:dyDescent="0.25">
      <c r="AH1900" s="332">
        <v>44659</v>
      </c>
      <c r="AI1900" s="2" t="s">
        <v>108</v>
      </c>
      <c r="AJ1900" s="2" t="s">
        <v>153</v>
      </c>
      <c r="AK1900" s="323">
        <v>47849</v>
      </c>
      <c r="AL1900" s="323">
        <v>48213</v>
      </c>
      <c r="AM1900" s="324">
        <v>8760</v>
      </c>
      <c r="AN1900" s="325">
        <v>98.67</v>
      </c>
      <c r="AO1900" s="274">
        <f t="shared" si="567"/>
        <v>1.02172</v>
      </c>
      <c r="AP1900" s="326">
        <f t="shared" si="573"/>
        <v>96.572446462827401</v>
      </c>
      <c r="AQ1900" s="296" t="str">
        <f t="shared" si="574"/>
        <v/>
      </c>
      <c r="AS1900" s="332">
        <v>44686</v>
      </c>
      <c r="AT1900" s="2" t="s">
        <v>115</v>
      </c>
      <c r="AU1900" s="2" t="s">
        <v>118</v>
      </c>
      <c r="AV1900" s="323">
        <v>45474</v>
      </c>
      <c r="AW1900" s="323">
        <v>45565</v>
      </c>
      <c r="AX1900" s="324">
        <v>2208</v>
      </c>
      <c r="AY1900" s="325">
        <v>158.44</v>
      </c>
      <c r="AZ1900" s="274">
        <f t="shared" si="568"/>
        <v>1.0359100000000001</v>
      </c>
      <c r="BA1900" s="326">
        <f t="shared" si="575"/>
        <v>152.94764989236515</v>
      </c>
      <c r="BB1900" s="296" t="str">
        <f t="shared" si="576"/>
        <v/>
      </c>
      <c r="BC1900">
        <f t="shared" si="569"/>
        <v>1</v>
      </c>
      <c r="BF1900" s="332">
        <v>45049</v>
      </c>
      <c r="BG1900" s="2" t="s">
        <v>115</v>
      </c>
      <c r="BH1900" s="2" t="s">
        <v>148</v>
      </c>
      <c r="BI1900" s="323">
        <v>45839</v>
      </c>
      <c r="BJ1900" s="323">
        <v>45930</v>
      </c>
      <c r="BK1900" s="324">
        <v>2208</v>
      </c>
      <c r="BL1900" s="325">
        <v>99.64</v>
      </c>
      <c r="BM1900" s="274">
        <f t="shared" si="570"/>
        <v>0.97533000000000003</v>
      </c>
      <c r="BN1900" s="326">
        <f t="shared" si="577"/>
        <v>102.16029446443767</v>
      </c>
      <c r="BO1900" s="296" t="str">
        <f t="shared" si="578"/>
        <v/>
      </c>
      <c r="BP1900" t="str">
        <f t="shared" si="571"/>
        <v/>
      </c>
      <c r="BR1900" s="332">
        <v>45021</v>
      </c>
      <c r="BS1900" s="2" t="s">
        <v>108</v>
      </c>
      <c r="BT1900" s="2" t="s">
        <v>155</v>
      </c>
      <c r="BU1900" s="323">
        <v>48214</v>
      </c>
      <c r="BV1900" s="323">
        <v>48579</v>
      </c>
      <c r="BW1900" s="324">
        <v>8784</v>
      </c>
      <c r="BX1900" s="325">
        <v>101.63</v>
      </c>
      <c r="BY1900" s="274">
        <f t="shared" si="572"/>
        <v>0.98479000000000005</v>
      </c>
      <c r="BZ1900" s="326">
        <f t="shared" si="579"/>
        <v>103.19966693406715</v>
      </c>
      <c r="CA1900" s="296" t="str">
        <f t="shared" si="580"/>
        <v/>
      </c>
    </row>
    <row r="1901" spans="34:79" x14ac:dyDescent="0.25">
      <c r="AH1901" s="332">
        <v>44659</v>
      </c>
      <c r="AI1901" s="2" t="s">
        <v>108</v>
      </c>
      <c r="AJ1901" s="2" t="s">
        <v>155</v>
      </c>
      <c r="AK1901" s="323">
        <v>48214</v>
      </c>
      <c r="AL1901" s="323">
        <v>48579</v>
      </c>
      <c r="AM1901" s="324">
        <v>8784</v>
      </c>
      <c r="AN1901" s="325">
        <v>97.9</v>
      </c>
      <c r="AO1901" s="274">
        <f t="shared" si="567"/>
        <v>1.02172</v>
      </c>
      <c r="AP1901" s="326">
        <f t="shared" si="573"/>
        <v>95.818815331010455</v>
      </c>
      <c r="AQ1901" s="296" t="str">
        <f t="shared" si="574"/>
        <v/>
      </c>
      <c r="AS1901" s="332">
        <v>44686</v>
      </c>
      <c r="AT1901" s="2" t="s">
        <v>115</v>
      </c>
      <c r="AU1901" s="2" t="s">
        <v>140</v>
      </c>
      <c r="AV1901" s="323">
        <v>45566</v>
      </c>
      <c r="AW1901" s="323">
        <v>45657</v>
      </c>
      <c r="AX1901" s="324">
        <v>2209</v>
      </c>
      <c r="AY1901" s="325">
        <v>198.11</v>
      </c>
      <c r="AZ1901" s="274">
        <f t="shared" si="568"/>
        <v>1.0359100000000001</v>
      </c>
      <c r="BA1901" s="326">
        <f t="shared" si="575"/>
        <v>191.24248245503952</v>
      </c>
      <c r="BB1901" s="296" t="str">
        <f t="shared" si="576"/>
        <v/>
      </c>
      <c r="BC1901" t="str">
        <f t="shared" si="569"/>
        <v/>
      </c>
      <c r="BF1901" s="332">
        <v>45049</v>
      </c>
      <c r="BG1901" s="2" t="s">
        <v>115</v>
      </c>
      <c r="BH1901" s="2" t="s">
        <v>152</v>
      </c>
      <c r="BI1901" s="323">
        <v>45931</v>
      </c>
      <c r="BJ1901" s="323">
        <v>46022</v>
      </c>
      <c r="BK1901" s="324">
        <v>2209</v>
      </c>
      <c r="BL1901" s="325">
        <v>138.94999999999999</v>
      </c>
      <c r="BM1901" s="274">
        <f t="shared" si="570"/>
        <v>0.97533000000000003</v>
      </c>
      <c r="BN1901" s="326">
        <f t="shared" si="577"/>
        <v>142.46460172454451</v>
      </c>
      <c r="BO1901" s="296" t="str">
        <f t="shared" si="578"/>
        <v/>
      </c>
      <c r="BP1901" t="str">
        <f t="shared" si="571"/>
        <v/>
      </c>
      <c r="BR1901" s="332">
        <v>45021</v>
      </c>
      <c r="BS1901" s="2" t="s">
        <v>108</v>
      </c>
      <c r="BT1901" s="2" t="s">
        <v>158</v>
      </c>
      <c r="BU1901" s="323">
        <v>48580</v>
      </c>
      <c r="BV1901" s="323">
        <v>48944</v>
      </c>
      <c r="BW1901" s="324">
        <v>8760</v>
      </c>
      <c r="BX1901" s="325">
        <v>101.41</v>
      </c>
      <c r="BY1901" s="274">
        <f t="shared" si="572"/>
        <v>0.98479000000000005</v>
      </c>
      <c r="BZ1901" s="326">
        <f t="shared" si="579"/>
        <v>102.97626905228525</v>
      </c>
      <c r="CA1901" s="296" t="str">
        <f t="shared" si="580"/>
        <v/>
      </c>
    </row>
    <row r="1902" spans="34:79" x14ac:dyDescent="0.25">
      <c r="AH1902" s="332">
        <v>44658</v>
      </c>
      <c r="AI1902" s="2" t="s">
        <v>108</v>
      </c>
      <c r="AJ1902" s="2" t="s">
        <v>110</v>
      </c>
      <c r="AK1902" s="323">
        <v>44927</v>
      </c>
      <c r="AL1902" s="323">
        <v>45291</v>
      </c>
      <c r="AM1902" s="324">
        <v>8760</v>
      </c>
      <c r="AN1902" s="325">
        <v>191.41</v>
      </c>
      <c r="AO1902" s="274">
        <f t="shared" si="567"/>
        <v>1.02172</v>
      </c>
      <c r="AP1902" s="326">
        <f t="shared" si="573"/>
        <v>187.34095446893474</v>
      </c>
      <c r="AQ1902" s="296" t="str">
        <f t="shared" si="574"/>
        <v/>
      </c>
      <c r="AS1902" s="332">
        <v>44686</v>
      </c>
      <c r="AT1902" s="2" t="s">
        <v>115</v>
      </c>
      <c r="AU1902" s="2" t="s">
        <v>135</v>
      </c>
      <c r="AV1902" s="323">
        <v>45658</v>
      </c>
      <c r="AW1902" s="323">
        <v>45747</v>
      </c>
      <c r="AX1902" s="324">
        <v>2159</v>
      </c>
      <c r="AY1902" s="325"/>
      <c r="AZ1902" s="274">
        <f t="shared" si="568"/>
        <v>1.0359100000000001</v>
      </c>
      <c r="BA1902" s="326" t="str">
        <f t="shared" si="575"/>
        <v/>
      </c>
      <c r="BB1902" s="296" t="str">
        <f t="shared" si="576"/>
        <v/>
      </c>
      <c r="BC1902" t="str">
        <f t="shared" si="569"/>
        <v/>
      </c>
      <c r="BF1902" s="332">
        <v>45049</v>
      </c>
      <c r="BG1902" s="2" t="s">
        <v>115</v>
      </c>
      <c r="BH1902" s="2" t="s">
        <v>138</v>
      </c>
      <c r="BI1902" s="323">
        <v>46023</v>
      </c>
      <c r="BJ1902" s="323">
        <v>46112</v>
      </c>
      <c r="BK1902" s="324">
        <v>2159</v>
      </c>
      <c r="BL1902" s="325"/>
      <c r="BM1902" s="274">
        <f t="shared" si="570"/>
        <v>0.97533000000000003</v>
      </c>
      <c r="BN1902" s="326" t="str">
        <f t="shared" si="577"/>
        <v/>
      </c>
      <c r="BO1902" s="296" t="str">
        <f t="shared" si="578"/>
        <v/>
      </c>
      <c r="BP1902" t="str">
        <f t="shared" si="571"/>
        <v/>
      </c>
      <c r="BR1902" s="332">
        <v>45020</v>
      </c>
      <c r="BS1902" s="2" t="s">
        <v>108</v>
      </c>
      <c r="BT1902" s="2" t="s">
        <v>111</v>
      </c>
      <c r="BU1902" s="323">
        <v>45292</v>
      </c>
      <c r="BV1902" s="323">
        <v>45657</v>
      </c>
      <c r="BW1902" s="324">
        <v>8784</v>
      </c>
      <c r="BX1902" s="325">
        <v>152.15</v>
      </c>
      <c r="BY1902" s="274">
        <f t="shared" si="572"/>
        <v>0.98479000000000005</v>
      </c>
      <c r="BZ1902" s="326">
        <f t="shared" si="579"/>
        <v>154.49994415052956</v>
      </c>
      <c r="CA1902" s="296">
        <f t="shared" si="580"/>
        <v>154.49994415052956</v>
      </c>
    </row>
    <row r="1903" spans="34:79" x14ac:dyDescent="0.25">
      <c r="AH1903" s="332">
        <v>44658</v>
      </c>
      <c r="AI1903" s="2" t="s">
        <v>108</v>
      </c>
      <c r="AJ1903" s="2" t="s">
        <v>111</v>
      </c>
      <c r="AK1903" s="323">
        <v>45292</v>
      </c>
      <c r="AL1903" s="323">
        <v>45657</v>
      </c>
      <c r="AM1903" s="324">
        <v>8784</v>
      </c>
      <c r="AN1903" s="325">
        <v>133.5</v>
      </c>
      <c r="AO1903" s="274">
        <f t="shared" si="567"/>
        <v>1.02172</v>
      </c>
      <c r="AP1903" s="326">
        <f t="shared" si="573"/>
        <v>130.66202090592336</v>
      </c>
      <c r="AQ1903" s="296">
        <f t="shared" si="574"/>
        <v>130.66202090592336</v>
      </c>
      <c r="AS1903" s="332">
        <v>44685</v>
      </c>
      <c r="AT1903" s="2" t="s">
        <v>115</v>
      </c>
      <c r="AU1903" s="2" t="s">
        <v>200</v>
      </c>
      <c r="AV1903" s="323">
        <v>44743</v>
      </c>
      <c r="AW1903" s="323">
        <v>44834</v>
      </c>
      <c r="AX1903" s="324">
        <v>2208</v>
      </c>
      <c r="AY1903" s="325">
        <v>235.5</v>
      </c>
      <c r="AZ1903" s="274">
        <f t="shared" si="568"/>
        <v>1.0359100000000001</v>
      </c>
      <c r="BA1903" s="326">
        <f t="shared" si="575"/>
        <v>227.33635161355713</v>
      </c>
      <c r="BB1903" s="296" t="str">
        <f t="shared" si="576"/>
        <v/>
      </c>
      <c r="BC1903" t="str">
        <f t="shared" si="569"/>
        <v/>
      </c>
      <c r="BF1903" s="332">
        <v>45048</v>
      </c>
      <c r="BG1903" s="2" t="s">
        <v>115</v>
      </c>
      <c r="BH1903" s="2" t="s">
        <v>137</v>
      </c>
      <c r="BI1903" s="323">
        <v>45108</v>
      </c>
      <c r="BJ1903" s="323">
        <v>45199</v>
      </c>
      <c r="BK1903" s="324">
        <v>2208</v>
      </c>
      <c r="BL1903" s="325">
        <v>106.92</v>
      </c>
      <c r="BM1903" s="274">
        <f t="shared" si="570"/>
        <v>0.97533000000000003</v>
      </c>
      <c r="BN1903" s="326">
        <f t="shared" si="577"/>
        <v>109.62443480668081</v>
      </c>
      <c r="BO1903" s="296" t="str">
        <f t="shared" si="578"/>
        <v/>
      </c>
      <c r="BP1903" t="str">
        <f t="shared" si="571"/>
        <v/>
      </c>
      <c r="BR1903" s="332">
        <v>45020</v>
      </c>
      <c r="BS1903" s="2" t="s">
        <v>108</v>
      </c>
      <c r="BT1903" s="2" t="s">
        <v>135</v>
      </c>
      <c r="BU1903" s="323">
        <v>45658</v>
      </c>
      <c r="BV1903" s="323">
        <v>46022</v>
      </c>
      <c r="BW1903" s="324">
        <v>8760</v>
      </c>
      <c r="BX1903" s="325">
        <v>130.99</v>
      </c>
      <c r="BY1903" s="274">
        <f t="shared" si="572"/>
        <v>0.98479000000000005</v>
      </c>
      <c r="BZ1903" s="326">
        <f t="shared" si="579"/>
        <v>133.01312970277928</v>
      </c>
      <c r="CA1903" s="296" t="str">
        <f t="shared" si="580"/>
        <v/>
      </c>
    </row>
    <row r="1904" spans="34:79" x14ac:dyDescent="0.25">
      <c r="AH1904" s="332">
        <v>44658</v>
      </c>
      <c r="AI1904" s="2" t="s">
        <v>108</v>
      </c>
      <c r="AJ1904" s="2" t="s">
        <v>135</v>
      </c>
      <c r="AK1904" s="323">
        <v>45658</v>
      </c>
      <c r="AL1904" s="323">
        <v>46022</v>
      </c>
      <c r="AM1904" s="324">
        <v>8760</v>
      </c>
      <c r="AN1904" s="325">
        <v>113.25</v>
      </c>
      <c r="AO1904" s="274">
        <f t="shared" si="567"/>
        <v>1.02172</v>
      </c>
      <c r="AP1904" s="326">
        <f t="shared" si="573"/>
        <v>110.84250088086756</v>
      </c>
      <c r="AQ1904" s="296" t="str">
        <f t="shared" si="574"/>
        <v/>
      </c>
      <c r="AS1904" s="332">
        <v>44685</v>
      </c>
      <c r="AT1904" s="2" t="s">
        <v>115</v>
      </c>
      <c r="AU1904" s="2" t="s">
        <v>186</v>
      </c>
      <c r="AV1904" s="323">
        <v>44835</v>
      </c>
      <c r="AW1904" s="323">
        <v>44926</v>
      </c>
      <c r="AX1904" s="324">
        <v>2209</v>
      </c>
      <c r="AY1904" s="325">
        <v>264.5</v>
      </c>
      <c r="AZ1904" s="274">
        <f t="shared" si="568"/>
        <v>1.0359100000000001</v>
      </c>
      <c r="BA1904" s="326">
        <f t="shared" si="575"/>
        <v>255.33106157870856</v>
      </c>
      <c r="BB1904" s="296" t="str">
        <f t="shared" si="576"/>
        <v/>
      </c>
      <c r="BC1904" t="str">
        <f t="shared" si="569"/>
        <v/>
      </c>
      <c r="BF1904" s="332">
        <v>45048</v>
      </c>
      <c r="BG1904" s="2" t="s">
        <v>115</v>
      </c>
      <c r="BH1904" s="2" t="s">
        <v>116</v>
      </c>
      <c r="BI1904" s="323">
        <v>45200</v>
      </c>
      <c r="BJ1904" s="323">
        <v>45291</v>
      </c>
      <c r="BK1904" s="324">
        <v>2209</v>
      </c>
      <c r="BL1904" s="325">
        <v>144.52000000000001</v>
      </c>
      <c r="BM1904" s="274">
        <f t="shared" si="570"/>
        <v>0.97533000000000003</v>
      </c>
      <c r="BN1904" s="326">
        <f t="shared" si="577"/>
        <v>148.17548932156296</v>
      </c>
      <c r="BO1904" s="296">
        <f t="shared" si="578"/>
        <v>148.17548932156296</v>
      </c>
      <c r="BP1904">
        <f t="shared" si="571"/>
        <v>1</v>
      </c>
      <c r="BR1904" s="332">
        <v>45020</v>
      </c>
      <c r="BS1904" s="2" t="s">
        <v>108</v>
      </c>
      <c r="BT1904" s="2" t="s">
        <v>138</v>
      </c>
      <c r="BU1904" s="323">
        <v>46023</v>
      </c>
      <c r="BV1904" s="323">
        <v>46387</v>
      </c>
      <c r="BW1904" s="324">
        <v>8760</v>
      </c>
      <c r="BX1904" s="325">
        <v>112.12</v>
      </c>
      <c r="BY1904" s="274">
        <f t="shared" si="572"/>
        <v>0.98479000000000005</v>
      </c>
      <c r="BZ1904" s="326">
        <f t="shared" si="579"/>
        <v>113.85168411539516</v>
      </c>
      <c r="CA1904" s="296" t="str">
        <f t="shared" si="580"/>
        <v/>
      </c>
    </row>
    <row r="1905" spans="34:79" x14ac:dyDescent="0.25">
      <c r="AH1905" s="332">
        <v>44658</v>
      </c>
      <c r="AI1905" s="2" t="s">
        <v>108</v>
      </c>
      <c r="AJ1905" s="2" t="s">
        <v>138</v>
      </c>
      <c r="AK1905" s="323">
        <v>46023</v>
      </c>
      <c r="AL1905" s="323">
        <v>46387</v>
      </c>
      <c r="AM1905" s="324">
        <v>8760</v>
      </c>
      <c r="AN1905" s="325">
        <v>101.64</v>
      </c>
      <c r="AO1905" s="274">
        <f t="shared" si="567"/>
        <v>1.02172</v>
      </c>
      <c r="AP1905" s="326">
        <f t="shared" si="573"/>
        <v>99.479309399835572</v>
      </c>
      <c r="AQ1905" s="296" t="str">
        <f t="shared" si="574"/>
        <v/>
      </c>
      <c r="AS1905" s="332">
        <v>44685</v>
      </c>
      <c r="AT1905" s="2" t="s">
        <v>115</v>
      </c>
      <c r="AU1905" s="2" t="s">
        <v>110</v>
      </c>
      <c r="AV1905" s="323">
        <v>44927</v>
      </c>
      <c r="AW1905" s="323">
        <v>45016</v>
      </c>
      <c r="AX1905" s="324">
        <v>2159</v>
      </c>
      <c r="AY1905" s="325">
        <v>260.98</v>
      </c>
      <c r="AZ1905" s="274">
        <f t="shared" si="568"/>
        <v>1.0359100000000001</v>
      </c>
      <c r="BA1905" s="326">
        <f t="shared" si="575"/>
        <v>251.93308298983501</v>
      </c>
      <c r="BB1905" s="296" t="str">
        <f t="shared" si="576"/>
        <v/>
      </c>
      <c r="BC1905" t="str">
        <f t="shared" si="569"/>
        <v/>
      </c>
      <c r="BF1905" s="332">
        <v>45048</v>
      </c>
      <c r="BG1905" s="2" t="s">
        <v>115</v>
      </c>
      <c r="BH1905" s="2" t="s">
        <v>111</v>
      </c>
      <c r="BI1905" s="323">
        <v>45292</v>
      </c>
      <c r="BJ1905" s="323">
        <v>45382</v>
      </c>
      <c r="BK1905" s="324">
        <v>2183</v>
      </c>
      <c r="BL1905" s="325">
        <v>166</v>
      </c>
      <c r="BM1905" s="274">
        <f t="shared" si="570"/>
        <v>0.97533000000000003</v>
      </c>
      <c r="BN1905" s="326">
        <f t="shared" si="577"/>
        <v>170.19880450719242</v>
      </c>
      <c r="BO1905" s="296">
        <f t="shared" si="578"/>
        <v>170.19880450719242</v>
      </c>
      <c r="BP1905">
        <f t="shared" si="571"/>
        <v>1</v>
      </c>
      <c r="BR1905" s="332">
        <v>45020</v>
      </c>
      <c r="BS1905" s="2" t="s">
        <v>108</v>
      </c>
      <c r="BT1905" s="2" t="s">
        <v>141</v>
      </c>
      <c r="BU1905" s="323">
        <v>46388</v>
      </c>
      <c r="BV1905" s="323">
        <v>46752</v>
      </c>
      <c r="BW1905" s="324">
        <v>8760</v>
      </c>
      <c r="BX1905" s="325">
        <v>102.75</v>
      </c>
      <c r="BY1905" s="274">
        <f t="shared" si="572"/>
        <v>0.98479000000000005</v>
      </c>
      <c r="BZ1905" s="326">
        <f t="shared" si="579"/>
        <v>104.33696524132048</v>
      </c>
      <c r="CA1905" s="296" t="str">
        <f t="shared" si="580"/>
        <v/>
      </c>
    </row>
    <row r="1906" spans="34:79" x14ac:dyDescent="0.25">
      <c r="AH1906" s="332">
        <v>44658</v>
      </c>
      <c r="AI1906" s="2" t="s">
        <v>108</v>
      </c>
      <c r="AJ1906" s="2" t="s">
        <v>141</v>
      </c>
      <c r="AK1906" s="323">
        <v>46388</v>
      </c>
      <c r="AL1906" s="323">
        <v>46752</v>
      </c>
      <c r="AM1906" s="324">
        <v>8760</v>
      </c>
      <c r="AN1906" s="325">
        <v>102.61</v>
      </c>
      <c r="AO1906" s="274">
        <f t="shared" si="567"/>
        <v>1.02172</v>
      </c>
      <c r="AP1906" s="326">
        <f t="shared" si="573"/>
        <v>100.42868887757899</v>
      </c>
      <c r="AQ1906" s="296" t="str">
        <f t="shared" si="574"/>
        <v/>
      </c>
      <c r="AS1906" s="332">
        <v>44685</v>
      </c>
      <c r="AT1906" s="2" t="s">
        <v>115</v>
      </c>
      <c r="AU1906" s="2" t="s">
        <v>134</v>
      </c>
      <c r="AV1906" s="323">
        <v>45017</v>
      </c>
      <c r="AW1906" s="323">
        <v>45107</v>
      </c>
      <c r="AX1906" s="324">
        <v>2184</v>
      </c>
      <c r="AY1906" s="325">
        <v>187.38</v>
      </c>
      <c r="AZ1906" s="274">
        <f t="shared" si="568"/>
        <v>1.0359100000000001</v>
      </c>
      <c r="BA1906" s="326">
        <f t="shared" si="575"/>
        <v>180.88443976793349</v>
      </c>
      <c r="BB1906" s="296" t="str">
        <f t="shared" si="576"/>
        <v/>
      </c>
      <c r="BC1906" t="str">
        <f t="shared" si="569"/>
        <v/>
      </c>
      <c r="BF1906" s="332">
        <v>45048</v>
      </c>
      <c r="BG1906" s="2" t="s">
        <v>115</v>
      </c>
      <c r="BH1906" s="2" t="s">
        <v>117</v>
      </c>
      <c r="BI1906" s="323">
        <v>45383</v>
      </c>
      <c r="BJ1906" s="323">
        <v>45473</v>
      </c>
      <c r="BK1906" s="324">
        <v>2184</v>
      </c>
      <c r="BL1906" s="325">
        <v>130.41</v>
      </c>
      <c r="BM1906" s="274">
        <f t="shared" si="570"/>
        <v>0.97533000000000003</v>
      </c>
      <c r="BN1906" s="326">
        <f t="shared" si="577"/>
        <v>133.70859093845161</v>
      </c>
      <c r="BO1906" s="296">
        <f t="shared" si="578"/>
        <v>133.70859093845161</v>
      </c>
      <c r="BP1906">
        <f t="shared" si="571"/>
        <v>1</v>
      </c>
      <c r="BR1906" s="332">
        <v>45020</v>
      </c>
      <c r="BS1906" s="2" t="s">
        <v>108</v>
      </c>
      <c r="BT1906" s="2" t="s">
        <v>143</v>
      </c>
      <c r="BU1906" s="323">
        <v>46753</v>
      </c>
      <c r="BV1906" s="323">
        <v>47118</v>
      </c>
      <c r="BW1906" s="324">
        <v>8784</v>
      </c>
      <c r="BX1906" s="325">
        <v>103.92</v>
      </c>
      <c r="BY1906" s="274">
        <f t="shared" si="572"/>
        <v>0.98479000000000005</v>
      </c>
      <c r="BZ1906" s="326">
        <f t="shared" si="579"/>
        <v>105.52503579443332</v>
      </c>
      <c r="CA1906" s="296" t="str">
        <f t="shared" si="580"/>
        <v/>
      </c>
    </row>
    <row r="1907" spans="34:79" x14ac:dyDescent="0.25">
      <c r="AH1907" s="332">
        <v>44658</v>
      </c>
      <c r="AI1907" s="2" t="s">
        <v>108</v>
      </c>
      <c r="AJ1907" s="2" t="s">
        <v>143</v>
      </c>
      <c r="AK1907" s="323">
        <v>46753</v>
      </c>
      <c r="AL1907" s="323">
        <v>47118</v>
      </c>
      <c r="AM1907" s="324">
        <v>8784</v>
      </c>
      <c r="AN1907" s="325">
        <v>102.01</v>
      </c>
      <c r="AO1907" s="274">
        <f t="shared" si="567"/>
        <v>1.02172</v>
      </c>
      <c r="AP1907" s="326">
        <f t="shared" si="573"/>
        <v>99.841443839799567</v>
      </c>
      <c r="AQ1907" s="296" t="str">
        <f t="shared" si="574"/>
        <v/>
      </c>
      <c r="AS1907" s="332">
        <v>44685</v>
      </c>
      <c r="AT1907" s="2" t="s">
        <v>115</v>
      </c>
      <c r="AU1907" s="2" t="s">
        <v>137</v>
      </c>
      <c r="AV1907" s="323">
        <v>45108</v>
      </c>
      <c r="AW1907" s="323">
        <v>45199</v>
      </c>
      <c r="AX1907" s="324">
        <v>2208</v>
      </c>
      <c r="AY1907" s="325">
        <v>185.98</v>
      </c>
      <c r="AZ1907" s="274">
        <f t="shared" si="568"/>
        <v>1.0359100000000001</v>
      </c>
      <c r="BA1907" s="326">
        <f t="shared" si="575"/>
        <v>179.53297101099514</v>
      </c>
      <c r="BB1907" s="296" t="str">
        <f t="shared" si="576"/>
        <v/>
      </c>
      <c r="BC1907" t="str">
        <f t="shared" si="569"/>
        <v/>
      </c>
      <c r="BF1907" s="332">
        <v>45048</v>
      </c>
      <c r="BG1907" s="2" t="s">
        <v>115</v>
      </c>
      <c r="BH1907" s="2" t="s">
        <v>118</v>
      </c>
      <c r="BI1907" s="323">
        <v>45474</v>
      </c>
      <c r="BJ1907" s="323">
        <v>45565</v>
      </c>
      <c r="BK1907" s="324">
        <v>2208</v>
      </c>
      <c r="BL1907" s="325">
        <v>131.91999999999999</v>
      </c>
      <c r="BM1907" s="274">
        <f t="shared" si="570"/>
        <v>0.97533000000000003</v>
      </c>
      <c r="BN1907" s="326">
        <f t="shared" si="577"/>
        <v>135.25678488306519</v>
      </c>
      <c r="BO1907" s="296">
        <f t="shared" si="578"/>
        <v>135.25678488306519</v>
      </c>
      <c r="BP1907">
        <f t="shared" si="571"/>
        <v>1</v>
      </c>
      <c r="BR1907" s="332">
        <v>45020</v>
      </c>
      <c r="BS1907" s="2" t="s">
        <v>108</v>
      </c>
      <c r="BT1907" s="2" t="s">
        <v>146</v>
      </c>
      <c r="BU1907" s="323">
        <v>47119</v>
      </c>
      <c r="BV1907" s="323">
        <v>47483</v>
      </c>
      <c r="BW1907" s="324">
        <v>8760</v>
      </c>
      <c r="BX1907" s="325">
        <v>101.03</v>
      </c>
      <c r="BY1907" s="274">
        <f t="shared" si="572"/>
        <v>0.98479000000000005</v>
      </c>
      <c r="BZ1907" s="326">
        <f t="shared" si="579"/>
        <v>102.59039998375287</v>
      </c>
      <c r="CA1907" s="296" t="str">
        <f t="shared" si="580"/>
        <v/>
      </c>
    </row>
    <row r="1908" spans="34:79" x14ac:dyDescent="0.25">
      <c r="AH1908" s="332">
        <v>44658</v>
      </c>
      <c r="AI1908" s="2" t="s">
        <v>108</v>
      </c>
      <c r="AJ1908" s="2" t="s">
        <v>146</v>
      </c>
      <c r="AK1908" s="323">
        <v>47119</v>
      </c>
      <c r="AL1908" s="323">
        <v>47483</v>
      </c>
      <c r="AM1908" s="324">
        <v>8760</v>
      </c>
      <c r="AN1908" s="325">
        <v>99.14</v>
      </c>
      <c r="AO1908" s="274">
        <f t="shared" si="567"/>
        <v>1.02172</v>
      </c>
      <c r="AP1908" s="326">
        <f t="shared" si="573"/>
        <v>97.032455075754612</v>
      </c>
      <c r="AQ1908" s="296" t="str">
        <f t="shared" si="574"/>
        <v/>
      </c>
      <c r="AS1908" s="332">
        <v>44685</v>
      </c>
      <c r="AT1908" s="2" t="s">
        <v>115</v>
      </c>
      <c r="AU1908" s="2" t="s">
        <v>116</v>
      </c>
      <c r="AV1908" s="323">
        <v>45200</v>
      </c>
      <c r="AW1908" s="323">
        <v>45291</v>
      </c>
      <c r="AX1908" s="324">
        <v>2209</v>
      </c>
      <c r="AY1908" s="325">
        <v>227.97</v>
      </c>
      <c r="AZ1908" s="274">
        <f t="shared" si="568"/>
        <v>1.0359100000000001</v>
      </c>
      <c r="BA1908" s="326">
        <f t="shared" si="575"/>
        <v>220.06738037088161</v>
      </c>
      <c r="BB1908" s="296" t="str">
        <f t="shared" si="576"/>
        <v/>
      </c>
      <c r="BC1908">
        <f t="shared" si="569"/>
        <v>1</v>
      </c>
      <c r="BF1908" s="332">
        <v>45048</v>
      </c>
      <c r="BG1908" s="2" t="s">
        <v>115</v>
      </c>
      <c r="BH1908" s="2" t="s">
        <v>140</v>
      </c>
      <c r="BI1908" s="323">
        <v>45566</v>
      </c>
      <c r="BJ1908" s="323">
        <v>45657</v>
      </c>
      <c r="BK1908" s="324">
        <v>2209</v>
      </c>
      <c r="BL1908" s="325">
        <v>160.22</v>
      </c>
      <c r="BM1908" s="274">
        <f t="shared" si="570"/>
        <v>0.97533000000000003</v>
      </c>
      <c r="BN1908" s="326">
        <f t="shared" si="577"/>
        <v>164.27260516953237</v>
      </c>
      <c r="BO1908" s="296" t="str">
        <f t="shared" si="578"/>
        <v/>
      </c>
      <c r="BP1908" t="str">
        <f t="shared" si="571"/>
        <v/>
      </c>
      <c r="BR1908" s="332">
        <v>45020</v>
      </c>
      <c r="BS1908" s="2" t="s">
        <v>108</v>
      </c>
      <c r="BT1908" s="2" t="s">
        <v>149</v>
      </c>
      <c r="BU1908" s="323">
        <v>47484</v>
      </c>
      <c r="BV1908" s="323">
        <v>47848</v>
      </c>
      <c r="BW1908" s="324">
        <v>8760</v>
      </c>
      <c r="BX1908" s="325">
        <v>101.91</v>
      </c>
      <c r="BY1908" s="274">
        <f t="shared" si="572"/>
        <v>0.98479000000000005</v>
      </c>
      <c r="BZ1908" s="326">
        <f t="shared" si="579"/>
        <v>103.48399151088049</v>
      </c>
      <c r="CA1908" s="296" t="str">
        <f t="shared" si="580"/>
        <v/>
      </c>
    </row>
    <row r="1909" spans="34:79" x14ac:dyDescent="0.25">
      <c r="AH1909" s="332">
        <v>44658</v>
      </c>
      <c r="AI1909" s="2" t="s">
        <v>108</v>
      </c>
      <c r="AJ1909" s="2" t="s">
        <v>149</v>
      </c>
      <c r="AK1909" s="323">
        <v>47484</v>
      </c>
      <c r="AL1909" s="323">
        <v>47848</v>
      </c>
      <c r="AM1909" s="324">
        <v>8760</v>
      </c>
      <c r="AN1909" s="325">
        <v>98.47</v>
      </c>
      <c r="AO1909" s="274">
        <f t="shared" si="567"/>
        <v>1.02172</v>
      </c>
      <c r="AP1909" s="326">
        <f t="shared" si="573"/>
        <v>96.376698116900911</v>
      </c>
      <c r="AQ1909" s="296" t="str">
        <f t="shared" si="574"/>
        <v/>
      </c>
      <c r="AS1909" s="332">
        <v>44685</v>
      </c>
      <c r="AT1909" s="2" t="s">
        <v>115</v>
      </c>
      <c r="AU1909" s="2" t="s">
        <v>111</v>
      </c>
      <c r="AV1909" s="323">
        <v>45292</v>
      </c>
      <c r="AW1909" s="323">
        <v>45382</v>
      </c>
      <c r="AX1909" s="324">
        <v>2183</v>
      </c>
      <c r="AY1909" s="325">
        <v>222.34</v>
      </c>
      <c r="AZ1909" s="274">
        <f t="shared" si="568"/>
        <v>1.0359100000000001</v>
      </c>
      <c r="BA1909" s="326">
        <f t="shared" si="575"/>
        <v>214.63254529833671</v>
      </c>
      <c r="BB1909" s="296" t="str">
        <f t="shared" si="576"/>
        <v/>
      </c>
      <c r="BC1909">
        <f t="shared" si="569"/>
        <v>1</v>
      </c>
      <c r="BF1909" s="332">
        <v>45048</v>
      </c>
      <c r="BG1909" s="2" t="s">
        <v>115</v>
      </c>
      <c r="BH1909" s="2" t="s">
        <v>135</v>
      </c>
      <c r="BI1909" s="323">
        <v>45658</v>
      </c>
      <c r="BJ1909" s="323">
        <v>45747</v>
      </c>
      <c r="BK1909" s="324">
        <v>2159</v>
      </c>
      <c r="BL1909" s="325">
        <v>158.91999999999999</v>
      </c>
      <c r="BM1909" s="274">
        <f t="shared" si="570"/>
        <v>0.97533000000000003</v>
      </c>
      <c r="BN1909" s="326">
        <f t="shared" si="577"/>
        <v>162.93972296556035</v>
      </c>
      <c r="BO1909" s="296" t="str">
        <f t="shared" si="578"/>
        <v/>
      </c>
      <c r="BP1909" t="str">
        <f t="shared" si="571"/>
        <v/>
      </c>
      <c r="BR1909" s="332">
        <v>45020</v>
      </c>
      <c r="BS1909" s="2" t="s">
        <v>108</v>
      </c>
      <c r="BT1909" s="2" t="s">
        <v>153</v>
      </c>
      <c r="BU1909" s="323">
        <v>47849</v>
      </c>
      <c r="BV1909" s="323">
        <v>48213</v>
      </c>
      <c r="BW1909" s="324">
        <v>8760</v>
      </c>
      <c r="BX1909" s="325">
        <v>101.76</v>
      </c>
      <c r="BY1909" s="274">
        <f t="shared" si="572"/>
        <v>0.98479000000000005</v>
      </c>
      <c r="BZ1909" s="326">
        <f t="shared" si="579"/>
        <v>103.33167477330193</v>
      </c>
      <c r="CA1909" s="296" t="str">
        <f t="shared" si="580"/>
        <v/>
      </c>
    </row>
    <row r="1910" spans="34:79" x14ac:dyDescent="0.25">
      <c r="AH1910" s="332">
        <v>44658</v>
      </c>
      <c r="AI1910" s="2" t="s">
        <v>108</v>
      </c>
      <c r="AJ1910" s="2" t="s">
        <v>153</v>
      </c>
      <c r="AK1910" s="323">
        <v>47849</v>
      </c>
      <c r="AL1910" s="323">
        <v>48213</v>
      </c>
      <c r="AM1910" s="324">
        <v>8760</v>
      </c>
      <c r="AN1910" s="325">
        <v>97.85</v>
      </c>
      <c r="AO1910" s="274">
        <f t="shared" si="567"/>
        <v>1.02172</v>
      </c>
      <c r="AP1910" s="326">
        <f t="shared" si="573"/>
        <v>95.769878244528826</v>
      </c>
      <c r="AQ1910" s="296" t="str">
        <f t="shared" si="574"/>
        <v/>
      </c>
      <c r="AS1910" s="332">
        <v>44685</v>
      </c>
      <c r="AT1910" s="2" t="s">
        <v>115</v>
      </c>
      <c r="AU1910" s="2" t="s">
        <v>117</v>
      </c>
      <c r="AV1910" s="323">
        <v>45383</v>
      </c>
      <c r="AW1910" s="323">
        <v>45473</v>
      </c>
      <c r="AX1910" s="324">
        <v>2184</v>
      </c>
      <c r="AY1910" s="325">
        <v>153</v>
      </c>
      <c r="AZ1910" s="274">
        <f t="shared" si="568"/>
        <v>1.0359100000000001</v>
      </c>
      <c r="BA1910" s="326">
        <f t="shared" si="575"/>
        <v>147.69622843683331</v>
      </c>
      <c r="BB1910" s="296" t="str">
        <f t="shared" si="576"/>
        <v/>
      </c>
      <c r="BC1910">
        <f t="shared" si="569"/>
        <v>1</v>
      </c>
      <c r="BF1910" s="332">
        <v>45048</v>
      </c>
      <c r="BG1910" s="2" t="s">
        <v>115</v>
      </c>
      <c r="BH1910" s="2" t="s">
        <v>145</v>
      </c>
      <c r="BI1910" s="323">
        <v>45748</v>
      </c>
      <c r="BJ1910" s="323">
        <v>45838</v>
      </c>
      <c r="BK1910" s="324">
        <v>2184</v>
      </c>
      <c r="BL1910" s="325">
        <v>102.03</v>
      </c>
      <c r="BM1910" s="274">
        <f t="shared" si="570"/>
        <v>0.97533000000000003</v>
      </c>
      <c r="BN1910" s="326">
        <f t="shared" si="577"/>
        <v>104.61074713174003</v>
      </c>
      <c r="BO1910" s="296" t="str">
        <f t="shared" si="578"/>
        <v/>
      </c>
      <c r="BP1910" t="str">
        <f t="shared" si="571"/>
        <v/>
      </c>
      <c r="BR1910" s="332">
        <v>45020</v>
      </c>
      <c r="BS1910" s="2" t="s">
        <v>108</v>
      </c>
      <c r="BT1910" s="2" t="s">
        <v>155</v>
      </c>
      <c r="BU1910" s="323">
        <v>48214</v>
      </c>
      <c r="BV1910" s="323">
        <v>48579</v>
      </c>
      <c r="BW1910" s="324">
        <v>8784</v>
      </c>
      <c r="BX1910" s="325">
        <v>101.63</v>
      </c>
      <c r="BY1910" s="274">
        <f t="shared" si="572"/>
        <v>0.98479000000000005</v>
      </c>
      <c r="BZ1910" s="326">
        <f t="shared" si="579"/>
        <v>103.19966693406715</v>
      </c>
      <c r="CA1910" s="296" t="str">
        <f t="shared" si="580"/>
        <v/>
      </c>
    </row>
    <row r="1911" spans="34:79" x14ac:dyDescent="0.25">
      <c r="AH1911" s="332">
        <v>44658</v>
      </c>
      <c r="AI1911" s="2" t="s">
        <v>108</v>
      </c>
      <c r="AJ1911" s="2" t="s">
        <v>155</v>
      </c>
      <c r="AK1911" s="323">
        <v>48214</v>
      </c>
      <c r="AL1911" s="323">
        <v>48579</v>
      </c>
      <c r="AM1911" s="324">
        <v>8784</v>
      </c>
      <c r="AN1911" s="325">
        <v>97.08</v>
      </c>
      <c r="AO1911" s="274">
        <f t="shared" si="567"/>
        <v>1.02172</v>
      </c>
      <c r="AP1911" s="326">
        <f t="shared" si="573"/>
        <v>95.016247112711895</v>
      </c>
      <c r="AQ1911" s="296" t="str">
        <f t="shared" si="574"/>
        <v/>
      </c>
      <c r="AS1911" s="332">
        <v>44685</v>
      </c>
      <c r="AT1911" s="2" t="s">
        <v>115</v>
      </c>
      <c r="AU1911" s="2" t="s">
        <v>118</v>
      </c>
      <c r="AV1911" s="323">
        <v>45474</v>
      </c>
      <c r="AW1911" s="323">
        <v>45565</v>
      </c>
      <c r="AX1911" s="324">
        <v>2208</v>
      </c>
      <c r="AY1911" s="325">
        <v>150</v>
      </c>
      <c r="AZ1911" s="274">
        <f t="shared" si="568"/>
        <v>1.0359100000000001</v>
      </c>
      <c r="BA1911" s="326">
        <f t="shared" si="575"/>
        <v>144.80022395767972</v>
      </c>
      <c r="BB1911" s="296" t="str">
        <f t="shared" si="576"/>
        <v/>
      </c>
      <c r="BC1911">
        <f t="shared" si="569"/>
        <v>1</v>
      </c>
      <c r="BF1911" s="332">
        <v>45048</v>
      </c>
      <c r="BG1911" s="2" t="s">
        <v>115</v>
      </c>
      <c r="BH1911" s="2" t="s">
        <v>148</v>
      </c>
      <c r="BI1911" s="323">
        <v>45839</v>
      </c>
      <c r="BJ1911" s="323">
        <v>45930</v>
      </c>
      <c r="BK1911" s="324">
        <v>2208</v>
      </c>
      <c r="BL1911" s="325">
        <v>102.33</v>
      </c>
      <c r="BM1911" s="274">
        <f t="shared" si="570"/>
        <v>0.97533000000000003</v>
      </c>
      <c r="BN1911" s="326">
        <f t="shared" si="577"/>
        <v>104.91833533265664</v>
      </c>
      <c r="BO1911" s="296" t="str">
        <f t="shared" si="578"/>
        <v/>
      </c>
      <c r="BP1911" t="str">
        <f t="shared" si="571"/>
        <v/>
      </c>
      <c r="BR1911" s="332">
        <v>45020</v>
      </c>
      <c r="BS1911" s="2" t="s">
        <v>108</v>
      </c>
      <c r="BT1911" s="2" t="s">
        <v>158</v>
      </c>
      <c r="BU1911" s="323">
        <v>48580</v>
      </c>
      <c r="BV1911" s="323">
        <v>48944</v>
      </c>
      <c r="BW1911" s="324">
        <v>8760</v>
      </c>
      <c r="BX1911" s="325">
        <v>101.41</v>
      </c>
      <c r="BY1911" s="274">
        <f t="shared" si="572"/>
        <v>0.98479000000000005</v>
      </c>
      <c r="BZ1911" s="326">
        <f t="shared" si="579"/>
        <v>102.97626905228525</v>
      </c>
      <c r="CA1911" s="296" t="str">
        <f t="shared" si="580"/>
        <v/>
      </c>
    </row>
    <row r="1912" spans="34:79" x14ac:dyDescent="0.25">
      <c r="AH1912" s="332">
        <v>44657</v>
      </c>
      <c r="AI1912" s="2" t="s">
        <v>108</v>
      </c>
      <c r="AJ1912" s="2" t="s">
        <v>110</v>
      </c>
      <c r="AK1912" s="323">
        <v>44927</v>
      </c>
      <c r="AL1912" s="323">
        <v>45291</v>
      </c>
      <c r="AM1912" s="324">
        <v>8760</v>
      </c>
      <c r="AN1912" s="325">
        <v>188.5</v>
      </c>
      <c r="AO1912" s="274">
        <f t="shared" si="567"/>
        <v>1.02172</v>
      </c>
      <c r="AP1912" s="326">
        <f t="shared" si="573"/>
        <v>184.49281603570449</v>
      </c>
      <c r="AQ1912" s="296" t="str">
        <f t="shared" si="574"/>
        <v/>
      </c>
      <c r="AS1912" s="332">
        <v>44685</v>
      </c>
      <c r="AT1912" s="2" t="s">
        <v>115</v>
      </c>
      <c r="AU1912" s="2" t="s">
        <v>140</v>
      </c>
      <c r="AV1912" s="323">
        <v>45566</v>
      </c>
      <c r="AW1912" s="323">
        <v>45657</v>
      </c>
      <c r="AX1912" s="324">
        <v>2209</v>
      </c>
      <c r="AY1912" s="325">
        <v>186.87</v>
      </c>
      <c r="AZ1912" s="274">
        <f t="shared" si="568"/>
        <v>1.0359100000000001</v>
      </c>
      <c r="BA1912" s="326">
        <f t="shared" si="575"/>
        <v>180.39211900647737</v>
      </c>
      <c r="BB1912" s="296" t="str">
        <f t="shared" si="576"/>
        <v/>
      </c>
      <c r="BC1912" t="str">
        <f t="shared" si="569"/>
        <v/>
      </c>
      <c r="BF1912" s="332">
        <v>45048</v>
      </c>
      <c r="BG1912" s="2" t="s">
        <v>115</v>
      </c>
      <c r="BH1912" s="2" t="s">
        <v>152</v>
      </c>
      <c r="BI1912" s="323">
        <v>45931</v>
      </c>
      <c r="BJ1912" s="323">
        <v>46022</v>
      </c>
      <c r="BK1912" s="324">
        <v>2209</v>
      </c>
      <c r="BL1912" s="325">
        <v>142.5</v>
      </c>
      <c r="BM1912" s="274">
        <f t="shared" si="570"/>
        <v>0.97533000000000003</v>
      </c>
      <c r="BN1912" s="326">
        <f t="shared" si="577"/>
        <v>146.1043954353911</v>
      </c>
      <c r="BO1912" s="296" t="str">
        <f t="shared" si="578"/>
        <v/>
      </c>
      <c r="BP1912" t="str">
        <f t="shared" si="571"/>
        <v/>
      </c>
      <c r="BR1912" s="332">
        <v>45019</v>
      </c>
      <c r="BS1912" s="2" t="s">
        <v>108</v>
      </c>
      <c r="BT1912" s="2" t="s">
        <v>111</v>
      </c>
      <c r="BU1912" s="323">
        <v>45292</v>
      </c>
      <c r="BV1912" s="323">
        <v>45657</v>
      </c>
      <c r="BW1912" s="324">
        <v>8784</v>
      </c>
      <c r="BX1912" s="325">
        <v>162.91999999999999</v>
      </c>
      <c r="BY1912" s="274">
        <f t="shared" si="572"/>
        <v>0.98479000000000005</v>
      </c>
      <c r="BZ1912" s="326">
        <f t="shared" si="579"/>
        <v>165.43628590867087</v>
      </c>
      <c r="CA1912" s="296">
        <f t="shared" si="580"/>
        <v>165.43628590867087</v>
      </c>
    </row>
    <row r="1913" spans="34:79" x14ac:dyDescent="0.25">
      <c r="AH1913" s="332">
        <v>44657</v>
      </c>
      <c r="AI1913" s="2" t="s">
        <v>108</v>
      </c>
      <c r="AJ1913" s="2" t="s">
        <v>111</v>
      </c>
      <c r="AK1913" s="323">
        <v>45292</v>
      </c>
      <c r="AL1913" s="323">
        <v>45657</v>
      </c>
      <c r="AM1913" s="324">
        <v>8784</v>
      </c>
      <c r="AN1913" s="325">
        <v>129.5</v>
      </c>
      <c r="AO1913" s="274">
        <f t="shared" si="567"/>
        <v>1.02172</v>
      </c>
      <c r="AP1913" s="326">
        <f t="shared" si="573"/>
        <v>126.74705398739381</v>
      </c>
      <c r="AQ1913" s="296">
        <f t="shared" si="574"/>
        <v>126.74705398739381</v>
      </c>
      <c r="AS1913" s="332">
        <v>44685</v>
      </c>
      <c r="AT1913" s="2" t="s">
        <v>115</v>
      </c>
      <c r="AU1913" s="2" t="s">
        <v>135</v>
      </c>
      <c r="AV1913" s="323">
        <v>45658</v>
      </c>
      <c r="AW1913" s="323">
        <v>45747</v>
      </c>
      <c r="AX1913" s="324">
        <v>2159</v>
      </c>
      <c r="AY1913" s="325"/>
      <c r="AZ1913" s="274">
        <f t="shared" si="568"/>
        <v>1.0359100000000001</v>
      </c>
      <c r="BA1913" s="326" t="str">
        <f t="shared" si="575"/>
        <v/>
      </c>
      <c r="BB1913" s="296" t="str">
        <f t="shared" si="576"/>
        <v/>
      </c>
      <c r="BC1913" t="str">
        <f t="shared" si="569"/>
        <v/>
      </c>
      <c r="BF1913" s="332">
        <v>45048</v>
      </c>
      <c r="BG1913" s="2" t="s">
        <v>115</v>
      </c>
      <c r="BH1913" s="2" t="s">
        <v>138</v>
      </c>
      <c r="BI1913" s="323">
        <v>46023</v>
      </c>
      <c r="BJ1913" s="323">
        <v>46112</v>
      </c>
      <c r="BK1913" s="324">
        <v>2159</v>
      </c>
      <c r="BL1913" s="325"/>
      <c r="BM1913" s="274">
        <f t="shared" si="570"/>
        <v>0.97533000000000003</v>
      </c>
      <c r="BN1913" s="326" t="str">
        <f t="shared" si="577"/>
        <v/>
      </c>
      <c r="BO1913" s="296" t="str">
        <f t="shared" si="578"/>
        <v/>
      </c>
      <c r="BP1913" t="str">
        <f t="shared" si="571"/>
        <v/>
      </c>
      <c r="BR1913" s="332">
        <v>45019</v>
      </c>
      <c r="BS1913" s="2" t="s">
        <v>108</v>
      </c>
      <c r="BT1913" s="2" t="s">
        <v>135</v>
      </c>
      <c r="BU1913" s="323">
        <v>45658</v>
      </c>
      <c r="BV1913" s="323">
        <v>46022</v>
      </c>
      <c r="BW1913" s="324">
        <v>8760</v>
      </c>
      <c r="BX1913" s="325">
        <v>135.37</v>
      </c>
      <c r="BY1913" s="274">
        <f t="shared" si="572"/>
        <v>0.98479000000000005</v>
      </c>
      <c r="BZ1913" s="326">
        <f t="shared" si="579"/>
        <v>137.46077844007351</v>
      </c>
      <c r="CA1913" s="296" t="str">
        <f t="shared" si="580"/>
        <v/>
      </c>
    </row>
    <row r="1914" spans="34:79" x14ac:dyDescent="0.25">
      <c r="AH1914" s="332">
        <v>44657</v>
      </c>
      <c r="AI1914" s="2" t="s">
        <v>108</v>
      </c>
      <c r="AJ1914" s="2" t="s">
        <v>135</v>
      </c>
      <c r="AK1914" s="323">
        <v>45658</v>
      </c>
      <c r="AL1914" s="323">
        <v>46022</v>
      </c>
      <c r="AM1914" s="324">
        <v>8760</v>
      </c>
      <c r="AN1914" s="325">
        <v>109.4</v>
      </c>
      <c r="AO1914" s="274">
        <f t="shared" si="567"/>
        <v>1.02172</v>
      </c>
      <c r="AP1914" s="326">
        <f t="shared" si="573"/>
        <v>107.07434522178289</v>
      </c>
      <c r="AQ1914" s="296" t="str">
        <f t="shared" si="574"/>
        <v/>
      </c>
      <c r="AS1914" s="332">
        <v>44684</v>
      </c>
      <c r="AT1914" s="2" t="s">
        <v>115</v>
      </c>
      <c r="AU1914" s="2" t="s">
        <v>200</v>
      </c>
      <c r="AV1914" s="323">
        <v>44743</v>
      </c>
      <c r="AW1914" s="323">
        <v>44834</v>
      </c>
      <c r="AX1914" s="324">
        <v>2208</v>
      </c>
      <c r="AY1914" s="325">
        <v>224.15</v>
      </c>
      <c r="AZ1914" s="274">
        <f t="shared" si="568"/>
        <v>1.0359100000000001</v>
      </c>
      <c r="BA1914" s="326">
        <f t="shared" si="575"/>
        <v>216.37980133409272</v>
      </c>
      <c r="BB1914" s="296" t="str">
        <f t="shared" si="576"/>
        <v/>
      </c>
      <c r="BC1914" t="str">
        <f t="shared" si="569"/>
        <v/>
      </c>
      <c r="BF1914" s="332">
        <v>45044</v>
      </c>
      <c r="BG1914" s="2" t="s">
        <v>115</v>
      </c>
      <c r="BH1914" s="2" t="s">
        <v>137</v>
      </c>
      <c r="BI1914" s="323">
        <v>45108</v>
      </c>
      <c r="BJ1914" s="323">
        <v>45199</v>
      </c>
      <c r="BK1914" s="324">
        <v>2208</v>
      </c>
      <c r="BL1914" s="325">
        <v>107.91</v>
      </c>
      <c r="BM1914" s="274">
        <f t="shared" si="570"/>
        <v>0.98479000000000005</v>
      </c>
      <c r="BN1914" s="326">
        <f t="shared" si="577"/>
        <v>109.57666101402329</v>
      </c>
      <c r="BO1914" s="296" t="str">
        <f t="shared" si="578"/>
        <v/>
      </c>
      <c r="BP1914" t="str">
        <f t="shared" si="571"/>
        <v/>
      </c>
      <c r="BR1914" s="332">
        <v>45019</v>
      </c>
      <c r="BS1914" s="2" t="s">
        <v>108</v>
      </c>
      <c r="BT1914" s="2" t="s">
        <v>138</v>
      </c>
      <c r="BU1914" s="323">
        <v>46023</v>
      </c>
      <c r="BV1914" s="323">
        <v>46387</v>
      </c>
      <c r="BW1914" s="324">
        <v>8760</v>
      </c>
      <c r="BX1914" s="325">
        <v>116.25</v>
      </c>
      <c r="BY1914" s="274">
        <f t="shared" si="572"/>
        <v>0.98479000000000005</v>
      </c>
      <c r="BZ1914" s="326">
        <f t="shared" si="579"/>
        <v>118.04547162339178</v>
      </c>
      <c r="CA1914" s="296" t="str">
        <f t="shared" si="580"/>
        <v/>
      </c>
    </row>
    <row r="1915" spans="34:79" x14ac:dyDescent="0.25">
      <c r="AH1915" s="332">
        <v>44657</v>
      </c>
      <c r="AI1915" s="2" t="s">
        <v>108</v>
      </c>
      <c r="AJ1915" s="2" t="s">
        <v>138</v>
      </c>
      <c r="AK1915" s="323">
        <v>46023</v>
      </c>
      <c r="AL1915" s="323">
        <v>46387</v>
      </c>
      <c r="AM1915" s="324">
        <v>8760</v>
      </c>
      <c r="AN1915" s="325">
        <v>100.13</v>
      </c>
      <c r="AO1915" s="274">
        <f t="shared" si="567"/>
        <v>1.02172</v>
      </c>
      <c r="AP1915" s="326">
        <f t="shared" si="573"/>
        <v>98.001409388090664</v>
      </c>
      <c r="AQ1915" s="296" t="str">
        <f t="shared" si="574"/>
        <v/>
      </c>
      <c r="AS1915" s="332">
        <v>44684</v>
      </c>
      <c r="AT1915" s="2" t="s">
        <v>115</v>
      </c>
      <c r="AU1915" s="2" t="s">
        <v>186</v>
      </c>
      <c r="AV1915" s="323">
        <v>44835</v>
      </c>
      <c r="AW1915" s="323">
        <v>44926</v>
      </c>
      <c r="AX1915" s="324">
        <v>2209</v>
      </c>
      <c r="AY1915" s="325">
        <v>255</v>
      </c>
      <c r="AZ1915" s="274">
        <f t="shared" si="568"/>
        <v>1.0359100000000001</v>
      </c>
      <c r="BA1915" s="326">
        <f t="shared" si="575"/>
        <v>246.16038072805549</v>
      </c>
      <c r="BB1915" s="296" t="str">
        <f t="shared" si="576"/>
        <v/>
      </c>
      <c r="BC1915" t="str">
        <f t="shared" si="569"/>
        <v/>
      </c>
      <c r="BF1915" s="332">
        <v>45044</v>
      </c>
      <c r="BG1915" s="2" t="s">
        <v>115</v>
      </c>
      <c r="BH1915" s="2" t="s">
        <v>116</v>
      </c>
      <c r="BI1915" s="323">
        <v>45200</v>
      </c>
      <c r="BJ1915" s="323">
        <v>45291</v>
      </c>
      <c r="BK1915" s="324">
        <v>2209</v>
      </c>
      <c r="BL1915" s="325">
        <v>145.06</v>
      </c>
      <c r="BM1915" s="274">
        <f t="shared" si="570"/>
        <v>0.98479000000000005</v>
      </c>
      <c r="BN1915" s="326">
        <f t="shared" si="577"/>
        <v>147.30043968764915</v>
      </c>
      <c r="BO1915" s="296">
        <f t="shared" si="578"/>
        <v>147.30043968764915</v>
      </c>
      <c r="BP1915">
        <f t="shared" si="571"/>
        <v>1</v>
      </c>
      <c r="BR1915" s="332">
        <v>45019</v>
      </c>
      <c r="BS1915" s="2" t="s">
        <v>108</v>
      </c>
      <c r="BT1915" s="2" t="s">
        <v>141</v>
      </c>
      <c r="BU1915" s="323">
        <v>46388</v>
      </c>
      <c r="BV1915" s="323">
        <v>46752</v>
      </c>
      <c r="BW1915" s="324">
        <v>8760</v>
      </c>
      <c r="BX1915" s="325">
        <v>108.5</v>
      </c>
      <c r="BY1915" s="274">
        <f t="shared" si="572"/>
        <v>0.98479000000000005</v>
      </c>
      <c r="BZ1915" s="326">
        <f t="shared" si="579"/>
        <v>110.17577351516566</v>
      </c>
      <c r="CA1915" s="296" t="str">
        <f t="shared" si="580"/>
        <v/>
      </c>
    </row>
    <row r="1916" spans="34:79" x14ac:dyDescent="0.25">
      <c r="AH1916" s="332">
        <v>44657</v>
      </c>
      <c r="AI1916" s="2" t="s">
        <v>108</v>
      </c>
      <c r="AJ1916" s="2" t="s">
        <v>141</v>
      </c>
      <c r="AK1916" s="323">
        <v>46388</v>
      </c>
      <c r="AL1916" s="323">
        <v>46752</v>
      </c>
      <c r="AM1916" s="324">
        <v>8760</v>
      </c>
      <c r="AN1916" s="325">
        <v>100.72</v>
      </c>
      <c r="AO1916" s="274">
        <f t="shared" si="567"/>
        <v>1.02172</v>
      </c>
      <c r="AP1916" s="326">
        <f t="shared" si="573"/>
        <v>98.578867008573781</v>
      </c>
      <c r="AQ1916" s="296" t="str">
        <f t="shared" si="574"/>
        <v/>
      </c>
      <c r="AS1916" s="332">
        <v>44684</v>
      </c>
      <c r="AT1916" s="2" t="s">
        <v>115</v>
      </c>
      <c r="AU1916" s="2" t="s">
        <v>110</v>
      </c>
      <c r="AV1916" s="323">
        <v>44927</v>
      </c>
      <c r="AW1916" s="323">
        <v>45016</v>
      </c>
      <c r="AX1916" s="324">
        <v>2159</v>
      </c>
      <c r="AY1916" s="325">
        <v>249.65</v>
      </c>
      <c r="AZ1916" s="274">
        <f t="shared" si="568"/>
        <v>1.0359100000000001</v>
      </c>
      <c r="BA1916" s="326">
        <f t="shared" si="575"/>
        <v>240.99583940689826</v>
      </c>
      <c r="BB1916" s="296" t="str">
        <f t="shared" si="576"/>
        <v/>
      </c>
      <c r="BC1916" t="str">
        <f t="shared" si="569"/>
        <v/>
      </c>
      <c r="BF1916" s="332">
        <v>45044</v>
      </c>
      <c r="BG1916" s="2" t="s">
        <v>115</v>
      </c>
      <c r="BH1916" s="2" t="s">
        <v>111</v>
      </c>
      <c r="BI1916" s="323">
        <v>45292</v>
      </c>
      <c r="BJ1916" s="323">
        <v>45382</v>
      </c>
      <c r="BK1916" s="324">
        <v>2183</v>
      </c>
      <c r="BL1916" s="325">
        <v>165.43</v>
      </c>
      <c r="BM1916" s="274">
        <f t="shared" si="570"/>
        <v>0.98479000000000005</v>
      </c>
      <c r="BN1916" s="326">
        <f t="shared" si="577"/>
        <v>167.98505265081894</v>
      </c>
      <c r="BO1916" s="296">
        <f t="shared" si="578"/>
        <v>167.98505265081894</v>
      </c>
      <c r="BP1916">
        <f t="shared" si="571"/>
        <v>1</v>
      </c>
      <c r="BR1916" s="332">
        <v>45019</v>
      </c>
      <c r="BS1916" s="2" t="s">
        <v>108</v>
      </c>
      <c r="BT1916" s="2" t="s">
        <v>143</v>
      </c>
      <c r="BU1916" s="323">
        <v>46753</v>
      </c>
      <c r="BV1916" s="323">
        <v>47118</v>
      </c>
      <c r="BW1916" s="324">
        <v>8784</v>
      </c>
      <c r="BX1916" s="325">
        <v>109.67</v>
      </c>
      <c r="BY1916" s="274">
        <f t="shared" si="572"/>
        <v>0.98479000000000005</v>
      </c>
      <c r="BZ1916" s="326">
        <f t="shared" si="579"/>
        <v>111.36384406827851</v>
      </c>
      <c r="CA1916" s="296" t="str">
        <f t="shared" si="580"/>
        <v/>
      </c>
    </row>
    <row r="1917" spans="34:79" x14ac:dyDescent="0.25">
      <c r="AH1917" s="332">
        <v>44657</v>
      </c>
      <c r="AI1917" s="2" t="s">
        <v>108</v>
      </c>
      <c r="AJ1917" s="2" t="s">
        <v>143</v>
      </c>
      <c r="AK1917" s="323">
        <v>46753</v>
      </c>
      <c r="AL1917" s="323">
        <v>47118</v>
      </c>
      <c r="AM1917" s="324">
        <v>8784</v>
      </c>
      <c r="AN1917" s="325">
        <v>100.12</v>
      </c>
      <c r="AO1917" s="274">
        <f t="shared" si="567"/>
        <v>1.02172</v>
      </c>
      <c r="AP1917" s="326">
        <f t="shared" si="573"/>
        <v>97.991621970794355</v>
      </c>
      <c r="AQ1917" s="296" t="str">
        <f t="shared" si="574"/>
        <v/>
      </c>
      <c r="AS1917" s="332">
        <v>44684</v>
      </c>
      <c r="AT1917" s="2" t="s">
        <v>115</v>
      </c>
      <c r="AU1917" s="2" t="s">
        <v>134</v>
      </c>
      <c r="AV1917" s="323">
        <v>45017</v>
      </c>
      <c r="AW1917" s="323">
        <v>45107</v>
      </c>
      <c r="AX1917" s="324">
        <v>2184</v>
      </c>
      <c r="AY1917" s="325">
        <v>176.65</v>
      </c>
      <c r="AZ1917" s="274">
        <f t="shared" si="568"/>
        <v>1.0359100000000001</v>
      </c>
      <c r="BA1917" s="326">
        <f t="shared" si="575"/>
        <v>170.52639708082748</v>
      </c>
      <c r="BB1917" s="296" t="str">
        <f t="shared" si="576"/>
        <v/>
      </c>
      <c r="BC1917" t="str">
        <f t="shared" si="569"/>
        <v/>
      </c>
      <c r="BF1917" s="332">
        <v>45044</v>
      </c>
      <c r="BG1917" s="2" t="s">
        <v>115</v>
      </c>
      <c r="BH1917" s="2" t="s">
        <v>117</v>
      </c>
      <c r="BI1917" s="323">
        <v>45383</v>
      </c>
      <c r="BJ1917" s="323">
        <v>45473</v>
      </c>
      <c r="BK1917" s="324">
        <v>2184</v>
      </c>
      <c r="BL1917" s="325">
        <v>130.72</v>
      </c>
      <c r="BM1917" s="274">
        <f t="shared" si="570"/>
        <v>0.98479000000000005</v>
      </c>
      <c r="BN1917" s="326">
        <f t="shared" si="577"/>
        <v>132.73895957513784</v>
      </c>
      <c r="BO1917" s="296">
        <f t="shared" si="578"/>
        <v>132.73895957513784</v>
      </c>
      <c r="BP1917">
        <f t="shared" si="571"/>
        <v>1</v>
      </c>
      <c r="BR1917" s="332">
        <v>45019</v>
      </c>
      <c r="BS1917" s="2" t="s">
        <v>108</v>
      </c>
      <c r="BT1917" s="2" t="s">
        <v>146</v>
      </c>
      <c r="BU1917" s="323">
        <v>47119</v>
      </c>
      <c r="BV1917" s="323">
        <v>47483</v>
      </c>
      <c r="BW1917" s="324">
        <v>8760</v>
      </c>
      <c r="BX1917" s="325">
        <v>106.78</v>
      </c>
      <c r="BY1917" s="274">
        <f t="shared" si="572"/>
        <v>0.98479000000000005</v>
      </c>
      <c r="BZ1917" s="326">
        <f t="shared" si="579"/>
        <v>108.42920825759806</v>
      </c>
      <c r="CA1917" s="296" t="str">
        <f t="shared" si="580"/>
        <v/>
      </c>
    </row>
    <row r="1918" spans="34:79" x14ac:dyDescent="0.25">
      <c r="AH1918" s="332">
        <v>44657</v>
      </c>
      <c r="AI1918" s="2" t="s">
        <v>108</v>
      </c>
      <c r="AJ1918" s="2" t="s">
        <v>146</v>
      </c>
      <c r="AK1918" s="323">
        <v>47119</v>
      </c>
      <c r="AL1918" s="323">
        <v>47483</v>
      </c>
      <c r="AM1918" s="324">
        <v>8760</v>
      </c>
      <c r="AN1918" s="325">
        <v>97.25</v>
      </c>
      <c r="AO1918" s="274">
        <f t="shared" si="567"/>
        <v>1.02172</v>
      </c>
      <c r="AP1918" s="326">
        <f t="shared" si="573"/>
        <v>95.182633206749401</v>
      </c>
      <c r="AQ1918" s="296" t="str">
        <f t="shared" si="574"/>
        <v/>
      </c>
      <c r="AS1918" s="332">
        <v>44684</v>
      </c>
      <c r="AT1918" s="2" t="s">
        <v>115</v>
      </c>
      <c r="AU1918" s="2" t="s">
        <v>137</v>
      </c>
      <c r="AV1918" s="323">
        <v>45108</v>
      </c>
      <c r="AW1918" s="323">
        <v>45199</v>
      </c>
      <c r="AX1918" s="324">
        <v>2208</v>
      </c>
      <c r="AY1918" s="325">
        <v>177.65</v>
      </c>
      <c r="AZ1918" s="274">
        <f t="shared" si="568"/>
        <v>1.0359100000000001</v>
      </c>
      <c r="BA1918" s="326">
        <f t="shared" si="575"/>
        <v>171.491731907212</v>
      </c>
      <c r="BB1918" s="296" t="str">
        <f t="shared" si="576"/>
        <v/>
      </c>
      <c r="BC1918" t="str">
        <f t="shared" si="569"/>
        <v/>
      </c>
      <c r="BF1918" s="332">
        <v>45044</v>
      </c>
      <c r="BG1918" s="2" t="s">
        <v>115</v>
      </c>
      <c r="BH1918" s="2" t="s">
        <v>118</v>
      </c>
      <c r="BI1918" s="323">
        <v>45474</v>
      </c>
      <c r="BJ1918" s="323">
        <v>45565</v>
      </c>
      <c r="BK1918" s="324">
        <v>2208</v>
      </c>
      <c r="BL1918" s="325">
        <v>132.76</v>
      </c>
      <c r="BM1918" s="274">
        <f t="shared" si="570"/>
        <v>0.98479000000000005</v>
      </c>
      <c r="BN1918" s="326">
        <f t="shared" si="577"/>
        <v>134.81046720620637</v>
      </c>
      <c r="BO1918" s="296">
        <f t="shared" si="578"/>
        <v>134.81046720620637</v>
      </c>
      <c r="BP1918">
        <f t="shared" si="571"/>
        <v>1</v>
      </c>
      <c r="BR1918" s="332">
        <v>45019</v>
      </c>
      <c r="BS1918" s="2" t="s">
        <v>108</v>
      </c>
      <c r="BT1918" s="2" t="s">
        <v>149</v>
      </c>
      <c r="BU1918" s="323">
        <v>47484</v>
      </c>
      <c r="BV1918" s="323">
        <v>47848</v>
      </c>
      <c r="BW1918" s="324">
        <v>8760</v>
      </c>
      <c r="BX1918" s="325">
        <v>107.66</v>
      </c>
      <c r="BY1918" s="274">
        <f t="shared" si="572"/>
        <v>0.98479000000000005</v>
      </c>
      <c r="BZ1918" s="326">
        <f t="shared" si="579"/>
        <v>109.32279978472567</v>
      </c>
      <c r="CA1918" s="296" t="str">
        <f t="shared" si="580"/>
        <v/>
      </c>
    </row>
    <row r="1919" spans="34:79" x14ac:dyDescent="0.25">
      <c r="AH1919" s="332">
        <v>44657</v>
      </c>
      <c r="AI1919" s="2" t="s">
        <v>108</v>
      </c>
      <c r="AJ1919" s="2" t="s">
        <v>149</v>
      </c>
      <c r="AK1919" s="323">
        <v>47484</v>
      </c>
      <c r="AL1919" s="323">
        <v>47848</v>
      </c>
      <c r="AM1919" s="324">
        <v>8760</v>
      </c>
      <c r="AN1919" s="325">
        <v>96.58</v>
      </c>
      <c r="AO1919" s="274">
        <f t="shared" si="567"/>
        <v>1.02172</v>
      </c>
      <c r="AP1919" s="326">
        <f t="shared" si="573"/>
        <v>94.5268762478957</v>
      </c>
      <c r="AQ1919" s="296" t="str">
        <f t="shared" si="574"/>
        <v/>
      </c>
      <c r="AS1919" s="332">
        <v>44684</v>
      </c>
      <c r="AT1919" s="2" t="s">
        <v>115</v>
      </c>
      <c r="AU1919" s="2" t="s">
        <v>116</v>
      </c>
      <c r="AV1919" s="323">
        <v>45200</v>
      </c>
      <c r="AW1919" s="323">
        <v>45291</v>
      </c>
      <c r="AX1919" s="324">
        <v>2209</v>
      </c>
      <c r="AY1919" s="325">
        <v>216.73</v>
      </c>
      <c r="AZ1919" s="274">
        <f t="shared" si="568"/>
        <v>1.0359100000000001</v>
      </c>
      <c r="BA1919" s="326">
        <f t="shared" si="575"/>
        <v>209.21701692231949</v>
      </c>
      <c r="BB1919" s="296" t="str">
        <f t="shared" si="576"/>
        <v/>
      </c>
      <c r="BC1919">
        <f t="shared" si="569"/>
        <v>1</v>
      </c>
      <c r="BF1919" s="332">
        <v>45044</v>
      </c>
      <c r="BG1919" s="2" t="s">
        <v>115</v>
      </c>
      <c r="BH1919" s="2" t="s">
        <v>140</v>
      </c>
      <c r="BI1919" s="323">
        <v>45566</v>
      </c>
      <c r="BJ1919" s="323">
        <v>45657</v>
      </c>
      <c r="BK1919" s="324">
        <v>2209</v>
      </c>
      <c r="BL1919" s="325">
        <v>160.30000000000001</v>
      </c>
      <c r="BM1919" s="274">
        <f t="shared" si="570"/>
        <v>0.98479000000000005</v>
      </c>
      <c r="BN1919" s="326">
        <f t="shared" si="577"/>
        <v>162.77582022563186</v>
      </c>
      <c r="BO1919" s="296" t="str">
        <f t="shared" si="578"/>
        <v/>
      </c>
      <c r="BP1919" t="str">
        <f t="shared" si="571"/>
        <v/>
      </c>
      <c r="BR1919" s="332">
        <v>45019</v>
      </c>
      <c r="BS1919" s="2" t="s">
        <v>108</v>
      </c>
      <c r="BT1919" s="2" t="s">
        <v>153</v>
      </c>
      <c r="BU1919" s="323">
        <v>47849</v>
      </c>
      <c r="BV1919" s="323">
        <v>48213</v>
      </c>
      <c r="BW1919" s="324">
        <v>8760</v>
      </c>
      <c r="BX1919" s="325">
        <v>107.51</v>
      </c>
      <c r="BY1919" s="274">
        <f t="shared" si="572"/>
        <v>0.98479000000000005</v>
      </c>
      <c r="BZ1919" s="326">
        <f t="shared" si="579"/>
        <v>109.1704830471471</v>
      </c>
      <c r="CA1919" s="296" t="str">
        <f t="shared" si="580"/>
        <v/>
      </c>
    </row>
    <row r="1920" spans="34:79" x14ac:dyDescent="0.25">
      <c r="AH1920" s="332">
        <v>44657</v>
      </c>
      <c r="AI1920" s="2" t="s">
        <v>108</v>
      </c>
      <c r="AJ1920" s="2" t="s">
        <v>153</v>
      </c>
      <c r="AK1920" s="323">
        <v>47849</v>
      </c>
      <c r="AL1920" s="323">
        <v>48213</v>
      </c>
      <c r="AM1920" s="324">
        <v>8760</v>
      </c>
      <c r="AN1920" s="325">
        <v>95.96</v>
      </c>
      <c r="AO1920" s="274">
        <f t="shared" si="567"/>
        <v>1.02172</v>
      </c>
      <c r="AP1920" s="326">
        <f t="shared" si="573"/>
        <v>93.920056375523629</v>
      </c>
      <c r="AQ1920" s="296" t="str">
        <f t="shared" si="574"/>
        <v/>
      </c>
      <c r="AS1920" s="332">
        <v>44684</v>
      </c>
      <c r="AT1920" s="2" t="s">
        <v>115</v>
      </c>
      <c r="AU1920" s="2" t="s">
        <v>111</v>
      </c>
      <c r="AV1920" s="323">
        <v>45292</v>
      </c>
      <c r="AW1920" s="323">
        <v>45382</v>
      </c>
      <c r="AX1920" s="324">
        <v>2183</v>
      </c>
      <c r="AY1920" s="325">
        <v>206.52</v>
      </c>
      <c r="AZ1920" s="274">
        <f t="shared" si="568"/>
        <v>1.0359100000000001</v>
      </c>
      <c r="BA1920" s="326">
        <f t="shared" si="575"/>
        <v>199.36094834493343</v>
      </c>
      <c r="BB1920" s="296" t="str">
        <f t="shared" si="576"/>
        <v/>
      </c>
      <c r="BC1920">
        <f t="shared" si="569"/>
        <v>1</v>
      </c>
      <c r="BF1920" s="332">
        <v>45044</v>
      </c>
      <c r="BG1920" s="2" t="s">
        <v>115</v>
      </c>
      <c r="BH1920" s="2" t="s">
        <v>135</v>
      </c>
      <c r="BI1920" s="323">
        <v>45658</v>
      </c>
      <c r="BJ1920" s="323">
        <v>45747</v>
      </c>
      <c r="BK1920" s="324">
        <v>2159</v>
      </c>
      <c r="BL1920" s="325">
        <v>158.94</v>
      </c>
      <c r="BM1920" s="274">
        <f t="shared" si="570"/>
        <v>0.98479000000000005</v>
      </c>
      <c r="BN1920" s="326">
        <f t="shared" si="577"/>
        <v>161.39481513825282</v>
      </c>
      <c r="BO1920" s="296" t="str">
        <f t="shared" si="578"/>
        <v/>
      </c>
      <c r="BP1920" t="str">
        <f t="shared" si="571"/>
        <v/>
      </c>
      <c r="BR1920" s="332">
        <v>45019</v>
      </c>
      <c r="BS1920" s="2" t="s">
        <v>108</v>
      </c>
      <c r="BT1920" s="2" t="s">
        <v>155</v>
      </c>
      <c r="BU1920" s="323">
        <v>48214</v>
      </c>
      <c r="BV1920" s="323">
        <v>48579</v>
      </c>
      <c r="BW1920" s="324">
        <v>8784</v>
      </c>
      <c r="BX1920" s="325">
        <v>107.38</v>
      </c>
      <c r="BY1920" s="274">
        <f t="shared" si="572"/>
        <v>0.98479000000000005</v>
      </c>
      <c r="BZ1920" s="326">
        <f t="shared" si="579"/>
        <v>109.03847520791234</v>
      </c>
      <c r="CA1920" s="296" t="str">
        <f t="shared" si="580"/>
        <v/>
      </c>
    </row>
    <row r="1921" spans="34:79" x14ac:dyDescent="0.25">
      <c r="AH1921" s="332">
        <v>44657</v>
      </c>
      <c r="AI1921" s="2" t="s">
        <v>108</v>
      </c>
      <c r="AJ1921" s="2" t="s">
        <v>155</v>
      </c>
      <c r="AK1921" s="323">
        <v>48214</v>
      </c>
      <c r="AL1921" s="323">
        <v>48579</v>
      </c>
      <c r="AM1921" s="324">
        <v>8784</v>
      </c>
      <c r="AN1921" s="325">
        <v>95.19</v>
      </c>
      <c r="AO1921" s="274">
        <f t="shared" si="567"/>
        <v>1.02172</v>
      </c>
      <c r="AP1921" s="326">
        <f t="shared" si="573"/>
        <v>93.166425243706698</v>
      </c>
      <c r="AQ1921" s="296" t="str">
        <f t="shared" si="574"/>
        <v/>
      </c>
      <c r="AS1921" s="332">
        <v>44684</v>
      </c>
      <c r="AT1921" s="2" t="s">
        <v>115</v>
      </c>
      <c r="AU1921" s="2" t="s">
        <v>117</v>
      </c>
      <c r="AV1921" s="323">
        <v>45383</v>
      </c>
      <c r="AW1921" s="323">
        <v>45473</v>
      </c>
      <c r="AX1921" s="324">
        <v>2184</v>
      </c>
      <c r="AY1921" s="325">
        <v>144.1</v>
      </c>
      <c r="AZ1921" s="274">
        <f t="shared" si="568"/>
        <v>1.0359100000000001</v>
      </c>
      <c r="BA1921" s="326">
        <f t="shared" si="575"/>
        <v>139.10474848201096</v>
      </c>
      <c r="BB1921" s="296" t="str">
        <f t="shared" si="576"/>
        <v/>
      </c>
      <c r="BC1921">
        <f t="shared" si="569"/>
        <v>1</v>
      </c>
      <c r="BF1921" s="332">
        <v>45044</v>
      </c>
      <c r="BG1921" s="2" t="s">
        <v>115</v>
      </c>
      <c r="BH1921" s="2" t="s">
        <v>145</v>
      </c>
      <c r="BI1921" s="323">
        <v>45748</v>
      </c>
      <c r="BJ1921" s="323">
        <v>45838</v>
      </c>
      <c r="BK1921" s="324">
        <v>2184</v>
      </c>
      <c r="BL1921" s="325">
        <v>102.03</v>
      </c>
      <c r="BM1921" s="274">
        <f t="shared" si="570"/>
        <v>0.98479000000000005</v>
      </c>
      <c r="BN1921" s="326">
        <f t="shared" si="577"/>
        <v>103.60584490094334</v>
      </c>
      <c r="BO1921" s="296" t="str">
        <f t="shared" si="578"/>
        <v/>
      </c>
      <c r="BP1921" t="str">
        <f t="shared" si="571"/>
        <v/>
      </c>
      <c r="BR1921" s="332">
        <v>45019</v>
      </c>
      <c r="BS1921" s="2" t="s">
        <v>108</v>
      </c>
      <c r="BT1921" s="2" t="s">
        <v>158</v>
      </c>
      <c r="BU1921" s="323">
        <v>48580</v>
      </c>
      <c r="BV1921" s="323">
        <v>48944</v>
      </c>
      <c r="BW1921" s="324">
        <v>8760</v>
      </c>
      <c r="BX1921" s="325">
        <v>107.16</v>
      </c>
      <c r="BY1921" s="274">
        <f t="shared" si="572"/>
        <v>0.98479000000000005</v>
      </c>
      <c r="BZ1921" s="326">
        <f t="shared" si="579"/>
        <v>108.81507732613044</v>
      </c>
      <c r="CA1921" s="296" t="str">
        <f t="shared" si="580"/>
        <v/>
      </c>
    </row>
    <row r="1922" spans="34:79" x14ac:dyDescent="0.25">
      <c r="AH1922" s="332">
        <v>44656</v>
      </c>
      <c r="AI1922" s="2" t="s">
        <v>108</v>
      </c>
      <c r="AJ1922" s="2" t="s">
        <v>110</v>
      </c>
      <c r="AK1922" s="323">
        <v>44927</v>
      </c>
      <c r="AL1922" s="323">
        <v>45291</v>
      </c>
      <c r="AM1922" s="324">
        <v>8760</v>
      </c>
      <c r="AN1922" s="325">
        <v>184.99</v>
      </c>
      <c r="AO1922" s="274">
        <f t="shared" si="567"/>
        <v>1.02172</v>
      </c>
      <c r="AP1922" s="326">
        <f t="shared" si="573"/>
        <v>181.05743256469484</v>
      </c>
      <c r="AQ1922" s="296" t="str">
        <f t="shared" si="574"/>
        <v/>
      </c>
      <c r="AS1922" s="332">
        <v>44684</v>
      </c>
      <c r="AT1922" s="2" t="s">
        <v>115</v>
      </c>
      <c r="AU1922" s="2" t="s">
        <v>118</v>
      </c>
      <c r="AV1922" s="323">
        <v>45474</v>
      </c>
      <c r="AW1922" s="323">
        <v>45565</v>
      </c>
      <c r="AX1922" s="324">
        <v>2208</v>
      </c>
      <c r="AY1922" s="325">
        <v>140.87</v>
      </c>
      <c r="AZ1922" s="274">
        <f t="shared" si="568"/>
        <v>1.0359100000000001</v>
      </c>
      <c r="BA1922" s="326">
        <f t="shared" si="575"/>
        <v>135.98671699278893</v>
      </c>
      <c r="BB1922" s="296" t="str">
        <f t="shared" si="576"/>
        <v/>
      </c>
      <c r="BC1922">
        <f t="shared" si="569"/>
        <v>1</v>
      </c>
      <c r="BF1922" s="332">
        <v>45044</v>
      </c>
      <c r="BG1922" s="2" t="s">
        <v>115</v>
      </c>
      <c r="BH1922" s="2" t="s">
        <v>148</v>
      </c>
      <c r="BI1922" s="323">
        <v>45839</v>
      </c>
      <c r="BJ1922" s="323">
        <v>45930</v>
      </c>
      <c r="BK1922" s="324">
        <v>2208</v>
      </c>
      <c r="BL1922" s="325">
        <v>100.7</v>
      </c>
      <c r="BM1922" s="274">
        <f t="shared" si="570"/>
        <v>0.98479000000000005</v>
      </c>
      <c r="BN1922" s="326">
        <f t="shared" si="577"/>
        <v>102.25530316108002</v>
      </c>
      <c r="BO1922" s="296" t="str">
        <f t="shared" si="578"/>
        <v/>
      </c>
      <c r="BP1922" t="str">
        <f t="shared" si="571"/>
        <v/>
      </c>
      <c r="BR1922" s="332">
        <v>45016</v>
      </c>
      <c r="BS1922" s="2" t="s">
        <v>108</v>
      </c>
      <c r="BT1922" s="2" t="s">
        <v>111</v>
      </c>
      <c r="BU1922" s="323">
        <v>45292</v>
      </c>
      <c r="BV1922" s="323">
        <v>45657</v>
      </c>
      <c r="BW1922" s="324">
        <v>8784</v>
      </c>
      <c r="BX1922" s="325">
        <v>153.09</v>
      </c>
      <c r="BY1922" s="274">
        <f t="shared" si="572"/>
        <v>0.99051</v>
      </c>
      <c r="BZ1922" s="326">
        <f t="shared" si="579"/>
        <v>154.5567434957749</v>
      </c>
      <c r="CA1922" s="296">
        <f t="shared" si="580"/>
        <v>154.5567434957749</v>
      </c>
    </row>
    <row r="1923" spans="34:79" x14ac:dyDescent="0.25">
      <c r="AH1923" s="332">
        <v>44656</v>
      </c>
      <c r="AI1923" s="2" t="s">
        <v>108</v>
      </c>
      <c r="AJ1923" s="2" t="s">
        <v>111</v>
      </c>
      <c r="AK1923" s="323">
        <v>45292</v>
      </c>
      <c r="AL1923" s="323">
        <v>45657</v>
      </c>
      <c r="AM1923" s="324">
        <v>8784</v>
      </c>
      <c r="AN1923" s="325">
        <v>128</v>
      </c>
      <c r="AO1923" s="274">
        <f t="shared" si="567"/>
        <v>1.02172</v>
      </c>
      <c r="AP1923" s="326">
        <f t="shared" si="573"/>
        <v>125.27894139294523</v>
      </c>
      <c r="AQ1923" s="296">
        <f t="shared" si="574"/>
        <v>125.27894139294523</v>
      </c>
      <c r="AS1923" s="332">
        <v>44684</v>
      </c>
      <c r="AT1923" s="2" t="s">
        <v>115</v>
      </c>
      <c r="AU1923" s="2" t="s">
        <v>140</v>
      </c>
      <c r="AV1923" s="323">
        <v>45566</v>
      </c>
      <c r="AW1923" s="323">
        <v>45657</v>
      </c>
      <c r="AX1923" s="324">
        <v>2209</v>
      </c>
      <c r="AY1923" s="325">
        <v>173.73</v>
      </c>
      <c r="AZ1923" s="274">
        <f t="shared" si="568"/>
        <v>1.0359100000000001</v>
      </c>
      <c r="BA1923" s="326">
        <f t="shared" si="575"/>
        <v>167.70761938778463</v>
      </c>
      <c r="BB1923" s="296" t="str">
        <f t="shared" si="576"/>
        <v/>
      </c>
      <c r="BC1923" t="str">
        <f t="shared" si="569"/>
        <v/>
      </c>
      <c r="BF1923" s="332">
        <v>45044</v>
      </c>
      <c r="BG1923" s="2" t="s">
        <v>115</v>
      </c>
      <c r="BH1923" s="2" t="s">
        <v>152</v>
      </c>
      <c r="BI1923" s="323">
        <v>45931</v>
      </c>
      <c r="BJ1923" s="323">
        <v>46022</v>
      </c>
      <c r="BK1923" s="324">
        <v>2209</v>
      </c>
      <c r="BL1923" s="325">
        <v>142.37</v>
      </c>
      <c r="BM1923" s="274">
        <f t="shared" si="570"/>
        <v>0.98479000000000005</v>
      </c>
      <c r="BN1923" s="326">
        <f t="shared" si="577"/>
        <v>144.56889286040678</v>
      </c>
      <c r="BO1923" s="296" t="str">
        <f t="shared" si="578"/>
        <v/>
      </c>
      <c r="BP1923" t="str">
        <f t="shared" si="571"/>
        <v/>
      </c>
      <c r="BR1923" s="332">
        <v>45016</v>
      </c>
      <c r="BS1923" s="2" t="s">
        <v>108</v>
      </c>
      <c r="BT1923" s="2" t="s">
        <v>135</v>
      </c>
      <c r="BU1923" s="323">
        <v>45658</v>
      </c>
      <c r="BV1923" s="323">
        <v>46022</v>
      </c>
      <c r="BW1923" s="324">
        <v>8760</v>
      </c>
      <c r="BX1923" s="325">
        <v>127.75</v>
      </c>
      <c r="BY1923" s="274">
        <f t="shared" si="572"/>
        <v>0.99051</v>
      </c>
      <c r="BZ1923" s="326">
        <f t="shared" si="579"/>
        <v>128.97396290799688</v>
      </c>
      <c r="CA1923" s="296" t="str">
        <f t="shared" si="580"/>
        <v/>
      </c>
    </row>
    <row r="1924" spans="34:79" x14ac:dyDescent="0.25">
      <c r="AH1924" s="332">
        <v>44656</v>
      </c>
      <c r="AI1924" s="2" t="s">
        <v>108</v>
      </c>
      <c r="AJ1924" s="2" t="s">
        <v>135</v>
      </c>
      <c r="AK1924" s="323">
        <v>45658</v>
      </c>
      <c r="AL1924" s="323">
        <v>46022</v>
      </c>
      <c r="AM1924" s="324">
        <v>8760</v>
      </c>
      <c r="AN1924" s="325">
        <v>108</v>
      </c>
      <c r="AO1924" s="274">
        <f t="shared" si="567"/>
        <v>1.02172</v>
      </c>
      <c r="AP1924" s="326">
        <f t="shared" si="573"/>
        <v>105.70410680029754</v>
      </c>
      <c r="AQ1924" s="296" t="str">
        <f t="shared" si="574"/>
        <v/>
      </c>
      <c r="AS1924" s="332">
        <v>44684</v>
      </c>
      <c r="AT1924" s="2" t="s">
        <v>115</v>
      </c>
      <c r="AU1924" s="2" t="s">
        <v>135</v>
      </c>
      <c r="AV1924" s="323">
        <v>45658</v>
      </c>
      <c r="AW1924" s="323">
        <v>45747</v>
      </c>
      <c r="AX1924" s="324">
        <v>2159</v>
      </c>
      <c r="AY1924" s="325"/>
      <c r="AZ1924" s="274">
        <f t="shared" si="568"/>
        <v>1.0359100000000001</v>
      </c>
      <c r="BA1924" s="326" t="str">
        <f t="shared" si="575"/>
        <v/>
      </c>
      <c r="BB1924" s="296" t="str">
        <f t="shared" si="576"/>
        <v/>
      </c>
      <c r="BC1924" t="str">
        <f t="shared" si="569"/>
        <v/>
      </c>
      <c r="BF1924" s="332">
        <v>45044</v>
      </c>
      <c r="BG1924" s="2" t="s">
        <v>115</v>
      </c>
      <c r="BH1924" s="2" t="s">
        <v>138</v>
      </c>
      <c r="BI1924" s="323">
        <v>46023</v>
      </c>
      <c r="BJ1924" s="323">
        <v>46112</v>
      </c>
      <c r="BK1924" s="324">
        <v>2159</v>
      </c>
      <c r="BL1924" s="325"/>
      <c r="BM1924" s="274">
        <f t="shared" si="570"/>
        <v>0.98479000000000005</v>
      </c>
      <c r="BN1924" s="326" t="str">
        <f t="shared" si="577"/>
        <v/>
      </c>
      <c r="BO1924" s="296" t="str">
        <f t="shared" si="578"/>
        <v/>
      </c>
      <c r="BP1924" t="str">
        <f t="shared" si="571"/>
        <v/>
      </c>
      <c r="BR1924" s="332">
        <v>45016</v>
      </c>
      <c r="BS1924" s="2" t="s">
        <v>108</v>
      </c>
      <c r="BT1924" s="2" t="s">
        <v>138</v>
      </c>
      <c r="BU1924" s="323">
        <v>46023</v>
      </c>
      <c r="BV1924" s="323">
        <v>46387</v>
      </c>
      <c r="BW1924" s="324">
        <v>8760</v>
      </c>
      <c r="BX1924" s="325">
        <v>109.85</v>
      </c>
      <c r="BY1924" s="274">
        <f t="shared" si="572"/>
        <v>0.99051</v>
      </c>
      <c r="BZ1924" s="326">
        <f t="shared" si="579"/>
        <v>110.90246438703294</v>
      </c>
      <c r="CA1924" s="296" t="str">
        <f t="shared" si="580"/>
        <v/>
      </c>
    </row>
    <row r="1925" spans="34:79" x14ac:dyDescent="0.25">
      <c r="AH1925" s="332">
        <v>44656</v>
      </c>
      <c r="AI1925" s="2" t="s">
        <v>108</v>
      </c>
      <c r="AJ1925" s="2" t="s">
        <v>138</v>
      </c>
      <c r="AK1925" s="323">
        <v>46023</v>
      </c>
      <c r="AL1925" s="323">
        <v>46387</v>
      </c>
      <c r="AM1925" s="324">
        <v>8760</v>
      </c>
      <c r="AN1925" s="325">
        <v>100.88</v>
      </c>
      <c r="AO1925" s="274">
        <f t="shared" si="567"/>
        <v>1.02172</v>
      </c>
      <c r="AP1925" s="326">
        <f t="shared" si="573"/>
        <v>98.735465685314963</v>
      </c>
      <c r="AQ1925" s="296" t="str">
        <f t="shared" si="574"/>
        <v/>
      </c>
      <c r="AS1925" s="332">
        <v>44683</v>
      </c>
      <c r="AT1925" s="2" t="s">
        <v>115</v>
      </c>
      <c r="AU1925" s="2" t="s">
        <v>200</v>
      </c>
      <c r="AV1925" s="323">
        <v>44743</v>
      </c>
      <c r="AW1925" s="323">
        <v>44834</v>
      </c>
      <c r="AX1925" s="324">
        <v>2208</v>
      </c>
      <c r="AY1925" s="325">
        <v>220.73</v>
      </c>
      <c r="AZ1925" s="274">
        <f t="shared" si="568"/>
        <v>1.0359100000000001</v>
      </c>
      <c r="BA1925" s="326">
        <f t="shared" si="575"/>
        <v>213.0783562278576</v>
      </c>
      <c r="BB1925" s="296" t="str">
        <f t="shared" si="576"/>
        <v/>
      </c>
      <c r="BC1925" t="str">
        <f t="shared" si="569"/>
        <v/>
      </c>
      <c r="BF1925" s="332">
        <v>45043</v>
      </c>
      <c r="BG1925" s="2" t="s">
        <v>115</v>
      </c>
      <c r="BH1925" s="2" t="s">
        <v>137</v>
      </c>
      <c r="BI1925" s="323">
        <v>45108</v>
      </c>
      <c r="BJ1925" s="323">
        <v>45199</v>
      </c>
      <c r="BK1925" s="324">
        <v>2208</v>
      </c>
      <c r="BL1925" s="325">
        <v>110.32</v>
      </c>
      <c r="BM1925" s="274">
        <f t="shared" si="570"/>
        <v>0.98479000000000005</v>
      </c>
      <c r="BN1925" s="326">
        <f t="shared" si="577"/>
        <v>112.02388326445231</v>
      </c>
      <c r="BO1925" s="296" t="str">
        <f t="shared" si="578"/>
        <v/>
      </c>
      <c r="BP1925" t="str">
        <f t="shared" si="571"/>
        <v/>
      </c>
      <c r="BR1925" s="332">
        <v>45016</v>
      </c>
      <c r="BS1925" s="2" t="s">
        <v>108</v>
      </c>
      <c r="BT1925" s="2" t="s">
        <v>141</v>
      </c>
      <c r="BU1925" s="323">
        <v>46388</v>
      </c>
      <c r="BV1925" s="323">
        <v>46752</v>
      </c>
      <c r="BW1925" s="324">
        <v>8760</v>
      </c>
      <c r="BX1925" s="325">
        <v>101.84</v>
      </c>
      <c r="BY1925" s="274">
        <f t="shared" si="572"/>
        <v>0.99051</v>
      </c>
      <c r="BZ1925" s="326">
        <f t="shared" si="579"/>
        <v>102.81572119413232</v>
      </c>
      <c r="CA1925" s="296" t="str">
        <f t="shared" si="580"/>
        <v/>
      </c>
    </row>
    <row r="1926" spans="34:79" x14ac:dyDescent="0.25">
      <c r="AH1926" s="332">
        <v>44656</v>
      </c>
      <c r="AI1926" s="2" t="s">
        <v>108</v>
      </c>
      <c r="AJ1926" s="2" t="s">
        <v>141</v>
      </c>
      <c r="AK1926" s="323">
        <v>46388</v>
      </c>
      <c r="AL1926" s="323">
        <v>46752</v>
      </c>
      <c r="AM1926" s="324">
        <v>8760</v>
      </c>
      <c r="AN1926" s="325">
        <v>101.19</v>
      </c>
      <c r="AO1926" s="274">
        <f t="shared" si="567"/>
        <v>1.02172</v>
      </c>
      <c r="AP1926" s="326">
        <f t="shared" si="573"/>
        <v>99.038875621501006</v>
      </c>
      <c r="AQ1926" s="296" t="str">
        <f t="shared" si="574"/>
        <v/>
      </c>
      <c r="AS1926" s="332">
        <v>44683</v>
      </c>
      <c r="AT1926" s="2" t="s">
        <v>115</v>
      </c>
      <c r="AU1926" s="2" t="s">
        <v>186</v>
      </c>
      <c r="AV1926" s="323">
        <v>44835</v>
      </c>
      <c r="AW1926" s="323">
        <v>44926</v>
      </c>
      <c r="AX1926" s="324">
        <v>2209</v>
      </c>
      <c r="AY1926" s="325">
        <v>249.42</v>
      </c>
      <c r="AZ1926" s="274">
        <f t="shared" si="568"/>
        <v>1.0359100000000001</v>
      </c>
      <c r="BA1926" s="326">
        <f t="shared" si="575"/>
        <v>240.77381239682981</v>
      </c>
      <c r="BB1926" s="296" t="str">
        <f t="shared" si="576"/>
        <v/>
      </c>
      <c r="BC1926" t="str">
        <f t="shared" si="569"/>
        <v/>
      </c>
      <c r="BF1926" s="332">
        <v>45043</v>
      </c>
      <c r="BG1926" s="2" t="s">
        <v>115</v>
      </c>
      <c r="BH1926" s="2" t="s">
        <v>116</v>
      </c>
      <c r="BI1926" s="323">
        <v>45200</v>
      </c>
      <c r="BJ1926" s="323">
        <v>45291</v>
      </c>
      <c r="BK1926" s="324">
        <v>2209</v>
      </c>
      <c r="BL1926" s="325">
        <v>145.91999999999999</v>
      </c>
      <c r="BM1926" s="274">
        <f t="shared" si="570"/>
        <v>0.98479000000000005</v>
      </c>
      <c r="BN1926" s="326">
        <f t="shared" si="577"/>
        <v>148.17372231643293</v>
      </c>
      <c r="BO1926" s="296">
        <f t="shared" si="578"/>
        <v>148.17372231643293</v>
      </c>
      <c r="BP1926">
        <f t="shared" si="571"/>
        <v>1</v>
      </c>
      <c r="BR1926" s="332">
        <v>45016</v>
      </c>
      <c r="BS1926" s="2" t="s">
        <v>108</v>
      </c>
      <c r="BT1926" s="2" t="s">
        <v>143</v>
      </c>
      <c r="BU1926" s="323">
        <v>46753</v>
      </c>
      <c r="BV1926" s="323">
        <v>47118</v>
      </c>
      <c r="BW1926" s="324">
        <v>8784</v>
      </c>
      <c r="BX1926" s="325">
        <v>103.01</v>
      </c>
      <c r="BY1926" s="274">
        <f t="shared" si="572"/>
        <v>0.99051</v>
      </c>
      <c r="BZ1926" s="326">
        <f t="shared" si="579"/>
        <v>103.99693087399422</v>
      </c>
      <c r="CA1926" s="296" t="str">
        <f t="shared" si="580"/>
        <v/>
      </c>
    </row>
    <row r="1927" spans="34:79" x14ac:dyDescent="0.25">
      <c r="AH1927" s="332">
        <v>44656</v>
      </c>
      <c r="AI1927" s="2" t="s">
        <v>108</v>
      </c>
      <c r="AJ1927" s="2" t="s">
        <v>143</v>
      </c>
      <c r="AK1927" s="323">
        <v>46753</v>
      </c>
      <c r="AL1927" s="323">
        <v>47118</v>
      </c>
      <c r="AM1927" s="324">
        <v>8784</v>
      </c>
      <c r="AN1927" s="325">
        <v>100.59</v>
      </c>
      <c r="AO1927" s="274">
        <f t="shared" si="567"/>
        <v>1.02172</v>
      </c>
      <c r="AP1927" s="326">
        <f t="shared" si="573"/>
        <v>98.451630583721581</v>
      </c>
      <c r="AQ1927" s="296" t="str">
        <f t="shared" si="574"/>
        <v/>
      </c>
      <c r="AS1927" s="332">
        <v>44683</v>
      </c>
      <c r="AT1927" s="2" t="s">
        <v>115</v>
      </c>
      <c r="AU1927" s="2" t="s">
        <v>110</v>
      </c>
      <c r="AV1927" s="323">
        <v>44927</v>
      </c>
      <c r="AW1927" s="323">
        <v>45016</v>
      </c>
      <c r="AX1927" s="324">
        <v>2159</v>
      </c>
      <c r="AY1927" s="325">
        <v>245.39</v>
      </c>
      <c r="AZ1927" s="274">
        <f t="shared" si="568"/>
        <v>1.0359100000000001</v>
      </c>
      <c r="BA1927" s="326">
        <f t="shared" si="575"/>
        <v>236.88351304650013</v>
      </c>
      <c r="BB1927" s="296" t="str">
        <f t="shared" si="576"/>
        <v/>
      </c>
      <c r="BC1927" t="str">
        <f t="shared" si="569"/>
        <v/>
      </c>
      <c r="BF1927" s="332">
        <v>45043</v>
      </c>
      <c r="BG1927" s="2" t="s">
        <v>115</v>
      </c>
      <c r="BH1927" s="2" t="s">
        <v>111</v>
      </c>
      <c r="BI1927" s="323">
        <v>45292</v>
      </c>
      <c r="BJ1927" s="323">
        <v>45382</v>
      </c>
      <c r="BK1927" s="324">
        <v>2183</v>
      </c>
      <c r="BL1927" s="325">
        <v>165.62</v>
      </c>
      <c r="BM1927" s="274">
        <f t="shared" si="570"/>
        <v>0.98479000000000005</v>
      </c>
      <c r="BN1927" s="326">
        <f t="shared" si="577"/>
        <v>168.17798718508513</v>
      </c>
      <c r="BO1927" s="296">
        <f t="shared" si="578"/>
        <v>168.17798718508513</v>
      </c>
      <c r="BP1927">
        <f t="shared" si="571"/>
        <v>1</v>
      </c>
      <c r="BR1927" s="332">
        <v>45016</v>
      </c>
      <c r="BS1927" s="2" t="s">
        <v>108</v>
      </c>
      <c r="BT1927" s="2" t="s">
        <v>146</v>
      </c>
      <c r="BU1927" s="323">
        <v>47119</v>
      </c>
      <c r="BV1927" s="323">
        <v>47483</v>
      </c>
      <c r="BW1927" s="324">
        <v>8760</v>
      </c>
      <c r="BX1927" s="325">
        <v>100.12</v>
      </c>
      <c r="BY1927" s="274">
        <f t="shared" si="572"/>
        <v>0.99051</v>
      </c>
      <c r="BZ1927" s="326">
        <f t="shared" si="579"/>
        <v>101.07924200664304</v>
      </c>
      <c r="CA1927" s="296" t="str">
        <f t="shared" si="580"/>
        <v/>
      </c>
    </row>
    <row r="1928" spans="34:79" x14ac:dyDescent="0.25">
      <c r="AH1928" s="332">
        <v>44656</v>
      </c>
      <c r="AI1928" s="2" t="s">
        <v>108</v>
      </c>
      <c r="AJ1928" s="2" t="s">
        <v>146</v>
      </c>
      <c r="AK1928" s="323">
        <v>47119</v>
      </c>
      <c r="AL1928" s="323">
        <v>47483</v>
      </c>
      <c r="AM1928" s="324">
        <v>8760</v>
      </c>
      <c r="AN1928" s="325">
        <v>97.72</v>
      </c>
      <c r="AO1928" s="274">
        <f t="shared" si="567"/>
        <v>1.02172</v>
      </c>
      <c r="AP1928" s="326">
        <f t="shared" si="573"/>
        <v>95.642641819676626</v>
      </c>
      <c r="AQ1928" s="296" t="str">
        <f t="shared" si="574"/>
        <v/>
      </c>
      <c r="AS1928" s="332">
        <v>44683</v>
      </c>
      <c r="AT1928" s="2" t="s">
        <v>115</v>
      </c>
      <c r="AU1928" s="2" t="s">
        <v>134</v>
      </c>
      <c r="AV1928" s="323">
        <v>45017</v>
      </c>
      <c r="AW1928" s="323">
        <v>45107</v>
      </c>
      <c r="AX1928" s="324">
        <v>2184</v>
      </c>
      <c r="AY1928" s="325">
        <v>175.47</v>
      </c>
      <c r="AZ1928" s="274">
        <f t="shared" si="568"/>
        <v>1.0359100000000001</v>
      </c>
      <c r="BA1928" s="326">
        <f t="shared" si="575"/>
        <v>169.38730198569371</v>
      </c>
      <c r="BB1928" s="296" t="str">
        <f t="shared" si="576"/>
        <v/>
      </c>
      <c r="BC1928" t="str">
        <f t="shared" si="569"/>
        <v/>
      </c>
      <c r="BF1928" s="332">
        <v>45043</v>
      </c>
      <c r="BG1928" s="2" t="s">
        <v>115</v>
      </c>
      <c r="BH1928" s="2" t="s">
        <v>117</v>
      </c>
      <c r="BI1928" s="323">
        <v>45383</v>
      </c>
      <c r="BJ1928" s="323">
        <v>45473</v>
      </c>
      <c r="BK1928" s="324">
        <v>2184</v>
      </c>
      <c r="BL1928" s="325">
        <v>129.96</v>
      </c>
      <c r="BM1928" s="274">
        <f t="shared" si="570"/>
        <v>0.98479000000000005</v>
      </c>
      <c r="BN1928" s="326">
        <f t="shared" si="577"/>
        <v>131.9672214380731</v>
      </c>
      <c r="BO1928" s="296">
        <f t="shared" si="578"/>
        <v>131.9672214380731</v>
      </c>
      <c r="BP1928">
        <f t="shared" si="571"/>
        <v>1</v>
      </c>
      <c r="BR1928" s="332">
        <v>45016</v>
      </c>
      <c r="BS1928" s="2" t="s">
        <v>108</v>
      </c>
      <c r="BT1928" s="2" t="s">
        <v>149</v>
      </c>
      <c r="BU1928" s="323">
        <v>47484</v>
      </c>
      <c r="BV1928" s="323">
        <v>47848</v>
      </c>
      <c r="BW1928" s="324">
        <v>8760</v>
      </c>
      <c r="BX1928" s="325">
        <v>101</v>
      </c>
      <c r="BY1928" s="274">
        <f t="shared" si="572"/>
        <v>0.99051</v>
      </c>
      <c r="BZ1928" s="326">
        <f t="shared" si="579"/>
        <v>101.96767321884685</v>
      </c>
      <c r="CA1928" s="296" t="str">
        <f t="shared" si="580"/>
        <v/>
      </c>
    </row>
    <row r="1929" spans="34:79" x14ac:dyDescent="0.25">
      <c r="AH1929" s="332">
        <v>44656</v>
      </c>
      <c r="AI1929" s="2" t="s">
        <v>108</v>
      </c>
      <c r="AJ1929" s="2" t="s">
        <v>149</v>
      </c>
      <c r="AK1929" s="323">
        <v>47484</v>
      </c>
      <c r="AL1929" s="323">
        <v>47848</v>
      </c>
      <c r="AM1929" s="324">
        <v>8760</v>
      </c>
      <c r="AN1929" s="325">
        <v>97.05</v>
      </c>
      <c r="AO1929" s="274">
        <f t="shared" si="567"/>
        <v>1.02172</v>
      </c>
      <c r="AP1929" s="326">
        <f t="shared" si="573"/>
        <v>94.986884860822926</v>
      </c>
      <c r="AQ1929" s="296" t="str">
        <f t="shared" si="574"/>
        <v/>
      </c>
      <c r="AS1929" s="332">
        <v>44683</v>
      </c>
      <c r="AT1929" s="2" t="s">
        <v>115</v>
      </c>
      <c r="AU1929" s="2" t="s">
        <v>137</v>
      </c>
      <c r="AV1929" s="323">
        <v>45108</v>
      </c>
      <c r="AW1929" s="323">
        <v>45199</v>
      </c>
      <c r="AX1929" s="324">
        <v>2208</v>
      </c>
      <c r="AY1929" s="325">
        <v>173.76</v>
      </c>
      <c r="AZ1929" s="274">
        <f t="shared" si="568"/>
        <v>1.0359100000000001</v>
      </c>
      <c r="BA1929" s="326">
        <f t="shared" si="575"/>
        <v>167.73657943257615</v>
      </c>
      <c r="BB1929" s="296" t="str">
        <f t="shared" si="576"/>
        <v/>
      </c>
      <c r="BC1929" t="str">
        <f t="shared" si="569"/>
        <v/>
      </c>
      <c r="BF1929" s="332">
        <v>45043</v>
      </c>
      <c r="BG1929" s="2" t="s">
        <v>115</v>
      </c>
      <c r="BH1929" s="2" t="s">
        <v>118</v>
      </c>
      <c r="BI1929" s="323">
        <v>45474</v>
      </c>
      <c r="BJ1929" s="323">
        <v>45565</v>
      </c>
      <c r="BK1929" s="324">
        <v>2208</v>
      </c>
      <c r="BL1929" s="325">
        <v>132.47</v>
      </c>
      <c r="BM1929" s="274">
        <f t="shared" si="570"/>
        <v>0.98479000000000005</v>
      </c>
      <c r="BN1929" s="326">
        <f t="shared" si="577"/>
        <v>134.51598818022114</v>
      </c>
      <c r="BO1929" s="296">
        <f t="shared" si="578"/>
        <v>134.51598818022114</v>
      </c>
      <c r="BP1929">
        <f t="shared" si="571"/>
        <v>1</v>
      </c>
      <c r="BR1929" s="332">
        <v>45016</v>
      </c>
      <c r="BS1929" s="2" t="s">
        <v>108</v>
      </c>
      <c r="BT1929" s="2" t="s">
        <v>153</v>
      </c>
      <c r="BU1929" s="323">
        <v>47849</v>
      </c>
      <c r="BV1929" s="323">
        <v>48213</v>
      </c>
      <c r="BW1929" s="324">
        <v>8760</v>
      </c>
      <c r="BX1929" s="325">
        <v>100.85</v>
      </c>
      <c r="BY1929" s="274">
        <f t="shared" si="572"/>
        <v>0.99051</v>
      </c>
      <c r="BZ1929" s="326">
        <f t="shared" si="579"/>
        <v>101.81623608040302</v>
      </c>
      <c r="CA1929" s="296" t="str">
        <f t="shared" si="580"/>
        <v/>
      </c>
    </row>
    <row r="1930" spans="34:79" x14ac:dyDescent="0.25">
      <c r="AH1930" s="332">
        <v>44656</v>
      </c>
      <c r="AI1930" s="2" t="s">
        <v>108</v>
      </c>
      <c r="AJ1930" s="2" t="s">
        <v>153</v>
      </c>
      <c r="AK1930" s="323">
        <v>47849</v>
      </c>
      <c r="AL1930" s="323">
        <v>48213</v>
      </c>
      <c r="AM1930" s="324">
        <v>8760</v>
      </c>
      <c r="AN1930" s="325">
        <v>96.43</v>
      </c>
      <c r="AO1930" s="274">
        <f t="shared" si="567"/>
        <v>1.02172</v>
      </c>
      <c r="AP1930" s="326">
        <f t="shared" si="573"/>
        <v>94.380064988450854</v>
      </c>
      <c r="AQ1930" s="296" t="str">
        <f t="shared" si="574"/>
        <v/>
      </c>
      <c r="AS1930" s="332">
        <v>44683</v>
      </c>
      <c r="AT1930" s="2" t="s">
        <v>115</v>
      </c>
      <c r="AU1930" s="2" t="s">
        <v>116</v>
      </c>
      <c r="AV1930" s="323">
        <v>45200</v>
      </c>
      <c r="AW1930" s="323">
        <v>45291</v>
      </c>
      <c r="AX1930" s="324">
        <v>2209</v>
      </c>
      <c r="AY1930" s="325">
        <v>207.99</v>
      </c>
      <c r="AZ1930" s="274">
        <f t="shared" si="568"/>
        <v>1.0359100000000001</v>
      </c>
      <c r="BA1930" s="326">
        <f t="shared" si="575"/>
        <v>200.77999053971868</v>
      </c>
      <c r="BB1930" s="296" t="str">
        <f t="shared" si="576"/>
        <v/>
      </c>
      <c r="BC1930">
        <f t="shared" si="569"/>
        <v>1</v>
      </c>
      <c r="BF1930" s="332">
        <v>45043</v>
      </c>
      <c r="BG1930" s="2" t="s">
        <v>115</v>
      </c>
      <c r="BH1930" s="2" t="s">
        <v>140</v>
      </c>
      <c r="BI1930" s="323">
        <v>45566</v>
      </c>
      <c r="BJ1930" s="323">
        <v>45657</v>
      </c>
      <c r="BK1930" s="324">
        <v>2209</v>
      </c>
      <c r="BL1930" s="325">
        <v>159.09</v>
      </c>
      <c r="BM1930" s="274">
        <f t="shared" si="570"/>
        <v>0.98479000000000005</v>
      </c>
      <c r="BN1930" s="326">
        <f t="shared" si="577"/>
        <v>161.54713187583138</v>
      </c>
      <c r="BO1930" s="296" t="str">
        <f t="shared" si="578"/>
        <v/>
      </c>
      <c r="BP1930" t="str">
        <f t="shared" si="571"/>
        <v/>
      </c>
      <c r="BR1930" s="332">
        <v>45016</v>
      </c>
      <c r="BS1930" s="2" t="s">
        <v>108</v>
      </c>
      <c r="BT1930" s="2" t="s">
        <v>155</v>
      </c>
      <c r="BU1930" s="323">
        <v>48214</v>
      </c>
      <c r="BV1930" s="323">
        <v>48579</v>
      </c>
      <c r="BW1930" s="324">
        <v>8784</v>
      </c>
      <c r="BX1930" s="325">
        <v>100.72</v>
      </c>
      <c r="BY1930" s="274">
        <f t="shared" si="572"/>
        <v>0.99051</v>
      </c>
      <c r="BZ1930" s="326">
        <f t="shared" si="579"/>
        <v>101.68499056041837</v>
      </c>
      <c r="CA1930" s="296" t="str">
        <f t="shared" si="580"/>
        <v/>
      </c>
    </row>
    <row r="1931" spans="34:79" x14ac:dyDescent="0.25">
      <c r="AH1931" s="332">
        <v>44656</v>
      </c>
      <c r="AI1931" s="2" t="s">
        <v>108</v>
      </c>
      <c r="AJ1931" s="2" t="s">
        <v>155</v>
      </c>
      <c r="AK1931" s="323">
        <v>48214</v>
      </c>
      <c r="AL1931" s="323">
        <v>48579</v>
      </c>
      <c r="AM1931" s="324">
        <v>8784</v>
      </c>
      <c r="AN1931" s="325">
        <v>95.66</v>
      </c>
      <c r="AO1931" s="274">
        <f t="shared" si="567"/>
        <v>1.02172</v>
      </c>
      <c r="AP1931" s="326">
        <f t="shared" si="573"/>
        <v>93.626433856633909</v>
      </c>
      <c r="AQ1931" s="296" t="str">
        <f t="shared" si="574"/>
        <v/>
      </c>
      <c r="AS1931" s="332">
        <v>44683</v>
      </c>
      <c r="AT1931" s="2" t="s">
        <v>115</v>
      </c>
      <c r="AU1931" s="2" t="s">
        <v>111</v>
      </c>
      <c r="AV1931" s="323">
        <v>45292</v>
      </c>
      <c r="AW1931" s="323">
        <v>45382</v>
      </c>
      <c r="AX1931" s="324">
        <v>2183</v>
      </c>
      <c r="AY1931" s="325">
        <v>204.29</v>
      </c>
      <c r="AZ1931" s="274">
        <f t="shared" si="568"/>
        <v>1.0359100000000001</v>
      </c>
      <c r="BA1931" s="326">
        <f t="shared" si="575"/>
        <v>197.20825168209592</v>
      </c>
      <c r="BB1931" s="296" t="str">
        <f t="shared" si="576"/>
        <v/>
      </c>
      <c r="BC1931">
        <f t="shared" si="569"/>
        <v>1</v>
      </c>
      <c r="BF1931" s="332">
        <v>45043</v>
      </c>
      <c r="BG1931" s="2" t="s">
        <v>115</v>
      </c>
      <c r="BH1931" s="2" t="s">
        <v>135</v>
      </c>
      <c r="BI1931" s="323">
        <v>45658</v>
      </c>
      <c r="BJ1931" s="323">
        <v>45747</v>
      </c>
      <c r="BK1931" s="324">
        <v>2159</v>
      </c>
      <c r="BL1931" s="325">
        <v>157.09</v>
      </c>
      <c r="BM1931" s="274">
        <f t="shared" si="570"/>
        <v>0.98479000000000005</v>
      </c>
      <c r="BN1931" s="326">
        <f t="shared" si="577"/>
        <v>159.51624204145045</v>
      </c>
      <c r="BO1931" s="296" t="str">
        <f t="shared" si="578"/>
        <v/>
      </c>
      <c r="BP1931" t="str">
        <f t="shared" si="571"/>
        <v/>
      </c>
      <c r="BR1931" s="332">
        <v>45016</v>
      </c>
      <c r="BS1931" s="2" t="s">
        <v>108</v>
      </c>
      <c r="BT1931" s="2" t="s">
        <v>158</v>
      </c>
      <c r="BU1931" s="323">
        <v>48580</v>
      </c>
      <c r="BV1931" s="323">
        <v>48944</v>
      </c>
      <c r="BW1931" s="324">
        <v>8760</v>
      </c>
      <c r="BX1931" s="325">
        <v>100.5</v>
      </c>
      <c r="BY1931" s="274">
        <f t="shared" si="572"/>
        <v>0.99051</v>
      </c>
      <c r="BZ1931" s="326">
        <f t="shared" si="579"/>
        <v>101.46288275736741</v>
      </c>
      <c r="CA1931" s="296" t="str">
        <f t="shared" si="580"/>
        <v/>
      </c>
    </row>
    <row r="1932" spans="34:79" x14ac:dyDescent="0.25">
      <c r="AH1932" s="332">
        <v>44655</v>
      </c>
      <c r="AI1932" s="2" t="s">
        <v>108</v>
      </c>
      <c r="AJ1932" s="2" t="s">
        <v>110</v>
      </c>
      <c r="AK1932" s="323">
        <v>44927</v>
      </c>
      <c r="AL1932" s="323">
        <v>45291</v>
      </c>
      <c r="AM1932" s="324">
        <v>8760</v>
      </c>
      <c r="AN1932" s="325">
        <v>181.84</v>
      </c>
      <c r="AO1932" s="274">
        <f t="shared" si="567"/>
        <v>1.02172</v>
      </c>
      <c r="AP1932" s="326">
        <f t="shared" si="573"/>
        <v>177.97439611635284</v>
      </c>
      <c r="AQ1932" s="296" t="str">
        <f t="shared" si="574"/>
        <v/>
      </c>
      <c r="AS1932" s="332">
        <v>44683</v>
      </c>
      <c r="AT1932" s="2" t="s">
        <v>115</v>
      </c>
      <c r="AU1932" s="2" t="s">
        <v>117</v>
      </c>
      <c r="AV1932" s="323">
        <v>45383</v>
      </c>
      <c r="AW1932" s="323">
        <v>45473</v>
      </c>
      <c r="AX1932" s="324">
        <v>2184</v>
      </c>
      <c r="AY1932" s="325">
        <v>142.51</v>
      </c>
      <c r="AZ1932" s="274">
        <f t="shared" si="568"/>
        <v>1.0359100000000001</v>
      </c>
      <c r="BA1932" s="326">
        <f t="shared" si="575"/>
        <v>137.56986610805956</v>
      </c>
      <c r="BB1932" s="296" t="str">
        <f t="shared" si="576"/>
        <v/>
      </c>
      <c r="BC1932">
        <f t="shared" si="569"/>
        <v>1</v>
      </c>
      <c r="BF1932" s="332">
        <v>45043</v>
      </c>
      <c r="BG1932" s="2" t="s">
        <v>115</v>
      </c>
      <c r="BH1932" s="2" t="s">
        <v>145</v>
      </c>
      <c r="BI1932" s="323">
        <v>45748</v>
      </c>
      <c r="BJ1932" s="323">
        <v>45838</v>
      </c>
      <c r="BK1932" s="324">
        <v>2184</v>
      </c>
      <c r="BL1932" s="325">
        <v>101.4</v>
      </c>
      <c r="BM1932" s="274">
        <f t="shared" si="570"/>
        <v>0.98479000000000005</v>
      </c>
      <c r="BN1932" s="326">
        <f t="shared" si="577"/>
        <v>102.96611460311335</v>
      </c>
      <c r="BO1932" s="296" t="str">
        <f t="shared" si="578"/>
        <v/>
      </c>
      <c r="BP1932" t="str">
        <f t="shared" si="571"/>
        <v/>
      </c>
      <c r="BR1932" s="332">
        <v>45015</v>
      </c>
      <c r="BS1932" s="2" t="s">
        <v>108</v>
      </c>
      <c r="BT1932" s="2" t="s">
        <v>111</v>
      </c>
      <c r="BU1932" s="323">
        <v>45292</v>
      </c>
      <c r="BV1932" s="323">
        <v>45657</v>
      </c>
      <c r="BW1932" s="324">
        <v>8784</v>
      </c>
      <c r="BX1932" s="325">
        <v>143.63</v>
      </c>
      <c r="BY1932" s="274">
        <f t="shared" si="572"/>
        <v>0.99051</v>
      </c>
      <c r="BZ1932" s="326">
        <f t="shared" si="579"/>
        <v>145.00610796458389</v>
      </c>
      <c r="CA1932" s="296">
        <f t="shared" si="580"/>
        <v>145.00610796458389</v>
      </c>
    </row>
    <row r="1933" spans="34:79" x14ac:dyDescent="0.25">
      <c r="AH1933" s="332">
        <v>44655</v>
      </c>
      <c r="AI1933" s="2" t="s">
        <v>108</v>
      </c>
      <c r="AJ1933" s="2" t="s">
        <v>111</v>
      </c>
      <c r="AK1933" s="323">
        <v>45292</v>
      </c>
      <c r="AL1933" s="323">
        <v>45657</v>
      </c>
      <c r="AM1933" s="324">
        <v>8784</v>
      </c>
      <c r="AN1933" s="325">
        <v>123.6</v>
      </c>
      <c r="AO1933" s="274">
        <f t="shared" si="567"/>
        <v>1.02172</v>
      </c>
      <c r="AP1933" s="326">
        <f t="shared" si="573"/>
        <v>120.97247778256273</v>
      </c>
      <c r="AQ1933" s="296">
        <f t="shared" si="574"/>
        <v>120.97247778256273</v>
      </c>
      <c r="AS1933" s="332">
        <v>44683</v>
      </c>
      <c r="AT1933" s="2" t="s">
        <v>115</v>
      </c>
      <c r="AU1933" s="2" t="s">
        <v>118</v>
      </c>
      <c r="AV1933" s="323">
        <v>45474</v>
      </c>
      <c r="AW1933" s="323">
        <v>45565</v>
      </c>
      <c r="AX1933" s="324">
        <v>2208</v>
      </c>
      <c r="AY1933" s="325">
        <v>140</v>
      </c>
      <c r="AZ1933" s="274">
        <f t="shared" si="568"/>
        <v>1.0359100000000001</v>
      </c>
      <c r="BA1933" s="326">
        <f t="shared" si="575"/>
        <v>135.1468756938344</v>
      </c>
      <c r="BB1933" s="296" t="str">
        <f t="shared" si="576"/>
        <v/>
      </c>
      <c r="BC1933">
        <f t="shared" si="569"/>
        <v>1</v>
      </c>
      <c r="BF1933" s="332">
        <v>45043</v>
      </c>
      <c r="BG1933" s="2" t="s">
        <v>115</v>
      </c>
      <c r="BH1933" s="2" t="s">
        <v>148</v>
      </c>
      <c r="BI1933" s="323">
        <v>45839</v>
      </c>
      <c r="BJ1933" s="323">
        <v>45930</v>
      </c>
      <c r="BK1933" s="324">
        <v>2208</v>
      </c>
      <c r="BL1933" s="325">
        <v>100.41</v>
      </c>
      <c r="BM1933" s="274">
        <f t="shared" si="570"/>
        <v>0.98479000000000005</v>
      </c>
      <c r="BN1933" s="326">
        <f t="shared" si="577"/>
        <v>101.96082413509478</v>
      </c>
      <c r="BO1933" s="296" t="str">
        <f t="shared" si="578"/>
        <v/>
      </c>
      <c r="BP1933" t="str">
        <f t="shared" si="571"/>
        <v/>
      </c>
      <c r="BR1933" s="332">
        <v>45015</v>
      </c>
      <c r="BS1933" s="2" t="s">
        <v>108</v>
      </c>
      <c r="BT1933" s="2" t="s">
        <v>135</v>
      </c>
      <c r="BU1933" s="323">
        <v>45658</v>
      </c>
      <c r="BV1933" s="323">
        <v>46022</v>
      </c>
      <c r="BW1933" s="324">
        <v>8760</v>
      </c>
      <c r="BX1933" s="325">
        <v>122.13</v>
      </c>
      <c r="BY1933" s="274">
        <f t="shared" si="572"/>
        <v>0.99051</v>
      </c>
      <c r="BZ1933" s="326">
        <f t="shared" si="579"/>
        <v>123.30011812096798</v>
      </c>
      <c r="CA1933" s="296" t="str">
        <f t="shared" si="580"/>
        <v/>
      </c>
    </row>
    <row r="1934" spans="34:79" x14ac:dyDescent="0.25">
      <c r="AH1934" s="332">
        <v>44655</v>
      </c>
      <c r="AI1934" s="2" t="s">
        <v>108</v>
      </c>
      <c r="AJ1934" s="2" t="s">
        <v>135</v>
      </c>
      <c r="AK1934" s="323">
        <v>45658</v>
      </c>
      <c r="AL1934" s="323">
        <v>46022</v>
      </c>
      <c r="AM1934" s="324">
        <v>8760</v>
      </c>
      <c r="AN1934" s="325">
        <v>102.33</v>
      </c>
      <c r="AO1934" s="274">
        <f t="shared" si="567"/>
        <v>1.02172</v>
      </c>
      <c r="AP1934" s="326">
        <f t="shared" si="573"/>
        <v>100.15464119328192</v>
      </c>
      <c r="AQ1934" s="296" t="str">
        <f t="shared" si="574"/>
        <v/>
      </c>
      <c r="AS1934" s="332">
        <v>44683</v>
      </c>
      <c r="AT1934" s="2" t="s">
        <v>115</v>
      </c>
      <c r="AU1934" s="2" t="s">
        <v>140</v>
      </c>
      <c r="AV1934" s="323">
        <v>45566</v>
      </c>
      <c r="AW1934" s="323">
        <v>45657</v>
      </c>
      <c r="AX1934" s="324">
        <v>2209</v>
      </c>
      <c r="AY1934" s="325">
        <v>170.41</v>
      </c>
      <c r="AZ1934" s="274">
        <f t="shared" si="568"/>
        <v>1.0359100000000001</v>
      </c>
      <c r="BA1934" s="326">
        <f t="shared" si="575"/>
        <v>164.50270776418799</v>
      </c>
      <c r="BB1934" s="296" t="str">
        <f t="shared" si="576"/>
        <v/>
      </c>
      <c r="BC1934" t="str">
        <f t="shared" si="569"/>
        <v/>
      </c>
      <c r="BF1934" s="332">
        <v>45043</v>
      </c>
      <c r="BG1934" s="2" t="s">
        <v>115</v>
      </c>
      <c r="BH1934" s="2" t="s">
        <v>152</v>
      </c>
      <c r="BI1934" s="323">
        <v>45931</v>
      </c>
      <c r="BJ1934" s="323">
        <v>46022</v>
      </c>
      <c r="BK1934" s="324">
        <v>2209</v>
      </c>
      <c r="BL1934" s="325">
        <v>140.24</v>
      </c>
      <c r="BM1934" s="274">
        <f t="shared" si="570"/>
        <v>0.98479000000000005</v>
      </c>
      <c r="BN1934" s="326">
        <f t="shared" si="577"/>
        <v>142.4059951867911</v>
      </c>
      <c r="BO1934" s="296" t="str">
        <f t="shared" si="578"/>
        <v/>
      </c>
      <c r="BP1934" t="str">
        <f t="shared" si="571"/>
        <v/>
      </c>
      <c r="BR1934" s="332">
        <v>45015</v>
      </c>
      <c r="BS1934" s="2" t="s">
        <v>108</v>
      </c>
      <c r="BT1934" s="2" t="s">
        <v>138</v>
      </c>
      <c r="BU1934" s="323">
        <v>46023</v>
      </c>
      <c r="BV1934" s="323">
        <v>46387</v>
      </c>
      <c r="BW1934" s="324">
        <v>8760</v>
      </c>
      <c r="BX1934" s="325">
        <v>105.87</v>
      </c>
      <c r="BY1934" s="274">
        <f t="shared" si="572"/>
        <v>0.99051</v>
      </c>
      <c r="BZ1934" s="326">
        <f t="shared" si="579"/>
        <v>106.8843323136566</v>
      </c>
      <c r="CA1934" s="296" t="str">
        <f t="shared" si="580"/>
        <v/>
      </c>
    </row>
    <row r="1935" spans="34:79" x14ac:dyDescent="0.25">
      <c r="AH1935" s="332">
        <v>44655</v>
      </c>
      <c r="AI1935" s="2" t="s">
        <v>108</v>
      </c>
      <c r="AJ1935" s="2" t="s">
        <v>138</v>
      </c>
      <c r="AK1935" s="323">
        <v>46023</v>
      </c>
      <c r="AL1935" s="323">
        <v>46387</v>
      </c>
      <c r="AM1935" s="324">
        <v>8760</v>
      </c>
      <c r="AN1935" s="325">
        <v>97.32</v>
      </c>
      <c r="AO1935" s="274">
        <f t="shared" si="567"/>
        <v>1.02172</v>
      </c>
      <c r="AP1935" s="326">
        <f t="shared" si="573"/>
        <v>95.251145127823662</v>
      </c>
      <c r="AQ1935" s="296" t="str">
        <f t="shared" si="574"/>
        <v/>
      </c>
      <c r="AS1935" s="332">
        <v>44683</v>
      </c>
      <c r="AT1935" s="2" t="s">
        <v>115</v>
      </c>
      <c r="AU1935" s="2" t="s">
        <v>135</v>
      </c>
      <c r="AV1935" s="323">
        <v>45658</v>
      </c>
      <c r="AW1935" s="323">
        <v>45747</v>
      </c>
      <c r="AX1935" s="324">
        <v>2159</v>
      </c>
      <c r="AY1935" s="325"/>
      <c r="AZ1935" s="274">
        <f t="shared" si="568"/>
        <v>1.0359100000000001</v>
      </c>
      <c r="BA1935" s="326" t="str">
        <f t="shared" si="575"/>
        <v/>
      </c>
      <c r="BB1935" s="296" t="str">
        <f t="shared" si="576"/>
        <v/>
      </c>
      <c r="BC1935" t="str">
        <f t="shared" si="569"/>
        <v/>
      </c>
      <c r="BF1935" s="332">
        <v>45043</v>
      </c>
      <c r="BG1935" s="2" t="s">
        <v>115</v>
      </c>
      <c r="BH1935" s="2" t="s">
        <v>138</v>
      </c>
      <c r="BI1935" s="323">
        <v>46023</v>
      </c>
      <c r="BJ1935" s="323">
        <v>46112</v>
      </c>
      <c r="BK1935" s="324">
        <v>2159</v>
      </c>
      <c r="BL1935" s="325"/>
      <c r="BM1935" s="274">
        <f t="shared" si="570"/>
        <v>0.98479000000000005</v>
      </c>
      <c r="BN1935" s="326" t="str">
        <f t="shared" si="577"/>
        <v/>
      </c>
      <c r="BO1935" s="296" t="str">
        <f t="shared" si="578"/>
        <v/>
      </c>
      <c r="BP1935" t="str">
        <f t="shared" si="571"/>
        <v/>
      </c>
      <c r="BR1935" s="332">
        <v>45015</v>
      </c>
      <c r="BS1935" s="2" t="s">
        <v>108</v>
      </c>
      <c r="BT1935" s="2" t="s">
        <v>141</v>
      </c>
      <c r="BU1935" s="323">
        <v>46388</v>
      </c>
      <c r="BV1935" s="323">
        <v>46752</v>
      </c>
      <c r="BW1935" s="324">
        <v>8760</v>
      </c>
      <c r="BX1935" s="325">
        <v>99</v>
      </c>
      <c r="BY1935" s="274">
        <f t="shared" si="572"/>
        <v>0.99051</v>
      </c>
      <c r="BZ1935" s="326">
        <f t="shared" si="579"/>
        <v>99.94851137292909</v>
      </c>
      <c r="CA1935" s="296" t="str">
        <f t="shared" si="580"/>
        <v/>
      </c>
    </row>
    <row r="1936" spans="34:79" x14ac:dyDescent="0.25">
      <c r="AH1936" s="332">
        <v>44655</v>
      </c>
      <c r="AI1936" s="2" t="s">
        <v>108</v>
      </c>
      <c r="AJ1936" s="2" t="s">
        <v>141</v>
      </c>
      <c r="AK1936" s="323">
        <v>46388</v>
      </c>
      <c r="AL1936" s="323">
        <v>46752</v>
      </c>
      <c r="AM1936" s="324">
        <v>8760</v>
      </c>
      <c r="AN1936" s="325">
        <v>96.95</v>
      </c>
      <c r="AO1936" s="274">
        <f t="shared" si="567"/>
        <v>1.02172</v>
      </c>
      <c r="AP1936" s="326">
        <f t="shared" si="573"/>
        <v>94.889010687859695</v>
      </c>
      <c r="AQ1936" s="296" t="str">
        <f t="shared" si="574"/>
        <v/>
      </c>
      <c r="AS1936" s="332">
        <v>44680</v>
      </c>
      <c r="AT1936" s="2" t="s">
        <v>115</v>
      </c>
      <c r="AU1936" s="2" t="s">
        <v>200</v>
      </c>
      <c r="AV1936" s="323">
        <v>44743</v>
      </c>
      <c r="AW1936" s="323">
        <v>44834</v>
      </c>
      <c r="AX1936" s="324">
        <v>2208</v>
      </c>
      <c r="AY1936" s="325">
        <v>232.46</v>
      </c>
      <c r="AZ1936" s="274">
        <f t="shared" si="568"/>
        <v>1.02172</v>
      </c>
      <c r="BA1936" s="326">
        <f t="shared" si="575"/>
        <v>227.51830247034414</v>
      </c>
      <c r="BB1936" s="296" t="str">
        <f t="shared" si="576"/>
        <v/>
      </c>
      <c r="BC1936" t="str">
        <f t="shared" si="569"/>
        <v/>
      </c>
      <c r="BF1936" s="332">
        <v>45042</v>
      </c>
      <c r="BG1936" s="2" t="s">
        <v>115</v>
      </c>
      <c r="BH1936" s="2" t="s">
        <v>137</v>
      </c>
      <c r="BI1936" s="323">
        <v>45108</v>
      </c>
      <c r="BJ1936" s="323">
        <v>45199</v>
      </c>
      <c r="BK1936" s="324">
        <v>2208</v>
      </c>
      <c r="BL1936" s="325">
        <v>109.95</v>
      </c>
      <c r="BM1936" s="274">
        <f t="shared" si="570"/>
        <v>0.98479000000000005</v>
      </c>
      <c r="BN1936" s="326">
        <f t="shared" si="577"/>
        <v>111.64816864509184</v>
      </c>
      <c r="BO1936" s="296" t="str">
        <f t="shared" si="578"/>
        <v/>
      </c>
      <c r="BP1936" t="str">
        <f t="shared" si="571"/>
        <v/>
      </c>
      <c r="BR1936" s="332">
        <v>45015</v>
      </c>
      <c r="BS1936" s="2" t="s">
        <v>108</v>
      </c>
      <c r="BT1936" s="2" t="s">
        <v>143</v>
      </c>
      <c r="BU1936" s="323">
        <v>46753</v>
      </c>
      <c r="BV1936" s="323">
        <v>47118</v>
      </c>
      <c r="BW1936" s="324">
        <v>8784</v>
      </c>
      <c r="BX1936" s="325">
        <v>100.17</v>
      </c>
      <c r="BY1936" s="274">
        <f t="shared" si="572"/>
        <v>0.99051</v>
      </c>
      <c r="BZ1936" s="326">
        <f t="shared" si="579"/>
        <v>101.12972105279098</v>
      </c>
      <c r="CA1936" s="296" t="str">
        <f t="shared" si="580"/>
        <v/>
      </c>
    </row>
    <row r="1937" spans="34:79" x14ac:dyDescent="0.25">
      <c r="AH1937" s="332">
        <v>44655</v>
      </c>
      <c r="AI1937" s="2" t="s">
        <v>108</v>
      </c>
      <c r="AJ1937" s="2" t="s">
        <v>143</v>
      </c>
      <c r="AK1937" s="323">
        <v>46753</v>
      </c>
      <c r="AL1937" s="323">
        <v>47118</v>
      </c>
      <c r="AM1937" s="324">
        <v>8784</v>
      </c>
      <c r="AN1937" s="325">
        <v>96.35</v>
      </c>
      <c r="AO1937" s="274">
        <f t="shared" si="567"/>
        <v>1.02172</v>
      </c>
      <c r="AP1937" s="326">
        <f t="shared" si="573"/>
        <v>94.301765650080256</v>
      </c>
      <c r="AQ1937" s="296" t="str">
        <f t="shared" si="574"/>
        <v/>
      </c>
      <c r="AS1937" s="332">
        <v>44680</v>
      </c>
      <c r="AT1937" s="2" t="s">
        <v>115</v>
      </c>
      <c r="AU1937" s="2" t="s">
        <v>186</v>
      </c>
      <c r="AV1937" s="323">
        <v>44835</v>
      </c>
      <c r="AW1937" s="323">
        <v>44926</v>
      </c>
      <c r="AX1937" s="324">
        <v>2209</v>
      </c>
      <c r="AY1937" s="325">
        <v>255.5</v>
      </c>
      <c r="AZ1937" s="274">
        <f t="shared" si="568"/>
        <v>1.02172</v>
      </c>
      <c r="BA1937" s="326">
        <f t="shared" si="575"/>
        <v>250.06851192107428</v>
      </c>
      <c r="BB1937" s="296" t="str">
        <f t="shared" si="576"/>
        <v/>
      </c>
      <c r="BC1937" t="str">
        <f t="shared" si="569"/>
        <v/>
      </c>
      <c r="BF1937" s="332">
        <v>45042</v>
      </c>
      <c r="BG1937" s="2" t="s">
        <v>115</v>
      </c>
      <c r="BH1937" s="2" t="s">
        <v>116</v>
      </c>
      <c r="BI1937" s="323">
        <v>45200</v>
      </c>
      <c r="BJ1937" s="323">
        <v>45291</v>
      </c>
      <c r="BK1937" s="324">
        <v>2209</v>
      </c>
      <c r="BL1937" s="325">
        <v>142.85</v>
      </c>
      <c r="BM1937" s="274">
        <f t="shared" si="570"/>
        <v>0.98479000000000005</v>
      </c>
      <c r="BN1937" s="326">
        <f t="shared" si="577"/>
        <v>145.05630642065819</v>
      </c>
      <c r="BO1937" s="296">
        <f t="shared" si="578"/>
        <v>145.05630642065819</v>
      </c>
      <c r="BP1937">
        <f t="shared" si="571"/>
        <v>1</v>
      </c>
      <c r="BR1937" s="332">
        <v>45015</v>
      </c>
      <c r="BS1937" s="2" t="s">
        <v>108</v>
      </c>
      <c r="BT1937" s="2" t="s">
        <v>146</v>
      </c>
      <c r="BU1937" s="323">
        <v>47119</v>
      </c>
      <c r="BV1937" s="323">
        <v>47483</v>
      </c>
      <c r="BW1937" s="324">
        <v>8760</v>
      </c>
      <c r="BX1937" s="325">
        <v>97.28</v>
      </c>
      <c r="BY1937" s="274">
        <f t="shared" si="572"/>
        <v>0.99051</v>
      </c>
      <c r="BZ1937" s="326">
        <f t="shared" si="579"/>
        <v>98.212032185439824</v>
      </c>
      <c r="CA1937" s="296" t="str">
        <f t="shared" si="580"/>
        <v/>
      </c>
    </row>
    <row r="1938" spans="34:79" x14ac:dyDescent="0.25">
      <c r="AH1938" s="332">
        <v>44655</v>
      </c>
      <c r="AI1938" s="2" t="s">
        <v>108</v>
      </c>
      <c r="AJ1938" s="2" t="s">
        <v>146</v>
      </c>
      <c r="AK1938" s="323">
        <v>47119</v>
      </c>
      <c r="AL1938" s="323">
        <v>47483</v>
      </c>
      <c r="AM1938" s="324">
        <v>8760</v>
      </c>
      <c r="AN1938" s="325">
        <v>93.48</v>
      </c>
      <c r="AO1938" s="274">
        <f t="shared" si="567"/>
        <v>1.02172</v>
      </c>
      <c r="AP1938" s="326">
        <f t="shared" si="573"/>
        <v>91.492776886035315</v>
      </c>
      <c r="AQ1938" s="296" t="str">
        <f t="shared" si="574"/>
        <v/>
      </c>
      <c r="AS1938" s="332">
        <v>44680</v>
      </c>
      <c r="AT1938" s="2" t="s">
        <v>115</v>
      </c>
      <c r="AU1938" s="2" t="s">
        <v>110</v>
      </c>
      <c r="AV1938" s="323">
        <v>44927</v>
      </c>
      <c r="AW1938" s="323">
        <v>45016</v>
      </c>
      <c r="AX1938" s="324">
        <v>2159</v>
      </c>
      <c r="AY1938" s="325">
        <v>254.1</v>
      </c>
      <c r="AZ1938" s="274">
        <f t="shared" si="568"/>
        <v>1.02172</v>
      </c>
      <c r="BA1938" s="326">
        <f t="shared" si="575"/>
        <v>248.69827349958894</v>
      </c>
      <c r="BB1938" s="296" t="str">
        <f t="shared" si="576"/>
        <v/>
      </c>
      <c r="BC1938" t="str">
        <f t="shared" si="569"/>
        <v/>
      </c>
      <c r="BF1938" s="332">
        <v>45042</v>
      </c>
      <c r="BG1938" s="2" t="s">
        <v>115</v>
      </c>
      <c r="BH1938" s="2" t="s">
        <v>111</v>
      </c>
      <c r="BI1938" s="323">
        <v>45292</v>
      </c>
      <c r="BJ1938" s="323">
        <v>45382</v>
      </c>
      <c r="BK1938" s="324">
        <v>2183</v>
      </c>
      <c r="BL1938" s="325">
        <v>160.69</v>
      </c>
      <c r="BM1938" s="274">
        <f t="shared" si="570"/>
        <v>0.98479000000000005</v>
      </c>
      <c r="BN1938" s="326">
        <f t="shared" si="577"/>
        <v>163.17184374333613</v>
      </c>
      <c r="BO1938" s="296">
        <f t="shared" si="578"/>
        <v>163.17184374333613</v>
      </c>
      <c r="BP1938">
        <f t="shared" si="571"/>
        <v>1</v>
      </c>
      <c r="BR1938" s="332">
        <v>45015</v>
      </c>
      <c r="BS1938" s="2" t="s">
        <v>108</v>
      </c>
      <c r="BT1938" s="2" t="s">
        <v>149</v>
      </c>
      <c r="BU1938" s="323">
        <v>47484</v>
      </c>
      <c r="BV1938" s="323">
        <v>47848</v>
      </c>
      <c r="BW1938" s="324">
        <v>8760</v>
      </c>
      <c r="BX1938" s="325">
        <v>98.16</v>
      </c>
      <c r="BY1938" s="274">
        <f t="shared" si="572"/>
        <v>0.99051</v>
      </c>
      <c r="BZ1938" s="326">
        <f t="shared" si="579"/>
        <v>99.100463397643637</v>
      </c>
      <c r="CA1938" s="296" t="str">
        <f t="shared" si="580"/>
        <v/>
      </c>
    </row>
    <row r="1939" spans="34:79" x14ac:dyDescent="0.25">
      <c r="AH1939" s="332">
        <v>44655</v>
      </c>
      <c r="AI1939" s="2" t="s">
        <v>108</v>
      </c>
      <c r="AJ1939" s="2" t="s">
        <v>149</v>
      </c>
      <c r="AK1939" s="323">
        <v>47484</v>
      </c>
      <c r="AL1939" s="323">
        <v>47848</v>
      </c>
      <c r="AM1939" s="324">
        <v>8760</v>
      </c>
      <c r="AN1939" s="325">
        <v>92.81</v>
      </c>
      <c r="AO1939" s="274">
        <f t="shared" si="567"/>
        <v>1.02172</v>
      </c>
      <c r="AP1939" s="326">
        <f t="shared" si="573"/>
        <v>90.837019927181615</v>
      </c>
      <c r="AQ1939" s="296" t="str">
        <f t="shared" si="574"/>
        <v/>
      </c>
      <c r="AS1939" s="332">
        <v>44680</v>
      </c>
      <c r="AT1939" s="2" t="s">
        <v>115</v>
      </c>
      <c r="AU1939" s="2" t="s">
        <v>134</v>
      </c>
      <c r="AV1939" s="323">
        <v>45017</v>
      </c>
      <c r="AW1939" s="323">
        <v>45107</v>
      </c>
      <c r="AX1939" s="324">
        <v>2184</v>
      </c>
      <c r="AY1939" s="325">
        <v>172.29</v>
      </c>
      <c r="AZ1939" s="274">
        <f t="shared" si="568"/>
        <v>1.02172</v>
      </c>
      <c r="BA1939" s="326">
        <f t="shared" si="575"/>
        <v>168.62741259836355</v>
      </c>
      <c r="BB1939" s="296" t="str">
        <f t="shared" si="576"/>
        <v/>
      </c>
      <c r="BC1939" t="str">
        <f t="shared" si="569"/>
        <v/>
      </c>
      <c r="BF1939" s="332">
        <v>45042</v>
      </c>
      <c r="BG1939" s="2" t="s">
        <v>115</v>
      </c>
      <c r="BH1939" s="2" t="s">
        <v>117</v>
      </c>
      <c r="BI1939" s="323">
        <v>45383</v>
      </c>
      <c r="BJ1939" s="323">
        <v>45473</v>
      </c>
      <c r="BK1939" s="324">
        <v>2184</v>
      </c>
      <c r="BL1939" s="325">
        <v>125.09</v>
      </c>
      <c r="BM1939" s="274">
        <f t="shared" si="570"/>
        <v>0.98479000000000005</v>
      </c>
      <c r="BN1939" s="326">
        <f t="shared" si="577"/>
        <v>127.02200469135552</v>
      </c>
      <c r="BO1939" s="296">
        <f t="shared" si="578"/>
        <v>127.02200469135552</v>
      </c>
      <c r="BP1939">
        <f t="shared" si="571"/>
        <v>1</v>
      </c>
      <c r="BR1939" s="332">
        <v>45015</v>
      </c>
      <c r="BS1939" s="2" t="s">
        <v>108</v>
      </c>
      <c r="BT1939" s="2" t="s">
        <v>153</v>
      </c>
      <c r="BU1939" s="323">
        <v>47849</v>
      </c>
      <c r="BV1939" s="323">
        <v>48213</v>
      </c>
      <c r="BW1939" s="324">
        <v>8760</v>
      </c>
      <c r="BX1939" s="325">
        <v>98.01</v>
      </c>
      <c r="BY1939" s="274">
        <f t="shared" si="572"/>
        <v>0.99051</v>
      </c>
      <c r="BZ1939" s="326">
        <f t="shared" si="579"/>
        <v>98.949026259199812</v>
      </c>
      <c r="CA1939" s="296" t="str">
        <f t="shared" si="580"/>
        <v/>
      </c>
    </row>
    <row r="1940" spans="34:79" x14ac:dyDescent="0.25">
      <c r="AH1940" s="332">
        <v>44655</v>
      </c>
      <c r="AI1940" s="2" t="s">
        <v>108</v>
      </c>
      <c r="AJ1940" s="2" t="s">
        <v>153</v>
      </c>
      <c r="AK1940" s="323">
        <v>47849</v>
      </c>
      <c r="AL1940" s="323">
        <v>48213</v>
      </c>
      <c r="AM1940" s="324">
        <v>8760</v>
      </c>
      <c r="AN1940" s="325">
        <v>92.19</v>
      </c>
      <c r="AO1940" s="274">
        <f t="shared" si="567"/>
        <v>1.02172</v>
      </c>
      <c r="AP1940" s="326">
        <f t="shared" si="573"/>
        <v>90.230200054809544</v>
      </c>
      <c r="AQ1940" s="296" t="str">
        <f t="shared" si="574"/>
        <v/>
      </c>
      <c r="AS1940" s="332">
        <v>44680</v>
      </c>
      <c r="AT1940" s="2" t="s">
        <v>115</v>
      </c>
      <c r="AU1940" s="2" t="s">
        <v>137</v>
      </c>
      <c r="AV1940" s="323">
        <v>45108</v>
      </c>
      <c r="AW1940" s="323">
        <v>45199</v>
      </c>
      <c r="AX1940" s="324">
        <v>2208</v>
      </c>
      <c r="AY1940" s="325">
        <v>171.23</v>
      </c>
      <c r="AZ1940" s="274">
        <f t="shared" si="568"/>
        <v>1.02172</v>
      </c>
      <c r="BA1940" s="326">
        <f t="shared" si="575"/>
        <v>167.58994636495322</v>
      </c>
      <c r="BB1940" s="296" t="str">
        <f t="shared" si="576"/>
        <v/>
      </c>
      <c r="BC1940" t="str">
        <f t="shared" si="569"/>
        <v/>
      </c>
      <c r="BF1940" s="332">
        <v>45042</v>
      </c>
      <c r="BG1940" s="2" t="s">
        <v>115</v>
      </c>
      <c r="BH1940" s="2" t="s">
        <v>118</v>
      </c>
      <c r="BI1940" s="323">
        <v>45474</v>
      </c>
      <c r="BJ1940" s="323">
        <v>45565</v>
      </c>
      <c r="BK1940" s="324">
        <v>2208</v>
      </c>
      <c r="BL1940" s="325">
        <v>127.28</v>
      </c>
      <c r="BM1940" s="274">
        <f t="shared" si="570"/>
        <v>0.98479000000000005</v>
      </c>
      <c r="BN1940" s="326">
        <f t="shared" si="577"/>
        <v>129.24582906000262</v>
      </c>
      <c r="BO1940" s="296">
        <f t="shared" si="578"/>
        <v>129.24582906000262</v>
      </c>
      <c r="BP1940">
        <f t="shared" si="571"/>
        <v>1</v>
      </c>
      <c r="BR1940" s="332">
        <v>45015</v>
      </c>
      <c r="BS1940" s="2" t="s">
        <v>108</v>
      </c>
      <c r="BT1940" s="2" t="s">
        <v>155</v>
      </c>
      <c r="BU1940" s="323">
        <v>48214</v>
      </c>
      <c r="BV1940" s="323">
        <v>48579</v>
      </c>
      <c r="BW1940" s="324">
        <v>8784</v>
      </c>
      <c r="BX1940" s="325">
        <v>97.88</v>
      </c>
      <c r="BY1940" s="274">
        <f t="shared" si="572"/>
        <v>0.99051</v>
      </c>
      <c r="BZ1940" s="326">
        <f t="shared" si="579"/>
        <v>98.817780739215152</v>
      </c>
      <c r="CA1940" s="296" t="str">
        <f t="shared" si="580"/>
        <v/>
      </c>
    </row>
    <row r="1941" spans="34:79" x14ac:dyDescent="0.25">
      <c r="AH1941" s="332">
        <v>44655</v>
      </c>
      <c r="AI1941" s="2" t="s">
        <v>108</v>
      </c>
      <c r="AJ1941" s="2" t="s">
        <v>155</v>
      </c>
      <c r="AK1941" s="323">
        <v>48214</v>
      </c>
      <c r="AL1941" s="323">
        <v>48579</v>
      </c>
      <c r="AM1941" s="324">
        <v>8784</v>
      </c>
      <c r="AN1941" s="325">
        <v>91.42</v>
      </c>
      <c r="AO1941" s="274">
        <f t="shared" si="567"/>
        <v>1.02172</v>
      </c>
      <c r="AP1941" s="326">
        <f t="shared" si="573"/>
        <v>89.476568922992612</v>
      </c>
      <c r="AQ1941" s="296" t="str">
        <f t="shared" si="574"/>
        <v/>
      </c>
      <c r="AS1941" s="332">
        <v>44680</v>
      </c>
      <c r="AT1941" s="2" t="s">
        <v>115</v>
      </c>
      <c r="AU1941" s="2" t="s">
        <v>116</v>
      </c>
      <c r="AV1941" s="323">
        <v>45200</v>
      </c>
      <c r="AW1941" s="323">
        <v>45291</v>
      </c>
      <c r="AX1941" s="324">
        <v>2209</v>
      </c>
      <c r="AY1941" s="325">
        <v>208.23</v>
      </c>
      <c r="AZ1941" s="274">
        <f t="shared" si="568"/>
        <v>1.02172</v>
      </c>
      <c r="BA1941" s="326">
        <f t="shared" si="575"/>
        <v>203.80339036135143</v>
      </c>
      <c r="BB1941" s="296" t="str">
        <f t="shared" si="576"/>
        <v/>
      </c>
      <c r="BC1941">
        <f t="shared" si="569"/>
        <v>1</v>
      </c>
      <c r="BF1941" s="332">
        <v>45042</v>
      </c>
      <c r="BG1941" s="2" t="s">
        <v>115</v>
      </c>
      <c r="BH1941" s="2" t="s">
        <v>140</v>
      </c>
      <c r="BI1941" s="323">
        <v>45566</v>
      </c>
      <c r="BJ1941" s="323">
        <v>45657</v>
      </c>
      <c r="BK1941" s="324">
        <v>2209</v>
      </c>
      <c r="BL1941" s="325">
        <v>154.16999999999999</v>
      </c>
      <c r="BM1941" s="274">
        <f t="shared" si="570"/>
        <v>0.98479000000000005</v>
      </c>
      <c r="BN1941" s="326">
        <f t="shared" si="577"/>
        <v>156.55114288325427</v>
      </c>
      <c r="BO1941" s="296" t="str">
        <f t="shared" si="578"/>
        <v/>
      </c>
      <c r="BP1941" t="str">
        <f t="shared" si="571"/>
        <v/>
      </c>
      <c r="BR1941" s="332">
        <v>45015</v>
      </c>
      <c r="BS1941" s="2" t="s">
        <v>108</v>
      </c>
      <c r="BT1941" s="2" t="s">
        <v>158</v>
      </c>
      <c r="BU1941" s="323">
        <v>48580</v>
      </c>
      <c r="BV1941" s="323">
        <v>48944</v>
      </c>
      <c r="BW1941" s="324">
        <v>8760</v>
      </c>
      <c r="BX1941" s="325">
        <v>97.66</v>
      </c>
      <c r="BY1941" s="274">
        <f t="shared" si="572"/>
        <v>0.99051</v>
      </c>
      <c r="BZ1941" s="326">
        <f t="shared" si="579"/>
        <v>98.595672936164192</v>
      </c>
      <c r="CA1941" s="296" t="str">
        <f t="shared" si="580"/>
        <v/>
      </c>
    </row>
    <row r="1942" spans="34:79" x14ac:dyDescent="0.25">
      <c r="AH1942" s="332">
        <v>44652</v>
      </c>
      <c r="AI1942" s="2" t="s">
        <v>108</v>
      </c>
      <c r="AJ1942" s="2" t="s">
        <v>110</v>
      </c>
      <c r="AK1942" s="323">
        <v>44927</v>
      </c>
      <c r="AL1942" s="323">
        <v>45291</v>
      </c>
      <c r="AM1942" s="324">
        <v>8760</v>
      </c>
      <c r="AN1942" s="325">
        <v>186.53</v>
      </c>
      <c r="AO1942" s="274">
        <f t="shared" ref="AO1942:AO2005" si="581">VLOOKUP(CONCATENATE(YEAR(AH1942),"-",MONTH(AH1942)),$A$22:$B$69,2,0)</f>
        <v>1.02172</v>
      </c>
      <c r="AP1942" s="326">
        <f t="shared" si="573"/>
        <v>182.5646948283287</v>
      </c>
      <c r="AQ1942" s="296" t="str">
        <f t="shared" si="574"/>
        <v/>
      </c>
      <c r="AS1942" s="332">
        <v>44680</v>
      </c>
      <c r="AT1942" s="2" t="s">
        <v>115</v>
      </c>
      <c r="AU1942" s="2" t="s">
        <v>111</v>
      </c>
      <c r="AV1942" s="323">
        <v>45292</v>
      </c>
      <c r="AW1942" s="323">
        <v>45382</v>
      </c>
      <c r="AX1942" s="324">
        <v>2183</v>
      </c>
      <c r="AY1942" s="325">
        <v>205.52</v>
      </c>
      <c r="AZ1942" s="274">
        <f t="shared" ref="AZ1942:AZ2005" si="582">VLOOKUP(CONCATENATE(YEAR(AS1942),"-",MONTH(AS1942)),$A$22:$B$69,2,0)</f>
        <v>1.02172</v>
      </c>
      <c r="BA1942" s="326">
        <f t="shared" si="575"/>
        <v>201.1510002740477</v>
      </c>
      <c r="BB1942" s="296" t="str">
        <f t="shared" si="576"/>
        <v/>
      </c>
      <c r="BC1942">
        <f t="shared" ref="BC1942:BC2005" si="583">IF(OR(AU1942=AU$16,AU1942=AV$16,AU1942=AW$16,AU1942=AX$16),1,"")</f>
        <v>1</v>
      </c>
      <c r="BF1942" s="332">
        <v>45042</v>
      </c>
      <c r="BG1942" s="2" t="s">
        <v>115</v>
      </c>
      <c r="BH1942" s="2" t="s">
        <v>135</v>
      </c>
      <c r="BI1942" s="323">
        <v>45658</v>
      </c>
      <c r="BJ1942" s="323">
        <v>45747</v>
      </c>
      <c r="BK1942" s="324">
        <v>2159</v>
      </c>
      <c r="BL1942" s="325">
        <v>154.06</v>
      </c>
      <c r="BM1942" s="274">
        <f t="shared" ref="BM1942:BM2005" si="584">VLOOKUP(CONCATENATE(YEAR(BF1942),"-",MONTH(BF1942)),$A$22:$B$69,2,0)</f>
        <v>0.98479000000000005</v>
      </c>
      <c r="BN1942" s="326">
        <f t="shared" si="577"/>
        <v>156.43944394236334</v>
      </c>
      <c r="BO1942" s="296" t="str">
        <f t="shared" si="578"/>
        <v/>
      </c>
      <c r="BP1942" t="str">
        <f t="shared" ref="BP1942:BP2005" si="585">IF(OR(BH1942=BH$16,BH1942=BI$16,BH1942=BJ$16,BH1942=BK$16),1,"")</f>
        <v/>
      </c>
      <c r="BR1942" s="332">
        <v>45014</v>
      </c>
      <c r="BS1942" s="2" t="s">
        <v>108</v>
      </c>
      <c r="BT1942" s="2" t="s">
        <v>111</v>
      </c>
      <c r="BU1942" s="323">
        <v>45292</v>
      </c>
      <c r="BV1942" s="323">
        <v>45657</v>
      </c>
      <c r="BW1942" s="324">
        <v>8784</v>
      </c>
      <c r="BX1942" s="325">
        <v>139.01</v>
      </c>
      <c r="BY1942" s="274">
        <f t="shared" ref="BY1942:BY2005" si="586">VLOOKUP(CONCATENATE(YEAR(BR1942),"-",MONTH(BR1942)),$A$22:$B$69,2,0)</f>
        <v>0.99051</v>
      </c>
      <c r="BZ1942" s="326">
        <f t="shared" si="579"/>
        <v>140.34184410051387</v>
      </c>
      <c r="CA1942" s="296">
        <f t="shared" si="580"/>
        <v>140.34184410051387</v>
      </c>
    </row>
    <row r="1943" spans="34:79" x14ac:dyDescent="0.25">
      <c r="AH1943" s="332">
        <v>44652</v>
      </c>
      <c r="AI1943" s="2" t="s">
        <v>108</v>
      </c>
      <c r="AJ1943" s="2" t="s">
        <v>111</v>
      </c>
      <c r="AK1943" s="323">
        <v>45292</v>
      </c>
      <c r="AL1943" s="323">
        <v>45657</v>
      </c>
      <c r="AM1943" s="324">
        <v>8784</v>
      </c>
      <c r="AN1943" s="325">
        <v>121.25</v>
      </c>
      <c r="AO1943" s="274">
        <f t="shared" si="581"/>
        <v>1.02172</v>
      </c>
      <c r="AP1943" s="326">
        <f t="shared" ref="AP1943:AP2006" si="587">IF(AN1943="","",AN1943/AO1943)</f>
        <v>118.67243471792663</v>
      </c>
      <c r="AQ1943" s="296">
        <f t="shared" ref="AQ1943:AQ2006" si="588">IF(AND(AH1943&gt;=AJ$19,AH1943&lt;=AK$19,$AJ1943=AQ$16),AP1943,"")</f>
        <v>118.67243471792663</v>
      </c>
      <c r="AS1943" s="332">
        <v>44680</v>
      </c>
      <c r="AT1943" s="2" t="s">
        <v>115</v>
      </c>
      <c r="AU1943" s="2" t="s">
        <v>117</v>
      </c>
      <c r="AV1943" s="323">
        <v>45383</v>
      </c>
      <c r="AW1943" s="323">
        <v>45473</v>
      </c>
      <c r="AX1943" s="324">
        <v>2184</v>
      </c>
      <c r="AY1943" s="325">
        <v>144.03</v>
      </c>
      <c r="AZ1943" s="274">
        <f t="shared" si="582"/>
        <v>1.02172</v>
      </c>
      <c r="BA1943" s="326">
        <f t="shared" ref="BA1943:BA2006" si="589">IF(AY1943="","",AY1943/AZ1943)</f>
        <v>140.96817131895236</v>
      </c>
      <c r="BB1943" s="296" t="str">
        <f t="shared" ref="BB1943:BB2006" si="590">IF(AND(AS1943&gt;=BA$16,AS1943&lt;=BB$16,BC1943=1),BA1943,"")</f>
        <v/>
      </c>
      <c r="BC1943">
        <f t="shared" si="583"/>
        <v>1</v>
      </c>
      <c r="BF1943" s="332">
        <v>45042</v>
      </c>
      <c r="BG1943" s="2" t="s">
        <v>115</v>
      </c>
      <c r="BH1943" s="2" t="s">
        <v>145</v>
      </c>
      <c r="BI1943" s="323">
        <v>45748</v>
      </c>
      <c r="BJ1943" s="323">
        <v>45838</v>
      </c>
      <c r="BK1943" s="324">
        <v>2184</v>
      </c>
      <c r="BL1943" s="325">
        <v>99.27</v>
      </c>
      <c r="BM1943" s="274">
        <f t="shared" si="584"/>
        <v>0.98479000000000005</v>
      </c>
      <c r="BN1943" s="326">
        <f t="shared" ref="BN1943:BN2006" si="591">IF(BL1943="","",BL1943/BM1943)</f>
        <v>100.80321692949765</v>
      </c>
      <c r="BO1943" s="296" t="str">
        <f t="shared" ref="BO1943:BO2006" si="592">IF(AND(BF1943&gt;=BH$19,BF1943&lt;=BI$19,BP1943=1),BN1943,"")</f>
        <v/>
      </c>
      <c r="BP1943" t="str">
        <f t="shared" si="585"/>
        <v/>
      </c>
      <c r="BR1943" s="332">
        <v>45014</v>
      </c>
      <c r="BS1943" s="2" t="s">
        <v>108</v>
      </c>
      <c r="BT1943" s="2" t="s">
        <v>135</v>
      </c>
      <c r="BU1943" s="323">
        <v>45658</v>
      </c>
      <c r="BV1943" s="323">
        <v>46022</v>
      </c>
      <c r="BW1943" s="324">
        <v>8760</v>
      </c>
      <c r="BX1943" s="325">
        <v>119.13</v>
      </c>
      <c r="BY1943" s="274">
        <f t="shared" si="586"/>
        <v>0.99051</v>
      </c>
      <c r="BZ1943" s="326">
        <f t="shared" ref="BZ1943:BZ2006" si="593">IF(BX1943="","",BX1943/BY1943)</f>
        <v>120.27137535209134</v>
      </c>
      <c r="CA1943" s="296" t="str">
        <f t="shared" ref="CA1943:CA2006" si="594">IF(AND(BR1943&gt;=BZ$16,BR1943&lt;=CA$16,BT1943=BT$16),BZ1943,"")</f>
        <v/>
      </c>
    </row>
    <row r="1944" spans="34:79" x14ac:dyDescent="0.25">
      <c r="AH1944" s="332">
        <v>44652</v>
      </c>
      <c r="AI1944" s="2" t="s">
        <v>108</v>
      </c>
      <c r="AJ1944" s="2" t="s">
        <v>135</v>
      </c>
      <c r="AK1944" s="323">
        <v>45658</v>
      </c>
      <c r="AL1944" s="323">
        <v>46022</v>
      </c>
      <c r="AM1944" s="324">
        <v>8760</v>
      </c>
      <c r="AN1944" s="325">
        <v>100.55</v>
      </c>
      <c r="AO1944" s="274">
        <f t="shared" si="581"/>
        <v>1.02172</v>
      </c>
      <c r="AP1944" s="326">
        <f t="shared" si="587"/>
        <v>98.412480914536275</v>
      </c>
      <c r="AQ1944" s="296" t="str">
        <f t="shared" si="588"/>
        <v/>
      </c>
      <c r="AS1944" s="332">
        <v>44680</v>
      </c>
      <c r="AT1944" s="2" t="s">
        <v>115</v>
      </c>
      <c r="AU1944" s="2" t="s">
        <v>118</v>
      </c>
      <c r="AV1944" s="323">
        <v>45474</v>
      </c>
      <c r="AW1944" s="323">
        <v>45565</v>
      </c>
      <c r="AX1944" s="324">
        <v>2208</v>
      </c>
      <c r="AY1944" s="325">
        <v>141.01</v>
      </c>
      <c r="AZ1944" s="274">
        <f t="shared" si="582"/>
        <v>1.02172</v>
      </c>
      <c r="BA1944" s="326">
        <f t="shared" si="589"/>
        <v>138.01237129546254</v>
      </c>
      <c r="BB1944" s="296" t="str">
        <f t="shared" si="590"/>
        <v/>
      </c>
      <c r="BC1944">
        <f t="shared" si="583"/>
        <v>1</v>
      </c>
      <c r="BF1944" s="332">
        <v>45042</v>
      </c>
      <c r="BG1944" s="2" t="s">
        <v>115</v>
      </c>
      <c r="BH1944" s="2" t="s">
        <v>148</v>
      </c>
      <c r="BI1944" s="323">
        <v>45839</v>
      </c>
      <c r="BJ1944" s="323">
        <v>45930</v>
      </c>
      <c r="BK1944" s="324">
        <v>2208</v>
      </c>
      <c r="BL1944" s="325">
        <v>98.27</v>
      </c>
      <c r="BM1944" s="274">
        <f t="shared" si="584"/>
        <v>0.98479000000000005</v>
      </c>
      <c r="BN1944" s="326">
        <f t="shared" si="591"/>
        <v>99.787772012307187</v>
      </c>
      <c r="BO1944" s="296" t="str">
        <f t="shared" si="592"/>
        <v/>
      </c>
      <c r="BP1944" t="str">
        <f t="shared" si="585"/>
        <v/>
      </c>
      <c r="BR1944" s="332">
        <v>45014</v>
      </c>
      <c r="BS1944" s="2" t="s">
        <v>108</v>
      </c>
      <c r="BT1944" s="2" t="s">
        <v>138</v>
      </c>
      <c r="BU1944" s="323">
        <v>46023</v>
      </c>
      <c r="BV1944" s="323">
        <v>46387</v>
      </c>
      <c r="BW1944" s="324">
        <v>8760</v>
      </c>
      <c r="BX1944" s="325">
        <v>104.56</v>
      </c>
      <c r="BY1944" s="274">
        <f t="shared" si="586"/>
        <v>0.99051</v>
      </c>
      <c r="BZ1944" s="326">
        <f t="shared" si="593"/>
        <v>105.56178130458046</v>
      </c>
      <c r="CA1944" s="296" t="str">
        <f t="shared" si="594"/>
        <v/>
      </c>
    </row>
    <row r="1945" spans="34:79" x14ac:dyDescent="0.25">
      <c r="AH1945" s="332">
        <v>44652</v>
      </c>
      <c r="AI1945" s="2" t="s">
        <v>108</v>
      </c>
      <c r="AJ1945" s="2" t="s">
        <v>138</v>
      </c>
      <c r="AK1945" s="323">
        <v>46023</v>
      </c>
      <c r="AL1945" s="323">
        <v>46387</v>
      </c>
      <c r="AM1945" s="324">
        <v>8760</v>
      </c>
      <c r="AN1945" s="325">
        <v>96.85</v>
      </c>
      <c r="AO1945" s="274">
        <f t="shared" si="581"/>
        <v>1.02172</v>
      </c>
      <c r="AP1945" s="326">
        <f t="shared" si="587"/>
        <v>94.791136514896451</v>
      </c>
      <c r="AQ1945" s="296" t="str">
        <f t="shared" si="588"/>
        <v/>
      </c>
      <c r="AS1945" s="332">
        <v>44680</v>
      </c>
      <c r="AT1945" s="2" t="s">
        <v>115</v>
      </c>
      <c r="AU1945" s="2" t="s">
        <v>140</v>
      </c>
      <c r="AV1945" s="323">
        <v>45566</v>
      </c>
      <c r="AW1945" s="323">
        <v>45657</v>
      </c>
      <c r="AX1945" s="324">
        <v>2209</v>
      </c>
      <c r="AY1945" s="325">
        <v>171.17</v>
      </c>
      <c r="AZ1945" s="274">
        <f t="shared" si="582"/>
        <v>1.02172</v>
      </c>
      <c r="BA1945" s="326">
        <f t="shared" si="589"/>
        <v>167.53122186117525</v>
      </c>
      <c r="BB1945" s="296" t="str">
        <f t="shared" si="590"/>
        <v/>
      </c>
      <c r="BC1945" t="str">
        <f t="shared" si="583"/>
        <v/>
      </c>
      <c r="BF1945" s="332">
        <v>45042</v>
      </c>
      <c r="BG1945" s="2" t="s">
        <v>115</v>
      </c>
      <c r="BH1945" s="2" t="s">
        <v>152</v>
      </c>
      <c r="BI1945" s="323">
        <v>45931</v>
      </c>
      <c r="BJ1945" s="323">
        <v>46022</v>
      </c>
      <c r="BK1945" s="324">
        <v>2209</v>
      </c>
      <c r="BL1945" s="325">
        <v>138.22</v>
      </c>
      <c r="BM1945" s="274">
        <f t="shared" si="584"/>
        <v>0.98479000000000005</v>
      </c>
      <c r="BN1945" s="326">
        <f t="shared" si="591"/>
        <v>140.35479645406633</v>
      </c>
      <c r="BO1945" s="296" t="str">
        <f t="shared" si="592"/>
        <v/>
      </c>
      <c r="BP1945" t="str">
        <f t="shared" si="585"/>
        <v/>
      </c>
      <c r="BR1945" s="332">
        <v>45014</v>
      </c>
      <c r="BS1945" s="2" t="s">
        <v>108</v>
      </c>
      <c r="BT1945" s="2" t="s">
        <v>141</v>
      </c>
      <c r="BU1945" s="323">
        <v>46388</v>
      </c>
      <c r="BV1945" s="323">
        <v>46752</v>
      </c>
      <c r="BW1945" s="324">
        <v>8760</v>
      </c>
      <c r="BX1945" s="325">
        <v>98.5</v>
      </c>
      <c r="BY1945" s="274">
        <f t="shared" si="586"/>
        <v>0.99051</v>
      </c>
      <c r="BZ1945" s="326">
        <f t="shared" si="593"/>
        <v>99.44372091144966</v>
      </c>
      <c r="CA1945" s="296" t="str">
        <f t="shared" si="594"/>
        <v/>
      </c>
    </row>
    <row r="1946" spans="34:79" x14ac:dyDescent="0.25">
      <c r="AH1946" s="332">
        <v>44652</v>
      </c>
      <c r="AI1946" s="2" t="s">
        <v>108</v>
      </c>
      <c r="AJ1946" s="2" t="s">
        <v>141</v>
      </c>
      <c r="AK1946" s="323">
        <v>46388</v>
      </c>
      <c r="AL1946" s="323">
        <v>46752</v>
      </c>
      <c r="AM1946" s="324">
        <v>8760</v>
      </c>
      <c r="AN1946" s="325">
        <v>95.7</v>
      </c>
      <c r="AO1946" s="274">
        <f t="shared" si="581"/>
        <v>1.02172</v>
      </c>
      <c r="AP1946" s="326">
        <f t="shared" si="587"/>
        <v>93.665583525819216</v>
      </c>
      <c r="AQ1946" s="296" t="str">
        <f t="shared" si="588"/>
        <v/>
      </c>
      <c r="AS1946" s="332">
        <v>44680</v>
      </c>
      <c r="AT1946" s="2" t="s">
        <v>115</v>
      </c>
      <c r="AU1946" s="2" t="s">
        <v>135</v>
      </c>
      <c r="AV1946" s="323">
        <v>45658</v>
      </c>
      <c r="AW1946" s="323">
        <v>45747</v>
      </c>
      <c r="AX1946" s="324">
        <v>2159</v>
      </c>
      <c r="AY1946" s="325"/>
      <c r="AZ1946" s="274">
        <f t="shared" si="582"/>
        <v>1.02172</v>
      </c>
      <c r="BA1946" s="326" t="str">
        <f t="shared" si="589"/>
        <v/>
      </c>
      <c r="BB1946" s="296" t="str">
        <f t="shared" si="590"/>
        <v/>
      </c>
      <c r="BC1946" t="str">
        <f t="shared" si="583"/>
        <v/>
      </c>
      <c r="BF1946" s="332">
        <v>45042</v>
      </c>
      <c r="BG1946" s="2" t="s">
        <v>115</v>
      </c>
      <c r="BH1946" s="2" t="s">
        <v>138</v>
      </c>
      <c r="BI1946" s="323">
        <v>46023</v>
      </c>
      <c r="BJ1946" s="323">
        <v>46112</v>
      </c>
      <c r="BK1946" s="324">
        <v>2159</v>
      </c>
      <c r="BL1946" s="325"/>
      <c r="BM1946" s="274">
        <f t="shared" si="584"/>
        <v>0.98479000000000005</v>
      </c>
      <c r="BN1946" s="326" t="str">
        <f t="shared" si="591"/>
        <v/>
      </c>
      <c r="BO1946" s="296" t="str">
        <f t="shared" si="592"/>
        <v/>
      </c>
      <c r="BP1946" t="str">
        <f t="shared" si="585"/>
        <v/>
      </c>
      <c r="BR1946" s="332">
        <v>45014</v>
      </c>
      <c r="BS1946" s="2" t="s">
        <v>108</v>
      </c>
      <c r="BT1946" s="2" t="s">
        <v>143</v>
      </c>
      <c r="BU1946" s="323">
        <v>46753</v>
      </c>
      <c r="BV1946" s="323">
        <v>47118</v>
      </c>
      <c r="BW1946" s="324">
        <v>8784</v>
      </c>
      <c r="BX1946" s="325">
        <v>99.67</v>
      </c>
      <c r="BY1946" s="274">
        <f t="shared" si="586"/>
        <v>0.99051</v>
      </c>
      <c r="BZ1946" s="326">
        <f t="shared" si="593"/>
        <v>100.62493059131155</v>
      </c>
      <c r="CA1946" s="296" t="str">
        <f t="shared" si="594"/>
        <v/>
      </c>
    </row>
    <row r="1947" spans="34:79" x14ac:dyDescent="0.25">
      <c r="AH1947" s="332">
        <v>44652</v>
      </c>
      <c r="AI1947" s="2" t="s">
        <v>108</v>
      </c>
      <c r="AJ1947" s="2" t="s">
        <v>143</v>
      </c>
      <c r="AK1947" s="323">
        <v>46753</v>
      </c>
      <c r="AL1947" s="323">
        <v>47118</v>
      </c>
      <c r="AM1947" s="324">
        <v>8784</v>
      </c>
      <c r="AN1947" s="325">
        <v>95.1</v>
      </c>
      <c r="AO1947" s="274">
        <f t="shared" si="581"/>
        <v>1.02172</v>
      </c>
      <c r="AP1947" s="326">
        <f t="shared" si="587"/>
        <v>93.078338488039776</v>
      </c>
      <c r="AQ1947" s="296" t="str">
        <f t="shared" si="588"/>
        <v/>
      </c>
      <c r="AS1947" s="332">
        <v>44679</v>
      </c>
      <c r="AT1947" s="2" t="s">
        <v>115</v>
      </c>
      <c r="AU1947" s="2" t="s">
        <v>200</v>
      </c>
      <c r="AV1947" s="323">
        <v>44743</v>
      </c>
      <c r="AW1947" s="323">
        <v>44834</v>
      </c>
      <c r="AX1947" s="324">
        <v>2208</v>
      </c>
      <c r="AY1947" s="325">
        <v>231.89</v>
      </c>
      <c r="AZ1947" s="274">
        <f t="shared" si="582"/>
        <v>1.02172</v>
      </c>
      <c r="BA1947" s="326">
        <f t="shared" si="589"/>
        <v>226.96041968445365</v>
      </c>
      <c r="BB1947" s="296" t="str">
        <f t="shared" si="590"/>
        <v/>
      </c>
      <c r="BC1947" t="str">
        <f t="shared" si="583"/>
        <v/>
      </c>
      <c r="BF1947" s="332">
        <v>45041</v>
      </c>
      <c r="BG1947" s="2" t="s">
        <v>115</v>
      </c>
      <c r="BH1947" s="2" t="s">
        <v>137</v>
      </c>
      <c r="BI1947" s="323">
        <v>45108</v>
      </c>
      <c r="BJ1947" s="323">
        <v>45199</v>
      </c>
      <c r="BK1947" s="324">
        <v>2208</v>
      </c>
      <c r="BL1947" s="325">
        <v>113.5</v>
      </c>
      <c r="BM1947" s="274">
        <f t="shared" si="584"/>
        <v>0.98479000000000005</v>
      </c>
      <c r="BN1947" s="326">
        <f t="shared" si="591"/>
        <v>115.252998101118</v>
      </c>
      <c r="BO1947" s="296" t="str">
        <f t="shared" si="592"/>
        <v/>
      </c>
      <c r="BP1947" t="str">
        <f t="shared" si="585"/>
        <v/>
      </c>
      <c r="BR1947" s="332">
        <v>45014</v>
      </c>
      <c r="BS1947" s="2" t="s">
        <v>108</v>
      </c>
      <c r="BT1947" s="2" t="s">
        <v>146</v>
      </c>
      <c r="BU1947" s="323">
        <v>47119</v>
      </c>
      <c r="BV1947" s="323">
        <v>47483</v>
      </c>
      <c r="BW1947" s="324">
        <v>8760</v>
      </c>
      <c r="BX1947" s="325">
        <v>96.78</v>
      </c>
      <c r="BY1947" s="274">
        <f t="shared" si="586"/>
        <v>0.99051</v>
      </c>
      <c r="BZ1947" s="326">
        <f t="shared" si="593"/>
        <v>97.707241723960379</v>
      </c>
      <c r="CA1947" s="296" t="str">
        <f t="shared" si="594"/>
        <v/>
      </c>
    </row>
    <row r="1948" spans="34:79" x14ac:dyDescent="0.25">
      <c r="AH1948" s="332">
        <v>44652</v>
      </c>
      <c r="AI1948" s="2" t="s">
        <v>108</v>
      </c>
      <c r="AJ1948" s="2" t="s">
        <v>146</v>
      </c>
      <c r="AK1948" s="323">
        <v>47119</v>
      </c>
      <c r="AL1948" s="323">
        <v>47483</v>
      </c>
      <c r="AM1948" s="324">
        <v>8760</v>
      </c>
      <c r="AN1948" s="325">
        <v>92.23</v>
      </c>
      <c r="AO1948" s="274">
        <f t="shared" si="581"/>
        <v>1.02172</v>
      </c>
      <c r="AP1948" s="326">
        <f t="shared" si="587"/>
        <v>90.269349723994836</v>
      </c>
      <c r="AQ1948" s="296" t="str">
        <f t="shared" si="588"/>
        <v/>
      </c>
      <c r="AS1948" s="332">
        <v>44679</v>
      </c>
      <c r="AT1948" s="2" t="s">
        <v>115</v>
      </c>
      <c r="AU1948" s="2" t="s">
        <v>186</v>
      </c>
      <c r="AV1948" s="323">
        <v>44835</v>
      </c>
      <c r="AW1948" s="323">
        <v>44926</v>
      </c>
      <c r="AX1948" s="324">
        <v>2209</v>
      </c>
      <c r="AY1948" s="325">
        <v>256</v>
      </c>
      <c r="AZ1948" s="274">
        <f t="shared" si="582"/>
        <v>1.02172</v>
      </c>
      <c r="BA1948" s="326">
        <f t="shared" si="589"/>
        <v>250.55788278589046</v>
      </c>
      <c r="BB1948" s="296" t="str">
        <f t="shared" si="590"/>
        <v/>
      </c>
      <c r="BC1948" t="str">
        <f t="shared" si="583"/>
        <v/>
      </c>
      <c r="BF1948" s="332">
        <v>45041</v>
      </c>
      <c r="BG1948" s="2" t="s">
        <v>115</v>
      </c>
      <c r="BH1948" s="2" t="s">
        <v>116</v>
      </c>
      <c r="BI1948" s="323">
        <v>45200</v>
      </c>
      <c r="BJ1948" s="323">
        <v>45291</v>
      </c>
      <c r="BK1948" s="324">
        <v>2209</v>
      </c>
      <c r="BL1948" s="325">
        <v>144.28</v>
      </c>
      <c r="BM1948" s="274">
        <f t="shared" si="584"/>
        <v>0.98479000000000005</v>
      </c>
      <c r="BN1948" s="326">
        <f t="shared" si="591"/>
        <v>146.50839265224056</v>
      </c>
      <c r="BO1948" s="296">
        <f t="shared" si="592"/>
        <v>146.50839265224056</v>
      </c>
      <c r="BP1948">
        <f t="shared" si="585"/>
        <v>1</v>
      </c>
      <c r="BR1948" s="332">
        <v>45014</v>
      </c>
      <c r="BS1948" s="2" t="s">
        <v>108</v>
      </c>
      <c r="BT1948" s="2" t="s">
        <v>149</v>
      </c>
      <c r="BU1948" s="323">
        <v>47484</v>
      </c>
      <c r="BV1948" s="323">
        <v>47848</v>
      </c>
      <c r="BW1948" s="324">
        <v>8760</v>
      </c>
      <c r="BX1948" s="325">
        <v>97.66</v>
      </c>
      <c r="BY1948" s="274">
        <f t="shared" si="586"/>
        <v>0.99051</v>
      </c>
      <c r="BZ1948" s="326">
        <f t="shared" si="593"/>
        <v>98.595672936164192</v>
      </c>
      <c r="CA1948" s="296" t="str">
        <f t="shared" si="594"/>
        <v/>
      </c>
    </row>
    <row r="1949" spans="34:79" x14ac:dyDescent="0.25">
      <c r="AH1949" s="332">
        <v>44652</v>
      </c>
      <c r="AI1949" s="2" t="s">
        <v>108</v>
      </c>
      <c r="AJ1949" s="2" t="s">
        <v>149</v>
      </c>
      <c r="AK1949" s="323">
        <v>47484</v>
      </c>
      <c r="AL1949" s="323">
        <v>47848</v>
      </c>
      <c r="AM1949" s="324">
        <v>8760</v>
      </c>
      <c r="AN1949" s="325">
        <v>91.56</v>
      </c>
      <c r="AO1949" s="274">
        <f t="shared" si="581"/>
        <v>1.02172</v>
      </c>
      <c r="AP1949" s="326">
        <f t="shared" si="587"/>
        <v>89.613592765141135</v>
      </c>
      <c r="AQ1949" s="296" t="str">
        <f t="shared" si="588"/>
        <v/>
      </c>
      <c r="AS1949" s="332">
        <v>44679</v>
      </c>
      <c r="AT1949" s="2" t="s">
        <v>115</v>
      </c>
      <c r="AU1949" s="2" t="s">
        <v>110</v>
      </c>
      <c r="AV1949" s="323">
        <v>44927</v>
      </c>
      <c r="AW1949" s="323">
        <v>45016</v>
      </c>
      <c r="AX1949" s="324">
        <v>2159</v>
      </c>
      <c r="AY1949" s="325">
        <v>247.7</v>
      </c>
      <c r="AZ1949" s="274">
        <f t="shared" si="582"/>
        <v>1.02172</v>
      </c>
      <c r="BA1949" s="326">
        <f t="shared" si="589"/>
        <v>242.43432642994168</v>
      </c>
      <c r="BB1949" s="296" t="str">
        <f t="shared" si="590"/>
        <v/>
      </c>
      <c r="BC1949" t="str">
        <f t="shared" si="583"/>
        <v/>
      </c>
      <c r="BF1949" s="332">
        <v>45041</v>
      </c>
      <c r="BG1949" s="2" t="s">
        <v>115</v>
      </c>
      <c r="BH1949" s="2" t="s">
        <v>111</v>
      </c>
      <c r="BI1949" s="323">
        <v>45292</v>
      </c>
      <c r="BJ1949" s="323">
        <v>45382</v>
      </c>
      <c r="BK1949" s="324">
        <v>2183</v>
      </c>
      <c r="BL1949" s="325">
        <v>161.08000000000001</v>
      </c>
      <c r="BM1949" s="274">
        <f t="shared" si="584"/>
        <v>0.98479000000000005</v>
      </c>
      <c r="BN1949" s="326">
        <f t="shared" si="591"/>
        <v>163.56786726104042</v>
      </c>
      <c r="BO1949" s="296">
        <f t="shared" si="592"/>
        <v>163.56786726104042</v>
      </c>
      <c r="BP1949">
        <f t="shared" si="585"/>
        <v>1</v>
      </c>
      <c r="BR1949" s="332">
        <v>45014</v>
      </c>
      <c r="BS1949" s="2" t="s">
        <v>108</v>
      </c>
      <c r="BT1949" s="2" t="s">
        <v>153</v>
      </c>
      <c r="BU1949" s="323">
        <v>47849</v>
      </c>
      <c r="BV1949" s="323">
        <v>48213</v>
      </c>
      <c r="BW1949" s="324">
        <v>8760</v>
      </c>
      <c r="BX1949" s="325">
        <v>97.51</v>
      </c>
      <c r="BY1949" s="274">
        <f t="shared" si="586"/>
        <v>0.99051</v>
      </c>
      <c r="BZ1949" s="326">
        <f t="shared" si="593"/>
        <v>98.444235797720367</v>
      </c>
      <c r="CA1949" s="296" t="str">
        <f t="shared" si="594"/>
        <v/>
      </c>
    </row>
    <row r="1950" spans="34:79" x14ac:dyDescent="0.25">
      <c r="AH1950" s="332">
        <v>44652</v>
      </c>
      <c r="AI1950" s="2" t="s">
        <v>108</v>
      </c>
      <c r="AJ1950" s="2" t="s">
        <v>153</v>
      </c>
      <c r="AK1950" s="323">
        <v>47849</v>
      </c>
      <c r="AL1950" s="323">
        <v>48213</v>
      </c>
      <c r="AM1950" s="324">
        <v>8760</v>
      </c>
      <c r="AN1950" s="325">
        <v>90.94</v>
      </c>
      <c r="AO1950" s="274">
        <f t="shared" si="581"/>
        <v>1.02172</v>
      </c>
      <c r="AP1950" s="326">
        <f t="shared" si="587"/>
        <v>89.006772892769064</v>
      </c>
      <c r="AQ1950" s="296" t="str">
        <f t="shared" si="588"/>
        <v/>
      </c>
      <c r="AS1950" s="332">
        <v>44679</v>
      </c>
      <c r="AT1950" s="2" t="s">
        <v>115</v>
      </c>
      <c r="AU1950" s="2" t="s">
        <v>134</v>
      </c>
      <c r="AV1950" s="323">
        <v>45017</v>
      </c>
      <c r="AW1950" s="323">
        <v>45107</v>
      </c>
      <c r="AX1950" s="324">
        <v>2184</v>
      </c>
      <c r="AY1950" s="325">
        <v>174.24</v>
      </c>
      <c r="AZ1950" s="274">
        <f t="shared" si="582"/>
        <v>1.02172</v>
      </c>
      <c r="BA1950" s="326">
        <f t="shared" si="589"/>
        <v>170.5359589711467</v>
      </c>
      <c r="BB1950" s="296" t="str">
        <f t="shared" si="590"/>
        <v/>
      </c>
      <c r="BC1950" t="str">
        <f t="shared" si="583"/>
        <v/>
      </c>
      <c r="BF1950" s="332">
        <v>45041</v>
      </c>
      <c r="BG1950" s="2" t="s">
        <v>115</v>
      </c>
      <c r="BH1950" s="2" t="s">
        <v>117</v>
      </c>
      <c r="BI1950" s="323">
        <v>45383</v>
      </c>
      <c r="BJ1950" s="323">
        <v>45473</v>
      </c>
      <c r="BK1950" s="324">
        <v>2184</v>
      </c>
      <c r="BL1950" s="325">
        <v>128.30000000000001</v>
      </c>
      <c r="BM1950" s="274">
        <f t="shared" si="584"/>
        <v>0.98479000000000005</v>
      </c>
      <c r="BN1950" s="326">
        <f t="shared" si="591"/>
        <v>130.28158287553691</v>
      </c>
      <c r="BO1950" s="296">
        <f t="shared" si="592"/>
        <v>130.28158287553691</v>
      </c>
      <c r="BP1950">
        <f t="shared" si="585"/>
        <v>1</v>
      </c>
      <c r="BR1950" s="332">
        <v>45014</v>
      </c>
      <c r="BS1950" s="2" t="s">
        <v>108</v>
      </c>
      <c r="BT1950" s="2" t="s">
        <v>155</v>
      </c>
      <c r="BU1950" s="323">
        <v>48214</v>
      </c>
      <c r="BV1950" s="323">
        <v>48579</v>
      </c>
      <c r="BW1950" s="324">
        <v>8784</v>
      </c>
      <c r="BX1950" s="325">
        <v>97.38</v>
      </c>
      <c r="BY1950" s="274">
        <f t="shared" si="586"/>
        <v>0.99051</v>
      </c>
      <c r="BZ1950" s="326">
        <f t="shared" si="593"/>
        <v>98.312990277735707</v>
      </c>
      <c r="CA1950" s="296" t="str">
        <f t="shared" si="594"/>
        <v/>
      </c>
    </row>
    <row r="1951" spans="34:79" x14ac:dyDescent="0.25">
      <c r="AH1951" s="332">
        <v>44652</v>
      </c>
      <c r="AI1951" s="2" t="s">
        <v>108</v>
      </c>
      <c r="AJ1951" s="2" t="s">
        <v>155</v>
      </c>
      <c r="AK1951" s="323">
        <v>48214</v>
      </c>
      <c r="AL1951" s="323">
        <v>48579</v>
      </c>
      <c r="AM1951" s="324">
        <v>8784</v>
      </c>
      <c r="AN1951" s="325">
        <v>90.17</v>
      </c>
      <c r="AO1951" s="274">
        <f t="shared" si="581"/>
        <v>1.02172</v>
      </c>
      <c r="AP1951" s="326">
        <f t="shared" si="587"/>
        <v>88.253141760952118</v>
      </c>
      <c r="AQ1951" s="296" t="str">
        <f t="shared" si="588"/>
        <v/>
      </c>
      <c r="AS1951" s="332">
        <v>44679</v>
      </c>
      <c r="AT1951" s="2" t="s">
        <v>115</v>
      </c>
      <c r="AU1951" s="2" t="s">
        <v>137</v>
      </c>
      <c r="AV1951" s="323">
        <v>45108</v>
      </c>
      <c r="AW1951" s="323">
        <v>45199</v>
      </c>
      <c r="AX1951" s="324">
        <v>2208</v>
      </c>
      <c r="AY1951" s="325">
        <v>174.04</v>
      </c>
      <c r="AZ1951" s="274">
        <f t="shared" si="582"/>
        <v>1.02172</v>
      </c>
      <c r="BA1951" s="326">
        <f t="shared" si="589"/>
        <v>170.34021062522021</v>
      </c>
      <c r="BB1951" s="296" t="str">
        <f t="shared" si="590"/>
        <v/>
      </c>
      <c r="BC1951" t="str">
        <f t="shared" si="583"/>
        <v/>
      </c>
      <c r="BF1951" s="332">
        <v>45041</v>
      </c>
      <c r="BG1951" s="2" t="s">
        <v>115</v>
      </c>
      <c r="BH1951" s="2" t="s">
        <v>118</v>
      </c>
      <c r="BI1951" s="323">
        <v>45474</v>
      </c>
      <c r="BJ1951" s="323">
        <v>45565</v>
      </c>
      <c r="BK1951" s="324">
        <v>2208</v>
      </c>
      <c r="BL1951" s="325">
        <v>130.72999999999999</v>
      </c>
      <c r="BM1951" s="274">
        <f t="shared" si="584"/>
        <v>0.98479000000000005</v>
      </c>
      <c r="BN1951" s="326">
        <f t="shared" si="591"/>
        <v>132.74911402430973</v>
      </c>
      <c r="BO1951" s="296">
        <f t="shared" si="592"/>
        <v>132.74911402430973</v>
      </c>
      <c r="BP1951">
        <f t="shared" si="585"/>
        <v>1</v>
      </c>
      <c r="BR1951" s="332">
        <v>45014</v>
      </c>
      <c r="BS1951" s="2" t="s">
        <v>108</v>
      </c>
      <c r="BT1951" s="2" t="s">
        <v>158</v>
      </c>
      <c r="BU1951" s="323">
        <v>48580</v>
      </c>
      <c r="BV1951" s="323">
        <v>48944</v>
      </c>
      <c r="BW1951" s="324">
        <v>8760</v>
      </c>
      <c r="BX1951" s="325">
        <v>97.16</v>
      </c>
      <c r="BY1951" s="274">
        <f t="shared" si="586"/>
        <v>0.99051</v>
      </c>
      <c r="BZ1951" s="326">
        <f t="shared" si="593"/>
        <v>98.090882474684761</v>
      </c>
      <c r="CA1951" s="296" t="str">
        <f t="shared" si="594"/>
        <v/>
      </c>
    </row>
    <row r="1952" spans="34:79" x14ac:dyDescent="0.25">
      <c r="AH1952" s="332">
        <v>44651</v>
      </c>
      <c r="AI1952" s="2" t="s">
        <v>108</v>
      </c>
      <c r="AJ1952" s="2" t="s">
        <v>110</v>
      </c>
      <c r="AK1952" s="323">
        <v>44927</v>
      </c>
      <c r="AL1952" s="323">
        <v>45291</v>
      </c>
      <c r="AM1952" s="324">
        <v>8760</v>
      </c>
      <c r="AN1952" s="325">
        <v>184.28</v>
      </c>
      <c r="AO1952" s="274">
        <f t="shared" si="581"/>
        <v>1.02458</v>
      </c>
      <c r="AP1952" s="326">
        <f t="shared" si="587"/>
        <v>179.85906420191688</v>
      </c>
      <c r="AQ1952" s="296" t="str">
        <f t="shared" si="588"/>
        <v/>
      </c>
      <c r="AS1952" s="332">
        <v>44679</v>
      </c>
      <c r="AT1952" s="2" t="s">
        <v>115</v>
      </c>
      <c r="AU1952" s="2" t="s">
        <v>116</v>
      </c>
      <c r="AV1952" s="323">
        <v>45200</v>
      </c>
      <c r="AW1952" s="323">
        <v>45291</v>
      </c>
      <c r="AX1952" s="324">
        <v>2209</v>
      </c>
      <c r="AY1952" s="325">
        <v>206.69</v>
      </c>
      <c r="AZ1952" s="274">
        <f t="shared" si="582"/>
        <v>1.02172</v>
      </c>
      <c r="BA1952" s="326">
        <f t="shared" si="589"/>
        <v>202.29612809771757</v>
      </c>
      <c r="BB1952" s="296" t="str">
        <f t="shared" si="590"/>
        <v/>
      </c>
      <c r="BC1952">
        <f t="shared" si="583"/>
        <v>1</v>
      </c>
      <c r="BF1952" s="332">
        <v>45041</v>
      </c>
      <c r="BG1952" s="2" t="s">
        <v>115</v>
      </c>
      <c r="BH1952" s="2" t="s">
        <v>140</v>
      </c>
      <c r="BI1952" s="323">
        <v>45566</v>
      </c>
      <c r="BJ1952" s="323">
        <v>45657</v>
      </c>
      <c r="BK1952" s="324">
        <v>2209</v>
      </c>
      <c r="BL1952" s="325">
        <v>158.16999999999999</v>
      </c>
      <c r="BM1952" s="274">
        <f t="shared" si="584"/>
        <v>0.98479000000000005</v>
      </c>
      <c r="BN1952" s="326">
        <f t="shared" si="591"/>
        <v>160.61292255201616</v>
      </c>
      <c r="BO1952" s="296" t="str">
        <f t="shared" si="592"/>
        <v/>
      </c>
      <c r="BP1952" t="str">
        <f t="shared" si="585"/>
        <v/>
      </c>
      <c r="BR1952" s="332">
        <v>45013</v>
      </c>
      <c r="BS1952" s="2" t="s">
        <v>108</v>
      </c>
      <c r="BT1952" s="2" t="s">
        <v>111</v>
      </c>
      <c r="BU1952" s="323">
        <v>45292</v>
      </c>
      <c r="BV1952" s="323">
        <v>45657</v>
      </c>
      <c r="BW1952" s="324">
        <v>8784</v>
      </c>
      <c r="BX1952" s="325">
        <v>137.47999999999999</v>
      </c>
      <c r="BY1952" s="274">
        <f t="shared" si="586"/>
        <v>0.99051</v>
      </c>
      <c r="BZ1952" s="326">
        <f t="shared" si="593"/>
        <v>138.79718528838677</v>
      </c>
      <c r="CA1952" s="296">
        <f t="shared" si="594"/>
        <v>138.79718528838677</v>
      </c>
    </row>
    <row r="1953" spans="34:79" x14ac:dyDescent="0.25">
      <c r="AH1953" s="332">
        <v>44651</v>
      </c>
      <c r="AI1953" s="2" t="s">
        <v>108</v>
      </c>
      <c r="AJ1953" s="2" t="s">
        <v>111</v>
      </c>
      <c r="AK1953" s="323">
        <v>45292</v>
      </c>
      <c r="AL1953" s="323">
        <v>45657</v>
      </c>
      <c r="AM1953" s="324">
        <v>8784</v>
      </c>
      <c r="AN1953" s="325">
        <v>120.25</v>
      </c>
      <c r="AO1953" s="274">
        <f t="shared" si="581"/>
        <v>1.02458</v>
      </c>
      <c r="AP1953" s="326">
        <f t="shared" si="587"/>
        <v>117.36516426242947</v>
      </c>
      <c r="AQ1953" s="296">
        <f t="shared" si="588"/>
        <v>117.36516426242947</v>
      </c>
      <c r="AS1953" s="332">
        <v>44679</v>
      </c>
      <c r="AT1953" s="2" t="s">
        <v>115</v>
      </c>
      <c r="AU1953" s="2" t="s">
        <v>111</v>
      </c>
      <c r="AV1953" s="323">
        <v>45292</v>
      </c>
      <c r="AW1953" s="323">
        <v>45382</v>
      </c>
      <c r="AX1953" s="324">
        <v>2183</v>
      </c>
      <c r="AY1953" s="325">
        <v>205.02</v>
      </c>
      <c r="AZ1953" s="274">
        <f t="shared" si="582"/>
        <v>1.02172</v>
      </c>
      <c r="BA1953" s="326">
        <f t="shared" si="589"/>
        <v>200.66162940923152</v>
      </c>
      <c r="BB1953" s="296" t="str">
        <f t="shared" si="590"/>
        <v/>
      </c>
      <c r="BC1953">
        <f t="shared" si="583"/>
        <v>1</v>
      </c>
      <c r="BF1953" s="332">
        <v>45041</v>
      </c>
      <c r="BG1953" s="2" t="s">
        <v>115</v>
      </c>
      <c r="BH1953" s="2" t="s">
        <v>135</v>
      </c>
      <c r="BI1953" s="323">
        <v>45658</v>
      </c>
      <c r="BJ1953" s="323">
        <v>45747</v>
      </c>
      <c r="BK1953" s="324">
        <v>2159</v>
      </c>
      <c r="BL1953" s="325">
        <v>156.16999999999999</v>
      </c>
      <c r="BM1953" s="274">
        <f t="shared" si="584"/>
        <v>0.98479000000000005</v>
      </c>
      <c r="BN1953" s="326">
        <f t="shared" si="591"/>
        <v>158.5820327176352</v>
      </c>
      <c r="BO1953" s="296" t="str">
        <f t="shared" si="592"/>
        <v/>
      </c>
      <c r="BP1953" t="str">
        <f t="shared" si="585"/>
        <v/>
      </c>
      <c r="BR1953" s="332">
        <v>45013</v>
      </c>
      <c r="BS1953" s="2" t="s">
        <v>108</v>
      </c>
      <c r="BT1953" s="2" t="s">
        <v>135</v>
      </c>
      <c r="BU1953" s="323">
        <v>45658</v>
      </c>
      <c r="BV1953" s="323">
        <v>46022</v>
      </c>
      <c r="BW1953" s="324">
        <v>8760</v>
      </c>
      <c r="BX1953" s="325">
        <v>117.01</v>
      </c>
      <c r="BY1953" s="274">
        <f t="shared" si="586"/>
        <v>0.99051</v>
      </c>
      <c r="BZ1953" s="326">
        <f t="shared" si="593"/>
        <v>118.13106379541853</v>
      </c>
      <c r="CA1953" s="296" t="str">
        <f t="shared" si="594"/>
        <v/>
      </c>
    </row>
    <row r="1954" spans="34:79" x14ac:dyDescent="0.25">
      <c r="AH1954" s="332">
        <v>44651</v>
      </c>
      <c r="AI1954" s="2" t="s">
        <v>108</v>
      </c>
      <c r="AJ1954" s="2" t="s">
        <v>135</v>
      </c>
      <c r="AK1954" s="323">
        <v>45658</v>
      </c>
      <c r="AL1954" s="323">
        <v>46022</v>
      </c>
      <c r="AM1954" s="324">
        <v>8760</v>
      </c>
      <c r="AN1954" s="325">
        <v>101.25</v>
      </c>
      <c r="AO1954" s="274">
        <f t="shared" si="581"/>
        <v>1.02458</v>
      </c>
      <c r="AP1954" s="326">
        <f t="shared" si="587"/>
        <v>98.820980304124618</v>
      </c>
      <c r="AQ1954" s="296" t="str">
        <f t="shared" si="588"/>
        <v/>
      </c>
      <c r="AS1954" s="332">
        <v>44679</v>
      </c>
      <c r="AT1954" s="2" t="s">
        <v>115</v>
      </c>
      <c r="AU1954" s="2" t="s">
        <v>117</v>
      </c>
      <c r="AV1954" s="323">
        <v>45383</v>
      </c>
      <c r="AW1954" s="323">
        <v>45473</v>
      </c>
      <c r="AX1954" s="324">
        <v>2184</v>
      </c>
      <c r="AY1954" s="325">
        <v>143.03</v>
      </c>
      <c r="AZ1954" s="274">
        <f t="shared" si="582"/>
        <v>1.02172</v>
      </c>
      <c r="BA1954" s="326">
        <f t="shared" si="589"/>
        <v>139.98942958931997</v>
      </c>
      <c r="BB1954" s="296" t="str">
        <f t="shared" si="590"/>
        <v/>
      </c>
      <c r="BC1954">
        <f t="shared" si="583"/>
        <v>1</v>
      </c>
      <c r="BF1954" s="332">
        <v>45041</v>
      </c>
      <c r="BG1954" s="2" t="s">
        <v>115</v>
      </c>
      <c r="BH1954" s="2" t="s">
        <v>145</v>
      </c>
      <c r="BI1954" s="323">
        <v>45748</v>
      </c>
      <c r="BJ1954" s="323">
        <v>45838</v>
      </c>
      <c r="BK1954" s="324">
        <v>2184</v>
      </c>
      <c r="BL1954" s="325">
        <v>101.89</v>
      </c>
      <c r="BM1954" s="274">
        <f t="shared" si="584"/>
        <v>0.98479000000000005</v>
      </c>
      <c r="BN1954" s="326">
        <f t="shared" si="591"/>
        <v>103.46368261253667</v>
      </c>
      <c r="BO1954" s="296" t="str">
        <f t="shared" si="592"/>
        <v/>
      </c>
      <c r="BP1954" t="str">
        <f t="shared" si="585"/>
        <v/>
      </c>
      <c r="BR1954" s="332">
        <v>45013</v>
      </c>
      <c r="BS1954" s="2" t="s">
        <v>108</v>
      </c>
      <c r="BT1954" s="2" t="s">
        <v>138</v>
      </c>
      <c r="BU1954" s="323">
        <v>46023</v>
      </c>
      <c r="BV1954" s="323">
        <v>46387</v>
      </c>
      <c r="BW1954" s="324">
        <v>8760</v>
      </c>
      <c r="BX1954" s="325">
        <v>104.16</v>
      </c>
      <c r="BY1954" s="274">
        <f t="shared" si="586"/>
        <v>0.99051</v>
      </c>
      <c r="BZ1954" s="326">
        <f t="shared" si="593"/>
        <v>105.15794893539692</v>
      </c>
      <c r="CA1954" s="296" t="str">
        <f t="shared" si="594"/>
        <v/>
      </c>
    </row>
    <row r="1955" spans="34:79" x14ac:dyDescent="0.25">
      <c r="AH1955" s="332">
        <v>44651</v>
      </c>
      <c r="AI1955" s="2" t="s">
        <v>108</v>
      </c>
      <c r="AJ1955" s="2" t="s">
        <v>138</v>
      </c>
      <c r="AK1955" s="323">
        <v>46023</v>
      </c>
      <c r="AL1955" s="323">
        <v>46387</v>
      </c>
      <c r="AM1955" s="324">
        <v>8760</v>
      </c>
      <c r="AN1955" s="325">
        <v>97.63</v>
      </c>
      <c r="AO1955" s="274">
        <f t="shared" si="581"/>
        <v>1.02458</v>
      </c>
      <c r="AP1955" s="326">
        <f t="shared" si="587"/>
        <v>95.287825255226522</v>
      </c>
      <c r="AQ1955" s="296" t="str">
        <f t="shared" si="588"/>
        <v/>
      </c>
      <c r="AS1955" s="332">
        <v>44679</v>
      </c>
      <c r="AT1955" s="2" t="s">
        <v>115</v>
      </c>
      <c r="AU1955" s="2" t="s">
        <v>118</v>
      </c>
      <c r="AV1955" s="323">
        <v>45474</v>
      </c>
      <c r="AW1955" s="323">
        <v>45565</v>
      </c>
      <c r="AX1955" s="324">
        <v>2208</v>
      </c>
      <c r="AY1955" s="325">
        <v>140</v>
      </c>
      <c r="AZ1955" s="274">
        <f t="shared" si="582"/>
        <v>1.02172</v>
      </c>
      <c r="BA1955" s="326">
        <f t="shared" si="589"/>
        <v>137.02384214853384</v>
      </c>
      <c r="BB1955" s="296" t="str">
        <f t="shared" si="590"/>
        <v/>
      </c>
      <c r="BC1955">
        <f t="shared" si="583"/>
        <v>1</v>
      </c>
      <c r="BF1955" s="332">
        <v>45041</v>
      </c>
      <c r="BG1955" s="2" t="s">
        <v>115</v>
      </c>
      <c r="BH1955" s="2" t="s">
        <v>148</v>
      </c>
      <c r="BI1955" s="323">
        <v>45839</v>
      </c>
      <c r="BJ1955" s="323">
        <v>45930</v>
      </c>
      <c r="BK1955" s="324">
        <v>2208</v>
      </c>
      <c r="BL1955" s="325">
        <v>99.62</v>
      </c>
      <c r="BM1955" s="274">
        <f t="shared" si="584"/>
        <v>0.98479000000000005</v>
      </c>
      <c r="BN1955" s="326">
        <f t="shared" si="591"/>
        <v>101.15862265051432</v>
      </c>
      <c r="BO1955" s="296" t="str">
        <f t="shared" si="592"/>
        <v/>
      </c>
      <c r="BP1955" t="str">
        <f t="shared" si="585"/>
        <v/>
      </c>
      <c r="BR1955" s="332">
        <v>45013</v>
      </c>
      <c r="BS1955" s="2" t="s">
        <v>108</v>
      </c>
      <c r="BT1955" s="2" t="s">
        <v>141</v>
      </c>
      <c r="BU1955" s="323">
        <v>46388</v>
      </c>
      <c r="BV1955" s="323">
        <v>46752</v>
      </c>
      <c r="BW1955" s="324">
        <v>8760</v>
      </c>
      <c r="BX1955" s="325">
        <v>98.97</v>
      </c>
      <c r="BY1955" s="274">
        <f t="shared" si="586"/>
        <v>0.99051</v>
      </c>
      <c r="BZ1955" s="326">
        <f t="shared" si="593"/>
        <v>99.918223945240328</v>
      </c>
      <c r="CA1955" s="296" t="str">
        <f t="shared" si="594"/>
        <v/>
      </c>
    </row>
    <row r="1956" spans="34:79" x14ac:dyDescent="0.25">
      <c r="AH1956" s="332">
        <v>44651</v>
      </c>
      <c r="AI1956" s="2" t="s">
        <v>108</v>
      </c>
      <c r="AJ1956" s="2" t="s">
        <v>141</v>
      </c>
      <c r="AK1956" s="323">
        <v>46388</v>
      </c>
      <c r="AL1956" s="323">
        <v>46752</v>
      </c>
      <c r="AM1956" s="324">
        <v>8760</v>
      </c>
      <c r="AN1956" s="325">
        <v>95.15</v>
      </c>
      <c r="AO1956" s="274">
        <f t="shared" si="581"/>
        <v>1.02458</v>
      </c>
      <c r="AP1956" s="326">
        <f t="shared" si="587"/>
        <v>92.867321243826737</v>
      </c>
      <c r="AQ1956" s="296" t="str">
        <f t="shared" si="588"/>
        <v/>
      </c>
      <c r="AS1956" s="332">
        <v>44679</v>
      </c>
      <c r="AT1956" s="2" t="s">
        <v>115</v>
      </c>
      <c r="AU1956" s="2" t="s">
        <v>140</v>
      </c>
      <c r="AV1956" s="323">
        <v>45566</v>
      </c>
      <c r="AW1956" s="323">
        <v>45657</v>
      </c>
      <c r="AX1956" s="324">
        <v>2209</v>
      </c>
      <c r="AY1956" s="325">
        <v>169.17</v>
      </c>
      <c r="AZ1956" s="274">
        <f t="shared" si="582"/>
        <v>1.02172</v>
      </c>
      <c r="BA1956" s="326">
        <f t="shared" si="589"/>
        <v>165.5737384019105</v>
      </c>
      <c r="BB1956" s="296" t="str">
        <f t="shared" si="590"/>
        <v/>
      </c>
      <c r="BC1956" t="str">
        <f t="shared" si="583"/>
        <v/>
      </c>
      <c r="BF1956" s="332">
        <v>45041</v>
      </c>
      <c r="BG1956" s="2" t="s">
        <v>115</v>
      </c>
      <c r="BH1956" s="2" t="s">
        <v>152</v>
      </c>
      <c r="BI1956" s="323">
        <v>45931</v>
      </c>
      <c r="BJ1956" s="323">
        <v>46022</v>
      </c>
      <c r="BK1956" s="324">
        <v>2209</v>
      </c>
      <c r="BL1956" s="325">
        <v>137.28</v>
      </c>
      <c r="BM1956" s="274">
        <f t="shared" si="584"/>
        <v>0.98479000000000005</v>
      </c>
      <c r="BN1956" s="326">
        <f t="shared" si="591"/>
        <v>139.40027823190729</v>
      </c>
      <c r="BO1956" s="296" t="str">
        <f t="shared" si="592"/>
        <v/>
      </c>
      <c r="BP1956" t="str">
        <f t="shared" si="585"/>
        <v/>
      </c>
      <c r="BR1956" s="332">
        <v>45013</v>
      </c>
      <c r="BS1956" s="2" t="s">
        <v>108</v>
      </c>
      <c r="BT1956" s="2" t="s">
        <v>143</v>
      </c>
      <c r="BU1956" s="323">
        <v>46753</v>
      </c>
      <c r="BV1956" s="323">
        <v>47118</v>
      </c>
      <c r="BW1956" s="324">
        <v>8784</v>
      </c>
      <c r="BX1956" s="325">
        <v>100.14</v>
      </c>
      <c r="BY1956" s="274">
        <f t="shared" si="586"/>
        <v>0.99051</v>
      </c>
      <c r="BZ1956" s="326">
        <f t="shared" si="593"/>
        <v>101.09943362510222</v>
      </c>
      <c r="CA1956" s="296" t="str">
        <f t="shared" si="594"/>
        <v/>
      </c>
    </row>
    <row r="1957" spans="34:79" x14ac:dyDescent="0.25">
      <c r="AH1957" s="332">
        <v>44651</v>
      </c>
      <c r="AI1957" s="2" t="s">
        <v>108</v>
      </c>
      <c r="AJ1957" s="2" t="s">
        <v>143</v>
      </c>
      <c r="AK1957" s="323">
        <v>46753</v>
      </c>
      <c r="AL1957" s="323">
        <v>47118</v>
      </c>
      <c r="AM1957" s="324">
        <v>8784</v>
      </c>
      <c r="AN1957" s="325">
        <v>94.31</v>
      </c>
      <c r="AO1957" s="274">
        <f t="shared" si="581"/>
        <v>1.02458</v>
      </c>
      <c r="AP1957" s="326">
        <f t="shared" si="587"/>
        <v>92.047473110933254</v>
      </c>
      <c r="AQ1957" s="296" t="str">
        <f t="shared" si="588"/>
        <v/>
      </c>
      <c r="AS1957" s="332">
        <v>44679</v>
      </c>
      <c r="AT1957" s="2" t="s">
        <v>115</v>
      </c>
      <c r="AU1957" s="2" t="s">
        <v>135</v>
      </c>
      <c r="AV1957" s="323">
        <v>45658</v>
      </c>
      <c r="AW1957" s="323">
        <v>45747</v>
      </c>
      <c r="AX1957" s="324">
        <v>2159</v>
      </c>
      <c r="AY1957" s="325"/>
      <c r="AZ1957" s="274">
        <f t="shared" si="582"/>
        <v>1.02172</v>
      </c>
      <c r="BA1957" s="326" t="str">
        <f t="shared" si="589"/>
        <v/>
      </c>
      <c r="BB1957" s="296" t="str">
        <f t="shared" si="590"/>
        <v/>
      </c>
      <c r="BC1957" t="str">
        <f t="shared" si="583"/>
        <v/>
      </c>
      <c r="BF1957" s="332">
        <v>45041</v>
      </c>
      <c r="BG1957" s="2" t="s">
        <v>115</v>
      </c>
      <c r="BH1957" s="2" t="s">
        <v>138</v>
      </c>
      <c r="BI1957" s="323">
        <v>46023</v>
      </c>
      <c r="BJ1957" s="323">
        <v>46112</v>
      </c>
      <c r="BK1957" s="324">
        <v>2159</v>
      </c>
      <c r="BL1957" s="325"/>
      <c r="BM1957" s="274">
        <f t="shared" si="584"/>
        <v>0.98479000000000005</v>
      </c>
      <c r="BN1957" s="326" t="str">
        <f t="shared" si="591"/>
        <v/>
      </c>
      <c r="BO1957" s="296" t="str">
        <f t="shared" si="592"/>
        <v/>
      </c>
      <c r="BP1957" t="str">
        <f t="shared" si="585"/>
        <v/>
      </c>
      <c r="BR1957" s="332">
        <v>45013</v>
      </c>
      <c r="BS1957" s="2" t="s">
        <v>108</v>
      </c>
      <c r="BT1957" s="2" t="s">
        <v>146</v>
      </c>
      <c r="BU1957" s="323">
        <v>47119</v>
      </c>
      <c r="BV1957" s="323">
        <v>47483</v>
      </c>
      <c r="BW1957" s="324">
        <v>8760</v>
      </c>
      <c r="BX1957" s="325">
        <v>97.25</v>
      </c>
      <c r="BY1957" s="274">
        <f t="shared" si="586"/>
        <v>0.99051</v>
      </c>
      <c r="BZ1957" s="326">
        <f t="shared" si="593"/>
        <v>98.181744757751062</v>
      </c>
      <c r="CA1957" s="296" t="str">
        <f t="shared" si="594"/>
        <v/>
      </c>
    </row>
    <row r="1958" spans="34:79" x14ac:dyDescent="0.25">
      <c r="AH1958" s="332">
        <v>44651</v>
      </c>
      <c r="AI1958" s="2" t="s">
        <v>108</v>
      </c>
      <c r="AJ1958" s="2" t="s">
        <v>146</v>
      </c>
      <c r="AK1958" s="323">
        <v>47119</v>
      </c>
      <c r="AL1958" s="323">
        <v>47483</v>
      </c>
      <c r="AM1958" s="324">
        <v>8760</v>
      </c>
      <c r="AN1958" s="325">
        <v>91.44</v>
      </c>
      <c r="AO1958" s="274">
        <f t="shared" si="581"/>
        <v>1.02458</v>
      </c>
      <c r="AP1958" s="326">
        <f t="shared" si="587"/>
        <v>89.246325323547197</v>
      </c>
      <c r="AQ1958" s="296" t="str">
        <f t="shared" si="588"/>
        <v/>
      </c>
      <c r="AS1958" s="332">
        <v>44678</v>
      </c>
      <c r="AT1958" s="2" t="s">
        <v>115</v>
      </c>
      <c r="AU1958" s="2" t="s">
        <v>200</v>
      </c>
      <c r="AV1958" s="323">
        <v>44743</v>
      </c>
      <c r="AW1958" s="323">
        <v>44834</v>
      </c>
      <c r="AX1958" s="324">
        <v>2208</v>
      </c>
      <c r="AY1958" s="325">
        <v>241.25</v>
      </c>
      <c r="AZ1958" s="274">
        <f t="shared" si="582"/>
        <v>1.02172</v>
      </c>
      <c r="BA1958" s="326">
        <f t="shared" si="589"/>
        <v>236.12144227381279</v>
      </c>
      <c r="BB1958" s="296" t="str">
        <f t="shared" si="590"/>
        <v/>
      </c>
      <c r="BC1958" t="str">
        <f t="shared" si="583"/>
        <v/>
      </c>
      <c r="BF1958" s="332">
        <v>45040</v>
      </c>
      <c r="BG1958" s="2" t="s">
        <v>115</v>
      </c>
      <c r="BH1958" s="2" t="s">
        <v>137</v>
      </c>
      <c r="BI1958" s="323">
        <v>45108</v>
      </c>
      <c r="BJ1958" s="323">
        <v>45199</v>
      </c>
      <c r="BK1958" s="324">
        <v>2208</v>
      </c>
      <c r="BL1958" s="325">
        <v>114.45</v>
      </c>
      <c r="BM1958" s="274">
        <f t="shared" si="584"/>
        <v>0.98479000000000005</v>
      </c>
      <c r="BN1958" s="326">
        <f t="shared" si="591"/>
        <v>116.21767077244894</v>
      </c>
      <c r="BO1958" s="296" t="str">
        <f t="shared" si="592"/>
        <v/>
      </c>
      <c r="BP1958" t="str">
        <f t="shared" si="585"/>
        <v/>
      </c>
      <c r="BR1958" s="332">
        <v>45013</v>
      </c>
      <c r="BS1958" s="2" t="s">
        <v>108</v>
      </c>
      <c r="BT1958" s="2" t="s">
        <v>149</v>
      </c>
      <c r="BU1958" s="323">
        <v>47484</v>
      </c>
      <c r="BV1958" s="323">
        <v>47848</v>
      </c>
      <c r="BW1958" s="324">
        <v>8760</v>
      </c>
      <c r="BX1958" s="325">
        <v>98.13</v>
      </c>
      <c r="BY1958" s="274">
        <f t="shared" si="586"/>
        <v>0.99051</v>
      </c>
      <c r="BZ1958" s="326">
        <f t="shared" si="593"/>
        <v>99.07017596995486</v>
      </c>
      <c r="CA1958" s="296" t="str">
        <f t="shared" si="594"/>
        <v/>
      </c>
    </row>
    <row r="1959" spans="34:79" x14ac:dyDescent="0.25">
      <c r="AH1959" s="332">
        <v>44651</v>
      </c>
      <c r="AI1959" s="2" t="s">
        <v>108</v>
      </c>
      <c r="AJ1959" s="2" t="s">
        <v>149</v>
      </c>
      <c r="AK1959" s="323">
        <v>47484</v>
      </c>
      <c r="AL1959" s="323">
        <v>47848</v>
      </c>
      <c r="AM1959" s="324">
        <v>8760</v>
      </c>
      <c r="AN1959" s="325">
        <v>90.77</v>
      </c>
      <c r="AO1959" s="274">
        <f t="shared" si="581"/>
        <v>1.02458</v>
      </c>
      <c r="AP1959" s="326">
        <f t="shared" si="587"/>
        <v>88.592398836596445</v>
      </c>
      <c r="AQ1959" s="296" t="str">
        <f t="shared" si="588"/>
        <v/>
      </c>
      <c r="AS1959" s="332">
        <v>44678</v>
      </c>
      <c r="AT1959" s="2" t="s">
        <v>115</v>
      </c>
      <c r="AU1959" s="2" t="s">
        <v>186</v>
      </c>
      <c r="AV1959" s="323">
        <v>44835</v>
      </c>
      <c r="AW1959" s="323">
        <v>44926</v>
      </c>
      <c r="AX1959" s="324">
        <v>2209</v>
      </c>
      <c r="AY1959" s="325">
        <v>261</v>
      </c>
      <c r="AZ1959" s="274">
        <f t="shared" si="582"/>
        <v>1.02172</v>
      </c>
      <c r="BA1959" s="326">
        <f t="shared" si="589"/>
        <v>255.4515914340524</v>
      </c>
      <c r="BB1959" s="296" t="str">
        <f t="shared" si="590"/>
        <v/>
      </c>
      <c r="BC1959" t="str">
        <f t="shared" si="583"/>
        <v/>
      </c>
      <c r="BF1959" s="332">
        <v>45040</v>
      </c>
      <c r="BG1959" s="2" t="s">
        <v>115</v>
      </c>
      <c r="BH1959" s="2" t="s">
        <v>116</v>
      </c>
      <c r="BI1959" s="323">
        <v>45200</v>
      </c>
      <c r="BJ1959" s="323">
        <v>45291</v>
      </c>
      <c r="BK1959" s="324">
        <v>2209</v>
      </c>
      <c r="BL1959" s="325">
        <v>145.94999999999999</v>
      </c>
      <c r="BM1959" s="274">
        <f t="shared" si="584"/>
        <v>0.98479000000000005</v>
      </c>
      <c r="BN1959" s="326">
        <f t="shared" si="591"/>
        <v>148.20418566394864</v>
      </c>
      <c r="BO1959" s="296">
        <f t="shared" si="592"/>
        <v>148.20418566394864</v>
      </c>
      <c r="BP1959">
        <f t="shared" si="585"/>
        <v>1</v>
      </c>
      <c r="BR1959" s="332">
        <v>45013</v>
      </c>
      <c r="BS1959" s="2" t="s">
        <v>108</v>
      </c>
      <c r="BT1959" s="2" t="s">
        <v>153</v>
      </c>
      <c r="BU1959" s="323">
        <v>47849</v>
      </c>
      <c r="BV1959" s="323">
        <v>48213</v>
      </c>
      <c r="BW1959" s="324">
        <v>8760</v>
      </c>
      <c r="BX1959" s="325">
        <v>97.98</v>
      </c>
      <c r="BY1959" s="274">
        <f t="shared" si="586"/>
        <v>0.99051</v>
      </c>
      <c r="BZ1959" s="326">
        <f t="shared" si="593"/>
        <v>98.91873883151105</v>
      </c>
      <c r="CA1959" s="296" t="str">
        <f t="shared" si="594"/>
        <v/>
      </c>
    </row>
    <row r="1960" spans="34:79" x14ac:dyDescent="0.25">
      <c r="AH1960" s="332">
        <v>44651</v>
      </c>
      <c r="AI1960" s="2" t="s">
        <v>108</v>
      </c>
      <c r="AJ1960" s="2" t="s">
        <v>153</v>
      </c>
      <c r="AK1960" s="323">
        <v>47849</v>
      </c>
      <c r="AL1960" s="323">
        <v>48213</v>
      </c>
      <c r="AM1960" s="324">
        <v>8760</v>
      </c>
      <c r="AN1960" s="325">
        <v>90.15</v>
      </c>
      <c r="AO1960" s="274">
        <f t="shared" si="581"/>
        <v>1.02458</v>
      </c>
      <c r="AP1960" s="326">
        <f t="shared" si="587"/>
        <v>87.987272833746516</v>
      </c>
      <c r="AQ1960" s="296" t="str">
        <f t="shared" si="588"/>
        <v/>
      </c>
      <c r="AS1960" s="332">
        <v>44678</v>
      </c>
      <c r="AT1960" s="2" t="s">
        <v>115</v>
      </c>
      <c r="AU1960" s="2" t="s">
        <v>110</v>
      </c>
      <c r="AV1960" s="323">
        <v>44927</v>
      </c>
      <c r="AW1960" s="323">
        <v>45016</v>
      </c>
      <c r="AX1960" s="324">
        <v>2159</v>
      </c>
      <c r="AY1960" s="325">
        <v>249.63</v>
      </c>
      <c r="AZ1960" s="274">
        <f t="shared" si="582"/>
        <v>1.02172</v>
      </c>
      <c r="BA1960" s="326">
        <f t="shared" si="589"/>
        <v>244.32329796813218</v>
      </c>
      <c r="BB1960" s="296" t="str">
        <f t="shared" si="590"/>
        <v/>
      </c>
      <c r="BC1960" t="str">
        <f t="shared" si="583"/>
        <v/>
      </c>
      <c r="BF1960" s="332">
        <v>45040</v>
      </c>
      <c r="BG1960" s="2" t="s">
        <v>115</v>
      </c>
      <c r="BH1960" s="2" t="s">
        <v>111</v>
      </c>
      <c r="BI1960" s="323">
        <v>45292</v>
      </c>
      <c r="BJ1960" s="323">
        <v>45382</v>
      </c>
      <c r="BK1960" s="324">
        <v>2183</v>
      </c>
      <c r="BL1960" s="325">
        <v>161.5</v>
      </c>
      <c r="BM1960" s="274">
        <f t="shared" si="584"/>
        <v>0.98479000000000005</v>
      </c>
      <c r="BN1960" s="326">
        <f t="shared" si="591"/>
        <v>163.99435412626042</v>
      </c>
      <c r="BO1960" s="296">
        <f t="shared" si="592"/>
        <v>163.99435412626042</v>
      </c>
      <c r="BP1960">
        <f t="shared" si="585"/>
        <v>1</v>
      </c>
      <c r="BR1960" s="332">
        <v>45013</v>
      </c>
      <c r="BS1960" s="2" t="s">
        <v>108</v>
      </c>
      <c r="BT1960" s="2" t="s">
        <v>155</v>
      </c>
      <c r="BU1960" s="323">
        <v>48214</v>
      </c>
      <c r="BV1960" s="323">
        <v>48579</v>
      </c>
      <c r="BW1960" s="324">
        <v>8784</v>
      </c>
      <c r="BX1960" s="325">
        <v>97.85</v>
      </c>
      <c r="BY1960" s="274">
        <f t="shared" si="586"/>
        <v>0.99051</v>
      </c>
      <c r="BZ1960" s="326">
        <f t="shared" si="593"/>
        <v>98.787493311526376</v>
      </c>
      <c r="CA1960" s="296" t="str">
        <f t="shared" si="594"/>
        <v/>
      </c>
    </row>
    <row r="1961" spans="34:79" x14ac:dyDescent="0.25">
      <c r="AH1961" s="332">
        <v>44651</v>
      </c>
      <c r="AI1961" s="2" t="s">
        <v>108</v>
      </c>
      <c r="AJ1961" s="2" t="s">
        <v>155</v>
      </c>
      <c r="AK1961" s="323">
        <v>48214</v>
      </c>
      <c r="AL1961" s="323">
        <v>48579</v>
      </c>
      <c r="AM1961" s="324">
        <v>8784</v>
      </c>
      <c r="AN1961" s="325">
        <v>89.38</v>
      </c>
      <c r="AO1961" s="274">
        <f t="shared" si="581"/>
        <v>1.02458</v>
      </c>
      <c r="AP1961" s="326">
        <f t="shared" si="587"/>
        <v>87.235745378594146</v>
      </c>
      <c r="AQ1961" s="296" t="str">
        <f t="shared" si="588"/>
        <v/>
      </c>
      <c r="AS1961" s="332">
        <v>44678</v>
      </c>
      <c r="AT1961" s="2" t="s">
        <v>115</v>
      </c>
      <c r="AU1961" s="2" t="s">
        <v>134</v>
      </c>
      <c r="AV1961" s="323">
        <v>45017</v>
      </c>
      <c r="AW1961" s="323">
        <v>45107</v>
      </c>
      <c r="AX1961" s="324">
        <v>2184</v>
      </c>
      <c r="AY1961" s="325">
        <v>176</v>
      </c>
      <c r="AZ1961" s="274">
        <f t="shared" si="582"/>
        <v>1.02172</v>
      </c>
      <c r="BA1961" s="326">
        <f t="shared" si="589"/>
        <v>172.2585444152997</v>
      </c>
      <c r="BB1961" s="296" t="str">
        <f t="shared" si="590"/>
        <v/>
      </c>
      <c r="BC1961" t="str">
        <f t="shared" si="583"/>
        <v/>
      </c>
      <c r="BF1961" s="332">
        <v>45040</v>
      </c>
      <c r="BG1961" s="2" t="s">
        <v>115</v>
      </c>
      <c r="BH1961" s="2" t="s">
        <v>117</v>
      </c>
      <c r="BI1961" s="323">
        <v>45383</v>
      </c>
      <c r="BJ1961" s="323">
        <v>45473</v>
      </c>
      <c r="BK1961" s="324">
        <v>2184</v>
      </c>
      <c r="BL1961" s="325">
        <v>128.79</v>
      </c>
      <c r="BM1961" s="274">
        <f t="shared" si="584"/>
        <v>0.98479000000000005</v>
      </c>
      <c r="BN1961" s="326">
        <f t="shared" si="591"/>
        <v>130.77915088496022</v>
      </c>
      <c r="BO1961" s="296">
        <f t="shared" si="592"/>
        <v>130.77915088496022</v>
      </c>
      <c r="BP1961">
        <f t="shared" si="585"/>
        <v>1</v>
      </c>
      <c r="BR1961" s="332">
        <v>45013</v>
      </c>
      <c r="BS1961" s="2" t="s">
        <v>108</v>
      </c>
      <c r="BT1961" s="2" t="s">
        <v>158</v>
      </c>
      <c r="BU1961" s="323">
        <v>48580</v>
      </c>
      <c r="BV1961" s="323">
        <v>48944</v>
      </c>
      <c r="BW1961" s="324">
        <v>8760</v>
      </c>
      <c r="BX1961" s="325">
        <v>97.63</v>
      </c>
      <c r="BY1961" s="274">
        <f t="shared" si="586"/>
        <v>0.99051</v>
      </c>
      <c r="BZ1961" s="326">
        <f t="shared" si="593"/>
        <v>98.56538550847543</v>
      </c>
      <c r="CA1961" s="296" t="str">
        <f t="shared" si="594"/>
        <v/>
      </c>
    </row>
    <row r="1962" spans="34:79" x14ac:dyDescent="0.25">
      <c r="AH1962" s="332">
        <v>44650</v>
      </c>
      <c r="AI1962" s="2" t="s">
        <v>108</v>
      </c>
      <c r="AJ1962" s="2" t="s">
        <v>110</v>
      </c>
      <c r="AK1962" s="323">
        <v>44927</v>
      </c>
      <c r="AL1962" s="323">
        <v>45291</v>
      </c>
      <c r="AM1962" s="324">
        <v>8760</v>
      </c>
      <c r="AN1962" s="325">
        <v>181.27</v>
      </c>
      <c r="AO1962" s="274">
        <f t="shared" si="581"/>
        <v>1.02458</v>
      </c>
      <c r="AP1962" s="326">
        <f t="shared" si="587"/>
        <v>176.92127505904858</v>
      </c>
      <c r="AQ1962" s="296" t="str">
        <f t="shared" si="588"/>
        <v/>
      </c>
      <c r="AS1962" s="332">
        <v>44678</v>
      </c>
      <c r="AT1962" s="2" t="s">
        <v>115</v>
      </c>
      <c r="AU1962" s="2" t="s">
        <v>137</v>
      </c>
      <c r="AV1962" s="323">
        <v>45108</v>
      </c>
      <c r="AW1962" s="323">
        <v>45199</v>
      </c>
      <c r="AX1962" s="324">
        <v>2208</v>
      </c>
      <c r="AY1962" s="325">
        <v>175</v>
      </c>
      <c r="AZ1962" s="274">
        <f t="shared" si="582"/>
        <v>1.02172</v>
      </c>
      <c r="BA1962" s="326">
        <f t="shared" si="589"/>
        <v>171.27980268566731</v>
      </c>
      <c r="BB1962" s="296" t="str">
        <f t="shared" si="590"/>
        <v/>
      </c>
      <c r="BC1962" t="str">
        <f t="shared" si="583"/>
        <v/>
      </c>
      <c r="BF1962" s="332">
        <v>45040</v>
      </c>
      <c r="BG1962" s="2" t="s">
        <v>115</v>
      </c>
      <c r="BH1962" s="2" t="s">
        <v>118</v>
      </c>
      <c r="BI1962" s="323">
        <v>45474</v>
      </c>
      <c r="BJ1962" s="323">
        <v>45565</v>
      </c>
      <c r="BK1962" s="324">
        <v>2208</v>
      </c>
      <c r="BL1962" s="325">
        <v>130.16</v>
      </c>
      <c r="BM1962" s="274">
        <f t="shared" si="584"/>
        <v>0.98479000000000005</v>
      </c>
      <c r="BN1962" s="326">
        <f t="shared" si="591"/>
        <v>132.17031042151118</v>
      </c>
      <c r="BO1962" s="296">
        <f t="shared" si="592"/>
        <v>132.17031042151118</v>
      </c>
      <c r="BP1962">
        <f t="shared" si="585"/>
        <v>1</v>
      </c>
      <c r="BR1962" s="332">
        <v>45012</v>
      </c>
      <c r="BS1962" s="2" t="s">
        <v>108</v>
      </c>
      <c r="BT1962" s="2" t="s">
        <v>111</v>
      </c>
      <c r="BU1962" s="323">
        <v>45292</v>
      </c>
      <c r="BV1962" s="323">
        <v>45657</v>
      </c>
      <c r="BW1962" s="324">
        <v>8784</v>
      </c>
      <c r="BX1962" s="325">
        <v>133.56</v>
      </c>
      <c r="BY1962" s="274">
        <f t="shared" si="586"/>
        <v>0.99051</v>
      </c>
      <c r="BZ1962" s="326">
        <f t="shared" si="593"/>
        <v>134.83962807038799</v>
      </c>
      <c r="CA1962" s="296">
        <f t="shared" si="594"/>
        <v>134.83962807038799</v>
      </c>
    </row>
    <row r="1963" spans="34:79" x14ac:dyDescent="0.25">
      <c r="AH1963" s="332">
        <v>44650</v>
      </c>
      <c r="AI1963" s="2" t="s">
        <v>108</v>
      </c>
      <c r="AJ1963" s="2" t="s">
        <v>111</v>
      </c>
      <c r="AK1963" s="323">
        <v>45292</v>
      </c>
      <c r="AL1963" s="323">
        <v>45657</v>
      </c>
      <c r="AM1963" s="324">
        <v>8784</v>
      </c>
      <c r="AN1963" s="325">
        <v>121.75</v>
      </c>
      <c r="AO1963" s="274">
        <f t="shared" si="581"/>
        <v>1.02458</v>
      </c>
      <c r="AP1963" s="326">
        <f t="shared" si="587"/>
        <v>118.82917878545355</v>
      </c>
      <c r="AQ1963" s="296">
        <f t="shared" si="588"/>
        <v>118.82917878545355</v>
      </c>
      <c r="AS1963" s="332">
        <v>44678</v>
      </c>
      <c r="AT1963" s="2" t="s">
        <v>115</v>
      </c>
      <c r="AU1963" s="2" t="s">
        <v>116</v>
      </c>
      <c r="AV1963" s="323">
        <v>45200</v>
      </c>
      <c r="AW1963" s="323">
        <v>45291</v>
      </c>
      <c r="AX1963" s="324">
        <v>2209</v>
      </c>
      <c r="AY1963" s="325">
        <v>208.37</v>
      </c>
      <c r="AZ1963" s="274">
        <f t="shared" si="582"/>
        <v>1.02172</v>
      </c>
      <c r="BA1963" s="326">
        <f t="shared" si="589"/>
        <v>203.94041420349998</v>
      </c>
      <c r="BB1963" s="296" t="str">
        <f t="shared" si="590"/>
        <v/>
      </c>
      <c r="BC1963">
        <f t="shared" si="583"/>
        <v>1</v>
      </c>
      <c r="BF1963" s="332">
        <v>45040</v>
      </c>
      <c r="BG1963" s="2" t="s">
        <v>115</v>
      </c>
      <c r="BH1963" s="2" t="s">
        <v>140</v>
      </c>
      <c r="BI1963" s="323">
        <v>45566</v>
      </c>
      <c r="BJ1963" s="323">
        <v>45657</v>
      </c>
      <c r="BK1963" s="324">
        <v>2209</v>
      </c>
      <c r="BL1963" s="325">
        <v>155.65</v>
      </c>
      <c r="BM1963" s="274">
        <f t="shared" si="584"/>
        <v>0.98479000000000005</v>
      </c>
      <c r="BN1963" s="326">
        <f t="shared" si="591"/>
        <v>158.05400136069619</v>
      </c>
      <c r="BO1963" s="296" t="str">
        <f t="shared" si="592"/>
        <v/>
      </c>
      <c r="BP1963" t="str">
        <f t="shared" si="585"/>
        <v/>
      </c>
      <c r="BR1963" s="332">
        <v>45012</v>
      </c>
      <c r="BS1963" s="2" t="s">
        <v>108</v>
      </c>
      <c r="BT1963" s="2" t="s">
        <v>135</v>
      </c>
      <c r="BU1963" s="323">
        <v>45658</v>
      </c>
      <c r="BV1963" s="323">
        <v>46022</v>
      </c>
      <c r="BW1963" s="324">
        <v>8760</v>
      </c>
      <c r="BX1963" s="325">
        <v>114.86</v>
      </c>
      <c r="BY1963" s="274">
        <f t="shared" si="586"/>
        <v>0.99051</v>
      </c>
      <c r="BZ1963" s="326">
        <f t="shared" si="593"/>
        <v>115.96046481105692</v>
      </c>
      <c r="CA1963" s="296" t="str">
        <f t="shared" si="594"/>
        <v/>
      </c>
    </row>
    <row r="1964" spans="34:79" x14ac:dyDescent="0.25">
      <c r="AH1964" s="332">
        <v>44650</v>
      </c>
      <c r="AI1964" s="2" t="s">
        <v>108</v>
      </c>
      <c r="AJ1964" s="2" t="s">
        <v>135</v>
      </c>
      <c r="AK1964" s="323">
        <v>45658</v>
      </c>
      <c r="AL1964" s="323">
        <v>46022</v>
      </c>
      <c r="AM1964" s="324">
        <v>8760</v>
      </c>
      <c r="AN1964" s="325">
        <v>101.08</v>
      </c>
      <c r="AO1964" s="274">
        <f t="shared" si="581"/>
        <v>1.02458</v>
      </c>
      <c r="AP1964" s="326">
        <f t="shared" si="587"/>
        <v>98.655058658181886</v>
      </c>
      <c r="AQ1964" s="296" t="str">
        <f t="shared" si="588"/>
        <v/>
      </c>
      <c r="AS1964" s="332">
        <v>44678</v>
      </c>
      <c r="AT1964" s="2" t="s">
        <v>115</v>
      </c>
      <c r="AU1964" s="2" t="s">
        <v>111</v>
      </c>
      <c r="AV1964" s="323">
        <v>45292</v>
      </c>
      <c r="AW1964" s="323">
        <v>45382</v>
      </c>
      <c r="AX1964" s="324">
        <v>2183</v>
      </c>
      <c r="AY1964" s="325">
        <v>207.39</v>
      </c>
      <c r="AZ1964" s="274">
        <f t="shared" si="582"/>
        <v>1.02172</v>
      </c>
      <c r="BA1964" s="326">
        <f t="shared" si="589"/>
        <v>202.98124730846024</v>
      </c>
      <c r="BB1964" s="296" t="str">
        <f t="shared" si="590"/>
        <v/>
      </c>
      <c r="BC1964">
        <f t="shared" si="583"/>
        <v>1</v>
      </c>
      <c r="BF1964" s="332">
        <v>45040</v>
      </c>
      <c r="BG1964" s="2" t="s">
        <v>115</v>
      </c>
      <c r="BH1964" s="2" t="s">
        <v>135</v>
      </c>
      <c r="BI1964" s="323">
        <v>45658</v>
      </c>
      <c r="BJ1964" s="323">
        <v>45747</v>
      </c>
      <c r="BK1964" s="324">
        <v>2159</v>
      </c>
      <c r="BL1964" s="325">
        <v>154.25</v>
      </c>
      <c r="BM1964" s="274">
        <f t="shared" si="584"/>
        <v>0.98479000000000005</v>
      </c>
      <c r="BN1964" s="326">
        <f t="shared" si="591"/>
        <v>156.63237847662953</v>
      </c>
      <c r="BO1964" s="296" t="str">
        <f t="shared" si="592"/>
        <v/>
      </c>
      <c r="BP1964" t="str">
        <f t="shared" si="585"/>
        <v/>
      </c>
      <c r="BR1964" s="332">
        <v>45012</v>
      </c>
      <c r="BS1964" s="2" t="s">
        <v>108</v>
      </c>
      <c r="BT1964" s="2" t="s">
        <v>138</v>
      </c>
      <c r="BU1964" s="323">
        <v>46023</v>
      </c>
      <c r="BV1964" s="323">
        <v>46387</v>
      </c>
      <c r="BW1964" s="324">
        <v>8760</v>
      </c>
      <c r="BX1964" s="325">
        <v>104.29</v>
      </c>
      <c r="BY1964" s="274">
        <f t="shared" si="586"/>
        <v>0.99051</v>
      </c>
      <c r="BZ1964" s="326">
        <f t="shared" si="593"/>
        <v>105.28919445538158</v>
      </c>
      <c r="CA1964" s="296" t="str">
        <f t="shared" si="594"/>
        <v/>
      </c>
    </row>
    <row r="1965" spans="34:79" x14ac:dyDescent="0.25">
      <c r="AH1965" s="332">
        <v>44650</v>
      </c>
      <c r="AI1965" s="2" t="s">
        <v>108</v>
      </c>
      <c r="AJ1965" s="2" t="s">
        <v>138</v>
      </c>
      <c r="AK1965" s="323">
        <v>46023</v>
      </c>
      <c r="AL1965" s="323">
        <v>46387</v>
      </c>
      <c r="AM1965" s="324">
        <v>8760</v>
      </c>
      <c r="AN1965" s="325">
        <v>96.63</v>
      </c>
      <c r="AO1965" s="274">
        <f t="shared" si="581"/>
        <v>1.02458</v>
      </c>
      <c r="AP1965" s="326">
        <f t="shared" si="587"/>
        <v>94.311815573210481</v>
      </c>
      <c r="AQ1965" s="296" t="str">
        <f t="shared" si="588"/>
        <v/>
      </c>
      <c r="AS1965" s="332">
        <v>44678</v>
      </c>
      <c r="AT1965" s="2" t="s">
        <v>115</v>
      </c>
      <c r="AU1965" s="2" t="s">
        <v>117</v>
      </c>
      <c r="AV1965" s="323">
        <v>45383</v>
      </c>
      <c r="AW1965" s="323">
        <v>45473</v>
      </c>
      <c r="AX1965" s="324">
        <v>2184</v>
      </c>
      <c r="AY1965" s="325">
        <v>145.9</v>
      </c>
      <c r="AZ1965" s="274">
        <f t="shared" si="582"/>
        <v>1.02172</v>
      </c>
      <c r="BA1965" s="326">
        <f t="shared" si="589"/>
        <v>142.79841835336492</v>
      </c>
      <c r="BB1965" s="296" t="str">
        <f t="shared" si="590"/>
        <v/>
      </c>
      <c r="BC1965">
        <f t="shared" si="583"/>
        <v>1</v>
      </c>
      <c r="BF1965" s="332">
        <v>45040</v>
      </c>
      <c r="BG1965" s="2" t="s">
        <v>115</v>
      </c>
      <c r="BH1965" s="2" t="s">
        <v>145</v>
      </c>
      <c r="BI1965" s="323">
        <v>45748</v>
      </c>
      <c r="BJ1965" s="323">
        <v>45838</v>
      </c>
      <c r="BK1965" s="324">
        <v>2184</v>
      </c>
      <c r="BL1965" s="325">
        <v>100.79</v>
      </c>
      <c r="BM1965" s="274">
        <f t="shared" si="584"/>
        <v>0.98479000000000005</v>
      </c>
      <c r="BN1965" s="326">
        <f t="shared" si="591"/>
        <v>102.34669320362717</v>
      </c>
      <c r="BO1965" s="296" t="str">
        <f t="shared" si="592"/>
        <v/>
      </c>
      <c r="BP1965" t="str">
        <f t="shared" si="585"/>
        <v/>
      </c>
      <c r="BR1965" s="332">
        <v>45012</v>
      </c>
      <c r="BS1965" s="2" t="s">
        <v>108</v>
      </c>
      <c r="BT1965" s="2" t="s">
        <v>141</v>
      </c>
      <c r="BU1965" s="323">
        <v>46388</v>
      </c>
      <c r="BV1965" s="323">
        <v>46752</v>
      </c>
      <c r="BW1965" s="324">
        <v>8760</v>
      </c>
      <c r="BX1965" s="325">
        <v>99.4</v>
      </c>
      <c r="BY1965" s="274">
        <f t="shared" si="586"/>
        <v>0.99051</v>
      </c>
      <c r="BZ1965" s="326">
        <f t="shared" si="593"/>
        <v>100.35234374211265</v>
      </c>
      <c r="CA1965" s="296" t="str">
        <f t="shared" si="594"/>
        <v/>
      </c>
    </row>
    <row r="1966" spans="34:79" x14ac:dyDescent="0.25">
      <c r="AH1966" s="332">
        <v>44650</v>
      </c>
      <c r="AI1966" s="2" t="s">
        <v>108</v>
      </c>
      <c r="AJ1966" s="2" t="s">
        <v>141</v>
      </c>
      <c r="AK1966" s="323">
        <v>46388</v>
      </c>
      <c r="AL1966" s="323">
        <v>46752</v>
      </c>
      <c r="AM1966" s="324">
        <v>8760</v>
      </c>
      <c r="AN1966" s="325">
        <v>94.88</v>
      </c>
      <c r="AO1966" s="274">
        <f t="shared" si="581"/>
        <v>1.02458</v>
      </c>
      <c r="AP1966" s="326">
        <f t="shared" si="587"/>
        <v>92.603798629682402</v>
      </c>
      <c r="AQ1966" s="296" t="str">
        <f t="shared" si="588"/>
        <v/>
      </c>
      <c r="AS1966" s="332">
        <v>44678</v>
      </c>
      <c r="AT1966" s="2" t="s">
        <v>115</v>
      </c>
      <c r="AU1966" s="2" t="s">
        <v>118</v>
      </c>
      <c r="AV1966" s="323">
        <v>45474</v>
      </c>
      <c r="AW1966" s="323">
        <v>45565</v>
      </c>
      <c r="AX1966" s="324">
        <v>2208</v>
      </c>
      <c r="AY1966" s="325">
        <v>145</v>
      </c>
      <c r="AZ1966" s="274">
        <f t="shared" si="582"/>
        <v>1.02172</v>
      </c>
      <c r="BA1966" s="326">
        <f t="shared" si="589"/>
        <v>141.91755079669576</v>
      </c>
      <c r="BB1966" s="296" t="str">
        <f t="shared" si="590"/>
        <v/>
      </c>
      <c r="BC1966">
        <f t="shared" si="583"/>
        <v>1</v>
      </c>
      <c r="BF1966" s="332">
        <v>45040</v>
      </c>
      <c r="BG1966" s="2" t="s">
        <v>115</v>
      </c>
      <c r="BH1966" s="2" t="s">
        <v>148</v>
      </c>
      <c r="BI1966" s="323">
        <v>45839</v>
      </c>
      <c r="BJ1966" s="323">
        <v>45930</v>
      </c>
      <c r="BK1966" s="324">
        <v>2208</v>
      </c>
      <c r="BL1966" s="325">
        <v>99.86</v>
      </c>
      <c r="BM1966" s="274">
        <f t="shared" si="584"/>
        <v>0.98479000000000005</v>
      </c>
      <c r="BN1966" s="326">
        <f t="shared" si="591"/>
        <v>101.40232943064002</v>
      </c>
      <c r="BO1966" s="296" t="str">
        <f t="shared" si="592"/>
        <v/>
      </c>
      <c r="BP1966" t="str">
        <f t="shared" si="585"/>
        <v/>
      </c>
      <c r="BR1966" s="332">
        <v>45012</v>
      </c>
      <c r="BS1966" s="2" t="s">
        <v>108</v>
      </c>
      <c r="BT1966" s="2" t="s">
        <v>143</v>
      </c>
      <c r="BU1966" s="323">
        <v>46753</v>
      </c>
      <c r="BV1966" s="323">
        <v>47118</v>
      </c>
      <c r="BW1966" s="324">
        <v>8784</v>
      </c>
      <c r="BX1966" s="325">
        <v>99.08</v>
      </c>
      <c r="BY1966" s="274">
        <f t="shared" si="586"/>
        <v>0.99051</v>
      </c>
      <c r="BZ1966" s="326">
        <f t="shared" si="593"/>
        <v>100.02927784676581</v>
      </c>
      <c r="CA1966" s="296" t="str">
        <f t="shared" si="594"/>
        <v/>
      </c>
    </row>
    <row r="1967" spans="34:79" x14ac:dyDescent="0.25">
      <c r="AH1967" s="332">
        <v>44650</v>
      </c>
      <c r="AI1967" s="2" t="s">
        <v>108</v>
      </c>
      <c r="AJ1967" s="2" t="s">
        <v>143</v>
      </c>
      <c r="AK1967" s="323">
        <v>46753</v>
      </c>
      <c r="AL1967" s="323">
        <v>47118</v>
      </c>
      <c r="AM1967" s="324">
        <v>8784</v>
      </c>
      <c r="AN1967" s="325">
        <v>93.79</v>
      </c>
      <c r="AO1967" s="274">
        <f t="shared" si="581"/>
        <v>1.02458</v>
      </c>
      <c r="AP1967" s="326">
        <f t="shared" si="587"/>
        <v>91.539948076284915</v>
      </c>
      <c r="AQ1967" s="296" t="str">
        <f t="shared" si="588"/>
        <v/>
      </c>
      <c r="AS1967" s="332">
        <v>44678</v>
      </c>
      <c r="AT1967" s="2" t="s">
        <v>115</v>
      </c>
      <c r="AU1967" s="2" t="s">
        <v>140</v>
      </c>
      <c r="AV1967" s="323">
        <v>45566</v>
      </c>
      <c r="AW1967" s="323">
        <v>45657</v>
      </c>
      <c r="AX1967" s="324">
        <v>2209</v>
      </c>
      <c r="AY1967" s="325">
        <v>171.93</v>
      </c>
      <c r="AZ1967" s="274">
        <f t="shared" si="582"/>
        <v>1.02172</v>
      </c>
      <c r="BA1967" s="326">
        <f t="shared" si="589"/>
        <v>168.27506557569589</v>
      </c>
      <c r="BB1967" s="296" t="str">
        <f t="shared" si="590"/>
        <v/>
      </c>
      <c r="BC1967" t="str">
        <f t="shared" si="583"/>
        <v/>
      </c>
      <c r="BF1967" s="332">
        <v>45040</v>
      </c>
      <c r="BG1967" s="2" t="s">
        <v>115</v>
      </c>
      <c r="BH1967" s="2" t="s">
        <v>152</v>
      </c>
      <c r="BI1967" s="323">
        <v>45931</v>
      </c>
      <c r="BJ1967" s="323">
        <v>46022</v>
      </c>
      <c r="BK1967" s="324">
        <v>2209</v>
      </c>
      <c r="BL1967" s="325">
        <v>136.49</v>
      </c>
      <c r="BM1967" s="274">
        <f t="shared" si="584"/>
        <v>0.98479000000000005</v>
      </c>
      <c r="BN1967" s="326">
        <f t="shared" si="591"/>
        <v>138.59807674732684</v>
      </c>
      <c r="BO1967" s="296" t="str">
        <f t="shared" si="592"/>
        <v/>
      </c>
      <c r="BP1967" t="str">
        <f t="shared" si="585"/>
        <v/>
      </c>
      <c r="BR1967" s="332">
        <v>45012</v>
      </c>
      <c r="BS1967" s="2" t="s">
        <v>108</v>
      </c>
      <c r="BT1967" s="2" t="s">
        <v>146</v>
      </c>
      <c r="BU1967" s="323">
        <v>47119</v>
      </c>
      <c r="BV1967" s="323">
        <v>47483</v>
      </c>
      <c r="BW1967" s="324">
        <v>8760</v>
      </c>
      <c r="BX1967" s="325">
        <v>95.83</v>
      </c>
      <c r="BY1967" s="274">
        <f t="shared" si="586"/>
        <v>0.99051</v>
      </c>
      <c r="BZ1967" s="326">
        <f t="shared" si="593"/>
        <v>96.748139847149446</v>
      </c>
      <c r="CA1967" s="296" t="str">
        <f t="shared" si="594"/>
        <v/>
      </c>
    </row>
    <row r="1968" spans="34:79" x14ac:dyDescent="0.25">
      <c r="AH1968" s="332">
        <v>44650</v>
      </c>
      <c r="AI1968" s="2" t="s">
        <v>108</v>
      </c>
      <c r="AJ1968" s="2" t="s">
        <v>146</v>
      </c>
      <c r="AK1968" s="323">
        <v>47119</v>
      </c>
      <c r="AL1968" s="323">
        <v>47483</v>
      </c>
      <c r="AM1968" s="324">
        <v>8760</v>
      </c>
      <c r="AN1968" s="325">
        <v>90.92</v>
      </c>
      <c r="AO1968" s="274">
        <f t="shared" si="581"/>
        <v>1.02458</v>
      </c>
      <c r="AP1968" s="326">
        <f t="shared" si="587"/>
        <v>88.738800288898858</v>
      </c>
      <c r="AQ1968" s="296" t="str">
        <f t="shared" si="588"/>
        <v/>
      </c>
      <c r="AS1968" s="332">
        <v>44678</v>
      </c>
      <c r="AT1968" s="2" t="s">
        <v>115</v>
      </c>
      <c r="AU1968" s="2" t="s">
        <v>135</v>
      </c>
      <c r="AV1968" s="323">
        <v>45658</v>
      </c>
      <c r="AW1968" s="323">
        <v>45747</v>
      </c>
      <c r="AX1968" s="324">
        <v>2159</v>
      </c>
      <c r="AY1968" s="325"/>
      <c r="AZ1968" s="274">
        <f t="shared" si="582"/>
        <v>1.02172</v>
      </c>
      <c r="BA1968" s="326" t="str">
        <f t="shared" si="589"/>
        <v/>
      </c>
      <c r="BB1968" s="296" t="str">
        <f t="shared" si="590"/>
        <v/>
      </c>
      <c r="BC1968" t="str">
        <f t="shared" si="583"/>
        <v/>
      </c>
      <c r="BF1968" s="332">
        <v>45040</v>
      </c>
      <c r="BG1968" s="2" t="s">
        <v>115</v>
      </c>
      <c r="BH1968" s="2" t="s">
        <v>138</v>
      </c>
      <c r="BI1968" s="323">
        <v>46023</v>
      </c>
      <c r="BJ1968" s="323">
        <v>46112</v>
      </c>
      <c r="BK1968" s="324">
        <v>2159</v>
      </c>
      <c r="BL1968" s="325"/>
      <c r="BM1968" s="274">
        <f t="shared" si="584"/>
        <v>0.98479000000000005</v>
      </c>
      <c r="BN1968" s="326" t="str">
        <f t="shared" si="591"/>
        <v/>
      </c>
      <c r="BO1968" s="296" t="str">
        <f t="shared" si="592"/>
        <v/>
      </c>
      <c r="BP1968" t="str">
        <f t="shared" si="585"/>
        <v/>
      </c>
      <c r="BR1968" s="332">
        <v>45012</v>
      </c>
      <c r="BS1968" s="2" t="s">
        <v>108</v>
      </c>
      <c r="BT1968" s="2" t="s">
        <v>149</v>
      </c>
      <c r="BU1968" s="323">
        <v>47484</v>
      </c>
      <c r="BV1968" s="323">
        <v>47848</v>
      </c>
      <c r="BW1968" s="324">
        <v>8760</v>
      </c>
      <c r="BX1968" s="325">
        <v>97.93</v>
      </c>
      <c r="BY1968" s="274">
        <f t="shared" si="586"/>
        <v>0.99051</v>
      </c>
      <c r="BZ1968" s="326">
        <f t="shared" si="593"/>
        <v>98.868259785363108</v>
      </c>
      <c r="CA1968" s="296" t="str">
        <f t="shared" si="594"/>
        <v/>
      </c>
    </row>
    <row r="1969" spans="34:79" x14ac:dyDescent="0.25">
      <c r="AH1969" s="332">
        <v>44650</v>
      </c>
      <c r="AI1969" s="2" t="s">
        <v>108</v>
      </c>
      <c r="AJ1969" s="2" t="s">
        <v>149</v>
      </c>
      <c r="AK1969" s="323">
        <v>47484</v>
      </c>
      <c r="AL1969" s="323">
        <v>47848</v>
      </c>
      <c r="AM1969" s="324">
        <v>8760</v>
      </c>
      <c r="AN1969" s="325">
        <v>90.25</v>
      </c>
      <c r="AO1969" s="274">
        <f t="shared" si="581"/>
        <v>1.02458</v>
      </c>
      <c r="AP1969" s="326">
        <f t="shared" si="587"/>
        <v>88.084873801948106</v>
      </c>
      <c r="AQ1969" s="296" t="str">
        <f t="shared" si="588"/>
        <v/>
      </c>
      <c r="AS1969" s="332">
        <v>44677</v>
      </c>
      <c r="AT1969" s="2" t="s">
        <v>115</v>
      </c>
      <c r="AU1969" s="2" t="s">
        <v>200</v>
      </c>
      <c r="AV1969" s="323">
        <v>44743</v>
      </c>
      <c r="AW1969" s="323">
        <v>44834</v>
      </c>
      <c r="AX1969" s="324">
        <v>2208</v>
      </c>
      <c r="AY1969" s="325">
        <v>215.5</v>
      </c>
      <c r="AZ1969" s="274">
        <f t="shared" si="582"/>
        <v>1.02172</v>
      </c>
      <c r="BA1969" s="326">
        <f t="shared" si="589"/>
        <v>210.9188427357789</v>
      </c>
      <c r="BB1969" s="296" t="str">
        <f t="shared" si="590"/>
        <v/>
      </c>
      <c r="BC1969" t="str">
        <f t="shared" si="583"/>
        <v/>
      </c>
      <c r="BF1969" s="332">
        <v>45037</v>
      </c>
      <c r="BG1969" s="2" t="s">
        <v>115</v>
      </c>
      <c r="BH1969" s="2" t="s">
        <v>137</v>
      </c>
      <c r="BI1969" s="323">
        <v>45108</v>
      </c>
      <c r="BJ1969" s="323">
        <v>45199</v>
      </c>
      <c r="BK1969" s="324">
        <v>2208</v>
      </c>
      <c r="BL1969" s="325">
        <v>115.55</v>
      </c>
      <c r="BM1969" s="274">
        <f t="shared" si="584"/>
        <v>0.98479000000000005</v>
      </c>
      <c r="BN1969" s="326">
        <f t="shared" si="591"/>
        <v>117.33466018135846</v>
      </c>
      <c r="BO1969" s="296" t="str">
        <f t="shared" si="592"/>
        <v/>
      </c>
      <c r="BP1969" t="str">
        <f t="shared" si="585"/>
        <v/>
      </c>
      <c r="BR1969" s="332">
        <v>45012</v>
      </c>
      <c r="BS1969" s="2" t="s">
        <v>108</v>
      </c>
      <c r="BT1969" s="2" t="s">
        <v>153</v>
      </c>
      <c r="BU1969" s="323">
        <v>47849</v>
      </c>
      <c r="BV1969" s="323">
        <v>48213</v>
      </c>
      <c r="BW1969" s="324">
        <v>8760</v>
      </c>
      <c r="BX1969" s="325">
        <v>98.01</v>
      </c>
      <c r="BY1969" s="274">
        <f t="shared" si="586"/>
        <v>0.99051</v>
      </c>
      <c r="BZ1969" s="326">
        <f t="shared" si="593"/>
        <v>98.949026259199812</v>
      </c>
      <c r="CA1969" s="296" t="str">
        <f t="shared" si="594"/>
        <v/>
      </c>
    </row>
    <row r="1970" spans="34:79" x14ac:dyDescent="0.25">
      <c r="AH1970" s="332">
        <v>44650</v>
      </c>
      <c r="AI1970" s="2" t="s">
        <v>108</v>
      </c>
      <c r="AJ1970" s="2" t="s">
        <v>153</v>
      </c>
      <c r="AK1970" s="323">
        <v>47849</v>
      </c>
      <c r="AL1970" s="323">
        <v>48213</v>
      </c>
      <c r="AM1970" s="324">
        <v>8760</v>
      </c>
      <c r="AN1970" s="325">
        <v>89.63</v>
      </c>
      <c r="AO1970" s="274">
        <f t="shared" si="581"/>
        <v>1.02458</v>
      </c>
      <c r="AP1970" s="326">
        <f t="shared" si="587"/>
        <v>87.479747799098163</v>
      </c>
      <c r="AQ1970" s="296" t="str">
        <f t="shared" si="588"/>
        <v/>
      </c>
      <c r="AS1970" s="332">
        <v>44677</v>
      </c>
      <c r="AT1970" s="2" t="s">
        <v>115</v>
      </c>
      <c r="AU1970" s="2" t="s">
        <v>186</v>
      </c>
      <c r="AV1970" s="323">
        <v>44835</v>
      </c>
      <c r="AW1970" s="323">
        <v>44926</v>
      </c>
      <c r="AX1970" s="324">
        <v>2209</v>
      </c>
      <c r="AY1970" s="325">
        <v>236.58</v>
      </c>
      <c r="AZ1970" s="274">
        <f t="shared" si="582"/>
        <v>1.02172</v>
      </c>
      <c r="BA1970" s="326">
        <f t="shared" si="589"/>
        <v>231.55071839642957</v>
      </c>
      <c r="BB1970" s="296" t="str">
        <f t="shared" si="590"/>
        <v/>
      </c>
      <c r="BC1970" t="str">
        <f t="shared" si="583"/>
        <v/>
      </c>
      <c r="BF1970" s="332">
        <v>45037</v>
      </c>
      <c r="BG1970" s="2" t="s">
        <v>115</v>
      </c>
      <c r="BH1970" s="2" t="s">
        <v>116</v>
      </c>
      <c r="BI1970" s="323">
        <v>45200</v>
      </c>
      <c r="BJ1970" s="323">
        <v>45291</v>
      </c>
      <c r="BK1970" s="324">
        <v>2209</v>
      </c>
      <c r="BL1970" s="325">
        <v>147.07</v>
      </c>
      <c r="BM1970" s="274">
        <f t="shared" si="584"/>
        <v>0.98479000000000005</v>
      </c>
      <c r="BN1970" s="326">
        <f t="shared" si="591"/>
        <v>149.34148397120197</v>
      </c>
      <c r="BO1970" s="296">
        <f t="shared" si="592"/>
        <v>149.34148397120197</v>
      </c>
      <c r="BP1970">
        <f t="shared" si="585"/>
        <v>1</v>
      </c>
      <c r="BR1970" s="332">
        <v>45012</v>
      </c>
      <c r="BS1970" s="2" t="s">
        <v>108</v>
      </c>
      <c r="BT1970" s="2" t="s">
        <v>155</v>
      </c>
      <c r="BU1970" s="323">
        <v>48214</v>
      </c>
      <c r="BV1970" s="323">
        <v>48579</v>
      </c>
      <c r="BW1970" s="324">
        <v>8784</v>
      </c>
      <c r="BX1970" s="325">
        <v>97.78</v>
      </c>
      <c r="BY1970" s="274">
        <f t="shared" si="586"/>
        <v>0.99051</v>
      </c>
      <c r="BZ1970" s="326">
        <f t="shared" si="593"/>
        <v>98.716822646919269</v>
      </c>
      <c r="CA1970" s="296" t="str">
        <f t="shared" si="594"/>
        <v/>
      </c>
    </row>
    <row r="1971" spans="34:79" x14ac:dyDescent="0.25">
      <c r="AH1971" s="332">
        <v>44650</v>
      </c>
      <c r="AI1971" s="2" t="s">
        <v>108</v>
      </c>
      <c r="AJ1971" s="2" t="s">
        <v>155</v>
      </c>
      <c r="AK1971" s="323">
        <v>48214</v>
      </c>
      <c r="AL1971" s="323">
        <v>48579</v>
      </c>
      <c r="AM1971" s="324">
        <v>8784</v>
      </c>
      <c r="AN1971" s="325">
        <v>88.86</v>
      </c>
      <c r="AO1971" s="274">
        <f t="shared" si="581"/>
        <v>1.02458</v>
      </c>
      <c r="AP1971" s="326">
        <f t="shared" si="587"/>
        <v>86.728220343945807</v>
      </c>
      <c r="AQ1971" s="296" t="str">
        <f t="shared" si="588"/>
        <v/>
      </c>
      <c r="AS1971" s="332">
        <v>44677</v>
      </c>
      <c r="AT1971" s="2" t="s">
        <v>115</v>
      </c>
      <c r="AU1971" s="2" t="s">
        <v>110</v>
      </c>
      <c r="AV1971" s="323">
        <v>44927</v>
      </c>
      <c r="AW1971" s="323">
        <v>45016</v>
      </c>
      <c r="AX1971" s="324">
        <v>2159</v>
      </c>
      <c r="AY1971" s="325">
        <v>234</v>
      </c>
      <c r="AZ1971" s="274">
        <f t="shared" si="582"/>
        <v>1.02172</v>
      </c>
      <c r="BA1971" s="326">
        <f t="shared" si="589"/>
        <v>229.025564733978</v>
      </c>
      <c r="BB1971" s="296" t="str">
        <f t="shared" si="590"/>
        <v/>
      </c>
      <c r="BC1971" t="str">
        <f t="shared" si="583"/>
        <v/>
      </c>
      <c r="BF1971" s="332">
        <v>45037</v>
      </c>
      <c r="BG1971" s="2" t="s">
        <v>115</v>
      </c>
      <c r="BH1971" s="2" t="s">
        <v>111</v>
      </c>
      <c r="BI1971" s="323">
        <v>45292</v>
      </c>
      <c r="BJ1971" s="323">
        <v>45382</v>
      </c>
      <c r="BK1971" s="324">
        <v>2183</v>
      </c>
      <c r="BL1971" s="325">
        <v>162.35</v>
      </c>
      <c r="BM1971" s="274">
        <f t="shared" si="584"/>
        <v>0.98479000000000005</v>
      </c>
      <c r="BN1971" s="326">
        <f t="shared" si="591"/>
        <v>164.85748230587231</v>
      </c>
      <c r="BO1971" s="296">
        <f t="shared" si="592"/>
        <v>164.85748230587231</v>
      </c>
      <c r="BP1971">
        <f t="shared" si="585"/>
        <v>1</v>
      </c>
      <c r="BR1971" s="332">
        <v>45012</v>
      </c>
      <c r="BS1971" s="2" t="s">
        <v>108</v>
      </c>
      <c r="BT1971" s="2" t="s">
        <v>158</v>
      </c>
      <c r="BU1971" s="323">
        <v>48580</v>
      </c>
      <c r="BV1971" s="323">
        <v>48944</v>
      </c>
      <c r="BW1971" s="324">
        <v>8760</v>
      </c>
      <c r="BX1971" s="325">
        <v>97.68</v>
      </c>
      <c r="BY1971" s="274">
        <f t="shared" si="586"/>
        <v>0.99051</v>
      </c>
      <c r="BZ1971" s="326">
        <f t="shared" si="593"/>
        <v>98.615864554623386</v>
      </c>
      <c r="CA1971" s="296" t="str">
        <f t="shared" si="594"/>
        <v/>
      </c>
    </row>
    <row r="1972" spans="34:79" x14ac:dyDescent="0.25">
      <c r="AH1972" s="332">
        <v>44649</v>
      </c>
      <c r="AI1972" s="2" t="s">
        <v>108</v>
      </c>
      <c r="AJ1972" s="2" t="s">
        <v>110</v>
      </c>
      <c r="AK1972" s="323">
        <v>44927</v>
      </c>
      <c r="AL1972" s="323">
        <v>45291</v>
      </c>
      <c r="AM1972" s="324">
        <v>8760</v>
      </c>
      <c r="AN1972" s="325">
        <v>175.44</v>
      </c>
      <c r="AO1972" s="274">
        <f t="shared" si="581"/>
        <v>1.02458</v>
      </c>
      <c r="AP1972" s="326">
        <f t="shared" si="587"/>
        <v>171.23113861289502</v>
      </c>
      <c r="AQ1972" s="296" t="str">
        <f t="shared" si="588"/>
        <v/>
      </c>
      <c r="AS1972" s="332">
        <v>44677</v>
      </c>
      <c r="AT1972" s="2" t="s">
        <v>115</v>
      </c>
      <c r="AU1972" s="2" t="s">
        <v>134</v>
      </c>
      <c r="AV1972" s="323">
        <v>45017</v>
      </c>
      <c r="AW1972" s="323">
        <v>45107</v>
      </c>
      <c r="AX1972" s="324">
        <v>2184</v>
      </c>
      <c r="AY1972" s="325">
        <v>176.75</v>
      </c>
      <c r="AZ1972" s="274">
        <f t="shared" si="582"/>
        <v>1.02172</v>
      </c>
      <c r="BA1972" s="326">
        <f t="shared" si="589"/>
        <v>172.99260071252399</v>
      </c>
      <c r="BB1972" s="296" t="str">
        <f t="shared" si="590"/>
        <v/>
      </c>
      <c r="BC1972" t="str">
        <f t="shared" si="583"/>
        <v/>
      </c>
      <c r="BF1972" s="332">
        <v>45037</v>
      </c>
      <c r="BG1972" s="2" t="s">
        <v>115</v>
      </c>
      <c r="BH1972" s="2" t="s">
        <v>117</v>
      </c>
      <c r="BI1972" s="323">
        <v>45383</v>
      </c>
      <c r="BJ1972" s="323">
        <v>45473</v>
      </c>
      <c r="BK1972" s="324">
        <v>2184</v>
      </c>
      <c r="BL1972" s="325">
        <v>129.63</v>
      </c>
      <c r="BM1972" s="274">
        <f t="shared" si="584"/>
        <v>0.98479000000000005</v>
      </c>
      <c r="BN1972" s="326">
        <f t="shared" si="591"/>
        <v>131.63212461540022</v>
      </c>
      <c r="BO1972" s="296">
        <f t="shared" si="592"/>
        <v>131.63212461540022</v>
      </c>
      <c r="BP1972">
        <f t="shared" si="585"/>
        <v>1</v>
      </c>
      <c r="BR1972" s="332">
        <v>45009</v>
      </c>
      <c r="BS1972" s="2" t="s">
        <v>108</v>
      </c>
      <c r="BT1972" s="2" t="s">
        <v>111</v>
      </c>
      <c r="BU1972" s="323">
        <v>45292</v>
      </c>
      <c r="BV1972" s="323">
        <v>45657</v>
      </c>
      <c r="BW1972" s="324">
        <v>8784</v>
      </c>
      <c r="BX1972" s="325">
        <v>133.75</v>
      </c>
      <c r="BY1972" s="274">
        <f t="shared" si="586"/>
        <v>0.99051</v>
      </c>
      <c r="BZ1972" s="326">
        <f t="shared" si="593"/>
        <v>135.03144844575016</v>
      </c>
      <c r="CA1972" s="296">
        <f t="shared" si="594"/>
        <v>135.03144844575016</v>
      </c>
    </row>
    <row r="1973" spans="34:79" x14ac:dyDescent="0.25">
      <c r="AH1973" s="332">
        <v>44649</v>
      </c>
      <c r="AI1973" s="2" t="s">
        <v>108</v>
      </c>
      <c r="AJ1973" s="2" t="s">
        <v>111</v>
      </c>
      <c r="AK1973" s="323">
        <v>45292</v>
      </c>
      <c r="AL1973" s="323">
        <v>45657</v>
      </c>
      <c r="AM1973" s="324">
        <v>8784</v>
      </c>
      <c r="AN1973" s="325">
        <v>122.5</v>
      </c>
      <c r="AO1973" s="274">
        <f t="shared" si="581"/>
        <v>1.02458</v>
      </c>
      <c r="AP1973" s="326">
        <f t="shared" si="587"/>
        <v>119.56118604696557</v>
      </c>
      <c r="AQ1973" s="296">
        <f t="shared" si="588"/>
        <v>119.56118604696557</v>
      </c>
      <c r="AS1973" s="332">
        <v>44677</v>
      </c>
      <c r="AT1973" s="2" t="s">
        <v>115</v>
      </c>
      <c r="AU1973" s="2" t="s">
        <v>137</v>
      </c>
      <c r="AV1973" s="323">
        <v>45108</v>
      </c>
      <c r="AW1973" s="323">
        <v>45199</v>
      </c>
      <c r="AX1973" s="324">
        <v>2208</v>
      </c>
      <c r="AY1973" s="325">
        <v>173.5</v>
      </c>
      <c r="AZ1973" s="274">
        <f t="shared" si="582"/>
        <v>1.02172</v>
      </c>
      <c r="BA1973" s="326">
        <f t="shared" si="589"/>
        <v>169.81169009121874</v>
      </c>
      <c r="BB1973" s="296" t="str">
        <f t="shared" si="590"/>
        <v/>
      </c>
      <c r="BC1973" t="str">
        <f t="shared" si="583"/>
        <v/>
      </c>
      <c r="BF1973" s="332">
        <v>45037</v>
      </c>
      <c r="BG1973" s="2" t="s">
        <v>115</v>
      </c>
      <c r="BH1973" s="2" t="s">
        <v>118</v>
      </c>
      <c r="BI1973" s="323">
        <v>45474</v>
      </c>
      <c r="BJ1973" s="323">
        <v>45565</v>
      </c>
      <c r="BK1973" s="324">
        <v>2208</v>
      </c>
      <c r="BL1973" s="325">
        <v>130.61000000000001</v>
      </c>
      <c r="BM1973" s="274">
        <f t="shared" si="584"/>
        <v>0.98479000000000005</v>
      </c>
      <c r="BN1973" s="326">
        <f t="shared" si="591"/>
        <v>132.62726063424691</v>
      </c>
      <c r="BO1973" s="296">
        <f t="shared" si="592"/>
        <v>132.62726063424691</v>
      </c>
      <c r="BP1973">
        <f t="shared" si="585"/>
        <v>1</v>
      </c>
      <c r="BR1973" s="332">
        <v>45009</v>
      </c>
      <c r="BS1973" s="2" t="s">
        <v>108</v>
      </c>
      <c r="BT1973" s="2" t="s">
        <v>135</v>
      </c>
      <c r="BU1973" s="323">
        <v>45658</v>
      </c>
      <c r="BV1973" s="323">
        <v>46022</v>
      </c>
      <c r="BW1973" s="324">
        <v>8760</v>
      </c>
      <c r="BX1973" s="325">
        <v>115.11</v>
      </c>
      <c r="BY1973" s="274">
        <f t="shared" si="586"/>
        <v>0.99051</v>
      </c>
      <c r="BZ1973" s="326">
        <f t="shared" si="593"/>
        <v>116.21286004179665</v>
      </c>
      <c r="CA1973" s="296" t="str">
        <f t="shared" si="594"/>
        <v/>
      </c>
    </row>
    <row r="1974" spans="34:79" x14ac:dyDescent="0.25">
      <c r="AH1974" s="332">
        <v>44649</v>
      </c>
      <c r="AI1974" s="2" t="s">
        <v>108</v>
      </c>
      <c r="AJ1974" s="2" t="s">
        <v>135</v>
      </c>
      <c r="AK1974" s="323">
        <v>45658</v>
      </c>
      <c r="AL1974" s="323">
        <v>46022</v>
      </c>
      <c r="AM1974" s="324">
        <v>8760</v>
      </c>
      <c r="AN1974" s="325">
        <v>99</v>
      </c>
      <c r="AO1974" s="274">
        <f t="shared" si="581"/>
        <v>1.02458</v>
      </c>
      <c r="AP1974" s="326">
        <f t="shared" si="587"/>
        <v>96.624958519588503</v>
      </c>
      <c r="AQ1974" s="296" t="str">
        <f t="shared" si="588"/>
        <v/>
      </c>
      <c r="AS1974" s="332">
        <v>44677</v>
      </c>
      <c r="AT1974" s="2" t="s">
        <v>115</v>
      </c>
      <c r="AU1974" s="2" t="s">
        <v>116</v>
      </c>
      <c r="AV1974" s="323">
        <v>45200</v>
      </c>
      <c r="AW1974" s="323">
        <v>45291</v>
      </c>
      <c r="AX1974" s="324">
        <v>2209</v>
      </c>
      <c r="AY1974" s="325">
        <v>204.35</v>
      </c>
      <c r="AZ1974" s="274">
        <f t="shared" si="582"/>
        <v>1.02172</v>
      </c>
      <c r="BA1974" s="326">
        <f t="shared" si="589"/>
        <v>200.00587245037781</v>
      </c>
      <c r="BB1974" s="296" t="str">
        <f t="shared" si="590"/>
        <v/>
      </c>
      <c r="BC1974">
        <f t="shared" si="583"/>
        <v>1</v>
      </c>
      <c r="BF1974" s="332">
        <v>45037</v>
      </c>
      <c r="BG1974" s="2" t="s">
        <v>115</v>
      </c>
      <c r="BH1974" s="2" t="s">
        <v>140</v>
      </c>
      <c r="BI1974" s="323">
        <v>45566</v>
      </c>
      <c r="BJ1974" s="323">
        <v>45657</v>
      </c>
      <c r="BK1974" s="324">
        <v>2209</v>
      </c>
      <c r="BL1974" s="325">
        <v>154.5</v>
      </c>
      <c r="BM1974" s="274">
        <f t="shared" si="584"/>
        <v>0.98479000000000005</v>
      </c>
      <c r="BN1974" s="326">
        <f t="shared" si="591"/>
        <v>156.88623970592715</v>
      </c>
      <c r="BO1974" s="296" t="str">
        <f t="shared" si="592"/>
        <v/>
      </c>
      <c r="BP1974" t="str">
        <f t="shared" si="585"/>
        <v/>
      </c>
      <c r="BR1974" s="332">
        <v>45009</v>
      </c>
      <c r="BS1974" s="2" t="s">
        <v>108</v>
      </c>
      <c r="BT1974" s="2" t="s">
        <v>138</v>
      </c>
      <c r="BU1974" s="323">
        <v>46023</v>
      </c>
      <c r="BV1974" s="323">
        <v>46387</v>
      </c>
      <c r="BW1974" s="324">
        <v>8760</v>
      </c>
      <c r="BX1974" s="325">
        <v>106</v>
      </c>
      <c r="BY1974" s="274">
        <f t="shared" si="586"/>
        <v>0.99051</v>
      </c>
      <c r="BZ1974" s="326">
        <f t="shared" si="593"/>
        <v>107.01557783364126</v>
      </c>
      <c r="CA1974" s="296" t="str">
        <f t="shared" si="594"/>
        <v/>
      </c>
    </row>
    <row r="1975" spans="34:79" x14ac:dyDescent="0.25">
      <c r="AH1975" s="332">
        <v>44649</v>
      </c>
      <c r="AI1975" s="2" t="s">
        <v>108</v>
      </c>
      <c r="AJ1975" s="2" t="s">
        <v>138</v>
      </c>
      <c r="AK1975" s="323">
        <v>46023</v>
      </c>
      <c r="AL1975" s="323">
        <v>46387</v>
      </c>
      <c r="AM1975" s="324">
        <v>8760</v>
      </c>
      <c r="AN1975" s="325">
        <v>96.68</v>
      </c>
      <c r="AO1975" s="274">
        <f t="shared" si="581"/>
        <v>1.02458</v>
      </c>
      <c r="AP1975" s="326">
        <f t="shared" si="587"/>
        <v>94.36061605731129</v>
      </c>
      <c r="AQ1975" s="296" t="str">
        <f t="shared" si="588"/>
        <v/>
      </c>
      <c r="AS1975" s="332">
        <v>44677</v>
      </c>
      <c r="AT1975" s="2" t="s">
        <v>115</v>
      </c>
      <c r="AU1975" s="2" t="s">
        <v>111</v>
      </c>
      <c r="AV1975" s="323">
        <v>45292</v>
      </c>
      <c r="AW1975" s="323">
        <v>45382</v>
      </c>
      <c r="AX1975" s="324">
        <v>2183</v>
      </c>
      <c r="AY1975" s="325">
        <v>204.79</v>
      </c>
      <c r="AZ1975" s="274">
        <f t="shared" si="582"/>
        <v>1.02172</v>
      </c>
      <c r="BA1975" s="326">
        <f t="shared" si="589"/>
        <v>200.43651881141605</v>
      </c>
      <c r="BB1975" s="296" t="str">
        <f t="shared" si="590"/>
        <v/>
      </c>
      <c r="BC1975">
        <f t="shared" si="583"/>
        <v>1</v>
      </c>
      <c r="BF1975" s="332">
        <v>45037</v>
      </c>
      <c r="BG1975" s="2" t="s">
        <v>115</v>
      </c>
      <c r="BH1975" s="2" t="s">
        <v>135</v>
      </c>
      <c r="BI1975" s="323">
        <v>45658</v>
      </c>
      <c r="BJ1975" s="323">
        <v>45747</v>
      </c>
      <c r="BK1975" s="324">
        <v>2159</v>
      </c>
      <c r="BL1975" s="325">
        <v>154.65</v>
      </c>
      <c r="BM1975" s="274">
        <f t="shared" si="584"/>
        <v>0.98479000000000005</v>
      </c>
      <c r="BN1975" s="326">
        <f t="shared" si="591"/>
        <v>157.03855644350571</v>
      </c>
      <c r="BO1975" s="296" t="str">
        <f t="shared" si="592"/>
        <v/>
      </c>
      <c r="BP1975" t="str">
        <f t="shared" si="585"/>
        <v/>
      </c>
      <c r="BR1975" s="332">
        <v>45009</v>
      </c>
      <c r="BS1975" s="2" t="s">
        <v>108</v>
      </c>
      <c r="BT1975" s="2" t="s">
        <v>141</v>
      </c>
      <c r="BU1975" s="323">
        <v>46388</v>
      </c>
      <c r="BV1975" s="323">
        <v>46752</v>
      </c>
      <c r="BW1975" s="324">
        <v>8760</v>
      </c>
      <c r="BX1975" s="325">
        <v>100.4</v>
      </c>
      <c r="BY1975" s="274">
        <f t="shared" si="586"/>
        <v>0.99051</v>
      </c>
      <c r="BZ1975" s="326">
        <f t="shared" si="593"/>
        <v>101.36192466507154</v>
      </c>
      <c r="CA1975" s="296" t="str">
        <f t="shared" si="594"/>
        <v/>
      </c>
    </row>
    <row r="1976" spans="34:79" x14ac:dyDescent="0.25">
      <c r="AH1976" s="332">
        <v>44649</v>
      </c>
      <c r="AI1976" s="2" t="s">
        <v>108</v>
      </c>
      <c r="AJ1976" s="2" t="s">
        <v>141</v>
      </c>
      <c r="AK1976" s="323">
        <v>46388</v>
      </c>
      <c r="AL1976" s="323">
        <v>46752</v>
      </c>
      <c r="AM1976" s="324">
        <v>8760</v>
      </c>
      <c r="AN1976" s="325">
        <v>94.93</v>
      </c>
      <c r="AO1976" s="274">
        <f t="shared" si="581"/>
        <v>1.02458</v>
      </c>
      <c r="AP1976" s="326">
        <f t="shared" si="587"/>
        <v>92.652599113783211</v>
      </c>
      <c r="AQ1976" s="296" t="str">
        <f t="shared" si="588"/>
        <v/>
      </c>
      <c r="AS1976" s="332">
        <v>44677</v>
      </c>
      <c r="AT1976" s="2" t="s">
        <v>115</v>
      </c>
      <c r="AU1976" s="2" t="s">
        <v>117</v>
      </c>
      <c r="AV1976" s="323">
        <v>45383</v>
      </c>
      <c r="AW1976" s="323">
        <v>45473</v>
      </c>
      <c r="AX1976" s="324">
        <v>2184</v>
      </c>
      <c r="AY1976" s="325">
        <v>144.66999999999999</v>
      </c>
      <c r="AZ1976" s="274">
        <f t="shared" si="582"/>
        <v>1.02172</v>
      </c>
      <c r="BA1976" s="326">
        <f t="shared" si="589"/>
        <v>141.59456602591706</v>
      </c>
      <c r="BB1976" s="296" t="str">
        <f t="shared" si="590"/>
        <v/>
      </c>
      <c r="BC1976">
        <f t="shared" si="583"/>
        <v>1</v>
      </c>
      <c r="BF1976" s="332">
        <v>45037</v>
      </c>
      <c r="BG1976" s="2" t="s">
        <v>115</v>
      </c>
      <c r="BH1976" s="2" t="s">
        <v>145</v>
      </c>
      <c r="BI1976" s="323">
        <v>45748</v>
      </c>
      <c r="BJ1976" s="323">
        <v>45838</v>
      </c>
      <c r="BK1976" s="324">
        <v>2184</v>
      </c>
      <c r="BL1976" s="325">
        <v>101.61</v>
      </c>
      <c r="BM1976" s="274">
        <f t="shared" si="584"/>
        <v>0.98479000000000005</v>
      </c>
      <c r="BN1976" s="326">
        <f t="shared" si="591"/>
        <v>103.17935803572334</v>
      </c>
      <c r="BO1976" s="296" t="str">
        <f t="shared" si="592"/>
        <v/>
      </c>
      <c r="BP1976" t="str">
        <f t="shared" si="585"/>
        <v/>
      </c>
      <c r="BR1976" s="332">
        <v>45009</v>
      </c>
      <c r="BS1976" s="2" t="s">
        <v>108</v>
      </c>
      <c r="BT1976" s="2" t="s">
        <v>143</v>
      </c>
      <c r="BU1976" s="323">
        <v>46753</v>
      </c>
      <c r="BV1976" s="323">
        <v>47118</v>
      </c>
      <c r="BW1976" s="324">
        <v>8784</v>
      </c>
      <c r="BX1976" s="325">
        <v>100.08</v>
      </c>
      <c r="BY1976" s="274">
        <f t="shared" si="586"/>
        <v>0.99051</v>
      </c>
      <c r="BZ1976" s="326">
        <f t="shared" si="593"/>
        <v>101.03885876972468</v>
      </c>
      <c r="CA1976" s="296" t="str">
        <f t="shared" si="594"/>
        <v/>
      </c>
    </row>
    <row r="1977" spans="34:79" x14ac:dyDescent="0.25">
      <c r="AH1977" s="332">
        <v>44649</v>
      </c>
      <c r="AI1977" s="2" t="s">
        <v>108</v>
      </c>
      <c r="AJ1977" s="2" t="s">
        <v>143</v>
      </c>
      <c r="AK1977" s="323">
        <v>46753</v>
      </c>
      <c r="AL1977" s="323">
        <v>47118</v>
      </c>
      <c r="AM1977" s="324">
        <v>8784</v>
      </c>
      <c r="AN1977" s="325">
        <v>93.84</v>
      </c>
      <c r="AO1977" s="274">
        <f t="shared" si="581"/>
        <v>1.02458</v>
      </c>
      <c r="AP1977" s="326">
        <f t="shared" si="587"/>
        <v>91.588748560385724</v>
      </c>
      <c r="AQ1977" s="296" t="str">
        <f t="shared" si="588"/>
        <v/>
      </c>
      <c r="AS1977" s="332">
        <v>44677</v>
      </c>
      <c r="AT1977" s="2" t="s">
        <v>115</v>
      </c>
      <c r="AU1977" s="2" t="s">
        <v>118</v>
      </c>
      <c r="AV1977" s="323">
        <v>45474</v>
      </c>
      <c r="AW1977" s="323">
        <v>45565</v>
      </c>
      <c r="AX1977" s="324">
        <v>2208</v>
      </c>
      <c r="AY1977" s="325">
        <v>144.03</v>
      </c>
      <c r="AZ1977" s="274">
        <f t="shared" si="582"/>
        <v>1.02172</v>
      </c>
      <c r="BA1977" s="326">
        <f t="shared" si="589"/>
        <v>140.96817131895236</v>
      </c>
      <c r="BB1977" s="296" t="str">
        <f t="shared" si="590"/>
        <v/>
      </c>
      <c r="BC1977">
        <f t="shared" si="583"/>
        <v>1</v>
      </c>
      <c r="BF1977" s="332">
        <v>45037</v>
      </c>
      <c r="BG1977" s="2" t="s">
        <v>115</v>
      </c>
      <c r="BH1977" s="2" t="s">
        <v>148</v>
      </c>
      <c r="BI1977" s="323">
        <v>45839</v>
      </c>
      <c r="BJ1977" s="323">
        <v>45930</v>
      </c>
      <c r="BK1977" s="324">
        <v>2208</v>
      </c>
      <c r="BL1977" s="325">
        <v>100.99</v>
      </c>
      <c r="BM1977" s="274">
        <f t="shared" si="584"/>
        <v>0.98479000000000005</v>
      </c>
      <c r="BN1977" s="326">
        <f t="shared" si="591"/>
        <v>102.54978218706525</v>
      </c>
      <c r="BO1977" s="296" t="str">
        <f t="shared" si="592"/>
        <v/>
      </c>
      <c r="BP1977" t="str">
        <f t="shared" si="585"/>
        <v/>
      </c>
      <c r="BR1977" s="332">
        <v>45009</v>
      </c>
      <c r="BS1977" s="2" t="s">
        <v>108</v>
      </c>
      <c r="BT1977" s="2" t="s">
        <v>146</v>
      </c>
      <c r="BU1977" s="323">
        <v>47119</v>
      </c>
      <c r="BV1977" s="323">
        <v>47483</v>
      </c>
      <c r="BW1977" s="324">
        <v>8760</v>
      </c>
      <c r="BX1977" s="325">
        <v>96.83</v>
      </c>
      <c r="BY1977" s="274">
        <f t="shared" si="586"/>
        <v>0.99051</v>
      </c>
      <c r="BZ1977" s="326">
        <f t="shared" si="593"/>
        <v>97.757720770108321</v>
      </c>
      <c r="CA1977" s="296" t="str">
        <f t="shared" si="594"/>
        <v/>
      </c>
    </row>
    <row r="1978" spans="34:79" x14ac:dyDescent="0.25">
      <c r="AH1978" s="332">
        <v>44649</v>
      </c>
      <c r="AI1978" s="2" t="s">
        <v>108</v>
      </c>
      <c r="AJ1978" s="2" t="s">
        <v>146</v>
      </c>
      <c r="AK1978" s="323">
        <v>47119</v>
      </c>
      <c r="AL1978" s="323">
        <v>47483</v>
      </c>
      <c r="AM1978" s="324">
        <v>8760</v>
      </c>
      <c r="AN1978" s="325">
        <v>90.97</v>
      </c>
      <c r="AO1978" s="274">
        <f t="shared" si="581"/>
        <v>1.02458</v>
      </c>
      <c r="AP1978" s="326">
        <f t="shared" si="587"/>
        <v>88.787600772999667</v>
      </c>
      <c r="AQ1978" s="296" t="str">
        <f t="shared" si="588"/>
        <v/>
      </c>
      <c r="AS1978" s="332">
        <v>44677</v>
      </c>
      <c r="AT1978" s="2" t="s">
        <v>115</v>
      </c>
      <c r="AU1978" s="2" t="s">
        <v>140</v>
      </c>
      <c r="AV1978" s="323">
        <v>45566</v>
      </c>
      <c r="AW1978" s="323">
        <v>45657</v>
      </c>
      <c r="AX1978" s="324">
        <v>2209</v>
      </c>
      <c r="AY1978" s="325">
        <v>168.72</v>
      </c>
      <c r="AZ1978" s="274">
        <f t="shared" si="582"/>
        <v>1.02172</v>
      </c>
      <c r="BA1978" s="326">
        <f t="shared" si="589"/>
        <v>165.13330462357592</v>
      </c>
      <c r="BB1978" s="296" t="str">
        <f t="shared" si="590"/>
        <v/>
      </c>
      <c r="BC1978" t="str">
        <f t="shared" si="583"/>
        <v/>
      </c>
      <c r="BF1978" s="332">
        <v>45037</v>
      </c>
      <c r="BG1978" s="2" t="s">
        <v>115</v>
      </c>
      <c r="BH1978" s="2" t="s">
        <v>152</v>
      </c>
      <c r="BI1978" s="323">
        <v>45931</v>
      </c>
      <c r="BJ1978" s="323">
        <v>46022</v>
      </c>
      <c r="BK1978" s="324">
        <v>2209</v>
      </c>
      <c r="BL1978" s="325">
        <v>139.72</v>
      </c>
      <c r="BM1978" s="274">
        <f t="shared" si="584"/>
        <v>0.98479000000000005</v>
      </c>
      <c r="BN1978" s="326">
        <f t="shared" si="591"/>
        <v>141.87796382985204</v>
      </c>
      <c r="BO1978" s="296" t="str">
        <f t="shared" si="592"/>
        <v/>
      </c>
      <c r="BP1978" t="str">
        <f t="shared" si="585"/>
        <v/>
      </c>
      <c r="BR1978" s="332">
        <v>45009</v>
      </c>
      <c r="BS1978" s="2" t="s">
        <v>108</v>
      </c>
      <c r="BT1978" s="2" t="s">
        <v>149</v>
      </c>
      <c r="BU1978" s="323">
        <v>47484</v>
      </c>
      <c r="BV1978" s="323">
        <v>47848</v>
      </c>
      <c r="BW1978" s="324">
        <v>8760</v>
      </c>
      <c r="BX1978" s="325">
        <v>98.93</v>
      </c>
      <c r="BY1978" s="274">
        <f t="shared" si="586"/>
        <v>0.99051</v>
      </c>
      <c r="BZ1978" s="326">
        <f t="shared" si="593"/>
        <v>99.877840708321983</v>
      </c>
      <c r="CA1978" s="296" t="str">
        <f t="shared" si="594"/>
        <v/>
      </c>
    </row>
    <row r="1979" spans="34:79" x14ac:dyDescent="0.25">
      <c r="AH1979" s="332">
        <v>44649</v>
      </c>
      <c r="AI1979" s="2" t="s">
        <v>108</v>
      </c>
      <c r="AJ1979" s="2" t="s">
        <v>149</v>
      </c>
      <c r="AK1979" s="323">
        <v>47484</v>
      </c>
      <c r="AL1979" s="323">
        <v>47848</v>
      </c>
      <c r="AM1979" s="324">
        <v>8760</v>
      </c>
      <c r="AN1979" s="325">
        <v>90.3</v>
      </c>
      <c r="AO1979" s="274">
        <f t="shared" si="581"/>
        <v>1.02458</v>
      </c>
      <c r="AP1979" s="326">
        <f t="shared" si="587"/>
        <v>88.133674286048915</v>
      </c>
      <c r="AQ1979" s="296" t="str">
        <f t="shared" si="588"/>
        <v/>
      </c>
      <c r="AS1979" s="332">
        <v>44677</v>
      </c>
      <c r="AT1979" s="2" t="s">
        <v>115</v>
      </c>
      <c r="AU1979" s="2" t="s">
        <v>135</v>
      </c>
      <c r="AV1979" s="323">
        <v>45658</v>
      </c>
      <c r="AW1979" s="323">
        <v>45747</v>
      </c>
      <c r="AX1979" s="324">
        <v>2159</v>
      </c>
      <c r="AY1979" s="325"/>
      <c r="AZ1979" s="274">
        <f t="shared" si="582"/>
        <v>1.02172</v>
      </c>
      <c r="BA1979" s="326" t="str">
        <f t="shared" si="589"/>
        <v/>
      </c>
      <c r="BB1979" s="296" t="str">
        <f t="shared" si="590"/>
        <v/>
      </c>
      <c r="BC1979" t="str">
        <f t="shared" si="583"/>
        <v/>
      </c>
      <c r="BF1979" s="332">
        <v>45037</v>
      </c>
      <c r="BG1979" s="2" t="s">
        <v>115</v>
      </c>
      <c r="BH1979" s="2" t="s">
        <v>138</v>
      </c>
      <c r="BI1979" s="323">
        <v>46023</v>
      </c>
      <c r="BJ1979" s="323">
        <v>46112</v>
      </c>
      <c r="BK1979" s="324">
        <v>2159</v>
      </c>
      <c r="BL1979" s="325"/>
      <c r="BM1979" s="274">
        <f t="shared" si="584"/>
        <v>0.98479000000000005</v>
      </c>
      <c r="BN1979" s="326" t="str">
        <f t="shared" si="591"/>
        <v/>
      </c>
      <c r="BO1979" s="296" t="str">
        <f t="shared" si="592"/>
        <v/>
      </c>
      <c r="BP1979" t="str">
        <f t="shared" si="585"/>
        <v/>
      </c>
      <c r="BR1979" s="332">
        <v>45009</v>
      </c>
      <c r="BS1979" s="2" t="s">
        <v>108</v>
      </c>
      <c r="BT1979" s="2" t="s">
        <v>153</v>
      </c>
      <c r="BU1979" s="323">
        <v>47849</v>
      </c>
      <c r="BV1979" s="323">
        <v>48213</v>
      </c>
      <c r="BW1979" s="324">
        <v>8760</v>
      </c>
      <c r="BX1979" s="325">
        <v>99.01</v>
      </c>
      <c r="BY1979" s="274">
        <f t="shared" si="586"/>
        <v>0.99051</v>
      </c>
      <c r="BZ1979" s="326">
        <f t="shared" si="593"/>
        <v>99.958607182158687</v>
      </c>
      <c r="CA1979" s="296" t="str">
        <f t="shared" si="594"/>
        <v/>
      </c>
    </row>
    <row r="1980" spans="34:79" x14ac:dyDescent="0.25">
      <c r="AH1980" s="332">
        <v>44649</v>
      </c>
      <c r="AI1980" s="2" t="s">
        <v>108</v>
      </c>
      <c r="AJ1980" s="2" t="s">
        <v>153</v>
      </c>
      <c r="AK1980" s="323">
        <v>47849</v>
      </c>
      <c r="AL1980" s="323">
        <v>48213</v>
      </c>
      <c r="AM1980" s="324">
        <v>8760</v>
      </c>
      <c r="AN1980" s="325">
        <v>89.68</v>
      </c>
      <c r="AO1980" s="274">
        <f t="shared" si="581"/>
        <v>1.02458</v>
      </c>
      <c r="AP1980" s="326">
        <f t="shared" si="587"/>
        <v>87.528548283198973</v>
      </c>
      <c r="AQ1980" s="296" t="str">
        <f t="shared" si="588"/>
        <v/>
      </c>
      <c r="AS1980" s="332">
        <v>44676</v>
      </c>
      <c r="AT1980" s="2" t="s">
        <v>115</v>
      </c>
      <c r="AU1980" s="2" t="s">
        <v>200</v>
      </c>
      <c r="AV1980" s="323">
        <v>44743</v>
      </c>
      <c r="AW1980" s="323">
        <v>44834</v>
      </c>
      <c r="AX1980" s="324">
        <v>2208</v>
      </c>
      <c r="AY1980" s="325">
        <v>231.44</v>
      </c>
      <c r="AZ1980" s="274">
        <f t="shared" si="582"/>
        <v>1.02172</v>
      </c>
      <c r="BA1980" s="326">
        <f t="shared" si="589"/>
        <v>226.5199859061191</v>
      </c>
      <c r="BB1980" s="296" t="str">
        <f t="shared" si="590"/>
        <v/>
      </c>
      <c r="BC1980" t="str">
        <f t="shared" si="583"/>
        <v/>
      </c>
      <c r="BF1980" s="332">
        <v>45036</v>
      </c>
      <c r="BG1980" s="2" t="s">
        <v>115</v>
      </c>
      <c r="BH1980" s="2" t="s">
        <v>137</v>
      </c>
      <c r="BI1980" s="323">
        <v>45108</v>
      </c>
      <c r="BJ1980" s="323">
        <v>45199</v>
      </c>
      <c r="BK1980" s="324">
        <v>2208</v>
      </c>
      <c r="BL1980" s="325">
        <v>117.37</v>
      </c>
      <c r="BM1980" s="274">
        <f t="shared" si="584"/>
        <v>0.98479000000000005</v>
      </c>
      <c r="BN1980" s="326">
        <f t="shared" si="591"/>
        <v>119.18276993064511</v>
      </c>
      <c r="BO1980" s="296" t="str">
        <f t="shared" si="592"/>
        <v/>
      </c>
      <c r="BP1980" t="str">
        <f t="shared" si="585"/>
        <v/>
      </c>
      <c r="BR1980" s="332">
        <v>45009</v>
      </c>
      <c r="BS1980" s="2" t="s">
        <v>108</v>
      </c>
      <c r="BT1980" s="2" t="s">
        <v>155</v>
      </c>
      <c r="BU1980" s="323">
        <v>48214</v>
      </c>
      <c r="BV1980" s="323">
        <v>48579</v>
      </c>
      <c r="BW1980" s="324">
        <v>8784</v>
      </c>
      <c r="BX1980" s="325">
        <v>98.78</v>
      </c>
      <c r="BY1980" s="274">
        <f t="shared" si="586"/>
        <v>0.99051</v>
      </c>
      <c r="BZ1980" s="326">
        <f t="shared" si="593"/>
        <v>99.726403569878144</v>
      </c>
      <c r="CA1980" s="296" t="str">
        <f t="shared" si="594"/>
        <v/>
      </c>
    </row>
    <row r="1981" spans="34:79" x14ac:dyDescent="0.25">
      <c r="AH1981" s="332">
        <v>44649</v>
      </c>
      <c r="AI1981" s="2" t="s">
        <v>108</v>
      </c>
      <c r="AJ1981" s="2" t="s">
        <v>155</v>
      </c>
      <c r="AK1981" s="323">
        <v>48214</v>
      </c>
      <c r="AL1981" s="323">
        <v>48579</v>
      </c>
      <c r="AM1981" s="324">
        <v>8784</v>
      </c>
      <c r="AN1981" s="325">
        <v>88.91</v>
      </c>
      <c r="AO1981" s="274">
        <f t="shared" si="581"/>
        <v>1.02458</v>
      </c>
      <c r="AP1981" s="326">
        <f t="shared" si="587"/>
        <v>86.777020828046602</v>
      </c>
      <c r="AQ1981" s="296" t="str">
        <f t="shared" si="588"/>
        <v/>
      </c>
      <c r="AS1981" s="332">
        <v>44676</v>
      </c>
      <c r="AT1981" s="2" t="s">
        <v>115</v>
      </c>
      <c r="AU1981" s="2" t="s">
        <v>186</v>
      </c>
      <c r="AV1981" s="323">
        <v>44835</v>
      </c>
      <c r="AW1981" s="323">
        <v>44926</v>
      </c>
      <c r="AX1981" s="324">
        <v>2209</v>
      </c>
      <c r="AY1981" s="325">
        <v>247.75</v>
      </c>
      <c r="AZ1981" s="274">
        <f t="shared" si="582"/>
        <v>1.02172</v>
      </c>
      <c r="BA1981" s="326">
        <f t="shared" si="589"/>
        <v>242.48326351642331</v>
      </c>
      <c r="BB1981" s="296" t="str">
        <f t="shared" si="590"/>
        <v/>
      </c>
      <c r="BC1981" t="str">
        <f t="shared" si="583"/>
        <v/>
      </c>
      <c r="BF1981" s="332">
        <v>45036</v>
      </c>
      <c r="BG1981" s="2" t="s">
        <v>115</v>
      </c>
      <c r="BH1981" s="2" t="s">
        <v>116</v>
      </c>
      <c r="BI1981" s="323">
        <v>45200</v>
      </c>
      <c r="BJ1981" s="323">
        <v>45291</v>
      </c>
      <c r="BK1981" s="324">
        <v>2209</v>
      </c>
      <c r="BL1981" s="325">
        <v>149.62</v>
      </c>
      <c r="BM1981" s="274">
        <f t="shared" si="584"/>
        <v>0.98479000000000005</v>
      </c>
      <c r="BN1981" s="326">
        <f t="shared" si="591"/>
        <v>151.93086851003767</v>
      </c>
      <c r="BO1981" s="296">
        <f t="shared" si="592"/>
        <v>151.93086851003767</v>
      </c>
      <c r="BP1981">
        <f t="shared" si="585"/>
        <v>1</v>
      </c>
      <c r="BR1981" s="332">
        <v>45009</v>
      </c>
      <c r="BS1981" s="2" t="s">
        <v>108</v>
      </c>
      <c r="BT1981" s="2" t="s">
        <v>158</v>
      </c>
      <c r="BU1981" s="323">
        <v>48580</v>
      </c>
      <c r="BV1981" s="323">
        <v>48944</v>
      </c>
      <c r="BW1981" s="324">
        <v>8760</v>
      </c>
      <c r="BX1981" s="325">
        <v>98.68</v>
      </c>
      <c r="BY1981" s="274">
        <f t="shared" si="586"/>
        <v>0.99051</v>
      </c>
      <c r="BZ1981" s="326">
        <f t="shared" si="593"/>
        <v>99.625445477582261</v>
      </c>
      <c r="CA1981" s="296" t="str">
        <f t="shared" si="594"/>
        <v/>
      </c>
    </row>
    <row r="1982" spans="34:79" x14ac:dyDescent="0.25">
      <c r="AH1982" s="332">
        <v>44648</v>
      </c>
      <c r="AI1982" s="2" t="s">
        <v>108</v>
      </c>
      <c r="AJ1982" s="2" t="s">
        <v>110</v>
      </c>
      <c r="AK1982" s="323">
        <v>44927</v>
      </c>
      <c r="AL1982" s="323">
        <v>45291</v>
      </c>
      <c r="AM1982" s="324">
        <v>8760</v>
      </c>
      <c r="AN1982" s="325">
        <v>169.23</v>
      </c>
      <c r="AO1982" s="274">
        <f t="shared" si="581"/>
        <v>1.02458</v>
      </c>
      <c r="AP1982" s="326">
        <f t="shared" si="587"/>
        <v>165.17011848757537</v>
      </c>
      <c r="AQ1982" s="296" t="str">
        <f t="shared" si="588"/>
        <v/>
      </c>
      <c r="AS1982" s="332">
        <v>44676</v>
      </c>
      <c r="AT1982" s="2" t="s">
        <v>115</v>
      </c>
      <c r="AU1982" s="2" t="s">
        <v>110</v>
      </c>
      <c r="AV1982" s="323">
        <v>44927</v>
      </c>
      <c r="AW1982" s="323">
        <v>45016</v>
      </c>
      <c r="AX1982" s="324">
        <v>2159</v>
      </c>
      <c r="AY1982" s="325">
        <v>244.92</v>
      </c>
      <c r="AZ1982" s="274">
        <f t="shared" si="582"/>
        <v>1.02172</v>
      </c>
      <c r="BA1982" s="326">
        <f t="shared" si="589"/>
        <v>239.71342442156364</v>
      </c>
      <c r="BB1982" s="296" t="str">
        <f t="shared" si="590"/>
        <v/>
      </c>
      <c r="BC1982" t="str">
        <f t="shared" si="583"/>
        <v/>
      </c>
      <c r="BF1982" s="332">
        <v>45036</v>
      </c>
      <c r="BG1982" s="2" t="s">
        <v>115</v>
      </c>
      <c r="BH1982" s="2" t="s">
        <v>111</v>
      </c>
      <c r="BI1982" s="323">
        <v>45292</v>
      </c>
      <c r="BJ1982" s="323">
        <v>45382</v>
      </c>
      <c r="BK1982" s="324">
        <v>2183</v>
      </c>
      <c r="BL1982" s="325">
        <v>165.4</v>
      </c>
      <c r="BM1982" s="274">
        <f t="shared" si="584"/>
        <v>0.98479000000000005</v>
      </c>
      <c r="BN1982" s="326">
        <f t="shared" si="591"/>
        <v>167.95458930330324</v>
      </c>
      <c r="BO1982" s="296">
        <f t="shared" si="592"/>
        <v>167.95458930330324</v>
      </c>
      <c r="BP1982">
        <f t="shared" si="585"/>
        <v>1</v>
      </c>
      <c r="BR1982" s="332">
        <v>45008</v>
      </c>
      <c r="BS1982" s="2" t="s">
        <v>108</v>
      </c>
      <c r="BT1982" s="2" t="s">
        <v>111</v>
      </c>
      <c r="BU1982" s="323">
        <v>45292</v>
      </c>
      <c r="BV1982" s="323">
        <v>45657</v>
      </c>
      <c r="BW1982" s="324">
        <v>8784</v>
      </c>
      <c r="BX1982" s="325">
        <v>142.55000000000001</v>
      </c>
      <c r="BY1982" s="274">
        <f t="shared" si="586"/>
        <v>0.99051</v>
      </c>
      <c r="BZ1982" s="326">
        <f t="shared" si="593"/>
        <v>143.91576056778831</v>
      </c>
      <c r="CA1982" s="296">
        <f t="shared" si="594"/>
        <v>143.91576056778831</v>
      </c>
    </row>
    <row r="1983" spans="34:79" x14ac:dyDescent="0.25">
      <c r="AH1983" s="332">
        <v>44648</v>
      </c>
      <c r="AI1983" s="2" t="s">
        <v>108</v>
      </c>
      <c r="AJ1983" s="2" t="s">
        <v>111</v>
      </c>
      <c r="AK1983" s="323">
        <v>45292</v>
      </c>
      <c r="AL1983" s="323">
        <v>45657</v>
      </c>
      <c r="AM1983" s="324">
        <v>8784</v>
      </c>
      <c r="AN1983" s="325">
        <v>120.47</v>
      </c>
      <c r="AO1983" s="274">
        <f t="shared" si="581"/>
        <v>1.02458</v>
      </c>
      <c r="AP1983" s="326">
        <f t="shared" si="587"/>
        <v>117.579886392473</v>
      </c>
      <c r="AQ1983" s="296">
        <f t="shared" si="588"/>
        <v>117.579886392473</v>
      </c>
      <c r="AS1983" s="332">
        <v>44676</v>
      </c>
      <c r="AT1983" s="2" t="s">
        <v>115</v>
      </c>
      <c r="AU1983" s="2" t="s">
        <v>134</v>
      </c>
      <c r="AV1983" s="323">
        <v>45017</v>
      </c>
      <c r="AW1983" s="323">
        <v>45107</v>
      </c>
      <c r="AX1983" s="324">
        <v>2184</v>
      </c>
      <c r="AY1983" s="325">
        <v>187.48</v>
      </c>
      <c r="AZ1983" s="274">
        <f t="shared" si="582"/>
        <v>1.02172</v>
      </c>
      <c r="BA1983" s="326">
        <f t="shared" si="589"/>
        <v>183.49449947147946</v>
      </c>
      <c r="BB1983" s="296" t="str">
        <f t="shared" si="590"/>
        <v/>
      </c>
      <c r="BC1983" t="str">
        <f t="shared" si="583"/>
        <v/>
      </c>
      <c r="BF1983" s="332">
        <v>45036</v>
      </c>
      <c r="BG1983" s="2" t="s">
        <v>115</v>
      </c>
      <c r="BH1983" s="2" t="s">
        <v>117</v>
      </c>
      <c r="BI1983" s="323">
        <v>45383</v>
      </c>
      <c r="BJ1983" s="323">
        <v>45473</v>
      </c>
      <c r="BK1983" s="324">
        <v>2184</v>
      </c>
      <c r="BL1983" s="325">
        <v>132.91999999999999</v>
      </c>
      <c r="BM1983" s="274">
        <f t="shared" si="584"/>
        <v>0.98479000000000005</v>
      </c>
      <c r="BN1983" s="326">
        <f t="shared" si="591"/>
        <v>134.97293839295685</v>
      </c>
      <c r="BO1983" s="296">
        <f t="shared" si="592"/>
        <v>134.97293839295685</v>
      </c>
      <c r="BP1983">
        <f t="shared" si="585"/>
        <v>1</v>
      </c>
      <c r="BR1983" s="332">
        <v>45008</v>
      </c>
      <c r="BS1983" s="2" t="s">
        <v>108</v>
      </c>
      <c r="BT1983" s="2" t="s">
        <v>135</v>
      </c>
      <c r="BU1983" s="323">
        <v>45658</v>
      </c>
      <c r="BV1983" s="323">
        <v>46022</v>
      </c>
      <c r="BW1983" s="324">
        <v>8760</v>
      </c>
      <c r="BX1983" s="325">
        <v>119.12</v>
      </c>
      <c r="BY1983" s="274">
        <f t="shared" si="586"/>
        <v>0.99051</v>
      </c>
      <c r="BZ1983" s="326">
        <f t="shared" si="593"/>
        <v>120.26127954286176</v>
      </c>
      <c r="CA1983" s="296" t="str">
        <f t="shared" si="594"/>
        <v/>
      </c>
    </row>
    <row r="1984" spans="34:79" x14ac:dyDescent="0.25">
      <c r="AH1984" s="332">
        <v>44648</v>
      </c>
      <c r="AI1984" s="2" t="s">
        <v>108</v>
      </c>
      <c r="AJ1984" s="2" t="s">
        <v>135</v>
      </c>
      <c r="AK1984" s="323">
        <v>45658</v>
      </c>
      <c r="AL1984" s="323">
        <v>46022</v>
      </c>
      <c r="AM1984" s="324">
        <v>8760</v>
      </c>
      <c r="AN1984" s="325">
        <v>95.75</v>
      </c>
      <c r="AO1984" s="274">
        <f t="shared" si="581"/>
        <v>1.02458</v>
      </c>
      <c r="AP1984" s="326">
        <f t="shared" si="587"/>
        <v>93.452927053036362</v>
      </c>
      <c r="AQ1984" s="296" t="str">
        <f t="shared" si="588"/>
        <v/>
      </c>
      <c r="AS1984" s="332">
        <v>44676</v>
      </c>
      <c r="AT1984" s="2" t="s">
        <v>115</v>
      </c>
      <c r="AU1984" s="2" t="s">
        <v>137</v>
      </c>
      <c r="AV1984" s="323">
        <v>45108</v>
      </c>
      <c r="AW1984" s="323">
        <v>45199</v>
      </c>
      <c r="AX1984" s="324">
        <v>2208</v>
      </c>
      <c r="AY1984" s="325">
        <v>182.41</v>
      </c>
      <c r="AZ1984" s="274">
        <f t="shared" si="582"/>
        <v>1.02172</v>
      </c>
      <c r="BA1984" s="326">
        <f t="shared" si="589"/>
        <v>178.53227890224329</v>
      </c>
      <c r="BB1984" s="296" t="str">
        <f t="shared" si="590"/>
        <v/>
      </c>
      <c r="BC1984" t="str">
        <f t="shared" si="583"/>
        <v/>
      </c>
      <c r="BF1984" s="332">
        <v>45036</v>
      </c>
      <c r="BG1984" s="2" t="s">
        <v>115</v>
      </c>
      <c r="BH1984" s="2" t="s">
        <v>118</v>
      </c>
      <c r="BI1984" s="323">
        <v>45474</v>
      </c>
      <c r="BJ1984" s="323">
        <v>45565</v>
      </c>
      <c r="BK1984" s="324">
        <v>2208</v>
      </c>
      <c r="BL1984" s="325">
        <v>134.07</v>
      </c>
      <c r="BM1984" s="274">
        <f t="shared" si="584"/>
        <v>0.98479000000000005</v>
      </c>
      <c r="BN1984" s="326">
        <f t="shared" si="591"/>
        <v>136.14070004772589</v>
      </c>
      <c r="BO1984" s="296">
        <f t="shared" si="592"/>
        <v>136.14070004772589</v>
      </c>
      <c r="BP1984">
        <f t="shared" si="585"/>
        <v>1</v>
      </c>
      <c r="BR1984" s="332">
        <v>45008</v>
      </c>
      <c r="BS1984" s="2" t="s">
        <v>108</v>
      </c>
      <c r="BT1984" s="2" t="s">
        <v>138</v>
      </c>
      <c r="BU1984" s="323">
        <v>46023</v>
      </c>
      <c r="BV1984" s="323">
        <v>46387</v>
      </c>
      <c r="BW1984" s="324">
        <v>8760</v>
      </c>
      <c r="BX1984" s="325">
        <v>106.91</v>
      </c>
      <c r="BY1984" s="274">
        <f t="shared" si="586"/>
        <v>0.99051</v>
      </c>
      <c r="BZ1984" s="326">
        <f t="shared" si="593"/>
        <v>107.93429647353383</v>
      </c>
      <c r="CA1984" s="296" t="str">
        <f t="shared" si="594"/>
        <v/>
      </c>
    </row>
    <row r="1985" spans="34:79" x14ac:dyDescent="0.25">
      <c r="AH1985" s="332">
        <v>44648</v>
      </c>
      <c r="AI1985" s="2" t="s">
        <v>108</v>
      </c>
      <c r="AJ1985" s="2" t="s">
        <v>138</v>
      </c>
      <c r="AK1985" s="323">
        <v>46023</v>
      </c>
      <c r="AL1985" s="323">
        <v>46387</v>
      </c>
      <c r="AM1985" s="324">
        <v>8760</v>
      </c>
      <c r="AN1985" s="325">
        <v>93.07</v>
      </c>
      <c r="AO1985" s="274">
        <f t="shared" si="581"/>
        <v>1.02458</v>
      </c>
      <c r="AP1985" s="326">
        <f t="shared" si="587"/>
        <v>90.837221105233354</v>
      </c>
      <c r="AQ1985" s="296" t="str">
        <f t="shared" si="588"/>
        <v/>
      </c>
      <c r="AS1985" s="332">
        <v>44676</v>
      </c>
      <c r="AT1985" s="2" t="s">
        <v>115</v>
      </c>
      <c r="AU1985" s="2" t="s">
        <v>116</v>
      </c>
      <c r="AV1985" s="323">
        <v>45200</v>
      </c>
      <c r="AW1985" s="323">
        <v>45291</v>
      </c>
      <c r="AX1985" s="324">
        <v>2209</v>
      </c>
      <c r="AY1985" s="325">
        <v>210.51</v>
      </c>
      <c r="AZ1985" s="274">
        <f t="shared" si="582"/>
        <v>1.02172</v>
      </c>
      <c r="BA1985" s="326">
        <f t="shared" si="589"/>
        <v>206.03492150491329</v>
      </c>
      <c r="BB1985" s="296" t="str">
        <f t="shared" si="590"/>
        <v/>
      </c>
      <c r="BC1985">
        <f t="shared" si="583"/>
        <v>1</v>
      </c>
      <c r="BF1985" s="332">
        <v>45036</v>
      </c>
      <c r="BG1985" s="2" t="s">
        <v>115</v>
      </c>
      <c r="BH1985" s="2" t="s">
        <v>140</v>
      </c>
      <c r="BI1985" s="323">
        <v>45566</v>
      </c>
      <c r="BJ1985" s="323">
        <v>45657</v>
      </c>
      <c r="BK1985" s="324">
        <v>2209</v>
      </c>
      <c r="BL1985" s="325">
        <v>160.27000000000001</v>
      </c>
      <c r="BM1985" s="274">
        <f t="shared" si="584"/>
        <v>0.98479000000000005</v>
      </c>
      <c r="BN1985" s="326">
        <f t="shared" si="591"/>
        <v>162.74535687811616</v>
      </c>
      <c r="BO1985" s="296" t="str">
        <f t="shared" si="592"/>
        <v/>
      </c>
      <c r="BP1985" t="str">
        <f t="shared" si="585"/>
        <v/>
      </c>
      <c r="BR1985" s="332">
        <v>45008</v>
      </c>
      <c r="BS1985" s="2" t="s">
        <v>108</v>
      </c>
      <c r="BT1985" s="2" t="s">
        <v>141</v>
      </c>
      <c r="BU1985" s="323">
        <v>46388</v>
      </c>
      <c r="BV1985" s="323">
        <v>46752</v>
      </c>
      <c r="BW1985" s="324">
        <v>8760</v>
      </c>
      <c r="BX1985" s="325">
        <v>102.88</v>
      </c>
      <c r="BY1985" s="274">
        <f t="shared" si="586"/>
        <v>0.99051</v>
      </c>
      <c r="BZ1985" s="326">
        <f t="shared" si="593"/>
        <v>103.86568535400954</v>
      </c>
      <c r="CA1985" s="296" t="str">
        <f t="shared" si="594"/>
        <v/>
      </c>
    </row>
    <row r="1986" spans="34:79" x14ac:dyDescent="0.25">
      <c r="AH1986" s="332">
        <v>44648</v>
      </c>
      <c r="AI1986" s="2" t="s">
        <v>108</v>
      </c>
      <c r="AJ1986" s="2" t="s">
        <v>141</v>
      </c>
      <c r="AK1986" s="323">
        <v>46388</v>
      </c>
      <c r="AL1986" s="323">
        <v>46752</v>
      </c>
      <c r="AM1986" s="324">
        <v>8760</v>
      </c>
      <c r="AN1986" s="325">
        <v>91.75</v>
      </c>
      <c r="AO1986" s="274">
        <f t="shared" si="581"/>
        <v>1.02458</v>
      </c>
      <c r="AP1986" s="326">
        <f t="shared" si="587"/>
        <v>89.548888324972182</v>
      </c>
      <c r="AQ1986" s="296" t="str">
        <f t="shared" si="588"/>
        <v/>
      </c>
      <c r="AS1986" s="332">
        <v>44676</v>
      </c>
      <c r="AT1986" s="2" t="s">
        <v>115</v>
      </c>
      <c r="AU1986" s="2" t="s">
        <v>111</v>
      </c>
      <c r="AV1986" s="323">
        <v>45292</v>
      </c>
      <c r="AW1986" s="323">
        <v>45382</v>
      </c>
      <c r="AX1986" s="324">
        <v>2183</v>
      </c>
      <c r="AY1986" s="325">
        <v>215.8</v>
      </c>
      <c r="AZ1986" s="274">
        <f t="shared" si="582"/>
        <v>1.02172</v>
      </c>
      <c r="BA1986" s="326">
        <f t="shared" si="589"/>
        <v>211.21246525466861</v>
      </c>
      <c r="BB1986" s="296" t="str">
        <f t="shared" si="590"/>
        <v/>
      </c>
      <c r="BC1986">
        <f t="shared" si="583"/>
        <v>1</v>
      </c>
      <c r="BF1986" s="332">
        <v>45036</v>
      </c>
      <c r="BG1986" s="2" t="s">
        <v>115</v>
      </c>
      <c r="BH1986" s="2" t="s">
        <v>135</v>
      </c>
      <c r="BI1986" s="323">
        <v>45658</v>
      </c>
      <c r="BJ1986" s="323">
        <v>45747</v>
      </c>
      <c r="BK1986" s="324">
        <v>2159</v>
      </c>
      <c r="BL1986" s="325">
        <v>158.97999999999999</v>
      </c>
      <c r="BM1986" s="274">
        <f t="shared" si="584"/>
        <v>0.98479000000000005</v>
      </c>
      <c r="BN1986" s="326">
        <f t="shared" si="591"/>
        <v>161.43543293494042</v>
      </c>
      <c r="BO1986" s="296" t="str">
        <f t="shared" si="592"/>
        <v/>
      </c>
      <c r="BP1986" t="str">
        <f t="shared" si="585"/>
        <v/>
      </c>
      <c r="BR1986" s="332">
        <v>45008</v>
      </c>
      <c r="BS1986" s="2" t="s">
        <v>108</v>
      </c>
      <c r="BT1986" s="2" t="s">
        <v>143</v>
      </c>
      <c r="BU1986" s="323">
        <v>46753</v>
      </c>
      <c r="BV1986" s="323">
        <v>47118</v>
      </c>
      <c r="BW1986" s="324">
        <v>8784</v>
      </c>
      <c r="BX1986" s="325">
        <v>102.56</v>
      </c>
      <c r="BY1986" s="274">
        <f t="shared" si="586"/>
        <v>0.99051</v>
      </c>
      <c r="BZ1986" s="326">
        <f t="shared" si="593"/>
        <v>103.54261945866271</v>
      </c>
      <c r="CA1986" s="296" t="str">
        <f t="shared" si="594"/>
        <v/>
      </c>
    </row>
    <row r="1987" spans="34:79" x14ac:dyDescent="0.25">
      <c r="AH1987" s="332">
        <v>44648</v>
      </c>
      <c r="AI1987" s="2" t="s">
        <v>108</v>
      </c>
      <c r="AJ1987" s="2" t="s">
        <v>143</v>
      </c>
      <c r="AK1987" s="323">
        <v>46753</v>
      </c>
      <c r="AL1987" s="323">
        <v>47118</v>
      </c>
      <c r="AM1987" s="324">
        <v>8784</v>
      </c>
      <c r="AN1987" s="325">
        <v>90.67</v>
      </c>
      <c r="AO1987" s="274">
        <f t="shared" si="581"/>
        <v>1.02458</v>
      </c>
      <c r="AP1987" s="326">
        <f t="shared" si="587"/>
        <v>88.494797868394855</v>
      </c>
      <c r="AQ1987" s="296" t="str">
        <f t="shared" si="588"/>
        <v/>
      </c>
      <c r="AS1987" s="332">
        <v>44676</v>
      </c>
      <c r="AT1987" s="2" t="s">
        <v>115</v>
      </c>
      <c r="AU1987" s="2" t="s">
        <v>117</v>
      </c>
      <c r="AV1987" s="323">
        <v>45383</v>
      </c>
      <c r="AW1987" s="323">
        <v>45473</v>
      </c>
      <c r="AX1987" s="324">
        <v>2184</v>
      </c>
      <c r="AY1987" s="325">
        <v>149.46</v>
      </c>
      <c r="AZ1987" s="274">
        <f t="shared" si="582"/>
        <v>1.02172</v>
      </c>
      <c r="BA1987" s="326">
        <f t="shared" si="589"/>
        <v>146.28273891085621</v>
      </c>
      <c r="BB1987" s="296" t="str">
        <f t="shared" si="590"/>
        <v/>
      </c>
      <c r="BC1987">
        <f t="shared" si="583"/>
        <v>1</v>
      </c>
      <c r="BF1987" s="332">
        <v>45036</v>
      </c>
      <c r="BG1987" s="2" t="s">
        <v>115</v>
      </c>
      <c r="BH1987" s="2" t="s">
        <v>145</v>
      </c>
      <c r="BI1987" s="323">
        <v>45748</v>
      </c>
      <c r="BJ1987" s="323">
        <v>45838</v>
      </c>
      <c r="BK1987" s="324">
        <v>2184</v>
      </c>
      <c r="BL1987" s="325">
        <v>104.5</v>
      </c>
      <c r="BM1987" s="274">
        <f t="shared" si="584"/>
        <v>0.98479000000000005</v>
      </c>
      <c r="BN1987" s="326">
        <f t="shared" si="591"/>
        <v>106.1139938464038</v>
      </c>
      <c r="BO1987" s="296" t="str">
        <f t="shared" si="592"/>
        <v/>
      </c>
      <c r="BP1987" t="str">
        <f t="shared" si="585"/>
        <v/>
      </c>
      <c r="BR1987" s="332">
        <v>45008</v>
      </c>
      <c r="BS1987" s="2" t="s">
        <v>108</v>
      </c>
      <c r="BT1987" s="2" t="s">
        <v>146</v>
      </c>
      <c r="BU1987" s="323">
        <v>47119</v>
      </c>
      <c r="BV1987" s="323">
        <v>47483</v>
      </c>
      <c r="BW1987" s="324">
        <v>8760</v>
      </c>
      <c r="BX1987" s="325">
        <v>99.31</v>
      </c>
      <c r="BY1987" s="274">
        <f t="shared" si="586"/>
        <v>0.99051</v>
      </c>
      <c r="BZ1987" s="326">
        <f t="shared" si="593"/>
        <v>100.26148145904635</v>
      </c>
      <c r="CA1987" s="296" t="str">
        <f t="shared" si="594"/>
        <v/>
      </c>
    </row>
    <row r="1988" spans="34:79" x14ac:dyDescent="0.25">
      <c r="AH1988" s="332">
        <v>44648</v>
      </c>
      <c r="AI1988" s="2" t="s">
        <v>108</v>
      </c>
      <c r="AJ1988" s="2" t="s">
        <v>146</v>
      </c>
      <c r="AK1988" s="323">
        <v>47119</v>
      </c>
      <c r="AL1988" s="323">
        <v>47483</v>
      </c>
      <c r="AM1988" s="324">
        <v>8760</v>
      </c>
      <c r="AN1988" s="325">
        <v>90.03</v>
      </c>
      <c r="AO1988" s="274">
        <f t="shared" si="581"/>
        <v>1.02458</v>
      </c>
      <c r="AP1988" s="326">
        <f t="shared" si="587"/>
        <v>87.87015167190458</v>
      </c>
      <c r="AQ1988" s="296" t="str">
        <f t="shared" si="588"/>
        <v/>
      </c>
      <c r="AS1988" s="332">
        <v>44676</v>
      </c>
      <c r="AT1988" s="2" t="s">
        <v>115</v>
      </c>
      <c r="AU1988" s="2" t="s">
        <v>118</v>
      </c>
      <c r="AV1988" s="323">
        <v>45474</v>
      </c>
      <c r="AW1988" s="323">
        <v>45565</v>
      </c>
      <c r="AX1988" s="324">
        <v>2208</v>
      </c>
      <c r="AY1988" s="325">
        <v>148.56</v>
      </c>
      <c r="AZ1988" s="274">
        <f t="shared" si="582"/>
        <v>1.02172</v>
      </c>
      <c r="BA1988" s="326">
        <f t="shared" si="589"/>
        <v>145.40187135418705</v>
      </c>
      <c r="BB1988" s="296" t="str">
        <f t="shared" si="590"/>
        <v/>
      </c>
      <c r="BC1988">
        <f t="shared" si="583"/>
        <v>1</v>
      </c>
      <c r="BF1988" s="332">
        <v>45036</v>
      </c>
      <c r="BG1988" s="2" t="s">
        <v>115</v>
      </c>
      <c r="BH1988" s="2" t="s">
        <v>148</v>
      </c>
      <c r="BI1988" s="323">
        <v>45839</v>
      </c>
      <c r="BJ1988" s="323">
        <v>45930</v>
      </c>
      <c r="BK1988" s="324">
        <v>2208</v>
      </c>
      <c r="BL1988" s="325">
        <v>102.63</v>
      </c>
      <c r="BM1988" s="274">
        <f t="shared" si="584"/>
        <v>0.98479000000000005</v>
      </c>
      <c r="BN1988" s="326">
        <f t="shared" si="591"/>
        <v>104.21511185125762</v>
      </c>
      <c r="BO1988" s="296" t="str">
        <f t="shared" si="592"/>
        <v/>
      </c>
      <c r="BP1988" t="str">
        <f t="shared" si="585"/>
        <v/>
      </c>
      <c r="BR1988" s="332">
        <v>45008</v>
      </c>
      <c r="BS1988" s="2" t="s">
        <v>108</v>
      </c>
      <c r="BT1988" s="2" t="s">
        <v>149</v>
      </c>
      <c r="BU1988" s="323">
        <v>47484</v>
      </c>
      <c r="BV1988" s="323">
        <v>47848</v>
      </c>
      <c r="BW1988" s="324">
        <v>8760</v>
      </c>
      <c r="BX1988" s="325">
        <v>101.41</v>
      </c>
      <c r="BY1988" s="274">
        <f t="shared" si="586"/>
        <v>0.99051</v>
      </c>
      <c r="BZ1988" s="326">
        <f t="shared" si="593"/>
        <v>102.38160139726</v>
      </c>
      <c r="CA1988" s="296" t="str">
        <f t="shared" si="594"/>
        <v/>
      </c>
    </row>
    <row r="1989" spans="34:79" x14ac:dyDescent="0.25">
      <c r="AH1989" s="332">
        <v>44648</v>
      </c>
      <c r="AI1989" s="2" t="s">
        <v>108</v>
      </c>
      <c r="AJ1989" s="2" t="s">
        <v>149</v>
      </c>
      <c r="AK1989" s="323">
        <v>47484</v>
      </c>
      <c r="AL1989" s="323">
        <v>47848</v>
      </c>
      <c r="AM1989" s="324">
        <v>8760</v>
      </c>
      <c r="AN1989" s="325">
        <v>89.47</v>
      </c>
      <c r="AO1989" s="274">
        <f t="shared" si="581"/>
        <v>1.02458</v>
      </c>
      <c r="AP1989" s="326">
        <f t="shared" si="587"/>
        <v>87.323586249975591</v>
      </c>
      <c r="AQ1989" s="296" t="str">
        <f t="shared" si="588"/>
        <v/>
      </c>
      <c r="AS1989" s="332">
        <v>44676</v>
      </c>
      <c r="AT1989" s="2" t="s">
        <v>115</v>
      </c>
      <c r="AU1989" s="2" t="s">
        <v>140</v>
      </c>
      <c r="AV1989" s="323">
        <v>45566</v>
      </c>
      <c r="AW1989" s="323">
        <v>45657</v>
      </c>
      <c r="AX1989" s="324">
        <v>2209</v>
      </c>
      <c r="AY1989" s="325">
        <v>176.81</v>
      </c>
      <c r="AZ1989" s="274">
        <f t="shared" si="582"/>
        <v>1.02172</v>
      </c>
      <c r="BA1989" s="326">
        <f t="shared" si="589"/>
        <v>173.05132521630193</v>
      </c>
      <c r="BB1989" s="296" t="str">
        <f t="shared" si="590"/>
        <v/>
      </c>
      <c r="BC1989" t="str">
        <f t="shared" si="583"/>
        <v/>
      </c>
      <c r="BF1989" s="332">
        <v>45036</v>
      </c>
      <c r="BG1989" s="2" t="s">
        <v>115</v>
      </c>
      <c r="BH1989" s="2" t="s">
        <v>152</v>
      </c>
      <c r="BI1989" s="323">
        <v>45931</v>
      </c>
      <c r="BJ1989" s="323">
        <v>46022</v>
      </c>
      <c r="BK1989" s="324">
        <v>2209</v>
      </c>
      <c r="BL1989" s="325">
        <v>143.58000000000001</v>
      </c>
      <c r="BM1989" s="274">
        <f t="shared" si="584"/>
        <v>0.98479000000000005</v>
      </c>
      <c r="BN1989" s="326">
        <f t="shared" si="591"/>
        <v>145.79758121020726</v>
      </c>
      <c r="BO1989" s="296" t="str">
        <f t="shared" si="592"/>
        <v/>
      </c>
      <c r="BP1989" t="str">
        <f t="shared" si="585"/>
        <v/>
      </c>
      <c r="BR1989" s="332">
        <v>45008</v>
      </c>
      <c r="BS1989" s="2" t="s">
        <v>108</v>
      </c>
      <c r="BT1989" s="2" t="s">
        <v>153</v>
      </c>
      <c r="BU1989" s="323">
        <v>47849</v>
      </c>
      <c r="BV1989" s="323">
        <v>48213</v>
      </c>
      <c r="BW1989" s="324">
        <v>8760</v>
      </c>
      <c r="BX1989" s="325">
        <v>101.49</v>
      </c>
      <c r="BY1989" s="274">
        <f t="shared" si="586"/>
        <v>0.99051</v>
      </c>
      <c r="BZ1989" s="326">
        <f t="shared" si="593"/>
        <v>102.4623678710967</v>
      </c>
      <c r="CA1989" s="296" t="str">
        <f t="shared" si="594"/>
        <v/>
      </c>
    </row>
    <row r="1990" spans="34:79" x14ac:dyDescent="0.25">
      <c r="AH1990" s="332">
        <v>44648</v>
      </c>
      <c r="AI1990" s="2" t="s">
        <v>108</v>
      </c>
      <c r="AJ1990" s="2" t="s">
        <v>153</v>
      </c>
      <c r="AK1990" s="323">
        <v>47849</v>
      </c>
      <c r="AL1990" s="323">
        <v>48213</v>
      </c>
      <c r="AM1990" s="324">
        <v>8760</v>
      </c>
      <c r="AN1990" s="325">
        <v>88.9</v>
      </c>
      <c r="AO1990" s="274">
        <f t="shared" si="581"/>
        <v>1.02458</v>
      </c>
      <c r="AP1990" s="326">
        <f t="shared" si="587"/>
        <v>86.767260731226457</v>
      </c>
      <c r="AQ1990" s="296" t="str">
        <f t="shared" si="588"/>
        <v/>
      </c>
      <c r="AS1990" s="332">
        <v>44676</v>
      </c>
      <c r="AT1990" s="2" t="s">
        <v>115</v>
      </c>
      <c r="AU1990" s="2" t="s">
        <v>135</v>
      </c>
      <c r="AV1990" s="323">
        <v>45658</v>
      </c>
      <c r="AW1990" s="323">
        <v>45747</v>
      </c>
      <c r="AX1990" s="324">
        <v>2159</v>
      </c>
      <c r="AY1990" s="325"/>
      <c r="AZ1990" s="274">
        <f t="shared" si="582"/>
        <v>1.02172</v>
      </c>
      <c r="BA1990" s="326" t="str">
        <f t="shared" si="589"/>
        <v/>
      </c>
      <c r="BB1990" s="296" t="str">
        <f t="shared" si="590"/>
        <v/>
      </c>
      <c r="BC1990" t="str">
        <f t="shared" si="583"/>
        <v/>
      </c>
      <c r="BF1990" s="332">
        <v>45036</v>
      </c>
      <c r="BG1990" s="2" t="s">
        <v>115</v>
      </c>
      <c r="BH1990" s="2" t="s">
        <v>138</v>
      </c>
      <c r="BI1990" s="323">
        <v>46023</v>
      </c>
      <c r="BJ1990" s="323">
        <v>46112</v>
      </c>
      <c r="BK1990" s="324">
        <v>2159</v>
      </c>
      <c r="BL1990" s="325"/>
      <c r="BM1990" s="274">
        <f t="shared" si="584"/>
        <v>0.98479000000000005</v>
      </c>
      <c r="BN1990" s="326" t="str">
        <f t="shared" si="591"/>
        <v/>
      </c>
      <c r="BO1990" s="296" t="str">
        <f t="shared" si="592"/>
        <v/>
      </c>
      <c r="BP1990" t="str">
        <f t="shared" si="585"/>
        <v/>
      </c>
      <c r="BR1990" s="332">
        <v>45008</v>
      </c>
      <c r="BS1990" s="2" t="s">
        <v>108</v>
      </c>
      <c r="BT1990" s="2" t="s">
        <v>155</v>
      </c>
      <c r="BU1990" s="323">
        <v>48214</v>
      </c>
      <c r="BV1990" s="323">
        <v>48579</v>
      </c>
      <c r="BW1990" s="324">
        <v>8784</v>
      </c>
      <c r="BX1990" s="325">
        <v>101.26</v>
      </c>
      <c r="BY1990" s="274">
        <f t="shared" si="586"/>
        <v>0.99051</v>
      </c>
      <c r="BZ1990" s="326">
        <f t="shared" si="593"/>
        <v>102.23016425881617</v>
      </c>
      <c r="CA1990" s="296" t="str">
        <f t="shared" si="594"/>
        <v/>
      </c>
    </row>
    <row r="1991" spans="34:79" x14ac:dyDescent="0.25">
      <c r="AH1991" s="332">
        <v>44648</v>
      </c>
      <c r="AI1991" s="2" t="s">
        <v>108</v>
      </c>
      <c r="AJ1991" s="2" t="s">
        <v>155</v>
      </c>
      <c r="AK1991" s="323">
        <v>48214</v>
      </c>
      <c r="AL1991" s="323">
        <v>48579</v>
      </c>
      <c r="AM1991" s="324">
        <v>8784</v>
      </c>
      <c r="AN1991" s="325">
        <v>88.32</v>
      </c>
      <c r="AO1991" s="274">
        <f t="shared" si="581"/>
        <v>1.02458</v>
      </c>
      <c r="AP1991" s="326">
        <f t="shared" si="587"/>
        <v>86.201175115657136</v>
      </c>
      <c r="AQ1991" s="296" t="str">
        <f t="shared" si="588"/>
        <v/>
      </c>
      <c r="AS1991" s="332">
        <v>44673</v>
      </c>
      <c r="AT1991" s="2" t="s">
        <v>115</v>
      </c>
      <c r="AU1991" s="2" t="s">
        <v>200</v>
      </c>
      <c r="AV1991" s="323">
        <v>44743</v>
      </c>
      <c r="AW1991" s="323">
        <v>44834</v>
      </c>
      <c r="AX1991" s="324">
        <v>2208</v>
      </c>
      <c r="AY1991" s="325">
        <v>231.83</v>
      </c>
      <c r="AZ1991" s="274">
        <f t="shared" si="582"/>
        <v>1.02172</v>
      </c>
      <c r="BA1991" s="326">
        <f t="shared" si="589"/>
        <v>226.90169518067574</v>
      </c>
      <c r="BB1991" s="296" t="str">
        <f t="shared" si="590"/>
        <v/>
      </c>
      <c r="BC1991" t="str">
        <f t="shared" si="583"/>
        <v/>
      </c>
      <c r="BF1991" s="332">
        <v>45035</v>
      </c>
      <c r="BG1991" s="2" t="s">
        <v>115</v>
      </c>
      <c r="BH1991" s="2" t="s">
        <v>137</v>
      </c>
      <c r="BI1991" s="323">
        <v>45108</v>
      </c>
      <c r="BJ1991" s="323">
        <v>45199</v>
      </c>
      <c r="BK1991" s="324">
        <v>2208</v>
      </c>
      <c r="BL1991" s="325">
        <v>117.7</v>
      </c>
      <c r="BM1991" s="274">
        <f t="shared" si="584"/>
        <v>0.98479000000000005</v>
      </c>
      <c r="BN1991" s="326">
        <f t="shared" si="591"/>
        <v>119.51786675331796</v>
      </c>
      <c r="BO1991" s="296" t="str">
        <f t="shared" si="592"/>
        <v/>
      </c>
      <c r="BP1991" t="str">
        <f t="shared" si="585"/>
        <v/>
      </c>
      <c r="BR1991" s="332">
        <v>45008</v>
      </c>
      <c r="BS1991" s="2" t="s">
        <v>108</v>
      </c>
      <c r="BT1991" s="2" t="s">
        <v>158</v>
      </c>
      <c r="BU1991" s="323">
        <v>48580</v>
      </c>
      <c r="BV1991" s="323">
        <v>48944</v>
      </c>
      <c r="BW1991" s="324">
        <v>8760</v>
      </c>
      <c r="BX1991" s="325">
        <v>101.16</v>
      </c>
      <c r="BY1991" s="274">
        <f t="shared" si="586"/>
        <v>0.99051</v>
      </c>
      <c r="BZ1991" s="326">
        <f t="shared" si="593"/>
        <v>102.12920616652028</v>
      </c>
      <c r="CA1991" s="296" t="str">
        <f t="shared" si="594"/>
        <v/>
      </c>
    </row>
    <row r="1992" spans="34:79" x14ac:dyDescent="0.25">
      <c r="AH1992" s="332">
        <v>44645</v>
      </c>
      <c r="AI1992" s="2" t="s">
        <v>108</v>
      </c>
      <c r="AJ1992" s="2" t="s">
        <v>110</v>
      </c>
      <c r="AK1992" s="323">
        <v>44927</v>
      </c>
      <c r="AL1992" s="323">
        <v>45291</v>
      </c>
      <c r="AM1992" s="324">
        <v>8760</v>
      </c>
      <c r="AN1992" s="325">
        <v>169.52</v>
      </c>
      <c r="AO1992" s="274">
        <f t="shared" si="581"/>
        <v>1.02458</v>
      </c>
      <c r="AP1992" s="326">
        <f t="shared" si="587"/>
        <v>165.45316129536005</v>
      </c>
      <c r="AQ1992" s="296" t="str">
        <f t="shared" si="588"/>
        <v/>
      </c>
      <c r="AS1992" s="332">
        <v>44673</v>
      </c>
      <c r="AT1992" s="2" t="s">
        <v>115</v>
      </c>
      <c r="AU1992" s="2" t="s">
        <v>186</v>
      </c>
      <c r="AV1992" s="323">
        <v>44835</v>
      </c>
      <c r="AW1992" s="323">
        <v>44926</v>
      </c>
      <c r="AX1992" s="324">
        <v>2209</v>
      </c>
      <c r="AY1992" s="325">
        <v>247</v>
      </c>
      <c r="AZ1992" s="274">
        <f t="shared" si="582"/>
        <v>1.02172</v>
      </c>
      <c r="BA1992" s="326">
        <f t="shared" si="589"/>
        <v>241.74920721919901</v>
      </c>
      <c r="BB1992" s="296" t="str">
        <f t="shared" si="590"/>
        <v/>
      </c>
      <c r="BC1992" t="str">
        <f t="shared" si="583"/>
        <v/>
      </c>
      <c r="BF1992" s="332">
        <v>45035</v>
      </c>
      <c r="BG1992" s="2" t="s">
        <v>115</v>
      </c>
      <c r="BH1992" s="2" t="s">
        <v>116</v>
      </c>
      <c r="BI1992" s="323">
        <v>45200</v>
      </c>
      <c r="BJ1992" s="323">
        <v>45291</v>
      </c>
      <c r="BK1992" s="324">
        <v>2209</v>
      </c>
      <c r="BL1992" s="325">
        <v>149.25</v>
      </c>
      <c r="BM1992" s="274">
        <f t="shared" si="584"/>
        <v>0.98479000000000005</v>
      </c>
      <c r="BN1992" s="326">
        <f t="shared" si="591"/>
        <v>151.55515389067719</v>
      </c>
      <c r="BO1992" s="296">
        <f t="shared" si="592"/>
        <v>151.55515389067719</v>
      </c>
      <c r="BP1992">
        <f t="shared" si="585"/>
        <v>1</v>
      </c>
      <c r="BR1992" s="332">
        <v>45007</v>
      </c>
      <c r="BS1992" s="2" t="s">
        <v>108</v>
      </c>
      <c r="BT1992" s="2" t="s">
        <v>111</v>
      </c>
      <c r="BU1992" s="323">
        <v>45292</v>
      </c>
      <c r="BV1992" s="323">
        <v>45657</v>
      </c>
      <c r="BW1992" s="324">
        <v>8784</v>
      </c>
      <c r="BX1992" s="325">
        <v>134.52000000000001</v>
      </c>
      <c r="BY1992" s="274">
        <f t="shared" si="586"/>
        <v>0.99051</v>
      </c>
      <c r="BZ1992" s="326">
        <f t="shared" si="593"/>
        <v>135.80882575642852</v>
      </c>
      <c r="CA1992" s="296">
        <f t="shared" si="594"/>
        <v>135.80882575642852</v>
      </c>
    </row>
    <row r="1993" spans="34:79" x14ac:dyDescent="0.25">
      <c r="AH1993" s="332">
        <v>44645</v>
      </c>
      <c r="AI1993" s="2" t="s">
        <v>108</v>
      </c>
      <c r="AJ1993" s="2" t="s">
        <v>111</v>
      </c>
      <c r="AK1993" s="323">
        <v>45292</v>
      </c>
      <c r="AL1993" s="323">
        <v>45657</v>
      </c>
      <c r="AM1993" s="324">
        <v>8784</v>
      </c>
      <c r="AN1993" s="325">
        <v>121.6</v>
      </c>
      <c r="AO1993" s="274">
        <f t="shared" si="581"/>
        <v>1.02458</v>
      </c>
      <c r="AP1993" s="326">
        <f t="shared" si="587"/>
        <v>118.68277733315114</v>
      </c>
      <c r="AQ1993" s="296">
        <f t="shared" si="588"/>
        <v>118.68277733315114</v>
      </c>
      <c r="AS1993" s="332">
        <v>44673</v>
      </c>
      <c r="AT1993" s="2" t="s">
        <v>115</v>
      </c>
      <c r="AU1993" s="2" t="s">
        <v>110</v>
      </c>
      <c r="AV1993" s="323">
        <v>44927</v>
      </c>
      <c r="AW1993" s="323">
        <v>45016</v>
      </c>
      <c r="AX1993" s="324">
        <v>2159</v>
      </c>
      <c r="AY1993" s="325">
        <v>245.41</v>
      </c>
      <c r="AZ1993" s="274">
        <f t="shared" si="582"/>
        <v>1.02172</v>
      </c>
      <c r="BA1993" s="326">
        <f t="shared" si="589"/>
        <v>240.19300786908352</v>
      </c>
      <c r="BB1993" s="296" t="str">
        <f t="shared" si="590"/>
        <v/>
      </c>
      <c r="BC1993" t="str">
        <f t="shared" si="583"/>
        <v/>
      </c>
      <c r="BF1993" s="332">
        <v>45035</v>
      </c>
      <c r="BG1993" s="2" t="s">
        <v>115</v>
      </c>
      <c r="BH1993" s="2" t="s">
        <v>111</v>
      </c>
      <c r="BI1993" s="323">
        <v>45292</v>
      </c>
      <c r="BJ1993" s="323">
        <v>45382</v>
      </c>
      <c r="BK1993" s="324">
        <v>2183</v>
      </c>
      <c r="BL1993" s="325">
        <v>164.85</v>
      </c>
      <c r="BM1993" s="274">
        <f t="shared" si="584"/>
        <v>0.98479000000000005</v>
      </c>
      <c r="BN1993" s="326">
        <f t="shared" si="591"/>
        <v>167.39609459884846</v>
      </c>
      <c r="BO1993" s="296">
        <f t="shared" si="592"/>
        <v>167.39609459884846</v>
      </c>
      <c r="BP1993">
        <f t="shared" si="585"/>
        <v>1</v>
      </c>
      <c r="BR1993" s="332">
        <v>45007</v>
      </c>
      <c r="BS1993" s="2" t="s">
        <v>108</v>
      </c>
      <c r="BT1993" s="2" t="s">
        <v>135</v>
      </c>
      <c r="BU1993" s="323">
        <v>45658</v>
      </c>
      <c r="BV1993" s="323">
        <v>46022</v>
      </c>
      <c r="BW1993" s="324">
        <v>8760</v>
      </c>
      <c r="BX1993" s="325">
        <v>113.83</v>
      </c>
      <c r="BY1993" s="274">
        <f t="shared" si="586"/>
        <v>0.99051</v>
      </c>
      <c r="BZ1993" s="326">
        <f t="shared" si="593"/>
        <v>114.92059646040929</v>
      </c>
      <c r="CA1993" s="296" t="str">
        <f t="shared" si="594"/>
        <v/>
      </c>
    </row>
    <row r="1994" spans="34:79" x14ac:dyDescent="0.25">
      <c r="AH1994" s="332">
        <v>44645</v>
      </c>
      <c r="AI1994" s="2" t="s">
        <v>108</v>
      </c>
      <c r="AJ1994" s="2" t="s">
        <v>135</v>
      </c>
      <c r="AK1994" s="323">
        <v>45658</v>
      </c>
      <c r="AL1994" s="323">
        <v>46022</v>
      </c>
      <c r="AM1994" s="324">
        <v>8760</v>
      </c>
      <c r="AN1994" s="325">
        <v>95.38</v>
      </c>
      <c r="AO1994" s="274">
        <f t="shared" si="581"/>
        <v>1.02458</v>
      </c>
      <c r="AP1994" s="326">
        <f t="shared" si="587"/>
        <v>93.091803470690422</v>
      </c>
      <c r="AQ1994" s="296" t="str">
        <f t="shared" si="588"/>
        <v/>
      </c>
      <c r="AS1994" s="332">
        <v>44673</v>
      </c>
      <c r="AT1994" s="2" t="s">
        <v>115</v>
      </c>
      <c r="AU1994" s="2" t="s">
        <v>134</v>
      </c>
      <c r="AV1994" s="323">
        <v>45017</v>
      </c>
      <c r="AW1994" s="323">
        <v>45107</v>
      </c>
      <c r="AX1994" s="324">
        <v>2184</v>
      </c>
      <c r="AY1994" s="325">
        <v>185.5</v>
      </c>
      <c r="AZ1994" s="274">
        <f t="shared" si="582"/>
        <v>1.02172</v>
      </c>
      <c r="BA1994" s="326">
        <f t="shared" si="589"/>
        <v>181.55659084680735</v>
      </c>
      <c r="BB1994" s="296" t="str">
        <f t="shared" si="590"/>
        <v/>
      </c>
      <c r="BC1994" t="str">
        <f t="shared" si="583"/>
        <v/>
      </c>
      <c r="BF1994" s="332">
        <v>45035</v>
      </c>
      <c r="BG1994" s="2" t="s">
        <v>115</v>
      </c>
      <c r="BH1994" s="2" t="s">
        <v>117</v>
      </c>
      <c r="BI1994" s="323">
        <v>45383</v>
      </c>
      <c r="BJ1994" s="323">
        <v>45473</v>
      </c>
      <c r="BK1994" s="324">
        <v>2184</v>
      </c>
      <c r="BL1994" s="325">
        <v>132.71</v>
      </c>
      <c r="BM1994" s="274">
        <f t="shared" si="584"/>
        <v>0.98479000000000005</v>
      </c>
      <c r="BN1994" s="326">
        <f t="shared" si="591"/>
        <v>134.75969496034688</v>
      </c>
      <c r="BO1994" s="296">
        <f t="shared" si="592"/>
        <v>134.75969496034688</v>
      </c>
      <c r="BP1994">
        <f t="shared" si="585"/>
        <v>1</v>
      </c>
      <c r="BR1994" s="332">
        <v>45007</v>
      </c>
      <c r="BS1994" s="2" t="s">
        <v>108</v>
      </c>
      <c r="BT1994" s="2" t="s">
        <v>138</v>
      </c>
      <c r="BU1994" s="323">
        <v>46023</v>
      </c>
      <c r="BV1994" s="323">
        <v>46387</v>
      </c>
      <c r="BW1994" s="324">
        <v>8760</v>
      </c>
      <c r="BX1994" s="325">
        <v>102.86</v>
      </c>
      <c r="BY1994" s="274">
        <f t="shared" si="586"/>
        <v>0.99051</v>
      </c>
      <c r="BZ1994" s="326">
        <f t="shared" si="593"/>
        <v>103.84549373555038</v>
      </c>
      <c r="CA1994" s="296" t="str">
        <f t="shared" si="594"/>
        <v/>
      </c>
    </row>
    <row r="1995" spans="34:79" x14ac:dyDescent="0.25">
      <c r="AH1995" s="332">
        <v>44645</v>
      </c>
      <c r="AI1995" s="2" t="s">
        <v>108</v>
      </c>
      <c r="AJ1995" s="2" t="s">
        <v>138</v>
      </c>
      <c r="AK1995" s="323">
        <v>46023</v>
      </c>
      <c r="AL1995" s="323">
        <v>46387</v>
      </c>
      <c r="AM1995" s="324">
        <v>8760</v>
      </c>
      <c r="AN1995" s="325">
        <v>92.29</v>
      </c>
      <c r="AO1995" s="274">
        <f t="shared" si="581"/>
        <v>1.02458</v>
      </c>
      <c r="AP1995" s="326">
        <f t="shared" si="587"/>
        <v>90.075933553260853</v>
      </c>
      <c r="AQ1995" s="296" t="str">
        <f t="shared" si="588"/>
        <v/>
      </c>
      <c r="AS1995" s="332">
        <v>44673</v>
      </c>
      <c r="AT1995" s="2" t="s">
        <v>115</v>
      </c>
      <c r="AU1995" s="2" t="s">
        <v>137</v>
      </c>
      <c r="AV1995" s="323">
        <v>45108</v>
      </c>
      <c r="AW1995" s="323">
        <v>45199</v>
      </c>
      <c r="AX1995" s="324">
        <v>2208</v>
      </c>
      <c r="AY1995" s="325">
        <v>181.21</v>
      </c>
      <c r="AZ1995" s="274">
        <f t="shared" si="582"/>
        <v>1.02172</v>
      </c>
      <c r="BA1995" s="326">
        <f t="shared" si="589"/>
        <v>177.35778882668444</v>
      </c>
      <c r="BB1995" s="296" t="str">
        <f t="shared" si="590"/>
        <v/>
      </c>
      <c r="BC1995" t="str">
        <f t="shared" si="583"/>
        <v/>
      </c>
      <c r="BF1995" s="332">
        <v>45035</v>
      </c>
      <c r="BG1995" s="2" t="s">
        <v>115</v>
      </c>
      <c r="BH1995" s="2" t="s">
        <v>118</v>
      </c>
      <c r="BI1995" s="323">
        <v>45474</v>
      </c>
      <c r="BJ1995" s="323">
        <v>45565</v>
      </c>
      <c r="BK1995" s="324">
        <v>2208</v>
      </c>
      <c r="BL1995" s="325">
        <v>133.96</v>
      </c>
      <c r="BM1995" s="274">
        <f t="shared" si="584"/>
        <v>0.98479000000000005</v>
      </c>
      <c r="BN1995" s="326">
        <f t="shared" si="591"/>
        <v>136.02900110683495</v>
      </c>
      <c r="BO1995" s="296">
        <f t="shared" si="592"/>
        <v>136.02900110683495</v>
      </c>
      <c r="BP1995">
        <f t="shared" si="585"/>
        <v>1</v>
      </c>
      <c r="BR1995" s="332">
        <v>45007</v>
      </c>
      <c r="BS1995" s="2" t="s">
        <v>108</v>
      </c>
      <c r="BT1995" s="2" t="s">
        <v>141</v>
      </c>
      <c r="BU1995" s="323">
        <v>46388</v>
      </c>
      <c r="BV1995" s="323">
        <v>46752</v>
      </c>
      <c r="BW1995" s="324">
        <v>8760</v>
      </c>
      <c r="BX1995" s="325">
        <v>98.88</v>
      </c>
      <c r="BY1995" s="274">
        <f t="shared" si="586"/>
        <v>0.99051</v>
      </c>
      <c r="BZ1995" s="326">
        <f t="shared" si="593"/>
        <v>99.827361662174027</v>
      </c>
      <c r="CA1995" s="296" t="str">
        <f t="shared" si="594"/>
        <v/>
      </c>
    </row>
    <row r="1996" spans="34:79" x14ac:dyDescent="0.25">
      <c r="AH1996" s="332">
        <v>44645</v>
      </c>
      <c r="AI1996" s="2" t="s">
        <v>108</v>
      </c>
      <c r="AJ1996" s="2" t="s">
        <v>141</v>
      </c>
      <c r="AK1996" s="323">
        <v>46388</v>
      </c>
      <c r="AL1996" s="323">
        <v>46752</v>
      </c>
      <c r="AM1996" s="324">
        <v>8760</v>
      </c>
      <c r="AN1996" s="325">
        <v>90.77</v>
      </c>
      <c r="AO1996" s="274">
        <f t="shared" si="581"/>
        <v>1.02458</v>
      </c>
      <c r="AP1996" s="326">
        <f t="shared" si="587"/>
        <v>88.592398836596445</v>
      </c>
      <c r="AQ1996" s="296" t="str">
        <f t="shared" si="588"/>
        <v/>
      </c>
      <c r="AS1996" s="332">
        <v>44673</v>
      </c>
      <c r="AT1996" s="2" t="s">
        <v>115</v>
      </c>
      <c r="AU1996" s="2" t="s">
        <v>116</v>
      </c>
      <c r="AV1996" s="323">
        <v>45200</v>
      </c>
      <c r="AW1996" s="323">
        <v>45291</v>
      </c>
      <c r="AX1996" s="324">
        <v>2209</v>
      </c>
      <c r="AY1996" s="325">
        <v>210.55</v>
      </c>
      <c r="AZ1996" s="274">
        <f t="shared" si="582"/>
        <v>1.02172</v>
      </c>
      <c r="BA1996" s="326">
        <f t="shared" si="589"/>
        <v>206.07407117409861</v>
      </c>
      <c r="BB1996" s="296" t="str">
        <f t="shared" si="590"/>
        <v/>
      </c>
      <c r="BC1996">
        <f t="shared" si="583"/>
        <v>1</v>
      </c>
      <c r="BF1996" s="332">
        <v>45035</v>
      </c>
      <c r="BG1996" s="2" t="s">
        <v>115</v>
      </c>
      <c r="BH1996" s="2" t="s">
        <v>140</v>
      </c>
      <c r="BI1996" s="323">
        <v>45566</v>
      </c>
      <c r="BJ1996" s="323">
        <v>45657</v>
      </c>
      <c r="BK1996" s="324">
        <v>2209</v>
      </c>
      <c r="BL1996" s="325">
        <v>159.65</v>
      </c>
      <c r="BM1996" s="274">
        <f t="shared" si="584"/>
        <v>0.98479000000000005</v>
      </c>
      <c r="BN1996" s="326">
        <f t="shared" si="591"/>
        <v>162.11578102945805</v>
      </c>
      <c r="BO1996" s="296" t="str">
        <f t="shared" si="592"/>
        <v/>
      </c>
      <c r="BP1996" t="str">
        <f t="shared" si="585"/>
        <v/>
      </c>
      <c r="BR1996" s="332">
        <v>45007</v>
      </c>
      <c r="BS1996" s="2" t="s">
        <v>108</v>
      </c>
      <c r="BT1996" s="2" t="s">
        <v>143</v>
      </c>
      <c r="BU1996" s="323">
        <v>46753</v>
      </c>
      <c r="BV1996" s="323">
        <v>47118</v>
      </c>
      <c r="BW1996" s="324">
        <v>8784</v>
      </c>
      <c r="BX1996" s="325">
        <v>98.56</v>
      </c>
      <c r="BY1996" s="274">
        <f t="shared" si="586"/>
        <v>0.99051</v>
      </c>
      <c r="BZ1996" s="326">
        <f t="shared" si="593"/>
        <v>99.504295766827198</v>
      </c>
      <c r="CA1996" s="296" t="str">
        <f t="shared" si="594"/>
        <v/>
      </c>
    </row>
    <row r="1997" spans="34:79" x14ac:dyDescent="0.25">
      <c r="AH1997" s="332">
        <v>44645</v>
      </c>
      <c r="AI1997" s="2" t="s">
        <v>108</v>
      </c>
      <c r="AJ1997" s="2" t="s">
        <v>143</v>
      </c>
      <c r="AK1997" s="323">
        <v>46753</v>
      </c>
      <c r="AL1997" s="323">
        <v>47118</v>
      </c>
      <c r="AM1997" s="324">
        <v>8784</v>
      </c>
      <c r="AN1997" s="325">
        <v>90.37</v>
      </c>
      <c r="AO1997" s="274">
        <f t="shared" si="581"/>
        <v>1.02458</v>
      </c>
      <c r="AP1997" s="326">
        <f t="shared" si="587"/>
        <v>88.201994963790042</v>
      </c>
      <c r="AQ1997" s="296" t="str">
        <f t="shared" si="588"/>
        <v/>
      </c>
      <c r="AS1997" s="332">
        <v>44673</v>
      </c>
      <c r="AT1997" s="2" t="s">
        <v>115</v>
      </c>
      <c r="AU1997" s="2" t="s">
        <v>111</v>
      </c>
      <c r="AV1997" s="323">
        <v>45292</v>
      </c>
      <c r="AW1997" s="323">
        <v>45382</v>
      </c>
      <c r="AX1997" s="324">
        <v>2183</v>
      </c>
      <c r="AY1997" s="325">
        <v>215.53</v>
      </c>
      <c r="AZ1997" s="274">
        <f t="shared" si="582"/>
        <v>1.02172</v>
      </c>
      <c r="BA1997" s="326">
        <f t="shared" si="589"/>
        <v>210.94820498766785</v>
      </c>
      <c r="BB1997" s="296" t="str">
        <f t="shared" si="590"/>
        <v/>
      </c>
      <c r="BC1997">
        <f t="shared" si="583"/>
        <v>1</v>
      </c>
      <c r="BF1997" s="332">
        <v>45035</v>
      </c>
      <c r="BG1997" s="2" t="s">
        <v>115</v>
      </c>
      <c r="BH1997" s="2" t="s">
        <v>135</v>
      </c>
      <c r="BI1997" s="323">
        <v>45658</v>
      </c>
      <c r="BJ1997" s="323">
        <v>45747</v>
      </c>
      <c r="BK1997" s="324">
        <v>2159</v>
      </c>
      <c r="BL1997" s="325">
        <v>158.31</v>
      </c>
      <c r="BM1997" s="274">
        <f t="shared" si="584"/>
        <v>0.98479000000000005</v>
      </c>
      <c r="BN1997" s="326">
        <f t="shared" si="591"/>
        <v>160.75508484042282</v>
      </c>
      <c r="BO1997" s="296" t="str">
        <f t="shared" si="592"/>
        <v/>
      </c>
      <c r="BP1997" t="str">
        <f t="shared" si="585"/>
        <v/>
      </c>
      <c r="BR1997" s="332">
        <v>45007</v>
      </c>
      <c r="BS1997" s="2" t="s">
        <v>108</v>
      </c>
      <c r="BT1997" s="2" t="s">
        <v>146</v>
      </c>
      <c r="BU1997" s="323">
        <v>47119</v>
      </c>
      <c r="BV1997" s="323">
        <v>47483</v>
      </c>
      <c r="BW1997" s="324">
        <v>8760</v>
      </c>
      <c r="BX1997" s="325">
        <v>95.31</v>
      </c>
      <c r="BY1997" s="274">
        <f t="shared" si="586"/>
        <v>0.99051</v>
      </c>
      <c r="BZ1997" s="326">
        <f t="shared" si="593"/>
        <v>96.223157767210836</v>
      </c>
      <c r="CA1997" s="296" t="str">
        <f t="shared" si="594"/>
        <v/>
      </c>
    </row>
    <row r="1998" spans="34:79" x14ac:dyDescent="0.25">
      <c r="AH1998" s="332">
        <v>44645</v>
      </c>
      <c r="AI1998" s="2" t="s">
        <v>108</v>
      </c>
      <c r="AJ1998" s="2" t="s">
        <v>146</v>
      </c>
      <c r="AK1998" s="323">
        <v>47119</v>
      </c>
      <c r="AL1998" s="323">
        <v>47483</v>
      </c>
      <c r="AM1998" s="324">
        <v>8760</v>
      </c>
      <c r="AN1998" s="325">
        <v>89.73</v>
      </c>
      <c r="AO1998" s="274">
        <f t="shared" si="581"/>
        <v>1.02458</v>
      </c>
      <c r="AP1998" s="326">
        <f t="shared" si="587"/>
        <v>87.577348767299767</v>
      </c>
      <c r="AQ1998" s="296" t="str">
        <f t="shared" si="588"/>
        <v/>
      </c>
      <c r="AS1998" s="332">
        <v>44673</v>
      </c>
      <c r="AT1998" s="2" t="s">
        <v>115</v>
      </c>
      <c r="AU1998" s="2" t="s">
        <v>117</v>
      </c>
      <c r="AV1998" s="323">
        <v>45383</v>
      </c>
      <c r="AW1998" s="323">
        <v>45473</v>
      </c>
      <c r="AX1998" s="324">
        <v>2184</v>
      </c>
      <c r="AY1998" s="325">
        <v>150</v>
      </c>
      <c r="AZ1998" s="274">
        <f t="shared" si="582"/>
        <v>1.02172</v>
      </c>
      <c r="BA1998" s="326">
        <f t="shared" si="589"/>
        <v>146.81125944485768</v>
      </c>
      <c r="BB1998" s="296" t="str">
        <f t="shared" si="590"/>
        <v/>
      </c>
      <c r="BC1998">
        <f t="shared" si="583"/>
        <v>1</v>
      </c>
      <c r="BF1998" s="332">
        <v>45035</v>
      </c>
      <c r="BG1998" s="2" t="s">
        <v>115</v>
      </c>
      <c r="BH1998" s="2" t="s">
        <v>145</v>
      </c>
      <c r="BI1998" s="323">
        <v>45748</v>
      </c>
      <c r="BJ1998" s="323">
        <v>45838</v>
      </c>
      <c r="BK1998" s="324">
        <v>2184</v>
      </c>
      <c r="BL1998" s="325">
        <v>103.28</v>
      </c>
      <c r="BM1998" s="274">
        <f t="shared" si="584"/>
        <v>0.98479000000000005</v>
      </c>
      <c r="BN1998" s="326">
        <f t="shared" si="591"/>
        <v>104.87515104743143</v>
      </c>
      <c r="BO1998" s="296" t="str">
        <f t="shared" si="592"/>
        <v/>
      </c>
      <c r="BP1998" t="str">
        <f t="shared" si="585"/>
        <v/>
      </c>
      <c r="BR1998" s="332">
        <v>45007</v>
      </c>
      <c r="BS1998" s="2" t="s">
        <v>108</v>
      </c>
      <c r="BT1998" s="2" t="s">
        <v>149</v>
      </c>
      <c r="BU1998" s="323">
        <v>47484</v>
      </c>
      <c r="BV1998" s="323">
        <v>47848</v>
      </c>
      <c r="BW1998" s="324">
        <v>8760</v>
      </c>
      <c r="BX1998" s="325">
        <v>97.41</v>
      </c>
      <c r="BY1998" s="274">
        <f t="shared" si="586"/>
        <v>0.99051</v>
      </c>
      <c r="BZ1998" s="326">
        <f t="shared" si="593"/>
        <v>98.34327770542447</v>
      </c>
      <c r="CA1998" s="296" t="str">
        <f t="shared" si="594"/>
        <v/>
      </c>
    </row>
    <row r="1999" spans="34:79" x14ac:dyDescent="0.25">
      <c r="AH1999" s="332">
        <v>44645</v>
      </c>
      <c r="AI1999" s="2" t="s">
        <v>108</v>
      </c>
      <c r="AJ1999" s="2" t="s">
        <v>149</v>
      </c>
      <c r="AK1999" s="323">
        <v>47484</v>
      </c>
      <c r="AL1999" s="323">
        <v>47848</v>
      </c>
      <c r="AM1999" s="324">
        <v>8760</v>
      </c>
      <c r="AN1999" s="325">
        <v>89.17</v>
      </c>
      <c r="AO1999" s="274">
        <f t="shared" si="581"/>
        <v>1.02458</v>
      </c>
      <c r="AP1999" s="326">
        <f t="shared" si="587"/>
        <v>87.030783345370779</v>
      </c>
      <c r="AQ1999" s="296" t="str">
        <f t="shared" si="588"/>
        <v/>
      </c>
      <c r="AS1999" s="332">
        <v>44673</v>
      </c>
      <c r="AT1999" s="2" t="s">
        <v>115</v>
      </c>
      <c r="AU1999" s="2" t="s">
        <v>118</v>
      </c>
      <c r="AV1999" s="323">
        <v>45474</v>
      </c>
      <c r="AW1999" s="323">
        <v>45565</v>
      </c>
      <c r="AX1999" s="324">
        <v>2208</v>
      </c>
      <c r="AY1999" s="325">
        <v>150</v>
      </c>
      <c r="AZ1999" s="274">
        <f t="shared" si="582"/>
        <v>1.02172</v>
      </c>
      <c r="BA1999" s="326">
        <f t="shared" si="589"/>
        <v>146.81125944485768</v>
      </c>
      <c r="BB1999" s="296" t="str">
        <f t="shared" si="590"/>
        <v/>
      </c>
      <c r="BC1999">
        <f t="shared" si="583"/>
        <v>1</v>
      </c>
      <c r="BF1999" s="332">
        <v>45035</v>
      </c>
      <c r="BG1999" s="2" t="s">
        <v>115</v>
      </c>
      <c r="BH1999" s="2" t="s">
        <v>148</v>
      </c>
      <c r="BI1999" s="323">
        <v>45839</v>
      </c>
      <c r="BJ1999" s="323">
        <v>45930</v>
      </c>
      <c r="BK1999" s="324">
        <v>2208</v>
      </c>
      <c r="BL1999" s="325">
        <v>102.59</v>
      </c>
      <c r="BM1999" s="274">
        <f t="shared" si="584"/>
        <v>0.98479000000000005</v>
      </c>
      <c r="BN1999" s="326">
        <f t="shared" si="591"/>
        <v>104.17449405457</v>
      </c>
      <c r="BO1999" s="296" t="str">
        <f t="shared" si="592"/>
        <v/>
      </c>
      <c r="BP1999" t="str">
        <f t="shared" si="585"/>
        <v/>
      </c>
      <c r="BR1999" s="332">
        <v>45007</v>
      </c>
      <c r="BS1999" s="2" t="s">
        <v>108</v>
      </c>
      <c r="BT1999" s="2" t="s">
        <v>153</v>
      </c>
      <c r="BU1999" s="323">
        <v>47849</v>
      </c>
      <c r="BV1999" s="323">
        <v>48213</v>
      </c>
      <c r="BW1999" s="324">
        <v>8760</v>
      </c>
      <c r="BX1999" s="325">
        <v>97.49</v>
      </c>
      <c r="BY1999" s="274">
        <f t="shared" si="586"/>
        <v>0.99051</v>
      </c>
      <c r="BZ1999" s="326">
        <f t="shared" si="593"/>
        <v>98.424044179261188</v>
      </c>
      <c r="CA1999" s="296" t="str">
        <f t="shared" si="594"/>
        <v/>
      </c>
    </row>
    <row r="2000" spans="34:79" x14ac:dyDescent="0.25">
      <c r="AH2000" s="332">
        <v>44645</v>
      </c>
      <c r="AI2000" s="2" t="s">
        <v>108</v>
      </c>
      <c r="AJ2000" s="2" t="s">
        <v>153</v>
      </c>
      <c r="AK2000" s="323">
        <v>47849</v>
      </c>
      <c r="AL2000" s="323">
        <v>48213</v>
      </c>
      <c r="AM2000" s="324">
        <v>8760</v>
      </c>
      <c r="AN2000" s="325">
        <v>88.6</v>
      </c>
      <c r="AO2000" s="274">
        <f t="shared" si="581"/>
        <v>1.02458</v>
      </c>
      <c r="AP2000" s="326">
        <f t="shared" si="587"/>
        <v>86.474457826621631</v>
      </c>
      <c r="AQ2000" s="296" t="str">
        <f t="shared" si="588"/>
        <v/>
      </c>
      <c r="AS2000" s="332">
        <v>44673</v>
      </c>
      <c r="AT2000" s="2" t="s">
        <v>115</v>
      </c>
      <c r="AU2000" s="2" t="s">
        <v>140</v>
      </c>
      <c r="AV2000" s="323">
        <v>45566</v>
      </c>
      <c r="AW2000" s="323">
        <v>45657</v>
      </c>
      <c r="AX2000" s="324">
        <v>2209</v>
      </c>
      <c r="AY2000" s="325">
        <v>175.51</v>
      </c>
      <c r="AZ2000" s="274">
        <f t="shared" si="582"/>
        <v>1.02172</v>
      </c>
      <c r="BA2000" s="326">
        <f t="shared" si="589"/>
        <v>171.77896096777982</v>
      </c>
      <c r="BB2000" s="296" t="str">
        <f t="shared" si="590"/>
        <v/>
      </c>
      <c r="BC2000" t="str">
        <f t="shared" si="583"/>
        <v/>
      </c>
      <c r="BF2000" s="332">
        <v>45035</v>
      </c>
      <c r="BG2000" s="2" t="s">
        <v>115</v>
      </c>
      <c r="BH2000" s="2" t="s">
        <v>152</v>
      </c>
      <c r="BI2000" s="323">
        <v>45931</v>
      </c>
      <c r="BJ2000" s="323">
        <v>46022</v>
      </c>
      <c r="BK2000" s="324">
        <v>2209</v>
      </c>
      <c r="BL2000" s="325">
        <v>143.91999999999999</v>
      </c>
      <c r="BM2000" s="274">
        <f t="shared" si="584"/>
        <v>0.98479000000000005</v>
      </c>
      <c r="BN2000" s="326">
        <f t="shared" si="591"/>
        <v>146.142832482052</v>
      </c>
      <c r="BO2000" s="296" t="str">
        <f t="shared" si="592"/>
        <v/>
      </c>
      <c r="BP2000" t="str">
        <f t="shared" si="585"/>
        <v/>
      </c>
      <c r="BR2000" s="332">
        <v>45007</v>
      </c>
      <c r="BS2000" s="2" t="s">
        <v>108</v>
      </c>
      <c r="BT2000" s="2" t="s">
        <v>155</v>
      </c>
      <c r="BU2000" s="323">
        <v>48214</v>
      </c>
      <c r="BV2000" s="323">
        <v>48579</v>
      </c>
      <c r="BW2000" s="324">
        <v>8784</v>
      </c>
      <c r="BX2000" s="325">
        <v>97.26</v>
      </c>
      <c r="BY2000" s="274">
        <f t="shared" si="586"/>
        <v>0.99051</v>
      </c>
      <c r="BZ2000" s="326">
        <f t="shared" si="593"/>
        <v>98.191840566980645</v>
      </c>
      <c r="CA2000" s="296" t="str">
        <f t="shared" si="594"/>
        <v/>
      </c>
    </row>
    <row r="2001" spans="34:79" x14ac:dyDescent="0.25">
      <c r="AH2001" s="332">
        <v>44645</v>
      </c>
      <c r="AI2001" s="2" t="s">
        <v>108</v>
      </c>
      <c r="AJ2001" s="2" t="s">
        <v>155</v>
      </c>
      <c r="AK2001" s="323">
        <v>48214</v>
      </c>
      <c r="AL2001" s="323">
        <v>48579</v>
      </c>
      <c r="AM2001" s="324">
        <v>8784</v>
      </c>
      <c r="AN2001" s="325">
        <v>88.02</v>
      </c>
      <c r="AO2001" s="274">
        <f t="shared" si="581"/>
        <v>1.02458</v>
      </c>
      <c r="AP2001" s="326">
        <f t="shared" si="587"/>
        <v>85.908372211052324</v>
      </c>
      <c r="AQ2001" s="296" t="str">
        <f t="shared" si="588"/>
        <v/>
      </c>
      <c r="AS2001" s="332">
        <v>44673</v>
      </c>
      <c r="AT2001" s="2" t="s">
        <v>115</v>
      </c>
      <c r="AU2001" s="2" t="s">
        <v>135</v>
      </c>
      <c r="AV2001" s="323">
        <v>45658</v>
      </c>
      <c r="AW2001" s="323">
        <v>45747</v>
      </c>
      <c r="AX2001" s="324">
        <v>2159</v>
      </c>
      <c r="AY2001" s="325"/>
      <c r="AZ2001" s="274">
        <f t="shared" si="582"/>
        <v>1.02172</v>
      </c>
      <c r="BA2001" s="326" t="str">
        <f t="shared" si="589"/>
        <v/>
      </c>
      <c r="BB2001" s="296" t="str">
        <f t="shared" si="590"/>
        <v/>
      </c>
      <c r="BC2001" t="str">
        <f t="shared" si="583"/>
        <v/>
      </c>
      <c r="BF2001" s="332">
        <v>45035</v>
      </c>
      <c r="BG2001" s="2" t="s">
        <v>115</v>
      </c>
      <c r="BH2001" s="2" t="s">
        <v>138</v>
      </c>
      <c r="BI2001" s="323">
        <v>46023</v>
      </c>
      <c r="BJ2001" s="323">
        <v>46112</v>
      </c>
      <c r="BK2001" s="324">
        <v>2159</v>
      </c>
      <c r="BL2001" s="325"/>
      <c r="BM2001" s="274">
        <f t="shared" si="584"/>
        <v>0.98479000000000005</v>
      </c>
      <c r="BN2001" s="326" t="str">
        <f t="shared" si="591"/>
        <v/>
      </c>
      <c r="BO2001" s="296" t="str">
        <f t="shared" si="592"/>
        <v/>
      </c>
      <c r="BP2001" t="str">
        <f t="shared" si="585"/>
        <v/>
      </c>
      <c r="BR2001" s="332">
        <v>45007</v>
      </c>
      <c r="BS2001" s="2" t="s">
        <v>108</v>
      </c>
      <c r="BT2001" s="2" t="s">
        <v>158</v>
      </c>
      <c r="BU2001" s="323">
        <v>48580</v>
      </c>
      <c r="BV2001" s="323">
        <v>48944</v>
      </c>
      <c r="BW2001" s="324">
        <v>8760</v>
      </c>
      <c r="BX2001" s="325">
        <v>97.16</v>
      </c>
      <c r="BY2001" s="274">
        <f t="shared" si="586"/>
        <v>0.99051</v>
      </c>
      <c r="BZ2001" s="326">
        <f t="shared" si="593"/>
        <v>98.090882474684761</v>
      </c>
      <c r="CA2001" s="296" t="str">
        <f t="shared" si="594"/>
        <v/>
      </c>
    </row>
    <row r="2002" spans="34:79" x14ac:dyDescent="0.25">
      <c r="AH2002" s="332">
        <v>44644</v>
      </c>
      <c r="AI2002" s="2" t="s">
        <v>108</v>
      </c>
      <c r="AJ2002" s="2" t="s">
        <v>110</v>
      </c>
      <c r="AK2002" s="323">
        <v>44927</v>
      </c>
      <c r="AL2002" s="323">
        <v>45291</v>
      </c>
      <c r="AM2002" s="324">
        <v>8760</v>
      </c>
      <c r="AN2002" s="325">
        <v>174.94</v>
      </c>
      <c r="AO2002" s="274">
        <f t="shared" si="581"/>
        <v>1.02458</v>
      </c>
      <c r="AP2002" s="326">
        <f t="shared" si="587"/>
        <v>170.74313377188702</v>
      </c>
      <c r="AQ2002" s="296" t="str">
        <f t="shared" si="588"/>
        <v/>
      </c>
      <c r="AS2002" s="332">
        <v>44672</v>
      </c>
      <c r="AT2002" s="2" t="s">
        <v>115</v>
      </c>
      <c r="AU2002" s="2" t="s">
        <v>200</v>
      </c>
      <c r="AV2002" s="323">
        <v>44743</v>
      </c>
      <c r="AW2002" s="323">
        <v>44834</v>
      </c>
      <c r="AX2002" s="324">
        <v>2208</v>
      </c>
      <c r="AY2002" s="325">
        <v>234.9</v>
      </c>
      <c r="AZ2002" s="274">
        <f t="shared" si="582"/>
        <v>1.02172</v>
      </c>
      <c r="BA2002" s="326">
        <f t="shared" si="589"/>
        <v>229.90643229064716</v>
      </c>
      <c r="BB2002" s="296" t="str">
        <f t="shared" si="590"/>
        <v/>
      </c>
      <c r="BC2002" t="str">
        <f t="shared" si="583"/>
        <v/>
      </c>
      <c r="BF2002" s="332">
        <v>45034</v>
      </c>
      <c r="BG2002" s="2" t="s">
        <v>115</v>
      </c>
      <c r="BH2002" s="2" t="s">
        <v>137</v>
      </c>
      <c r="BI2002" s="323">
        <v>45108</v>
      </c>
      <c r="BJ2002" s="323">
        <v>45199</v>
      </c>
      <c r="BK2002" s="324">
        <v>2208</v>
      </c>
      <c r="BL2002" s="325">
        <v>121.64</v>
      </c>
      <c r="BM2002" s="274">
        <f t="shared" si="584"/>
        <v>0.98479000000000005</v>
      </c>
      <c r="BN2002" s="326">
        <f t="shared" si="591"/>
        <v>123.51871972704841</v>
      </c>
      <c r="BO2002" s="296" t="str">
        <f t="shared" si="592"/>
        <v/>
      </c>
      <c r="BP2002" t="str">
        <f t="shared" si="585"/>
        <v/>
      </c>
      <c r="BR2002" s="332">
        <v>45006</v>
      </c>
      <c r="BS2002" s="2" t="s">
        <v>108</v>
      </c>
      <c r="BT2002" s="2" t="s">
        <v>111</v>
      </c>
      <c r="BU2002" s="323">
        <v>45292</v>
      </c>
      <c r="BV2002" s="323">
        <v>45657</v>
      </c>
      <c r="BW2002" s="324">
        <v>8784</v>
      </c>
      <c r="BX2002" s="325">
        <v>137.81</v>
      </c>
      <c r="BY2002" s="274">
        <f t="shared" si="586"/>
        <v>0.99051</v>
      </c>
      <c r="BZ2002" s="326">
        <f t="shared" si="593"/>
        <v>139.13034699296321</v>
      </c>
      <c r="CA2002" s="296">
        <f t="shared" si="594"/>
        <v>139.13034699296321</v>
      </c>
    </row>
    <row r="2003" spans="34:79" x14ac:dyDescent="0.25">
      <c r="AH2003" s="332">
        <v>44644</v>
      </c>
      <c r="AI2003" s="2" t="s">
        <v>108</v>
      </c>
      <c r="AJ2003" s="2" t="s">
        <v>111</v>
      </c>
      <c r="AK2003" s="323">
        <v>45292</v>
      </c>
      <c r="AL2003" s="323">
        <v>45657</v>
      </c>
      <c r="AM2003" s="324">
        <v>8784</v>
      </c>
      <c r="AN2003" s="325">
        <v>122.25</v>
      </c>
      <c r="AO2003" s="274">
        <f t="shared" si="581"/>
        <v>1.02458</v>
      </c>
      <c r="AP2003" s="326">
        <f t="shared" si="587"/>
        <v>119.31718362646157</v>
      </c>
      <c r="AQ2003" s="296">
        <f t="shared" si="588"/>
        <v>119.31718362646157</v>
      </c>
      <c r="AS2003" s="332">
        <v>44672</v>
      </c>
      <c r="AT2003" s="2" t="s">
        <v>115</v>
      </c>
      <c r="AU2003" s="2" t="s">
        <v>186</v>
      </c>
      <c r="AV2003" s="323">
        <v>44835</v>
      </c>
      <c r="AW2003" s="323">
        <v>44926</v>
      </c>
      <c r="AX2003" s="324">
        <v>2209</v>
      </c>
      <c r="AY2003" s="325">
        <v>249.78</v>
      </c>
      <c r="AZ2003" s="274">
        <f t="shared" si="582"/>
        <v>1.02172</v>
      </c>
      <c r="BA2003" s="326">
        <f t="shared" si="589"/>
        <v>244.47010922757704</v>
      </c>
      <c r="BB2003" s="296" t="str">
        <f t="shared" si="590"/>
        <v/>
      </c>
      <c r="BC2003" t="str">
        <f t="shared" si="583"/>
        <v/>
      </c>
      <c r="BF2003" s="332">
        <v>45034</v>
      </c>
      <c r="BG2003" s="2" t="s">
        <v>115</v>
      </c>
      <c r="BH2003" s="2" t="s">
        <v>116</v>
      </c>
      <c r="BI2003" s="323">
        <v>45200</v>
      </c>
      <c r="BJ2003" s="323">
        <v>45291</v>
      </c>
      <c r="BK2003" s="324">
        <v>2209</v>
      </c>
      <c r="BL2003" s="325">
        <v>151.99</v>
      </c>
      <c r="BM2003" s="274">
        <f t="shared" si="584"/>
        <v>0.98479000000000005</v>
      </c>
      <c r="BN2003" s="326">
        <f t="shared" si="591"/>
        <v>154.33747296377908</v>
      </c>
      <c r="BO2003" s="296">
        <f t="shared" si="592"/>
        <v>154.33747296377908</v>
      </c>
      <c r="BP2003">
        <f t="shared" si="585"/>
        <v>1</v>
      </c>
      <c r="BR2003" s="332">
        <v>45006</v>
      </c>
      <c r="BS2003" s="2" t="s">
        <v>108</v>
      </c>
      <c r="BT2003" s="2" t="s">
        <v>135</v>
      </c>
      <c r="BU2003" s="323">
        <v>45658</v>
      </c>
      <c r="BV2003" s="323">
        <v>46022</v>
      </c>
      <c r="BW2003" s="324">
        <v>8760</v>
      </c>
      <c r="BX2003" s="325">
        <v>114.5</v>
      </c>
      <c r="BY2003" s="274">
        <f t="shared" si="586"/>
        <v>0.99051</v>
      </c>
      <c r="BZ2003" s="326">
        <f t="shared" si="593"/>
        <v>115.59701567879173</v>
      </c>
      <c r="CA2003" s="296" t="str">
        <f t="shared" si="594"/>
        <v/>
      </c>
    </row>
    <row r="2004" spans="34:79" x14ac:dyDescent="0.25">
      <c r="AH2004" s="332">
        <v>44644</v>
      </c>
      <c r="AI2004" s="2" t="s">
        <v>108</v>
      </c>
      <c r="AJ2004" s="2" t="s">
        <v>135</v>
      </c>
      <c r="AK2004" s="323">
        <v>45658</v>
      </c>
      <c r="AL2004" s="323">
        <v>46022</v>
      </c>
      <c r="AM2004" s="324">
        <v>8760</v>
      </c>
      <c r="AN2004" s="325">
        <v>98</v>
      </c>
      <c r="AO2004" s="274">
        <f t="shared" si="581"/>
        <v>1.02458</v>
      </c>
      <c r="AP2004" s="326">
        <f t="shared" si="587"/>
        <v>95.648948837572462</v>
      </c>
      <c r="AQ2004" s="296" t="str">
        <f t="shared" si="588"/>
        <v/>
      </c>
      <c r="AS2004" s="332">
        <v>44672</v>
      </c>
      <c r="AT2004" s="2" t="s">
        <v>115</v>
      </c>
      <c r="AU2004" s="2" t="s">
        <v>110</v>
      </c>
      <c r="AV2004" s="323">
        <v>44927</v>
      </c>
      <c r="AW2004" s="323">
        <v>45016</v>
      </c>
      <c r="AX2004" s="324">
        <v>2159</v>
      </c>
      <c r="AY2004" s="325">
        <v>246.99</v>
      </c>
      <c r="AZ2004" s="274">
        <f t="shared" si="582"/>
        <v>1.02172</v>
      </c>
      <c r="BA2004" s="326">
        <f t="shared" si="589"/>
        <v>241.7394198019027</v>
      </c>
      <c r="BB2004" s="296" t="str">
        <f t="shared" si="590"/>
        <v/>
      </c>
      <c r="BC2004" t="str">
        <f t="shared" si="583"/>
        <v/>
      </c>
      <c r="BF2004" s="332">
        <v>45034</v>
      </c>
      <c r="BG2004" s="2" t="s">
        <v>115</v>
      </c>
      <c r="BH2004" s="2" t="s">
        <v>111</v>
      </c>
      <c r="BI2004" s="323">
        <v>45292</v>
      </c>
      <c r="BJ2004" s="323">
        <v>45382</v>
      </c>
      <c r="BK2004" s="324">
        <v>2183</v>
      </c>
      <c r="BL2004" s="325">
        <v>167.53</v>
      </c>
      <c r="BM2004" s="274">
        <f t="shared" si="584"/>
        <v>0.98479000000000005</v>
      </c>
      <c r="BN2004" s="326">
        <f t="shared" si="591"/>
        <v>170.11748697691894</v>
      </c>
      <c r="BO2004" s="296">
        <f t="shared" si="592"/>
        <v>170.11748697691894</v>
      </c>
      <c r="BP2004">
        <f t="shared" si="585"/>
        <v>1</v>
      </c>
      <c r="BR2004" s="332">
        <v>45006</v>
      </c>
      <c r="BS2004" s="2" t="s">
        <v>108</v>
      </c>
      <c r="BT2004" s="2" t="s">
        <v>138</v>
      </c>
      <c r="BU2004" s="323">
        <v>46023</v>
      </c>
      <c r="BV2004" s="323">
        <v>46387</v>
      </c>
      <c r="BW2004" s="324">
        <v>8760</v>
      </c>
      <c r="BX2004" s="325">
        <v>104.47</v>
      </c>
      <c r="BY2004" s="274">
        <f t="shared" si="586"/>
        <v>0.99051</v>
      </c>
      <c r="BZ2004" s="326">
        <f t="shared" si="593"/>
        <v>105.47091902151416</v>
      </c>
      <c r="CA2004" s="296" t="str">
        <f t="shared" si="594"/>
        <v/>
      </c>
    </row>
    <row r="2005" spans="34:79" x14ac:dyDescent="0.25">
      <c r="AH2005" s="332">
        <v>44644</v>
      </c>
      <c r="AI2005" s="2" t="s">
        <v>108</v>
      </c>
      <c r="AJ2005" s="2" t="s">
        <v>138</v>
      </c>
      <c r="AK2005" s="323">
        <v>46023</v>
      </c>
      <c r="AL2005" s="323">
        <v>46387</v>
      </c>
      <c r="AM2005" s="324">
        <v>8760</v>
      </c>
      <c r="AN2005" s="325">
        <v>92.88</v>
      </c>
      <c r="AO2005" s="274">
        <f t="shared" si="581"/>
        <v>1.02458</v>
      </c>
      <c r="AP2005" s="326">
        <f t="shared" si="587"/>
        <v>90.651779265650305</v>
      </c>
      <c r="AQ2005" s="296" t="str">
        <f t="shared" si="588"/>
        <v/>
      </c>
      <c r="AS2005" s="332">
        <v>44672</v>
      </c>
      <c r="AT2005" s="2" t="s">
        <v>115</v>
      </c>
      <c r="AU2005" s="2" t="s">
        <v>134</v>
      </c>
      <c r="AV2005" s="323">
        <v>45017</v>
      </c>
      <c r="AW2005" s="323">
        <v>45107</v>
      </c>
      <c r="AX2005" s="324">
        <v>2184</v>
      </c>
      <c r="AY2005" s="325">
        <v>185.5</v>
      </c>
      <c r="AZ2005" s="274">
        <f t="shared" si="582"/>
        <v>1.02172</v>
      </c>
      <c r="BA2005" s="326">
        <f t="shared" si="589"/>
        <v>181.55659084680735</v>
      </c>
      <c r="BB2005" s="296" t="str">
        <f t="shared" si="590"/>
        <v/>
      </c>
      <c r="BC2005" t="str">
        <f t="shared" si="583"/>
        <v/>
      </c>
      <c r="BF2005" s="332">
        <v>45034</v>
      </c>
      <c r="BG2005" s="2" t="s">
        <v>115</v>
      </c>
      <c r="BH2005" s="2" t="s">
        <v>117</v>
      </c>
      <c r="BI2005" s="323">
        <v>45383</v>
      </c>
      <c r="BJ2005" s="323">
        <v>45473</v>
      </c>
      <c r="BK2005" s="324">
        <v>2184</v>
      </c>
      <c r="BL2005" s="325">
        <v>135.53</v>
      </c>
      <c r="BM2005" s="274">
        <f t="shared" si="584"/>
        <v>0.98479000000000005</v>
      </c>
      <c r="BN2005" s="326">
        <f t="shared" si="591"/>
        <v>137.62324962682399</v>
      </c>
      <c r="BO2005" s="296">
        <f t="shared" si="592"/>
        <v>137.62324962682399</v>
      </c>
      <c r="BP2005">
        <f t="shared" si="585"/>
        <v>1</v>
      </c>
      <c r="BR2005" s="332">
        <v>45006</v>
      </c>
      <c r="BS2005" s="2" t="s">
        <v>108</v>
      </c>
      <c r="BT2005" s="2" t="s">
        <v>141</v>
      </c>
      <c r="BU2005" s="323">
        <v>46388</v>
      </c>
      <c r="BV2005" s="323">
        <v>46752</v>
      </c>
      <c r="BW2005" s="324">
        <v>8760</v>
      </c>
      <c r="BX2005" s="325">
        <v>99.39</v>
      </c>
      <c r="BY2005" s="274">
        <f t="shared" si="586"/>
        <v>0.99051</v>
      </c>
      <c r="BZ2005" s="326">
        <f t="shared" si="593"/>
        <v>100.34224793288305</v>
      </c>
      <c r="CA2005" s="296" t="str">
        <f t="shared" si="594"/>
        <v/>
      </c>
    </row>
    <row r="2006" spans="34:79" x14ac:dyDescent="0.25">
      <c r="AH2006" s="332">
        <v>44644</v>
      </c>
      <c r="AI2006" s="2" t="s">
        <v>108</v>
      </c>
      <c r="AJ2006" s="2" t="s">
        <v>141</v>
      </c>
      <c r="AK2006" s="323">
        <v>46388</v>
      </c>
      <c r="AL2006" s="323">
        <v>46752</v>
      </c>
      <c r="AM2006" s="324">
        <v>8760</v>
      </c>
      <c r="AN2006" s="325">
        <v>91.33</v>
      </c>
      <c r="AO2006" s="274">
        <f t="shared" ref="AO2006:AO2069" si="595">VLOOKUP(CONCATENATE(YEAR(AH2006),"-",MONTH(AH2006)),$A$22:$B$69,2,0)</f>
        <v>1.02458</v>
      </c>
      <c r="AP2006" s="326">
        <f t="shared" si="587"/>
        <v>89.138964258525434</v>
      </c>
      <c r="AQ2006" s="296" t="str">
        <f t="shared" si="588"/>
        <v/>
      </c>
      <c r="AS2006" s="332">
        <v>44672</v>
      </c>
      <c r="AT2006" s="2" t="s">
        <v>115</v>
      </c>
      <c r="AU2006" s="2" t="s">
        <v>137</v>
      </c>
      <c r="AV2006" s="323">
        <v>45108</v>
      </c>
      <c r="AW2006" s="323">
        <v>45199</v>
      </c>
      <c r="AX2006" s="324">
        <v>2208</v>
      </c>
      <c r="AY2006" s="325">
        <v>181.59</v>
      </c>
      <c r="AZ2006" s="274">
        <f t="shared" ref="AZ2006:AZ2069" si="596">VLOOKUP(CONCATENATE(YEAR(AS2006),"-",MONTH(AS2006)),$A$22:$B$69,2,0)</f>
        <v>1.02172</v>
      </c>
      <c r="BA2006" s="326">
        <f t="shared" si="589"/>
        <v>177.72971068394472</v>
      </c>
      <c r="BB2006" s="296" t="str">
        <f t="shared" si="590"/>
        <v/>
      </c>
      <c r="BC2006" t="str">
        <f t="shared" ref="BC2006:BC2069" si="597">IF(OR(AU2006=AU$16,AU2006=AV$16,AU2006=AW$16,AU2006=AX$16),1,"")</f>
        <v/>
      </c>
      <c r="BF2006" s="332">
        <v>45034</v>
      </c>
      <c r="BG2006" s="2" t="s">
        <v>115</v>
      </c>
      <c r="BH2006" s="2" t="s">
        <v>118</v>
      </c>
      <c r="BI2006" s="323">
        <v>45474</v>
      </c>
      <c r="BJ2006" s="323">
        <v>45565</v>
      </c>
      <c r="BK2006" s="324">
        <v>2208</v>
      </c>
      <c r="BL2006" s="325">
        <v>137.44</v>
      </c>
      <c r="BM2006" s="274">
        <f t="shared" ref="BM2006:BM2069" si="598">VLOOKUP(CONCATENATE(YEAR(BF2006),"-",MONTH(BF2006)),$A$22:$B$69,2,0)</f>
        <v>0.98479000000000005</v>
      </c>
      <c r="BN2006" s="326">
        <f t="shared" si="591"/>
        <v>139.56274941865777</v>
      </c>
      <c r="BO2006" s="296">
        <f t="shared" si="592"/>
        <v>139.56274941865777</v>
      </c>
      <c r="BP2006">
        <f t="shared" ref="BP2006:BP2069" si="599">IF(OR(BH2006=BH$16,BH2006=BI$16,BH2006=BJ$16,BH2006=BK$16),1,"")</f>
        <v>1</v>
      </c>
      <c r="BR2006" s="332">
        <v>45006</v>
      </c>
      <c r="BS2006" s="2" t="s">
        <v>108</v>
      </c>
      <c r="BT2006" s="2" t="s">
        <v>143</v>
      </c>
      <c r="BU2006" s="323">
        <v>46753</v>
      </c>
      <c r="BV2006" s="323">
        <v>47118</v>
      </c>
      <c r="BW2006" s="324">
        <v>8784</v>
      </c>
      <c r="BX2006" s="325">
        <v>99.07</v>
      </c>
      <c r="BY2006" s="274">
        <f t="shared" ref="BY2006:BY2069" si="600">VLOOKUP(CONCATENATE(YEAR(BR2006),"-",MONTH(BR2006)),$A$22:$B$69,2,0)</f>
        <v>0.99051</v>
      </c>
      <c r="BZ2006" s="326">
        <f t="shared" si="593"/>
        <v>100.01918203753621</v>
      </c>
      <c r="CA2006" s="296" t="str">
        <f t="shared" si="594"/>
        <v/>
      </c>
    </row>
    <row r="2007" spans="34:79" x14ac:dyDescent="0.25">
      <c r="AH2007" s="332">
        <v>44644</v>
      </c>
      <c r="AI2007" s="2" t="s">
        <v>108</v>
      </c>
      <c r="AJ2007" s="2" t="s">
        <v>143</v>
      </c>
      <c r="AK2007" s="323">
        <v>46753</v>
      </c>
      <c r="AL2007" s="323">
        <v>47118</v>
      </c>
      <c r="AM2007" s="324">
        <v>8784</v>
      </c>
      <c r="AN2007" s="325">
        <v>90.93</v>
      </c>
      <c r="AO2007" s="274">
        <f t="shared" si="595"/>
        <v>1.02458</v>
      </c>
      <c r="AP2007" s="326">
        <f t="shared" ref="AP2007:AP2070" si="601">IF(AN2007="","",AN2007/AO2007)</f>
        <v>88.748560385719031</v>
      </c>
      <c r="AQ2007" s="296" t="str">
        <f t="shared" ref="AQ2007:AQ2070" si="602">IF(AND(AH2007&gt;=AJ$19,AH2007&lt;=AK$19,$AJ2007=AQ$16),AP2007,"")</f>
        <v/>
      </c>
      <c r="AS2007" s="332">
        <v>44672</v>
      </c>
      <c r="AT2007" s="2" t="s">
        <v>115</v>
      </c>
      <c r="AU2007" s="2" t="s">
        <v>116</v>
      </c>
      <c r="AV2007" s="323">
        <v>45200</v>
      </c>
      <c r="AW2007" s="323">
        <v>45291</v>
      </c>
      <c r="AX2007" s="324">
        <v>2209</v>
      </c>
      <c r="AY2007" s="325">
        <v>209.78</v>
      </c>
      <c r="AZ2007" s="274">
        <f t="shared" si="596"/>
        <v>1.02172</v>
      </c>
      <c r="BA2007" s="326">
        <f t="shared" ref="BA2007:BA2070" si="603">IF(AY2007="","",AY2007/AZ2007)</f>
        <v>205.32044004228166</v>
      </c>
      <c r="BB2007" s="296" t="str">
        <f t="shared" ref="BB2007:BB2070" si="604">IF(AND(AS2007&gt;=BA$16,AS2007&lt;=BB$16,BC2007=1),BA2007,"")</f>
        <v/>
      </c>
      <c r="BC2007">
        <f t="shared" si="597"/>
        <v>1</v>
      </c>
      <c r="BF2007" s="332">
        <v>45034</v>
      </c>
      <c r="BG2007" s="2" t="s">
        <v>115</v>
      </c>
      <c r="BH2007" s="2" t="s">
        <v>140</v>
      </c>
      <c r="BI2007" s="323">
        <v>45566</v>
      </c>
      <c r="BJ2007" s="323">
        <v>45657</v>
      </c>
      <c r="BK2007" s="324">
        <v>2209</v>
      </c>
      <c r="BL2007" s="325">
        <v>161.88</v>
      </c>
      <c r="BM2007" s="274">
        <f t="shared" si="598"/>
        <v>0.98479000000000005</v>
      </c>
      <c r="BN2007" s="326">
        <f t="shared" ref="BN2007:BN2070" si="605">IF(BL2007="","",BL2007/BM2007)</f>
        <v>164.38022319479279</v>
      </c>
      <c r="BO2007" s="296" t="str">
        <f t="shared" ref="BO2007:BO2070" si="606">IF(AND(BF2007&gt;=BH$19,BF2007&lt;=BI$19,BP2007=1),BN2007,"")</f>
        <v/>
      </c>
      <c r="BP2007" t="str">
        <f t="shared" si="599"/>
        <v/>
      </c>
      <c r="BR2007" s="332">
        <v>45006</v>
      </c>
      <c r="BS2007" s="2" t="s">
        <v>108</v>
      </c>
      <c r="BT2007" s="2" t="s">
        <v>146</v>
      </c>
      <c r="BU2007" s="323">
        <v>47119</v>
      </c>
      <c r="BV2007" s="323">
        <v>47483</v>
      </c>
      <c r="BW2007" s="324">
        <v>8760</v>
      </c>
      <c r="BX2007" s="325">
        <v>95.82</v>
      </c>
      <c r="BY2007" s="274">
        <f t="shared" si="600"/>
        <v>0.99051</v>
      </c>
      <c r="BZ2007" s="326">
        <f t="shared" ref="BZ2007:BZ2070" si="607">IF(BX2007="","",BX2007/BY2007)</f>
        <v>96.738044037919849</v>
      </c>
      <c r="CA2007" s="296" t="str">
        <f t="shared" ref="CA2007:CA2070" si="608">IF(AND(BR2007&gt;=BZ$16,BR2007&lt;=CA$16,BT2007=BT$16),BZ2007,"")</f>
        <v/>
      </c>
    </row>
    <row r="2008" spans="34:79" x14ac:dyDescent="0.25">
      <c r="AH2008" s="332">
        <v>44644</v>
      </c>
      <c r="AI2008" s="2" t="s">
        <v>108</v>
      </c>
      <c r="AJ2008" s="2" t="s">
        <v>146</v>
      </c>
      <c r="AK2008" s="323">
        <v>47119</v>
      </c>
      <c r="AL2008" s="323">
        <v>47483</v>
      </c>
      <c r="AM2008" s="324">
        <v>8760</v>
      </c>
      <c r="AN2008" s="325">
        <v>90.29</v>
      </c>
      <c r="AO2008" s="274">
        <f t="shared" si="595"/>
        <v>1.02458</v>
      </c>
      <c r="AP2008" s="326">
        <f t="shared" si="601"/>
        <v>88.123914189228756</v>
      </c>
      <c r="AQ2008" s="296" t="str">
        <f t="shared" si="602"/>
        <v/>
      </c>
      <c r="AS2008" s="332">
        <v>44672</v>
      </c>
      <c r="AT2008" s="2" t="s">
        <v>115</v>
      </c>
      <c r="AU2008" s="2" t="s">
        <v>111</v>
      </c>
      <c r="AV2008" s="323">
        <v>45292</v>
      </c>
      <c r="AW2008" s="323">
        <v>45382</v>
      </c>
      <c r="AX2008" s="324">
        <v>2183</v>
      </c>
      <c r="AY2008" s="325">
        <v>214.89</v>
      </c>
      <c r="AZ2008" s="274">
        <f t="shared" si="596"/>
        <v>1.02172</v>
      </c>
      <c r="BA2008" s="326">
        <f t="shared" si="603"/>
        <v>210.32181028070312</v>
      </c>
      <c r="BB2008" s="296" t="str">
        <f t="shared" si="604"/>
        <v/>
      </c>
      <c r="BC2008">
        <f t="shared" si="597"/>
        <v>1</v>
      </c>
      <c r="BF2008" s="332">
        <v>45034</v>
      </c>
      <c r="BG2008" s="2" t="s">
        <v>115</v>
      </c>
      <c r="BH2008" s="2" t="s">
        <v>135</v>
      </c>
      <c r="BI2008" s="323">
        <v>45658</v>
      </c>
      <c r="BJ2008" s="323">
        <v>45747</v>
      </c>
      <c r="BK2008" s="324">
        <v>2159</v>
      </c>
      <c r="BL2008" s="325">
        <v>156.91999999999999</v>
      </c>
      <c r="BM2008" s="274">
        <f t="shared" si="598"/>
        <v>0.98479000000000005</v>
      </c>
      <c r="BN2008" s="326">
        <f t="shared" si="605"/>
        <v>159.34361640552805</v>
      </c>
      <c r="BO2008" s="296" t="str">
        <f t="shared" si="606"/>
        <v/>
      </c>
      <c r="BP2008" t="str">
        <f t="shared" si="599"/>
        <v/>
      </c>
      <c r="BR2008" s="332">
        <v>45006</v>
      </c>
      <c r="BS2008" s="2" t="s">
        <v>108</v>
      </c>
      <c r="BT2008" s="2" t="s">
        <v>149</v>
      </c>
      <c r="BU2008" s="323">
        <v>47484</v>
      </c>
      <c r="BV2008" s="323">
        <v>47848</v>
      </c>
      <c r="BW2008" s="324">
        <v>8760</v>
      </c>
      <c r="BX2008" s="325">
        <v>97.92</v>
      </c>
      <c r="BY2008" s="274">
        <f t="shared" si="600"/>
        <v>0.99051</v>
      </c>
      <c r="BZ2008" s="326">
        <f t="shared" si="607"/>
        <v>98.858163976133511</v>
      </c>
      <c r="CA2008" s="296" t="str">
        <f t="shared" si="608"/>
        <v/>
      </c>
    </row>
    <row r="2009" spans="34:79" x14ac:dyDescent="0.25">
      <c r="AH2009" s="332">
        <v>44644</v>
      </c>
      <c r="AI2009" s="2" t="s">
        <v>108</v>
      </c>
      <c r="AJ2009" s="2" t="s">
        <v>149</v>
      </c>
      <c r="AK2009" s="323">
        <v>47484</v>
      </c>
      <c r="AL2009" s="323">
        <v>47848</v>
      </c>
      <c r="AM2009" s="324">
        <v>8760</v>
      </c>
      <c r="AN2009" s="325">
        <v>89.73</v>
      </c>
      <c r="AO2009" s="274">
        <f t="shared" si="595"/>
        <v>1.02458</v>
      </c>
      <c r="AP2009" s="326">
        <f t="shared" si="601"/>
        <v>87.577348767299767</v>
      </c>
      <c r="AQ2009" s="296" t="str">
        <f t="shared" si="602"/>
        <v/>
      </c>
      <c r="AS2009" s="332">
        <v>44672</v>
      </c>
      <c r="AT2009" s="2" t="s">
        <v>115</v>
      </c>
      <c r="AU2009" s="2" t="s">
        <v>117</v>
      </c>
      <c r="AV2009" s="323">
        <v>45383</v>
      </c>
      <c r="AW2009" s="323">
        <v>45473</v>
      </c>
      <c r="AX2009" s="324">
        <v>2184</v>
      </c>
      <c r="AY2009" s="325">
        <v>146.24</v>
      </c>
      <c r="AZ2009" s="274">
        <f t="shared" si="596"/>
        <v>1.02172</v>
      </c>
      <c r="BA2009" s="326">
        <f t="shared" si="603"/>
        <v>143.13119054143993</v>
      </c>
      <c r="BB2009" s="296" t="str">
        <f t="shared" si="604"/>
        <v/>
      </c>
      <c r="BC2009">
        <f t="shared" si="597"/>
        <v>1</v>
      </c>
      <c r="BF2009" s="332">
        <v>45034</v>
      </c>
      <c r="BG2009" s="2" t="s">
        <v>115</v>
      </c>
      <c r="BH2009" s="2" t="s">
        <v>145</v>
      </c>
      <c r="BI2009" s="323">
        <v>45748</v>
      </c>
      <c r="BJ2009" s="323">
        <v>45838</v>
      </c>
      <c r="BK2009" s="324">
        <v>2184</v>
      </c>
      <c r="BL2009" s="325">
        <v>104.67</v>
      </c>
      <c r="BM2009" s="274">
        <f t="shared" si="598"/>
        <v>0.98479000000000005</v>
      </c>
      <c r="BN2009" s="326">
        <f t="shared" si="605"/>
        <v>106.28661948232617</v>
      </c>
      <c r="BO2009" s="296" t="str">
        <f t="shared" si="606"/>
        <v/>
      </c>
      <c r="BP2009" t="str">
        <f t="shared" si="599"/>
        <v/>
      </c>
      <c r="BR2009" s="332">
        <v>45006</v>
      </c>
      <c r="BS2009" s="2" t="s">
        <v>108</v>
      </c>
      <c r="BT2009" s="2" t="s">
        <v>153</v>
      </c>
      <c r="BU2009" s="323">
        <v>47849</v>
      </c>
      <c r="BV2009" s="323">
        <v>48213</v>
      </c>
      <c r="BW2009" s="324">
        <v>8760</v>
      </c>
      <c r="BX2009" s="325">
        <v>98</v>
      </c>
      <c r="BY2009" s="274">
        <f t="shared" si="600"/>
        <v>0.99051</v>
      </c>
      <c r="BZ2009" s="326">
        <f t="shared" si="607"/>
        <v>98.938930449970215</v>
      </c>
      <c r="CA2009" s="296" t="str">
        <f t="shared" si="608"/>
        <v/>
      </c>
    </row>
    <row r="2010" spans="34:79" x14ac:dyDescent="0.25">
      <c r="AH2010" s="332">
        <v>44644</v>
      </c>
      <c r="AI2010" s="2" t="s">
        <v>108</v>
      </c>
      <c r="AJ2010" s="2" t="s">
        <v>153</v>
      </c>
      <c r="AK2010" s="323">
        <v>47849</v>
      </c>
      <c r="AL2010" s="323">
        <v>48213</v>
      </c>
      <c r="AM2010" s="324">
        <v>8760</v>
      </c>
      <c r="AN2010" s="325">
        <v>89.16</v>
      </c>
      <c r="AO2010" s="274">
        <f t="shared" si="595"/>
        <v>1.02458</v>
      </c>
      <c r="AP2010" s="326">
        <f t="shared" si="601"/>
        <v>87.02102324855062</v>
      </c>
      <c r="AQ2010" s="296" t="str">
        <f t="shared" si="602"/>
        <v/>
      </c>
      <c r="AS2010" s="332">
        <v>44672</v>
      </c>
      <c r="AT2010" s="2" t="s">
        <v>115</v>
      </c>
      <c r="AU2010" s="2" t="s">
        <v>118</v>
      </c>
      <c r="AV2010" s="323">
        <v>45474</v>
      </c>
      <c r="AW2010" s="323">
        <v>45565</v>
      </c>
      <c r="AX2010" s="324">
        <v>2208</v>
      </c>
      <c r="AY2010" s="325">
        <v>146.16</v>
      </c>
      <c r="AZ2010" s="274">
        <f t="shared" si="596"/>
        <v>1.02172</v>
      </c>
      <c r="BA2010" s="326">
        <f t="shared" si="603"/>
        <v>143.05289120306932</v>
      </c>
      <c r="BB2010" s="296" t="str">
        <f t="shared" si="604"/>
        <v/>
      </c>
      <c r="BC2010">
        <f t="shared" si="597"/>
        <v>1</v>
      </c>
      <c r="BF2010" s="332">
        <v>45034</v>
      </c>
      <c r="BG2010" s="2" t="s">
        <v>115</v>
      </c>
      <c r="BH2010" s="2" t="s">
        <v>148</v>
      </c>
      <c r="BI2010" s="323">
        <v>45839</v>
      </c>
      <c r="BJ2010" s="323">
        <v>45930</v>
      </c>
      <c r="BK2010" s="324">
        <v>2208</v>
      </c>
      <c r="BL2010" s="325">
        <v>105.68</v>
      </c>
      <c r="BM2010" s="274">
        <f t="shared" si="598"/>
        <v>0.98479000000000005</v>
      </c>
      <c r="BN2010" s="326">
        <f t="shared" si="605"/>
        <v>107.31221884868856</v>
      </c>
      <c r="BO2010" s="296" t="str">
        <f t="shared" si="606"/>
        <v/>
      </c>
      <c r="BP2010" t="str">
        <f t="shared" si="599"/>
        <v/>
      </c>
      <c r="BR2010" s="332">
        <v>45006</v>
      </c>
      <c r="BS2010" s="2" t="s">
        <v>108</v>
      </c>
      <c r="BT2010" s="2" t="s">
        <v>155</v>
      </c>
      <c r="BU2010" s="323">
        <v>48214</v>
      </c>
      <c r="BV2010" s="323">
        <v>48579</v>
      </c>
      <c r="BW2010" s="324">
        <v>8784</v>
      </c>
      <c r="BX2010" s="325">
        <v>97.77</v>
      </c>
      <c r="BY2010" s="274">
        <f t="shared" si="600"/>
        <v>0.99051</v>
      </c>
      <c r="BZ2010" s="326">
        <f t="shared" si="607"/>
        <v>98.706726837689672</v>
      </c>
      <c r="CA2010" s="296" t="str">
        <f t="shared" si="608"/>
        <v/>
      </c>
    </row>
    <row r="2011" spans="34:79" x14ac:dyDescent="0.25">
      <c r="AH2011" s="332">
        <v>44644</v>
      </c>
      <c r="AI2011" s="2" t="s">
        <v>108</v>
      </c>
      <c r="AJ2011" s="2" t="s">
        <v>155</v>
      </c>
      <c r="AK2011" s="323">
        <v>48214</v>
      </c>
      <c r="AL2011" s="323">
        <v>48579</v>
      </c>
      <c r="AM2011" s="324">
        <v>8784</v>
      </c>
      <c r="AN2011" s="325">
        <v>88.58</v>
      </c>
      <c r="AO2011" s="274">
        <f t="shared" si="595"/>
        <v>1.02458</v>
      </c>
      <c r="AP2011" s="326">
        <f t="shared" si="601"/>
        <v>86.454937632981313</v>
      </c>
      <c r="AQ2011" s="296" t="str">
        <f t="shared" si="602"/>
        <v/>
      </c>
      <c r="AS2011" s="332">
        <v>44672</v>
      </c>
      <c r="AT2011" s="2" t="s">
        <v>115</v>
      </c>
      <c r="AU2011" s="2" t="s">
        <v>140</v>
      </c>
      <c r="AV2011" s="323">
        <v>45566</v>
      </c>
      <c r="AW2011" s="323">
        <v>45657</v>
      </c>
      <c r="AX2011" s="324">
        <v>2209</v>
      </c>
      <c r="AY2011" s="325">
        <v>173.8</v>
      </c>
      <c r="AZ2011" s="274">
        <f t="shared" si="596"/>
        <v>1.02172</v>
      </c>
      <c r="BA2011" s="326">
        <f t="shared" si="603"/>
        <v>170.10531261010846</v>
      </c>
      <c r="BB2011" s="296" t="str">
        <f t="shared" si="604"/>
        <v/>
      </c>
      <c r="BC2011" t="str">
        <f t="shared" si="597"/>
        <v/>
      </c>
      <c r="BF2011" s="332">
        <v>45034</v>
      </c>
      <c r="BG2011" s="2" t="s">
        <v>115</v>
      </c>
      <c r="BH2011" s="2" t="s">
        <v>152</v>
      </c>
      <c r="BI2011" s="323">
        <v>45931</v>
      </c>
      <c r="BJ2011" s="323">
        <v>46022</v>
      </c>
      <c r="BK2011" s="324">
        <v>2209</v>
      </c>
      <c r="BL2011" s="325">
        <v>145.11000000000001</v>
      </c>
      <c r="BM2011" s="274">
        <f t="shared" si="598"/>
        <v>0.98479000000000005</v>
      </c>
      <c r="BN2011" s="326">
        <f t="shared" si="605"/>
        <v>147.35121193350867</v>
      </c>
      <c r="BO2011" s="296" t="str">
        <f t="shared" si="606"/>
        <v/>
      </c>
      <c r="BP2011" t="str">
        <f t="shared" si="599"/>
        <v/>
      </c>
      <c r="BR2011" s="332">
        <v>45006</v>
      </c>
      <c r="BS2011" s="2" t="s">
        <v>108</v>
      </c>
      <c r="BT2011" s="2" t="s">
        <v>158</v>
      </c>
      <c r="BU2011" s="323">
        <v>48580</v>
      </c>
      <c r="BV2011" s="323">
        <v>48944</v>
      </c>
      <c r="BW2011" s="324">
        <v>8760</v>
      </c>
      <c r="BX2011" s="325">
        <v>97.67</v>
      </c>
      <c r="BY2011" s="274">
        <f t="shared" si="600"/>
        <v>0.99051</v>
      </c>
      <c r="BZ2011" s="326">
        <f t="shared" si="607"/>
        <v>98.605768745393789</v>
      </c>
      <c r="CA2011" s="296" t="str">
        <f t="shared" si="608"/>
        <v/>
      </c>
    </row>
    <row r="2012" spans="34:79" x14ac:dyDescent="0.25">
      <c r="AH2012" s="332">
        <v>44643</v>
      </c>
      <c r="AI2012" s="2" t="s">
        <v>108</v>
      </c>
      <c r="AJ2012" s="2" t="s">
        <v>110</v>
      </c>
      <c r="AK2012" s="323">
        <v>44927</v>
      </c>
      <c r="AL2012" s="323">
        <v>45291</v>
      </c>
      <c r="AM2012" s="324">
        <v>8760</v>
      </c>
      <c r="AN2012" s="325">
        <v>172.94</v>
      </c>
      <c r="AO2012" s="274">
        <f t="shared" si="595"/>
        <v>1.02458</v>
      </c>
      <c r="AP2012" s="326">
        <f t="shared" si="601"/>
        <v>168.79111440785491</v>
      </c>
      <c r="AQ2012" s="296" t="str">
        <f t="shared" si="602"/>
        <v/>
      </c>
      <c r="AS2012" s="332">
        <v>44672</v>
      </c>
      <c r="AT2012" s="2" t="s">
        <v>115</v>
      </c>
      <c r="AU2012" s="2" t="s">
        <v>135</v>
      </c>
      <c r="AV2012" s="323">
        <v>45658</v>
      </c>
      <c r="AW2012" s="323">
        <v>45747</v>
      </c>
      <c r="AX2012" s="324">
        <v>2159</v>
      </c>
      <c r="AY2012" s="325"/>
      <c r="AZ2012" s="274">
        <f t="shared" si="596"/>
        <v>1.02172</v>
      </c>
      <c r="BA2012" s="326" t="str">
        <f t="shared" si="603"/>
        <v/>
      </c>
      <c r="BB2012" s="296" t="str">
        <f t="shared" si="604"/>
        <v/>
      </c>
      <c r="BC2012" t="str">
        <f t="shared" si="597"/>
        <v/>
      </c>
      <c r="BF2012" s="332">
        <v>45034</v>
      </c>
      <c r="BG2012" s="2" t="s">
        <v>115</v>
      </c>
      <c r="BH2012" s="2" t="s">
        <v>138</v>
      </c>
      <c r="BI2012" s="323">
        <v>46023</v>
      </c>
      <c r="BJ2012" s="323">
        <v>46112</v>
      </c>
      <c r="BK2012" s="324">
        <v>2159</v>
      </c>
      <c r="BL2012" s="325"/>
      <c r="BM2012" s="274">
        <f t="shared" si="598"/>
        <v>0.98479000000000005</v>
      </c>
      <c r="BN2012" s="326" t="str">
        <f t="shared" si="605"/>
        <v/>
      </c>
      <c r="BO2012" s="296" t="str">
        <f t="shared" si="606"/>
        <v/>
      </c>
      <c r="BP2012" t="str">
        <f t="shared" si="599"/>
        <v/>
      </c>
      <c r="BR2012" s="332">
        <v>45005</v>
      </c>
      <c r="BS2012" s="2" t="s">
        <v>108</v>
      </c>
      <c r="BT2012" s="2" t="s">
        <v>111</v>
      </c>
      <c r="BU2012" s="323">
        <v>45292</v>
      </c>
      <c r="BV2012" s="323">
        <v>45657</v>
      </c>
      <c r="BW2012" s="324">
        <v>8784</v>
      </c>
      <c r="BX2012" s="325">
        <v>130.25</v>
      </c>
      <c r="BY2012" s="274">
        <f t="shared" si="600"/>
        <v>0.99051</v>
      </c>
      <c r="BZ2012" s="326">
        <f t="shared" si="607"/>
        <v>131.4979152153941</v>
      </c>
      <c r="CA2012" s="296">
        <f t="shared" si="608"/>
        <v>131.4979152153941</v>
      </c>
    </row>
    <row r="2013" spans="34:79" x14ac:dyDescent="0.25">
      <c r="AH2013" s="332">
        <v>44643</v>
      </c>
      <c r="AI2013" s="2" t="s">
        <v>108</v>
      </c>
      <c r="AJ2013" s="2" t="s">
        <v>111</v>
      </c>
      <c r="AK2013" s="323">
        <v>45292</v>
      </c>
      <c r="AL2013" s="323">
        <v>45657</v>
      </c>
      <c r="AM2013" s="324">
        <v>8784</v>
      </c>
      <c r="AN2013" s="325">
        <v>122</v>
      </c>
      <c r="AO2013" s="274">
        <f t="shared" si="595"/>
        <v>1.02458</v>
      </c>
      <c r="AP2013" s="326">
        <f t="shared" si="601"/>
        <v>119.07318120595755</v>
      </c>
      <c r="AQ2013" s="296">
        <f t="shared" si="602"/>
        <v>119.07318120595755</v>
      </c>
      <c r="AS2013" s="332">
        <v>44671</v>
      </c>
      <c r="AT2013" s="2" t="s">
        <v>115</v>
      </c>
      <c r="AU2013" s="2" t="s">
        <v>200</v>
      </c>
      <c r="AV2013" s="323">
        <v>44743</v>
      </c>
      <c r="AW2013" s="323">
        <v>44834</v>
      </c>
      <c r="AX2013" s="324">
        <v>2208</v>
      </c>
      <c r="AY2013" s="325">
        <v>235.42</v>
      </c>
      <c r="AZ2013" s="274">
        <f t="shared" si="596"/>
        <v>1.02172</v>
      </c>
      <c r="BA2013" s="326">
        <f t="shared" si="603"/>
        <v>230.41537799005599</v>
      </c>
      <c r="BB2013" s="296" t="str">
        <f t="shared" si="604"/>
        <v/>
      </c>
      <c r="BC2013" t="str">
        <f t="shared" si="597"/>
        <v/>
      </c>
      <c r="BF2013" s="332">
        <v>45033</v>
      </c>
      <c r="BG2013" s="2" t="s">
        <v>115</v>
      </c>
      <c r="BH2013" s="2" t="s">
        <v>137</v>
      </c>
      <c r="BI2013" s="323">
        <v>45108</v>
      </c>
      <c r="BJ2013" s="323">
        <v>45199</v>
      </c>
      <c r="BK2013" s="324">
        <v>2208</v>
      </c>
      <c r="BL2013" s="325">
        <v>117.84</v>
      </c>
      <c r="BM2013" s="274">
        <f t="shared" si="598"/>
        <v>0.98479000000000005</v>
      </c>
      <c r="BN2013" s="326">
        <f t="shared" si="605"/>
        <v>119.66002904172463</v>
      </c>
      <c r="BO2013" s="296" t="str">
        <f t="shared" si="606"/>
        <v/>
      </c>
      <c r="BP2013" t="str">
        <f t="shared" si="599"/>
        <v/>
      </c>
      <c r="BR2013" s="332">
        <v>45005</v>
      </c>
      <c r="BS2013" s="2" t="s">
        <v>108</v>
      </c>
      <c r="BT2013" s="2" t="s">
        <v>135</v>
      </c>
      <c r="BU2013" s="323">
        <v>45658</v>
      </c>
      <c r="BV2013" s="323">
        <v>46022</v>
      </c>
      <c r="BW2013" s="324">
        <v>8760</v>
      </c>
      <c r="BX2013" s="325">
        <v>110.47</v>
      </c>
      <c r="BY2013" s="274">
        <f t="shared" si="600"/>
        <v>0.99051</v>
      </c>
      <c r="BZ2013" s="326">
        <f t="shared" si="607"/>
        <v>111.52840455926744</v>
      </c>
      <c r="CA2013" s="296" t="str">
        <f t="shared" si="608"/>
        <v/>
      </c>
    </row>
    <row r="2014" spans="34:79" x14ac:dyDescent="0.25">
      <c r="AH2014" s="332">
        <v>44643</v>
      </c>
      <c r="AI2014" s="2" t="s">
        <v>108</v>
      </c>
      <c r="AJ2014" s="2" t="s">
        <v>135</v>
      </c>
      <c r="AK2014" s="323">
        <v>45658</v>
      </c>
      <c r="AL2014" s="323">
        <v>46022</v>
      </c>
      <c r="AM2014" s="324">
        <v>8760</v>
      </c>
      <c r="AN2014" s="325">
        <v>97.6</v>
      </c>
      <c r="AO2014" s="274">
        <f t="shared" si="595"/>
        <v>1.02458</v>
      </c>
      <c r="AP2014" s="326">
        <f t="shared" si="601"/>
        <v>95.258544964766045</v>
      </c>
      <c r="AQ2014" s="296" t="str">
        <f t="shared" si="602"/>
        <v/>
      </c>
      <c r="AS2014" s="332">
        <v>44671</v>
      </c>
      <c r="AT2014" s="2" t="s">
        <v>115</v>
      </c>
      <c r="AU2014" s="2" t="s">
        <v>186</v>
      </c>
      <c r="AV2014" s="323">
        <v>44835</v>
      </c>
      <c r="AW2014" s="323">
        <v>44926</v>
      </c>
      <c r="AX2014" s="324">
        <v>2209</v>
      </c>
      <c r="AY2014" s="325">
        <v>251.3</v>
      </c>
      <c r="AZ2014" s="274">
        <f t="shared" si="596"/>
        <v>1.02172</v>
      </c>
      <c r="BA2014" s="326">
        <f t="shared" si="603"/>
        <v>245.95779665661829</v>
      </c>
      <c r="BB2014" s="296" t="str">
        <f t="shared" si="604"/>
        <v/>
      </c>
      <c r="BC2014" t="str">
        <f t="shared" si="597"/>
        <v/>
      </c>
      <c r="BF2014" s="332">
        <v>45033</v>
      </c>
      <c r="BG2014" s="2" t="s">
        <v>115</v>
      </c>
      <c r="BH2014" s="2" t="s">
        <v>116</v>
      </c>
      <c r="BI2014" s="323">
        <v>45200</v>
      </c>
      <c r="BJ2014" s="323">
        <v>45291</v>
      </c>
      <c r="BK2014" s="324">
        <v>2209</v>
      </c>
      <c r="BL2014" s="325">
        <v>148.25</v>
      </c>
      <c r="BM2014" s="274">
        <f t="shared" si="598"/>
        <v>0.98479000000000005</v>
      </c>
      <c r="BN2014" s="326">
        <f t="shared" si="605"/>
        <v>150.53970897348671</v>
      </c>
      <c r="BO2014" s="296">
        <f t="shared" si="606"/>
        <v>150.53970897348671</v>
      </c>
      <c r="BP2014">
        <f t="shared" si="599"/>
        <v>1</v>
      </c>
      <c r="BR2014" s="332">
        <v>45005</v>
      </c>
      <c r="BS2014" s="2" t="s">
        <v>108</v>
      </c>
      <c r="BT2014" s="2" t="s">
        <v>138</v>
      </c>
      <c r="BU2014" s="323">
        <v>46023</v>
      </c>
      <c r="BV2014" s="323">
        <v>46387</v>
      </c>
      <c r="BW2014" s="324">
        <v>8760</v>
      </c>
      <c r="BX2014" s="325">
        <v>101.46</v>
      </c>
      <c r="BY2014" s="274">
        <f t="shared" si="600"/>
        <v>0.99051</v>
      </c>
      <c r="BZ2014" s="326">
        <f t="shared" si="607"/>
        <v>102.43208044340794</v>
      </c>
      <c r="CA2014" s="296" t="str">
        <f t="shared" si="608"/>
        <v/>
      </c>
    </row>
    <row r="2015" spans="34:79" x14ac:dyDescent="0.25">
      <c r="AH2015" s="332">
        <v>44643</v>
      </c>
      <c r="AI2015" s="2" t="s">
        <v>108</v>
      </c>
      <c r="AJ2015" s="2" t="s">
        <v>138</v>
      </c>
      <c r="AK2015" s="323">
        <v>46023</v>
      </c>
      <c r="AL2015" s="323">
        <v>46387</v>
      </c>
      <c r="AM2015" s="324">
        <v>8760</v>
      </c>
      <c r="AN2015" s="325">
        <v>91.5</v>
      </c>
      <c r="AO2015" s="274">
        <f t="shared" si="595"/>
        <v>1.02458</v>
      </c>
      <c r="AP2015" s="326">
        <f t="shared" si="601"/>
        <v>89.304885904468165</v>
      </c>
      <c r="AQ2015" s="296" t="str">
        <f t="shared" si="602"/>
        <v/>
      </c>
      <c r="AS2015" s="332">
        <v>44671</v>
      </c>
      <c r="AT2015" s="2" t="s">
        <v>115</v>
      </c>
      <c r="AU2015" s="2" t="s">
        <v>110</v>
      </c>
      <c r="AV2015" s="323">
        <v>44927</v>
      </c>
      <c r="AW2015" s="323">
        <v>45016</v>
      </c>
      <c r="AX2015" s="324">
        <v>2159</v>
      </c>
      <c r="AY2015" s="325">
        <v>245</v>
      </c>
      <c r="AZ2015" s="274">
        <f t="shared" si="596"/>
        <v>1.02172</v>
      </c>
      <c r="BA2015" s="326">
        <f t="shared" si="603"/>
        <v>239.79172375993423</v>
      </c>
      <c r="BB2015" s="296" t="str">
        <f t="shared" si="604"/>
        <v/>
      </c>
      <c r="BC2015" t="str">
        <f t="shared" si="597"/>
        <v/>
      </c>
      <c r="BF2015" s="332">
        <v>45033</v>
      </c>
      <c r="BG2015" s="2" t="s">
        <v>115</v>
      </c>
      <c r="BH2015" s="2" t="s">
        <v>111</v>
      </c>
      <c r="BI2015" s="323">
        <v>45292</v>
      </c>
      <c r="BJ2015" s="323">
        <v>45382</v>
      </c>
      <c r="BK2015" s="324">
        <v>2183</v>
      </c>
      <c r="BL2015" s="325">
        <v>164.63</v>
      </c>
      <c r="BM2015" s="274">
        <f t="shared" si="598"/>
        <v>0.98479000000000005</v>
      </c>
      <c r="BN2015" s="326">
        <f t="shared" si="605"/>
        <v>167.17269671706657</v>
      </c>
      <c r="BO2015" s="296">
        <f t="shared" si="606"/>
        <v>167.17269671706657</v>
      </c>
      <c r="BP2015">
        <f t="shared" si="599"/>
        <v>1</v>
      </c>
      <c r="BR2015" s="332">
        <v>45005</v>
      </c>
      <c r="BS2015" s="2" t="s">
        <v>108</v>
      </c>
      <c r="BT2015" s="2" t="s">
        <v>141</v>
      </c>
      <c r="BU2015" s="323">
        <v>46388</v>
      </c>
      <c r="BV2015" s="323">
        <v>46752</v>
      </c>
      <c r="BW2015" s="324">
        <v>8760</v>
      </c>
      <c r="BX2015" s="325">
        <v>96.96</v>
      </c>
      <c r="BY2015" s="274">
        <f t="shared" si="600"/>
        <v>0.99051</v>
      </c>
      <c r="BZ2015" s="326">
        <f t="shared" si="607"/>
        <v>97.888966290092981</v>
      </c>
      <c r="CA2015" s="296" t="str">
        <f t="shared" si="608"/>
        <v/>
      </c>
    </row>
    <row r="2016" spans="34:79" x14ac:dyDescent="0.25">
      <c r="AH2016" s="332">
        <v>44643</v>
      </c>
      <c r="AI2016" s="2" t="s">
        <v>108</v>
      </c>
      <c r="AJ2016" s="2" t="s">
        <v>141</v>
      </c>
      <c r="AK2016" s="323">
        <v>46388</v>
      </c>
      <c r="AL2016" s="323">
        <v>46752</v>
      </c>
      <c r="AM2016" s="324">
        <v>8760</v>
      </c>
      <c r="AN2016" s="325">
        <v>90.5</v>
      </c>
      <c r="AO2016" s="274">
        <f t="shared" si="595"/>
        <v>1.02458</v>
      </c>
      <c r="AP2016" s="326">
        <f t="shared" si="601"/>
        <v>88.328876222452124</v>
      </c>
      <c r="AQ2016" s="296" t="str">
        <f t="shared" si="602"/>
        <v/>
      </c>
      <c r="AS2016" s="332">
        <v>44671</v>
      </c>
      <c r="AT2016" s="2" t="s">
        <v>115</v>
      </c>
      <c r="AU2016" s="2" t="s">
        <v>134</v>
      </c>
      <c r="AV2016" s="323">
        <v>45017</v>
      </c>
      <c r="AW2016" s="323">
        <v>45107</v>
      </c>
      <c r="AX2016" s="324">
        <v>2184</v>
      </c>
      <c r="AY2016" s="325">
        <v>184.04</v>
      </c>
      <c r="AZ2016" s="274">
        <f t="shared" si="596"/>
        <v>1.02172</v>
      </c>
      <c r="BA2016" s="326">
        <f t="shared" si="603"/>
        <v>180.12762792154408</v>
      </c>
      <c r="BB2016" s="296" t="str">
        <f t="shared" si="604"/>
        <v/>
      </c>
      <c r="BC2016" t="str">
        <f t="shared" si="597"/>
        <v/>
      </c>
      <c r="BF2016" s="332">
        <v>45033</v>
      </c>
      <c r="BG2016" s="2" t="s">
        <v>115</v>
      </c>
      <c r="BH2016" s="2" t="s">
        <v>117</v>
      </c>
      <c r="BI2016" s="323">
        <v>45383</v>
      </c>
      <c r="BJ2016" s="323">
        <v>45473</v>
      </c>
      <c r="BK2016" s="324">
        <v>2184</v>
      </c>
      <c r="BL2016" s="325">
        <v>131.87</v>
      </c>
      <c r="BM2016" s="274">
        <f t="shared" si="598"/>
        <v>0.98479000000000005</v>
      </c>
      <c r="BN2016" s="326">
        <f t="shared" si="605"/>
        <v>133.90672122990688</v>
      </c>
      <c r="BO2016" s="296">
        <f t="shared" si="606"/>
        <v>133.90672122990688</v>
      </c>
      <c r="BP2016">
        <f t="shared" si="599"/>
        <v>1</v>
      </c>
      <c r="BR2016" s="332">
        <v>45005</v>
      </c>
      <c r="BS2016" s="2" t="s">
        <v>108</v>
      </c>
      <c r="BT2016" s="2" t="s">
        <v>143</v>
      </c>
      <c r="BU2016" s="323">
        <v>46753</v>
      </c>
      <c r="BV2016" s="323">
        <v>47118</v>
      </c>
      <c r="BW2016" s="324">
        <v>8784</v>
      </c>
      <c r="BX2016" s="325">
        <v>96.64</v>
      </c>
      <c r="BY2016" s="274">
        <f t="shared" si="600"/>
        <v>0.99051</v>
      </c>
      <c r="BZ2016" s="326">
        <f t="shared" si="607"/>
        <v>97.565900394746137</v>
      </c>
      <c r="CA2016" s="296" t="str">
        <f t="shared" si="608"/>
        <v/>
      </c>
    </row>
    <row r="2017" spans="34:79" x14ac:dyDescent="0.25">
      <c r="AH2017" s="332">
        <v>44643</v>
      </c>
      <c r="AI2017" s="2" t="s">
        <v>108</v>
      </c>
      <c r="AJ2017" s="2" t="s">
        <v>143</v>
      </c>
      <c r="AK2017" s="323">
        <v>46753</v>
      </c>
      <c r="AL2017" s="323">
        <v>47118</v>
      </c>
      <c r="AM2017" s="324">
        <v>8784</v>
      </c>
      <c r="AN2017" s="325">
        <v>90.1</v>
      </c>
      <c r="AO2017" s="274">
        <f t="shared" si="595"/>
        <v>1.02458</v>
      </c>
      <c r="AP2017" s="326">
        <f t="shared" si="601"/>
        <v>87.938472349645693</v>
      </c>
      <c r="AQ2017" s="296" t="str">
        <f t="shared" si="602"/>
        <v/>
      </c>
      <c r="AS2017" s="332">
        <v>44671</v>
      </c>
      <c r="AT2017" s="2" t="s">
        <v>115</v>
      </c>
      <c r="AU2017" s="2" t="s">
        <v>137</v>
      </c>
      <c r="AV2017" s="323">
        <v>45108</v>
      </c>
      <c r="AW2017" s="323">
        <v>45199</v>
      </c>
      <c r="AX2017" s="324">
        <v>2208</v>
      </c>
      <c r="AY2017" s="325">
        <v>176.41</v>
      </c>
      <c r="AZ2017" s="274">
        <f t="shared" si="596"/>
        <v>1.02172</v>
      </c>
      <c r="BA2017" s="326">
        <f t="shared" si="603"/>
        <v>172.65982852444898</v>
      </c>
      <c r="BB2017" s="296" t="str">
        <f t="shared" si="604"/>
        <v/>
      </c>
      <c r="BC2017" t="str">
        <f t="shared" si="597"/>
        <v/>
      </c>
      <c r="BF2017" s="332">
        <v>45033</v>
      </c>
      <c r="BG2017" s="2" t="s">
        <v>115</v>
      </c>
      <c r="BH2017" s="2" t="s">
        <v>118</v>
      </c>
      <c r="BI2017" s="323">
        <v>45474</v>
      </c>
      <c r="BJ2017" s="323">
        <v>45565</v>
      </c>
      <c r="BK2017" s="324">
        <v>2208</v>
      </c>
      <c r="BL2017" s="325">
        <v>133.37</v>
      </c>
      <c r="BM2017" s="274">
        <f t="shared" si="598"/>
        <v>0.98479000000000005</v>
      </c>
      <c r="BN2017" s="326">
        <f t="shared" si="605"/>
        <v>135.42988860569258</v>
      </c>
      <c r="BO2017" s="296">
        <f t="shared" si="606"/>
        <v>135.42988860569258</v>
      </c>
      <c r="BP2017">
        <f t="shared" si="599"/>
        <v>1</v>
      </c>
      <c r="BR2017" s="332">
        <v>45005</v>
      </c>
      <c r="BS2017" s="2" t="s">
        <v>108</v>
      </c>
      <c r="BT2017" s="2" t="s">
        <v>146</v>
      </c>
      <c r="BU2017" s="323">
        <v>47119</v>
      </c>
      <c r="BV2017" s="323">
        <v>47483</v>
      </c>
      <c r="BW2017" s="324">
        <v>8760</v>
      </c>
      <c r="BX2017" s="325">
        <v>93.39</v>
      </c>
      <c r="BY2017" s="274">
        <f t="shared" si="600"/>
        <v>0.99051</v>
      </c>
      <c r="BZ2017" s="326">
        <f t="shared" si="607"/>
        <v>94.284762395129789</v>
      </c>
      <c r="CA2017" s="296" t="str">
        <f t="shared" si="608"/>
        <v/>
      </c>
    </row>
    <row r="2018" spans="34:79" x14ac:dyDescent="0.25">
      <c r="AH2018" s="332">
        <v>44643</v>
      </c>
      <c r="AI2018" s="2" t="s">
        <v>108</v>
      </c>
      <c r="AJ2018" s="2" t="s">
        <v>146</v>
      </c>
      <c r="AK2018" s="323">
        <v>47119</v>
      </c>
      <c r="AL2018" s="323">
        <v>47483</v>
      </c>
      <c r="AM2018" s="324">
        <v>8760</v>
      </c>
      <c r="AN2018" s="325">
        <v>89.46</v>
      </c>
      <c r="AO2018" s="274">
        <f t="shared" si="595"/>
        <v>1.02458</v>
      </c>
      <c r="AP2018" s="326">
        <f t="shared" si="601"/>
        <v>87.313826153155432</v>
      </c>
      <c r="AQ2018" s="296" t="str">
        <f t="shared" si="602"/>
        <v/>
      </c>
      <c r="AS2018" s="332">
        <v>44671</v>
      </c>
      <c r="AT2018" s="2" t="s">
        <v>115</v>
      </c>
      <c r="AU2018" s="2" t="s">
        <v>116</v>
      </c>
      <c r="AV2018" s="323">
        <v>45200</v>
      </c>
      <c r="AW2018" s="323">
        <v>45291</v>
      </c>
      <c r="AX2018" s="324">
        <v>2209</v>
      </c>
      <c r="AY2018" s="325">
        <v>205.96</v>
      </c>
      <c r="AZ2018" s="274">
        <f t="shared" si="596"/>
        <v>1.02172</v>
      </c>
      <c r="BA2018" s="326">
        <f t="shared" si="603"/>
        <v>201.58164663508595</v>
      </c>
      <c r="BB2018" s="296" t="str">
        <f t="shared" si="604"/>
        <v/>
      </c>
      <c r="BC2018">
        <f t="shared" si="597"/>
        <v>1</v>
      </c>
      <c r="BF2018" s="332">
        <v>45033</v>
      </c>
      <c r="BG2018" s="2" t="s">
        <v>115</v>
      </c>
      <c r="BH2018" s="2" t="s">
        <v>140</v>
      </c>
      <c r="BI2018" s="323">
        <v>45566</v>
      </c>
      <c r="BJ2018" s="323">
        <v>45657</v>
      </c>
      <c r="BK2018" s="324">
        <v>2209</v>
      </c>
      <c r="BL2018" s="325">
        <v>156.99</v>
      </c>
      <c r="BM2018" s="274">
        <f t="shared" si="598"/>
        <v>0.98479000000000005</v>
      </c>
      <c r="BN2018" s="326">
        <f t="shared" si="605"/>
        <v>159.41469754973141</v>
      </c>
      <c r="BO2018" s="296" t="str">
        <f t="shared" si="606"/>
        <v/>
      </c>
      <c r="BP2018" t="str">
        <f t="shared" si="599"/>
        <v/>
      </c>
      <c r="BR2018" s="332">
        <v>45005</v>
      </c>
      <c r="BS2018" s="2" t="s">
        <v>108</v>
      </c>
      <c r="BT2018" s="2" t="s">
        <v>149</v>
      </c>
      <c r="BU2018" s="323">
        <v>47484</v>
      </c>
      <c r="BV2018" s="323">
        <v>47848</v>
      </c>
      <c r="BW2018" s="324">
        <v>8760</v>
      </c>
      <c r="BX2018" s="325">
        <v>95.49</v>
      </c>
      <c r="BY2018" s="274">
        <f t="shared" si="600"/>
        <v>0.99051</v>
      </c>
      <c r="BZ2018" s="326">
        <f t="shared" si="607"/>
        <v>96.404882333343423</v>
      </c>
      <c r="CA2018" s="296" t="str">
        <f t="shared" si="608"/>
        <v/>
      </c>
    </row>
    <row r="2019" spans="34:79" x14ac:dyDescent="0.25">
      <c r="AH2019" s="332">
        <v>44643</v>
      </c>
      <c r="AI2019" s="2" t="s">
        <v>108</v>
      </c>
      <c r="AJ2019" s="2" t="s">
        <v>149</v>
      </c>
      <c r="AK2019" s="323">
        <v>47484</v>
      </c>
      <c r="AL2019" s="323">
        <v>47848</v>
      </c>
      <c r="AM2019" s="324">
        <v>8760</v>
      </c>
      <c r="AN2019" s="325">
        <v>88.9</v>
      </c>
      <c r="AO2019" s="274">
        <f t="shared" si="595"/>
        <v>1.02458</v>
      </c>
      <c r="AP2019" s="326">
        <f t="shared" si="601"/>
        <v>86.767260731226457</v>
      </c>
      <c r="AQ2019" s="296" t="str">
        <f t="shared" si="602"/>
        <v/>
      </c>
      <c r="AS2019" s="332">
        <v>44671</v>
      </c>
      <c r="AT2019" s="2" t="s">
        <v>115</v>
      </c>
      <c r="AU2019" s="2" t="s">
        <v>111</v>
      </c>
      <c r="AV2019" s="323">
        <v>45292</v>
      </c>
      <c r="AW2019" s="323">
        <v>45382</v>
      </c>
      <c r="AX2019" s="324">
        <v>2183</v>
      </c>
      <c r="AY2019" s="325">
        <v>209.12</v>
      </c>
      <c r="AZ2019" s="274">
        <f t="shared" si="596"/>
        <v>1.02172</v>
      </c>
      <c r="BA2019" s="326">
        <f t="shared" si="603"/>
        <v>204.67447050072428</v>
      </c>
      <c r="BB2019" s="296" t="str">
        <f t="shared" si="604"/>
        <v/>
      </c>
      <c r="BC2019">
        <f t="shared" si="597"/>
        <v>1</v>
      </c>
      <c r="BF2019" s="332">
        <v>45033</v>
      </c>
      <c r="BG2019" s="2" t="s">
        <v>115</v>
      </c>
      <c r="BH2019" s="2" t="s">
        <v>135</v>
      </c>
      <c r="BI2019" s="323">
        <v>45658</v>
      </c>
      <c r="BJ2019" s="323">
        <v>45747</v>
      </c>
      <c r="BK2019" s="324">
        <v>2159</v>
      </c>
      <c r="BL2019" s="325">
        <v>155.79</v>
      </c>
      <c r="BM2019" s="274">
        <f t="shared" si="598"/>
        <v>0.98479000000000005</v>
      </c>
      <c r="BN2019" s="326">
        <f t="shared" si="605"/>
        <v>158.19616364910283</v>
      </c>
      <c r="BO2019" s="296" t="str">
        <f t="shared" si="606"/>
        <v/>
      </c>
      <c r="BP2019" t="str">
        <f t="shared" si="599"/>
        <v/>
      </c>
      <c r="BR2019" s="332">
        <v>45005</v>
      </c>
      <c r="BS2019" s="2" t="s">
        <v>108</v>
      </c>
      <c r="BT2019" s="2" t="s">
        <v>153</v>
      </c>
      <c r="BU2019" s="323">
        <v>47849</v>
      </c>
      <c r="BV2019" s="323">
        <v>48213</v>
      </c>
      <c r="BW2019" s="324">
        <v>8760</v>
      </c>
      <c r="BX2019" s="325">
        <v>95.57</v>
      </c>
      <c r="BY2019" s="274">
        <f t="shared" si="600"/>
        <v>0.99051</v>
      </c>
      <c r="BZ2019" s="326">
        <f t="shared" si="607"/>
        <v>96.485648807180127</v>
      </c>
      <c r="CA2019" s="296" t="str">
        <f t="shared" si="608"/>
        <v/>
      </c>
    </row>
    <row r="2020" spans="34:79" x14ac:dyDescent="0.25">
      <c r="AH2020" s="332">
        <v>44643</v>
      </c>
      <c r="AI2020" s="2" t="s">
        <v>108</v>
      </c>
      <c r="AJ2020" s="2" t="s">
        <v>153</v>
      </c>
      <c r="AK2020" s="323">
        <v>47849</v>
      </c>
      <c r="AL2020" s="323">
        <v>48213</v>
      </c>
      <c r="AM2020" s="324">
        <v>8760</v>
      </c>
      <c r="AN2020" s="325">
        <v>88.33</v>
      </c>
      <c r="AO2020" s="274">
        <f t="shared" si="595"/>
        <v>1.02458</v>
      </c>
      <c r="AP2020" s="326">
        <f t="shared" si="601"/>
        <v>86.210935212477295</v>
      </c>
      <c r="AQ2020" s="296" t="str">
        <f t="shared" si="602"/>
        <v/>
      </c>
      <c r="AS2020" s="332">
        <v>44671</v>
      </c>
      <c r="AT2020" s="2" t="s">
        <v>115</v>
      </c>
      <c r="AU2020" s="2" t="s">
        <v>117</v>
      </c>
      <c r="AV2020" s="323">
        <v>45383</v>
      </c>
      <c r="AW2020" s="323">
        <v>45473</v>
      </c>
      <c r="AX2020" s="324">
        <v>2184</v>
      </c>
      <c r="AY2020" s="325">
        <v>140.6</v>
      </c>
      <c r="AZ2020" s="274">
        <f t="shared" si="596"/>
        <v>1.02172</v>
      </c>
      <c r="BA2020" s="326">
        <f t="shared" si="603"/>
        <v>137.61108718631328</v>
      </c>
      <c r="BB2020" s="296" t="str">
        <f t="shared" si="604"/>
        <v/>
      </c>
      <c r="BC2020">
        <f t="shared" si="597"/>
        <v>1</v>
      </c>
      <c r="BF2020" s="332">
        <v>45033</v>
      </c>
      <c r="BG2020" s="2" t="s">
        <v>115</v>
      </c>
      <c r="BH2020" s="2" t="s">
        <v>145</v>
      </c>
      <c r="BI2020" s="323">
        <v>45748</v>
      </c>
      <c r="BJ2020" s="323">
        <v>45838</v>
      </c>
      <c r="BK2020" s="324">
        <v>2184</v>
      </c>
      <c r="BL2020" s="325">
        <v>102.67</v>
      </c>
      <c r="BM2020" s="274">
        <f t="shared" si="598"/>
        <v>0.98479000000000005</v>
      </c>
      <c r="BN2020" s="326">
        <f t="shared" si="605"/>
        <v>104.25572964794524</v>
      </c>
      <c r="BO2020" s="296" t="str">
        <f t="shared" si="606"/>
        <v/>
      </c>
      <c r="BP2020" t="str">
        <f t="shared" si="599"/>
        <v/>
      </c>
      <c r="BR2020" s="332">
        <v>45005</v>
      </c>
      <c r="BS2020" s="2" t="s">
        <v>108</v>
      </c>
      <c r="BT2020" s="2" t="s">
        <v>155</v>
      </c>
      <c r="BU2020" s="323">
        <v>48214</v>
      </c>
      <c r="BV2020" s="323">
        <v>48579</v>
      </c>
      <c r="BW2020" s="324">
        <v>8784</v>
      </c>
      <c r="BX2020" s="325">
        <v>95.34</v>
      </c>
      <c r="BY2020" s="274">
        <f t="shared" si="600"/>
        <v>0.99051</v>
      </c>
      <c r="BZ2020" s="326">
        <f t="shared" si="607"/>
        <v>96.253445194899598</v>
      </c>
      <c r="CA2020" s="296" t="str">
        <f t="shared" si="608"/>
        <v/>
      </c>
    </row>
    <row r="2021" spans="34:79" x14ac:dyDescent="0.25">
      <c r="AH2021" s="332">
        <v>44643</v>
      </c>
      <c r="AI2021" s="2" t="s">
        <v>108</v>
      </c>
      <c r="AJ2021" s="2" t="s">
        <v>155</v>
      </c>
      <c r="AK2021" s="323">
        <v>48214</v>
      </c>
      <c r="AL2021" s="323">
        <v>48579</v>
      </c>
      <c r="AM2021" s="324">
        <v>8784</v>
      </c>
      <c r="AN2021" s="325">
        <v>87.75</v>
      </c>
      <c r="AO2021" s="274">
        <f t="shared" si="595"/>
        <v>1.02458</v>
      </c>
      <c r="AP2021" s="326">
        <f t="shared" si="601"/>
        <v>85.644849596908003</v>
      </c>
      <c r="AQ2021" s="296" t="str">
        <f t="shared" si="602"/>
        <v/>
      </c>
      <c r="AS2021" s="332">
        <v>44671</v>
      </c>
      <c r="AT2021" s="2" t="s">
        <v>115</v>
      </c>
      <c r="AU2021" s="2" t="s">
        <v>118</v>
      </c>
      <c r="AV2021" s="323">
        <v>45474</v>
      </c>
      <c r="AW2021" s="323">
        <v>45565</v>
      </c>
      <c r="AX2021" s="324">
        <v>2208</v>
      </c>
      <c r="AY2021" s="325">
        <v>139.57</v>
      </c>
      <c r="AZ2021" s="274">
        <f t="shared" si="596"/>
        <v>1.02172</v>
      </c>
      <c r="BA2021" s="326">
        <f t="shared" si="603"/>
        <v>136.60298320479191</v>
      </c>
      <c r="BB2021" s="296" t="str">
        <f t="shared" si="604"/>
        <v/>
      </c>
      <c r="BC2021">
        <f t="shared" si="597"/>
        <v>1</v>
      </c>
      <c r="BF2021" s="332">
        <v>45033</v>
      </c>
      <c r="BG2021" s="2" t="s">
        <v>115</v>
      </c>
      <c r="BH2021" s="2" t="s">
        <v>148</v>
      </c>
      <c r="BI2021" s="323">
        <v>45839</v>
      </c>
      <c r="BJ2021" s="323">
        <v>45930</v>
      </c>
      <c r="BK2021" s="324">
        <v>2208</v>
      </c>
      <c r="BL2021" s="325">
        <v>101.92</v>
      </c>
      <c r="BM2021" s="274">
        <f t="shared" si="598"/>
        <v>0.98479000000000005</v>
      </c>
      <c r="BN2021" s="326">
        <f t="shared" si="605"/>
        <v>103.49414596005239</v>
      </c>
      <c r="BO2021" s="296" t="str">
        <f t="shared" si="606"/>
        <v/>
      </c>
      <c r="BP2021" t="str">
        <f t="shared" si="599"/>
        <v/>
      </c>
      <c r="BR2021" s="332">
        <v>45005</v>
      </c>
      <c r="BS2021" s="2" t="s">
        <v>108</v>
      </c>
      <c r="BT2021" s="2" t="s">
        <v>158</v>
      </c>
      <c r="BU2021" s="323">
        <v>48580</v>
      </c>
      <c r="BV2021" s="323">
        <v>48944</v>
      </c>
      <c r="BW2021" s="324">
        <v>8760</v>
      </c>
      <c r="BX2021" s="325">
        <v>95.24</v>
      </c>
      <c r="BY2021" s="274">
        <f t="shared" si="600"/>
        <v>0.99051</v>
      </c>
      <c r="BZ2021" s="326">
        <f t="shared" si="607"/>
        <v>96.1524871026037</v>
      </c>
      <c r="CA2021" s="296" t="str">
        <f t="shared" si="608"/>
        <v/>
      </c>
    </row>
    <row r="2022" spans="34:79" x14ac:dyDescent="0.25">
      <c r="AH2022" s="332">
        <v>44642</v>
      </c>
      <c r="AI2022" s="2" t="s">
        <v>108</v>
      </c>
      <c r="AJ2022" s="2" t="s">
        <v>110</v>
      </c>
      <c r="AK2022" s="323">
        <v>44927</v>
      </c>
      <c r="AL2022" s="323">
        <v>45291</v>
      </c>
      <c r="AM2022" s="324">
        <v>8760</v>
      </c>
      <c r="AN2022" s="325">
        <v>162.13</v>
      </c>
      <c r="AO2022" s="274">
        <f t="shared" si="595"/>
        <v>1.02458</v>
      </c>
      <c r="AP2022" s="326">
        <f t="shared" si="601"/>
        <v>158.24044974526146</v>
      </c>
      <c r="AQ2022" s="296" t="str">
        <f t="shared" si="602"/>
        <v/>
      </c>
      <c r="AS2022" s="332">
        <v>44671</v>
      </c>
      <c r="AT2022" s="2" t="s">
        <v>115</v>
      </c>
      <c r="AU2022" s="2" t="s">
        <v>140</v>
      </c>
      <c r="AV2022" s="323">
        <v>45566</v>
      </c>
      <c r="AW2022" s="323">
        <v>45657</v>
      </c>
      <c r="AX2022" s="324">
        <v>2209</v>
      </c>
      <c r="AY2022" s="325">
        <v>169.55</v>
      </c>
      <c r="AZ2022" s="274">
        <f t="shared" si="596"/>
        <v>1.02172</v>
      </c>
      <c r="BA2022" s="326">
        <f t="shared" si="603"/>
        <v>165.94566025917084</v>
      </c>
      <c r="BB2022" s="296" t="str">
        <f t="shared" si="604"/>
        <v/>
      </c>
      <c r="BC2022" t="str">
        <f t="shared" si="597"/>
        <v/>
      </c>
      <c r="BF2022" s="332">
        <v>45033</v>
      </c>
      <c r="BG2022" s="2" t="s">
        <v>115</v>
      </c>
      <c r="BH2022" s="2" t="s">
        <v>152</v>
      </c>
      <c r="BI2022" s="323">
        <v>45931</v>
      </c>
      <c r="BJ2022" s="323">
        <v>46022</v>
      </c>
      <c r="BK2022" s="324">
        <v>2209</v>
      </c>
      <c r="BL2022" s="325">
        <v>143.31</v>
      </c>
      <c r="BM2022" s="274">
        <f t="shared" si="598"/>
        <v>0.98479000000000005</v>
      </c>
      <c r="BN2022" s="326">
        <f t="shared" si="605"/>
        <v>145.52341108256581</v>
      </c>
      <c r="BO2022" s="296" t="str">
        <f t="shared" si="606"/>
        <v/>
      </c>
      <c r="BP2022" t="str">
        <f t="shared" si="599"/>
        <v/>
      </c>
      <c r="BR2022" s="332">
        <v>45002</v>
      </c>
      <c r="BS2022" s="2" t="s">
        <v>108</v>
      </c>
      <c r="BT2022" s="2" t="s">
        <v>111</v>
      </c>
      <c r="BU2022" s="323">
        <v>45292</v>
      </c>
      <c r="BV2022" s="323">
        <v>45657</v>
      </c>
      <c r="BW2022" s="324">
        <v>8784</v>
      </c>
      <c r="BX2022" s="325">
        <v>136.38999999999999</v>
      </c>
      <c r="BY2022" s="274">
        <f t="shared" si="600"/>
        <v>0.99051</v>
      </c>
      <c r="BZ2022" s="326">
        <f t="shared" si="607"/>
        <v>137.6967420823616</v>
      </c>
      <c r="CA2022" s="296">
        <f t="shared" si="608"/>
        <v>137.6967420823616</v>
      </c>
    </row>
    <row r="2023" spans="34:79" x14ac:dyDescent="0.25">
      <c r="AH2023" s="332">
        <v>44642</v>
      </c>
      <c r="AI2023" s="2" t="s">
        <v>108</v>
      </c>
      <c r="AJ2023" s="2" t="s">
        <v>111</v>
      </c>
      <c r="AK2023" s="323">
        <v>45292</v>
      </c>
      <c r="AL2023" s="323">
        <v>45657</v>
      </c>
      <c r="AM2023" s="324">
        <v>8784</v>
      </c>
      <c r="AN2023" s="325">
        <v>115.15</v>
      </c>
      <c r="AO2023" s="274">
        <f t="shared" si="595"/>
        <v>1.02458</v>
      </c>
      <c r="AP2023" s="326">
        <f t="shared" si="601"/>
        <v>112.38751488414765</v>
      </c>
      <c r="AQ2023" s="296">
        <f t="shared" si="602"/>
        <v>112.38751488414765</v>
      </c>
      <c r="AS2023" s="332">
        <v>44671</v>
      </c>
      <c r="AT2023" s="2" t="s">
        <v>115</v>
      </c>
      <c r="AU2023" s="2" t="s">
        <v>135</v>
      </c>
      <c r="AV2023" s="323">
        <v>45658</v>
      </c>
      <c r="AW2023" s="323">
        <v>45747</v>
      </c>
      <c r="AX2023" s="324">
        <v>2159</v>
      </c>
      <c r="AY2023" s="325"/>
      <c r="AZ2023" s="274">
        <f t="shared" si="596"/>
        <v>1.02172</v>
      </c>
      <c r="BA2023" s="326" t="str">
        <f t="shared" si="603"/>
        <v/>
      </c>
      <c r="BB2023" s="296" t="str">
        <f t="shared" si="604"/>
        <v/>
      </c>
      <c r="BC2023" t="str">
        <f t="shared" si="597"/>
        <v/>
      </c>
      <c r="BF2023" s="332">
        <v>45033</v>
      </c>
      <c r="BG2023" s="2" t="s">
        <v>115</v>
      </c>
      <c r="BH2023" s="2" t="s">
        <v>138</v>
      </c>
      <c r="BI2023" s="323">
        <v>46023</v>
      </c>
      <c r="BJ2023" s="323">
        <v>46112</v>
      </c>
      <c r="BK2023" s="324">
        <v>2159</v>
      </c>
      <c r="BL2023" s="325"/>
      <c r="BM2023" s="274">
        <f t="shared" si="598"/>
        <v>0.98479000000000005</v>
      </c>
      <c r="BN2023" s="326" t="str">
        <f t="shared" si="605"/>
        <v/>
      </c>
      <c r="BO2023" s="296" t="str">
        <f t="shared" si="606"/>
        <v/>
      </c>
      <c r="BP2023" t="str">
        <f t="shared" si="599"/>
        <v/>
      </c>
      <c r="BR2023" s="332">
        <v>45002</v>
      </c>
      <c r="BS2023" s="2" t="s">
        <v>108</v>
      </c>
      <c r="BT2023" s="2" t="s">
        <v>135</v>
      </c>
      <c r="BU2023" s="323">
        <v>45658</v>
      </c>
      <c r="BV2023" s="323">
        <v>46022</v>
      </c>
      <c r="BW2023" s="324">
        <v>8760</v>
      </c>
      <c r="BX2023" s="325">
        <v>114.75</v>
      </c>
      <c r="BY2023" s="274">
        <f t="shared" si="600"/>
        <v>0.99051</v>
      </c>
      <c r="BZ2023" s="326">
        <f t="shared" si="607"/>
        <v>115.84941090953146</v>
      </c>
      <c r="CA2023" s="296" t="str">
        <f t="shared" si="608"/>
        <v/>
      </c>
    </row>
    <row r="2024" spans="34:79" x14ac:dyDescent="0.25">
      <c r="AH2024" s="332">
        <v>44642</v>
      </c>
      <c r="AI2024" s="2" t="s">
        <v>108</v>
      </c>
      <c r="AJ2024" s="2" t="s">
        <v>135</v>
      </c>
      <c r="AK2024" s="323">
        <v>45658</v>
      </c>
      <c r="AL2024" s="323">
        <v>46022</v>
      </c>
      <c r="AM2024" s="324">
        <v>8760</v>
      </c>
      <c r="AN2024" s="325">
        <v>93.9</v>
      </c>
      <c r="AO2024" s="274">
        <f t="shared" si="595"/>
        <v>1.02458</v>
      </c>
      <c r="AP2024" s="326">
        <f t="shared" si="601"/>
        <v>91.647309141306678</v>
      </c>
      <c r="AQ2024" s="296" t="str">
        <f t="shared" si="602"/>
        <v/>
      </c>
      <c r="AS2024" s="332">
        <v>44670</v>
      </c>
      <c r="AT2024" s="2" t="s">
        <v>115</v>
      </c>
      <c r="AU2024" s="2" t="s">
        <v>200</v>
      </c>
      <c r="AV2024" s="323">
        <v>44743</v>
      </c>
      <c r="AW2024" s="323">
        <v>44834</v>
      </c>
      <c r="AX2024" s="324">
        <v>2208</v>
      </c>
      <c r="AY2024" s="325">
        <v>227.83</v>
      </c>
      <c r="AZ2024" s="274">
        <f t="shared" si="596"/>
        <v>1.02172</v>
      </c>
      <c r="BA2024" s="326">
        <f t="shared" si="603"/>
        <v>222.98672826214622</v>
      </c>
      <c r="BB2024" s="296" t="str">
        <f t="shared" si="604"/>
        <v/>
      </c>
      <c r="BC2024" t="str">
        <f t="shared" si="597"/>
        <v/>
      </c>
      <c r="BF2024" s="332">
        <v>45030</v>
      </c>
      <c r="BG2024" s="2" t="s">
        <v>115</v>
      </c>
      <c r="BH2024" s="2" t="s">
        <v>137</v>
      </c>
      <c r="BI2024" s="323">
        <v>45108</v>
      </c>
      <c r="BJ2024" s="323">
        <v>45199</v>
      </c>
      <c r="BK2024" s="324">
        <v>2208</v>
      </c>
      <c r="BL2024" s="325">
        <v>118.6</v>
      </c>
      <c r="BM2024" s="274">
        <f t="shared" si="598"/>
        <v>0.98479000000000005</v>
      </c>
      <c r="BN2024" s="326">
        <f t="shared" si="605"/>
        <v>120.43176717878937</v>
      </c>
      <c r="BO2024" s="296" t="str">
        <f t="shared" si="606"/>
        <v/>
      </c>
      <c r="BP2024" t="str">
        <f t="shared" si="599"/>
        <v/>
      </c>
      <c r="BR2024" s="332">
        <v>45002</v>
      </c>
      <c r="BS2024" s="2" t="s">
        <v>108</v>
      </c>
      <c r="BT2024" s="2" t="s">
        <v>138</v>
      </c>
      <c r="BU2024" s="323">
        <v>46023</v>
      </c>
      <c r="BV2024" s="323">
        <v>46387</v>
      </c>
      <c r="BW2024" s="324">
        <v>8760</v>
      </c>
      <c r="BX2024" s="325">
        <v>100.5</v>
      </c>
      <c r="BY2024" s="274">
        <f t="shared" si="600"/>
        <v>0.99051</v>
      </c>
      <c r="BZ2024" s="326">
        <f t="shared" si="607"/>
        <v>101.46288275736741</v>
      </c>
      <c r="CA2024" s="296" t="str">
        <f t="shared" si="608"/>
        <v/>
      </c>
    </row>
    <row r="2025" spans="34:79" x14ac:dyDescent="0.25">
      <c r="AH2025" s="332">
        <v>44642</v>
      </c>
      <c r="AI2025" s="2" t="s">
        <v>108</v>
      </c>
      <c r="AJ2025" s="2" t="s">
        <v>138</v>
      </c>
      <c r="AK2025" s="323">
        <v>46023</v>
      </c>
      <c r="AL2025" s="323">
        <v>46387</v>
      </c>
      <c r="AM2025" s="324">
        <v>8760</v>
      </c>
      <c r="AN2025" s="325">
        <v>91.05</v>
      </c>
      <c r="AO2025" s="274">
        <f t="shared" si="595"/>
        <v>1.02458</v>
      </c>
      <c r="AP2025" s="326">
        <f t="shared" si="601"/>
        <v>88.865681547560939</v>
      </c>
      <c r="AQ2025" s="296" t="str">
        <f t="shared" si="602"/>
        <v/>
      </c>
      <c r="AS2025" s="332">
        <v>44670</v>
      </c>
      <c r="AT2025" s="2" t="s">
        <v>115</v>
      </c>
      <c r="AU2025" s="2" t="s">
        <v>186</v>
      </c>
      <c r="AV2025" s="323">
        <v>44835</v>
      </c>
      <c r="AW2025" s="323">
        <v>44926</v>
      </c>
      <c r="AX2025" s="324">
        <v>2209</v>
      </c>
      <c r="AY2025" s="325">
        <v>242.65</v>
      </c>
      <c r="AZ2025" s="274">
        <f t="shared" si="596"/>
        <v>1.02172</v>
      </c>
      <c r="BA2025" s="326">
        <f t="shared" si="603"/>
        <v>237.49168069529813</v>
      </c>
      <c r="BB2025" s="296" t="str">
        <f t="shared" si="604"/>
        <v/>
      </c>
      <c r="BC2025" t="str">
        <f t="shared" si="597"/>
        <v/>
      </c>
      <c r="BF2025" s="332">
        <v>45030</v>
      </c>
      <c r="BG2025" s="2" t="s">
        <v>115</v>
      </c>
      <c r="BH2025" s="2" t="s">
        <v>116</v>
      </c>
      <c r="BI2025" s="323">
        <v>45200</v>
      </c>
      <c r="BJ2025" s="323">
        <v>45291</v>
      </c>
      <c r="BK2025" s="324">
        <v>2209</v>
      </c>
      <c r="BL2025" s="325">
        <v>149.08000000000001</v>
      </c>
      <c r="BM2025" s="274">
        <f t="shared" si="598"/>
        <v>0.98479000000000005</v>
      </c>
      <c r="BN2025" s="326">
        <f t="shared" si="605"/>
        <v>151.38252825475482</v>
      </c>
      <c r="BO2025" s="296">
        <f t="shared" si="606"/>
        <v>151.38252825475482</v>
      </c>
      <c r="BP2025">
        <f t="shared" si="599"/>
        <v>1</v>
      </c>
      <c r="BR2025" s="332">
        <v>45002</v>
      </c>
      <c r="BS2025" s="2" t="s">
        <v>108</v>
      </c>
      <c r="BT2025" s="2" t="s">
        <v>141</v>
      </c>
      <c r="BU2025" s="323">
        <v>46388</v>
      </c>
      <c r="BV2025" s="323">
        <v>46752</v>
      </c>
      <c r="BW2025" s="324">
        <v>8760</v>
      </c>
      <c r="BX2025" s="325">
        <v>96.69</v>
      </c>
      <c r="BY2025" s="274">
        <f t="shared" si="600"/>
        <v>0.99051</v>
      </c>
      <c r="BZ2025" s="326">
        <f t="shared" si="607"/>
        <v>97.616379440894079</v>
      </c>
      <c r="CA2025" s="296" t="str">
        <f t="shared" si="608"/>
        <v/>
      </c>
    </row>
    <row r="2026" spans="34:79" x14ac:dyDescent="0.25">
      <c r="AH2026" s="332">
        <v>44642</v>
      </c>
      <c r="AI2026" s="2" t="s">
        <v>108</v>
      </c>
      <c r="AJ2026" s="2" t="s">
        <v>141</v>
      </c>
      <c r="AK2026" s="323">
        <v>46388</v>
      </c>
      <c r="AL2026" s="323">
        <v>46752</v>
      </c>
      <c r="AM2026" s="324">
        <v>8760</v>
      </c>
      <c r="AN2026" s="325">
        <v>88.71</v>
      </c>
      <c r="AO2026" s="274">
        <f t="shared" si="595"/>
        <v>1.02458</v>
      </c>
      <c r="AP2026" s="326">
        <f t="shared" si="601"/>
        <v>86.581818891643394</v>
      </c>
      <c r="AQ2026" s="296" t="str">
        <f t="shared" si="602"/>
        <v/>
      </c>
      <c r="AS2026" s="332">
        <v>44670</v>
      </c>
      <c r="AT2026" s="2" t="s">
        <v>115</v>
      </c>
      <c r="AU2026" s="2" t="s">
        <v>110</v>
      </c>
      <c r="AV2026" s="323">
        <v>44927</v>
      </c>
      <c r="AW2026" s="323">
        <v>45016</v>
      </c>
      <c r="AX2026" s="324">
        <v>2159</v>
      </c>
      <c r="AY2026" s="325">
        <v>238.1</v>
      </c>
      <c r="AZ2026" s="274">
        <f t="shared" si="596"/>
        <v>1.02172</v>
      </c>
      <c r="BA2026" s="326">
        <f t="shared" si="603"/>
        <v>233.03840582547079</v>
      </c>
      <c r="BB2026" s="296" t="str">
        <f t="shared" si="604"/>
        <v/>
      </c>
      <c r="BC2026" t="str">
        <f t="shared" si="597"/>
        <v/>
      </c>
      <c r="BF2026" s="332">
        <v>45030</v>
      </c>
      <c r="BG2026" s="2" t="s">
        <v>115</v>
      </c>
      <c r="BH2026" s="2" t="s">
        <v>111</v>
      </c>
      <c r="BI2026" s="323">
        <v>45292</v>
      </c>
      <c r="BJ2026" s="323">
        <v>45382</v>
      </c>
      <c r="BK2026" s="324">
        <v>2183</v>
      </c>
      <c r="BL2026" s="325">
        <v>163.25</v>
      </c>
      <c r="BM2026" s="274">
        <f t="shared" si="598"/>
        <v>0.98479000000000005</v>
      </c>
      <c r="BN2026" s="326">
        <f t="shared" si="605"/>
        <v>165.77138273134372</v>
      </c>
      <c r="BO2026" s="296">
        <f t="shared" si="606"/>
        <v>165.77138273134372</v>
      </c>
      <c r="BP2026">
        <f t="shared" si="599"/>
        <v>1</v>
      </c>
      <c r="BR2026" s="332">
        <v>45002</v>
      </c>
      <c r="BS2026" s="2" t="s">
        <v>108</v>
      </c>
      <c r="BT2026" s="2" t="s">
        <v>143</v>
      </c>
      <c r="BU2026" s="323">
        <v>46753</v>
      </c>
      <c r="BV2026" s="323">
        <v>47118</v>
      </c>
      <c r="BW2026" s="324">
        <v>8784</v>
      </c>
      <c r="BX2026" s="325">
        <v>96.37</v>
      </c>
      <c r="BY2026" s="274">
        <f t="shared" si="600"/>
        <v>0.99051</v>
      </c>
      <c r="BZ2026" s="326">
        <f t="shared" si="607"/>
        <v>97.29331354554725</v>
      </c>
      <c r="CA2026" s="296" t="str">
        <f t="shared" si="608"/>
        <v/>
      </c>
    </row>
    <row r="2027" spans="34:79" x14ac:dyDescent="0.25">
      <c r="AH2027" s="332">
        <v>44642</v>
      </c>
      <c r="AI2027" s="2" t="s">
        <v>108</v>
      </c>
      <c r="AJ2027" s="2" t="s">
        <v>143</v>
      </c>
      <c r="AK2027" s="323">
        <v>46753</v>
      </c>
      <c r="AL2027" s="323">
        <v>47118</v>
      </c>
      <c r="AM2027" s="324">
        <v>8784</v>
      </c>
      <c r="AN2027" s="325">
        <v>88.37</v>
      </c>
      <c r="AO2027" s="274">
        <f t="shared" si="595"/>
        <v>1.02458</v>
      </c>
      <c r="AP2027" s="326">
        <f t="shared" si="601"/>
        <v>86.249975599757946</v>
      </c>
      <c r="AQ2027" s="296" t="str">
        <f t="shared" si="602"/>
        <v/>
      </c>
      <c r="AS2027" s="332">
        <v>44670</v>
      </c>
      <c r="AT2027" s="2" t="s">
        <v>115</v>
      </c>
      <c r="AU2027" s="2" t="s">
        <v>134</v>
      </c>
      <c r="AV2027" s="323">
        <v>45017</v>
      </c>
      <c r="AW2027" s="323">
        <v>45107</v>
      </c>
      <c r="AX2027" s="324">
        <v>2184</v>
      </c>
      <c r="AY2027" s="325">
        <v>176.64</v>
      </c>
      <c r="AZ2027" s="274">
        <f t="shared" si="596"/>
        <v>1.02172</v>
      </c>
      <c r="BA2027" s="326">
        <f t="shared" si="603"/>
        <v>172.8849391222644</v>
      </c>
      <c r="BB2027" s="296" t="str">
        <f t="shared" si="604"/>
        <v/>
      </c>
      <c r="BC2027" t="str">
        <f t="shared" si="597"/>
        <v/>
      </c>
      <c r="BF2027" s="332">
        <v>45030</v>
      </c>
      <c r="BG2027" s="2" t="s">
        <v>115</v>
      </c>
      <c r="BH2027" s="2" t="s">
        <v>117</v>
      </c>
      <c r="BI2027" s="323">
        <v>45383</v>
      </c>
      <c r="BJ2027" s="323">
        <v>45473</v>
      </c>
      <c r="BK2027" s="324">
        <v>2184</v>
      </c>
      <c r="BL2027" s="325">
        <v>132.27000000000001</v>
      </c>
      <c r="BM2027" s="274">
        <f t="shared" si="598"/>
        <v>0.98479000000000005</v>
      </c>
      <c r="BN2027" s="326">
        <f t="shared" si="605"/>
        <v>134.31289919678306</v>
      </c>
      <c r="BO2027" s="296">
        <f t="shared" si="606"/>
        <v>134.31289919678306</v>
      </c>
      <c r="BP2027">
        <f t="shared" si="599"/>
        <v>1</v>
      </c>
      <c r="BR2027" s="332">
        <v>45002</v>
      </c>
      <c r="BS2027" s="2" t="s">
        <v>108</v>
      </c>
      <c r="BT2027" s="2" t="s">
        <v>146</v>
      </c>
      <c r="BU2027" s="323">
        <v>47119</v>
      </c>
      <c r="BV2027" s="323">
        <v>47483</v>
      </c>
      <c r="BW2027" s="324">
        <v>8760</v>
      </c>
      <c r="BX2027" s="325">
        <v>93.12</v>
      </c>
      <c r="BY2027" s="274">
        <f t="shared" si="600"/>
        <v>0.99051</v>
      </c>
      <c r="BZ2027" s="326">
        <f t="shared" si="607"/>
        <v>94.012175545930887</v>
      </c>
      <c r="CA2027" s="296" t="str">
        <f t="shared" si="608"/>
        <v/>
      </c>
    </row>
    <row r="2028" spans="34:79" x14ac:dyDescent="0.25">
      <c r="AH2028" s="332">
        <v>44642</v>
      </c>
      <c r="AI2028" s="2" t="s">
        <v>108</v>
      </c>
      <c r="AJ2028" s="2" t="s">
        <v>146</v>
      </c>
      <c r="AK2028" s="323">
        <v>47119</v>
      </c>
      <c r="AL2028" s="323">
        <v>47483</v>
      </c>
      <c r="AM2028" s="324">
        <v>8760</v>
      </c>
      <c r="AN2028" s="325">
        <v>87.73</v>
      </c>
      <c r="AO2028" s="274">
        <f t="shared" si="595"/>
        <v>1.02458</v>
      </c>
      <c r="AP2028" s="326">
        <f t="shared" si="601"/>
        <v>85.625329403267685</v>
      </c>
      <c r="AQ2028" s="296" t="str">
        <f t="shared" si="602"/>
        <v/>
      </c>
      <c r="AS2028" s="332">
        <v>44670</v>
      </c>
      <c r="AT2028" s="2" t="s">
        <v>115</v>
      </c>
      <c r="AU2028" s="2" t="s">
        <v>137</v>
      </c>
      <c r="AV2028" s="323">
        <v>45108</v>
      </c>
      <c r="AW2028" s="323">
        <v>45199</v>
      </c>
      <c r="AX2028" s="324">
        <v>2208</v>
      </c>
      <c r="AY2028" s="325">
        <v>169.61</v>
      </c>
      <c r="AZ2028" s="274">
        <f t="shared" si="596"/>
        <v>1.02172</v>
      </c>
      <c r="BA2028" s="326">
        <f t="shared" si="603"/>
        <v>166.00438476294877</v>
      </c>
      <c r="BB2028" s="296" t="str">
        <f t="shared" si="604"/>
        <v/>
      </c>
      <c r="BC2028" t="str">
        <f t="shared" si="597"/>
        <v/>
      </c>
      <c r="BF2028" s="332">
        <v>45030</v>
      </c>
      <c r="BG2028" s="2" t="s">
        <v>115</v>
      </c>
      <c r="BH2028" s="2" t="s">
        <v>118</v>
      </c>
      <c r="BI2028" s="323">
        <v>45474</v>
      </c>
      <c r="BJ2028" s="323">
        <v>45565</v>
      </c>
      <c r="BK2028" s="324">
        <v>2208</v>
      </c>
      <c r="BL2028" s="325">
        <v>133.68</v>
      </c>
      <c r="BM2028" s="274">
        <f t="shared" si="598"/>
        <v>0.98479000000000005</v>
      </c>
      <c r="BN2028" s="326">
        <f t="shared" si="605"/>
        <v>135.74467653002162</v>
      </c>
      <c r="BO2028" s="296">
        <f t="shared" si="606"/>
        <v>135.74467653002162</v>
      </c>
      <c r="BP2028">
        <f t="shared" si="599"/>
        <v>1</v>
      </c>
      <c r="BR2028" s="332">
        <v>45002</v>
      </c>
      <c r="BS2028" s="2" t="s">
        <v>108</v>
      </c>
      <c r="BT2028" s="2" t="s">
        <v>149</v>
      </c>
      <c r="BU2028" s="323">
        <v>47484</v>
      </c>
      <c r="BV2028" s="323">
        <v>47848</v>
      </c>
      <c r="BW2028" s="324">
        <v>8760</v>
      </c>
      <c r="BX2028" s="325">
        <v>95.22</v>
      </c>
      <c r="BY2028" s="274">
        <f t="shared" si="600"/>
        <v>0.99051</v>
      </c>
      <c r="BZ2028" s="326">
        <f t="shared" si="607"/>
        <v>96.132295484144535</v>
      </c>
      <c r="CA2028" s="296" t="str">
        <f t="shared" si="608"/>
        <v/>
      </c>
    </row>
    <row r="2029" spans="34:79" x14ac:dyDescent="0.25">
      <c r="AH2029" s="332">
        <v>44642</v>
      </c>
      <c r="AI2029" s="2" t="s">
        <v>108</v>
      </c>
      <c r="AJ2029" s="2" t="s">
        <v>149</v>
      </c>
      <c r="AK2029" s="323">
        <v>47484</v>
      </c>
      <c r="AL2029" s="323">
        <v>47848</v>
      </c>
      <c r="AM2029" s="324">
        <v>8760</v>
      </c>
      <c r="AN2029" s="325">
        <v>87.17</v>
      </c>
      <c r="AO2029" s="274">
        <f t="shared" si="595"/>
        <v>1.02458</v>
      </c>
      <c r="AP2029" s="326">
        <f t="shared" si="601"/>
        <v>85.078763981338696</v>
      </c>
      <c r="AQ2029" s="296" t="str">
        <f t="shared" si="602"/>
        <v/>
      </c>
      <c r="AS2029" s="332">
        <v>44670</v>
      </c>
      <c r="AT2029" s="2" t="s">
        <v>115</v>
      </c>
      <c r="AU2029" s="2" t="s">
        <v>116</v>
      </c>
      <c r="AV2029" s="323">
        <v>45200</v>
      </c>
      <c r="AW2029" s="323">
        <v>45291</v>
      </c>
      <c r="AX2029" s="324">
        <v>2209</v>
      </c>
      <c r="AY2029" s="325">
        <v>196.93</v>
      </c>
      <c r="AZ2029" s="274">
        <f t="shared" si="596"/>
        <v>1.02172</v>
      </c>
      <c r="BA2029" s="326">
        <f t="shared" si="603"/>
        <v>192.74360881650551</v>
      </c>
      <c r="BB2029" s="296" t="str">
        <f t="shared" si="604"/>
        <v/>
      </c>
      <c r="BC2029">
        <f t="shared" si="597"/>
        <v>1</v>
      </c>
      <c r="BF2029" s="332">
        <v>45030</v>
      </c>
      <c r="BG2029" s="2" t="s">
        <v>115</v>
      </c>
      <c r="BH2029" s="2" t="s">
        <v>140</v>
      </c>
      <c r="BI2029" s="323">
        <v>45566</v>
      </c>
      <c r="BJ2029" s="323">
        <v>45657</v>
      </c>
      <c r="BK2029" s="324">
        <v>2209</v>
      </c>
      <c r="BL2029" s="325">
        <v>157.18</v>
      </c>
      <c r="BM2029" s="274">
        <f t="shared" si="598"/>
        <v>0.98479000000000005</v>
      </c>
      <c r="BN2029" s="326">
        <f t="shared" si="605"/>
        <v>159.6076320839976</v>
      </c>
      <c r="BO2029" s="296" t="str">
        <f t="shared" si="606"/>
        <v/>
      </c>
      <c r="BP2029" t="str">
        <f t="shared" si="599"/>
        <v/>
      </c>
      <c r="BR2029" s="332">
        <v>45002</v>
      </c>
      <c r="BS2029" s="2" t="s">
        <v>108</v>
      </c>
      <c r="BT2029" s="2" t="s">
        <v>153</v>
      </c>
      <c r="BU2029" s="323">
        <v>47849</v>
      </c>
      <c r="BV2029" s="323">
        <v>48213</v>
      </c>
      <c r="BW2029" s="324">
        <v>8760</v>
      </c>
      <c r="BX2029" s="325">
        <v>95.3</v>
      </c>
      <c r="BY2029" s="274">
        <f t="shared" si="600"/>
        <v>0.99051</v>
      </c>
      <c r="BZ2029" s="326">
        <f t="shared" si="607"/>
        <v>96.213061957981239</v>
      </c>
      <c r="CA2029" s="296" t="str">
        <f t="shared" si="608"/>
        <v/>
      </c>
    </row>
    <row r="2030" spans="34:79" x14ac:dyDescent="0.25">
      <c r="AH2030" s="332">
        <v>44642</v>
      </c>
      <c r="AI2030" s="2" t="s">
        <v>108</v>
      </c>
      <c r="AJ2030" s="2" t="s">
        <v>153</v>
      </c>
      <c r="AK2030" s="323">
        <v>47849</v>
      </c>
      <c r="AL2030" s="323">
        <v>48213</v>
      </c>
      <c r="AM2030" s="324">
        <v>8760</v>
      </c>
      <c r="AN2030" s="325">
        <v>86.6</v>
      </c>
      <c r="AO2030" s="274">
        <f t="shared" si="595"/>
        <v>1.02458</v>
      </c>
      <c r="AP2030" s="326">
        <f t="shared" si="601"/>
        <v>84.522438462589534</v>
      </c>
      <c r="AQ2030" s="296" t="str">
        <f t="shared" si="602"/>
        <v/>
      </c>
      <c r="AS2030" s="332">
        <v>44670</v>
      </c>
      <c r="AT2030" s="2" t="s">
        <v>115</v>
      </c>
      <c r="AU2030" s="2" t="s">
        <v>111</v>
      </c>
      <c r="AV2030" s="323">
        <v>45292</v>
      </c>
      <c r="AW2030" s="323">
        <v>45382</v>
      </c>
      <c r="AX2030" s="324">
        <v>2183</v>
      </c>
      <c r="AY2030" s="325">
        <v>190.73</v>
      </c>
      <c r="AZ2030" s="274">
        <f t="shared" si="596"/>
        <v>1.02172</v>
      </c>
      <c r="BA2030" s="326">
        <f t="shared" si="603"/>
        <v>186.67541009278472</v>
      </c>
      <c r="BB2030" s="296" t="str">
        <f t="shared" si="604"/>
        <v/>
      </c>
      <c r="BC2030">
        <f t="shared" si="597"/>
        <v>1</v>
      </c>
      <c r="BF2030" s="332">
        <v>45030</v>
      </c>
      <c r="BG2030" s="2" t="s">
        <v>115</v>
      </c>
      <c r="BH2030" s="2" t="s">
        <v>135</v>
      </c>
      <c r="BI2030" s="323">
        <v>45658</v>
      </c>
      <c r="BJ2030" s="323">
        <v>45747</v>
      </c>
      <c r="BK2030" s="324">
        <v>2159</v>
      </c>
      <c r="BL2030" s="325">
        <v>155.1</v>
      </c>
      <c r="BM2030" s="274">
        <f t="shared" si="598"/>
        <v>0.98479000000000005</v>
      </c>
      <c r="BN2030" s="326">
        <f t="shared" si="605"/>
        <v>157.49550665624142</v>
      </c>
      <c r="BO2030" s="296" t="str">
        <f t="shared" si="606"/>
        <v/>
      </c>
      <c r="BP2030" t="str">
        <f t="shared" si="599"/>
        <v/>
      </c>
      <c r="BR2030" s="332">
        <v>45002</v>
      </c>
      <c r="BS2030" s="2" t="s">
        <v>108</v>
      </c>
      <c r="BT2030" s="2" t="s">
        <v>155</v>
      </c>
      <c r="BU2030" s="323">
        <v>48214</v>
      </c>
      <c r="BV2030" s="323">
        <v>48579</v>
      </c>
      <c r="BW2030" s="324">
        <v>8784</v>
      </c>
      <c r="BX2030" s="325">
        <v>95.07</v>
      </c>
      <c r="BY2030" s="274">
        <f t="shared" si="600"/>
        <v>0.99051</v>
      </c>
      <c r="BZ2030" s="326">
        <f t="shared" si="607"/>
        <v>95.980858345700696</v>
      </c>
      <c r="CA2030" s="296" t="str">
        <f t="shared" si="608"/>
        <v/>
      </c>
    </row>
    <row r="2031" spans="34:79" x14ac:dyDescent="0.25">
      <c r="AH2031" s="332">
        <v>44642</v>
      </c>
      <c r="AI2031" s="2" t="s">
        <v>108</v>
      </c>
      <c r="AJ2031" s="2" t="s">
        <v>155</v>
      </c>
      <c r="AK2031" s="323">
        <v>48214</v>
      </c>
      <c r="AL2031" s="323">
        <v>48579</v>
      </c>
      <c r="AM2031" s="324">
        <v>8784</v>
      </c>
      <c r="AN2031" s="325">
        <v>86.02</v>
      </c>
      <c r="AO2031" s="274">
        <f t="shared" si="595"/>
        <v>1.02458</v>
      </c>
      <c r="AP2031" s="326">
        <f t="shared" si="601"/>
        <v>83.956352847020241</v>
      </c>
      <c r="AQ2031" s="296" t="str">
        <f t="shared" si="602"/>
        <v/>
      </c>
      <c r="AS2031" s="332">
        <v>44670</v>
      </c>
      <c r="AT2031" s="2" t="s">
        <v>115</v>
      </c>
      <c r="AU2031" s="2" t="s">
        <v>117</v>
      </c>
      <c r="AV2031" s="323">
        <v>45383</v>
      </c>
      <c r="AW2031" s="323">
        <v>45473</v>
      </c>
      <c r="AX2031" s="324">
        <v>2184</v>
      </c>
      <c r="AY2031" s="325">
        <v>134.31</v>
      </c>
      <c r="AZ2031" s="274">
        <f t="shared" si="596"/>
        <v>1.02172</v>
      </c>
      <c r="BA2031" s="326">
        <f t="shared" si="603"/>
        <v>131.45480170692559</v>
      </c>
      <c r="BB2031" s="296" t="str">
        <f t="shared" si="604"/>
        <v/>
      </c>
      <c r="BC2031">
        <f t="shared" si="597"/>
        <v>1</v>
      </c>
      <c r="BF2031" s="332">
        <v>45030</v>
      </c>
      <c r="BG2031" s="2" t="s">
        <v>115</v>
      </c>
      <c r="BH2031" s="2" t="s">
        <v>145</v>
      </c>
      <c r="BI2031" s="323">
        <v>45748</v>
      </c>
      <c r="BJ2031" s="323">
        <v>45838</v>
      </c>
      <c r="BK2031" s="324">
        <v>2184</v>
      </c>
      <c r="BL2031" s="325">
        <v>103.99</v>
      </c>
      <c r="BM2031" s="274">
        <f t="shared" si="598"/>
        <v>0.98479000000000005</v>
      </c>
      <c r="BN2031" s="326">
        <f t="shared" si="605"/>
        <v>105.59611693863665</v>
      </c>
      <c r="BO2031" s="296" t="str">
        <f t="shared" si="606"/>
        <v/>
      </c>
      <c r="BP2031" t="str">
        <f t="shared" si="599"/>
        <v/>
      </c>
      <c r="BR2031" s="332">
        <v>45002</v>
      </c>
      <c r="BS2031" s="2" t="s">
        <v>108</v>
      </c>
      <c r="BT2031" s="2" t="s">
        <v>158</v>
      </c>
      <c r="BU2031" s="323">
        <v>48580</v>
      </c>
      <c r="BV2031" s="323">
        <v>48944</v>
      </c>
      <c r="BW2031" s="324">
        <v>8760</v>
      </c>
      <c r="BX2031" s="325">
        <v>94.97</v>
      </c>
      <c r="BY2031" s="274">
        <f t="shared" si="600"/>
        <v>0.99051</v>
      </c>
      <c r="BZ2031" s="326">
        <f t="shared" si="607"/>
        <v>95.879900253404813</v>
      </c>
      <c r="CA2031" s="296" t="str">
        <f t="shared" si="608"/>
        <v/>
      </c>
    </row>
    <row r="2032" spans="34:79" x14ac:dyDescent="0.25">
      <c r="AH2032" s="332">
        <v>44641</v>
      </c>
      <c r="AI2032" s="2" t="s">
        <v>108</v>
      </c>
      <c r="AJ2032" s="2" t="s">
        <v>110</v>
      </c>
      <c r="AK2032" s="323">
        <v>44927</v>
      </c>
      <c r="AL2032" s="323">
        <v>45291</v>
      </c>
      <c r="AM2032" s="324">
        <v>8760</v>
      </c>
      <c r="AN2032" s="325">
        <v>158.5</v>
      </c>
      <c r="AO2032" s="274">
        <f t="shared" si="595"/>
        <v>1.02458</v>
      </c>
      <c r="AP2032" s="326">
        <f t="shared" si="601"/>
        <v>154.69753459954322</v>
      </c>
      <c r="AQ2032" s="296" t="str">
        <f t="shared" si="602"/>
        <v/>
      </c>
      <c r="AS2032" s="332">
        <v>44670</v>
      </c>
      <c r="AT2032" s="2" t="s">
        <v>115</v>
      </c>
      <c r="AU2032" s="2" t="s">
        <v>118</v>
      </c>
      <c r="AV2032" s="323">
        <v>45474</v>
      </c>
      <c r="AW2032" s="323">
        <v>45565</v>
      </c>
      <c r="AX2032" s="324">
        <v>2208</v>
      </c>
      <c r="AY2032" s="325">
        <v>131.27000000000001</v>
      </c>
      <c r="AZ2032" s="274">
        <f t="shared" si="596"/>
        <v>1.02172</v>
      </c>
      <c r="BA2032" s="326">
        <f t="shared" si="603"/>
        <v>128.47942684884313</v>
      </c>
      <c r="BB2032" s="296" t="str">
        <f t="shared" si="604"/>
        <v/>
      </c>
      <c r="BC2032">
        <f t="shared" si="597"/>
        <v>1</v>
      </c>
      <c r="BF2032" s="332">
        <v>45030</v>
      </c>
      <c r="BG2032" s="2" t="s">
        <v>115</v>
      </c>
      <c r="BH2032" s="2" t="s">
        <v>148</v>
      </c>
      <c r="BI2032" s="323">
        <v>45839</v>
      </c>
      <c r="BJ2032" s="323">
        <v>45930</v>
      </c>
      <c r="BK2032" s="324">
        <v>2208</v>
      </c>
      <c r="BL2032" s="325">
        <v>104.23</v>
      </c>
      <c r="BM2032" s="274">
        <f t="shared" si="598"/>
        <v>0.98479000000000005</v>
      </c>
      <c r="BN2032" s="326">
        <f t="shared" si="605"/>
        <v>105.83982371876237</v>
      </c>
      <c r="BO2032" s="296" t="str">
        <f t="shared" si="606"/>
        <v/>
      </c>
      <c r="BP2032" t="str">
        <f t="shared" si="599"/>
        <v/>
      </c>
      <c r="BR2032" s="332">
        <v>45001</v>
      </c>
      <c r="BS2032" s="2" t="s">
        <v>108</v>
      </c>
      <c r="BT2032" s="2" t="s">
        <v>111</v>
      </c>
      <c r="BU2032" s="323">
        <v>45292</v>
      </c>
      <c r="BV2032" s="323">
        <v>45657</v>
      </c>
      <c r="BW2032" s="324">
        <v>8784</v>
      </c>
      <c r="BX2032" s="325">
        <v>135.63</v>
      </c>
      <c r="BY2032" s="274">
        <f t="shared" si="600"/>
        <v>0.99051</v>
      </c>
      <c r="BZ2032" s="326">
        <f t="shared" si="607"/>
        <v>136.92946058091286</v>
      </c>
      <c r="CA2032" s="296">
        <f t="shared" si="608"/>
        <v>136.92946058091286</v>
      </c>
    </row>
    <row r="2033" spans="34:79" x14ac:dyDescent="0.25">
      <c r="AH2033" s="332">
        <v>44641</v>
      </c>
      <c r="AI2033" s="2" t="s">
        <v>108</v>
      </c>
      <c r="AJ2033" s="2" t="s">
        <v>111</v>
      </c>
      <c r="AK2033" s="323">
        <v>45292</v>
      </c>
      <c r="AL2033" s="323">
        <v>45657</v>
      </c>
      <c r="AM2033" s="324">
        <v>8784</v>
      </c>
      <c r="AN2033" s="325">
        <v>112</v>
      </c>
      <c r="AO2033" s="274">
        <f t="shared" si="595"/>
        <v>1.02458</v>
      </c>
      <c r="AP2033" s="326">
        <f t="shared" si="601"/>
        <v>109.3130843857971</v>
      </c>
      <c r="AQ2033" s="296">
        <f t="shared" si="602"/>
        <v>109.3130843857971</v>
      </c>
      <c r="AS2033" s="332">
        <v>44670</v>
      </c>
      <c r="AT2033" s="2" t="s">
        <v>115</v>
      </c>
      <c r="AU2033" s="2" t="s">
        <v>140</v>
      </c>
      <c r="AV2033" s="323">
        <v>45566</v>
      </c>
      <c r="AW2033" s="323">
        <v>45657</v>
      </c>
      <c r="AX2033" s="324">
        <v>2209</v>
      </c>
      <c r="AY2033" s="325">
        <v>157.88999999999999</v>
      </c>
      <c r="AZ2033" s="274">
        <f t="shared" si="596"/>
        <v>1.02172</v>
      </c>
      <c r="BA2033" s="326">
        <f t="shared" si="603"/>
        <v>154.5335316916572</v>
      </c>
      <c r="BB2033" s="296" t="str">
        <f t="shared" si="604"/>
        <v/>
      </c>
      <c r="BC2033" t="str">
        <f t="shared" si="597"/>
        <v/>
      </c>
      <c r="BF2033" s="332">
        <v>45030</v>
      </c>
      <c r="BG2033" s="2" t="s">
        <v>115</v>
      </c>
      <c r="BH2033" s="2" t="s">
        <v>152</v>
      </c>
      <c r="BI2033" s="323">
        <v>45931</v>
      </c>
      <c r="BJ2033" s="323">
        <v>46022</v>
      </c>
      <c r="BK2033" s="324">
        <v>2209</v>
      </c>
      <c r="BL2033" s="325">
        <v>141.54</v>
      </c>
      <c r="BM2033" s="274">
        <f t="shared" si="598"/>
        <v>0.98479000000000005</v>
      </c>
      <c r="BN2033" s="326">
        <f t="shared" si="605"/>
        <v>143.72607357913867</v>
      </c>
      <c r="BO2033" s="296" t="str">
        <f t="shared" si="606"/>
        <v/>
      </c>
      <c r="BP2033" t="str">
        <f t="shared" si="599"/>
        <v/>
      </c>
      <c r="BR2033" s="332">
        <v>45001</v>
      </c>
      <c r="BS2033" s="2" t="s">
        <v>108</v>
      </c>
      <c r="BT2033" s="2" t="s">
        <v>135</v>
      </c>
      <c r="BU2033" s="323">
        <v>45658</v>
      </c>
      <c r="BV2033" s="323">
        <v>46022</v>
      </c>
      <c r="BW2033" s="324">
        <v>8760</v>
      </c>
      <c r="BX2033" s="325">
        <v>115.44</v>
      </c>
      <c r="BY2033" s="274">
        <f t="shared" si="600"/>
        <v>0.99051</v>
      </c>
      <c r="BZ2033" s="326">
        <f t="shared" si="607"/>
        <v>116.54602174637307</v>
      </c>
      <c r="CA2033" s="296" t="str">
        <f t="shared" si="608"/>
        <v/>
      </c>
    </row>
    <row r="2034" spans="34:79" x14ac:dyDescent="0.25">
      <c r="AH2034" s="332">
        <v>44641</v>
      </c>
      <c r="AI2034" s="2" t="s">
        <v>108</v>
      </c>
      <c r="AJ2034" s="2" t="s">
        <v>135</v>
      </c>
      <c r="AK2034" s="323">
        <v>45658</v>
      </c>
      <c r="AL2034" s="323">
        <v>46022</v>
      </c>
      <c r="AM2034" s="324">
        <v>8760</v>
      </c>
      <c r="AN2034" s="325">
        <v>92.84</v>
      </c>
      <c r="AO2034" s="274">
        <f t="shared" si="595"/>
        <v>1.02458</v>
      </c>
      <c r="AP2034" s="326">
        <f t="shared" si="601"/>
        <v>90.612738878369669</v>
      </c>
      <c r="AQ2034" s="296" t="str">
        <f t="shared" si="602"/>
        <v/>
      </c>
      <c r="AS2034" s="332">
        <v>44670</v>
      </c>
      <c r="AT2034" s="2" t="s">
        <v>115</v>
      </c>
      <c r="AU2034" s="2" t="s">
        <v>135</v>
      </c>
      <c r="AV2034" s="323">
        <v>45658</v>
      </c>
      <c r="AW2034" s="323">
        <v>45747</v>
      </c>
      <c r="AX2034" s="324">
        <v>2159</v>
      </c>
      <c r="AY2034" s="325"/>
      <c r="AZ2034" s="274">
        <f t="shared" si="596"/>
        <v>1.02172</v>
      </c>
      <c r="BA2034" s="326" t="str">
        <f t="shared" si="603"/>
        <v/>
      </c>
      <c r="BB2034" s="296" t="str">
        <f t="shared" si="604"/>
        <v/>
      </c>
      <c r="BC2034" t="str">
        <f t="shared" si="597"/>
        <v/>
      </c>
      <c r="BF2034" s="332">
        <v>45030</v>
      </c>
      <c r="BG2034" s="2" t="s">
        <v>115</v>
      </c>
      <c r="BH2034" s="2" t="s">
        <v>138</v>
      </c>
      <c r="BI2034" s="323">
        <v>46023</v>
      </c>
      <c r="BJ2034" s="323">
        <v>46112</v>
      </c>
      <c r="BK2034" s="324">
        <v>2159</v>
      </c>
      <c r="BL2034" s="325"/>
      <c r="BM2034" s="274">
        <f t="shared" si="598"/>
        <v>0.98479000000000005</v>
      </c>
      <c r="BN2034" s="326" t="str">
        <f t="shared" si="605"/>
        <v/>
      </c>
      <c r="BO2034" s="296" t="str">
        <f t="shared" si="606"/>
        <v/>
      </c>
      <c r="BP2034" t="str">
        <f t="shared" si="599"/>
        <v/>
      </c>
      <c r="BR2034" s="332">
        <v>45001</v>
      </c>
      <c r="BS2034" s="2" t="s">
        <v>108</v>
      </c>
      <c r="BT2034" s="2" t="s">
        <v>138</v>
      </c>
      <c r="BU2034" s="323">
        <v>46023</v>
      </c>
      <c r="BV2034" s="323">
        <v>46387</v>
      </c>
      <c r="BW2034" s="324">
        <v>8760</v>
      </c>
      <c r="BX2034" s="325">
        <v>101.4</v>
      </c>
      <c r="BY2034" s="274">
        <f t="shared" si="600"/>
        <v>0.99051</v>
      </c>
      <c r="BZ2034" s="326">
        <f t="shared" si="607"/>
        <v>102.37150558803042</v>
      </c>
      <c r="CA2034" s="296" t="str">
        <f t="shared" si="608"/>
        <v/>
      </c>
    </row>
    <row r="2035" spans="34:79" x14ac:dyDescent="0.25">
      <c r="AH2035" s="332">
        <v>44641</v>
      </c>
      <c r="AI2035" s="2" t="s">
        <v>108</v>
      </c>
      <c r="AJ2035" s="2" t="s">
        <v>138</v>
      </c>
      <c r="AK2035" s="323">
        <v>46023</v>
      </c>
      <c r="AL2035" s="323">
        <v>46387</v>
      </c>
      <c r="AM2035" s="324">
        <v>8760</v>
      </c>
      <c r="AN2035" s="325">
        <v>89.49</v>
      </c>
      <c r="AO2035" s="274">
        <f t="shared" si="595"/>
        <v>1.02458</v>
      </c>
      <c r="AP2035" s="326">
        <f t="shared" si="601"/>
        <v>87.343106443615909</v>
      </c>
      <c r="AQ2035" s="296" t="str">
        <f t="shared" si="602"/>
        <v/>
      </c>
      <c r="AS2035" s="332">
        <v>44665</v>
      </c>
      <c r="AT2035" s="2" t="s">
        <v>115</v>
      </c>
      <c r="AU2035" s="2" t="s">
        <v>200</v>
      </c>
      <c r="AV2035" s="323">
        <v>44743</v>
      </c>
      <c r="AW2035" s="323">
        <v>44834</v>
      </c>
      <c r="AX2035" s="324">
        <v>2208</v>
      </c>
      <c r="AY2035" s="325">
        <v>240</v>
      </c>
      <c r="AZ2035" s="274">
        <f t="shared" si="596"/>
        <v>1.02172</v>
      </c>
      <c r="BA2035" s="326">
        <f t="shared" si="603"/>
        <v>234.89801511177231</v>
      </c>
      <c r="BB2035" s="296" t="str">
        <f t="shared" si="604"/>
        <v/>
      </c>
      <c r="BC2035" t="str">
        <f t="shared" si="597"/>
        <v/>
      </c>
      <c r="BF2035" s="332">
        <v>45029</v>
      </c>
      <c r="BG2035" s="2" t="s">
        <v>115</v>
      </c>
      <c r="BH2035" s="2" t="s">
        <v>137</v>
      </c>
      <c r="BI2035" s="323">
        <v>45108</v>
      </c>
      <c r="BJ2035" s="323">
        <v>45199</v>
      </c>
      <c r="BK2035" s="324">
        <v>2208</v>
      </c>
      <c r="BL2035" s="325">
        <v>122.32</v>
      </c>
      <c r="BM2035" s="274">
        <f t="shared" si="598"/>
        <v>0.98479000000000005</v>
      </c>
      <c r="BN2035" s="326">
        <f t="shared" si="605"/>
        <v>124.20922227073791</v>
      </c>
      <c r="BO2035" s="296" t="str">
        <f t="shared" si="606"/>
        <v/>
      </c>
      <c r="BP2035" t="str">
        <f t="shared" si="599"/>
        <v/>
      </c>
      <c r="BR2035" s="332">
        <v>45001</v>
      </c>
      <c r="BS2035" s="2" t="s">
        <v>108</v>
      </c>
      <c r="BT2035" s="2" t="s">
        <v>141</v>
      </c>
      <c r="BU2035" s="323">
        <v>46388</v>
      </c>
      <c r="BV2035" s="323">
        <v>46752</v>
      </c>
      <c r="BW2035" s="324">
        <v>8760</v>
      </c>
      <c r="BX2035" s="325">
        <v>97.71</v>
      </c>
      <c r="BY2035" s="274">
        <f t="shared" si="600"/>
        <v>0.99051</v>
      </c>
      <c r="BZ2035" s="326">
        <f t="shared" si="607"/>
        <v>98.646151982312134</v>
      </c>
      <c r="CA2035" s="296" t="str">
        <f t="shared" si="608"/>
        <v/>
      </c>
    </row>
    <row r="2036" spans="34:79" x14ac:dyDescent="0.25">
      <c r="AH2036" s="332">
        <v>44641</v>
      </c>
      <c r="AI2036" s="2" t="s">
        <v>108</v>
      </c>
      <c r="AJ2036" s="2" t="s">
        <v>141</v>
      </c>
      <c r="AK2036" s="323">
        <v>46388</v>
      </c>
      <c r="AL2036" s="323">
        <v>46752</v>
      </c>
      <c r="AM2036" s="324">
        <v>8760</v>
      </c>
      <c r="AN2036" s="325">
        <v>88.25</v>
      </c>
      <c r="AO2036" s="274">
        <f t="shared" si="595"/>
        <v>1.02458</v>
      </c>
      <c r="AP2036" s="326">
        <f t="shared" si="601"/>
        <v>86.132854437916023</v>
      </c>
      <c r="AQ2036" s="296" t="str">
        <f t="shared" si="602"/>
        <v/>
      </c>
      <c r="AS2036" s="332">
        <v>44665</v>
      </c>
      <c r="AT2036" s="2" t="s">
        <v>115</v>
      </c>
      <c r="AU2036" s="2" t="s">
        <v>186</v>
      </c>
      <c r="AV2036" s="323">
        <v>44835</v>
      </c>
      <c r="AW2036" s="323">
        <v>44926</v>
      </c>
      <c r="AX2036" s="324">
        <v>2209</v>
      </c>
      <c r="AY2036" s="325">
        <v>253.35</v>
      </c>
      <c r="AZ2036" s="274">
        <f t="shared" si="596"/>
        <v>1.02172</v>
      </c>
      <c r="BA2036" s="326">
        <f t="shared" si="603"/>
        <v>247.96421720236464</v>
      </c>
      <c r="BB2036" s="296" t="str">
        <f t="shared" si="604"/>
        <v/>
      </c>
      <c r="BC2036" t="str">
        <f t="shared" si="597"/>
        <v/>
      </c>
      <c r="BF2036" s="332">
        <v>45029</v>
      </c>
      <c r="BG2036" s="2" t="s">
        <v>115</v>
      </c>
      <c r="BH2036" s="2" t="s">
        <v>116</v>
      </c>
      <c r="BI2036" s="323">
        <v>45200</v>
      </c>
      <c r="BJ2036" s="323">
        <v>45291</v>
      </c>
      <c r="BK2036" s="324">
        <v>2209</v>
      </c>
      <c r="BL2036" s="325">
        <v>154.16</v>
      </c>
      <c r="BM2036" s="274">
        <f t="shared" si="598"/>
        <v>0.98479000000000005</v>
      </c>
      <c r="BN2036" s="326">
        <f t="shared" si="605"/>
        <v>156.54098843408238</v>
      </c>
      <c r="BO2036" s="296">
        <f t="shared" si="606"/>
        <v>156.54098843408238</v>
      </c>
      <c r="BP2036">
        <f t="shared" si="599"/>
        <v>1</v>
      </c>
      <c r="BR2036" s="332">
        <v>45001</v>
      </c>
      <c r="BS2036" s="2" t="s">
        <v>108</v>
      </c>
      <c r="BT2036" s="2" t="s">
        <v>143</v>
      </c>
      <c r="BU2036" s="323">
        <v>46753</v>
      </c>
      <c r="BV2036" s="323">
        <v>47118</v>
      </c>
      <c r="BW2036" s="324">
        <v>8784</v>
      </c>
      <c r="BX2036" s="325">
        <v>96.97</v>
      </c>
      <c r="BY2036" s="274">
        <f t="shared" si="600"/>
        <v>0.99051</v>
      </c>
      <c r="BZ2036" s="326">
        <f t="shared" si="607"/>
        <v>97.899062099322563</v>
      </c>
      <c r="CA2036" s="296" t="str">
        <f t="shared" si="608"/>
        <v/>
      </c>
    </row>
    <row r="2037" spans="34:79" x14ac:dyDescent="0.25">
      <c r="AH2037" s="332">
        <v>44641</v>
      </c>
      <c r="AI2037" s="2" t="s">
        <v>108</v>
      </c>
      <c r="AJ2037" s="2" t="s">
        <v>143</v>
      </c>
      <c r="AK2037" s="323">
        <v>46753</v>
      </c>
      <c r="AL2037" s="323">
        <v>47118</v>
      </c>
      <c r="AM2037" s="324">
        <v>8784</v>
      </c>
      <c r="AN2037" s="325">
        <v>87.98</v>
      </c>
      <c r="AO2037" s="274">
        <f t="shared" si="595"/>
        <v>1.02458</v>
      </c>
      <c r="AP2037" s="326">
        <f t="shared" si="601"/>
        <v>85.869331823771688</v>
      </c>
      <c r="AQ2037" s="296" t="str">
        <f t="shared" si="602"/>
        <v/>
      </c>
      <c r="AS2037" s="332">
        <v>44665</v>
      </c>
      <c r="AT2037" s="2" t="s">
        <v>115</v>
      </c>
      <c r="AU2037" s="2" t="s">
        <v>110</v>
      </c>
      <c r="AV2037" s="323">
        <v>44927</v>
      </c>
      <c r="AW2037" s="323">
        <v>45016</v>
      </c>
      <c r="AX2037" s="324">
        <v>2159</v>
      </c>
      <c r="AY2037" s="325">
        <v>244.25</v>
      </c>
      <c r="AZ2037" s="274">
        <f t="shared" si="596"/>
        <v>1.02172</v>
      </c>
      <c r="BA2037" s="326">
        <f t="shared" si="603"/>
        <v>239.05766746270996</v>
      </c>
      <c r="BB2037" s="296" t="str">
        <f t="shared" si="604"/>
        <v/>
      </c>
      <c r="BC2037" t="str">
        <f t="shared" si="597"/>
        <v/>
      </c>
      <c r="BF2037" s="332">
        <v>45029</v>
      </c>
      <c r="BG2037" s="2" t="s">
        <v>115</v>
      </c>
      <c r="BH2037" s="2" t="s">
        <v>111</v>
      </c>
      <c r="BI2037" s="323">
        <v>45292</v>
      </c>
      <c r="BJ2037" s="323">
        <v>45382</v>
      </c>
      <c r="BK2037" s="324">
        <v>2183</v>
      </c>
      <c r="BL2037" s="325">
        <v>168.04</v>
      </c>
      <c r="BM2037" s="274">
        <f t="shared" si="598"/>
        <v>0.98479000000000005</v>
      </c>
      <c r="BN2037" s="326">
        <f t="shared" si="605"/>
        <v>170.63536388468606</v>
      </c>
      <c r="BO2037" s="296">
        <f t="shared" si="606"/>
        <v>170.63536388468606</v>
      </c>
      <c r="BP2037">
        <f t="shared" si="599"/>
        <v>1</v>
      </c>
      <c r="BR2037" s="332">
        <v>45001</v>
      </c>
      <c r="BS2037" s="2" t="s">
        <v>108</v>
      </c>
      <c r="BT2037" s="2" t="s">
        <v>146</v>
      </c>
      <c r="BU2037" s="323">
        <v>47119</v>
      </c>
      <c r="BV2037" s="323">
        <v>47483</v>
      </c>
      <c r="BW2037" s="324">
        <v>8760</v>
      </c>
      <c r="BX2037" s="325">
        <v>93.72</v>
      </c>
      <c r="BY2037" s="274">
        <f t="shared" si="600"/>
        <v>0.99051</v>
      </c>
      <c r="BZ2037" s="326">
        <f t="shared" si="607"/>
        <v>94.617924099706215</v>
      </c>
      <c r="CA2037" s="296" t="str">
        <f t="shared" si="608"/>
        <v/>
      </c>
    </row>
    <row r="2038" spans="34:79" x14ac:dyDescent="0.25">
      <c r="AH2038" s="332">
        <v>44641</v>
      </c>
      <c r="AI2038" s="2" t="s">
        <v>108</v>
      </c>
      <c r="AJ2038" s="2" t="s">
        <v>146</v>
      </c>
      <c r="AK2038" s="323">
        <v>47119</v>
      </c>
      <c r="AL2038" s="323">
        <v>47483</v>
      </c>
      <c r="AM2038" s="324">
        <v>8760</v>
      </c>
      <c r="AN2038" s="325">
        <v>87.34</v>
      </c>
      <c r="AO2038" s="274">
        <f t="shared" si="595"/>
        <v>1.02458</v>
      </c>
      <c r="AP2038" s="326">
        <f t="shared" si="601"/>
        <v>85.244685627281427</v>
      </c>
      <c r="AQ2038" s="296" t="str">
        <f t="shared" si="602"/>
        <v/>
      </c>
      <c r="AS2038" s="332">
        <v>44665</v>
      </c>
      <c r="AT2038" s="2" t="s">
        <v>115</v>
      </c>
      <c r="AU2038" s="2" t="s">
        <v>134</v>
      </c>
      <c r="AV2038" s="323">
        <v>45017</v>
      </c>
      <c r="AW2038" s="323">
        <v>45107</v>
      </c>
      <c r="AX2038" s="324">
        <v>2184</v>
      </c>
      <c r="AY2038" s="325">
        <v>180.04</v>
      </c>
      <c r="AZ2038" s="274">
        <f t="shared" si="596"/>
        <v>1.02172</v>
      </c>
      <c r="BA2038" s="326">
        <f t="shared" si="603"/>
        <v>176.21266100301452</v>
      </c>
      <c r="BB2038" s="296" t="str">
        <f t="shared" si="604"/>
        <v/>
      </c>
      <c r="BC2038" t="str">
        <f t="shared" si="597"/>
        <v/>
      </c>
      <c r="BF2038" s="332">
        <v>45029</v>
      </c>
      <c r="BG2038" s="2" t="s">
        <v>115</v>
      </c>
      <c r="BH2038" s="2" t="s">
        <v>117</v>
      </c>
      <c r="BI2038" s="323">
        <v>45383</v>
      </c>
      <c r="BJ2038" s="323">
        <v>45473</v>
      </c>
      <c r="BK2038" s="324">
        <v>2184</v>
      </c>
      <c r="BL2038" s="325">
        <v>137.66999999999999</v>
      </c>
      <c r="BM2038" s="274">
        <f t="shared" si="598"/>
        <v>0.98479000000000005</v>
      </c>
      <c r="BN2038" s="326">
        <f t="shared" si="605"/>
        <v>139.79630174961156</v>
      </c>
      <c r="BO2038" s="296">
        <f t="shared" si="606"/>
        <v>139.79630174961156</v>
      </c>
      <c r="BP2038">
        <f t="shared" si="599"/>
        <v>1</v>
      </c>
      <c r="BR2038" s="332">
        <v>45001</v>
      </c>
      <c r="BS2038" s="2" t="s">
        <v>108</v>
      </c>
      <c r="BT2038" s="2" t="s">
        <v>149</v>
      </c>
      <c r="BU2038" s="323">
        <v>47484</v>
      </c>
      <c r="BV2038" s="323">
        <v>47848</v>
      </c>
      <c r="BW2038" s="324">
        <v>8760</v>
      </c>
      <c r="BX2038" s="325">
        <v>95.82</v>
      </c>
      <c r="BY2038" s="274">
        <f t="shared" si="600"/>
        <v>0.99051</v>
      </c>
      <c r="BZ2038" s="326">
        <f t="shared" si="607"/>
        <v>96.738044037919849</v>
      </c>
      <c r="CA2038" s="296" t="str">
        <f t="shared" si="608"/>
        <v/>
      </c>
    </row>
    <row r="2039" spans="34:79" x14ac:dyDescent="0.25">
      <c r="AH2039" s="332">
        <v>44641</v>
      </c>
      <c r="AI2039" s="2" t="s">
        <v>108</v>
      </c>
      <c r="AJ2039" s="2" t="s">
        <v>149</v>
      </c>
      <c r="AK2039" s="323">
        <v>47484</v>
      </c>
      <c r="AL2039" s="323">
        <v>47848</v>
      </c>
      <c r="AM2039" s="324">
        <v>8760</v>
      </c>
      <c r="AN2039" s="325">
        <v>86.78</v>
      </c>
      <c r="AO2039" s="274">
        <f t="shared" si="595"/>
        <v>1.02458</v>
      </c>
      <c r="AP2039" s="326">
        <f t="shared" si="601"/>
        <v>84.698120205352438</v>
      </c>
      <c r="AQ2039" s="296" t="str">
        <f t="shared" si="602"/>
        <v/>
      </c>
      <c r="AS2039" s="332">
        <v>44665</v>
      </c>
      <c r="AT2039" s="2" t="s">
        <v>115</v>
      </c>
      <c r="AU2039" s="2" t="s">
        <v>137</v>
      </c>
      <c r="AV2039" s="323">
        <v>45108</v>
      </c>
      <c r="AW2039" s="323">
        <v>45199</v>
      </c>
      <c r="AX2039" s="324">
        <v>2208</v>
      </c>
      <c r="AY2039" s="325">
        <v>172.69</v>
      </c>
      <c r="AZ2039" s="274">
        <f t="shared" si="596"/>
        <v>1.02172</v>
      </c>
      <c r="BA2039" s="326">
        <f t="shared" si="603"/>
        <v>169.0189092902165</v>
      </c>
      <c r="BB2039" s="296" t="str">
        <f t="shared" si="604"/>
        <v/>
      </c>
      <c r="BC2039" t="str">
        <f t="shared" si="597"/>
        <v/>
      </c>
      <c r="BF2039" s="332">
        <v>45029</v>
      </c>
      <c r="BG2039" s="2" t="s">
        <v>115</v>
      </c>
      <c r="BH2039" s="2" t="s">
        <v>118</v>
      </c>
      <c r="BI2039" s="323">
        <v>45474</v>
      </c>
      <c r="BJ2039" s="323">
        <v>45565</v>
      </c>
      <c r="BK2039" s="324">
        <v>2208</v>
      </c>
      <c r="BL2039" s="325">
        <v>138.66</v>
      </c>
      <c r="BM2039" s="274">
        <f t="shared" si="598"/>
        <v>0.98479000000000005</v>
      </c>
      <c r="BN2039" s="326">
        <f t="shared" si="605"/>
        <v>140.80159221763014</v>
      </c>
      <c r="BO2039" s="296">
        <f t="shared" si="606"/>
        <v>140.80159221763014</v>
      </c>
      <c r="BP2039">
        <f t="shared" si="599"/>
        <v>1</v>
      </c>
      <c r="BR2039" s="332">
        <v>45001</v>
      </c>
      <c r="BS2039" s="2" t="s">
        <v>108</v>
      </c>
      <c r="BT2039" s="2" t="s">
        <v>153</v>
      </c>
      <c r="BU2039" s="323">
        <v>47849</v>
      </c>
      <c r="BV2039" s="323">
        <v>48213</v>
      </c>
      <c r="BW2039" s="324">
        <v>8760</v>
      </c>
      <c r="BX2039" s="325">
        <v>95.9</v>
      </c>
      <c r="BY2039" s="274">
        <f t="shared" si="600"/>
        <v>0.99051</v>
      </c>
      <c r="BZ2039" s="326">
        <f t="shared" si="607"/>
        <v>96.818810511756581</v>
      </c>
      <c r="CA2039" s="296" t="str">
        <f t="shared" si="608"/>
        <v/>
      </c>
    </row>
    <row r="2040" spans="34:79" x14ac:dyDescent="0.25">
      <c r="AH2040" s="332">
        <v>44641</v>
      </c>
      <c r="AI2040" s="2" t="s">
        <v>108</v>
      </c>
      <c r="AJ2040" s="2" t="s">
        <v>153</v>
      </c>
      <c r="AK2040" s="323">
        <v>47849</v>
      </c>
      <c r="AL2040" s="323">
        <v>48213</v>
      </c>
      <c r="AM2040" s="324">
        <v>8760</v>
      </c>
      <c r="AN2040" s="325">
        <v>86.21</v>
      </c>
      <c r="AO2040" s="274">
        <f t="shared" si="595"/>
        <v>1.02458</v>
      </c>
      <c r="AP2040" s="326">
        <f t="shared" si="601"/>
        <v>84.141794686603276</v>
      </c>
      <c r="AQ2040" s="296" t="str">
        <f t="shared" si="602"/>
        <v/>
      </c>
      <c r="AS2040" s="332">
        <v>44665</v>
      </c>
      <c r="AT2040" s="2" t="s">
        <v>115</v>
      </c>
      <c r="AU2040" s="2" t="s">
        <v>116</v>
      </c>
      <c r="AV2040" s="323">
        <v>45200</v>
      </c>
      <c r="AW2040" s="323">
        <v>45291</v>
      </c>
      <c r="AX2040" s="324">
        <v>2209</v>
      </c>
      <c r="AY2040" s="325">
        <v>201.68</v>
      </c>
      <c r="AZ2040" s="274">
        <f t="shared" si="596"/>
        <v>1.02172</v>
      </c>
      <c r="BA2040" s="326">
        <f t="shared" si="603"/>
        <v>197.39263203225934</v>
      </c>
      <c r="BB2040" s="296" t="str">
        <f t="shared" si="604"/>
        <v/>
      </c>
      <c r="BC2040">
        <f t="shared" si="597"/>
        <v>1</v>
      </c>
      <c r="BF2040" s="332">
        <v>45029</v>
      </c>
      <c r="BG2040" s="2" t="s">
        <v>115</v>
      </c>
      <c r="BH2040" s="2" t="s">
        <v>140</v>
      </c>
      <c r="BI2040" s="323">
        <v>45566</v>
      </c>
      <c r="BJ2040" s="323">
        <v>45657</v>
      </c>
      <c r="BK2040" s="324">
        <v>2209</v>
      </c>
      <c r="BL2040" s="325">
        <v>161.94</v>
      </c>
      <c r="BM2040" s="274">
        <f t="shared" si="598"/>
        <v>0.98479000000000005</v>
      </c>
      <c r="BN2040" s="326">
        <f t="shared" si="605"/>
        <v>164.4411498898242</v>
      </c>
      <c r="BO2040" s="296" t="str">
        <f t="shared" si="606"/>
        <v/>
      </c>
      <c r="BP2040" t="str">
        <f t="shared" si="599"/>
        <v/>
      </c>
      <c r="BR2040" s="332">
        <v>45001</v>
      </c>
      <c r="BS2040" s="2" t="s">
        <v>108</v>
      </c>
      <c r="BT2040" s="2" t="s">
        <v>155</v>
      </c>
      <c r="BU2040" s="323">
        <v>48214</v>
      </c>
      <c r="BV2040" s="323">
        <v>48579</v>
      </c>
      <c r="BW2040" s="324">
        <v>8784</v>
      </c>
      <c r="BX2040" s="325">
        <v>95.67</v>
      </c>
      <c r="BY2040" s="274">
        <f t="shared" si="600"/>
        <v>0.99051</v>
      </c>
      <c r="BZ2040" s="326">
        <f t="shared" si="607"/>
        <v>96.586606899476024</v>
      </c>
      <c r="CA2040" s="296" t="str">
        <f t="shared" si="608"/>
        <v/>
      </c>
    </row>
    <row r="2041" spans="34:79" x14ac:dyDescent="0.25">
      <c r="AH2041" s="332">
        <v>44641</v>
      </c>
      <c r="AI2041" s="2" t="s">
        <v>108</v>
      </c>
      <c r="AJ2041" s="2" t="s">
        <v>155</v>
      </c>
      <c r="AK2041" s="323">
        <v>48214</v>
      </c>
      <c r="AL2041" s="323">
        <v>48579</v>
      </c>
      <c r="AM2041" s="324">
        <v>8784</v>
      </c>
      <c r="AN2041" s="325">
        <v>85.63</v>
      </c>
      <c r="AO2041" s="274">
        <f t="shared" si="595"/>
        <v>1.02458</v>
      </c>
      <c r="AP2041" s="326">
        <f t="shared" si="601"/>
        <v>83.57570907103397</v>
      </c>
      <c r="AQ2041" s="296" t="str">
        <f t="shared" si="602"/>
        <v/>
      </c>
      <c r="AS2041" s="332">
        <v>44665</v>
      </c>
      <c r="AT2041" s="2" t="s">
        <v>115</v>
      </c>
      <c r="AU2041" s="2" t="s">
        <v>111</v>
      </c>
      <c r="AV2041" s="323">
        <v>45292</v>
      </c>
      <c r="AW2041" s="323">
        <v>45382</v>
      </c>
      <c r="AX2041" s="324">
        <v>2183</v>
      </c>
      <c r="AY2041" s="325">
        <v>194.15</v>
      </c>
      <c r="AZ2041" s="274">
        <f t="shared" si="596"/>
        <v>1.02172</v>
      </c>
      <c r="BA2041" s="326">
        <f t="shared" si="603"/>
        <v>190.02270680812748</v>
      </c>
      <c r="BB2041" s="296" t="str">
        <f t="shared" si="604"/>
        <v/>
      </c>
      <c r="BC2041">
        <f t="shared" si="597"/>
        <v>1</v>
      </c>
      <c r="BF2041" s="332">
        <v>45029</v>
      </c>
      <c r="BG2041" s="2" t="s">
        <v>115</v>
      </c>
      <c r="BH2041" s="2" t="s">
        <v>135</v>
      </c>
      <c r="BI2041" s="323">
        <v>45658</v>
      </c>
      <c r="BJ2041" s="323">
        <v>45747</v>
      </c>
      <c r="BK2041" s="324">
        <v>2159</v>
      </c>
      <c r="BL2041" s="325">
        <v>157.68</v>
      </c>
      <c r="BM2041" s="274">
        <f t="shared" si="598"/>
        <v>0.98479000000000005</v>
      </c>
      <c r="BN2041" s="326">
        <f t="shared" si="605"/>
        <v>160.11535454259283</v>
      </c>
      <c r="BO2041" s="296" t="str">
        <f t="shared" si="606"/>
        <v/>
      </c>
      <c r="BP2041" t="str">
        <f t="shared" si="599"/>
        <v/>
      </c>
      <c r="BR2041" s="332">
        <v>45001</v>
      </c>
      <c r="BS2041" s="2" t="s">
        <v>108</v>
      </c>
      <c r="BT2041" s="2" t="s">
        <v>158</v>
      </c>
      <c r="BU2041" s="323">
        <v>48580</v>
      </c>
      <c r="BV2041" s="323">
        <v>48944</v>
      </c>
      <c r="BW2041" s="324">
        <v>8760</v>
      </c>
      <c r="BX2041" s="325">
        <v>95.57</v>
      </c>
      <c r="BY2041" s="274">
        <f t="shared" si="600"/>
        <v>0.99051</v>
      </c>
      <c r="BZ2041" s="326">
        <f t="shared" si="607"/>
        <v>96.485648807180127</v>
      </c>
      <c r="CA2041" s="296" t="str">
        <f t="shared" si="608"/>
        <v/>
      </c>
    </row>
    <row r="2042" spans="34:79" x14ac:dyDescent="0.25">
      <c r="AH2042" s="332">
        <v>44638</v>
      </c>
      <c r="AI2042" s="2" t="s">
        <v>108</v>
      </c>
      <c r="AJ2042" s="2" t="s">
        <v>110</v>
      </c>
      <c r="AK2042" s="323">
        <v>44927</v>
      </c>
      <c r="AL2042" s="323">
        <v>45291</v>
      </c>
      <c r="AM2042" s="324">
        <v>8760</v>
      </c>
      <c r="AN2042" s="325">
        <v>158.25</v>
      </c>
      <c r="AO2042" s="274">
        <f t="shared" si="595"/>
        <v>1.02458</v>
      </c>
      <c r="AP2042" s="326">
        <f t="shared" si="601"/>
        <v>154.4535321790392</v>
      </c>
      <c r="AQ2042" s="296" t="str">
        <f t="shared" si="602"/>
        <v/>
      </c>
      <c r="AS2042" s="332">
        <v>44665</v>
      </c>
      <c r="AT2042" s="2" t="s">
        <v>115</v>
      </c>
      <c r="AU2042" s="2" t="s">
        <v>117</v>
      </c>
      <c r="AV2042" s="323">
        <v>45383</v>
      </c>
      <c r="AW2042" s="323">
        <v>45473</v>
      </c>
      <c r="AX2042" s="324">
        <v>2184</v>
      </c>
      <c r="AY2042" s="325">
        <v>128.44</v>
      </c>
      <c r="AZ2042" s="274">
        <f t="shared" si="596"/>
        <v>1.02172</v>
      </c>
      <c r="BA2042" s="326">
        <f t="shared" si="603"/>
        <v>125.70958775398348</v>
      </c>
      <c r="BB2042" s="296" t="str">
        <f t="shared" si="604"/>
        <v/>
      </c>
      <c r="BC2042">
        <f t="shared" si="597"/>
        <v>1</v>
      </c>
      <c r="BF2042" s="332">
        <v>45029</v>
      </c>
      <c r="BG2042" s="2" t="s">
        <v>115</v>
      </c>
      <c r="BH2042" s="2" t="s">
        <v>145</v>
      </c>
      <c r="BI2042" s="323">
        <v>45748</v>
      </c>
      <c r="BJ2042" s="323">
        <v>45838</v>
      </c>
      <c r="BK2042" s="324">
        <v>2184</v>
      </c>
      <c r="BL2042" s="325">
        <v>106</v>
      </c>
      <c r="BM2042" s="274">
        <f t="shared" si="598"/>
        <v>0.98479000000000005</v>
      </c>
      <c r="BN2042" s="326">
        <f t="shared" si="605"/>
        <v>107.63716122218949</v>
      </c>
      <c r="BO2042" s="296" t="str">
        <f t="shared" si="606"/>
        <v/>
      </c>
      <c r="BP2042" t="str">
        <f t="shared" si="599"/>
        <v/>
      </c>
      <c r="BR2042" s="332">
        <v>45000</v>
      </c>
      <c r="BS2042" s="2" t="s">
        <v>108</v>
      </c>
      <c r="BT2042" s="2" t="s">
        <v>111</v>
      </c>
      <c r="BU2042" s="323">
        <v>45292</v>
      </c>
      <c r="BV2042" s="323">
        <v>45657</v>
      </c>
      <c r="BW2042" s="324">
        <v>8784</v>
      </c>
      <c r="BX2042" s="325">
        <v>133.86000000000001</v>
      </c>
      <c r="BY2042" s="274">
        <f t="shared" si="600"/>
        <v>0.99051</v>
      </c>
      <c r="BZ2042" s="326">
        <f t="shared" si="607"/>
        <v>135.14250234727567</v>
      </c>
      <c r="CA2042" s="296">
        <f t="shared" si="608"/>
        <v>135.14250234727567</v>
      </c>
    </row>
    <row r="2043" spans="34:79" x14ac:dyDescent="0.25">
      <c r="AH2043" s="332">
        <v>44638</v>
      </c>
      <c r="AI2043" s="2" t="s">
        <v>108</v>
      </c>
      <c r="AJ2043" s="2" t="s">
        <v>111</v>
      </c>
      <c r="AK2043" s="323">
        <v>45292</v>
      </c>
      <c r="AL2043" s="323">
        <v>45657</v>
      </c>
      <c r="AM2043" s="324">
        <v>8784</v>
      </c>
      <c r="AN2043" s="325">
        <v>112.18</v>
      </c>
      <c r="AO2043" s="274">
        <f t="shared" si="595"/>
        <v>1.02458</v>
      </c>
      <c r="AP2043" s="326">
        <f t="shared" si="601"/>
        <v>109.48876612856</v>
      </c>
      <c r="AQ2043" s="296">
        <f t="shared" si="602"/>
        <v>109.48876612856</v>
      </c>
      <c r="AS2043" s="332">
        <v>44665</v>
      </c>
      <c r="AT2043" s="2" t="s">
        <v>115</v>
      </c>
      <c r="AU2043" s="2" t="s">
        <v>118</v>
      </c>
      <c r="AV2043" s="323">
        <v>45474</v>
      </c>
      <c r="AW2043" s="323">
        <v>45565</v>
      </c>
      <c r="AX2043" s="324">
        <v>2208</v>
      </c>
      <c r="AY2043" s="325">
        <v>127.44</v>
      </c>
      <c r="AZ2043" s="274">
        <f t="shared" si="596"/>
        <v>1.02172</v>
      </c>
      <c r="BA2043" s="326">
        <f t="shared" si="603"/>
        <v>124.7308460243511</v>
      </c>
      <c r="BB2043" s="296" t="str">
        <f t="shared" si="604"/>
        <v/>
      </c>
      <c r="BC2043">
        <f t="shared" si="597"/>
        <v>1</v>
      </c>
      <c r="BF2043" s="332">
        <v>45029</v>
      </c>
      <c r="BG2043" s="2" t="s">
        <v>115</v>
      </c>
      <c r="BH2043" s="2" t="s">
        <v>148</v>
      </c>
      <c r="BI2043" s="323">
        <v>45839</v>
      </c>
      <c r="BJ2043" s="323">
        <v>45930</v>
      </c>
      <c r="BK2043" s="324">
        <v>2208</v>
      </c>
      <c r="BL2043" s="325">
        <v>104.42</v>
      </c>
      <c r="BM2043" s="274">
        <f t="shared" si="598"/>
        <v>0.98479000000000005</v>
      </c>
      <c r="BN2043" s="326">
        <f t="shared" si="605"/>
        <v>106.03275825302856</v>
      </c>
      <c r="BO2043" s="296" t="str">
        <f t="shared" si="606"/>
        <v/>
      </c>
      <c r="BP2043" t="str">
        <f t="shared" si="599"/>
        <v/>
      </c>
      <c r="BR2043" s="332">
        <v>45000</v>
      </c>
      <c r="BS2043" s="2" t="s">
        <v>108</v>
      </c>
      <c r="BT2043" s="2" t="s">
        <v>135</v>
      </c>
      <c r="BU2043" s="323">
        <v>45658</v>
      </c>
      <c r="BV2043" s="323">
        <v>46022</v>
      </c>
      <c r="BW2043" s="324">
        <v>8760</v>
      </c>
      <c r="BX2043" s="325">
        <v>114.32</v>
      </c>
      <c r="BY2043" s="274">
        <f t="shared" si="600"/>
        <v>0.99051</v>
      </c>
      <c r="BZ2043" s="326">
        <f t="shared" si="607"/>
        <v>115.41529111265913</v>
      </c>
      <c r="CA2043" s="296" t="str">
        <f t="shared" si="608"/>
        <v/>
      </c>
    </row>
    <row r="2044" spans="34:79" x14ac:dyDescent="0.25">
      <c r="AH2044" s="332">
        <v>44638</v>
      </c>
      <c r="AI2044" s="2" t="s">
        <v>108</v>
      </c>
      <c r="AJ2044" s="2" t="s">
        <v>135</v>
      </c>
      <c r="AK2044" s="323">
        <v>45658</v>
      </c>
      <c r="AL2044" s="323">
        <v>46022</v>
      </c>
      <c r="AM2044" s="324">
        <v>8760</v>
      </c>
      <c r="AN2044" s="325">
        <v>93.2</v>
      </c>
      <c r="AO2044" s="274">
        <f t="shared" si="595"/>
        <v>1.02458</v>
      </c>
      <c r="AP2044" s="326">
        <f t="shared" si="601"/>
        <v>90.964102363895449</v>
      </c>
      <c r="AQ2044" s="296" t="str">
        <f t="shared" si="602"/>
        <v/>
      </c>
      <c r="AS2044" s="332">
        <v>44665</v>
      </c>
      <c r="AT2044" s="2" t="s">
        <v>115</v>
      </c>
      <c r="AU2044" s="2" t="s">
        <v>140</v>
      </c>
      <c r="AV2044" s="323">
        <v>45566</v>
      </c>
      <c r="AW2044" s="323">
        <v>45657</v>
      </c>
      <c r="AX2044" s="324">
        <v>2209</v>
      </c>
      <c r="AY2044" s="325">
        <v>155.88999999999999</v>
      </c>
      <c r="AZ2044" s="274">
        <f t="shared" si="596"/>
        <v>1.02172</v>
      </c>
      <c r="BA2044" s="326">
        <f t="shared" si="603"/>
        <v>152.57604823239242</v>
      </c>
      <c r="BB2044" s="296" t="str">
        <f t="shared" si="604"/>
        <v/>
      </c>
      <c r="BC2044" t="str">
        <f t="shared" si="597"/>
        <v/>
      </c>
      <c r="BF2044" s="332">
        <v>45029</v>
      </c>
      <c r="BG2044" s="2" t="s">
        <v>115</v>
      </c>
      <c r="BH2044" s="2" t="s">
        <v>152</v>
      </c>
      <c r="BI2044" s="323">
        <v>45931</v>
      </c>
      <c r="BJ2044" s="323">
        <v>46022</v>
      </c>
      <c r="BK2044" s="324">
        <v>2209</v>
      </c>
      <c r="BL2044" s="325">
        <v>143.44</v>
      </c>
      <c r="BM2044" s="274">
        <f t="shared" si="598"/>
        <v>0.98479000000000005</v>
      </c>
      <c r="BN2044" s="326">
        <f t="shared" si="605"/>
        <v>145.65541892180059</v>
      </c>
      <c r="BO2044" s="296" t="str">
        <f t="shared" si="606"/>
        <v/>
      </c>
      <c r="BP2044" t="str">
        <f t="shared" si="599"/>
        <v/>
      </c>
      <c r="BR2044" s="332">
        <v>45000</v>
      </c>
      <c r="BS2044" s="2" t="s">
        <v>108</v>
      </c>
      <c r="BT2044" s="2" t="s">
        <v>138</v>
      </c>
      <c r="BU2044" s="323">
        <v>46023</v>
      </c>
      <c r="BV2044" s="323">
        <v>46387</v>
      </c>
      <c r="BW2044" s="324">
        <v>8760</v>
      </c>
      <c r="BX2044" s="325">
        <v>101.39</v>
      </c>
      <c r="BY2044" s="274">
        <f t="shared" si="600"/>
        <v>0.99051</v>
      </c>
      <c r="BZ2044" s="326">
        <f t="shared" si="607"/>
        <v>102.36140977880082</v>
      </c>
      <c r="CA2044" s="296" t="str">
        <f t="shared" si="608"/>
        <v/>
      </c>
    </row>
    <row r="2045" spans="34:79" x14ac:dyDescent="0.25">
      <c r="AH2045" s="332">
        <v>44638</v>
      </c>
      <c r="AI2045" s="2" t="s">
        <v>108</v>
      </c>
      <c r="AJ2045" s="2" t="s">
        <v>138</v>
      </c>
      <c r="AK2045" s="323">
        <v>46023</v>
      </c>
      <c r="AL2045" s="323">
        <v>46387</v>
      </c>
      <c r="AM2045" s="324">
        <v>8760</v>
      </c>
      <c r="AN2045" s="325">
        <v>91.1</v>
      </c>
      <c r="AO2045" s="274">
        <f t="shared" si="595"/>
        <v>1.02458</v>
      </c>
      <c r="AP2045" s="326">
        <f t="shared" si="601"/>
        <v>88.914482031661748</v>
      </c>
      <c r="AQ2045" s="296" t="str">
        <f t="shared" si="602"/>
        <v/>
      </c>
      <c r="AS2045" s="332">
        <v>44665</v>
      </c>
      <c r="AT2045" s="2" t="s">
        <v>115</v>
      </c>
      <c r="AU2045" s="2" t="s">
        <v>135</v>
      </c>
      <c r="AV2045" s="323">
        <v>45658</v>
      </c>
      <c r="AW2045" s="323">
        <v>45747</v>
      </c>
      <c r="AX2045" s="324">
        <v>2159</v>
      </c>
      <c r="AY2045" s="325"/>
      <c r="AZ2045" s="274">
        <f t="shared" si="596"/>
        <v>1.02172</v>
      </c>
      <c r="BA2045" s="326" t="str">
        <f t="shared" si="603"/>
        <v/>
      </c>
      <c r="BB2045" s="296" t="str">
        <f t="shared" si="604"/>
        <v/>
      </c>
      <c r="BC2045" t="str">
        <f t="shared" si="597"/>
        <v/>
      </c>
      <c r="BF2045" s="332">
        <v>45029</v>
      </c>
      <c r="BG2045" s="2" t="s">
        <v>115</v>
      </c>
      <c r="BH2045" s="2" t="s">
        <v>138</v>
      </c>
      <c r="BI2045" s="323">
        <v>46023</v>
      </c>
      <c r="BJ2045" s="323">
        <v>46112</v>
      </c>
      <c r="BK2045" s="324">
        <v>2159</v>
      </c>
      <c r="BL2045" s="325"/>
      <c r="BM2045" s="274">
        <f t="shared" si="598"/>
        <v>0.98479000000000005</v>
      </c>
      <c r="BN2045" s="326" t="str">
        <f t="shared" si="605"/>
        <v/>
      </c>
      <c r="BO2045" s="296" t="str">
        <f t="shared" si="606"/>
        <v/>
      </c>
      <c r="BP2045" t="str">
        <f t="shared" si="599"/>
        <v/>
      </c>
      <c r="BR2045" s="332">
        <v>45000</v>
      </c>
      <c r="BS2045" s="2" t="s">
        <v>108</v>
      </c>
      <c r="BT2045" s="2" t="s">
        <v>141</v>
      </c>
      <c r="BU2045" s="323">
        <v>46388</v>
      </c>
      <c r="BV2045" s="323">
        <v>46752</v>
      </c>
      <c r="BW2045" s="324">
        <v>8760</v>
      </c>
      <c r="BX2045" s="325">
        <v>97.62</v>
      </c>
      <c r="BY2045" s="274">
        <f t="shared" si="600"/>
        <v>0.99051</v>
      </c>
      <c r="BZ2045" s="326">
        <f t="shared" si="607"/>
        <v>98.555289699245847</v>
      </c>
      <c r="CA2045" s="296" t="str">
        <f t="shared" si="608"/>
        <v/>
      </c>
    </row>
    <row r="2046" spans="34:79" x14ac:dyDescent="0.25">
      <c r="AH2046" s="332">
        <v>44638</v>
      </c>
      <c r="AI2046" s="2" t="s">
        <v>108</v>
      </c>
      <c r="AJ2046" s="2" t="s">
        <v>141</v>
      </c>
      <c r="AK2046" s="323">
        <v>46388</v>
      </c>
      <c r="AL2046" s="323">
        <v>46752</v>
      </c>
      <c r="AM2046" s="324">
        <v>8760</v>
      </c>
      <c r="AN2046" s="325">
        <v>88.95</v>
      </c>
      <c r="AO2046" s="274">
        <f t="shared" si="595"/>
        <v>1.02458</v>
      </c>
      <c r="AP2046" s="326">
        <f t="shared" si="601"/>
        <v>86.816061215327252</v>
      </c>
      <c r="AQ2046" s="296" t="str">
        <f t="shared" si="602"/>
        <v/>
      </c>
      <c r="AS2046" s="332">
        <v>44664</v>
      </c>
      <c r="AT2046" s="2" t="s">
        <v>115</v>
      </c>
      <c r="AU2046" s="2" t="s">
        <v>200</v>
      </c>
      <c r="AV2046" s="323">
        <v>44743</v>
      </c>
      <c r="AW2046" s="323">
        <v>44834</v>
      </c>
      <c r="AX2046" s="324">
        <v>2208</v>
      </c>
      <c r="AY2046" s="325">
        <v>251.1</v>
      </c>
      <c r="AZ2046" s="274">
        <f t="shared" si="596"/>
        <v>1.02172</v>
      </c>
      <c r="BA2046" s="326">
        <f t="shared" si="603"/>
        <v>245.76204831069177</v>
      </c>
      <c r="BB2046" s="296" t="str">
        <f t="shared" si="604"/>
        <v/>
      </c>
      <c r="BC2046" t="str">
        <f t="shared" si="597"/>
        <v/>
      </c>
      <c r="BF2046" s="332">
        <v>45028</v>
      </c>
      <c r="BG2046" s="2" t="s">
        <v>115</v>
      </c>
      <c r="BH2046" s="2" t="s">
        <v>137</v>
      </c>
      <c r="BI2046" s="323">
        <v>45108</v>
      </c>
      <c r="BJ2046" s="323">
        <v>45199</v>
      </c>
      <c r="BK2046" s="324">
        <v>2208</v>
      </c>
      <c r="BL2046" s="325">
        <v>124.73</v>
      </c>
      <c r="BM2046" s="274">
        <f t="shared" si="598"/>
        <v>0.98479000000000005</v>
      </c>
      <c r="BN2046" s="326">
        <f t="shared" si="605"/>
        <v>126.65644452116695</v>
      </c>
      <c r="BO2046" s="296" t="str">
        <f t="shared" si="606"/>
        <v/>
      </c>
      <c r="BP2046" t="str">
        <f t="shared" si="599"/>
        <v/>
      </c>
      <c r="BR2046" s="332">
        <v>45000</v>
      </c>
      <c r="BS2046" s="2" t="s">
        <v>108</v>
      </c>
      <c r="BT2046" s="2" t="s">
        <v>143</v>
      </c>
      <c r="BU2046" s="323">
        <v>46753</v>
      </c>
      <c r="BV2046" s="323">
        <v>47118</v>
      </c>
      <c r="BW2046" s="324">
        <v>8784</v>
      </c>
      <c r="BX2046" s="325">
        <v>96.88</v>
      </c>
      <c r="BY2046" s="274">
        <f t="shared" si="600"/>
        <v>0.99051</v>
      </c>
      <c r="BZ2046" s="326">
        <f t="shared" si="607"/>
        <v>97.808199816256263</v>
      </c>
      <c r="CA2046" s="296" t="str">
        <f t="shared" si="608"/>
        <v/>
      </c>
    </row>
    <row r="2047" spans="34:79" x14ac:dyDescent="0.25">
      <c r="AH2047" s="332">
        <v>44638</v>
      </c>
      <c r="AI2047" s="2" t="s">
        <v>108</v>
      </c>
      <c r="AJ2047" s="2" t="s">
        <v>143</v>
      </c>
      <c r="AK2047" s="323">
        <v>46753</v>
      </c>
      <c r="AL2047" s="323">
        <v>47118</v>
      </c>
      <c r="AM2047" s="324">
        <v>8784</v>
      </c>
      <c r="AN2047" s="325">
        <v>88.81</v>
      </c>
      <c r="AO2047" s="274">
        <f t="shared" si="595"/>
        <v>1.02458</v>
      </c>
      <c r="AP2047" s="326">
        <f t="shared" si="601"/>
        <v>86.679419859845012</v>
      </c>
      <c r="AQ2047" s="296" t="str">
        <f t="shared" si="602"/>
        <v/>
      </c>
      <c r="AS2047" s="332">
        <v>44664</v>
      </c>
      <c r="AT2047" s="2" t="s">
        <v>115</v>
      </c>
      <c r="AU2047" s="2" t="s">
        <v>186</v>
      </c>
      <c r="AV2047" s="323">
        <v>44835</v>
      </c>
      <c r="AW2047" s="323">
        <v>44926</v>
      </c>
      <c r="AX2047" s="324">
        <v>2209</v>
      </c>
      <c r="AY2047" s="325">
        <v>262.5</v>
      </c>
      <c r="AZ2047" s="274">
        <f t="shared" si="596"/>
        <v>1.02172</v>
      </c>
      <c r="BA2047" s="326">
        <f t="shared" si="603"/>
        <v>256.91970402850097</v>
      </c>
      <c r="BB2047" s="296" t="str">
        <f t="shared" si="604"/>
        <v/>
      </c>
      <c r="BC2047" t="str">
        <f t="shared" si="597"/>
        <v/>
      </c>
      <c r="BF2047" s="332">
        <v>45028</v>
      </c>
      <c r="BG2047" s="2" t="s">
        <v>115</v>
      </c>
      <c r="BH2047" s="2" t="s">
        <v>116</v>
      </c>
      <c r="BI2047" s="323">
        <v>45200</v>
      </c>
      <c r="BJ2047" s="323">
        <v>45291</v>
      </c>
      <c r="BK2047" s="324">
        <v>2209</v>
      </c>
      <c r="BL2047" s="325">
        <v>154.94</v>
      </c>
      <c r="BM2047" s="274">
        <f t="shared" si="598"/>
        <v>0.98479000000000005</v>
      </c>
      <c r="BN2047" s="326">
        <f t="shared" si="605"/>
        <v>157.33303546949094</v>
      </c>
      <c r="BO2047" s="296">
        <f t="shared" si="606"/>
        <v>157.33303546949094</v>
      </c>
      <c r="BP2047">
        <f t="shared" si="599"/>
        <v>1</v>
      </c>
      <c r="BR2047" s="332">
        <v>45000</v>
      </c>
      <c r="BS2047" s="2" t="s">
        <v>108</v>
      </c>
      <c r="BT2047" s="2" t="s">
        <v>146</v>
      </c>
      <c r="BU2047" s="323">
        <v>47119</v>
      </c>
      <c r="BV2047" s="323">
        <v>47483</v>
      </c>
      <c r="BW2047" s="324">
        <v>8760</v>
      </c>
      <c r="BX2047" s="325">
        <v>93.63</v>
      </c>
      <c r="BY2047" s="274">
        <f t="shared" si="600"/>
        <v>0.99051</v>
      </c>
      <c r="BZ2047" s="326">
        <f t="shared" si="607"/>
        <v>94.527061816639915</v>
      </c>
      <c r="CA2047" s="296" t="str">
        <f t="shared" si="608"/>
        <v/>
      </c>
    </row>
    <row r="2048" spans="34:79" x14ac:dyDescent="0.25">
      <c r="AH2048" s="332">
        <v>44638</v>
      </c>
      <c r="AI2048" s="2" t="s">
        <v>108</v>
      </c>
      <c r="AJ2048" s="2" t="s">
        <v>146</v>
      </c>
      <c r="AK2048" s="323">
        <v>47119</v>
      </c>
      <c r="AL2048" s="323">
        <v>47483</v>
      </c>
      <c r="AM2048" s="324">
        <v>8760</v>
      </c>
      <c r="AN2048" s="325">
        <v>88.17</v>
      </c>
      <c r="AO2048" s="274">
        <f t="shared" si="595"/>
        <v>1.02458</v>
      </c>
      <c r="AP2048" s="326">
        <f t="shared" si="601"/>
        <v>86.054773663354737</v>
      </c>
      <c r="AQ2048" s="296" t="str">
        <f t="shared" si="602"/>
        <v/>
      </c>
      <c r="AS2048" s="332">
        <v>44664</v>
      </c>
      <c r="AT2048" s="2" t="s">
        <v>115</v>
      </c>
      <c r="AU2048" s="2" t="s">
        <v>110</v>
      </c>
      <c r="AV2048" s="323">
        <v>44927</v>
      </c>
      <c r="AW2048" s="323">
        <v>45016</v>
      </c>
      <c r="AX2048" s="324">
        <v>2159</v>
      </c>
      <c r="AY2048" s="325">
        <v>250.53</v>
      </c>
      <c r="AZ2048" s="274">
        <f t="shared" si="596"/>
        <v>1.02172</v>
      </c>
      <c r="BA2048" s="326">
        <f t="shared" si="603"/>
        <v>245.20416552480134</v>
      </c>
      <c r="BB2048" s="296" t="str">
        <f t="shared" si="604"/>
        <v/>
      </c>
      <c r="BC2048" t="str">
        <f t="shared" si="597"/>
        <v/>
      </c>
      <c r="BF2048" s="332">
        <v>45028</v>
      </c>
      <c r="BG2048" s="2" t="s">
        <v>115</v>
      </c>
      <c r="BH2048" s="2" t="s">
        <v>111</v>
      </c>
      <c r="BI2048" s="323">
        <v>45292</v>
      </c>
      <c r="BJ2048" s="323">
        <v>45382</v>
      </c>
      <c r="BK2048" s="324">
        <v>2183</v>
      </c>
      <c r="BL2048" s="325">
        <v>169.33</v>
      </c>
      <c r="BM2048" s="274">
        <f t="shared" si="598"/>
        <v>0.98479000000000005</v>
      </c>
      <c r="BN2048" s="326">
        <f t="shared" si="605"/>
        <v>171.94528782786179</v>
      </c>
      <c r="BO2048" s="296">
        <f t="shared" si="606"/>
        <v>171.94528782786179</v>
      </c>
      <c r="BP2048">
        <f t="shared" si="599"/>
        <v>1</v>
      </c>
      <c r="BR2048" s="332">
        <v>45000</v>
      </c>
      <c r="BS2048" s="2" t="s">
        <v>108</v>
      </c>
      <c r="BT2048" s="2" t="s">
        <v>149</v>
      </c>
      <c r="BU2048" s="323">
        <v>47484</v>
      </c>
      <c r="BV2048" s="323">
        <v>47848</v>
      </c>
      <c r="BW2048" s="324">
        <v>8760</v>
      </c>
      <c r="BX2048" s="325">
        <v>95.73</v>
      </c>
      <c r="BY2048" s="274">
        <f t="shared" si="600"/>
        <v>0.99051</v>
      </c>
      <c r="BZ2048" s="326">
        <f t="shared" si="607"/>
        <v>96.647181754853563</v>
      </c>
      <c r="CA2048" s="296" t="str">
        <f t="shared" si="608"/>
        <v/>
      </c>
    </row>
    <row r="2049" spans="34:79" x14ac:dyDescent="0.25">
      <c r="AH2049" s="332">
        <v>44638</v>
      </c>
      <c r="AI2049" s="2" t="s">
        <v>108</v>
      </c>
      <c r="AJ2049" s="2" t="s">
        <v>149</v>
      </c>
      <c r="AK2049" s="323">
        <v>47484</v>
      </c>
      <c r="AL2049" s="323">
        <v>47848</v>
      </c>
      <c r="AM2049" s="324">
        <v>8760</v>
      </c>
      <c r="AN2049" s="325">
        <v>87.61</v>
      </c>
      <c r="AO2049" s="274">
        <f t="shared" si="595"/>
        <v>1.02458</v>
      </c>
      <c r="AP2049" s="326">
        <f t="shared" si="601"/>
        <v>85.508208241425748</v>
      </c>
      <c r="AQ2049" s="296" t="str">
        <f t="shared" si="602"/>
        <v/>
      </c>
      <c r="AS2049" s="332">
        <v>44664</v>
      </c>
      <c r="AT2049" s="2" t="s">
        <v>115</v>
      </c>
      <c r="AU2049" s="2" t="s">
        <v>134</v>
      </c>
      <c r="AV2049" s="323">
        <v>45017</v>
      </c>
      <c r="AW2049" s="323">
        <v>45107</v>
      </c>
      <c r="AX2049" s="324">
        <v>2184</v>
      </c>
      <c r="AY2049" s="325">
        <v>181.59</v>
      </c>
      <c r="AZ2049" s="274">
        <f t="shared" si="596"/>
        <v>1.02172</v>
      </c>
      <c r="BA2049" s="326">
        <f t="shared" si="603"/>
        <v>177.72971068394472</v>
      </c>
      <c r="BB2049" s="296" t="str">
        <f t="shared" si="604"/>
        <v/>
      </c>
      <c r="BC2049" t="str">
        <f t="shared" si="597"/>
        <v/>
      </c>
      <c r="BF2049" s="332">
        <v>45028</v>
      </c>
      <c r="BG2049" s="2" t="s">
        <v>115</v>
      </c>
      <c r="BH2049" s="2" t="s">
        <v>117</v>
      </c>
      <c r="BI2049" s="323">
        <v>45383</v>
      </c>
      <c r="BJ2049" s="323">
        <v>45473</v>
      </c>
      <c r="BK2049" s="324">
        <v>2184</v>
      </c>
      <c r="BL2049" s="325">
        <v>139.86000000000001</v>
      </c>
      <c r="BM2049" s="274">
        <f t="shared" si="598"/>
        <v>0.98479000000000005</v>
      </c>
      <c r="BN2049" s="326">
        <f t="shared" si="605"/>
        <v>142.02012611825873</v>
      </c>
      <c r="BO2049" s="296">
        <f t="shared" si="606"/>
        <v>142.02012611825873</v>
      </c>
      <c r="BP2049">
        <f t="shared" si="599"/>
        <v>1</v>
      </c>
      <c r="BR2049" s="332">
        <v>45000</v>
      </c>
      <c r="BS2049" s="2" t="s">
        <v>108</v>
      </c>
      <c r="BT2049" s="2" t="s">
        <v>153</v>
      </c>
      <c r="BU2049" s="323">
        <v>47849</v>
      </c>
      <c r="BV2049" s="323">
        <v>48213</v>
      </c>
      <c r="BW2049" s="324">
        <v>8760</v>
      </c>
      <c r="BX2049" s="325">
        <v>95.81</v>
      </c>
      <c r="BY2049" s="274">
        <f t="shared" si="600"/>
        <v>0.99051</v>
      </c>
      <c r="BZ2049" s="326">
        <f t="shared" si="607"/>
        <v>96.727948228690266</v>
      </c>
      <c r="CA2049" s="296" t="str">
        <f t="shared" si="608"/>
        <v/>
      </c>
    </row>
    <row r="2050" spans="34:79" x14ac:dyDescent="0.25">
      <c r="AH2050" s="332">
        <v>44638</v>
      </c>
      <c r="AI2050" s="2" t="s">
        <v>108</v>
      </c>
      <c r="AJ2050" s="2" t="s">
        <v>153</v>
      </c>
      <c r="AK2050" s="323">
        <v>47849</v>
      </c>
      <c r="AL2050" s="323">
        <v>48213</v>
      </c>
      <c r="AM2050" s="324">
        <v>8760</v>
      </c>
      <c r="AN2050" s="325">
        <v>87.04</v>
      </c>
      <c r="AO2050" s="274">
        <f t="shared" si="595"/>
        <v>1.02458</v>
      </c>
      <c r="AP2050" s="326">
        <f t="shared" si="601"/>
        <v>84.951882722676615</v>
      </c>
      <c r="AQ2050" s="296" t="str">
        <f t="shared" si="602"/>
        <v/>
      </c>
      <c r="AS2050" s="332">
        <v>44664</v>
      </c>
      <c r="AT2050" s="2" t="s">
        <v>115</v>
      </c>
      <c r="AU2050" s="2" t="s">
        <v>137</v>
      </c>
      <c r="AV2050" s="323">
        <v>45108</v>
      </c>
      <c r="AW2050" s="323">
        <v>45199</v>
      </c>
      <c r="AX2050" s="324">
        <v>2208</v>
      </c>
      <c r="AY2050" s="325">
        <v>175.51</v>
      </c>
      <c r="AZ2050" s="274">
        <f t="shared" si="596"/>
        <v>1.02172</v>
      </c>
      <c r="BA2050" s="326">
        <f t="shared" si="603"/>
        <v>171.77896096777982</v>
      </c>
      <c r="BB2050" s="296" t="str">
        <f t="shared" si="604"/>
        <v/>
      </c>
      <c r="BC2050" t="str">
        <f t="shared" si="597"/>
        <v/>
      </c>
      <c r="BF2050" s="332">
        <v>45028</v>
      </c>
      <c r="BG2050" s="2" t="s">
        <v>115</v>
      </c>
      <c r="BH2050" s="2" t="s">
        <v>118</v>
      </c>
      <c r="BI2050" s="323">
        <v>45474</v>
      </c>
      <c r="BJ2050" s="323">
        <v>45565</v>
      </c>
      <c r="BK2050" s="324">
        <v>2208</v>
      </c>
      <c r="BL2050" s="325">
        <v>140.59</v>
      </c>
      <c r="BM2050" s="274">
        <f t="shared" si="598"/>
        <v>0.98479000000000005</v>
      </c>
      <c r="BN2050" s="326">
        <f t="shared" si="605"/>
        <v>142.76140090780774</v>
      </c>
      <c r="BO2050" s="296">
        <f t="shared" si="606"/>
        <v>142.76140090780774</v>
      </c>
      <c r="BP2050">
        <f t="shared" si="599"/>
        <v>1</v>
      </c>
      <c r="BR2050" s="332">
        <v>45000</v>
      </c>
      <c r="BS2050" s="2" t="s">
        <v>108</v>
      </c>
      <c r="BT2050" s="2" t="s">
        <v>155</v>
      </c>
      <c r="BU2050" s="323">
        <v>48214</v>
      </c>
      <c r="BV2050" s="323">
        <v>48579</v>
      </c>
      <c r="BW2050" s="324">
        <v>8784</v>
      </c>
      <c r="BX2050" s="325">
        <v>95.58</v>
      </c>
      <c r="BY2050" s="274">
        <f t="shared" si="600"/>
        <v>0.99051</v>
      </c>
      <c r="BZ2050" s="326">
        <f t="shared" si="607"/>
        <v>96.495744616409723</v>
      </c>
      <c r="CA2050" s="296" t="str">
        <f t="shared" si="608"/>
        <v/>
      </c>
    </row>
    <row r="2051" spans="34:79" x14ac:dyDescent="0.25">
      <c r="AH2051" s="332">
        <v>44638</v>
      </c>
      <c r="AI2051" s="2" t="s">
        <v>108</v>
      </c>
      <c r="AJ2051" s="2" t="s">
        <v>155</v>
      </c>
      <c r="AK2051" s="323">
        <v>48214</v>
      </c>
      <c r="AL2051" s="323">
        <v>48579</v>
      </c>
      <c r="AM2051" s="324">
        <v>8784</v>
      </c>
      <c r="AN2051" s="325">
        <v>86.46</v>
      </c>
      <c r="AO2051" s="274">
        <f t="shared" si="595"/>
        <v>1.02458</v>
      </c>
      <c r="AP2051" s="326">
        <f t="shared" si="601"/>
        <v>84.385797107107294</v>
      </c>
      <c r="AQ2051" s="296" t="str">
        <f t="shared" si="602"/>
        <v/>
      </c>
      <c r="AS2051" s="332">
        <v>44664</v>
      </c>
      <c r="AT2051" s="2" t="s">
        <v>115</v>
      </c>
      <c r="AU2051" s="2" t="s">
        <v>116</v>
      </c>
      <c r="AV2051" s="323">
        <v>45200</v>
      </c>
      <c r="AW2051" s="323">
        <v>45291</v>
      </c>
      <c r="AX2051" s="324">
        <v>2209</v>
      </c>
      <c r="AY2051" s="325">
        <v>200.03</v>
      </c>
      <c r="AZ2051" s="274">
        <f t="shared" si="596"/>
        <v>1.02172</v>
      </c>
      <c r="BA2051" s="326">
        <f t="shared" si="603"/>
        <v>195.77770817836591</v>
      </c>
      <c r="BB2051" s="296" t="str">
        <f t="shared" si="604"/>
        <v/>
      </c>
      <c r="BC2051">
        <f t="shared" si="597"/>
        <v>1</v>
      </c>
      <c r="BF2051" s="332">
        <v>45028</v>
      </c>
      <c r="BG2051" s="2" t="s">
        <v>115</v>
      </c>
      <c r="BH2051" s="2" t="s">
        <v>140</v>
      </c>
      <c r="BI2051" s="323">
        <v>45566</v>
      </c>
      <c r="BJ2051" s="323">
        <v>45657</v>
      </c>
      <c r="BK2051" s="324">
        <v>2209</v>
      </c>
      <c r="BL2051" s="325">
        <v>166.87</v>
      </c>
      <c r="BM2051" s="274">
        <f t="shared" si="598"/>
        <v>0.98479000000000005</v>
      </c>
      <c r="BN2051" s="326">
        <f t="shared" si="605"/>
        <v>169.44729333157323</v>
      </c>
      <c r="BO2051" s="296" t="str">
        <f t="shared" si="606"/>
        <v/>
      </c>
      <c r="BP2051" t="str">
        <f t="shared" si="599"/>
        <v/>
      </c>
      <c r="BR2051" s="332">
        <v>45000</v>
      </c>
      <c r="BS2051" s="2" t="s">
        <v>108</v>
      </c>
      <c r="BT2051" s="2" t="s">
        <v>158</v>
      </c>
      <c r="BU2051" s="323">
        <v>48580</v>
      </c>
      <c r="BV2051" s="323">
        <v>48944</v>
      </c>
      <c r="BW2051" s="324">
        <v>8760</v>
      </c>
      <c r="BX2051" s="325">
        <v>95.48</v>
      </c>
      <c r="BY2051" s="274">
        <f t="shared" si="600"/>
        <v>0.99051</v>
      </c>
      <c r="BZ2051" s="326">
        <f t="shared" si="607"/>
        <v>96.39478652411384</v>
      </c>
      <c r="CA2051" s="296" t="str">
        <f t="shared" si="608"/>
        <v/>
      </c>
    </row>
    <row r="2052" spans="34:79" x14ac:dyDescent="0.25">
      <c r="AH2052" s="332">
        <v>44637</v>
      </c>
      <c r="AI2052" s="2" t="s">
        <v>108</v>
      </c>
      <c r="AJ2052" s="2" t="s">
        <v>110</v>
      </c>
      <c r="AK2052" s="323">
        <v>44927</v>
      </c>
      <c r="AL2052" s="323">
        <v>45291</v>
      </c>
      <c r="AM2052" s="324">
        <v>8760</v>
      </c>
      <c r="AN2052" s="325">
        <v>158.69999999999999</v>
      </c>
      <c r="AO2052" s="274">
        <f t="shared" si="595"/>
        <v>1.02458</v>
      </c>
      <c r="AP2052" s="326">
        <f t="shared" si="601"/>
        <v>154.89273653594643</v>
      </c>
      <c r="AQ2052" s="296" t="str">
        <f t="shared" si="602"/>
        <v/>
      </c>
      <c r="AS2052" s="332">
        <v>44664</v>
      </c>
      <c r="AT2052" s="2" t="s">
        <v>115</v>
      </c>
      <c r="AU2052" s="2" t="s">
        <v>111</v>
      </c>
      <c r="AV2052" s="323">
        <v>45292</v>
      </c>
      <c r="AW2052" s="323">
        <v>45382</v>
      </c>
      <c r="AX2052" s="324">
        <v>2183</v>
      </c>
      <c r="AY2052" s="325">
        <v>195.7</v>
      </c>
      <c r="AZ2052" s="274">
        <f t="shared" si="596"/>
        <v>1.02172</v>
      </c>
      <c r="BA2052" s="326">
        <f t="shared" si="603"/>
        <v>191.53975648905765</v>
      </c>
      <c r="BB2052" s="296" t="str">
        <f t="shared" si="604"/>
        <v/>
      </c>
      <c r="BC2052">
        <f t="shared" si="597"/>
        <v>1</v>
      </c>
      <c r="BF2052" s="332">
        <v>45028</v>
      </c>
      <c r="BG2052" s="2" t="s">
        <v>115</v>
      </c>
      <c r="BH2052" s="2" t="s">
        <v>135</v>
      </c>
      <c r="BI2052" s="323">
        <v>45658</v>
      </c>
      <c r="BJ2052" s="323">
        <v>45747</v>
      </c>
      <c r="BK2052" s="324">
        <v>2159</v>
      </c>
      <c r="BL2052" s="325">
        <v>160.44999999999999</v>
      </c>
      <c r="BM2052" s="274">
        <f t="shared" si="598"/>
        <v>0.98479000000000005</v>
      </c>
      <c r="BN2052" s="326">
        <f t="shared" si="605"/>
        <v>162.92813696321042</v>
      </c>
      <c r="BO2052" s="296" t="str">
        <f t="shared" si="606"/>
        <v/>
      </c>
      <c r="BP2052" t="str">
        <f t="shared" si="599"/>
        <v/>
      </c>
      <c r="BR2052" s="332">
        <v>44999</v>
      </c>
      <c r="BS2052" s="2" t="s">
        <v>108</v>
      </c>
      <c r="BT2052" s="2" t="s">
        <v>111</v>
      </c>
      <c r="BU2052" s="323">
        <v>45292</v>
      </c>
      <c r="BV2052" s="323">
        <v>45657</v>
      </c>
      <c r="BW2052" s="324">
        <v>8784</v>
      </c>
      <c r="BX2052" s="325">
        <v>138.11000000000001</v>
      </c>
      <c r="BY2052" s="274">
        <f t="shared" si="600"/>
        <v>0.99051</v>
      </c>
      <c r="BZ2052" s="326">
        <f t="shared" si="607"/>
        <v>139.43322126985089</v>
      </c>
      <c r="CA2052" s="296">
        <f t="shared" si="608"/>
        <v>139.43322126985089</v>
      </c>
    </row>
    <row r="2053" spans="34:79" x14ac:dyDescent="0.25">
      <c r="AH2053" s="332">
        <v>44637</v>
      </c>
      <c r="AI2053" s="2" t="s">
        <v>108</v>
      </c>
      <c r="AJ2053" s="2" t="s">
        <v>111</v>
      </c>
      <c r="AK2053" s="323">
        <v>45292</v>
      </c>
      <c r="AL2053" s="323">
        <v>45657</v>
      </c>
      <c r="AM2053" s="324">
        <v>8784</v>
      </c>
      <c r="AN2053" s="325">
        <v>112</v>
      </c>
      <c r="AO2053" s="274">
        <f t="shared" si="595"/>
        <v>1.02458</v>
      </c>
      <c r="AP2053" s="326">
        <f t="shared" si="601"/>
        <v>109.3130843857971</v>
      </c>
      <c r="AQ2053" s="296">
        <f t="shared" si="602"/>
        <v>109.3130843857971</v>
      </c>
      <c r="AS2053" s="332">
        <v>44664</v>
      </c>
      <c r="AT2053" s="2" t="s">
        <v>115</v>
      </c>
      <c r="AU2053" s="2" t="s">
        <v>117</v>
      </c>
      <c r="AV2053" s="323">
        <v>45383</v>
      </c>
      <c r="AW2053" s="323">
        <v>45473</v>
      </c>
      <c r="AX2053" s="324">
        <v>2184</v>
      </c>
      <c r="AY2053" s="325">
        <v>128.62</v>
      </c>
      <c r="AZ2053" s="274">
        <f t="shared" si="596"/>
        <v>1.02172</v>
      </c>
      <c r="BA2053" s="326">
        <f t="shared" si="603"/>
        <v>125.88576126531731</v>
      </c>
      <c r="BB2053" s="296" t="str">
        <f t="shared" si="604"/>
        <v/>
      </c>
      <c r="BC2053">
        <f t="shared" si="597"/>
        <v>1</v>
      </c>
      <c r="BF2053" s="332">
        <v>45028</v>
      </c>
      <c r="BG2053" s="2" t="s">
        <v>115</v>
      </c>
      <c r="BH2053" s="2" t="s">
        <v>145</v>
      </c>
      <c r="BI2053" s="323">
        <v>45748</v>
      </c>
      <c r="BJ2053" s="323">
        <v>45838</v>
      </c>
      <c r="BK2053" s="324">
        <v>2184</v>
      </c>
      <c r="BL2053" s="325">
        <v>108.62</v>
      </c>
      <c r="BM2053" s="274">
        <f t="shared" si="598"/>
        <v>0.98479000000000005</v>
      </c>
      <c r="BN2053" s="326">
        <f t="shared" si="605"/>
        <v>110.29762690522853</v>
      </c>
      <c r="BO2053" s="296" t="str">
        <f t="shared" si="606"/>
        <v/>
      </c>
      <c r="BP2053" t="str">
        <f t="shared" si="599"/>
        <v/>
      </c>
      <c r="BR2053" s="332">
        <v>44999</v>
      </c>
      <c r="BS2053" s="2" t="s">
        <v>108</v>
      </c>
      <c r="BT2053" s="2" t="s">
        <v>135</v>
      </c>
      <c r="BU2053" s="323">
        <v>45658</v>
      </c>
      <c r="BV2053" s="323">
        <v>46022</v>
      </c>
      <c r="BW2053" s="324">
        <v>8760</v>
      </c>
      <c r="BX2053" s="325">
        <v>116.97</v>
      </c>
      <c r="BY2053" s="274">
        <f t="shared" si="600"/>
        <v>0.99051</v>
      </c>
      <c r="BZ2053" s="326">
        <f t="shared" si="607"/>
        <v>118.09068055850017</v>
      </c>
      <c r="CA2053" s="296" t="str">
        <f t="shared" si="608"/>
        <v/>
      </c>
    </row>
    <row r="2054" spans="34:79" x14ac:dyDescent="0.25">
      <c r="AH2054" s="332">
        <v>44637</v>
      </c>
      <c r="AI2054" s="2" t="s">
        <v>108</v>
      </c>
      <c r="AJ2054" s="2" t="s">
        <v>135</v>
      </c>
      <c r="AK2054" s="323">
        <v>45658</v>
      </c>
      <c r="AL2054" s="323">
        <v>46022</v>
      </c>
      <c r="AM2054" s="324">
        <v>8760</v>
      </c>
      <c r="AN2054" s="325">
        <v>92.47</v>
      </c>
      <c r="AO2054" s="274">
        <f t="shared" si="595"/>
        <v>1.02458</v>
      </c>
      <c r="AP2054" s="326">
        <f t="shared" si="601"/>
        <v>90.251615296023729</v>
      </c>
      <c r="AQ2054" s="296" t="str">
        <f t="shared" si="602"/>
        <v/>
      </c>
      <c r="AS2054" s="332">
        <v>44664</v>
      </c>
      <c r="AT2054" s="2" t="s">
        <v>115</v>
      </c>
      <c r="AU2054" s="2" t="s">
        <v>118</v>
      </c>
      <c r="AV2054" s="323">
        <v>45474</v>
      </c>
      <c r="AW2054" s="323">
        <v>45565</v>
      </c>
      <c r="AX2054" s="324">
        <v>2208</v>
      </c>
      <c r="AY2054" s="325">
        <v>127.12</v>
      </c>
      <c r="AZ2054" s="274">
        <f t="shared" si="596"/>
        <v>1.02172</v>
      </c>
      <c r="BA2054" s="326">
        <f t="shared" si="603"/>
        <v>124.41764867086874</v>
      </c>
      <c r="BB2054" s="296" t="str">
        <f t="shared" si="604"/>
        <v/>
      </c>
      <c r="BC2054">
        <f t="shared" si="597"/>
        <v>1</v>
      </c>
      <c r="BF2054" s="332">
        <v>45028</v>
      </c>
      <c r="BG2054" s="2" t="s">
        <v>115</v>
      </c>
      <c r="BH2054" s="2" t="s">
        <v>148</v>
      </c>
      <c r="BI2054" s="323">
        <v>45839</v>
      </c>
      <c r="BJ2054" s="323">
        <v>45930</v>
      </c>
      <c r="BK2054" s="324">
        <v>2208</v>
      </c>
      <c r="BL2054" s="325">
        <v>108.39</v>
      </c>
      <c r="BM2054" s="274">
        <f t="shared" si="598"/>
        <v>0.98479000000000005</v>
      </c>
      <c r="BN2054" s="326">
        <f t="shared" si="605"/>
        <v>110.06407457427471</v>
      </c>
      <c r="BO2054" s="296" t="str">
        <f t="shared" si="606"/>
        <v/>
      </c>
      <c r="BP2054" t="str">
        <f t="shared" si="599"/>
        <v/>
      </c>
      <c r="BR2054" s="332">
        <v>44999</v>
      </c>
      <c r="BS2054" s="2" t="s">
        <v>108</v>
      </c>
      <c r="BT2054" s="2" t="s">
        <v>138</v>
      </c>
      <c r="BU2054" s="323">
        <v>46023</v>
      </c>
      <c r="BV2054" s="323">
        <v>46387</v>
      </c>
      <c r="BW2054" s="324">
        <v>8760</v>
      </c>
      <c r="BX2054" s="325">
        <v>104.33</v>
      </c>
      <c r="BY2054" s="274">
        <f t="shared" si="600"/>
        <v>0.99051</v>
      </c>
      <c r="BZ2054" s="326">
        <f t="shared" si="607"/>
        <v>105.32957769229992</v>
      </c>
      <c r="CA2054" s="296" t="str">
        <f t="shared" si="608"/>
        <v/>
      </c>
    </row>
    <row r="2055" spans="34:79" x14ac:dyDescent="0.25">
      <c r="AH2055" s="332">
        <v>44637</v>
      </c>
      <c r="AI2055" s="2" t="s">
        <v>108</v>
      </c>
      <c r="AJ2055" s="2" t="s">
        <v>138</v>
      </c>
      <c r="AK2055" s="323">
        <v>46023</v>
      </c>
      <c r="AL2055" s="323">
        <v>46387</v>
      </c>
      <c r="AM2055" s="324">
        <v>8760</v>
      </c>
      <c r="AN2055" s="325">
        <v>90.65</v>
      </c>
      <c r="AO2055" s="274">
        <f t="shared" si="595"/>
        <v>1.02458</v>
      </c>
      <c r="AP2055" s="326">
        <f t="shared" si="601"/>
        <v>88.475277674754537</v>
      </c>
      <c r="AQ2055" s="296" t="str">
        <f t="shared" si="602"/>
        <v/>
      </c>
      <c r="AS2055" s="332">
        <v>44664</v>
      </c>
      <c r="AT2055" s="2" t="s">
        <v>115</v>
      </c>
      <c r="AU2055" s="2" t="s">
        <v>140</v>
      </c>
      <c r="AV2055" s="323">
        <v>45566</v>
      </c>
      <c r="AW2055" s="323">
        <v>45657</v>
      </c>
      <c r="AX2055" s="324">
        <v>2209</v>
      </c>
      <c r="AY2055" s="325">
        <v>158.59</v>
      </c>
      <c r="AZ2055" s="274">
        <f t="shared" si="596"/>
        <v>1.02172</v>
      </c>
      <c r="BA2055" s="326">
        <f t="shared" si="603"/>
        <v>155.21865090239987</v>
      </c>
      <c r="BB2055" s="296" t="str">
        <f t="shared" si="604"/>
        <v/>
      </c>
      <c r="BC2055" t="str">
        <f t="shared" si="597"/>
        <v/>
      </c>
      <c r="BF2055" s="332">
        <v>45028</v>
      </c>
      <c r="BG2055" s="2" t="s">
        <v>115</v>
      </c>
      <c r="BH2055" s="2" t="s">
        <v>152</v>
      </c>
      <c r="BI2055" s="323">
        <v>45931</v>
      </c>
      <c r="BJ2055" s="323">
        <v>46022</v>
      </c>
      <c r="BK2055" s="324">
        <v>2209</v>
      </c>
      <c r="BL2055" s="325">
        <v>147.6</v>
      </c>
      <c r="BM2055" s="274">
        <f t="shared" si="598"/>
        <v>0.98479000000000005</v>
      </c>
      <c r="BN2055" s="326">
        <f t="shared" si="605"/>
        <v>149.87966977731293</v>
      </c>
      <c r="BO2055" s="296" t="str">
        <f t="shared" si="606"/>
        <v/>
      </c>
      <c r="BP2055" t="str">
        <f t="shared" si="599"/>
        <v/>
      </c>
      <c r="BR2055" s="332">
        <v>44999</v>
      </c>
      <c r="BS2055" s="2" t="s">
        <v>108</v>
      </c>
      <c r="BT2055" s="2" t="s">
        <v>141</v>
      </c>
      <c r="BU2055" s="323">
        <v>46388</v>
      </c>
      <c r="BV2055" s="323">
        <v>46752</v>
      </c>
      <c r="BW2055" s="324">
        <v>8760</v>
      </c>
      <c r="BX2055" s="325">
        <v>100.15</v>
      </c>
      <c r="BY2055" s="274">
        <f t="shared" si="600"/>
        <v>0.99051</v>
      </c>
      <c r="BZ2055" s="326">
        <f t="shared" si="607"/>
        <v>101.10952943433182</v>
      </c>
      <c r="CA2055" s="296" t="str">
        <f t="shared" si="608"/>
        <v/>
      </c>
    </row>
    <row r="2056" spans="34:79" x14ac:dyDescent="0.25">
      <c r="AH2056" s="332">
        <v>44637</v>
      </c>
      <c r="AI2056" s="2" t="s">
        <v>108</v>
      </c>
      <c r="AJ2056" s="2" t="s">
        <v>141</v>
      </c>
      <c r="AK2056" s="323">
        <v>46388</v>
      </c>
      <c r="AL2056" s="323">
        <v>46752</v>
      </c>
      <c r="AM2056" s="324">
        <v>8760</v>
      </c>
      <c r="AN2056" s="325">
        <v>88.5</v>
      </c>
      <c r="AO2056" s="274">
        <f t="shared" si="595"/>
        <v>1.02458</v>
      </c>
      <c r="AP2056" s="326">
        <f t="shared" si="601"/>
        <v>86.376856858420027</v>
      </c>
      <c r="AQ2056" s="296" t="str">
        <f t="shared" si="602"/>
        <v/>
      </c>
      <c r="AS2056" s="332">
        <v>44664</v>
      </c>
      <c r="AT2056" s="2" t="s">
        <v>115</v>
      </c>
      <c r="AU2056" s="2" t="s">
        <v>135</v>
      </c>
      <c r="AV2056" s="323">
        <v>45658</v>
      </c>
      <c r="AW2056" s="323">
        <v>45747</v>
      </c>
      <c r="AX2056" s="324">
        <v>2159</v>
      </c>
      <c r="AY2056" s="325"/>
      <c r="AZ2056" s="274">
        <f t="shared" si="596"/>
        <v>1.02172</v>
      </c>
      <c r="BA2056" s="326" t="str">
        <f t="shared" si="603"/>
        <v/>
      </c>
      <c r="BB2056" s="296" t="str">
        <f t="shared" si="604"/>
        <v/>
      </c>
      <c r="BC2056" t="str">
        <f t="shared" si="597"/>
        <v/>
      </c>
      <c r="BF2056" s="332">
        <v>45028</v>
      </c>
      <c r="BG2056" s="2" t="s">
        <v>115</v>
      </c>
      <c r="BH2056" s="2" t="s">
        <v>138</v>
      </c>
      <c r="BI2056" s="323">
        <v>46023</v>
      </c>
      <c r="BJ2056" s="323">
        <v>46112</v>
      </c>
      <c r="BK2056" s="324">
        <v>2159</v>
      </c>
      <c r="BL2056" s="325"/>
      <c r="BM2056" s="274">
        <f t="shared" si="598"/>
        <v>0.98479000000000005</v>
      </c>
      <c r="BN2056" s="326" t="str">
        <f t="shared" si="605"/>
        <v/>
      </c>
      <c r="BO2056" s="296" t="str">
        <f t="shared" si="606"/>
        <v/>
      </c>
      <c r="BP2056" t="str">
        <f t="shared" si="599"/>
        <v/>
      </c>
      <c r="BR2056" s="332">
        <v>44999</v>
      </c>
      <c r="BS2056" s="2" t="s">
        <v>108</v>
      </c>
      <c r="BT2056" s="2" t="s">
        <v>143</v>
      </c>
      <c r="BU2056" s="323">
        <v>46753</v>
      </c>
      <c r="BV2056" s="323">
        <v>47118</v>
      </c>
      <c r="BW2056" s="324">
        <v>8784</v>
      </c>
      <c r="BX2056" s="325">
        <v>101.25</v>
      </c>
      <c r="BY2056" s="274">
        <f t="shared" si="600"/>
        <v>0.99051</v>
      </c>
      <c r="BZ2056" s="326">
        <f t="shared" si="607"/>
        <v>102.22006844958658</v>
      </c>
      <c r="CA2056" s="296" t="str">
        <f t="shared" si="608"/>
        <v/>
      </c>
    </row>
    <row r="2057" spans="34:79" x14ac:dyDescent="0.25">
      <c r="AH2057" s="332">
        <v>44637</v>
      </c>
      <c r="AI2057" s="2" t="s">
        <v>108</v>
      </c>
      <c r="AJ2057" s="2" t="s">
        <v>143</v>
      </c>
      <c r="AK2057" s="323">
        <v>46753</v>
      </c>
      <c r="AL2057" s="323">
        <v>47118</v>
      </c>
      <c r="AM2057" s="324">
        <v>8784</v>
      </c>
      <c r="AN2057" s="325">
        <v>88.36</v>
      </c>
      <c r="AO2057" s="274">
        <f t="shared" si="595"/>
        <v>1.02458</v>
      </c>
      <c r="AP2057" s="326">
        <f t="shared" si="601"/>
        <v>86.240215502937787</v>
      </c>
      <c r="AQ2057" s="296" t="str">
        <f t="shared" si="602"/>
        <v/>
      </c>
      <c r="AS2057" s="332">
        <v>44663</v>
      </c>
      <c r="AT2057" s="2" t="s">
        <v>115</v>
      </c>
      <c r="AU2057" s="2" t="s">
        <v>200</v>
      </c>
      <c r="AV2057" s="323">
        <v>44743</v>
      </c>
      <c r="AW2057" s="323">
        <v>44834</v>
      </c>
      <c r="AX2057" s="324">
        <v>2208</v>
      </c>
      <c r="AY2057" s="325">
        <v>247.25</v>
      </c>
      <c r="AZ2057" s="274">
        <f t="shared" si="596"/>
        <v>1.02172</v>
      </c>
      <c r="BA2057" s="326">
        <f t="shared" si="603"/>
        <v>241.9938926516071</v>
      </c>
      <c r="BB2057" s="296" t="str">
        <f t="shared" si="604"/>
        <v/>
      </c>
      <c r="BC2057" t="str">
        <f t="shared" si="597"/>
        <v/>
      </c>
      <c r="BF2057" s="332">
        <v>45027</v>
      </c>
      <c r="BG2057" s="2" t="s">
        <v>115</v>
      </c>
      <c r="BH2057" s="2" t="s">
        <v>137</v>
      </c>
      <c r="BI2057" s="323">
        <v>45108</v>
      </c>
      <c r="BJ2057" s="323">
        <v>45199</v>
      </c>
      <c r="BK2057" s="324">
        <v>2208</v>
      </c>
      <c r="BL2057" s="325">
        <v>126.98</v>
      </c>
      <c r="BM2057" s="274">
        <f t="shared" si="598"/>
        <v>0.98479000000000005</v>
      </c>
      <c r="BN2057" s="326">
        <f t="shared" si="605"/>
        <v>128.9411955848455</v>
      </c>
      <c r="BO2057" s="296" t="str">
        <f t="shared" si="606"/>
        <v/>
      </c>
      <c r="BP2057" t="str">
        <f t="shared" si="599"/>
        <v/>
      </c>
      <c r="BR2057" s="332">
        <v>44999</v>
      </c>
      <c r="BS2057" s="2" t="s">
        <v>108</v>
      </c>
      <c r="BT2057" s="2" t="s">
        <v>146</v>
      </c>
      <c r="BU2057" s="323">
        <v>47119</v>
      </c>
      <c r="BV2057" s="323">
        <v>47483</v>
      </c>
      <c r="BW2057" s="324">
        <v>8760</v>
      </c>
      <c r="BX2057" s="325">
        <v>98</v>
      </c>
      <c r="BY2057" s="274">
        <f t="shared" si="600"/>
        <v>0.99051</v>
      </c>
      <c r="BZ2057" s="326">
        <f t="shared" si="607"/>
        <v>98.938930449970215</v>
      </c>
      <c r="CA2057" s="296" t="str">
        <f t="shared" si="608"/>
        <v/>
      </c>
    </row>
    <row r="2058" spans="34:79" x14ac:dyDescent="0.25">
      <c r="AH2058" s="332">
        <v>44637</v>
      </c>
      <c r="AI2058" s="2" t="s">
        <v>108</v>
      </c>
      <c r="AJ2058" s="2" t="s">
        <v>146</v>
      </c>
      <c r="AK2058" s="323">
        <v>47119</v>
      </c>
      <c r="AL2058" s="323">
        <v>47483</v>
      </c>
      <c r="AM2058" s="324">
        <v>8760</v>
      </c>
      <c r="AN2058" s="325">
        <v>87.72</v>
      </c>
      <c r="AO2058" s="274">
        <f t="shared" si="595"/>
        <v>1.02458</v>
      </c>
      <c r="AP2058" s="326">
        <f t="shared" si="601"/>
        <v>85.615569306447512</v>
      </c>
      <c r="AQ2058" s="296" t="str">
        <f t="shared" si="602"/>
        <v/>
      </c>
      <c r="AS2058" s="332">
        <v>44663</v>
      </c>
      <c r="AT2058" s="2" t="s">
        <v>115</v>
      </c>
      <c r="AU2058" s="2" t="s">
        <v>186</v>
      </c>
      <c r="AV2058" s="323">
        <v>44835</v>
      </c>
      <c r="AW2058" s="323">
        <v>44926</v>
      </c>
      <c r="AX2058" s="324">
        <v>2209</v>
      </c>
      <c r="AY2058" s="325">
        <v>257.82</v>
      </c>
      <c r="AZ2058" s="274">
        <f t="shared" si="596"/>
        <v>1.02172</v>
      </c>
      <c r="BA2058" s="326">
        <f t="shared" si="603"/>
        <v>252.33919273382139</v>
      </c>
      <c r="BB2058" s="296" t="str">
        <f t="shared" si="604"/>
        <v/>
      </c>
      <c r="BC2058" t="str">
        <f t="shared" si="597"/>
        <v/>
      </c>
      <c r="BF2058" s="332">
        <v>45027</v>
      </c>
      <c r="BG2058" s="2" t="s">
        <v>115</v>
      </c>
      <c r="BH2058" s="2" t="s">
        <v>116</v>
      </c>
      <c r="BI2058" s="323">
        <v>45200</v>
      </c>
      <c r="BJ2058" s="323">
        <v>45291</v>
      </c>
      <c r="BK2058" s="324">
        <v>2209</v>
      </c>
      <c r="BL2058" s="325">
        <v>155.41999999999999</v>
      </c>
      <c r="BM2058" s="274">
        <f t="shared" si="598"/>
        <v>0.98479000000000005</v>
      </c>
      <c r="BN2058" s="326">
        <f t="shared" si="605"/>
        <v>157.82044902974235</v>
      </c>
      <c r="BO2058" s="296">
        <f t="shared" si="606"/>
        <v>157.82044902974235</v>
      </c>
      <c r="BP2058">
        <f t="shared" si="599"/>
        <v>1</v>
      </c>
      <c r="BR2058" s="332">
        <v>44999</v>
      </c>
      <c r="BS2058" s="2" t="s">
        <v>108</v>
      </c>
      <c r="BT2058" s="2" t="s">
        <v>149</v>
      </c>
      <c r="BU2058" s="323">
        <v>47484</v>
      </c>
      <c r="BV2058" s="323">
        <v>47848</v>
      </c>
      <c r="BW2058" s="324">
        <v>8760</v>
      </c>
      <c r="BX2058" s="325">
        <v>100.1</v>
      </c>
      <c r="BY2058" s="274">
        <f t="shared" si="600"/>
        <v>0.99051</v>
      </c>
      <c r="BZ2058" s="326">
        <f t="shared" si="607"/>
        <v>101.05905038818386</v>
      </c>
      <c r="CA2058" s="296" t="str">
        <f t="shared" si="608"/>
        <v/>
      </c>
    </row>
    <row r="2059" spans="34:79" x14ac:dyDescent="0.25">
      <c r="AH2059" s="332">
        <v>44637</v>
      </c>
      <c r="AI2059" s="2" t="s">
        <v>108</v>
      </c>
      <c r="AJ2059" s="2" t="s">
        <v>149</v>
      </c>
      <c r="AK2059" s="323">
        <v>47484</v>
      </c>
      <c r="AL2059" s="323">
        <v>47848</v>
      </c>
      <c r="AM2059" s="324">
        <v>8760</v>
      </c>
      <c r="AN2059" s="325">
        <v>87.16</v>
      </c>
      <c r="AO2059" s="274">
        <f t="shared" si="595"/>
        <v>1.02458</v>
      </c>
      <c r="AP2059" s="326">
        <f t="shared" si="601"/>
        <v>85.069003884518523</v>
      </c>
      <c r="AQ2059" s="296" t="str">
        <f t="shared" si="602"/>
        <v/>
      </c>
      <c r="AS2059" s="332">
        <v>44663</v>
      </c>
      <c r="AT2059" s="2" t="s">
        <v>115</v>
      </c>
      <c r="AU2059" s="2" t="s">
        <v>110</v>
      </c>
      <c r="AV2059" s="323">
        <v>44927</v>
      </c>
      <c r="AW2059" s="323">
        <v>45016</v>
      </c>
      <c r="AX2059" s="324">
        <v>2159</v>
      </c>
      <c r="AY2059" s="325">
        <v>246.53</v>
      </c>
      <c r="AZ2059" s="274">
        <f t="shared" si="596"/>
        <v>1.02172</v>
      </c>
      <c r="BA2059" s="326">
        <f t="shared" si="603"/>
        <v>241.28919860627178</v>
      </c>
      <c r="BB2059" s="296" t="str">
        <f t="shared" si="604"/>
        <v/>
      </c>
      <c r="BC2059" t="str">
        <f t="shared" si="597"/>
        <v/>
      </c>
      <c r="BF2059" s="332">
        <v>45027</v>
      </c>
      <c r="BG2059" s="2" t="s">
        <v>115</v>
      </c>
      <c r="BH2059" s="2" t="s">
        <v>111</v>
      </c>
      <c r="BI2059" s="323">
        <v>45292</v>
      </c>
      <c r="BJ2059" s="323">
        <v>45382</v>
      </c>
      <c r="BK2059" s="324">
        <v>2183</v>
      </c>
      <c r="BL2059" s="325">
        <v>165.96</v>
      </c>
      <c r="BM2059" s="274">
        <f t="shared" si="598"/>
        <v>0.98479000000000005</v>
      </c>
      <c r="BN2059" s="326">
        <f t="shared" si="605"/>
        <v>168.5232384569299</v>
      </c>
      <c r="BO2059" s="296">
        <f t="shared" si="606"/>
        <v>168.5232384569299</v>
      </c>
      <c r="BP2059">
        <f t="shared" si="599"/>
        <v>1</v>
      </c>
      <c r="BR2059" s="332">
        <v>44999</v>
      </c>
      <c r="BS2059" s="2" t="s">
        <v>108</v>
      </c>
      <c r="BT2059" s="2" t="s">
        <v>153</v>
      </c>
      <c r="BU2059" s="323">
        <v>47849</v>
      </c>
      <c r="BV2059" s="323">
        <v>48213</v>
      </c>
      <c r="BW2059" s="324">
        <v>8760</v>
      </c>
      <c r="BX2059" s="325">
        <v>100.18</v>
      </c>
      <c r="BY2059" s="274">
        <f t="shared" si="600"/>
        <v>0.99051</v>
      </c>
      <c r="BZ2059" s="326">
        <f t="shared" si="607"/>
        <v>101.13981686202058</v>
      </c>
      <c r="CA2059" s="296" t="str">
        <f t="shared" si="608"/>
        <v/>
      </c>
    </row>
    <row r="2060" spans="34:79" x14ac:dyDescent="0.25">
      <c r="AH2060" s="332">
        <v>44637</v>
      </c>
      <c r="AI2060" s="2" t="s">
        <v>108</v>
      </c>
      <c r="AJ2060" s="2" t="s">
        <v>153</v>
      </c>
      <c r="AK2060" s="323">
        <v>47849</v>
      </c>
      <c r="AL2060" s="323">
        <v>48213</v>
      </c>
      <c r="AM2060" s="324">
        <v>8760</v>
      </c>
      <c r="AN2060" s="325">
        <v>86.59</v>
      </c>
      <c r="AO2060" s="274">
        <f t="shared" si="595"/>
        <v>1.02458</v>
      </c>
      <c r="AP2060" s="326">
        <f t="shared" si="601"/>
        <v>84.512678365769389</v>
      </c>
      <c r="AQ2060" s="296" t="str">
        <f t="shared" si="602"/>
        <v/>
      </c>
      <c r="AS2060" s="332">
        <v>44663</v>
      </c>
      <c r="AT2060" s="2" t="s">
        <v>115</v>
      </c>
      <c r="AU2060" s="2" t="s">
        <v>134</v>
      </c>
      <c r="AV2060" s="323">
        <v>45017</v>
      </c>
      <c r="AW2060" s="323">
        <v>45107</v>
      </c>
      <c r="AX2060" s="324">
        <v>2184</v>
      </c>
      <c r="AY2060" s="325">
        <v>177.11</v>
      </c>
      <c r="AZ2060" s="274">
        <f t="shared" si="596"/>
        <v>1.02172</v>
      </c>
      <c r="BA2060" s="326">
        <f t="shared" si="603"/>
        <v>173.34494773519165</v>
      </c>
      <c r="BB2060" s="296" t="str">
        <f t="shared" si="604"/>
        <v/>
      </c>
      <c r="BC2060" t="str">
        <f t="shared" si="597"/>
        <v/>
      </c>
      <c r="BF2060" s="332">
        <v>45027</v>
      </c>
      <c r="BG2060" s="2" t="s">
        <v>115</v>
      </c>
      <c r="BH2060" s="2" t="s">
        <v>117</v>
      </c>
      <c r="BI2060" s="323">
        <v>45383</v>
      </c>
      <c r="BJ2060" s="323">
        <v>45473</v>
      </c>
      <c r="BK2060" s="324">
        <v>2184</v>
      </c>
      <c r="BL2060" s="325">
        <v>135.33000000000001</v>
      </c>
      <c r="BM2060" s="274">
        <f t="shared" si="598"/>
        <v>0.98479000000000005</v>
      </c>
      <c r="BN2060" s="326">
        <f t="shared" si="605"/>
        <v>137.42016064338591</v>
      </c>
      <c r="BO2060" s="296">
        <f t="shared" si="606"/>
        <v>137.42016064338591</v>
      </c>
      <c r="BP2060">
        <f t="shared" si="599"/>
        <v>1</v>
      </c>
      <c r="BR2060" s="332">
        <v>44999</v>
      </c>
      <c r="BS2060" s="2" t="s">
        <v>108</v>
      </c>
      <c r="BT2060" s="2" t="s">
        <v>155</v>
      </c>
      <c r="BU2060" s="323">
        <v>48214</v>
      </c>
      <c r="BV2060" s="323">
        <v>48579</v>
      </c>
      <c r="BW2060" s="324">
        <v>8784</v>
      </c>
      <c r="BX2060" s="325">
        <v>99.95</v>
      </c>
      <c r="BY2060" s="274">
        <f t="shared" si="600"/>
        <v>0.99051</v>
      </c>
      <c r="BZ2060" s="326">
        <f t="shared" si="607"/>
        <v>100.90761324974004</v>
      </c>
      <c r="CA2060" s="296" t="str">
        <f t="shared" si="608"/>
        <v/>
      </c>
    </row>
    <row r="2061" spans="34:79" x14ac:dyDescent="0.25">
      <c r="AH2061" s="332">
        <v>44637</v>
      </c>
      <c r="AI2061" s="2" t="s">
        <v>108</v>
      </c>
      <c r="AJ2061" s="2" t="s">
        <v>155</v>
      </c>
      <c r="AK2061" s="323">
        <v>48214</v>
      </c>
      <c r="AL2061" s="323">
        <v>48579</v>
      </c>
      <c r="AM2061" s="324">
        <v>8784</v>
      </c>
      <c r="AN2061" s="325">
        <v>86.01</v>
      </c>
      <c r="AO2061" s="274">
        <f t="shared" si="595"/>
        <v>1.02458</v>
      </c>
      <c r="AP2061" s="326">
        <f t="shared" si="601"/>
        <v>83.946592750200082</v>
      </c>
      <c r="AQ2061" s="296" t="str">
        <f t="shared" si="602"/>
        <v/>
      </c>
      <c r="AS2061" s="332">
        <v>44663</v>
      </c>
      <c r="AT2061" s="2" t="s">
        <v>115</v>
      </c>
      <c r="AU2061" s="2" t="s">
        <v>137</v>
      </c>
      <c r="AV2061" s="323">
        <v>45108</v>
      </c>
      <c r="AW2061" s="323">
        <v>45199</v>
      </c>
      <c r="AX2061" s="324">
        <v>2208</v>
      </c>
      <c r="AY2061" s="325">
        <v>170.31</v>
      </c>
      <c r="AZ2061" s="274">
        <f t="shared" si="596"/>
        <v>1.02172</v>
      </c>
      <c r="BA2061" s="326">
        <f t="shared" si="603"/>
        <v>166.68950397369144</v>
      </c>
      <c r="BB2061" s="296" t="str">
        <f t="shared" si="604"/>
        <v/>
      </c>
      <c r="BC2061" t="str">
        <f t="shared" si="597"/>
        <v/>
      </c>
      <c r="BF2061" s="332">
        <v>45027</v>
      </c>
      <c r="BG2061" s="2" t="s">
        <v>115</v>
      </c>
      <c r="BH2061" s="2" t="s">
        <v>118</v>
      </c>
      <c r="BI2061" s="323">
        <v>45474</v>
      </c>
      <c r="BJ2061" s="323">
        <v>45565</v>
      </c>
      <c r="BK2061" s="324">
        <v>2208</v>
      </c>
      <c r="BL2061" s="325">
        <v>137.03</v>
      </c>
      <c r="BM2061" s="274">
        <f t="shared" si="598"/>
        <v>0.98479000000000005</v>
      </c>
      <c r="BN2061" s="326">
        <f t="shared" si="605"/>
        <v>139.1464170026097</v>
      </c>
      <c r="BO2061" s="296">
        <f t="shared" si="606"/>
        <v>139.1464170026097</v>
      </c>
      <c r="BP2061">
        <f t="shared" si="599"/>
        <v>1</v>
      </c>
      <c r="BR2061" s="332">
        <v>44999</v>
      </c>
      <c r="BS2061" s="2" t="s">
        <v>108</v>
      </c>
      <c r="BT2061" s="2" t="s">
        <v>158</v>
      </c>
      <c r="BU2061" s="323">
        <v>48580</v>
      </c>
      <c r="BV2061" s="323">
        <v>48944</v>
      </c>
      <c r="BW2061" s="324">
        <v>8760</v>
      </c>
      <c r="BX2061" s="325">
        <v>99.85</v>
      </c>
      <c r="BY2061" s="274">
        <f t="shared" si="600"/>
        <v>0.99051</v>
      </c>
      <c r="BZ2061" s="326">
        <f t="shared" si="607"/>
        <v>100.80665515744414</v>
      </c>
      <c r="CA2061" s="296" t="str">
        <f t="shared" si="608"/>
        <v/>
      </c>
    </row>
    <row r="2062" spans="34:79" x14ac:dyDescent="0.25">
      <c r="AH2062" s="332">
        <v>44636</v>
      </c>
      <c r="AI2062" s="2" t="s">
        <v>108</v>
      </c>
      <c r="AJ2062" s="2" t="s">
        <v>110</v>
      </c>
      <c r="AK2062" s="323">
        <v>44927</v>
      </c>
      <c r="AL2062" s="323">
        <v>45291</v>
      </c>
      <c r="AM2062" s="324">
        <v>8760</v>
      </c>
      <c r="AN2062" s="325">
        <v>154.81</v>
      </c>
      <c r="AO2062" s="274">
        <f t="shared" si="595"/>
        <v>1.02458</v>
      </c>
      <c r="AP2062" s="326">
        <f t="shared" si="601"/>
        <v>151.09605887290402</v>
      </c>
      <c r="AQ2062" s="296" t="str">
        <f t="shared" si="602"/>
        <v/>
      </c>
      <c r="AS2062" s="332">
        <v>44663</v>
      </c>
      <c r="AT2062" s="2" t="s">
        <v>115</v>
      </c>
      <c r="AU2062" s="2" t="s">
        <v>116</v>
      </c>
      <c r="AV2062" s="323">
        <v>45200</v>
      </c>
      <c r="AW2062" s="323">
        <v>45291</v>
      </c>
      <c r="AX2062" s="324">
        <v>2209</v>
      </c>
      <c r="AY2062" s="325">
        <v>195.49</v>
      </c>
      <c r="AZ2062" s="274">
        <f t="shared" si="596"/>
        <v>1.02172</v>
      </c>
      <c r="BA2062" s="326">
        <f t="shared" si="603"/>
        <v>191.33422072583488</v>
      </c>
      <c r="BB2062" s="296" t="str">
        <f t="shared" si="604"/>
        <v/>
      </c>
      <c r="BC2062">
        <f t="shared" si="597"/>
        <v>1</v>
      </c>
      <c r="BF2062" s="332">
        <v>45027</v>
      </c>
      <c r="BG2062" s="2" t="s">
        <v>115</v>
      </c>
      <c r="BH2062" s="2" t="s">
        <v>140</v>
      </c>
      <c r="BI2062" s="323">
        <v>45566</v>
      </c>
      <c r="BJ2062" s="323">
        <v>45657</v>
      </c>
      <c r="BK2062" s="324">
        <v>2209</v>
      </c>
      <c r="BL2062" s="325">
        <v>161.57</v>
      </c>
      <c r="BM2062" s="274">
        <f t="shared" si="598"/>
        <v>0.98479000000000005</v>
      </c>
      <c r="BN2062" s="326">
        <f t="shared" si="605"/>
        <v>164.06543527046375</v>
      </c>
      <c r="BO2062" s="296" t="str">
        <f t="shared" si="606"/>
        <v/>
      </c>
      <c r="BP2062" t="str">
        <f t="shared" si="599"/>
        <v/>
      </c>
      <c r="BR2062" s="332">
        <v>44998</v>
      </c>
      <c r="BS2062" s="2" t="s">
        <v>108</v>
      </c>
      <c r="BT2062" s="2" t="s">
        <v>111</v>
      </c>
      <c r="BU2062" s="323">
        <v>45292</v>
      </c>
      <c r="BV2062" s="323">
        <v>45657</v>
      </c>
      <c r="BW2062" s="324">
        <v>8784</v>
      </c>
      <c r="BX2062" s="325">
        <v>151.63</v>
      </c>
      <c r="BY2062" s="274">
        <f t="shared" si="600"/>
        <v>0.99051</v>
      </c>
      <c r="BZ2062" s="326">
        <f t="shared" si="607"/>
        <v>153.08275534825492</v>
      </c>
      <c r="CA2062" s="296">
        <f t="shared" si="608"/>
        <v>153.08275534825492</v>
      </c>
    </row>
    <row r="2063" spans="34:79" x14ac:dyDescent="0.25">
      <c r="AH2063" s="332">
        <v>44636</v>
      </c>
      <c r="AI2063" s="2" t="s">
        <v>108</v>
      </c>
      <c r="AJ2063" s="2" t="s">
        <v>111</v>
      </c>
      <c r="AK2063" s="323">
        <v>45292</v>
      </c>
      <c r="AL2063" s="323">
        <v>45657</v>
      </c>
      <c r="AM2063" s="324">
        <v>8784</v>
      </c>
      <c r="AN2063" s="325">
        <v>111.5</v>
      </c>
      <c r="AO2063" s="274">
        <f t="shared" si="595"/>
        <v>1.02458</v>
      </c>
      <c r="AP2063" s="326">
        <f t="shared" si="601"/>
        <v>108.82507954478908</v>
      </c>
      <c r="AQ2063" s="296">
        <f t="shared" si="602"/>
        <v>108.82507954478908</v>
      </c>
      <c r="AS2063" s="332">
        <v>44663</v>
      </c>
      <c r="AT2063" s="2" t="s">
        <v>115</v>
      </c>
      <c r="AU2063" s="2" t="s">
        <v>111</v>
      </c>
      <c r="AV2063" s="323">
        <v>45292</v>
      </c>
      <c r="AW2063" s="323">
        <v>45382</v>
      </c>
      <c r="AX2063" s="324">
        <v>2183</v>
      </c>
      <c r="AY2063" s="325">
        <v>189.03</v>
      </c>
      <c r="AZ2063" s="274">
        <f t="shared" si="596"/>
        <v>1.02172</v>
      </c>
      <c r="BA2063" s="326">
        <f t="shared" si="603"/>
        <v>185.01154915240966</v>
      </c>
      <c r="BB2063" s="296" t="str">
        <f t="shared" si="604"/>
        <v/>
      </c>
      <c r="BC2063">
        <f t="shared" si="597"/>
        <v>1</v>
      </c>
      <c r="BF2063" s="332">
        <v>45027</v>
      </c>
      <c r="BG2063" s="2" t="s">
        <v>115</v>
      </c>
      <c r="BH2063" s="2" t="s">
        <v>135</v>
      </c>
      <c r="BI2063" s="323">
        <v>45658</v>
      </c>
      <c r="BJ2063" s="323">
        <v>45747</v>
      </c>
      <c r="BK2063" s="324">
        <v>2159</v>
      </c>
      <c r="BL2063" s="325">
        <v>157.66999999999999</v>
      </c>
      <c r="BM2063" s="274">
        <f t="shared" si="598"/>
        <v>0.98479000000000005</v>
      </c>
      <c r="BN2063" s="326">
        <f t="shared" si="605"/>
        <v>160.1052000934209</v>
      </c>
      <c r="BO2063" s="296" t="str">
        <f t="shared" si="606"/>
        <v/>
      </c>
      <c r="BP2063" t="str">
        <f t="shared" si="599"/>
        <v/>
      </c>
      <c r="BR2063" s="332">
        <v>44998</v>
      </c>
      <c r="BS2063" s="2" t="s">
        <v>108</v>
      </c>
      <c r="BT2063" s="2" t="s">
        <v>135</v>
      </c>
      <c r="BU2063" s="323">
        <v>45658</v>
      </c>
      <c r="BV2063" s="323">
        <v>46022</v>
      </c>
      <c r="BW2063" s="324">
        <v>8760</v>
      </c>
      <c r="BX2063" s="325">
        <v>125</v>
      </c>
      <c r="BY2063" s="274">
        <f t="shared" si="600"/>
        <v>0.99051</v>
      </c>
      <c r="BZ2063" s="326">
        <f t="shared" si="607"/>
        <v>126.19761536985997</v>
      </c>
      <c r="CA2063" s="296" t="str">
        <f t="shared" si="608"/>
        <v/>
      </c>
    </row>
    <row r="2064" spans="34:79" x14ac:dyDescent="0.25">
      <c r="AH2064" s="332">
        <v>44636</v>
      </c>
      <c r="AI2064" s="2" t="s">
        <v>108</v>
      </c>
      <c r="AJ2064" s="2" t="s">
        <v>135</v>
      </c>
      <c r="AK2064" s="323">
        <v>45658</v>
      </c>
      <c r="AL2064" s="323">
        <v>46022</v>
      </c>
      <c r="AM2064" s="324">
        <v>8760</v>
      </c>
      <c r="AN2064" s="325">
        <v>92.76</v>
      </c>
      <c r="AO2064" s="274">
        <f t="shared" si="595"/>
        <v>1.02458</v>
      </c>
      <c r="AP2064" s="326">
        <f t="shared" si="601"/>
        <v>90.534658103808397</v>
      </c>
      <c r="AQ2064" s="296" t="str">
        <f t="shared" si="602"/>
        <v/>
      </c>
      <c r="AS2064" s="332">
        <v>44663</v>
      </c>
      <c r="AT2064" s="2" t="s">
        <v>115</v>
      </c>
      <c r="AU2064" s="2" t="s">
        <v>117</v>
      </c>
      <c r="AV2064" s="323">
        <v>45383</v>
      </c>
      <c r="AW2064" s="323">
        <v>45473</v>
      </c>
      <c r="AX2064" s="324">
        <v>2184</v>
      </c>
      <c r="AY2064" s="325">
        <v>123.52</v>
      </c>
      <c r="AZ2064" s="274">
        <f t="shared" si="596"/>
        <v>1.02172</v>
      </c>
      <c r="BA2064" s="326">
        <f t="shared" si="603"/>
        <v>120.89417844419215</v>
      </c>
      <c r="BB2064" s="296" t="str">
        <f t="shared" si="604"/>
        <v/>
      </c>
      <c r="BC2064">
        <f t="shared" si="597"/>
        <v>1</v>
      </c>
      <c r="BF2064" s="332">
        <v>45027</v>
      </c>
      <c r="BG2064" s="2" t="s">
        <v>115</v>
      </c>
      <c r="BH2064" s="2" t="s">
        <v>145</v>
      </c>
      <c r="BI2064" s="323">
        <v>45748</v>
      </c>
      <c r="BJ2064" s="323">
        <v>45838</v>
      </c>
      <c r="BK2064" s="324">
        <v>2184</v>
      </c>
      <c r="BL2064" s="325">
        <v>106.73</v>
      </c>
      <c r="BM2064" s="274">
        <f t="shared" si="598"/>
        <v>0.98479000000000005</v>
      </c>
      <c r="BN2064" s="326">
        <f t="shared" si="605"/>
        <v>108.37843601173854</v>
      </c>
      <c r="BO2064" s="296" t="str">
        <f t="shared" si="606"/>
        <v/>
      </c>
      <c r="BP2064" t="str">
        <f t="shared" si="599"/>
        <v/>
      </c>
      <c r="BR2064" s="332">
        <v>44998</v>
      </c>
      <c r="BS2064" s="2" t="s">
        <v>108</v>
      </c>
      <c r="BT2064" s="2" t="s">
        <v>138</v>
      </c>
      <c r="BU2064" s="323">
        <v>46023</v>
      </c>
      <c r="BV2064" s="323">
        <v>46387</v>
      </c>
      <c r="BW2064" s="324">
        <v>8760</v>
      </c>
      <c r="BX2064" s="325">
        <v>108.64</v>
      </c>
      <c r="BY2064" s="274">
        <f t="shared" si="600"/>
        <v>0.99051</v>
      </c>
      <c r="BZ2064" s="326">
        <f t="shared" si="607"/>
        <v>109.6808714702527</v>
      </c>
      <c r="CA2064" s="296" t="str">
        <f t="shared" si="608"/>
        <v/>
      </c>
    </row>
    <row r="2065" spans="34:79" x14ac:dyDescent="0.25">
      <c r="AH2065" s="332">
        <v>44636</v>
      </c>
      <c r="AI2065" s="2" t="s">
        <v>108</v>
      </c>
      <c r="AJ2065" s="2" t="s">
        <v>138</v>
      </c>
      <c r="AK2065" s="323">
        <v>46023</v>
      </c>
      <c r="AL2065" s="323">
        <v>46387</v>
      </c>
      <c r="AM2065" s="324">
        <v>8760</v>
      </c>
      <c r="AN2065" s="325">
        <v>90.5</v>
      </c>
      <c r="AO2065" s="274">
        <f t="shared" si="595"/>
        <v>1.02458</v>
      </c>
      <c r="AP2065" s="326">
        <f t="shared" si="601"/>
        <v>88.328876222452124</v>
      </c>
      <c r="AQ2065" s="296" t="str">
        <f t="shared" si="602"/>
        <v/>
      </c>
      <c r="AS2065" s="332">
        <v>44663</v>
      </c>
      <c r="AT2065" s="2" t="s">
        <v>115</v>
      </c>
      <c r="AU2065" s="2" t="s">
        <v>118</v>
      </c>
      <c r="AV2065" s="323">
        <v>45474</v>
      </c>
      <c r="AW2065" s="323">
        <v>45565</v>
      </c>
      <c r="AX2065" s="324">
        <v>2208</v>
      </c>
      <c r="AY2065" s="325">
        <v>122.42</v>
      </c>
      <c r="AZ2065" s="274">
        <f t="shared" si="596"/>
        <v>1.02172</v>
      </c>
      <c r="BA2065" s="326">
        <f t="shared" si="603"/>
        <v>119.81756254159653</v>
      </c>
      <c r="BB2065" s="296" t="str">
        <f t="shared" si="604"/>
        <v/>
      </c>
      <c r="BC2065">
        <f t="shared" si="597"/>
        <v>1</v>
      </c>
      <c r="BF2065" s="332">
        <v>45027</v>
      </c>
      <c r="BG2065" s="2" t="s">
        <v>115</v>
      </c>
      <c r="BH2065" s="2" t="s">
        <v>148</v>
      </c>
      <c r="BI2065" s="323">
        <v>45839</v>
      </c>
      <c r="BJ2065" s="323">
        <v>45930</v>
      </c>
      <c r="BK2065" s="324">
        <v>2208</v>
      </c>
      <c r="BL2065" s="325">
        <v>106.25</v>
      </c>
      <c r="BM2065" s="274">
        <f t="shared" si="598"/>
        <v>0.98479000000000005</v>
      </c>
      <c r="BN2065" s="326">
        <f t="shared" si="605"/>
        <v>107.89102245148712</v>
      </c>
      <c r="BO2065" s="296" t="str">
        <f t="shared" si="606"/>
        <v/>
      </c>
      <c r="BP2065" t="str">
        <f t="shared" si="599"/>
        <v/>
      </c>
      <c r="BR2065" s="332">
        <v>44998</v>
      </c>
      <c r="BS2065" s="2" t="s">
        <v>108</v>
      </c>
      <c r="BT2065" s="2" t="s">
        <v>141</v>
      </c>
      <c r="BU2065" s="323">
        <v>46388</v>
      </c>
      <c r="BV2065" s="323">
        <v>46752</v>
      </c>
      <c r="BW2065" s="324">
        <v>8760</v>
      </c>
      <c r="BX2065" s="325">
        <v>104.03</v>
      </c>
      <c r="BY2065" s="274">
        <f t="shared" si="600"/>
        <v>0.99051</v>
      </c>
      <c r="BZ2065" s="326">
        <f t="shared" si="607"/>
        <v>105.02670341541226</v>
      </c>
      <c r="CA2065" s="296" t="str">
        <f t="shared" si="608"/>
        <v/>
      </c>
    </row>
    <row r="2066" spans="34:79" x14ac:dyDescent="0.25">
      <c r="AH2066" s="332">
        <v>44636</v>
      </c>
      <c r="AI2066" s="2" t="s">
        <v>108</v>
      </c>
      <c r="AJ2066" s="2" t="s">
        <v>141</v>
      </c>
      <c r="AK2066" s="323">
        <v>46388</v>
      </c>
      <c r="AL2066" s="323">
        <v>46752</v>
      </c>
      <c r="AM2066" s="324">
        <v>8760</v>
      </c>
      <c r="AN2066" s="325">
        <v>88.35</v>
      </c>
      <c r="AO2066" s="274">
        <f t="shared" si="595"/>
        <v>1.02458</v>
      </c>
      <c r="AP2066" s="326">
        <f t="shared" si="601"/>
        <v>86.230455406117613</v>
      </c>
      <c r="AQ2066" s="296" t="str">
        <f t="shared" si="602"/>
        <v/>
      </c>
      <c r="AS2066" s="332">
        <v>44663</v>
      </c>
      <c r="AT2066" s="2" t="s">
        <v>115</v>
      </c>
      <c r="AU2066" s="2" t="s">
        <v>140</v>
      </c>
      <c r="AV2066" s="323">
        <v>45566</v>
      </c>
      <c r="AW2066" s="323">
        <v>45657</v>
      </c>
      <c r="AX2066" s="324">
        <v>2209</v>
      </c>
      <c r="AY2066" s="325">
        <v>153.25</v>
      </c>
      <c r="AZ2066" s="274">
        <f t="shared" si="596"/>
        <v>1.02172</v>
      </c>
      <c r="BA2066" s="326">
        <f t="shared" si="603"/>
        <v>149.99217006616294</v>
      </c>
      <c r="BB2066" s="296" t="str">
        <f t="shared" si="604"/>
        <v/>
      </c>
      <c r="BC2066" t="str">
        <f t="shared" si="597"/>
        <v/>
      </c>
      <c r="BF2066" s="332">
        <v>45027</v>
      </c>
      <c r="BG2066" s="2" t="s">
        <v>115</v>
      </c>
      <c r="BH2066" s="2" t="s">
        <v>152</v>
      </c>
      <c r="BI2066" s="323">
        <v>45931</v>
      </c>
      <c r="BJ2066" s="323">
        <v>46022</v>
      </c>
      <c r="BK2066" s="324">
        <v>2209</v>
      </c>
      <c r="BL2066" s="325">
        <v>144.30000000000001</v>
      </c>
      <c r="BM2066" s="274">
        <f t="shared" si="598"/>
        <v>0.98479000000000005</v>
      </c>
      <c r="BN2066" s="326">
        <f t="shared" si="605"/>
        <v>146.5287015505844</v>
      </c>
      <c r="BO2066" s="296" t="str">
        <f t="shared" si="606"/>
        <v/>
      </c>
      <c r="BP2066" t="str">
        <f t="shared" si="599"/>
        <v/>
      </c>
      <c r="BR2066" s="332">
        <v>44998</v>
      </c>
      <c r="BS2066" s="2" t="s">
        <v>108</v>
      </c>
      <c r="BT2066" s="2" t="s">
        <v>143</v>
      </c>
      <c r="BU2066" s="323">
        <v>46753</v>
      </c>
      <c r="BV2066" s="323">
        <v>47118</v>
      </c>
      <c r="BW2066" s="324">
        <v>8784</v>
      </c>
      <c r="BX2066" s="325">
        <v>102.23</v>
      </c>
      <c r="BY2066" s="274">
        <f t="shared" si="600"/>
        <v>0.99051</v>
      </c>
      <c r="BZ2066" s="326">
        <f t="shared" si="607"/>
        <v>103.20945775408629</v>
      </c>
      <c r="CA2066" s="296" t="str">
        <f t="shared" si="608"/>
        <v/>
      </c>
    </row>
    <row r="2067" spans="34:79" x14ac:dyDescent="0.25">
      <c r="AH2067" s="332">
        <v>44636</v>
      </c>
      <c r="AI2067" s="2" t="s">
        <v>108</v>
      </c>
      <c r="AJ2067" s="2" t="s">
        <v>143</v>
      </c>
      <c r="AK2067" s="323">
        <v>46753</v>
      </c>
      <c r="AL2067" s="323">
        <v>47118</v>
      </c>
      <c r="AM2067" s="324">
        <v>8784</v>
      </c>
      <c r="AN2067" s="325">
        <v>88.21</v>
      </c>
      <c r="AO2067" s="274">
        <f t="shared" si="595"/>
        <v>1.02458</v>
      </c>
      <c r="AP2067" s="326">
        <f t="shared" si="601"/>
        <v>86.093814050635373</v>
      </c>
      <c r="AQ2067" s="296" t="str">
        <f t="shared" si="602"/>
        <v/>
      </c>
      <c r="AS2067" s="332">
        <v>44663</v>
      </c>
      <c r="AT2067" s="2" t="s">
        <v>115</v>
      </c>
      <c r="AU2067" s="2" t="s">
        <v>135</v>
      </c>
      <c r="AV2067" s="323">
        <v>45658</v>
      </c>
      <c r="AW2067" s="323">
        <v>45747</v>
      </c>
      <c r="AX2067" s="324">
        <v>2159</v>
      </c>
      <c r="AY2067" s="325"/>
      <c r="AZ2067" s="274">
        <f t="shared" si="596"/>
        <v>1.02172</v>
      </c>
      <c r="BA2067" s="326" t="str">
        <f t="shared" si="603"/>
        <v/>
      </c>
      <c r="BB2067" s="296" t="str">
        <f t="shared" si="604"/>
        <v/>
      </c>
      <c r="BC2067" t="str">
        <f t="shared" si="597"/>
        <v/>
      </c>
      <c r="BF2067" s="332">
        <v>45027</v>
      </c>
      <c r="BG2067" s="2" t="s">
        <v>115</v>
      </c>
      <c r="BH2067" s="2" t="s">
        <v>138</v>
      </c>
      <c r="BI2067" s="323">
        <v>46023</v>
      </c>
      <c r="BJ2067" s="323">
        <v>46112</v>
      </c>
      <c r="BK2067" s="324">
        <v>2159</v>
      </c>
      <c r="BL2067" s="325"/>
      <c r="BM2067" s="274">
        <f t="shared" si="598"/>
        <v>0.98479000000000005</v>
      </c>
      <c r="BN2067" s="326" t="str">
        <f t="shared" si="605"/>
        <v/>
      </c>
      <c r="BO2067" s="296" t="str">
        <f t="shared" si="606"/>
        <v/>
      </c>
      <c r="BP2067" t="str">
        <f t="shared" si="599"/>
        <v/>
      </c>
      <c r="BR2067" s="332">
        <v>44998</v>
      </c>
      <c r="BS2067" s="2" t="s">
        <v>108</v>
      </c>
      <c r="BT2067" s="2" t="s">
        <v>146</v>
      </c>
      <c r="BU2067" s="323">
        <v>47119</v>
      </c>
      <c r="BV2067" s="323">
        <v>47483</v>
      </c>
      <c r="BW2067" s="324">
        <v>8760</v>
      </c>
      <c r="BX2067" s="325">
        <v>100.29</v>
      </c>
      <c r="BY2067" s="274">
        <f t="shared" si="600"/>
        <v>0.99051</v>
      </c>
      <c r="BZ2067" s="326">
        <f t="shared" si="607"/>
        <v>101.25087076354606</v>
      </c>
      <c r="CA2067" s="296" t="str">
        <f t="shared" si="608"/>
        <v/>
      </c>
    </row>
    <row r="2068" spans="34:79" x14ac:dyDescent="0.25">
      <c r="AH2068" s="332">
        <v>44636</v>
      </c>
      <c r="AI2068" s="2" t="s">
        <v>108</v>
      </c>
      <c r="AJ2068" s="2" t="s">
        <v>146</v>
      </c>
      <c r="AK2068" s="323">
        <v>47119</v>
      </c>
      <c r="AL2068" s="323">
        <v>47483</v>
      </c>
      <c r="AM2068" s="324">
        <v>8760</v>
      </c>
      <c r="AN2068" s="325">
        <v>87.57</v>
      </c>
      <c r="AO2068" s="274">
        <f t="shared" si="595"/>
        <v>1.02458</v>
      </c>
      <c r="AP2068" s="326">
        <f t="shared" si="601"/>
        <v>85.469167854145098</v>
      </c>
      <c r="AQ2068" s="296" t="str">
        <f t="shared" si="602"/>
        <v/>
      </c>
      <c r="AS2068" s="332">
        <v>44662</v>
      </c>
      <c r="AT2068" s="2" t="s">
        <v>115</v>
      </c>
      <c r="AU2068" s="2" t="s">
        <v>200</v>
      </c>
      <c r="AV2068" s="323">
        <v>44743</v>
      </c>
      <c r="AW2068" s="323">
        <v>44834</v>
      </c>
      <c r="AX2068" s="324">
        <v>2208</v>
      </c>
      <c r="AY2068" s="325">
        <v>245.12</v>
      </c>
      <c r="AZ2068" s="274">
        <f t="shared" si="596"/>
        <v>1.02172</v>
      </c>
      <c r="BA2068" s="326">
        <f t="shared" si="603"/>
        <v>239.90917276749013</v>
      </c>
      <c r="BB2068" s="296" t="str">
        <f t="shared" si="604"/>
        <v/>
      </c>
      <c r="BC2068" t="str">
        <f t="shared" si="597"/>
        <v/>
      </c>
      <c r="BF2068" s="332">
        <v>45022</v>
      </c>
      <c r="BG2068" s="2" t="s">
        <v>115</v>
      </c>
      <c r="BH2068" s="2" t="s">
        <v>137</v>
      </c>
      <c r="BI2068" s="323">
        <v>45108</v>
      </c>
      <c r="BJ2068" s="323">
        <v>45199</v>
      </c>
      <c r="BK2068" s="324">
        <v>2208</v>
      </c>
      <c r="BL2068" s="325">
        <v>125.82</v>
      </c>
      <c r="BM2068" s="274">
        <f t="shared" si="598"/>
        <v>0.98479000000000005</v>
      </c>
      <c r="BN2068" s="326">
        <f t="shared" si="605"/>
        <v>127.76327948090454</v>
      </c>
      <c r="BO2068" s="296" t="str">
        <f t="shared" si="606"/>
        <v/>
      </c>
      <c r="BP2068" t="str">
        <f t="shared" si="599"/>
        <v/>
      </c>
      <c r="BR2068" s="332">
        <v>44998</v>
      </c>
      <c r="BS2068" s="2" t="s">
        <v>108</v>
      </c>
      <c r="BT2068" s="2" t="s">
        <v>149</v>
      </c>
      <c r="BU2068" s="323">
        <v>47484</v>
      </c>
      <c r="BV2068" s="323">
        <v>47848</v>
      </c>
      <c r="BW2068" s="324">
        <v>8760</v>
      </c>
      <c r="BX2068" s="325">
        <v>100</v>
      </c>
      <c r="BY2068" s="274">
        <f t="shared" si="600"/>
        <v>0.99051</v>
      </c>
      <c r="BZ2068" s="326">
        <f t="shared" si="607"/>
        <v>100.95809229588798</v>
      </c>
      <c r="CA2068" s="296" t="str">
        <f t="shared" si="608"/>
        <v/>
      </c>
    </row>
    <row r="2069" spans="34:79" x14ac:dyDescent="0.25">
      <c r="AH2069" s="332">
        <v>44636</v>
      </c>
      <c r="AI2069" s="2" t="s">
        <v>108</v>
      </c>
      <c r="AJ2069" s="2" t="s">
        <v>149</v>
      </c>
      <c r="AK2069" s="323">
        <v>47484</v>
      </c>
      <c r="AL2069" s="323">
        <v>47848</v>
      </c>
      <c r="AM2069" s="324">
        <v>8760</v>
      </c>
      <c r="AN2069" s="325">
        <v>87.01</v>
      </c>
      <c r="AO2069" s="274">
        <f t="shared" si="595"/>
        <v>1.02458</v>
      </c>
      <c r="AP2069" s="326">
        <f t="shared" si="601"/>
        <v>84.922602432216124</v>
      </c>
      <c r="AQ2069" s="296" t="str">
        <f t="shared" si="602"/>
        <v/>
      </c>
      <c r="AS2069" s="332">
        <v>44662</v>
      </c>
      <c r="AT2069" s="2" t="s">
        <v>115</v>
      </c>
      <c r="AU2069" s="2" t="s">
        <v>186</v>
      </c>
      <c r="AV2069" s="323">
        <v>44835</v>
      </c>
      <c r="AW2069" s="323">
        <v>44926</v>
      </c>
      <c r="AX2069" s="324">
        <v>2209</v>
      </c>
      <c r="AY2069" s="325">
        <v>254.76</v>
      </c>
      <c r="AZ2069" s="274">
        <f t="shared" si="596"/>
        <v>1.02172</v>
      </c>
      <c r="BA2069" s="326">
        <f t="shared" si="603"/>
        <v>249.34424304114631</v>
      </c>
      <c r="BB2069" s="296" t="str">
        <f t="shared" si="604"/>
        <v/>
      </c>
      <c r="BC2069" t="str">
        <f t="shared" si="597"/>
        <v/>
      </c>
      <c r="BF2069" s="332">
        <v>45022</v>
      </c>
      <c r="BG2069" s="2" t="s">
        <v>115</v>
      </c>
      <c r="BH2069" s="2" t="s">
        <v>116</v>
      </c>
      <c r="BI2069" s="323">
        <v>45200</v>
      </c>
      <c r="BJ2069" s="323">
        <v>45291</v>
      </c>
      <c r="BK2069" s="324">
        <v>2209</v>
      </c>
      <c r="BL2069" s="325">
        <v>152.04</v>
      </c>
      <c r="BM2069" s="274">
        <f t="shared" si="598"/>
        <v>0.98479000000000005</v>
      </c>
      <c r="BN2069" s="326">
        <f t="shared" si="605"/>
        <v>154.3882452096386</v>
      </c>
      <c r="BO2069" s="296">
        <f t="shared" si="606"/>
        <v>154.3882452096386</v>
      </c>
      <c r="BP2069">
        <f t="shared" si="599"/>
        <v>1</v>
      </c>
      <c r="BR2069" s="332">
        <v>44998</v>
      </c>
      <c r="BS2069" s="2" t="s">
        <v>108</v>
      </c>
      <c r="BT2069" s="2" t="s">
        <v>153</v>
      </c>
      <c r="BU2069" s="323">
        <v>47849</v>
      </c>
      <c r="BV2069" s="323">
        <v>48213</v>
      </c>
      <c r="BW2069" s="324">
        <v>8760</v>
      </c>
      <c r="BX2069" s="325">
        <v>100.21</v>
      </c>
      <c r="BY2069" s="274">
        <f t="shared" si="600"/>
        <v>0.99051</v>
      </c>
      <c r="BZ2069" s="326">
        <f t="shared" si="607"/>
        <v>101.17010428970933</v>
      </c>
      <c r="CA2069" s="296" t="str">
        <f t="shared" si="608"/>
        <v/>
      </c>
    </row>
    <row r="2070" spans="34:79" x14ac:dyDescent="0.25">
      <c r="AH2070" s="332">
        <v>44636</v>
      </c>
      <c r="AI2070" s="2" t="s">
        <v>108</v>
      </c>
      <c r="AJ2070" s="2" t="s">
        <v>153</v>
      </c>
      <c r="AK2070" s="323">
        <v>47849</v>
      </c>
      <c r="AL2070" s="323">
        <v>48213</v>
      </c>
      <c r="AM2070" s="324">
        <v>8760</v>
      </c>
      <c r="AN2070" s="325">
        <v>86.44</v>
      </c>
      <c r="AO2070" s="274">
        <f t="shared" ref="AO2070:AO2133" si="609">VLOOKUP(CONCATENATE(YEAR(AH2070),"-",MONTH(AH2070)),$A$22:$B$69,2,0)</f>
        <v>1.02458</v>
      </c>
      <c r="AP2070" s="326">
        <f t="shared" si="601"/>
        <v>84.366276913466976</v>
      </c>
      <c r="AQ2070" s="296" t="str">
        <f t="shared" si="602"/>
        <v/>
      </c>
      <c r="AS2070" s="332">
        <v>44662</v>
      </c>
      <c r="AT2070" s="2" t="s">
        <v>115</v>
      </c>
      <c r="AU2070" s="2" t="s">
        <v>110</v>
      </c>
      <c r="AV2070" s="323">
        <v>44927</v>
      </c>
      <c r="AW2070" s="323">
        <v>45016</v>
      </c>
      <c r="AX2070" s="324">
        <v>2159</v>
      </c>
      <c r="AY2070" s="325">
        <v>243.75</v>
      </c>
      <c r="AZ2070" s="274">
        <f t="shared" ref="AZ2070:AZ2133" si="610">VLOOKUP(CONCATENATE(YEAR(AS2070),"-",MONTH(AS2070)),$A$22:$B$69,2,0)</f>
        <v>1.02172</v>
      </c>
      <c r="BA2070" s="326">
        <f t="shared" si="603"/>
        <v>238.56829659789375</v>
      </c>
      <c r="BB2070" s="296" t="str">
        <f t="shared" si="604"/>
        <v/>
      </c>
      <c r="BC2070" t="str">
        <f t="shared" ref="BC2070:BC2133" si="611">IF(OR(AU2070=AU$16,AU2070=AV$16,AU2070=AW$16,AU2070=AX$16),1,"")</f>
        <v/>
      </c>
      <c r="BF2070" s="332">
        <v>45022</v>
      </c>
      <c r="BG2070" s="2" t="s">
        <v>115</v>
      </c>
      <c r="BH2070" s="2" t="s">
        <v>111</v>
      </c>
      <c r="BI2070" s="323">
        <v>45292</v>
      </c>
      <c r="BJ2070" s="323">
        <v>45382</v>
      </c>
      <c r="BK2070" s="324">
        <v>2183</v>
      </c>
      <c r="BL2070" s="325">
        <v>161.75</v>
      </c>
      <c r="BM2070" s="274">
        <f t="shared" ref="BM2070:BM2133" si="612">VLOOKUP(CONCATENATE(YEAR(BF2070),"-",MONTH(BF2070)),$A$22:$B$69,2,0)</f>
        <v>0.98479000000000005</v>
      </c>
      <c r="BN2070" s="326">
        <f t="shared" si="605"/>
        <v>164.24821535555802</v>
      </c>
      <c r="BO2070" s="296">
        <f t="shared" si="606"/>
        <v>164.24821535555802</v>
      </c>
      <c r="BP2070">
        <f t="shared" ref="BP2070:BP2133" si="613">IF(OR(BH2070=BH$16,BH2070=BI$16,BH2070=BJ$16,BH2070=BK$16),1,"")</f>
        <v>1</v>
      </c>
      <c r="BR2070" s="332">
        <v>44998</v>
      </c>
      <c r="BS2070" s="2" t="s">
        <v>108</v>
      </c>
      <c r="BT2070" s="2" t="s">
        <v>155</v>
      </c>
      <c r="BU2070" s="323">
        <v>48214</v>
      </c>
      <c r="BV2070" s="323">
        <v>48579</v>
      </c>
      <c r="BW2070" s="324">
        <v>8784</v>
      </c>
      <c r="BX2070" s="325">
        <v>99.98</v>
      </c>
      <c r="BY2070" s="274">
        <f t="shared" ref="BY2070:BY2133" si="614">VLOOKUP(CONCATENATE(YEAR(BR2070),"-",MONTH(BR2070)),$A$22:$B$69,2,0)</f>
        <v>0.99051</v>
      </c>
      <c r="BZ2070" s="326">
        <f t="shared" si="607"/>
        <v>100.9379006774288</v>
      </c>
      <c r="CA2070" s="296" t="str">
        <f t="shared" si="608"/>
        <v/>
      </c>
    </row>
    <row r="2071" spans="34:79" x14ac:dyDescent="0.25">
      <c r="AH2071" s="332">
        <v>44636</v>
      </c>
      <c r="AI2071" s="2" t="s">
        <v>108</v>
      </c>
      <c r="AJ2071" s="2" t="s">
        <v>155</v>
      </c>
      <c r="AK2071" s="323">
        <v>48214</v>
      </c>
      <c r="AL2071" s="323">
        <v>48579</v>
      </c>
      <c r="AM2071" s="324">
        <v>8784</v>
      </c>
      <c r="AN2071" s="325">
        <v>85.86</v>
      </c>
      <c r="AO2071" s="274">
        <f t="shared" si="609"/>
        <v>1.02458</v>
      </c>
      <c r="AP2071" s="326">
        <f t="shared" ref="AP2071:AP2134" si="615">IF(AN2071="","",AN2071/AO2071)</f>
        <v>83.800191297897669</v>
      </c>
      <c r="AQ2071" s="296" t="str">
        <f t="shared" ref="AQ2071:AQ2134" si="616">IF(AND(AH2071&gt;=AJ$19,AH2071&lt;=AK$19,$AJ2071=AQ$16),AP2071,"")</f>
        <v/>
      </c>
      <c r="AS2071" s="332">
        <v>44662</v>
      </c>
      <c r="AT2071" s="2" t="s">
        <v>115</v>
      </c>
      <c r="AU2071" s="2" t="s">
        <v>134</v>
      </c>
      <c r="AV2071" s="323">
        <v>45017</v>
      </c>
      <c r="AW2071" s="323">
        <v>45107</v>
      </c>
      <c r="AX2071" s="324">
        <v>2184</v>
      </c>
      <c r="AY2071" s="325">
        <v>172.8</v>
      </c>
      <c r="AZ2071" s="274">
        <f t="shared" si="610"/>
        <v>1.02172</v>
      </c>
      <c r="BA2071" s="326">
        <f t="shared" ref="BA2071:BA2134" si="617">IF(AY2071="","",AY2071/AZ2071)</f>
        <v>169.12657088047607</v>
      </c>
      <c r="BB2071" s="296" t="str">
        <f t="shared" ref="BB2071:BB2134" si="618">IF(AND(AS2071&gt;=BA$16,AS2071&lt;=BB$16,BC2071=1),BA2071,"")</f>
        <v/>
      </c>
      <c r="BC2071" t="str">
        <f t="shared" si="611"/>
        <v/>
      </c>
      <c r="BF2071" s="332">
        <v>45022</v>
      </c>
      <c r="BG2071" s="2" t="s">
        <v>115</v>
      </c>
      <c r="BH2071" s="2" t="s">
        <v>117</v>
      </c>
      <c r="BI2071" s="323">
        <v>45383</v>
      </c>
      <c r="BJ2071" s="323">
        <v>45473</v>
      </c>
      <c r="BK2071" s="324">
        <v>2184</v>
      </c>
      <c r="BL2071" s="325">
        <v>131.55000000000001</v>
      </c>
      <c r="BM2071" s="274">
        <f t="shared" si="612"/>
        <v>0.98479000000000005</v>
      </c>
      <c r="BN2071" s="326">
        <f t="shared" ref="BN2071:BN2134" si="619">IF(BL2071="","",BL2071/BM2071)</f>
        <v>133.58177885640595</v>
      </c>
      <c r="BO2071" s="296">
        <f t="shared" ref="BO2071:BO2134" si="620">IF(AND(BF2071&gt;=BH$19,BF2071&lt;=BI$19,BP2071=1),BN2071,"")</f>
        <v>133.58177885640595</v>
      </c>
      <c r="BP2071">
        <f t="shared" si="613"/>
        <v>1</v>
      </c>
      <c r="BR2071" s="332">
        <v>44998</v>
      </c>
      <c r="BS2071" s="2" t="s">
        <v>108</v>
      </c>
      <c r="BT2071" s="2" t="s">
        <v>158</v>
      </c>
      <c r="BU2071" s="323">
        <v>48580</v>
      </c>
      <c r="BV2071" s="323">
        <v>48944</v>
      </c>
      <c r="BW2071" s="324">
        <v>8760</v>
      </c>
      <c r="BX2071" s="325">
        <v>99.91</v>
      </c>
      <c r="BY2071" s="274">
        <f t="shared" si="614"/>
        <v>0.99051</v>
      </c>
      <c r="BZ2071" s="326">
        <f t="shared" ref="BZ2071:BZ2134" si="621">IF(BX2071="","",BX2071/BY2071)</f>
        <v>100.86723001282168</v>
      </c>
      <c r="CA2071" s="296" t="str">
        <f t="shared" ref="CA2071:CA2134" si="622">IF(AND(BR2071&gt;=BZ$16,BR2071&lt;=CA$16,BT2071=BT$16),BZ2071,"")</f>
        <v/>
      </c>
    </row>
    <row r="2072" spans="34:79" x14ac:dyDescent="0.25">
      <c r="AH2072" s="332">
        <v>44635</v>
      </c>
      <c r="AI2072" s="2" t="s">
        <v>108</v>
      </c>
      <c r="AJ2072" s="2" t="s">
        <v>110</v>
      </c>
      <c r="AK2072" s="323">
        <v>44927</v>
      </c>
      <c r="AL2072" s="323">
        <v>45291</v>
      </c>
      <c r="AM2072" s="324">
        <v>8760</v>
      </c>
      <c r="AN2072" s="325">
        <v>161.38</v>
      </c>
      <c r="AO2072" s="274">
        <f t="shared" si="609"/>
        <v>1.02458</v>
      </c>
      <c r="AP2072" s="326">
        <f t="shared" si="615"/>
        <v>157.50844248374943</v>
      </c>
      <c r="AQ2072" s="296" t="str">
        <f t="shared" si="616"/>
        <v/>
      </c>
      <c r="AS2072" s="332">
        <v>44662</v>
      </c>
      <c r="AT2072" s="2" t="s">
        <v>115</v>
      </c>
      <c r="AU2072" s="2" t="s">
        <v>137</v>
      </c>
      <c r="AV2072" s="323">
        <v>45108</v>
      </c>
      <c r="AW2072" s="323">
        <v>45199</v>
      </c>
      <c r="AX2072" s="324">
        <v>2208</v>
      </c>
      <c r="AY2072" s="325">
        <v>164.55</v>
      </c>
      <c r="AZ2072" s="274">
        <f t="shared" si="610"/>
        <v>1.02172</v>
      </c>
      <c r="BA2072" s="326">
        <f t="shared" si="617"/>
        <v>161.05195161100892</v>
      </c>
      <c r="BB2072" s="296" t="str">
        <f t="shared" si="618"/>
        <v/>
      </c>
      <c r="BC2072" t="str">
        <f t="shared" si="611"/>
        <v/>
      </c>
      <c r="BF2072" s="332">
        <v>45022</v>
      </c>
      <c r="BG2072" s="2" t="s">
        <v>115</v>
      </c>
      <c r="BH2072" s="2" t="s">
        <v>118</v>
      </c>
      <c r="BI2072" s="323">
        <v>45474</v>
      </c>
      <c r="BJ2072" s="323">
        <v>45565</v>
      </c>
      <c r="BK2072" s="324">
        <v>2208</v>
      </c>
      <c r="BL2072" s="325">
        <v>132.33000000000001</v>
      </c>
      <c r="BM2072" s="274">
        <f t="shared" si="612"/>
        <v>0.98479000000000005</v>
      </c>
      <c r="BN2072" s="326">
        <f t="shared" si="619"/>
        <v>134.3738258918145</v>
      </c>
      <c r="BO2072" s="296">
        <f t="shared" si="620"/>
        <v>134.3738258918145</v>
      </c>
      <c r="BP2072">
        <f t="shared" si="613"/>
        <v>1</v>
      </c>
      <c r="BR2072" s="332">
        <v>44995</v>
      </c>
      <c r="BS2072" s="2" t="s">
        <v>108</v>
      </c>
      <c r="BT2072" s="2" t="s">
        <v>111</v>
      </c>
      <c r="BU2072" s="323">
        <v>45292</v>
      </c>
      <c r="BV2072" s="323">
        <v>45657</v>
      </c>
      <c r="BW2072" s="324">
        <v>8784</v>
      </c>
      <c r="BX2072" s="325">
        <v>159.82</v>
      </c>
      <c r="BY2072" s="274">
        <f t="shared" si="614"/>
        <v>0.99051</v>
      </c>
      <c r="BZ2072" s="326">
        <f t="shared" si="621"/>
        <v>161.35122310728815</v>
      </c>
      <c r="CA2072" s="296">
        <f t="shared" si="622"/>
        <v>161.35122310728815</v>
      </c>
    </row>
    <row r="2073" spans="34:79" x14ac:dyDescent="0.25">
      <c r="AH2073" s="332">
        <v>44635</v>
      </c>
      <c r="AI2073" s="2" t="s">
        <v>108</v>
      </c>
      <c r="AJ2073" s="2" t="s">
        <v>111</v>
      </c>
      <c r="AK2073" s="323">
        <v>45292</v>
      </c>
      <c r="AL2073" s="323">
        <v>45657</v>
      </c>
      <c r="AM2073" s="324">
        <v>8784</v>
      </c>
      <c r="AN2073" s="325">
        <v>112.36</v>
      </c>
      <c r="AO2073" s="274">
        <f t="shared" si="609"/>
        <v>1.02458</v>
      </c>
      <c r="AP2073" s="326">
        <f t="shared" si="615"/>
        <v>109.66444787132288</v>
      </c>
      <c r="AQ2073" s="296">
        <f t="shared" si="616"/>
        <v>109.66444787132288</v>
      </c>
      <c r="AS2073" s="332">
        <v>44662</v>
      </c>
      <c r="AT2073" s="2" t="s">
        <v>115</v>
      </c>
      <c r="AU2073" s="2" t="s">
        <v>116</v>
      </c>
      <c r="AV2073" s="323">
        <v>45200</v>
      </c>
      <c r="AW2073" s="323">
        <v>45291</v>
      </c>
      <c r="AX2073" s="324">
        <v>2209</v>
      </c>
      <c r="AY2073" s="325">
        <v>188.63</v>
      </c>
      <c r="AZ2073" s="274">
        <f t="shared" si="610"/>
        <v>1.02172</v>
      </c>
      <c r="BA2073" s="326">
        <f t="shared" si="617"/>
        <v>184.62005246055671</v>
      </c>
      <c r="BB2073" s="296" t="str">
        <f t="shared" si="618"/>
        <v/>
      </c>
      <c r="BC2073">
        <f t="shared" si="611"/>
        <v>1</v>
      </c>
      <c r="BF2073" s="332">
        <v>45022</v>
      </c>
      <c r="BG2073" s="2" t="s">
        <v>115</v>
      </c>
      <c r="BH2073" s="2" t="s">
        <v>140</v>
      </c>
      <c r="BI2073" s="323">
        <v>45566</v>
      </c>
      <c r="BJ2073" s="323">
        <v>45657</v>
      </c>
      <c r="BK2073" s="324">
        <v>2209</v>
      </c>
      <c r="BL2073" s="325">
        <v>156.08000000000001</v>
      </c>
      <c r="BM2073" s="274">
        <f t="shared" si="612"/>
        <v>0.98479000000000005</v>
      </c>
      <c r="BN2073" s="326">
        <f t="shared" si="619"/>
        <v>158.49064267508808</v>
      </c>
      <c r="BO2073" s="296" t="str">
        <f t="shared" si="620"/>
        <v/>
      </c>
      <c r="BP2073" t="str">
        <f t="shared" si="613"/>
        <v/>
      </c>
      <c r="BR2073" s="332">
        <v>44995</v>
      </c>
      <c r="BS2073" s="2" t="s">
        <v>108</v>
      </c>
      <c r="BT2073" s="2" t="s">
        <v>135</v>
      </c>
      <c r="BU2073" s="323">
        <v>45658</v>
      </c>
      <c r="BV2073" s="323">
        <v>46022</v>
      </c>
      <c r="BW2073" s="324">
        <v>8760</v>
      </c>
      <c r="BX2073" s="325">
        <v>128.71</v>
      </c>
      <c r="BY2073" s="274">
        <f t="shared" si="614"/>
        <v>0.99051</v>
      </c>
      <c r="BZ2073" s="326">
        <f t="shared" si="621"/>
        <v>129.94316059403744</v>
      </c>
      <c r="CA2073" s="296" t="str">
        <f t="shared" si="622"/>
        <v/>
      </c>
    </row>
    <row r="2074" spans="34:79" x14ac:dyDescent="0.25">
      <c r="AH2074" s="332">
        <v>44635</v>
      </c>
      <c r="AI2074" s="2" t="s">
        <v>108</v>
      </c>
      <c r="AJ2074" s="2" t="s">
        <v>135</v>
      </c>
      <c r="AK2074" s="323">
        <v>45658</v>
      </c>
      <c r="AL2074" s="323">
        <v>46022</v>
      </c>
      <c r="AM2074" s="324">
        <v>8760</v>
      </c>
      <c r="AN2074" s="325">
        <v>92.42</v>
      </c>
      <c r="AO2074" s="274">
        <f t="shared" si="609"/>
        <v>1.02458</v>
      </c>
      <c r="AP2074" s="326">
        <f t="shared" si="615"/>
        <v>90.202814811922934</v>
      </c>
      <c r="AQ2074" s="296" t="str">
        <f t="shared" si="616"/>
        <v/>
      </c>
      <c r="AS2074" s="332">
        <v>44662</v>
      </c>
      <c r="AT2074" s="2" t="s">
        <v>115</v>
      </c>
      <c r="AU2074" s="2" t="s">
        <v>111</v>
      </c>
      <c r="AV2074" s="323">
        <v>45292</v>
      </c>
      <c r="AW2074" s="323">
        <v>45382</v>
      </c>
      <c r="AX2074" s="324">
        <v>2183</v>
      </c>
      <c r="AY2074" s="325">
        <v>185.46</v>
      </c>
      <c r="AZ2074" s="274">
        <f t="shared" si="610"/>
        <v>1.02172</v>
      </c>
      <c r="BA2074" s="326">
        <f t="shared" si="617"/>
        <v>181.51744117762206</v>
      </c>
      <c r="BB2074" s="296" t="str">
        <f t="shared" si="618"/>
        <v/>
      </c>
      <c r="BC2074">
        <f t="shared" si="611"/>
        <v>1</v>
      </c>
      <c r="BF2074" s="332">
        <v>45022</v>
      </c>
      <c r="BG2074" s="2" t="s">
        <v>115</v>
      </c>
      <c r="BH2074" s="2" t="s">
        <v>135</v>
      </c>
      <c r="BI2074" s="323">
        <v>45658</v>
      </c>
      <c r="BJ2074" s="323">
        <v>45747</v>
      </c>
      <c r="BK2074" s="324">
        <v>2159</v>
      </c>
      <c r="BL2074" s="325">
        <v>154.63</v>
      </c>
      <c r="BM2074" s="274">
        <f t="shared" si="612"/>
        <v>0.98479000000000005</v>
      </c>
      <c r="BN2074" s="326">
        <f t="shared" si="619"/>
        <v>157.0182475451619</v>
      </c>
      <c r="BO2074" s="296" t="str">
        <f t="shared" si="620"/>
        <v/>
      </c>
      <c r="BP2074" t="str">
        <f t="shared" si="613"/>
        <v/>
      </c>
      <c r="BR2074" s="332">
        <v>44995</v>
      </c>
      <c r="BS2074" s="2" t="s">
        <v>108</v>
      </c>
      <c r="BT2074" s="2" t="s">
        <v>138</v>
      </c>
      <c r="BU2074" s="323">
        <v>46023</v>
      </c>
      <c r="BV2074" s="323">
        <v>46387</v>
      </c>
      <c r="BW2074" s="324">
        <v>8760</v>
      </c>
      <c r="BX2074" s="325">
        <v>110</v>
      </c>
      <c r="BY2074" s="274">
        <f t="shared" si="614"/>
        <v>0.99051</v>
      </c>
      <c r="BZ2074" s="326">
        <f t="shared" si="621"/>
        <v>111.05390152547677</v>
      </c>
      <c r="CA2074" s="296" t="str">
        <f t="shared" si="622"/>
        <v/>
      </c>
    </row>
    <row r="2075" spans="34:79" x14ac:dyDescent="0.25">
      <c r="AH2075" s="332">
        <v>44635</v>
      </c>
      <c r="AI2075" s="2" t="s">
        <v>108</v>
      </c>
      <c r="AJ2075" s="2" t="s">
        <v>138</v>
      </c>
      <c r="AK2075" s="323">
        <v>46023</v>
      </c>
      <c r="AL2075" s="323">
        <v>46387</v>
      </c>
      <c r="AM2075" s="324">
        <v>8760</v>
      </c>
      <c r="AN2075" s="325">
        <v>90.05</v>
      </c>
      <c r="AO2075" s="274">
        <f t="shared" si="609"/>
        <v>1.02458</v>
      </c>
      <c r="AP2075" s="326">
        <f t="shared" si="615"/>
        <v>87.889671865544898</v>
      </c>
      <c r="AQ2075" s="296" t="str">
        <f t="shared" si="616"/>
        <v/>
      </c>
      <c r="AS2075" s="332">
        <v>44662</v>
      </c>
      <c r="AT2075" s="2" t="s">
        <v>115</v>
      </c>
      <c r="AU2075" s="2" t="s">
        <v>117</v>
      </c>
      <c r="AV2075" s="323">
        <v>45383</v>
      </c>
      <c r="AW2075" s="323">
        <v>45473</v>
      </c>
      <c r="AX2075" s="324">
        <v>2184</v>
      </c>
      <c r="AY2075" s="325">
        <v>114.79</v>
      </c>
      <c r="AZ2075" s="274">
        <f t="shared" si="610"/>
        <v>1.02172</v>
      </c>
      <c r="BA2075" s="326">
        <f t="shared" si="617"/>
        <v>112.34976314450144</v>
      </c>
      <c r="BB2075" s="296" t="str">
        <f t="shared" si="618"/>
        <v/>
      </c>
      <c r="BC2075">
        <f t="shared" si="611"/>
        <v>1</v>
      </c>
      <c r="BF2075" s="332">
        <v>45022</v>
      </c>
      <c r="BG2075" s="2" t="s">
        <v>115</v>
      </c>
      <c r="BH2075" s="2" t="s">
        <v>145</v>
      </c>
      <c r="BI2075" s="323">
        <v>45748</v>
      </c>
      <c r="BJ2075" s="323">
        <v>45838</v>
      </c>
      <c r="BK2075" s="324">
        <v>2184</v>
      </c>
      <c r="BL2075" s="325">
        <v>103.34</v>
      </c>
      <c r="BM2075" s="274">
        <f t="shared" si="612"/>
        <v>0.98479000000000005</v>
      </c>
      <c r="BN2075" s="326">
        <f t="shared" si="619"/>
        <v>104.93607774246286</v>
      </c>
      <c r="BO2075" s="296" t="str">
        <f t="shared" si="620"/>
        <v/>
      </c>
      <c r="BP2075" t="str">
        <f t="shared" si="613"/>
        <v/>
      </c>
      <c r="BR2075" s="332">
        <v>44995</v>
      </c>
      <c r="BS2075" s="2" t="s">
        <v>108</v>
      </c>
      <c r="BT2075" s="2" t="s">
        <v>141</v>
      </c>
      <c r="BU2075" s="323">
        <v>46388</v>
      </c>
      <c r="BV2075" s="323">
        <v>46752</v>
      </c>
      <c r="BW2075" s="324">
        <v>8760</v>
      </c>
      <c r="BX2075" s="325">
        <v>102.62</v>
      </c>
      <c r="BY2075" s="274">
        <f t="shared" si="614"/>
        <v>0.99051</v>
      </c>
      <c r="BZ2075" s="326">
        <f t="shared" si="621"/>
        <v>103.60319431404025</v>
      </c>
      <c r="CA2075" s="296" t="str">
        <f t="shared" si="622"/>
        <v/>
      </c>
    </row>
    <row r="2076" spans="34:79" x14ac:dyDescent="0.25">
      <c r="AH2076" s="332">
        <v>44635</v>
      </c>
      <c r="AI2076" s="2" t="s">
        <v>108</v>
      </c>
      <c r="AJ2076" s="2" t="s">
        <v>141</v>
      </c>
      <c r="AK2076" s="323">
        <v>46388</v>
      </c>
      <c r="AL2076" s="323">
        <v>46752</v>
      </c>
      <c r="AM2076" s="324">
        <v>8760</v>
      </c>
      <c r="AN2076" s="325">
        <v>87.9</v>
      </c>
      <c r="AO2076" s="274">
        <f t="shared" si="609"/>
        <v>1.02458</v>
      </c>
      <c r="AP2076" s="326">
        <f t="shared" si="615"/>
        <v>85.791251049210416</v>
      </c>
      <c r="AQ2076" s="296" t="str">
        <f t="shared" si="616"/>
        <v/>
      </c>
      <c r="AS2076" s="332">
        <v>44662</v>
      </c>
      <c r="AT2076" s="2" t="s">
        <v>115</v>
      </c>
      <c r="AU2076" s="2" t="s">
        <v>118</v>
      </c>
      <c r="AV2076" s="323">
        <v>45474</v>
      </c>
      <c r="AW2076" s="323">
        <v>45565</v>
      </c>
      <c r="AX2076" s="324">
        <v>2208</v>
      </c>
      <c r="AY2076" s="325">
        <v>113.21</v>
      </c>
      <c r="AZ2076" s="274">
        <f t="shared" si="610"/>
        <v>1.02172</v>
      </c>
      <c r="BA2076" s="326">
        <f t="shared" si="617"/>
        <v>110.80335121168225</v>
      </c>
      <c r="BB2076" s="296" t="str">
        <f t="shared" si="618"/>
        <v/>
      </c>
      <c r="BC2076">
        <f t="shared" si="611"/>
        <v>1</v>
      </c>
      <c r="BF2076" s="332">
        <v>45022</v>
      </c>
      <c r="BG2076" s="2" t="s">
        <v>115</v>
      </c>
      <c r="BH2076" s="2" t="s">
        <v>148</v>
      </c>
      <c r="BI2076" s="323">
        <v>45839</v>
      </c>
      <c r="BJ2076" s="323">
        <v>45930</v>
      </c>
      <c r="BK2076" s="324">
        <v>2208</v>
      </c>
      <c r="BL2076" s="325">
        <v>102.86</v>
      </c>
      <c r="BM2076" s="274">
        <f t="shared" si="612"/>
        <v>0.98479000000000005</v>
      </c>
      <c r="BN2076" s="326">
        <f t="shared" si="619"/>
        <v>104.44866418221143</v>
      </c>
      <c r="BO2076" s="296" t="str">
        <f t="shared" si="620"/>
        <v/>
      </c>
      <c r="BP2076" t="str">
        <f t="shared" si="613"/>
        <v/>
      </c>
      <c r="BR2076" s="332">
        <v>44995</v>
      </c>
      <c r="BS2076" s="2" t="s">
        <v>108</v>
      </c>
      <c r="BT2076" s="2" t="s">
        <v>143</v>
      </c>
      <c r="BU2076" s="323">
        <v>46753</v>
      </c>
      <c r="BV2076" s="323">
        <v>47118</v>
      </c>
      <c r="BW2076" s="324">
        <v>8784</v>
      </c>
      <c r="BX2076" s="325">
        <v>100.82</v>
      </c>
      <c r="BY2076" s="274">
        <f t="shared" si="614"/>
        <v>0.99051</v>
      </c>
      <c r="BZ2076" s="326">
        <f t="shared" si="621"/>
        <v>101.78594865271425</v>
      </c>
      <c r="CA2076" s="296" t="str">
        <f t="shared" si="622"/>
        <v/>
      </c>
    </row>
    <row r="2077" spans="34:79" x14ac:dyDescent="0.25">
      <c r="AH2077" s="332">
        <v>44635</v>
      </c>
      <c r="AI2077" s="2" t="s">
        <v>108</v>
      </c>
      <c r="AJ2077" s="2" t="s">
        <v>143</v>
      </c>
      <c r="AK2077" s="323">
        <v>46753</v>
      </c>
      <c r="AL2077" s="323">
        <v>47118</v>
      </c>
      <c r="AM2077" s="324">
        <v>8784</v>
      </c>
      <c r="AN2077" s="325">
        <v>87.76</v>
      </c>
      <c r="AO2077" s="274">
        <f t="shared" si="609"/>
        <v>1.02458</v>
      </c>
      <c r="AP2077" s="326">
        <f t="shared" si="615"/>
        <v>85.654609693728162</v>
      </c>
      <c r="AQ2077" s="296" t="str">
        <f t="shared" si="616"/>
        <v/>
      </c>
      <c r="AS2077" s="332">
        <v>44662</v>
      </c>
      <c r="AT2077" s="2" t="s">
        <v>115</v>
      </c>
      <c r="AU2077" s="2" t="s">
        <v>140</v>
      </c>
      <c r="AV2077" s="323">
        <v>45566</v>
      </c>
      <c r="AW2077" s="323">
        <v>45657</v>
      </c>
      <c r="AX2077" s="324">
        <v>2209</v>
      </c>
      <c r="AY2077" s="325">
        <v>143.11000000000001</v>
      </c>
      <c r="AZ2077" s="274">
        <f t="shared" si="610"/>
        <v>1.02172</v>
      </c>
      <c r="BA2077" s="326">
        <f t="shared" si="617"/>
        <v>140.06772892769058</v>
      </c>
      <c r="BB2077" s="296" t="str">
        <f t="shared" si="618"/>
        <v/>
      </c>
      <c r="BC2077" t="str">
        <f t="shared" si="611"/>
        <v/>
      </c>
      <c r="BF2077" s="332">
        <v>45022</v>
      </c>
      <c r="BG2077" s="2" t="s">
        <v>115</v>
      </c>
      <c r="BH2077" s="2" t="s">
        <v>152</v>
      </c>
      <c r="BI2077" s="323">
        <v>45931</v>
      </c>
      <c r="BJ2077" s="323">
        <v>46022</v>
      </c>
      <c r="BK2077" s="324">
        <v>2209</v>
      </c>
      <c r="BL2077" s="325">
        <v>141.69</v>
      </c>
      <c r="BM2077" s="274">
        <f t="shared" si="612"/>
        <v>0.98479000000000005</v>
      </c>
      <c r="BN2077" s="326">
        <f t="shared" si="619"/>
        <v>143.87839031671726</v>
      </c>
      <c r="BO2077" s="296" t="str">
        <f t="shared" si="620"/>
        <v/>
      </c>
      <c r="BP2077" t="str">
        <f t="shared" si="613"/>
        <v/>
      </c>
      <c r="BR2077" s="332">
        <v>44995</v>
      </c>
      <c r="BS2077" s="2" t="s">
        <v>108</v>
      </c>
      <c r="BT2077" s="2" t="s">
        <v>146</v>
      </c>
      <c r="BU2077" s="323">
        <v>47119</v>
      </c>
      <c r="BV2077" s="323">
        <v>47483</v>
      </c>
      <c r="BW2077" s="324">
        <v>8760</v>
      </c>
      <c r="BX2077" s="325">
        <v>98.88</v>
      </c>
      <c r="BY2077" s="274">
        <f t="shared" si="614"/>
        <v>0.99051</v>
      </c>
      <c r="BZ2077" s="326">
        <f t="shared" si="621"/>
        <v>99.827361662174027</v>
      </c>
      <c r="CA2077" s="296" t="str">
        <f t="shared" si="622"/>
        <v/>
      </c>
    </row>
    <row r="2078" spans="34:79" x14ac:dyDescent="0.25">
      <c r="AH2078" s="332">
        <v>44635</v>
      </c>
      <c r="AI2078" s="2" t="s">
        <v>108</v>
      </c>
      <c r="AJ2078" s="2" t="s">
        <v>146</v>
      </c>
      <c r="AK2078" s="323">
        <v>47119</v>
      </c>
      <c r="AL2078" s="323">
        <v>47483</v>
      </c>
      <c r="AM2078" s="324">
        <v>8760</v>
      </c>
      <c r="AN2078" s="325">
        <v>87.12</v>
      </c>
      <c r="AO2078" s="274">
        <f t="shared" si="609"/>
        <v>1.02458</v>
      </c>
      <c r="AP2078" s="326">
        <f t="shared" si="615"/>
        <v>85.029963497237887</v>
      </c>
      <c r="AQ2078" s="296" t="str">
        <f t="shared" si="616"/>
        <v/>
      </c>
      <c r="AS2078" s="332">
        <v>44662</v>
      </c>
      <c r="AT2078" s="2" t="s">
        <v>115</v>
      </c>
      <c r="AU2078" s="2" t="s">
        <v>135</v>
      </c>
      <c r="AV2078" s="323">
        <v>45658</v>
      </c>
      <c r="AW2078" s="323">
        <v>45747</v>
      </c>
      <c r="AX2078" s="324">
        <v>2159</v>
      </c>
      <c r="AY2078" s="325"/>
      <c r="AZ2078" s="274">
        <f t="shared" si="610"/>
        <v>1.02172</v>
      </c>
      <c r="BA2078" s="326" t="str">
        <f t="shared" si="617"/>
        <v/>
      </c>
      <c r="BB2078" s="296" t="str">
        <f t="shared" si="618"/>
        <v/>
      </c>
      <c r="BC2078" t="str">
        <f t="shared" si="611"/>
        <v/>
      </c>
      <c r="BF2078" s="332">
        <v>45022</v>
      </c>
      <c r="BG2078" s="2" t="s">
        <v>115</v>
      </c>
      <c r="BH2078" s="2" t="s">
        <v>138</v>
      </c>
      <c r="BI2078" s="323">
        <v>46023</v>
      </c>
      <c r="BJ2078" s="323">
        <v>46112</v>
      </c>
      <c r="BK2078" s="324">
        <v>2159</v>
      </c>
      <c r="BL2078" s="325"/>
      <c r="BM2078" s="274">
        <f t="shared" si="612"/>
        <v>0.98479000000000005</v>
      </c>
      <c r="BN2078" s="326" t="str">
        <f t="shared" si="619"/>
        <v/>
      </c>
      <c r="BO2078" s="296" t="str">
        <f t="shared" si="620"/>
        <v/>
      </c>
      <c r="BP2078" t="str">
        <f t="shared" si="613"/>
        <v/>
      </c>
      <c r="BR2078" s="332">
        <v>44995</v>
      </c>
      <c r="BS2078" s="2" t="s">
        <v>108</v>
      </c>
      <c r="BT2078" s="2" t="s">
        <v>149</v>
      </c>
      <c r="BU2078" s="323">
        <v>47484</v>
      </c>
      <c r="BV2078" s="323">
        <v>47848</v>
      </c>
      <c r="BW2078" s="324">
        <v>8760</v>
      </c>
      <c r="BX2078" s="325">
        <v>98.8</v>
      </c>
      <c r="BY2078" s="274">
        <f t="shared" si="614"/>
        <v>0.99051</v>
      </c>
      <c r="BZ2078" s="326">
        <f t="shared" si="621"/>
        <v>99.746595188337324</v>
      </c>
      <c r="CA2078" s="296" t="str">
        <f t="shared" si="622"/>
        <v/>
      </c>
    </row>
    <row r="2079" spans="34:79" x14ac:dyDescent="0.25">
      <c r="AH2079" s="332">
        <v>44635</v>
      </c>
      <c r="AI2079" s="2" t="s">
        <v>108</v>
      </c>
      <c r="AJ2079" s="2" t="s">
        <v>149</v>
      </c>
      <c r="AK2079" s="323">
        <v>47484</v>
      </c>
      <c r="AL2079" s="323">
        <v>47848</v>
      </c>
      <c r="AM2079" s="324">
        <v>8760</v>
      </c>
      <c r="AN2079" s="325">
        <v>86.56</v>
      </c>
      <c r="AO2079" s="274">
        <f t="shared" si="609"/>
        <v>1.02458</v>
      </c>
      <c r="AP2079" s="326">
        <f t="shared" si="615"/>
        <v>84.483398075308912</v>
      </c>
      <c r="AQ2079" s="296" t="str">
        <f t="shared" si="616"/>
        <v/>
      </c>
      <c r="AS2079" s="332">
        <v>44659</v>
      </c>
      <c r="AT2079" s="2" t="s">
        <v>115</v>
      </c>
      <c r="AU2079" s="2" t="s">
        <v>200</v>
      </c>
      <c r="AV2079" s="323">
        <v>44743</v>
      </c>
      <c r="AW2079" s="323">
        <v>44834</v>
      </c>
      <c r="AX2079" s="324">
        <v>2208</v>
      </c>
      <c r="AY2079" s="325">
        <v>257.25</v>
      </c>
      <c r="AZ2079" s="274">
        <f t="shared" si="610"/>
        <v>1.02172</v>
      </c>
      <c r="BA2079" s="326">
        <f t="shared" si="617"/>
        <v>251.78130994793094</v>
      </c>
      <c r="BB2079" s="296" t="str">
        <f t="shared" si="618"/>
        <v/>
      </c>
      <c r="BC2079" t="str">
        <f t="shared" si="611"/>
        <v/>
      </c>
      <c r="BF2079" s="332">
        <v>45021</v>
      </c>
      <c r="BG2079" s="2" t="s">
        <v>115</v>
      </c>
      <c r="BH2079" s="2" t="s">
        <v>137</v>
      </c>
      <c r="BI2079" s="323">
        <v>45108</v>
      </c>
      <c r="BJ2079" s="323">
        <v>45199</v>
      </c>
      <c r="BK2079" s="324">
        <v>2208</v>
      </c>
      <c r="BL2079" s="325">
        <v>126.8</v>
      </c>
      <c r="BM2079" s="274">
        <f t="shared" si="612"/>
        <v>0.98479000000000005</v>
      </c>
      <c r="BN2079" s="326">
        <f t="shared" si="619"/>
        <v>128.75841549975121</v>
      </c>
      <c r="BO2079" s="296" t="str">
        <f t="shared" si="620"/>
        <v/>
      </c>
      <c r="BP2079" t="str">
        <f t="shared" si="613"/>
        <v/>
      </c>
      <c r="BR2079" s="332">
        <v>44995</v>
      </c>
      <c r="BS2079" s="2" t="s">
        <v>108</v>
      </c>
      <c r="BT2079" s="2" t="s">
        <v>153</v>
      </c>
      <c r="BU2079" s="323">
        <v>47849</v>
      </c>
      <c r="BV2079" s="323">
        <v>48213</v>
      </c>
      <c r="BW2079" s="324">
        <v>8760</v>
      </c>
      <c r="BX2079" s="325">
        <v>98.8</v>
      </c>
      <c r="BY2079" s="274">
        <f t="shared" si="614"/>
        <v>0.99051</v>
      </c>
      <c r="BZ2079" s="326">
        <f t="shared" si="621"/>
        <v>99.746595188337324</v>
      </c>
      <c r="CA2079" s="296" t="str">
        <f t="shared" si="622"/>
        <v/>
      </c>
    </row>
    <row r="2080" spans="34:79" x14ac:dyDescent="0.25">
      <c r="AH2080" s="332">
        <v>44635</v>
      </c>
      <c r="AI2080" s="2" t="s">
        <v>108</v>
      </c>
      <c r="AJ2080" s="2" t="s">
        <v>153</v>
      </c>
      <c r="AK2080" s="323">
        <v>47849</v>
      </c>
      <c r="AL2080" s="323">
        <v>48213</v>
      </c>
      <c r="AM2080" s="324">
        <v>8760</v>
      </c>
      <c r="AN2080" s="325">
        <v>85.99</v>
      </c>
      <c r="AO2080" s="274">
        <f t="shared" si="609"/>
        <v>1.02458</v>
      </c>
      <c r="AP2080" s="326">
        <f t="shared" si="615"/>
        <v>83.92707255655975</v>
      </c>
      <c r="AQ2080" s="296" t="str">
        <f t="shared" si="616"/>
        <v/>
      </c>
      <c r="AS2080" s="332">
        <v>44659</v>
      </c>
      <c r="AT2080" s="2" t="s">
        <v>115</v>
      </c>
      <c r="AU2080" s="2" t="s">
        <v>186</v>
      </c>
      <c r="AV2080" s="323">
        <v>44835</v>
      </c>
      <c r="AW2080" s="323">
        <v>44926</v>
      </c>
      <c r="AX2080" s="324">
        <v>2209</v>
      </c>
      <c r="AY2080" s="325">
        <v>266.5</v>
      </c>
      <c r="AZ2080" s="274">
        <f t="shared" si="610"/>
        <v>1.02172</v>
      </c>
      <c r="BA2080" s="326">
        <f t="shared" si="617"/>
        <v>260.83467094703053</v>
      </c>
      <c r="BB2080" s="296" t="str">
        <f t="shared" si="618"/>
        <v/>
      </c>
      <c r="BC2080" t="str">
        <f t="shared" si="611"/>
        <v/>
      </c>
      <c r="BF2080" s="332">
        <v>45021</v>
      </c>
      <c r="BG2080" s="2" t="s">
        <v>115</v>
      </c>
      <c r="BH2080" s="2" t="s">
        <v>116</v>
      </c>
      <c r="BI2080" s="323">
        <v>45200</v>
      </c>
      <c r="BJ2080" s="323">
        <v>45291</v>
      </c>
      <c r="BK2080" s="324">
        <v>2209</v>
      </c>
      <c r="BL2080" s="325">
        <v>155.06</v>
      </c>
      <c r="BM2080" s="274">
        <f t="shared" si="612"/>
        <v>0.98479000000000005</v>
      </c>
      <c r="BN2080" s="326">
        <f t="shared" si="619"/>
        <v>157.45488885955382</v>
      </c>
      <c r="BO2080" s="296">
        <f t="shared" si="620"/>
        <v>157.45488885955382</v>
      </c>
      <c r="BP2080">
        <f t="shared" si="613"/>
        <v>1</v>
      </c>
      <c r="BR2080" s="332">
        <v>44995</v>
      </c>
      <c r="BS2080" s="2" t="s">
        <v>108</v>
      </c>
      <c r="BT2080" s="2" t="s">
        <v>155</v>
      </c>
      <c r="BU2080" s="323">
        <v>48214</v>
      </c>
      <c r="BV2080" s="323">
        <v>48579</v>
      </c>
      <c r="BW2080" s="324">
        <v>8784</v>
      </c>
      <c r="BX2080" s="325">
        <v>98.57</v>
      </c>
      <c r="BY2080" s="274">
        <f t="shared" si="614"/>
        <v>0.99051</v>
      </c>
      <c r="BZ2080" s="326">
        <f t="shared" si="621"/>
        <v>99.514391576056767</v>
      </c>
      <c r="CA2080" s="296" t="str">
        <f t="shared" si="622"/>
        <v/>
      </c>
    </row>
    <row r="2081" spans="34:79" x14ac:dyDescent="0.25">
      <c r="AH2081" s="332">
        <v>44635</v>
      </c>
      <c r="AI2081" s="2" t="s">
        <v>108</v>
      </c>
      <c r="AJ2081" s="2" t="s">
        <v>155</v>
      </c>
      <c r="AK2081" s="323">
        <v>48214</v>
      </c>
      <c r="AL2081" s="323">
        <v>48579</v>
      </c>
      <c r="AM2081" s="324">
        <v>8784</v>
      </c>
      <c r="AN2081" s="325">
        <v>85.41</v>
      </c>
      <c r="AO2081" s="274">
        <f t="shared" si="609"/>
        <v>1.02458</v>
      </c>
      <c r="AP2081" s="326">
        <f t="shared" si="615"/>
        <v>83.360986940990443</v>
      </c>
      <c r="AQ2081" s="296" t="str">
        <f t="shared" si="616"/>
        <v/>
      </c>
      <c r="AS2081" s="332">
        <v>44659</v>
      </c>
      <c r="AT2081" s="2" t="s">
        <v>115</v>
      </c>
      <c r="AU2081" s="2" t="s">
        <v>110</v>
      </c>
      <c r="AV2081" s="323">
        <v>44927</v>
      </c>
      <c r="AW2081" s="323">
        <v>45016</v>
      </c>
      <c r="AX2081" s="324">
        <v>2159</v>
      </c>
      <c r="AY2081" s="325">
        <v>252.52</v>
      </c>
      <c r="AZ2081" s="274">
        <f t="shared" si="610"/>
        <v>1.02172</v>
      </c>
      <c r="BA2081" s="326">
        <f t="shared" si="617"/>
        <v>247.15186156676978</v>
      </c>
      <c r="BB2081" s="296" t="str">
        <f t="shared" si="618"/>
        <v/>
      </c>
      <c r="BC2081" t="str">
        <f t="shared" si="611"/>
        <v/>
      </c>
      <c r="BF2081" s="332">
        <v>45021</v>
      </c>
      <c r="BG2081" s="2" t="s">
        <v>115</v>
      </c>
      <c r="BH2081" s="2" t="s">
        <v>111</v>
      </c>
      <c r="BI2081" s="323">
        <v>45292</v>
      </c>
      <c r="BJ2081" s="323">
        <v>45382</v>
      </c>
      <c r="BK2081" s="324">
        <v>2183</v>
      </c>
      <c r="BL2081" s="325">
        <v>164.75</v>
      </c>
      <c r="BM2081" s="274">
        <f t="shared" si="612"/>
        <v>0.98479000000000005</v>
      </c>
      <c r="BN2081" s="326">
        <f t="shared" si="619"/>
        <v>167.29455010712942</v>
      </c>
      <c r="BO2081" s="296">
        <f t="shared" si="620"/>
        <v>167.29455010712942</v>
      </c>
      <c r="BP2081">
        <f t="shared" si="613"/>
        <v>1</v>
      </c>
      <c r="BR2081" s="332">
        <v>44995</v>
      </c>
      <c r="BS2081" s="2" t="s">
        <v>108</v>
      </c>
      <c r="BT2081" s="2" t="s">
        <v>158</v>
      </c>
      <c r="BU2081" s="323">
        <v>48580</v>
      </c>
      <c r="BV2081" s="323">
        <v>48944</v>
      </c>
      <c r="BW2081" s="324">
        <v>8760</v>
      </c>
      <c r="BX2081" s="325">
        <v>98.5</v>
      </c>
      <c r="BY2081" s="274">
        <f t="shared" si="614"/>
        <v>0.99051</v>
      </c>
      <c r="BZ2081" s="326">
        <f t="shared" si="621"/>
        <v>99.44372091144966</v>
      </c>
      <c r="CA2081" s="296" t="str">
        <f t="shared" si="622"/>
        <v/>
      </c>
    </row>
    <row r="2082" spans="34:79" x14ac:dyDescent="0.25">
      <c r="AH2082" s="332">
        <v>44634</v>
      </c>
      <c r="AI2082" s="2" t="s">
        <v>108</v>
      </c>
      <c r="AJ2082" s="2" t="s">
        <v>110</v>
      </c>
      <c r="AK2082" s="323">
        <v>44927</v>
      </c>
      <c r="AL2082" s="323">
        <v>45291</v>
      </c>
      <c r="AM2082" s="324">
        <v>8760</v>
      </c>
      <c r="AN2082" s="325">
        <v>159.88999999999999</v>
      </c>
      <c r="AO2082" s="274">
        <f t="shared" si="609"/>
        <v>1.02458</v>
      </c>
      <c r="AP2082" s="326">
        <f t="shared" si="615"/>
        <v>156.0541880575455</v>
      </c>
      <c r="AQ2082" s="296" t="str">
        <f t="shared" si="616"/>
        <v/>
      </c>
      <c r="AS2082" s="332">
        <v>44659</v>
      </c>
      <c r="AT2082" s="2" t="s">
        <v>115</v>
      </c>
      <c r="AU2082" s="2" t="s">
        <v>134</v>
      </c>
      <c r="AV2082" s="323">
        <v>45017</v>
      </c>
      <c r="AW2082" s="323">
        <v>45107</v>
      </c>
      <c r="AX2082" s="324">
        <v>2184</v>
      </c>
      <c r="AY2082" s="325">
        <v>171.52</v>
      </c>
      <c r="AZ2082" s="274">
        <f t="shared" si="610"/>
        <v>1.02172</v>
      </c>
      <c r="BA2082" s="326">
        <f t="shared" si="617"/>
        <v>167.87378146654663</v>
      </c>
      <c r="BB2082" s="296" t="str">
        <f t="shared" si="618"/>
        <v/>
      </c>
      <c r="BC2082" t="str">
        <f t="shared" si="611"/>
        <v/>
      </c>
      <c r="BF2082" s="332">
        <v>45021</v>
      </c>
      <c r="BG2082" s="2" t="s">
        <v>115</v>
      </c>
      <c r="BH2082" s="2" t="s">
        <v>117</v>
      </c>
      <c r="BI2082" s="323">
        <v>45383</v>
      </c>
      <c r="BJ2082" s="323">
        <v>45473</v>
      </c>
      <c r="BK2082" s="324">
        <v>2184</v>
      </c>
      <c r="BL2082" s="325">
        <v>132.04</v>
      </c>
      <c r="BM2082" s="274">
        <f t="shared" si="612"/>
        <v>0.98479000000000005</v>
      </c>
      <c r="BN2082" s="326">
        <f t="shared" si="619"/>
        <v>134.07934686582925</v>
      </c>
      <c r="BO2082" s="296">
        <f t="shared" si="620"/>
        <v>134.07934686582925</v>
      </c>
      <c r="BP2082">
        <f t="shared" si="613"/>
        <v>1</v>
      </c>
      <c r="BR2082" s="332">
        <v>44994</v>
      </c>
      <c r="BS2082" s="2" t="s">
        <v>108</v>
      </c>
      <c r="BT2082" s="2" t="s">
        <v>111</v>
      </c>
      <c r="BU2082" s="323">
        <v>45292</v>
      </c>
      <c r="BV2082" s="323">
        <v>45657</v>
      </c>
      <c r="BW2082" s="324">
        <v>8784</v>
      </c>
      <c r="BX2082" s="325">
        <v>143.08000000000001</v>
      </c>
      <c r="BY2082" s="274">
        <f t="shared" si="614"/>
        <v>0.99051</v>
      </c>
      <c r="BZ2082" s="326">
        <f t="shared" si="621"/>
        <v>144.45083845695652</v>
      </c>
      <c r="CA2082" s="296">
        <f t="shared" si="622"/>
        <v>144.45083845695652</v>
      </c>
    </row>
    <row r="2083" spans="34:79" x14ac:dyDescent="0.25">
      <c r="AH2083" s="332">
        <v>44634</v>
      </c>
      <c r="AI2083" s="2" t="s">
        <v>108</v>
      </c>
      <c r="AJ2083" s="2" t="s">
        <v>111</v>
      </c>
      <c r="AK2083" s="323">
        <v>45292</v>
      </c>
      <c r="AL2083" s="323">
        <v>45657</v>
      </c>
      <c r="AM2083" s="324">
        <v>8784</v>
      </c>
      <c r="AN2083" s="325">
        <v>115.78</v>
      </c>
      <c r="AO2083" s="274">
        <f t="shared" si="609"/>
        <v>1.02458</v>
      </c>
      <c r="AP2083" s="326">
        <f t="shared" si="615"/>
        <v>113.00240098381775</v>
      </c>
      <c r="AQ2083" s="296">
        <f t="shared" si="616"/>
        <v>113.00240098381775</v>
      </c>
      <c r="AS2083" s="332">
        <v>44659</v>
      </c>
      <c r="AT2083" s="2" t="s">
        <v>115</v>
      </c>
      <c r="AU2083" s="2" t="s">
        <v>137</v>
      </c>
      <c r="AV2083" s="323">
        <v>45108</v>
      </c>
      <c r="AW2083" s="323">
        <v>45199</v>
      </c>
      <c r="AX2083" s="324">
        <v>2208</v>
      </c>
      <c r="AY2083" s="325">
        <v>163.54</v>
      </c>
      <c r="AZ2083" s="274">
        <f t="shared" si="610"/>
        <v>1.02172</v>
      </c>
      <c r="BA2083" s="326">
        <f t="shared" si="617"/>
        <v>160.06342246408019</v>
      </c>
      <c r="BB2083" s="296" t="str">
        <f t="shared" si="618"/>
        <v/>
      </c>
      <c r="BC2083" t="str">
        <f t="shared" si="611"/>
        <v/>
      </c>
      <c r="BF2083" s="332">
        <v>45021</v>
      </c>
      <c r="BG2083" s="2" t="s">
        <v>115</v>
      </c>
      <c r="BH2083" s="2" t="s">
        <v>118</v>
      </c>
      <c r="BI2083" s="323">
        <v>45474</v>
      </c>
      <c r="BJ2083" s="323">
        <v>45565</v>
      </c>
      <c r="BK2083" s="324">
        <v>2208</v>
      </c>
      <c r="BL2083" s="325">
        <v>133.61000000000001</v>
      </c>
      <c r="BM2083" s="274">
        <f t="shared" si="612"/>
        <v>0.98479000000000005</v>
      </c>
      <c r="BN2083" s="326">
        <f t="shared" si="619"/>
        <v>135.67359538581832</v>
      </c>
      <c r="BO2083" s="296">
        <f t="shared" si="620"/>
        <v>135.67359538581832</v>
      </c>
      <c r="BP2083">
        <f t="shared" si="613"/>
        <v>1</v>
      </c>
      <c r="BR2083" s="332">
        <v>44994</v>
      </c>
      <c r="BS2083" s="2" t="s">
        <v>108</v>
      </c>
      <c r="BT2083" s="2" t="s">
        <v>135</v>
      </c>
      <c r="BU2083" s="323">
        <v>45658</v>
      </c>
      <c r="BV2083" s="323">
        <v>46022</v>
      </c>
      <c r="BW2083" s="324">
        <v>8760</v>
      </c>
      <c r="BX2083" s="325">
        <v>119</v>
      </c>
      <c r="BY2083" s="274">
        <f t="shared" si="614"/>
        <v>0.99051</v>
      </c>
      <c r="BZ2083" s="326">
        <f t="shared" si="621"/>
        <v>120.14012983210669</v>
      </c>
      <c r="CA2083" s="296" t="str">
        <f t="shared" si="622"/>
        <v/>
      </c>
    </row>
    <row r="2084" spans="34:79" x14ac:dyDescent="0.25">
      <c r="AH2084" s="332">
        <v>44634</v>
      </c>
      <c r="AI2084" s="2" t="s">
        <v>108</v>
      </c>
      <c r="AJ2084" s="2" t="s">
        <v>135</v>
      </c>
      <c r="AK2084" s="323">
        <v>45658</v>
      </c>
      <c r="AL2084" s="323">
        <v>46022</v>
      </c>
      <c r="AM2084" s="324">
        <v>8760</v>
      </c>
      <c r="AN2084" s="325">
        <v>94.75</v>
      </c>
      <c r="AO2084" s="274">
        <f t="shared" si="609"/>
        <v>1.02458</v>
      </c>
      <c r="AP2084" s="326">
        <f t="shared" si="615"/>
        <v>92.476917371020321</v>
      </c>
      <c r="AQ2084" s="296" t="str">
        <f t="shared" si="616"/>
        <v/>
      </c>
      <c r="AS2084" s="332">
        <v>44659</v>
      </c>
      <c r="AT2084" s="2" t="s">
        <v>115</v>
      </c>
      <c r="AU2084" s="2" t="s">
        <v>116</v>
      </c>
      <c r="AV2084" s="323">
        <v>45200</v>
      </c>
      <c r="AW2084" s="323">
        <v>45291</v>
      </c>
      <c r="AX2084" s="324">
        <v>2209</v>
      </c>
      <c r="AY2084" s="325">
        <v>188.99</v>
      </c>
      <c r="AZ2084" s="274">
        <f t="shared" si="610"/>
        <v>1.02172</v>
      </c>
      <c r="BA2084" s="326">
        <f t="shared" si="617"/>
        <v>184.97239948322439</v>
      </c>
      <c r="BB2084" s="296" t="str">
        <f t="shared" si="618"/>
        <v/>
      </c>
      <c r="BC2084">
        <f t="shared" si="611"/>
        <v>1</v>
      </c>
      <c r="BF2084" s="332">
        <v>45021</v>
      </c>
      <c r="BG2084" s="2" t="s">
        <v>115</v>
      </c>
      <c r="BH2084" s="2" t="s">
        <v>140</v>
      </c>
      <c r="BI2084" s="323">
        <v>45566</v>
      </c>
      <c r="BJ2084" s="323">
        <v>45657</v>
      </c>
      <c r="BK2084" s="324">
        <v>2209</v>
      </c>
      <c r="BL2084" s="325">
        <v>158.1</v>
      </c>
      <c r="BM2084" s="274">
        <f t="shared" si="612"/>
        <v>0.98479000000000005</v>
      </c>
      <c r="BN2084" s="326">
        <f t="shared" si="619"/>
        <v>160.54184140781283</v>
      </c>
      <c r="BO2084" s="296" t="str">
        <f t="shared" si="620"/>
        <v/>
      </c>
      <c r="BP2084" t="str">
        <f t="shared" si="613"/>
        <v/>
      </c>
      <c r="BR2084" s="332">
        <v>44994</v>
      </c>
      <c r="BS2084" s="2" t="s">
        <v>108</v>
      </c>
      <c r="BT2084" s="2" t="s">
        <v>138</v>
      </c>
      <c r="BU2084" s="323">
        <v>46023</v>
      </c>
      <c r="BV2084" s="323">
        <v>46387</v>
      </c>
      <c r="BW2084" s="324">
        <v>8760</v>
      </c>
      <c r="BX2084" s="325">
        <v>106.58</v>
      </c>
      <c r="BY2084" s="274">
        <f t="shared" si="614"/>
        <v>0.99051</v>
      </c>
      <c r="BZ2084" s="326">
        <f t="shared" si="621"/>
        <v>107.60113476895741</v>
      </c>
      <c r="CA2084" s="296" t="str">
        <f t="shared" si="622"/>
        <v/>
      </c>
    </row>
    <row r="2085" spans="34:79" x14ac:dyDescent="0.25">
      <c r="AH2085" s="332">
        <v>44634</v>
      </c>
      <c r="AI2085" s="2" t="s">
        <v>108</v>
      </c>
      <c r="AJ2085" s="2" t="s">
        <v>138</v>
      </c>
      <c r="AK2085" s="323">
        <v>46023</v>
      </c>
      <c r="AL2085" s="323">
        <v>46387</v>
      </c>
      <c r="AM2085" s="324">
        <v>8760</v>
      </c>
      <c r="AN2085" s="325">
        <v>92.38</v>
      </c>
      <c r="AO2085" s="274">
        <f t="shared" si="609"/>
        <v>1.02458</v>
      </c>
      <c r="AP2085" s="326">
        <f t="shared" si="615"/>
        <v>90.163774424642284</v>
      </c>
      <c r="AQ2085" s="296" t="str">
        <f t="shared" si="616"/>
        <v/>
      </c>
      <c r="AS2085" s="332">
        <v>44659</v>
      </c>
      <c r="AT2085" s="2" t="s">
        <v>115</v>
      </c>
      <c r="AU2085" s="2" t="s">
        <v>111</v>
      </c>
      <c r="AV2085" s="323">
        <v>45292</v>
      </c>
      <c r="AW2085" s="323">
        <v>45382</v>
      </c>
      <c r="AX2085" s="324">
        <v>2183</v>
      </c>
      <c r="AY2085" s="325">
        <v>183.92</v>
      </c>
      <c r="AZ2085" s="274">
        <f t="shared" si="610"/>
        <v>1.02172</v>
      </c>
      <c r="BA2085" s="326">
        <f t="shared" si="617"/>
        <v>180.01017891398817</v>
      </c>
      <c r="BB2085" s="296" t="str">
        <f t="shared" si="618"/>
        <v/>
      </c>
      <c r="BC2085">
        <f t="shared" si="611"/>
        <v>1</v>
      </c>
      <c r="BF2085" s="332">
        <v>45021</v>
      </c>
      <c r="BG2085" s="2" t="s">
        <v>115</v>
      </c>
      <c r="BH2085" s="2" t="s">
        <v>135</v>
      </c>
      <c r="BI2085" s="323">
        <v>45658</v>
      </c>
      <c r="BJ2085" s="323">
        <v>45747</v>
      </c>
      <c r="BK2085" s="324">
        <v>2159</v>
      </c>
      <c r="BL2085" s="325">
        <v>156.06</v>
      </c>
      <c r="BM2085" s="274">
        <f t="shared" si="612"/>
        <v>0.98479000000000005</v>
      </c>
      <c r="BN2085" s="326">
        <f t="shared" si="619"/>
        <v>158.47033377674427</v>
      </c>
      <c r="BO2085" s="296" t="str">
        <f t="shared" si="620"/>
        <v/>
      </c>
      <c r="BP2085" t="str">
        <f t="shared" si="613"/>
        <v/>
      </c>
      <c r="BR2085" s="332">
        <v>44994</v>
      </c>
      <c r="BS2085" s="2" t="s">
        <v>108</v>
      </c>
      <c r="BT2085" s="2" t="s">
        <v>141</v>
      </c>
      <c r="BU2085" s="323">
        <v>46388</v>
      </c>
      <c r="BV2085" s="323">
        <v>46752</v>
      </c>
      <c r="BW2085" s="324">
        <v>8760</v>
      </c>
      <c r="BX2085" s="325">
        <v>101.93</v>
      </c>
      <c r="BY2085" s="274">
        <f t="shared" si="614"/>
        <v>0.99051</v>
      </c>
      <c r="BZ2085" s="326">
        <f t="shared" si="621"/>
        <v>102.90658347719862</v>
      </c>
      <c r="CA2085" s="296" t="str">
        <f t="shared" si="622"/>
        <v/>
      </c>
    </row>
    <row r="2086" spans="34:79" x14ac:dyDescent="0.25">
      <c r="AH2086" s="332">
        <v>44634</v>
      </c>
      <c r="AI2086" s="2" t="s">
        <v>108</v>
      </c>
      <c r="AJ2086" s="2" t="s">
        <v>141</v>
      </c>
      <c r="AK2086" s="323">
        <v>46388</v>
      </c>
      <c r="AL2086" s="323">
        <v>46752</v>
      </c>
      <c r="AM2086" s="324">
        <v>8760</v>
      </c>
      <c r="AN2086" s="325">
        <v>90.23</v>
      </c>
      <c r="AO2086" s="274">
        <f t="shared" si="609"/>
        <v>1.02458</v>
      </c>
      <c r="AP2086" s="326">
        <f t="shared" si="615"/>
        <v>88.065353608307788</v>
      </c>
      <c r="AQ2086" s="296" t="str">
        <f t="shared" si="616"/>
        <v/>
      </c>
      <c r="AS2086" s="332">
        <v>44659</v>
      </c>
      <c r="AT2086" s="2" t="s">
        <v>115</v>
      </c>
      <c r="AU2086" s="2" t="s">
        <v>117</v>
      </c>
      <c r="AV2086" s="323">
        <v>45383</v>
      </c>
      <c r="AW2086" s="323">
        <v>45473</v>
      </c>
      <c r="AX2086" s="324">
        <v>2184</v>
      </c>
      <c r="AY2086" s="325">
        <v>114.15</v>
      </c>
      <c r="AZ2086" s="274">
        <f t="shared" si="610"/>
        <v>1.02172</v>
      </c>
      <c r="BA2086" s="326">
        <f t="shared" si="617"/>
        <v>111.72336843753671</v>
      </c>
      <c r="BB2086" s="296" t="str">
        <f t="shared" si="618"/>
        <v/>
      </c>
      <c r="BC2086">
        <f t="shared" si="611"/>
        <v>1</v>
      </c>
      <c r="BF2086" s="332">
        <v>45021</v>
      </c>
      <c r="BG2086" s="2" t="s">
        <v>115</v>
      </c>
      <c r="BH2086" s="2" t="s">
        <v>145</v>
      </c>
      <c r="BI2086" s="323">
        <v>45748</v>
      </c>
      <c r="BJ2086" s="323">
        <v>45838</v>
      </c>
      <c r="BK2086" s="324">
        <v>2184</v>
      </c>
      <c r="BL2086" s="325">
        <v>104.01</v>
      </c>
      <c r="BM2086" s="274">
        <f t="shared" si="612"/>
        <v>0.98479000000000005</v>
      </c>
      <c r="BN2086" s="326">
        <f t="shared" si="619"/>
        <v>105.61642583698047</v>
      </c>
      <c r="BO2086" s="296" t="str">
        <f t="shared" si="620"/>
        <v/>
      </c>
      <c r="BP2086" t="str">
        <f t="shared" si="613"/>
        <v/>
      </c>
      <c r="BR2086" s="332">
        <v>44994</v>
      </c>
      <c r="BS2086" s="2" t="s">
        <v>108</v>
      </c>
      <c r="BT2086" s="2" t="s">
        <v>143</v>
      </c>
      <c r="BU2086" s="323">
        <v>46753</v>
      </c>
      <c r="BV2086" s="323">
        <v>47118</v>
      </c>
      <c r="BW2086" s="324">
        <v>8784</v>
      </c>
      <c r="BX2086" s="325">
        <v>100.13</v>
      </c>
      <c r="BY2086" s="274">
        <f t="shared" si="614"/>
        <v>0.99051</v>
      </c>
      <c r="BZ2086" s="326">
        <f t="shared" si="621"/>
        <v>101.08933781587263</v>
      </c>
      <c r="CA2086" s="296" t="str">
        <f t="shared" si="622"/>
        <v/>
      </c>
    </row>
    <row r="2087" spans="34:79" x14ac:dyDescent="0.25">
      <c r="AH2087" s="332">
        <v>44634</v>
      </c>
      <c r="AI2087" s="2" t="s">
        <v>108</v>
      </c>
      <c r="AJ2087" s="2" t="s">
        <v>143</v>
      </c>
      <c r="AK2087" s="323">
        <v>46753</v>
      </c>
      <c r="AL2087" s="323">
        <v>47118</v>
      </c>
      <c r="AM2087" s="324">
        <v>8784</v>
      </c>
      <c r="AN2087" s="325">
        <v>90.09</v>
      </c>
      <c r="AO2087" s="274">
        <f t="shared" si="609"/>
        <v>1.02458</v>
      </c>
      <c r="AP2087" s="326">
        <f t="shared" si="615"/>
        <v>87.928712252825548</v>
      </c>
      <c r="AQ2087" s="296" t="str">
        <f t="shared" si="616"/>
        <v/>
      </c>
      <c r="AS2087" s="332">
        <v>44659</v>
      </c>
      <c r="AT2087" s="2" t="s">
        <v>115</v>
      </c>
      <c r="AU2087" s="2" t="s">
        <v>118</v>
      </c>
      <c r="AV2087" s="323">
        <v>45474</v>
      </c>
      <c r="AW2087" s="323">
        <v>45565</v>
      </c>
      <c r="AX2087" s="324">
        <v>2208</v>
      </c>
      <c r="AY2087" s="325">
        <v>112.58</v>
      </c>
      <c r="AZ2087" s="274">
        <f t="shared" si="610"/>
        <v>1.02172</v>
      </c>
      <c r="BA2087" s="326">
        <f t="shared" si="617"/>
        <v>110.18674392201386</v>
      </c>
      <c r="BB2087" s="296" t="str">
        <f t="shared" si="618"/>
        <v/>
      </c>
      <c r="BC2087">
        <f t="shared" si="611"/>
        <v>1</v>
      </c>
      <c r="BF2087" s="332">
        <v>45021</v>
      </c>
      <c r="BG2087" s="2" t="s">
        <v>115</v>
      </c>
      <c r="BH2087" s="2" t="s">
        <v>148</v>
      </c>
      <c r="BI2087" s="323">
        <v>45839</v>
      </c>
      <c r="BJ2087" s="323">
        <v>45930</v>
      </c>
      <c r="BK2087" s="324">
        <v>2208</v>
      </c>
      <c r="BL2087" s="325">
        <v>103.49</v>
      </c>
      <c r="BM2087" s="274">
        <f t="shared" si="612"/>
        <v>0.98479000000000005</v>
      </c>
      <c r="BN2087" s="326">
        <f t="shared" si="619"/>
        <v>105.08839448004142</v>
      </c>
      <c r="BO2087" s="296" t="str">
        <f t="shared" si="620"/>
        <v/>
      </c>
      <c r="BP2087" t="str">
        <f t="shared" si="613"/>
        <v/>
      </c>
      <c r="BR2087" s="332">
        <v>44994</v>
      </c>
      <c r="BS2087" s="2" t="s">
        <v>108</v>
      </c>
      <c r="BT2087" s="2" t="s">
        <v>146</v>
      </c>
      <c r="BU2087" s="323">
        <v>47119</v>
      </c>
      <c r="BV2087" s="323">
        <v>47483</v>
      </c>
      <c r="BW2087" s="324">
        <v>8760</v>
      </c>
      <c r="BX2087" s="325">
        <v>98.19</v>
      </c>
      <c r="BY2087" s="274">
        <f t="shared" si="614"/>
        <v>0.99051</v>
      </c>
      <c r="BZ2087" s="326">
        <f t="shared" si="621"/>
        <v>99.130750825332399</v>
      </c>
      <c r="CA2087" s="296" t="str">
        <f t="shared" si="622"/>
        <v/>
      </c>
    </row>
    <row r="2088" spans="34:79" x14ac:dyDescent="0.25">
      <c r="AH2088" s="332">
        <v>44634</v>
      </c>
      <c r="AI2088" s="2" t="s">
        <v>108</v>
      </c>
      <c r="AJ2088" s="2" t="s">
        <v>146</v>
      </c>
      <c r="AK2088" s="323">
        <v>47119</v>
      </c>
      <c r="AL2088" s="323">
        <v>47483</v>
      </c>
      <c r="AM2088" s="324">
        <v>8760</v>
      </c>
      <c r="AN2088" s="325">
        <v>89.45</v>
      </c>
      <c r="AO2088" s="274">
        <f t="shared" si="609"/>
        <v>1.02458</v>
      </c>
      <c r="AP2088" s="326">
        <f t="shared" si="615"/>
        <v>87.304066056335273</v>
      </c>
      <c r="AQ2088" s="296" t="str">
        <f t="shared" si="616"/>
        <v/>
      </c>
      <c r="AS2088" s="332">
        <v>44659</v>
      </c>
      <c r="AT2088" s="2" t="s">
        <v>115</v>
      </c>
      <c r="AU2088" s="2" t="s">
        <v>140</v>
      </c>
      <c r="AV2088" s="323">
        <v>45566</v>
      </c>
      <c r="AW2088" s="323">
        <v>45657</v>
      </c>
      <c r="AX2088" s="324">
        <v>2209</v>
      </c>
      <c r="AY2088" s="325">
        <v>139.63</v>
      </c>
      <c r="AZ2088" s="274">
        <f t="shared" si="610"/>
        <v>1.02172</v>
      </c>
      <c r="BA2088" s="326">
        <f t="shared" si="617"/>
        <v>136.66170770856985</v>
      </c>
      <c r="BB2088" s="296" t="str">
        <f t="shared" si="618"/>
        <v/>
      </c>
      <c r="BC2088" t="str">
        <f t="shared" si="611"/>
        <v/>
      </c>
      <c r="BF2088" s="332">
        <v>45021</v>
      </c>
      <c r="BG2088" s="2" t="s">
        <v>115</v>
      </c>
      <c r="BH2088" s="2" t="s">
        <v>152</v>
      </c>
      <c r="BI2088" s="323">
        <v>45931</v>
      </c>
      <c r="BJ2088" s="323">
        <v>46022</v>
      </c>
      <c r="BK2088" s="324">
        <v>2209</v>
      </c>
      <c r="BL2088" s="325">
        <v>142.58000000000001</v>
      </c>
      <c r="BM2088" s="274">
        <f t="shared" si="612"/>
        <v>0.98479000000000005</v>
      </c>
      <c r="BN2088" s="326">
        <f t="shared" si="619"/>
        <v>144.78213629301678</v>
      </c>
      <c r="BO2088" s="296" t="str">
        <f t="shared" si="620"/>
        <v/>
      </c>
      <c r="BP2088" t="str">
        <f t="shared" si="613"/>
        <v/>
      </c>
      <c r="BR2088" s="332">
        <v>44994</v>
      </c>
      <c r="BS2088" s="2" t="s">
        <v>108</v>
      </c>
      <c r="BT2088" s="2" t="s">
        <v>149</v>
      </c>
      <c r="BU2088" s="323">
        <v>47484</v>
      </c>
      <c r="BV2088" s="323">
        <v>47848</v>
      </c>
      <c r="BW2088" s="324">
        <v>8760</v>
      </c>
      <c r="BX2088" s="325">
        <v>98.11</v>
      </c>
      <c r="BY2088" s="274">
        <f t="shared" si="614"/>
        <v>0.99051</v>
      </c>
      <c r="BZ2088" s="326">
        <f t="shared" si="621"/>
        <v>99.049984351495695</v>
      </c>
      <c r="CA2088" s="296" t="str">
        <f t="shared" si="622"/>
        <v/>
      </c>
    </row>
    <row r="2089" spans="34:79" x14ac:dyDescent="0.25">
      <c r="AH2089" s="332">
        <v>44634</v>
      </c>
      <c r="AI2089" s="2" t="s">
        <v>108</v>
      </c>
      <c r="AJ2089" s="2" t="s">
        <v>149</v>
      </c>
      <c r="AK2089" s="323">
        <v>47484</v>
      </c>
      <c r="AL2089" s="323">
        <v>47848</v>
      </c>
      <c r="AM2089" s="324">
        <v>8760</v>
      </c>
      <c r="AN2089" s="325">
        <v>88.89</v>
      </c>
      <c r="AO2089" s="274">
        <f t="shared" si="609"/>
        <v>1.02458</v>
      </c>
      <c r="AP2089" s="326">
        <f t="shared" si="615"/>
        <v>86.757500634406284</v>
      </c>
      <c r="AQ2089" s="296" t="str">
        <f t="shared" si="616"/>
        <v/>
      </c>
      <c r="AS2089" s="332">
        <v>44659</v>
      </c>
      <c r="AT2089" s="2" t="s">
        <v>115</v>
      </c>
      <c r="AU2089" s="2" t="s">
        <v>135</v>
      </c>
      <c r="AV2089" s="323">
        <v>45658</v>
      </c>
      <c r="AW2089" s="323">
        <v>45747</v>
      </c>
      <c r="AX2089" s="324">
        <v>2159</v>
      </c>
      <c r="AY2089" s="325"/>
      <c r="AZ2089" s="274">
        <f t="shared" si="610"/>
        <v>1.02172</v>
      </c>
      <c r="BA2089" s="326" t="str">
        <f t="shared" si="617"/>
        <v/>
      </c>
      <c r="BB2089" s="296" t="str">
        <f t="shared" si="618"/>
        <v/>
      </c>
      <c r="BC2089" t="str">
        <f t="shared" si="611"/>
        <v/>
      </c>
      <c r="BF2089" s="332">
        <v>45021</v>
      </c>
      <c r="BG2089" s="2" t="s">
        <v>115</v>
      </c>
      <c r="BH2089" s="2" t="s">
        <v>138</v>
      </c>
      <c r="BI2089" s="323">
        <v>46023</v>
      </c>
      <c r="BJ2089" s="323">
        <v>46112</v>
      </c>
      <c r="BK2089" s="324">
        <v>2159</v>
      </c>
      <c r="BL2089" s="325"/>
      <c r="BM2089" s="274">
        <f t="shared" si="612"/>
        <v>0.98479000000000005</v>
      </c>
      <c r="BN2089" s="326" t="str">
        <f t="shared" si="619"/>
        <v/>
      </c>
      <c r="BO2089" s="296" t="str">
        <f t="shared" si="620"/>
        <v/>
      </c>
      <c r="BP2089" t="str">
        <f t="shared" si="613"/>
        <v/>
      </c>
      <c r="BR2089" s="332">
        <v>44994</v>
      </c>
      <c r="BS2089" s="2" t="s">
        <v>108</v>
      </c>
      <c r="BT2089" s="2" t="s">
        <v>153</v>
      </c>
      <c r="BU2089" s="323">
        <v>47849</v>
      </c>
      <c r="BV2089" s="323">
        <v>48213</v>
      </c>
      <c r="BW2089" s="324">
        <v>8760</v>
      </c>
      <c r="BX2089" s="325">
        <v>98.11</v>
      </c>
      <c r="BY2089" s="274">
        <f t="shared" si="614"/>
        <v>0.99051</v>
      </c>
      <c r="BZ2089" s="326">
        <f t="shared" si="621"/>
        <v>99.049984351495695</v>
      </c>
      <c r="CA2089" s="296" t="str">
        <f t="shared" si="622"/>
        <v/>
      </c>
    </row>
    <row r="2090" spans="34:79" x14ac:dyDescent="0.25">
      <c r="AH2090" s="332">
        <v>44634</v>
      </c>
      <c r="AI2090" s="2" t="s">
        <v>108</v>
      </c>
      <c r="AJ2090" s="2" t="s">
        <v>153</v>
      </c>
      <c r="AK2090" s="323">
        <v>47849</v>
      </c>
      <c r="AL2090" s="323">
        <v>48213</v>
      </c>
      <c r="AM2090" s="324">
        <v>8760</v>
      </c>
      <c r="AN2090" s="325">
        <v>88.32</v>
      </c>
      <c r="AO2090" s="274">
        <f t="shared" si="609"/>
        <v>1.02458</v>
      </c>
      <c r="AP2090" s="326">
        <f t="shared" si="615"/>
        <v>86.201175115657136</v>
      </c>
      <c r="AQ2090" s="296" t="str">
        <f t="shared" si="616"/>
        <v/>
      </c>
      <c r="AS2090" s="332">
        <v>44658</v>
      </c>
      <c r="AT2090" s="2" t="s">
        <v>115</v>
      </c>
      <c r="AU2090" s="2" t="s">
        <v>200</v>
      </c>
      <c r="AV2090" s="323">
        <v>44743</v>
      </c>
      <c r="AW2090" s="323">
        <v>44834</v>
      </c>
      <c r="AX2090" s="324">
        <v>2208</v>
      </c>
      <c r="AY2090" s="325">
        <v>251.62</v>
      </c>
      <c r="AZ2090" s="274">
        <f t="shared" si="610"/>
        <v>1.02172</v>
      </c>
      <c r="BA2090" s="326">
        <f t="shared" si="617"/>
        <v>246.27099401010062</v>
      </c>
      <c r="BB2090" s="296" t="str">
        <f t="shared" si="618"/>
        <v/>
      </c>
      <c r="BC2090" t="str">
        <f t="shared" si="611"/>
        <v/>
      </c>
      <c r="BF2090" s="332">
        <v>45020</v>
      </c>
      <c r="BG2090" s="2" t="s">
        <v>115</v>
      </c>
      <c r="BH2090" s="2" t="s">
        <v>137</v>
      </c>
      <c r="BI2090" s="323">
        <v>45108</v>
      </c>
      <c r="BJ2090" s="323">
        <v>45199</v>
      </c>
      <c r="BK2090" s="324">
        <v>2208</v>
      </c>
      <c r="BL2090" s="325">
        <v>132.04</v>
      </c>
      <c r="BM2090" s="274">
        <f t="shared" si="612"/>
        <v>0.98479000000000005</v>
      </c>
      <c r="BN2090" s="326">
        <f t="shared" si="619"/>
        <v>134.07934686582925</v>
      </c>
      <c r="BO2090" s="296" t="str">
        <f t="shared" si="620"/>
        <v/>
      </c>
      <c r="BP2090" t="str">
        <f t="shared" si="613"/>
        <v/>
      </c>
      <c r="BR2090" s="332">
        <v>44994</v>
      </c>
      <c r="BS2090" s="2" t="s">
        <v>108</v>
      </c>
      <c r="BT2090" s="2" t="s">
        <v>155</v>
      </c>
      <c r="BU2090" s="323">
        <v>48214</v>
      </c>
      <c r="BV2090" s="323">
        <v>48579</v>
      </c>
      <c r="BW2090" s="324">
        <v>8784</v>
      </c>
      <c r="BX2090" s="325">
        <v>97.88</v>
      </c>
      <c r="BY2090" s="274">
        <f t="shared" si="614"/>
        <v>0.99051</v>
      </c>
      <c r="BZ2090" s="326">
        <f t="shared" si="621"/>
        <v>98.817780739215152</v>
      </c>
      <c r="CA2090" s="296" t="str">
        <f t="shared" si="622"/>
        <v/>
      </c>
    </row>
    <row r="2091" spans="34:79" x14ac:dyDescent="0.25">
      <c r="AH2091" s="332">
        <v>44634</v>
      </c>
      <c r="AI2091" s="2" t="s">
        <v>108</v>
      </c>
      <c r="AJ2091" s="2" t="s">
        <v>155</v>
      </c>
      <c r="AK2091" s="323">
        <v>48214</v>
      </c>
      <c r="AL2091" s="323">
        <v>48579</v>
      </c>
      <c r="AM2091" s="324">
        <v>8784</v>
      </c>
      <c r="AN2091" s="325">
        <v>87.74</v>
      </c>
      <c r="AO2091" s="274">
        <f t="shared" si="609"/>
        <v>1.02458</v>
      </c>
      <c r="AP2091" s="326">
        <f t="shared" si="615"/>
        <v>85.63508950008783</v>
      </c>
      <c r="AQ2091" s="296" t="str">
        <f t="shared" si="616"/>
        <v/>
      </c>
      <c r="AS2091" s="332">
        <v>44658</v>
      </c>
      <c r="AT2091" s="2" t="s">
        <v>115</v>
      </c>
      <c r="AU2091" s="2" t="s">
        <v>186</v>
      </c>
      <c r="AV2091" s="323">
        <v>44835</v>
      </c>
      <c r="AW2091" s="323">
        <v>44926</v>
      </c>
      <c r="AX2091" s="324">
        <v>2209</v>
      </c>
      <c r="AY2091" s="325">
        <v>262.5</v>
      </c>
      <c r="AZ2091" s="274">
        <f t="shared" si="610"/>
        <v>1.02172</v>
      </c>
      <c r="BA2091" s="326">
        <f t="shared" si="617"/>
        <v>256.91970402850097</v>
      </c>
      <c r="BB2091" s="296" t="str">
        <f t="shared" si="618"/>
        <v/>
      </c>
      <c r="BC2091" t="str">
        <f t="shared" si="611"/>
        <v/>
      </c>
      <c r="BF2091" s="332">
        <v>45020</v>
      </c>
      <c r="BG2091" s="2" t="s">
        <v>115</v>
      </c>
      <c r="BH2091" s="2" t="s">
        <v>116</v>
      </c>
      <c r="BI2091" s="323">
        <v>45200</v>
      </c>
      <c r="BJ2091" s="323">
        <v>45291</v>
      </c>
      <c r="BK2091" s="324">
        <v>2209</v>
      </c>
      <c r="BL2091" s="325">
        <v>161.62</v>
      </c>
      <c r="BM2091" s="274">
        <f t="shared" si="612"/>
        <v>0.98479000000000005</v>
      </c>
      <c r="BN2091" s="326">
        <f t="shared" si="619"/>
        <v>164.11620751632327</v>
      </c>
      <c r="BO2091" s="296">
        <f t="shared" si="620"/>
        <v>164.11620751632327</v>
      </c>
      <c r="BP2091">
        <f t="shared" si="613"/>
        <v>1</v>
      </c>
      <c r="BR2091" s="332">
        <v>44994</v>
      </c>
      <c r="BS2091" s="2" t="s">
        <v>108</v>
      </c>
      <c r="BT2091" s="2" t="s">
        <v>158</v>
      </c>
      <c r="BU2091" s="323">
        <v>48580</v>
      </c>
      <c r="BV2091" s="323">
        <v>48944</v>
      </c>
      <c r="BW2091" s="324">
        <v>8760</v>
      </c>
      <c r="BX2091" s="325">
        <v>97.81</v>
      </c>
      <c r="BY2091" s="274">
        <f t="shared" si="614"/>
        <v>0.99051</v>
      </c>
      <c r="BZ2091" s="326">
        <f t="shared" si="621"/>
        <v>98.747110074608031</v>
      </c>
      <c r="CA2091" s="296" t="str">
        <f t="shared" si="622"/>
        <v/>
      </c>
    </row>
    <row r="2092" spans="34:79" x14ac:dyDescent="0.25">
      <c r="AH2092" s="332">
        <v>44631</v>
      </c>
      <c r="AI2092" s="2" t="s">
        <v>108</v>
      </c>
      <c r="AJ2092" s="2" t="s">
        <v>110</v>
      </c>
      <c r="AK2092" s="323">
        <v>44927</v>
      </c>
      <c r="AL2092" s="323">
        <v>45291</v>
      </c>
      <c r="AM2092" s="324">
        <v>8760</v>
      </c>
      <c r="AN2092" s="325">
        <v>168.85</v>
      </c>
      <c r="AO2092" s="274">
        <f t="shared" si="609"/>
        <v>1.02458</v>
      </c>
      <c r="AP2092" s="326">
        <f t="shared" si="615"/>
        <v>164.7992348084093</v>
      </c>
      <c r="AQ2092" s="296" t="str">
        <f t="shared" si="616"/>
        <v/>
      </c>
      <c r="AS2092" s="332">
        <v>44658</v>
      </c>
      <c r="AT2092" s="2" t="s">
        <v>115</v>
      </c>
      <c r="AU2092" s="2" t="s">
        <v>110</v>
      </c>
      <c r="AV2092" s="323">
        <v>44927</v>
      </c>
      <c r="AW2092" s="323">
        <v>45016</v>
      </c>
      <c r="AX2092" s="324">
        <v>2159</v>
      </c>
      <c r="AY2092" s="325">
        <v>248.57</v>
      </c>
      <c r="AZ2092" s="274">
        <f t="shared" si="610"/>
        <v>1.02172</v>
      </c>
      <c r="BA2092" s="326">
        <f t="shared" si="617"/>
        <v>243.28583173472185</v>
      </c>
      <c r="BB2092" s="296" t="str">
        <f t="shared" si="618"/>
        <v/>
      </c>
      <c r="BC2092" t="str">
        <f t="shared" si="611"/>
        <v/>
      </c>
      <c r="BF2092" s="332">
        <v>45020</v>
      </c>
      <c r="BG2092" s="2" t="s">
        <v>115</v>
      </c>
      <c r="BH2092" s="2" t="s">
        <v>111</v>
      </c>
      <c r="BI2092" s="323">
        <v>45292</v>
      </c>
      <c r="BJ2092" s="323">
        <v>45382</v>
      </c>
      <c r="BK2092" s="324">
        <v>2183</v>
      </c>
      <c r="BL2092" s="325">
        <v>170.96</v>
      </c>
      <c r="BM2092" s="274">
        <f t="shared" si="612"/>
        <v>0.98479000000000005</v>
      </c>
      <c r="BN2092" s="326">
        <f t="shared" si="619"/>
        <v>173.60046304288224</v>
      </c>
      <c r="BO2092" s="296">
        <f t="shared" si="620"/>
        <v>173.60046304288224</v>
      </c>
      <c r="BP2092">
        <f t="shared" si="613"/>
        <v>1</v>
      </c>
      <c r="BR2092" s="332">
        <v>44993</v>
      </c>
      <c r="BS2092" s="2" t="s">
        <v>108</v>
      </c>
      <c r="BT2092" s="2" t="s">
        <v>111</v>
      </c>
      <c r="BU2092" s="323">
        <v>45292</v>
      </c>
      <c r="BV2092" s="323">
        <v>45657</v>
      </c>
      <c r="BW2092" s="324">
        <v>8784</v>
      </c>
      <c r="BX2092" s="325">
        <v>139.15</v>
      </c>
      <c r="BY2092" s="274">
        <f t="shared" si="614"/>
        <v>0.99051</v>
      </c>
      <c r="BZ2092" s="326">
        <f t="shared" si="621"/>
        <v>140.48318542972814</v>
      </c>
      <c r="CA2092" s="296">
        <f t="shared" si="622"/>
        <v>140.48318542972814</v>
      </c>
    </row>
    <row r="2093" spans="34:79" x14ac:dyDescent="0.25">
      <c r="AH2093" s="332">
        <v>44631</v>
      </c>
      <c r="AI2093" s="2" t="s">
        <v>108</v>
      </c>
      <c r="AJ2093" s="2" t="s">
        <v>111</v>
      </c>
      <c r="AK2093" s="323">
        <v>45292</v>
      </c>
      <c r="AL2093" s="323">
        <v>45657</v>
      </c>
      <c r="AM2093" s="324">
        <v>8784</v>
      </c>
      <c r="AN2093" s="325">
        <v>116.72</v>
      </c>
      <c r="AO2093" s="274">
        <f t="shared" si="609"/>
        <v>1.02458</v>
      </c>
      <c r="AP2093" s="326">
        <f t="shared" si="615"/>
        <v>113.91985008491284</v>
      </c>
      <c r="AQ2093" s="296">
        <f t="shared" si="616"/>
        <v>113.91985008491284</v>
      </c>
      <c r="AS2093" s="332">
        <v>44658</v>
      </c>
      <c r="AT2093" s="2" t="s">
        <v>115</v>
      </c>
      <c r="AU2093" s="2" t="s">
        <v>134</v>
      </c>
      <c r="AV2093" s="323">
        <v>45017</v>
      </c>
      <c r="AW2093" s="323">
        <v>45107</v>
      </c>
      <c r="AX2093" s="324">
        <v>2184</v>
      </c>
      <c r="AY2093" s="325">
        <v>169.08</v>
      </c>
      <c r="AZ2093" s="274">
        <f t="shared" si="610"/>
        <v>1.02172</v>
      </c>
      <c r="BA2093" s="326">
        <f t="shared" si="617"/>
        <v>165.48565164624361</v>
      </c>
      <c r="BB2093" s="296" t="str">
        <f t="shared" si="618"/>
        <v/>
      </c>
      <c r="BC2093" t="str">
        <f t="shared" si="611"/>
        <v/>
      </c>
      <c r="BF2093" s="332">
        <v>45020</v>
      </c>
      <c r="BG2093" s="2" t="s">
        <v>115</v>
      </c>
      <c r="BH2093" s="2" t="s">
        <v>117</v>
      </c>
      <c r="BI2093" s="323">
        <v>45383</v>
      </c>
      <c r="BJ2093" s="323">
        <v>45473</v>
      </c>
      <c r="BK2093" s="324">
        <v>2184</v>
      </c>
      <c r="BL2093" s="325">
        <v>135.96</v>
      </c>
      <c r="BM2093" s="274">
        <f t="shared" si="612"/>
        <v>0.98479000000000005</v>
      </c>
      <c r="BN2093" s="326">
        <f t="shared" si="619"/>
        <v>138.05989094121588</v>
      </c>
      <c r="BO2093" s="296">
        <f t="shared" si="620"/>
        <v>138.05989094121588</v>
      </c>
      <c r="BP2093">
        <f t="shared" si="613"/>
        <v>1</v>
      </c>
      <c r="BR2093" s="332">
        <v>44993</v>
      </c>
      <c r="BS2093" s="2" t="s">
        <v>108</v>
      </c>
      <c r="BT2093" s="2" t="s">
        <v>135</v>
      </c>
      <c r="BU2093" s="323">
        <v>45658</v>
      </c>
      <c r="BV2093" s="323">
        <v>46022</v>
      </c>
      <c r="BW2093" s="324">
        <v>8760</v>
      </c>
      <c r="BX2093" s="325">
        <v>118.24</v>
      </c>
      <c r="BY2093" s="274">
        <f t="shared" si="614"/>
        <v>0.99051</v>
      </c>
      <c r="BZ2093" s="326">
        <f t="shared" si="621"/>
        <v>119.37284833065794</v>
      </c>
      <c r="CA2093" s="296" t="str">
        <f t="shared" si="622"/>
        <v/>
      </c>
    </row>
    <row r="2094" spans="34:79" x14ac:dyDescent="0.25">
      <c r="AH2094" s="332">
        <v>44631</v>
      </c>
      <c r="AI2094" s="2" t="s">
        <v>108</v>
      </c>
      <c r="AJ2094" s="2" t="s">
        <v>135</v>
      </c>
      <c r="AK2094" s="323">
        <v>45658</v>
      </c>
      <c r="AL2094" s="323">
        <v>46022</v>
      </c>
      <c r="AM2094" s="324">
        <v>8760</v>
      </c>
      <c r="AN2094" s="325">
        <v>93</v>
      </c>
      <c r="AO2094" s="274">
        <f t="shared" si="609"/>
        <v>1.02458</v>
      </c>
      <c r="AP2094" s="326">
        <f t="shared" si="615"/>
        <v>90.768900427492241</v>
      </c>
      <c r="AQ2094" s="296" t="str">
        <f t="shared" si="616"/>
        <v/>
      </c>
      <c r="AS2094" s="332">
        <v>44658</v>
      </c>
      <c r="AT2094" s="2" t="s">
        <v>115</v>
      </c>
      <c r="AU2094" s="2" t="s">
        <v>137</v>
      </c>
      <c r="AV2094" s="323">
        <v>45108</v>
      </c>
      <c r="AW2094" s="323">
        <v>45199</v>
      </c>
      <c r="AX2094" s="324">
        <v>2208</v>
      </c>
      <c r="AY2094" s="325">
        <v>161</v>
      </c>
      <c r="AZ2094" s="274">
        <f t="shared" si="610"/>
        <v>1.02172</v>
      </c>
      <c r="BA2094" s="326">
        <f t="shared" si="617"/>
        <v>157.57741847081394</v>
      </c>
      <c r="BB2094" s="296" t="str">
        <f t="shared" si="618"/>
        <v/>
      </c>
      <c r="BC2094" t="str">
        <f t="shared" si="611"/>
        <v/>
      </c>
      <c r="BF2094" s="332">
        <v>45020</v>
      </c>
      <c r="BG2094" s="2" t="s">
        <v>115</v>
      </c>
      <c r="BH2094" s="2" t="s">
        <v>118</v>
      </c>
      <c r="BI2094" s="323">
        <v>45474</v>
      </c>
      <c r="BJ2094" s="323">
        <v>45565</v>
      </c>
      <c r="BK2094" s="324">
        <v>2208</v>
      </c>
      <c r="BL2094" s="325">
        <v>138.31</v>
      </c>
      <c r="BM2094" s="274">
        <f t="shared" si="612"/>
        <v>0.98479000000000005</v>
      </c>
      <c r="BN2094" s="326">
        <f t="shared" si="619"/>
        <v>140.44618649661348</v>
      </c>
      <c r="BO2094" s="296">
        <f t="shared" si="620"/>
        <v>140.44618649661348</v>
      </c>
      <c r="BP2094">
        <f t="shared" si="613"/>
        <v>1</v>
      </c>
      <c r="BR2094" s="332">
        <v>44993</v>
      </c>
      <c r="BS2094" s="2" t="s">
        <v>108</v>
      </c>
      <c r="BT2094" s="2" t="s">
        <v>138</v>
      </c>
      <c r="BU2094" s="323">
        <v>46023</v>
      </c>
      <c r="BV2094" s="323">
        <v>46387</v>
      </c>
      <c r="BW2094" s="324">
        <v>8760</v>
      </c>
      <c r="BX2094" s="325">
        <v>106.35</v>
      </c>
      <c r="BY2094" s="274">
        <f t="shared" si="614"/>
        <v>0.99051</v>
      </c>
      <c r="BZ2094" s="326">
        <f t="shared" si="621"/>
        <v>107.36893115667685</v>
      </c>
      <c r="CA2094" s="296" t="str">
        <f t="shared" si="622"/>
        <v/>
      </c>
    </row>
    <row r="2095" spans="34:79" x14ac:dyDescent="0.25">
      <c r="AH2095" s="332">
        <v>44631</v>
      </c>
      <c r="AI2095" s="2" t="s">
        <v>108</v>
      </c>
      <c r="AJ2095" s="2" t="s">
        <v>138</v>
      </c>
      <c r="AK2095" s="323">
        <v>46023</v>
      </c>
      <c r="AL2095" s="323">
        <v>46387</v>
      </c>
      <c r="AM2095" s="324">
        <v>8760</v>
      </c>
      <c r="AN2095" s="325">
        <v>91.5</v>
      </c>
      <c r="AO2095" s="274">
        <f t="shared" si="609"/>
        <v>1.02458</v>
      </c>
      <c r="AP2095" s="326">
        <f t="shared" si="615"/>
        <v>89.304885904468165</v>
      </c>
      <c r="AQ2095" s="296" t="str">
        <f t="shared" si="616"/>
        <v/>
      </c>
      <c r="AS2095" s="332">
        <v>44658</v>
      </c>
      <c r="AT2095" s="2" t="s">
        <v>115</v>
      </c>
      <c r="AU2095" s="2" t="s">
        <v>116</v>
      </c>
      <c r="AV2095" s="323">
        <v>45200</v>
      </c>
      <c r="AW2095" s="323">
        <v>45291</v>
      </c>
      <c r="AX2095" s="324">
        <v>2209</v>
      </c>
      <c r="AY2095" s="325">
        <v>188</v>
      </c>
      <c r="AZ2095" s="274">
        <f t="shared" si="610"/>
        <v>1.02172</v>
      </c>
      <c r="BA2095" s="326">
        <f t="shared" si="617"/>
        <v>184.00344517088831</v>
      </c>
      <c r="BB2095" s="296" t="str">
        <f t="shared" si="618"/>
        <v/>
      </c>
      <c r="BC2095">
        <f t="shared" si="611"/>
        <v>1</v>
      </c>
      <c r="BF2095" s="332">
        <v>45020</v>
      </c>
      <c r="BG2095" s="2" t="s">
        <v>115</v>
      </c>
      <c r="BH2095" s="2" t="s">
        <v>140</v>
      </c>
      <c r="BI2095" s="323">
        <v>45566</v>
      </c>
      <c r="BJ2095" s="323">
        <v>45657</v>
      </c>
      <c r="BK2095" s="324">
        <v>2209</v>
      </c>
      <c r="BL2095" s="325">
        <v>163.38999999999999</v>
      </c>
      <c r="BM2095" s="274">
        <f t="shared" si="612"/>
        <v>0.98479000000000005</v>
      </c>
      <c r="BN2095" s="326">
        <f t="shared" si="619"/>
        <v>165.91354501975039</v>
      </c>
      <c r="BO2095" s="296" t="str">
        <f t="shared" si="620"/>
        <v/>
      </c>
      <c r="BP2095" t="str">
        <f t="shared" si="613"/>
        <v/>
      </c>
      <c r="BR2095" s="332">
        <v>44993</v>
      </c>
      <c r="BS2095" s="2" t="s">
        <v>108</v>
      </c>
      <c r="BT2095" s="2" t="s">
        <v>141</v>
      </c>
      <c r="BU2095" s="323">
        <v>46388</v>
      </c>
      <c r="BV2095" s="323">
        <v>46752</v>
      </c>
      <c r="BW2095" s="324">
        <v>8760</v>
      </c>
      <c r="BX2095" s="325">
        <v>101.52</v>
      </c>
      <c r="BY2095" s="274">
        <f t="shared" si="614"/>
        <v>0.99051</v>
      </c>
      <c r="BZ2095" s="326">
        <f t="shared" si="621"/>
        <v>102.49265529878546</v>
      </c>
      <c r="CA2095" s="296" t="str">
        <f t="shared" si="622"/>
        <v/>
      </c>
    </row>
    <row r="2096" spans="34:79" x14ac:dyDescent="0.25">
      <c r="AH2096" s="332">
        <v>44631</v>
      </c>
      <c r="AI2096" s="2" t="s">
        <v>108</v>
      </c>
      <c r="AJ2096" s="2" t="s">
        <v>141</v>
      </c>
      <c r="AK2096" s="323">
        <v>46388</v>
      </c>
      <c r="AL2096" s="323">
        <v>46752</v>
      </c>
      <c r="AM2096" s="324">
        <v>8760</v>
      </c>
      <c r="AN2096" s="325">
        <v>89.35</v>
      </c>
      <c r="AO2096" s="274">
        <f t="shared" si="609"/>
        <v>1.02458</v>
      </c>
      <c r="AP2096" s="326">
        <f t="shared" si="615"/>
        <v>87.206465088133669</v>
      </c>
      <c r="AQ2096" s="296" t="str">
        <f t="shared" si="616"/>
        <v/>
      </c>
      <c r="AS2096" s="332">
        <v>44658</v>
      </c>
      <c r="AT2096" s="2" t="s">
        <v>115</v>
      </c>
      <c r="AU2096" s="2" t="s">
        <v>111</v>
      </c>
      <c r="AV2096" s="323">
        <v>45292</v>
      </c>
      <c r="AW2096" s="323">
        <v>45382</v>
      </c>
      <c r="AX2096" s="324">
        <v>2183</v>
      </c>
      <c r="AY2096" s="325">
        <v>179.53</v>
      </c>
      <c r="AZ2096" s="274">
        <f t="shared" si="610"/>
        <v>1.02172</v>
      </c>
      <c r="BA2096" s="326">
        <f t="shared" si="617"/>
        <v>175.71350272090203</v>
      </c>
      <c r="BB2096" s="296" t="str">
        <f t="shared" si="618"/>
        <v/>
      </c>
      <c r="BC2096">
        <f t="shared" si="611"/>
        <v>1</v>
      </c>
      <c r="BF2096" s="332">
        <v>45020</v>
      </c>
      <c r="BG2096" s="2" t="s">
        <v>115</v>
      </c>
      <c r="BH2096" s="2" t="s">
        <v>135</v>
      </c>
      <c r="BI2096" s="323">
        <v>45658</v>
      </c>
      <c r="BJ2096" s="323">
        <v>45747</v>
      </c>
      <c r="BK2096" s="324">
        <v>2159</v>
      </c>
      <c r="BL2096" s="325">
        <v>162.96</v>
      </c>
      <c r="BM2096" s="274">
        <f t="shared" si="612"/>
        <v>0.98479000000000005</v>
      </c>
      <c r="BN2096" s="326">
        <f t="shared" si="619"/>
        <v>165.4769037053585</v>
      </c>
      <c r="BO2096" s="296" t="str">
        <f t="shared" si="620"/>
        <v/>
      </c>
      <c r="BP2096" t="str">
        <f t="shared" si="613"/>
        <v/>
      </c>
      <c r="BR2096" s="332">
        <v>44993</v>
      </c>
      <c r="BS2096" s="2" t="s">
        <v>108</v>
      </c>
      <c r="BT2096" s="2" t="s">
        <v>143</v>
      </c>
      <c r="BU2096" s="323">
        <v>46753</v>
      </c>
      <c r="BV2096" s="323">
        <v>47118</v>
      </c>
      <c r="BW2096" s="324">
        <v>8784</v>
      </c>
      <c r="BX2096" s="325">
        <v>99.72</v>
      </c>
      <c r="BY2096" s="274">
        <f t="shared" si="614"/>
        <v>0.99051</v>
      </c>
      <c r="BZ2096" s="326">
        <f t="shared" si="621"/>
        <v>100.6754096374595</v>
      </c>
      <c r="CA2096" s="296" t="str">
        <f t="shared" si="622"/>
        <v/>
      </c>
    </row>
    <row r="2097" spans="34:79" x14ac:dyDescent="0.25">
      <c r="AH2097" s="332">
        <v>44631</v>
      </c>
      <c r="AI2097" s="2" t="s">
        <v>108</v>
      </c>
      <c r="AJ2097" s="2" t="s">
        <v>143</v>
      </c>
      <c r="AK2097" s="323">
        <v>46753</v>
      </c>
      <c r="AL2097" s="323">
        <v>47118</v>
      </c>
      <c r="AM2097" s="324">
        <v>8784</v>
      </c>
      <c r="AN2097" s="325">
        <v>89.21</v>
      </c>
      <c r="AO2097" s="274">
        <f t="shared" si="609"/>
        <v>1.02458</v>
      </c>
      <c r="AP2097" s="326">
        <f t="shared" si="615"/>
        <v>87.069823732651415</v>
      </c>
      <c r="AQ2097" s="296" t="str">
        <f t="shared" si="616"/>
        <v/>
      </c>
      <c r="AS2097" s="332">
        <v>44658</v>
      </c>
      <c r="AT2097" s="2" t="s">
        <v>115</v>
      </c>
      <c r="AU2097" s="2" t="s">
        <v>117</v>
      </c>
      <c r="AV2097" s="323">
        <v>45383</v>
      </c>
      <c r="AW2097" s="323">
        <v>45473</v>
      </c>
      <c r="AX2097" s="324">
        <v>2184</v>
      </c>
      <c r="AY2097" s="325">
        <v>110.31</v>
      </c>
      <c r="AZ2097" s="274">
        <f t="shared" si="610"/>
        <v>1.02172</v>
      </c>
      <c r="BA2097" s="326">
        <f t="shared" si="617"/>
        <v>107.96500019574835</v>
      </c>
      <c r="BB2097" s="296" t="str">
        <f t="shared" si="618"/>
        <v/>
      </c>
      <c r="BC2097">
        <f t="shared" si="611"/>
        <v>1</v>
      </c>
      <c r="BF2097" s="332">
        <v>45020</v>
      </c>
      <c r="BG2097" s="2" t="s">
        <v>115</v>
      </c>
      <c r="BH2097" s="2" t="s">
        <v>145</v>
      </c>
      <c r="BI2097" s="323">
        <v>45748</v>
      </c>
      <c r="BJ2097" s="323">
        <v>45838</v>
      </c>
      <c r="BK2097" s="324">
        <v>2184</v>
      </c>
      <c r="BL2097" s="325">
        <v>108.93</v>
      </c>
      <c r="BM2097" s="274">
        <f t="shared" si="612"/>
        <v>0.98479000000000005</v>
      </c>
      <c r="BN2097" s="326">
        <f t="shared" si="619"/>
        <v>110.61241482955757</v>
      </c>
      <c r="BO2097" s="296" t="str">
        <f t="shared" si="620"/>
        <v/>
      </c>
      <c r="BP2097" t="str">
        <f t="shared" si="613"/>
        <v/>
      </c>
      <c r="BR2097" s="332">
        <v>44993</v>
      </c>
      <c r="BS2097" s="2" t="s">
        <v>108</v>
      </c>
      <c r="BT2097" s="2" t="s">
        <v>146</v>
      </c>
      <c r="BU2097" s="323">
        <v>47119</v>
      </c>
      <c r="BV2097" s="323">
        <v>47483</v>
      </c>
      <c r="BW2097" s="324">
        <v>8760</v>
      </c>
      <c r="BX2097" s="325">
        <v>97.78</v>
      </c>
      <c r="BY2097" s="274">
        <f t="shared" si="614"/>
        <v>0.99051</v>
      </c>
      <c r="BZ2097" s="326">
        <f t="shared" si="621"/>
        <v>98.716822646919269</v>
      </c>
      <c r="CA2097" s="296" t="str">
        <f t="shared" si="622"/>
        <v/>
      </c>
    </row>
    <row r="2098" spans="34:79" x14ac:dyDescent="0.25">
      <c r="AH2098" s="332">
        <v>44631</v>
      </c>
      <c r="AI2098" s="2" t="s">
        <v>108</v>
      </c>
      <c r="AJ2098" s="2" t="s">
        <v>146</v>
      </c>
      <c r="AK2098" s="323">
        <v>47119</v>
      </c>
      <c r="AL2098" s="323">
        <v>47483</v>
      </c>
      <c r="AM2098" s="324">
        <v>8760</v>
      </c>
      <c r="AN2098" s="325">
        <v>88.57</v>
      </c>
      <c r="AO2098" s="274">
        <f t="shared" si="609"/>
        <v>1.02458</v>
      </c>
      <c r="AP2098" s="326">
        <f t="shared" si="615"/>
        <v>86.445177536161154</v>
      </c>
      <c r="AQ2098" s="296" t="str">
        <f t="shared" si="616"/>
        <v/>
      </c>
      <c r="AS2098" s="332">
        <v>44658</v>
      </c>
      <c r="AT2098" s="2" t="s">
        <v>115</v>
      </c>
      <c r="AU2098" s="2" t="s">
        <v>118</v>
      </c>
      <c r="AV2098" s="323">
        <v>45474</v>
      </c>
      <c r="AW2098" s="323">
        <v>45565</v>
      </c>
      <c r="AX2098" s="324">
        <v>2208</v>
      </c>
      <c r="AY2098" s="325">
        <v>108.77</v>
      </c>
      <c r="AZ2098" s="274">
        <f t="shared" si="610"/>
        <v>1.02172</v>
      </c>
      <c r="BA2098" s="326">
        <f t="shared" si="617"/>
        <v>106.45773793211447</v>
      </c>
      <c r="BB2098" s="296" t="str">
        <f t="shared" si="618"/>
        <v/>
      </c>
      <c r="BC2098">
        <f t="shared" si="611"/>
        <v>1</v>
      </c>
      <c r="BF2098" s="332">
        <v>45020</v>
      </c>
      <c r="BG2098" s="2" t="s">
        <v>115</v>
      </c>
      <c r="BH2098" s="2" t="s">
        <v>148</v>
      </c>
      <c r="BI2098" s="323">
        <v>45839</v>
      </c>
      <c r="BJ2098" s="323">
        <v>45930</v>
      </c>
      <c r="BK2098" s="324">
        <v>2208</v>
      </c>
      <c r="BL2098" s="325">
        <v>106.8</v>
      </c>
      <c r="BM2098" s="274">
        <f t="shared" si="612"/>
        <v>0.98479000000000005</v>
      </c>
      <c r="BN2098" s="326">
        <f t="shared" si="619"/>
        <v>108.44951715594186</v>
      </c>
      <c r="BO2098" s="296" t="str">
        <f t="shared" si="620"/>
        <v/>
      </c>
      <c r="BP2098" t="str">
        <f t="shared" si="613"/>
        <v/>
      </c>
      <c r="BR2098" s="332">
        <v>44993</v>
      </c>
      <c r="BS2098" s="2" t="s">
        <v>108</v>
      </c>
      <c r="BT2098" s="2" t="s">
        <v>149</v>
      </c>
      <c r="BU2098" s="323">
        <v>47484</v>
      </c>
      <c r="BV2098" s="323">
        <v>47848</v>
      </c>
      <c r="BW2098" s="324">
        <v>8760</v>
      </c>
      <c r="BX2098" s="325">
        <v>97.7</v>
      </c>
      <c r="BY2098" s="274">
        <f t="shared" si="614"/>
        <v>0.99051</v>
      </c>
      <c r="BZ2098" s="326">
        <f t="shared" si="621"/>
        <v>98.636056173082551</v>
      </c>
      <c r="CA2098" s="296" t="str">
        <f t="shared" si="622"/>
        <v/>
      </c>
    </row>
    <row r="2099" spans="34:79" x14ac:dyDescent="0.25">
      <c r="AH2099" s="332">
        <v>44631</v>
      </c>
      <c r="AI2099" s="2" t="s">
        <v>108</v>
      </c>
      <c r="AJ2099" s="2" t="s">
        <v>149</v>
      </c>
      <c r="AK2099" s="323">
        <v>47484</v>
      </c>
      <c r="AL2099" s="323">
        <v>47848</v>
      </c>
      <c r="AM2099" s="324">
        <v>8760</v>
      </c>
      <c r="AN2099" s="325">
        <v>88.01</v>
      </c>
      <c r="AO2099" s="274">
        <f t="shared" si="609"/>
        <v>1.02458</v>
      </c>
      <c r="AP2099" s="326">
        <f t="shared" si="615"/>
        <v>85.898612114232179</v>
      </c>
      <c r="AQ2099" s="296" t="str">
        <f t="shared" si="616"/>
        <v/>
      </c>
      <c r="AS2099" s="332">
        <v>44658</v>
      </c>
      <c r="AT2099" s="2" t="s">
        <v>115</v>
      </c>
      <c r="AU2099" s="2" t="s">
        <v>140</v>
      </c>
      <c r="AV2099" s="323">
        <v>45566</v>
      </c>
      <c r="AW2099" s="323">
        <v>45657</v>
      </c>
      <c r="AX2099" s="324">
        <v>2209</v>
      </c>
      <c r="AY2099" s="325">
        <v>135.66</v>
      </c>
      <c r="AZ2099" s="274">
        <f t="shared" si="610"/>
        <v>1.02172</v>
      </c>
      <c r="BA2099" s="326">
        <f t="shared" si="617"/>
        <v>132.7761030419293</v>
      </c>
      <c r="BB2099" s="296" t="str">
        <f t="shared" si="618"/>
        <v/>
      </c>
      <c r="BC2099" t="str">
        <f t="shared" si="611"/>
        <v/>
      </c>
      <c r="BF2099" s="332">
        <v>45020</v>
      </c>
      <c r="BG2099" s="2" t="s">
        <v>115</v>
      </c>
      <c r="BH2099" s="2" t="s">
        <v>152</v>
      </c>
      <c r="BI2099" s="323">
        <v>45931</v>
      </c>
      <c r="BJ2099" s="323">
        <v>46022</v>
      </c>
      <c r="BK2099" s="324">
        <v>2209</v>
      </c>
      <c r="BL2099" s="325">
        <v>145.72999999999999</v>
      </c>
      <c r="BM2099" s="274">
        <f t="shared" si="612"/>
        <v>0.98479000000000005</v>
      </c>
      <c r="BN2099" s="326">
        <f t="shared" si="619"/>
        <v>147.98078778216674</v>
      </c>
      <c r="BO2099" s="296" t="str">
        <f t="shared" si="620"/>
        <v/>
      </c>
      <c r="BP2099" t="str">
        <f t="shared" si="613"/>
        <v/>
      </c>
      <c r="BR2099" s="332">
        <v>44993</v>
      </c>
      <c r="BS2099" s="2" t="s">
        <v>108</v>
      </c>
      <c r="BT2099" s="2" t="s">
        <v>153</v>
      </c>
      <c r="BU2099" s="323">
        <v>47849</v>
      </c>
      <c r="BV2099" s="323">
        <v>48213</v>
      </c>
      <c r="BW2099" s="324">
        <v>8760</v>
      </c>
      <c r="BX2099" s="325">
        <v>97.7</v>
      </c>
      <c r="BY2099" s="274">
        <f t="shared" si="614"/>
        <v>0.99051</v>
      </c>
      <c r="BZ2099" s="326">
        <f t="shared" si="621"/>
        <v>98.636056173082551</v>
      </c>
      <c r="CA2099" s="296" t="str">
        <f t="shared" si="622"/>
        <v/>
      </c>
    </row>
    <row r="2100" spans="34:79" x14ac:dyDescent="0.25">
      <c r="AH2100" s="332">
        <v>44631</v>
      </c>
      <c r="AI2100" s="2" t="s">
        <v>108</v>
      </c>
      <c r="AJ2100" s="2" t="s">
        <v>153</v>
      </c>
      <c r="AK2100" s="323">
        <v>47849</v>
      </c>
      <c r="AL2100" s="323">
        <v>48213</v>
      </c>
      <c r="AM2100" s="324">
        <v>8760</v>
      </c>
      <c r="AN2100" s="325">
        <v>87.44</v>
      </c>
      <c r="AO2100" s="274">
        <f t="shared" si="609"/>
        <v>1.02458</v>
      </c>
      <c r="AP2100" s="326">
        <f t="shared" si="615"/>
        <v>85.342286595483017</v>
      </c>
      <c r="AQ2100" s="296" t="str">
        <f t="shared" si="616"/>
        <v/>
      </c>
      <c r="AS2100" s="332">
        <v>44658</v>
      </c>
      <c r="AT2100" s="2" t="s">
        <v>115</v>
      </c>
      <c r="AU2100" s="2" t="s">
        <v>135</v>
      </c>
      <c r="AV2100" s="323">
        <v>45658</v>
      </c>
      <c r="AW2100" s="323">
        <v>45747</v>
      </c>
      <c r="AX2100" s="324">
        <v>2159</v>
      </c>
      <c r="AY2100" s="325"/>
      <c r="AZ2100" s="274">
        <f t="shared" si="610"/>
        <v>1.02172</v>
      </c>
      <c r="BA2100" s="326" t="str">
        <f t="shared" si="617"/>
        <v/>
      </c>
      <c r="BB2100" s="296" t="str">
        <f t="shared" si="618"/>
        <v/>
      </c>
      <c r="BC2100" t="str">
        <f t="shared" si="611"/>
        <v/>
      </c>
      <c r="BF2100" s="332">
        <v>45020</v>
      </c>
      <c r="BG2100" s="2" t="s">
        <v>115</v>
      </c>
      <c r="BH2100" s="2" t="s">
        <v>138</v>
      </c>
      <c r="BI2100" s="323">
        <v>46023</v>
      </c>
      <c r="BJ2100" s="323">
        <v>46112</v>
      </c>
      <c r="BK2100" s="324">
        <v>2159</v>
      </c>
      <c r="BL2100" s="325"/>
      <c r="BM2100" s="274">
        <f t="shared" si="612"/>
        <v>0.98479000000000005</v>
      </c>
      <c r="BN2100" s="326" t="str">
        <f t="shared" si="619"/>
        <v/>
      </c>
      <c r="BO2100" s="296" t="str">
        <f t="shared" si="620"/>
        <v/>
      </c>
      <c r="BP2100" t="str">
        <f t="shared" si="613"/>
        <v/>
      </c>
      <c r="BR2100" s="332">
        <v>44993</v>
      </c>
      <c r="BS2100" s="2" t="s">
        <v>108</v>
      </c>
      <c r="BT2100" s="2" t="s">
        <v>155</v>
      </c>
      <c r="BU2100" s="323">
        <v>48214</v>
      </c>
      <c r="BV2100" s="323">
        <v>48579</v>
      </c>
      <c r="BW2100" s="324">
        <v>8784</v>
      </c>
      <c r="BX2100" s="325">
        <v>97.47</v>
      </c>
      <c r="BY2100" s="274">
        <f t="shared" si="614"/>
        <v>0.99051</v>
      </c>
      <c r="BZ2100" s="326">
        <f t="shared" si="621"/>
        <v>98.403852560802008</v>
      </c>
      <c r="CA2100" s="296" t="str">
        <f t="shared" si="622"/>
        <v/>
      </c>
    </row>
    <row r="2101" spans="34:79" x14ac:dyDescent="0.25">
      <c r="AH2101" s="332">
        <v>44631</v>
      </c>
      <c r="AI2101" s="2" t="s">
        <v>108</v>
      </c>
      <c r="AJ2101" s="2" t="s">
        <v>155</v>
      </c>
      <c r="AK2101" s="323">
        <v>48214</v>
      </c>
      <c r="AL2101" s="323">
        <v>48579</v>
      </c>
      <c r="AM2101" s="324">
        <v>8784</v>
      </c>
      <c r="AN2101" s="325">
        <v>86.86</v>
      </c>
      <c r="AO2101" s="274">
        <f t="shared" si="609"/>
        <v>1.02458</v>
      </c>
      <c r="AP2101" s="326">
        <f t="shared" si="615"/>
        <v>84.77620097991371</v>
      </c>
      <c r="AQ2101" s="296" t="str">
        <f t="shared" si="616"/>
        <v/>
      </c>
      <c r="AS2101" s="332">
        <v>44657</v>
      </c>
      <c r="AT2101" s="2" t="s">
        <v>115</v>
      </c>
      <c r="AU2101" s="2" t="s">
        <v>200</v>
      </c>
      <c r="AV2101" s="323">
        <v>44743</v>
      </c>
      <c r="AW2101" s="323">
        <v>44834</v>
      </c>
      <c r="AX2101" s="324">
        <v>2208</v>
      </c>
      <c r="AY2101" s="325">
        <v>256.75</v>
      </c>
      <c r="AZ2101" s="274">
        <f t="shared" si="610"/>
        <v>1.02172</v>
      </c>
      <c r="BA2101" s="326">
        <f t="shared" si="617"/>
        <v>251.29193908311476</v>
      </c>
      <c r="BB2101" s="296" t="str">
        <f t="shared" si="618"/>
        <v/>
      </c>
      <c r="BC2101" t="str">
        <f t="shared" si="611"/>
        <v/>
      </c>
      <c r="BF2101" s="332">
        <v>45019</v>
      </c>
      <c r="BG2101" s="2" t="s">
        <v>115</v>
      </c>
      <c r="BH2101" s="2" t="s">
        <v>137</v>
      </c>
      <c r="BI2101" s="323">
        <v>45108</v>
      </c>
      <c r="BJ2101" s="323">
        <v>45199</v>
      </c>
      <c r="BK2101" s="324">
        <v>2208</v>
      </c>
      <c r="BL2101" s="325">
        <v>140.55000000000001</v>
      </c>
      <c r="BM2101" s="274">
        <f t="shared" si="612"/>
        <v>0.98479000000000005</v>
      </c>
      <c r="BN2101" s="326">
        <f t="shared" si="619"/>
        <v>142.72078311112014</v>
      </c>
      <c r="BO2101" s="296" t="str">
        <f t="shared" si="620"/>
        <v/>
      </c>
      <c r="BP2101" t="str">
        <f t="shared" si="613"/>
        <v/>
      </c>
      <c r="BR2101" s="332">
        <v>44993</v>
      </c>
      <c r="BS2101" s="2" t="s">
        <v>108</v>
      </c>
      <c r="BT2101" s="2" t="s">
        <v>158</v>
      </c>
      <c r="BU2101" s="323">
        <v>48580</v>
      </c>
      <c r="BV2101" s="323">
        <v>48944</v>
      </c>
      <c r="BW2101" s="324">
        <v>8760</v>
      </c>
      <c r="BX2101" s="325">
        <v>97.4</v>
      </c>
      <c r="BY2101" s="274">
        <f t="shared" si="614"/>
        <v>0.99051</v>
      </c>
      <c r="BZ2101" s="326">
        <f t="shared" si="621"/>
        <v>98.333181896194901</v>
      </c>
      <c r="CA2101" s="296" t="str">
        <f t="shared" si="622"/>
        <v/>
      </c>
    </row>
    <row r="2102" spans="34:79" x14ac:dyDescent="0.25">
      <c r="AH2102" s="332">
        <v>44630</v>
      </c>
      <c r="AI2102" s="2" t="s">
        <v>108</v>
      </c>
      <c r="AJ2102" s="2" t="s">
        <v>110</v>
      </c>
      <c r="AK2102" s="323">
        <v>44927</v>
      </c>
      <c r="AL2102" s="323">
        <v>45291</v>
      </c>
      <c r="AM2102" s="324">
        <v>8760</v>
      </c>
      <c r="AN2102" s="325">
        <v>167.15</v>
      </c>
      <c r="AO2102" s="274">
        <f t="shared" si="609"/>
        <v>1.02458</v>
      </c>
      <c r="AP2102" s="326">
        <f t="shared" si="615"/>
        <v>163.14001834898201</v>
      </c>
      <c r="AQ2102" s="296" t="str">
        <f t="shared" si="616"/>
        <v/>
      </c>
      <c r="AS2102" s="332">
        <v>44657</v>
      </c>
      <c r="AT2102" s="2" t="s">
        <v>115</v>
      </c>
      <c r="AU2102" s="2" t="s">
        <v>186</v>
      </c>
      <c r="AV2102" s="323">
        <v>44835</v>
      </c>
      <c r="AW2102" s="323">
        <v>44926</v>
      </c>
      <c r="AX2102" s="324">
        <v>2209</v>
      </c>
      <c r="AY2102" s="325">
        <v>264</v>
      </c>
      <c r="AZ2102" s="274">
        <f t="shared" si="610"/>
        <v>1.02172</v>
      </c>
      <c r="BA2102" s="326">
        <f t="shared" si="617"/>
        <v>258.38781662294957</v>
      </c>
      <c r="BB2102" s="296" t="str">
        <f t="shared" si="618"/>
        <v/>
      </c>
      <c r="BC2102" t="str">
        <f t="shared" si="611"/>
        <v/>
      </c>
      <c r="BF2102" s="332">
        <v>45019</v>
      </c>
      <c r="BG2102" s="2" t="s">
        <v>115</v>
      </c>
      <c r="BH2102" s="2" t="s">
        <v>116</v>
      </c>
      <c r="BI2102" s="323">
        <v>45200</v>
      </c>
      <c r="BJ2102" s="323">
        <v>45291</v>
      </c>
      <c r="BK2102" s="324">
        <v>2209</v>
      </c>
      <c r="BL2102" s="325">
        <v>169.68</v>
      </c>
      <c r="BM2102" s="274">
        <f t="shared" si="612"/>
        <v>0.98479000000000005</v>
      </c>
      <c r="BN2102" s="326">
        <f t="shared" si="619"/>
        <v>172.30069354887843</v>
      </c>
      <c r="BO2102" s="296">
        <f t="shared" si="620"/>
        <v>172.30069354887843</v>
      </c>
      <c r="BP2102">
        <f t="shared" si="613"/>
        <v>1</v>
      </c>
      <c r="BR2102" s="332">
        <v>44992</v>
      </c>
      <c r="BS2102" s="2" t="s">
        <v>108</v>
      </c>
      <c r="BT2102" s="2" t="s">
        <v>111</v>
      </c>
      <c r="BU2102" s="323">
        <v>45292</v>
      </c>
      <c r="BV2102" s="323">
        <v>45657</v>
      </c>
      <c r="BW2102" s="324">
        <v>8784</v>
      </c>
      <c r="BX2102" s="325">
        <v>135.88</v>
      </c>
      <c r="BY2102" s="274">
        <f t="shared" si="614"/>
        <v>0.99051</v>
      </c>
      <c r="BZ2102" s="326">
        <f t="shared" si="621"/>
        <v>137.18185581165258</v>
      </c>
      <c r="CA2102" s="296">
        <f t="shared" si="622"/>
        <v>137.18185581165258</v>
      </c>
    </row>
    <row r="2103" spans="34:79" x14ac:dyDescent="0.25">
      <c r="AH2103" s="332">
        <v>44630</v>
      </c>
      <c r="AI2103" s="2" t="s">
        <v>108</v>
      </c>
      <c r="AJ2103" s="2" t="s">
        <v>111</v>
      </c>
      <c r="AK2103" s="323">
        <v>45292</v>
      </c>
      <c r="AL2103" s="323">
        <v>45657</v>
      </c>
      <c r="AM2103" s="324">
        <v>8784</v>
      </c>
      <c r="AN2103" s="325">
        <v>116.6</v>
      </c>
      <c r="AO2103" s="274">
        <f t="shared" si="609"/>
        <v>1.02458</v>
      </c>
      <c r="AP2103" s="326">
        <f t="shared" si="615"/>
        <v>113.8027289230709</v>
      </c>
      <c r="AQ2103" s="296">
        <f t="shared" si="616"/>
        <v>113.8027289230709</v>
      </c>
      <c r="AS2103" s="332">
        <v>44657</v>
      </c>
      <c r="AT2103" s="2" t="s">
        <v>115</v>
      </c>
      <c r="AU2103" s="2" t="s">
        <v>110</v>
      </c>
      <c r="AV2103" s="323">
        <v>44927</v>
      </c>
      <c r="AW2103" s="323">
        <v>45016</v>
      </c>
      <c r="AX2103" s="324">
        <v>2159</v>
      </c>
      <c r="AY2103" s="325">
        <v>249</v>
      </c>
      <c r="AZ2103" s="274">
        <f t="shared" si="610"/>
        <v>1.02172</v>
      </c>
      <c r="BA2103" s="326">
        <f t="shared" si="617"/>
        <v>243.70669067846379</v>
      </c>
      <c r="BB2103" s="296" t="str">
        <f t="shared" si="618"/>
        <v/>
      </c>
      <c r="BC2103" t="str">
        <f t="shared" si="611"/>
        <v/>
      </c>
      <c r="BF2103" s="332">
        <v>45019</v>
      </c>
      <c r="BG2103" s="2" t="s">
        <v>115</v>
      </c>
      <c r="BH2103" s="2" t="s">
        <v>111</v>
      </c>
      <c r="BI2103" s="323">
        <v>45292</v>
      </c>
      <c r="BJ2103" s="323">
        <v>45382</v>
      </c>
      <c r="BK2103" s="324">
        <v>2183</v>
      </c>
      <c r="BL2103" s="325">
        <v>180.07</v>
      </c>
      <c r="BM2103" s="274">
        <f t="shared" si="612"/>
        <v>0.98479000000000005</v>
      </c>
      <c r="BN2103" s="326">
        <f t="shared" si="619"/>
        <v>182.85116623848737</v>
      </c>
      <c r="BO2103" s="296">
        <f t="shared" si="620"/>
        <v>182.85116623848737</v>
      </c>
      <c r="BP2103">
        <f t="shared" si="613"/>
        <v>1</v>
      </c>
      <c r="BR2103" s="332">
        <v>44992</v>
      </c>
      <c r="BS2103" s="2" t="s">
        <v>108</v>
      </c>
      <c r="BT2103" s="2" t="s">
        <v>135</v>
      </c>
      <c r="BU2103" s="323">
        <v>45658</v>
      </c>
      <c r="BV2103" s="323">
        <v>46022</v>
      </c>
      <c r="BW2103" s="324">
        <v>8760</v>
      </c>
      <c r="BX2103" s="325">
        <v>116.56</v>
      </c>
      <c r="BY2103" s="274">
        <f t="shared" si="614"/>
        <v>0.99051</v>
      </c>
      <c r="BZ2103" s="326">
        <f t="shared" si="621"/>
        <v>117.67675238008702</v>
      </c>
      <c r="CA2103" s="296" t="str">
        <f t="shared" si="622"/>
        <v/>
      </c>
    </row>
    <row r="2104" spans="34:79" x14ac:dyDescent="0.25">
      <c r="AH2104" s="332">
        <v>44630</v>
      </c>
      <c r="AI2104" s="2" t="s">
        <v>108</v>
      </c>
      <c r="AJ2104" s="2" t="s">
        <v>135</v>
      </c>
      <c r="AK2104" s="323">
        <v>45658</v>
      </c>
      <c r="AL2104" s="323">
        <v>46022</v>
      </c>
      <c r="AM2104" s="324">
        <v>8760</v>
      </c>
      <c r="AN2104" s="325">
        <v>93.75</v>
      </c>
      <c r="AO2104" s="274">
        <f t="shared" si="609"/>
        <v>1.02458</v>
      </c>
      <c r="AP2104" s="326">
        <f t="shared" si="615"/>
        <v>91.500907689004265</v>
      </c>
      <c r="AQ2104" s="296" t="str">
        <f t="shared" si="616"/>
        <v/>
      </c>
      <c r="AS2104" s="332">
        <v>44657</v>
      </c>
      <c r="AT2104" s="2" t="s">
        <v>115</v>
      </c>
      <c r="AU2104" s="2" t="s">
        <v>134</v>
      </c>
      <c r="AV2104" s="323">
        <v>45017</v>
      </c>
      <c r="AW2104" s="323">
        <v>45107</v>
      </c>
      <c r="AX2104" s="324">
        <v>2184</v>
      </c>
      <c r="AY2104" s="325">
        <v>162.53</v>
      </c>
      <c r="AZ2104" s="274">
        <f t="shared" si="610"/>
        <v>1.02172</v>
      </c>
      <c r="BA2104" s="326">
        <f t="shared" si="617"/>
        <v>159.07489331715146</v>
      </c>
      <c r="BB2104" s="296" t="str">
        <f t="shared" si="618"/>
        <v/>
      </c>
      <c r="BC2104" t="str">
        <f t="shared" si="611"/>
        <v/>
      </c>
      <c r="BF2104" s="332">
        <v>45019</v>
      </c>
      <c r="BG2104" s="2" t="s">
        <v>115</v>
      </c>
      <c r="BH2104" s="2" t="s">
        <v>117</v>
      </c>
      <c r="BI2104" s="323">
        <v>45383</v>
      </c>
      <c r="BJ2104" s="323">
        <v>45473</v>
      </c>
      <c r="BK2104" s="324">
        <v>2184</v>
      </c>
      <c r="BL2104" s="325">
        <v>142.1</v>
      </c>
      <c r="BM2104" s="274">
        <f t="shared" si="612"/>
        <v>0.98479000000000005</v>
      </c>
      <c r="BN2104" s="326">
        <f t="shared" si="619"/>
        <v>144.29472273276534</v>
      </c>
      <c r="BO2104" s="296">
        <f t="shared" si="620"/>
        <v>144.29472273276534</v>
      </c>
      <c r="BP2104">
        <f t="shared" si="613"/>
        <v>1</v>
      </c>
      <c r="BR2104" s="332">
        <v>44992</v>
      </c>
      <c r="BS2104" s="2" t="s">
        <v>108</v>
      </c>
      <c r="BT2104" s="2" t="s">
        <v>138</v>
      </c>
      <c r="BU2104" s="323">
        <v>46023</v>
      </c>
      <c r="BV2104" s="323">
        <v>46387</v>
      </c>
      <c r="BW2104" s="324">
        <v>8760</v>
      </c>
      <c r="BX2104" s="325">
        <v>105.57</v>
      </c>
      <c r="BY2104" s="274">
        <f t="shared" si="614"/>
        <v>0.99051</v>
      </c>
      <c r="BZ2104" s="326">
        <f t="shared" si="621"/>
        <v>106.58145803676894</v>
      </c>
      <c r="CA2104" s="296" t="str">
        <f t="shared" si="622"/>
        <v/>
      </c>
    </row>
    <row r="2105" spans="34:79" x14ac:dyDescent="0.25">
      <c r="AH2105" s="332">
        <v>44630</v>
      </c>
      <c r="AI2105" s="2" t="s">
        <v>108</v>
      </c>
      <c r="AJ2105" s="2" t="s">
        <v>138</v>
      </c>
      <c r="AK2105" s="323">
        <v>46023</v>
      </c>
      <c r="AL2105" s="323">
        <v>46387</v>
      </c>
      <c r="AM2105" s="324">
        <v>8760</v>
      </c>
      <c r="AN2105" s="325">
        <v>91.63</v>
      </c>
      <c r="AO2105" s="274">
        <f t="shared" si="609"/>
        <v>1.02458</v>
      </c>
      <c r="AP2105" s="326">
        <f t="shared" si="615"/>
        <v>89.431767163130246</v>
      </c>
      <c r="AQ2105" s="296" t="str">
        <f t="shared" si="616"/>
        <v/>
      </c>
      <c r="AS2105" s="332">
        <v>44657</v>
      </c>
      <c r="AT2105" s="2" t="s">
        <v>115</v>
      </c>
      <c r="AU2105" s="2" t="s">
        <v>137</v>
      </c>
      <c r="AV2105" s="323">
        <v>45108</v>
      </c>
      <c r="AW2105" s="323">
        <v>45199</v>
      </c>
      <c r="AX2105" s="324">
        <v>2208</v>
      </c>
      <c r="AY2105" s="325">
        <v>157.5</v>
      </c>
      <c r="AZ2105" s="274">
        <f t="shared" si="610"/>
        <v>1.02172</v>
      </c>
      <c r="BA2105" s="326">
        <f t="shared" si="617"/>
        <v>154.15182241710059</v>
      </c>
      <c r="BB2105" s="296" t="str">
        <f t="shared" si="618"/>
        <v/>
      </c>
      <c r="BC2105" t="str">
        <f t="shared" si="611"/>
        <v/>
      </c>
      <c r="BF2105" s="332">
        <v>45019</v>
      </c>
      <c r="BG2105" s="2" t="s">
        <v>115</v>
      </c>
      <c r="BH2105" s="2" t="s">
        <v>118</v>
      </c>
      <c r="BI2105" s="323">
        <v>45474</v>
      </c>
      <c r="BJ2105" s="323">
        <v>45565</v>
      </c>
      <c r="BK2105" s="324">
        <v>2208</v>
      </c>
      <c r="BL2105" s="325">
        <v>151.74</v>
      </c>
      <c r="BM2105" s="274">
        <f t="shared" si="612"/>
        <v>0.98479000000000005</v>
      </c>
      <c r="BN2105" s="326">
        <f t="shared" si="619"/>
        <v>154.08361173448145</v>
      </c>
      <c r="BO2105" s="296">
        <f t="shared" si="620"/>
        <v>154.08361173448145</v>
      </c>
      <c r="BP2105">
        <f t="shared" si="613"/>
        <v>1</v>
      </c>
      <c r="BR2105" s="332">
        <v>44992</v>
      </c>
      <c r="BS2105" s="2" t="s">
        <v>108</v>
      </c>
      <c r="BT2105" s="2" t="s">
        <v>141</v>
      </c>
      <c r="BU2105" s="323">
        <v>46388</v>
      </c>
      <c r="BV2105" s="323">
        <v>46752</v>
      </c>
      <c r="BW2105" s="324">
        <v>8760</v>
      </c>
      <c r="BX2105" s="325">
        <v>101</v>
      </c>
      <c r="BY2105" s="274">
        <f t="shared" si="614"/>
        <v>0.99051</v>
      </c>
      <c r="BZ2105" s="326">
        <f t="shared" si="621"/>
        <v>101.96767321884685</v>
      </c>
      <c r="CA2105" s="296" t="str">
        <f t="shared" si="622"/>
        <v/>
      </c>
    </row>
    <row r="2106" spans="34:79" x14ac:dyDescent="0.25">
      <c r="AH2106" s="332">
        <v>44630</v>
      </c>
      <c r="AI2106" s="2" t="s">
        <v>108</v>
      </c>
      <c r="AJ2106" s="2" t="s">
        <v>141</v>
      </c>
      <c r="AK2106" s="323">
        <v>46388</v>
      </c>
      <c r="AL2106" s="323">
        <v>46752</v>
      </c>
      <c r="AM2106" s="324">
        <v>8760</v>
      </c>
      <c r="AN2106" s="325">
        <v>89.48</v>
      </c>
      <c r="AO2106" s="274">
        <f t="shared" si="609"/>
        <v>1.02458</v>
      </c>
      <c r="AP2106" s="326">
        <f t="shared" si="615"/>
        <v>87.333346346795764</v>
      </c>
      <c r="AQ2106" s="296" t="str">
        <f t="shared" si="616"/>
        <v/>
      </c>
      <c r="AS2106" s="332">
        <v>44657</v>
      </c>
      <c r="AT2106" s="2" t="s">
        <v>115</v>
      </c>
      <c r="AU2106" s="2" t="s">
        <v>116</v>
      </c>
      <c r="AV2106" s="323">
        <v>45200</v>
      </c>
      <c r="AW2106" s="323">
        <v>45291</v>
      </c>
      <c r="AX2106" s="324">
        <v>2209</v>
      </c>
      <c r="AY2106" s="325">
        <v>186.02</v>
      </c>
      <c r="AZ2106" s="274">
        <f t="shared" si="610"/>
        <v>1.02172</v>
      </c>
      <c r="BA2106" s="326">
        <f t="shared" si="617"/>
        <v>182.06553654621621</v>
      </c>
      <c r="BB2106" s="296" t="str">
        <f t="shared" si="618"/>
        <v/>
      </c>
      <c r="BC2106">
        <f t="shared" si="611"/>
        <v>1</v>
      </c>
      <c r="BF2106" s="332">
        <v>45019</v>
      </c>
      <c r="BG2106" s="2" t="s">
        <v>115</v>
      </c>
      <c r="BH2106" s="2" t="s">
        <v>140</v>
      </c>
      <c r="BI2106" s="323">
        <v>45566</v>
      </c>
      <c r="BJ2106" s="323">
        <v>45657</v>
      </c>
      <c r="BK2106" s="324">
        <v>2209</v>
      </c>
      <c r="BL2106" s="325">
        <v>177.73</v>
      </c>
      <c r="BM2106" s="274">
        <f t="shared" si="612"/>
        <v>0.98479000000000005</v>
      </c>
      <c r="BN2106" s="326">
        <f t="shared" si="619"/>
        <v>180.47502513226169</v>
      </c>
      <c r="BO2106" s="296" t="str">
        <f t="shared" si="620"/>
        <v/>
      </c>
      <c r="BP2106" t="str">
        <f t="shared" si="613"/>
        <v/>
      </c>
      <c r="BR2106" s="332">
        <v>44992</v>
      </c>
      <c r="BS2106" s="2" t="s">
        <v>108</v>
      </c>
      <c r="BT2106" s="2" t="s">
        <v>143</v>
      </c>
      <c r="BU2106" s="323">
        <v>46753</v>
      </c>
      <c r="BV2106" s="323">
        <v>47118</v>
      </c>
      <c r="BW2106" s="324">
        <v>8784</v>
      </c>
      <c r="BX2106" s="325">
        <v>99.2</v>
      </c>
      <c r="BY2106" s="274">
        <f t="shared" si="614"/>
        <v>0.99051</v>
      </c>
      <c r="BZ2106" s="326">
        <f t="shared" si="621"/>
        <v>100.15042755752087</v>
      </c>
      <c r="CA2106" s="296" t="str">
        <f t="shared" si="622"/>
        <v/>
      </c>
    </row>
    <row r="2107" spans="34:79" x14ac:dyDescent="0.25">
      <c r="AH2107" s="332">
        <v>44630</v>
      </c>
      <c r="AI2107" s="2" t="s">
        <v>108</v>
      </c>
      <c r="AJ2107" s="2" t="s">
        <v>143</v>
      </c>
      <c r="AK2107" s="323">
        <v>46753</v>
      </c>
      <c r="AL2107" s="323">
        <v>47118</v>
      </c>
      <c r="AM2107" s="324">
        <v>8784</v>
      </c>
      <c r="AN2107" s="325">
        <v>89.34</v>
      </c>
      <c r="AO2107" s="274">
        <f t="shared" si="609"/>
        <v>1.02458</v>
      </c>
      <c r="AP2107" s="326">
        <f t="shared" si="615"/>
        <v>87.19670499131351</v>
      </c>
      <c r="AQ2107" s="296" t="str">
        <f t="shared" si="616"/>
        <v/>
      </c>
      <c r="AS2107" s="332">
        <v>44657</v>
      </c>
      <c r="AT2107" s="2" t="s">
        <v>115</v>
      </c>
      <c r="AU2107" s="2" t="s">
        <v>111</v>
      </c>
      <c r="AV2107" s="323">
        <v>45292</v>
      </c>
      <c r="AW2107" s="323">
        <v>45382</v>
      </c>
      <c r="AX2107" s="324">
        <v>2183</v>
      </c>
      <c r="AY2107" s="325">
        <v>174.41</v>
      </c>
      <c r="AZ2107" s="274">
        <f t="shared" si="610"/>
        <v>1.02172</v>
      </c>
      <c r="BA2107" s="326">
        <f t="shared" si="617"/>
        <v>170.7023450651842</v>
      </c>
      <c r="BB2107" s="296" t="str">
        <f t="shared" si="618"/>
        <v/>
      </c>
      <c r="BC2107">
        <f t="shared" si="611"/>
        <v>1</v>
      </c>
      <c r="BF2107" s="332">
        <v>45019</v>
      </c>
      <c r="BG2107" s="2" t="s">
        <v>115</v>
      </c>
      <c r="BH2107" s="2" t="s">
        <v>135</v>
      </c>
      <c r="BI2107" s="323">
        <v>45658</v>
      </c>
      <c r="BJ2107" s="323">
        <v>45747</v>
      </c>
      <c r="BK2107" s="324">
        <v>2159</v>
      </c>
      <c r="BL2107" s="325">
        <v>166.96</v>
      </c>
      <c r="BM2107" s="274">
        <f t="shared" si="612"/>
        <v>0.98479000000000005</v>
      </c>
      <c r="BN2107" s="326">
        <f t="shared" si="619"/>
        <v>169.53868337412038</v>
      </c>
      <c r="BO2107" s="296" t="str">
        <f t="shared" si="620"/>
        <v/>
      </c>
      <c r="BP2107" t="str">
        <f t="shared" si="613"/>
        <v/>
      </c>
      <c r="BR2107" s="332">
        <v>44992</v>
      </c>
      <c r="BS2107" s="2" t="s">
        <v>108</v>
      </c>
      <c r="BT2107" s="2" t="s">
        <v>146</v>
      </c>
      <c r="BU2107" s="323">
        <v>47119</v>
      </c>
      <c r="BV2107" s="323">
        <v>47483</v>
      </c>
      <c r="BW2107" s="324">
        <v>8760</v>
      </c>
      <c r="BX2107" s="325">
        <v>97.26</v>
      </c>
      <c r="BY2107" s="274">
        <f t="shared" si="614"/>
        <v>0.99051</v>
      </c>
      <c r="BZ2107" s="326">
        <f t="shared" si="621"/>
        <v>98.191840566980645</v>
      </c>
      <c r="CA2107" s="296" t="str">
        <f t="shared" si="622"/>
        <v/>
      </c>
    </row>
    <row r="2108" spans="34:79" x14ac:dyDescent="0.25">
      <c r="AH2108" s="332">
        <v>44630</v>
      </c>
      <c r="AI2108" s="2" t="s">
        <v>108</v>
      </c>
      <c r="AJ2108" s="2" t="s">
        <v>146</v>
      </c>
      <c r="AK2108" s="323">
        <v>47119</v>
      </c>
      <c r="AL2108" s="323">
        <v>47483</v>
      </c>
      <c r="AM2108" s="324">
        <v>8760</v>
      </c>
      <c r="AN2108" s="325">
        <v>88.7</v>
      </c>
      <c r="AO2108" s="274">
        <f t="shared" si="609"/>
        <v>1.02458</v>
      </c>
      <c r="AP2108" s="326">
        <f t="shared" si="615"/>
        <v>86.572058794823249</v>
      </c>
      <c r="AQ2108" s="296" t="str">
        <f t="shared" si="616"/>
        <v/>
      </c>
      <c r="AS2108" s="332">
        <v>44657</v>
      </c>
      <c r="AT2108" s="2" t="s">
        <v>115</v>
      </c>
      <c r="AU2108" s="2" t="s">
        <v>117</v>
      </c>
      <c r="AV2108" s="323">
        <v>45383</v>
      </c>
      <c r="AW2108" s="323">
        <v>45473</v>
      </c>
      <c r="AX2108" s="324">
        <v>2184</v>
      </c>
      <c r="AY2108" s="325">
        <v>107.34</v>
      </c>
      <c r="AZ2108" s="274">
        <f t="shared" si="610"/>
        <v>1.02172</v>
      </c>
      <c r="BA2108" s="326">
        <f t="shared" si="617"/>
        <v>105.05813725874017</v>
      </c>
      <c r="BB2108" s="296" t="str">
        <f t="shared" si="618"/>
        <v/>
      </c>
      <c r="BC2108">
        <f t="shared" si="611"/>
        <v>1</v>
      </c>
      <c r="BF2108" s="332">
        <v>45019</v>
      </c>
      <c r="BG2108" s="2" t="s">
        <v>115</v>
      </c>
      <c r="BH2108" s="2" t="s">
        <v>145</v>
      </c>
      <c r="BI2108" s="323">
        <v>45748</v>
      </c>
      <c r="BJ2108" s="323">
        <v>45838</v>
      </c>
      <c r="BK2108" s="324">
        <v>2184</v>
      </c>
      <c r="BL2108" s="325">
        <v>112.27</v>
      </c>
      <c r="BM2108" s="274">
        <f t="shared" si="612"/>
        <v>0.98479000000000005</v>
      </c>
      <c r="BN2108" s="326">
        <f t="shared" si="619"/>
        <v>114.00400085297372</v>
      </c>
      <c r="BO2108" s="296" t="str">
        <f t="shared" si="620"/>
        <v/>
      </c>
      <c r="BP2108" t="str">
        <f t="shared" si="613"/>
        <v/>
      </c>
      <c r="BR2108" s="332">
        <v>44992</v>
      </c>
      <c r="BS2108" s="2" t="s">
        <v>108</v>
      </c>
      <c r="BT2108" s="2" t="s">
        <v>149</v>
      </c>
      <c r="BU2108" s="323">
        <v>47484</v>
      </c>
      <c r="BV2108" s="323">
        <v>47848</v>
      </c>
      <c r="BW2108" s="324">
        <v>8760</v>
      </c>
      <c r="BX2108" s="325">
        <v>97.18</v>
      </c>
      <c r="BY2108" s="274">
        <f t="shared" si="614"/>
        <v>0.99051</v>
      </c>
      <c r="BZ2108" s="326">
        <f t="shared" si="621"/>
        <v>98.111074093143941</v>
      </c>
      <c r="CA2108" s="296" t="str">
        <f t="shared" si="622"/>
        <v/>
      </c>
    </row>
    <row r="2109" spans="34:79" x14ac:dyDescent="0.25">
      <c r="AH2109" s="332">
        <v>44630</v>
      </c>
      <c r="AI2109" s="2" t="s">
        <v>108</v>
      </c>
      <c r="AJ2109" s="2" t="s">
        <v>149</v>
      </c>
      <c r="AK2109" s="323">
        <v>47484</v>
      </c>
      <c r="AL2109" s="323">
        <v>47848</v>
      </c>
      <c r="AM2109" s="324">
        <v>8760</v>
      </c>
      <c r="AN2109" s="325">
        <v>88.14</v>
      </c>
      <c r="AO2109" s="274">
        <f t="shared" si="609"/>
        <v>1.02458</v>
      </c>
      <c r="AP2109" s="326">
        <f t="shared" si="615"/>
        <v>86.02549337289426</v>
      </c>
      <c r="AQ2109" s="296" t="str">
        <f t="shared" si="616"/>
        <v/>
      </c>
      <c r="AS2109" s="332">
        <v>44657</v>
      </c>
      <c r="AT2109" s="2" t="s">
        <v>115</v>
      </c>
      <c r="AU2109" s="2" t="s">
        <v>118</v>
      </c>
      <c r="AV2109" s="323">
        <v>45474</v>
      </c>
      <c r="AW2109" s="323">
        <v>45565</v>
      </c>
      <c r="AX2109" s="324">
        <v>2208</v>
      </c>
      <c r="AY2109" s="325">
        <v>105.82</v>
      </c>
      <c r="AZ2109" s="274">
        <f t="shared" si="610"/>
        <v>1.02172</v>
      </c>
      <c r="BA2109" s="326">
        <f t="shared" si="617"/>
        <v>103.57044982969893</v>
      </c>
      <c r="BB2109" s="296" t="str">
        <f t="shared" si="618"/>
        <v/>
      </c>
      <c r="BC2109">
        <f t="shared" si="611"/>
        <v>1</v>
      </c>
      <c r="BF2109" s="332">
        <v>45019</v>
      </c>
      <c r="BG2109" s="2" t="s">
        <v>115</v>
      </c>
      <c r="BH2109" s="2" t="s">
        <v>148</v>
      </c>
      <c r="BI2109" s="323">
        <v>45839</v>
      </c>
      <c r="BJ2109" s="323">
        <v>45930</v>
      </c>
      <c r="BK2109" s="324">
        <v>2208</v>
      </c>
      <c r="BL2109" s="325">
        <v>107</v>
      </c>
      <c r="BM2109" s="274">
        <f t="shared" si="612"/>
        <v>0.98479000000000005</v>
      </c>
      <c r="BN2109" s="326">
        <f t="shared" si="619"/>
        <v>108.65260613937997</v>
      </c>
      <c r="BO2109" s="296" t="str">
        <f t="shared" si="620"/>
        <v/>
      </c>
      <c r="BP2109" t="str">
        <f t="shared" si="613"/>
        <v/>
      </c>
      <c r="BR2109" s="332">
        <v>44992</v>
      </c>
      <c r="BS2109" s="2" t="s">
        <v>108</v>
      </c>
      <c r="BT2109" s="2" t="s">
        <v>153</v>
      </c>
      <c r="BU2109" s="323">
        <v>47849</v>
      </c>
      <c r="BV2109" s="323">
        <v>48213</v>
      </c>
      <c r="BW2109" s="324">
        <v>8760</v>
      </c>
      <c r="BX2109" s="325">
        <v>97.18</v>
      </c>
      <c r="BY2109" s="274">
        <f t="shared" si="614"/>
        <v>0.99051</v>
      </c>
      <c r="BZ2109" s="326">
        <f t="shared" si="621"/>
        <v>98.111074093143941</v>
      </c>
      <c r="CA2109" s="296" t="str">
        <f t="shared" si="622"/>
        <v/>
      </c>
    </row>
    <row r="2110" spans="34:79" x14ac:dyDescent="0.25">
      <c r="AH2110" s="332">
        <v>44630</v>
      </c>
      <c r="AI2110" s="2" t="s">
        <v>108</v>
      </c>
      <c r="AJ2110" s="2" t="s">
        <v>153</v>
      </c>
      <c r="AK2110" s="323">
        <v>47849</v>
      </c>
      <c r="AL2110" s="323">
        <v>48213</v>
      </c>
      <c r="AM2110" s="324">
        <v>8760</v>
      </c>
      <c r="AN2110" s="325">
        <v>87.57</v>
      </c>
      <c r="AO2110" s="274">
        <f t="shared" si="609"/>
        <v>1.02458</v>
      </c>
      <c r="AP2110" s="326">
        <f t="shared" si="615"/>
        <v>85.469167854145098</v>
      </c>
      <c r="AQ2110" s="296" t="str">
        <f t="shared" si="616"/>
        <v/>
      </c>
      <c r="AS2110" s="332">
        <v>44657</v>
      </c>
      <c r="AT2110" s="2" t="s">
        <v>115</v>
      </c>
      <c r="AU2110" s="2" t="s">
        <v>140</v>
      </c>
      <c r="AV2110" s="323">
        <v>45566</v>
      </c>
      <c r="AW2110" s="323">
        <v>45657</v>
      </c>
      <c r="AX2110" s="324">
        <v>2209</v>
      </c>
      <c r="AY2110" s="325">
        <v>130.71</v>
      </c>
      <c r="AZ2110" s="274">
        <f t="shared" si="610"/>
        <v>1.02172</v>
      </c>
      <c r="BA2110" s="326">
        <f t="shared" si="617"/>
        <v>127.931331480249</v>
      </c>
      <c r="BB2110" s="296" t="str">
        <f t="shared" si="618"/>
        <v/>
      </c>
      <c r="BC2110" t="str">
        <f t="shared" si="611"/>
        <v/>
      </c>
      <c r="BF2110" s="332">
        <v>45019</v>
      </c>
      <c r="BG2110" s="2" t="s">
        <v>115</v>
      </c>
      <c r="BH2110" s="2" t="s">
        <v>152</v>
      </c>
      <c r="BI2110" s="323">
        <v>45931</v>
      </c>
      <c r="BJ2110" s="323">
        <v>46022</v>
      </c>
      <c r="BK2110" s="324">
        <v>2209</v>
      </c>
      <c r="BL2110" s="325">
        <v>155.69</v>
      </c>
      <c r="BM2110" s="274">
        <f t="shared" si="612"/>
        <v>0.98479000000000005</v>
      </c>
      <c r="BN2110" s="326">
        <f t="shared" si="619"/>
        <v>158.09461915738379</v>
      </c>
      <c r="BO2110" s="296" t="str">
        <f t="shared" si="620"/>
        <v/>
      </c>
      <c r="BP2110" t="str">
        <f t="shared" si="613"/>
        <v/>
      </c>
      <c r="BR2110" s="332">
        <v>44992</v>
      </c>
      <c r="BS2110" s="2" t="s">
        <v>108</v>
      </c>
      <c r="BT2110" s="2" t="s">
        <v>155</v>
      </c>
      <c r="BU2110" s="323">
        <v>48214</v>
      </c>
      <c r="BV2110" s="323">
        <v>48579</v>
      </c>
      <c r="BW2110" s="324">
        <v>8784</v>
      </c>
      <c r="BX2110" s="325">
        <v>96.95</v>
      </c>
      <c r="BY2110" s="274">
        <f t="shared" si="614"/>
        <v>0.99051</v>
      </c>
      <c r="BZ2110" s="326">
        <f t="shared" si="621"/>
        <v>97.878870480863398</v>
      </c>
      <c r="CA2110" s="296" t="str">
        <f t="shared" si="622"/>
        <v/>
      </c>
    </row>
    <row r="2111" spans="34:79" x14ac:dyDescent="0.25">
      <c r="AH2111" s="332">
        <v>44630</v>
      </c>
      <c r="AI2111" s="2" t="s">
        <v>108</v>
      </c>
      <c r="AJ2111" s="2" t="s">
        <v>155</v>
      </c>
      <c r="AK2111" s="323">
        <v>48214</v>
      </c>
      <c r="AL2111" s="323">
        <v>48579</v>
      </c>
      <c r="AM2111" s="324">
        <v>8784</v>
      </c>
      <c r="AN2111" s="325">
        <v>86.99</v>
      </c>
      <c r="AO2111" s="274">
        <f t="shared" si="609"/>
        <v>1.02458</v>
      </c>
      <c r="AP2111" s="326">
        <f t="shared" si="615"/>
        <v>84.903082238575792</v>
      </c>
      <c r="AQ2111" s="296" t="str">
        <f t="shared" si="616"/>
        <v/>
      </c>
      <c r="AS2111" s="332">
        <v>44657</v>
      </c>
      <c r="AT2111" s="2" t="s">
        <v>115</v>
      </c>
      <c r="AU2111" s="2" t="s">
        <v>135</v>
      </c>
      <c r="AV2111" s="323">
        <v>45658</v>
      </c>
      <c r="AW2111" s="323">
        <v>45747</v>
      </c>
      <c r="AX2111" s="324">
        <v>2159</v>
      </c>
      <c r="AY2111" s="325"/>
      <c r="AZ2111" s="274">
        <f t="shared" si="610"/>
        <v>1.02172</v>
      </c>
      <c r="BA2111" s="326" t="str">
        <f t="shared" si="617"/>
        <v/>
      </c>
      <c r="BB2111" s="296" t="str">
        <f t="shared" si="618"/>
        <v/>
      </c>
      <c r="BC2111" t="str">
        <f t="shared" si="611"/>
        <v/>
      </c>
      <c r="BF2111" s="332">
        <v>45019</v>
      </c>
      <c r="BG2111" s="2" t="s">
        <v>115</v>
      </c>
      <c r="BH2111" s="2" t="s">
        <v>138</v>
      </c>
      <c r="BI2111" s="323">
        <v>46023</v>
      </c>
      <c r="BJ2111" s="323">
        <v>46112</v>
      </c>
      <c r="BK2111" s="324">
        <v>2159</v>
      </c>
      <c r="BL2111" s="325"/>
      <c r="BM2111" s="274">
        <f t="shared" si="612"/>
        <v>0.98479000000000005</v>
      </c>
      <c r="BN2111" s="326" t="str">
        <f t="shared" si="619"/>
        <v/>
      </c>
      <c r="BO2111" s="296" t="str">
        <f t="shared" si="620"/>
        <v/>
      </c>
      <c r="BP2111" t="str">
        <f t="shared" si="613"/>
        <v/>
      </c>
      <c r="BR2111" s="332">
        <v>44992</v>
      </c>
      <c r="BS2111" s="2" t="s">
        <v>108</v>
      </c>
      <c r="BT2111" s="2" t="s">
        <v>158</v>
      </c>
      <c r="BU2111" s="323">
        <v>48580</v>
      </c>
      <c r="BV2111" s="323">
        <v>48944</v>
      </c>
      <c r="BW2111" s="324">
        <v>8760</v>
      </c>
      <c r="BX2111" s="325">
        <v>96.88</v>
      </c>
      <c r="BY2111" s="274">
        <f t="shared" si="614"/>
        <v>0.99051</v>
      </c>
      <c r="BZ2111" s="326">
        <f t="shared" si="621"/>
        <v>97.808199816256263</v>
      </c>
      <c r="CA2111" s="296" t="str">
        <f t="shared" si="622"/>
        <v/>
      </c>
    </row>
    <row r="2112" spans="34:79" x14ac:dyDescent="0.25">
      <c r="AH2112" s="332">
        <v>44629</v>
      </c>
      <c r="AI2112" s="2" t="s">
        <v>108</v>
      </c>
      <c r="AJ2112" s="2" t="s">
        <v>110</v>
      </c>
      <c r="AK2112" s="323">
        <v>44927</v>
      </c>
      <c r="AL2112" s="323">
        <v>45291</v>
      </c>
      <c r="AM2112" s="324">
        <v>8760</v>
      </c>
      <c r="AN2112" s="325">
        <v>173.41</v>
      </c>
      <c r="AO2112" s="274">
        <f t="shared" si="609"/>
        <v>1.02458</v>
      </c>
      <c r="AP2112" s="326">
        <f t="shared" si="615"/>
        <v>169.24983895840245</v>
      </c>
      <c r="AQ2112" s="296" t="str">
        <f t="shared" si="616"/>
        <v/>
      </c>
      <c r="AS2112" s="332">
        <v>44656</v>
      </c>
      <c r="AT2112" s="2" t="s">
        <v>115</v>
      </c>
      <c r="AU2112" s="2" t="s">
        <v>200</v>
      </c>
      <c r="AV2112" s="323">
        <v>44743</v>
      </c>
      <c r="AW2112" s="323">
        <v>44834</v>
      </c>
      <c r="AX2112" s="324">
        <v>2208</v>
      </c>
      <c r="AY2112" s="325">
        <v>256.25</v>
      </c>
      <c r="AZ2112" s="274">
        <f t="shared" si="610"/>
        <v>1.02172</v>
      </c>
      <c r="BA2112" s="326">
        <f t="shared" si="617"/>
        <v>250.80256821829857</v>
      </c>
      <c r="BB2112" s="296" t="str">
        <f t="shared" si="618"/>
        <v/>
      </c>
      <c r="BC2112" t="str">
        <f t="shared" si="611"/>
        <v/>
      </c>
      <c r="BF2112" s="332">
        <v>45016</v>
      </c>
      <c r="BG2112" s="2" t="s">
        <v>115</v>
      </c>
      <c r="BH2112" s="2" t="s">
        <v>137</v>
      </c>
      <c r="BI2112" s="323">
        <v>45108</v>
      </c>
      <c r="BJ2112" s="323">
        <v>45199</v>
      </c>
      <c r="BK2112" s="324">
        <v>2208</v>
      </c>
      <c r="BL2112" s="325">
        <v>135.9</v>
      </c>
      <c r="BM2112" s="274">
        <f t="shared" si="612"/>
        <v>0.99051</v>
      </c>
      <c r="BN2112" s="326">
        <f t="shared" si="619"/>
        <v>137.20204743011178</v>
      </c>
      <c r="BO2112" s="296" t="str">
        <f t="shared" si="620"/>
        <v/>
      </c>
      <c r="BP2112" t="str">
        <f t="shared" si="613"/>
        <v/>
      </c>
      <c r="BR2112" s="332">
        <v>44991</v>
      </c>
      <c r="BS2112" s="2" t="s">
        <v>108</v>
      </c>
      <c r="BT2112" s="2" t="s">
        <v>111</v>
      </c>
      <c r="BU2112" s="323">
        <v>45292</v>
      </c>
      <c r="BV2112" s="323">
        <v>45657</v>
      </c>
      <c r="BW2112" s="324">
        <v>8784</v>
      </c>
      <c r="BX2112" s="325">
        <v>131.97999999999999</v>
      </c>
      <c r="BY2112" s="274">
        <f t="shared" si="614"/>
        <v>0.99051</v>
      </c>
      <c r="BZ2112" s="326">
        <f t="shared" si="621"/>
        <v>133.24449021211294</v>
      </c>
      <c r="CA2112" s="296">
        <f t="shared" si="622"/>
        <v>133.24449021211294</v>
      </c>
    </row>
    <row r="2113" spans="34:79" x14ac:dyDescent="0.25">
      <c r="AH2113" s="332">
        <v>44629</v>
      </c>
      <c r="AI2113" s="2" t="s">
        <v>108</v>
      </c>
      <c r="AJ2113" s="2" t="s">
        <v>111</v>
      </c>
      <c r="AK2113" s="323">
        <v>45292</v>
      </c>
      <c r="AL2113" s="323">
        <v>45657</v>
      </c>
      <c r="AM2113" s="324">
        <v>8784</v>
      </c>
      <c r="AN2113" s="325">
        <v>117.25</v>
      </c>
      <c r="AO2113" s="274">
        <f t="shared" si="609"/>
        <v>1.02458</v>
      </c>
      <c r="AP2113" s="326">
        <f t="shared" si="615"/>
        <v>114.43713521638134</v>
      </c>
      <c r="AQ2113" s="296">
        <f t="shared" si="616"/>
        <v>114.43713521638134</v>
      </c>
      <c r="AS2113" s="332">
        <v>44656</v>
      </c>
      <c r="AT2113" s="2" t="s">
        <v>115</v>
      </c>
      <c r="AU2113" s="2" t="s">
        <v>186</v>
      </c>
      <c r="AV2113" s="323">
        <v>44835</v>
      </c>
      <c r="AW2113" s="323">
        <v>44926</v>
      </c>
      <c r="AX2113" s="324">
        <v>2209</v>
      </c>
      <c r="AY2113" s="325">
        <v>260</v>
      </c>
      <c r="AZ2113" s="274">
        <f t="shared" si="610"/>
        <v>1.02172</v>
      </c>
      <c r="BA2113" s="326">
        <f t="shared" si="617"/>
        <v>254.47284970442001</v>
      </c>
      <c r="BB2113" s="296" t="str">
        <f t="shared" si="618"/>
        <v/>
      </c>
      <c r="BC2113" t="str">
        <f t="shared" si="611"/>
        <v/>
      </c>
      <c r="BF2113" s="332">
        <v>45016</v>
      </c>
      <c r="BG2113" s="2" t="s">
        <v>115</v>
      </c>
      <c r="BH2113" s="2" t="s">
        <v>116</v>
      </c>
      <c r="BI2113" s="323">
        <v>45200</v>
      </c>
      <c r="BJ2113" s="323">
        <v>45291</v>
      </c>
      <c r="BK2113" s="324">
        <v>2209</v>
      </c>
      <c r="BL2113" s="325">
        <v>161.68</v>
      </c>
      <c r="BM2113" s="274">
        <f t="shared" si="612"/>
        <v>0.99051</v>
      </c>
      <c r="BN2113" s="326">
        <f t="shared" si="619"/>
        <v>163.22904362399169</v>
      </c>
      <c r="BO2113" s="296">
        <f t="shared" si="620"/>
        <v>163.22904362399169</v>
      </c>
      <c r="BP2113">
        <f t="shared" si="613"/>
        <v>1</v>
      </c>
      <c r="BR2113" s="332">
        <v>44991</v>
      </c>
      <c r="BS2113" s="2" t="s">
        <v>108</v>
      </c>
      <c r="BT2113" s="2" t="s">
        <v>135</v>
      </c>
      <c r="BU2113" s="323">
        <v>45658</v>
      </c>
      <c r="BV2113" s="323">
        <v>46022</v>
      </c>
      <c r="BW2113" s="324">
        <v>8760</v>
      </c>
      <c r="BX2113" s="325">
        <v>115.36</v>
      </c>
      <c r="BY2113" s="274">
        <f t="shared" si="614"/>
        <v>0.99051</v>
      </c>
      <c r="BZ2113" s="326">
        <f t="shared" si="621"/>
        <v>116.46525527253637</v>
      </c>
      <c r="CA2113" s="296" t="str">
        <f t="shared" si="622"/>
        <v/>
      </c>
    </row>
    <row r="2114" spans="34:79" x14ac:dyDescent="0.25">
      <c r="AH2114" s="332">
        <v>44629</v>
      </c>
      <c r="AI2114" s="2" t="s">
        <v>108</v>
      </c>
      <c r="AJ2114" s="2" t="s">
        <v>135</v>
      </c>
      <c r="AK2114" s="323">
        <v>45658</v>
      </c>
      <c r="AL2114" s="323">
        <v>46022</v>
      </c>
      <c r="AM2114" s="324">
        <v>8760</v>
      </c>
      <c r="AN2114" s="325">
        <v>92.71</v>
      </c>
      <c r="AO2114" s="274">
        <f t="shared" si="609"/>
        <v>1.02458</v>
      </c>
      <c r="AP2114" s="326">
        <f t="shared" si="615"/>
        <v>90.485857619707573</v>
      </c>
      <c r="AQ2114" s="296" t="str">
        <f t="shared" si="616"/>
        <v/>
      </c>
      <c r="AS2114" s="332">
        <v>44656</v>
      </c>
      <c r="AT2114" s="2" t="s">
        <v>115</v>
      </c>
      <c r="AU2114" s="2" t="s">
        <v>110</v>
      </c>
      <c r="AV2114" s="323">
        <v>44927</v>
      </c>
      <c r="AW2114" s="323">
        <v>45016</v>
      </c>
      <c r="AX2114" s="324">
        <v>2159</v>
      </c>
      <c r="AY2114" s="325">
        <v>247.17</v>
      </c>
      <c r="AZ2114" s="274">
        <f t="shared" si="610"/>
        <v>1.02172</v>
      </c>
      <c r="BA2114" s="326">
        <f t="shared" si="617"/>
        <v>241.91559331323651</v>
      </c>
      <c r="BB2114" s="296" t="str">
        <f t="shared" si="618"/>
        <v/>
      </c>
      <c r="BC2114" t="str">
        <f t="shared" si="611"/>
        <v/>
      </c>
      <c r="BF2114" s="332">
        <v>45016</v>
      </c>
      <c r="BG2114" s="2" t="s">
        <v>115</v>
      </c>
      <c r="BH2114" s="2" t="s">
        <v>111</v>
      </c>
      <c r="BI2114" s="323">
        <v>45292</v>
      </c>
      <c r="BJ2114" s="323">
        <v>45382</v>
      </c>
      <c r="BK2114" s="324">
        <v>2183</v>
      </c>
      <c r="BL2114" s="325">
        <v>172.39</v>
      </c>
      <c r="BM2114" s="274">
        <f t="shared" si="612"/>
        <v>0.99051</v>
      </c>
      <c r="BN2114" s="326">
        <f t="shared" si="619"/>
        <v>174.04165530888127</v>
      </c>
      <c r="BO2114" s="296">
        <f t="shared" si="620"/>
        <v>174.04165530888127</v>
      </c>
      <c r="BP2114">
        <f t="shared" si="613"/>
        <v>1</v>
      </c>
      <c r="BR2114" s="332">
        <v>44991</v>
      </c>
      <c r="BS2114" s="2" t="s">
        <v>108</v>
      </c>
      <c r="BT2114" s="2" t="s">
        <v>138</v>
      </c>
      <c r="BU2114" s="323">
        <v>46023</v>
      </c>
      <c r="BV2114" s="323">
        <v>46387</v>
      </c>
      <c r="BW2114" s="324">
        <v>8760</v>
      </c>
      <c r="BX2114" s="325">
        <v>105.65</v>
      </c>
      <c r="BY2114" s="274">
        <f t="shared" si="614"/>
        <v>0.99051</v>
      </c>
      <c r="BZ2114" s="326">
        <f t="shared" si="621"/>
        <v>106.66222451060565</v>
      </c>
      <c r="CA2114" s="296" t="str">
        <f t="shared" si="622"/>
        <v/>
      </c>
    </row>
    <row r="2115" spans="34:79" x14ac:dyDescent="0.25">
      <c r="AH2115" s="332">
        <v>44629</v>
      </c>
      <c r="AI2115" s="2" t="s">
        <v>108</v>
      </c>
      <c r="AJ2115" s="2" t="s">
        <v>138</v>
      </c>
      <c r="AK2115" s="323">
        <v>46023</v>
      </c>
      <c r="AL2115" s="323">
        <v>46387</v>
      </c>
      <c r="AM2115" s="324">
        <v>8760</v>
      </c>
      <c r="AN2115" s="325">
        <v>92.75</v>
      </c>
      <c r="AO2115" s="274">
        <f t="shared" si="609"/>
        <v>1.02458</v>
      </c>
      <c r="AP2115" s="326">
        <f t="shared" si="615"/>
        <v>90.524898006988224</v>
      </c>
      <c r="AQ2115" s="296" t="str">
        <f t="shared" si="616"/>
        <v/>
      </c>
      <c r="AS2115" s="332">
        <v>44656</v>
      </c>
      <c r="AT2115" s="2" t="s">
        <v>115</v>
      </c>
      <c r="AU2115" s="2" t="s">
        <v>134</v>
      </c>
      <c r="AV2115" s="323">
        <v>45017</v>
      </c>
      <c r="AW2115" s="323">
        <v>45107</v>
      </c>
      <c r="AX2115" s="324">
        <v>2184</v>
      </c>
      <c r="AY2115" s="325">
        <v>158.34</v>
      </c>
      <c r="AZ2115" s="274">
        <f t="shared" si="610"/>
        <v>1.02172</v>
      </c>
      <c r="BA2115" s="326">
        <f t="shared" si="617"/>
        <v>154.97396546999178</v>
      </c>
      <c r="BB2115" s="296" t="str">
        <f t="shared" si="618"/>
        <v/>
      </c>
      <c r="BC2115" t="str">
        <f t="shared" si="611"/>
        <v/>
      </c>
      <c r="BF2115" s="332">
        <v>45016</v>
      </c>
      <c r="BG2115" s="2" t="s">
        <v>115</v>
      </c>
      <c r="BH2115" s="2" t="s">
        <v>117</v>
      </c>
      <c r="BI2115" s="323">
        <v>45383</v>
      </c>
      <c r="BJ2115" s="323">
        <v>45473</v>
      </c>
      <c r="BK2115" s="324">
        <v>2184</v>
      </c>
      <c r="BL2115" s="325">
        <v>135.47</v>
      </c>
      <c r="BM2115" s="274">
        <f t="shared" si="612"/>
        <v>0.99051</v>
      </c>
      <c r="BN2115" s="326">
        <f t="shared" si="619"/>
        <v>136.76792763323945</v>
      </c>
      <c r="BO2115" s="296">
        <f t="shared" si="620"/>
        <v>136.76792763323945</v>
      </c>
      <c r="BP2115">
        <f t="shared" si="613"/>
        <v>1</v>
      </c>
      <c r="BR2115" s="332">
        <v>44991</v>
      </c>
      <c r="BS2115" s="2" t="s">
        <v>108</v>
      </c>
      <c r="BT2115" s="2" t="s">
        <v>141</v>
      </c>
      <c r="BU2115" s="323">
        <v>46388</v>
      </c>
      <c r="BV2115" s="323">
        <v>46752</v>
      </c>
      <c r="BW2115" s="324">
        <v>8760</v>
      </c>
      <c r="BX2115" s="325">
        <v>101.52</v>
      </c>
      <c r="BY2115" s="274">
        <f t="shared" si="614"/>
        <v>0.99051</v>
      </c>
      <c r="BZ2115" s="326">
        <f t="shared" si="621"/>
        <v>102.49265529878546</v>
      </c>
      <c r="CA2115" s="296" t="str">
        <f t="shared" si="622"/>
        <v/>
      </c>
    </row>
    <row r="2116" spans="34:79" x14ac:dyDescent="0.25">
      <c r="AH2116" s="332">
        <v>44629</v>
      </c>
      <c r="AI2116" s="2" t="s">
        <v>108</v>
      </c>
      <c r="AJ2116" s="2" t="s">
        <v>141</v>
      </c>
      <c r="AK2116" s="323">
        <v>46388</v>
      </c>
      <c r="AL2116" s="323">
        <v>46752</v>
      </c>
      <c r="AM2116" s="324">
        <v>8760</v>
      </c>
      <c r="AN2116" s="325">
        <v>90.6</v>
      </c>
      <c r="AO2116" s="274">
        <f t="shared" si="609"/>
        <v>1.02458</v>
      </c>
      <c r="AP2116" s="326">
        <f t="shared" si="615"/>
        <v>88.426477190653728</v>
      </c>
      <c r="AQ2116" s="296" t="str">
        <f t="shared" si="616"/>
        <v/>
      </c>
      <c r="AS2116" s="332">
        <v>44656</v>
      </c>
      <c r="AT2116" s="2" t="s">
        <v>115</v>
      </c>
      <c r="AU2116" s="2" t="s">
        <v>137</v>
      </c>
      <c r="AV2116" s="323">
        <v>45108</v>
      </c>
      <c r="AW2116" s="323">
        <v>45199</v>
      </c>
      <c r="AX2116" s="324">
        <v>2208</v>
      </c>
      <c r="AY2116" s="325">
        <v>152.94999999999999</v>
      </c>
      <c r="AZ2116" s="274">
        <f t="shared" si="610"/>
        <v>1.02172</v>
      </c>
      <c r="BA2116" s="326">
        <f t="shared" si="617"/>
        <v>149.69854754727322</v>
      </c>
      <c r="BB2116" s="296" t="str">
        <f t="shared" si="618"/>
        <v/>
      </c>
      <c r="BC2116" t="str">
        <f t="shared" si="611"/>
        <v/>
      </c>
      <c r="BF2116" s="332">
        <v>45016</v>
      </c>
      <c r="BG2116" s="2" t="s">
        <v>115</v>
      </c>
      <c r="BH2116" s="2" t="s">
        <v>118</v>
      </c>
      <c r="BI2116" s="323">
        <v>45474</v>
      </c>
      <c r="BJ2116" s="323">
        <v>45565</v>
      </c>
      <c r="BK2116" s="324">
        <v>2208</v>
      </c>
      <c r="BL2116" s="325">
        <v>141.29</v>
      </c>
      <c r="BM2116" s="274">
        <f t="shared" si="612"/>
        <v>0.99051</v>
      </c>
      <c r="BN2116" s="326">
        <f t="shared" si="619"/>
        <v>142.6436886048601</v>
      </c>
      <c r="BO2116" s="296">
        <f t="shared" si="620"/>
        <v>142.6436886048601</v>
      </c>
      <c r="BP2116">
        <f t="shared" si="613"/>
        <v>1</v>
      </c>
      <c r="BR2116" s="332">
        <v>44991</v>
      </c>
      <c r="BS2116" s="2" t="s">
        <v>108</v>
      </c>
      <c r="BT2116" s="2" t="s">
        <v>143</v>
      </c>
      <c r="BU2116" s="323">
        <v>46753</v>
      </c>
      <c r="BV2116" s="323">
        <v>47118</v>
      </c>
      <c r="BW2116" s="324">
        <v>8784</v>
      </c>
      <c r="BX2116" s="325">
        <v>99.72</v>
      </c>
      <c r="BY2116" s="274">
        <f t="shared" si="614"/>
        <v>0.99051</v>
      </c>
      <c r="BZ2116" s="326">
        <f t="shared" si="621"/>
        <v>100.6754096374595</v>
      </c>
      <c r="CA2116" s="296" t="str">
        <f t="shared" si="622"/>
        <v/>
      </c>
    </row>
    <row r="2117" spans="34:79" x14ac:dyDescent="0.25">
      <c r="AH2117" s="332">
        <v>44629</v>
      </c>
      <c r="AI2117" s="2" t="s">
        <v>108</v>
      </c>
      <c r="AJ2117" s="2" t="s">
        <v>143</v>
      </c>
      <c r="AK2117" s="323">
        <v>46753</v>
      </c>
      <c r="AL2117" s="323">
        <v>47118</v>
      </c>
      <c r="AM2117" s="324">
        <v>8784</v>
      </c>
      <c r="AN2117" s="325">
        <v>90.46</v>
      </c>
      <c r="AO2117" s="274">
        <f t="shared" si="609"/>
        <v>1.02458</v>
      </c>
      <c r="AP2117" s="326">
        <f t="shared" si="615"/>
        <v>88.289835835171473</v>
      </c>
      <c r="AQ2117" s="296" t="str">
        <f t="shared" si="616"/>
        <v/>
      </c>
      <c r="AS2117" s="332">
        <v>44656</v>
      </c>
      <c r="AT2117" s="2" t="s">
        <v>115</v>
      </c>
      <c r="AU2117" s="2" t="s">
        <v>116</v>
      </c>
      <c r="AV2117" s="323">
        <v>45200</v>
      </c>
      <c r="AW2117" s="323">
        <v>45291</v>
      </c>
      <c r="AX2117" s="324">
        <v>2209</v>
      </c>
      <c r="AY2117" s="325">
        <v>182.58</v>
      </c>
      <c r="AZ2117" s="274">
        <f t="shared" si="610"/>
        <v>1.02172</v>
      </c>
      <c r="BA2117" s="326">
        <f t="shared" si="617"/>
        <v>178.6986649962808</v>
      </c>
      <c r="BB2117" s="296" t="str">
        <f t="shared" si="618"/>
        <v/>
      </c>
      <c r="BC2117">
        <f t="shared" si="611"/>
        <v>1</v>
      </c>
      <c r="BF2117" s="332">
        <v>45016</v>
      </c>
      <c r="BG2117" s="2" t="s">
        <v>115</v>
      </c>
      <c r="BH2117" s="2" t="s">
        <v>140</v>
      </c>
      <c r="BI2117" s="323">
        <v>45566</v>
      </c>
      <c r="BJ2117" s="323">
        <v>45657</v>
      </c>
      <c r="BK2117" s="324">
        <v>2209</v>
      </c>
      <c r="BL2117" s="325">
        <v>163.24</v>
      </c>
      <c r="BM2117" s="274">
        <f t="shared" si="612"/>
        <v>0.99051</v>
      </c>
      <c r="BN2117" s="326">
        <f t="shared" si="619"/>
        <v>164.80398986380754</v>
      </c>
      <c r="BO2117" s="296" t="str">
        <f t="shared" si="620"/>
        <v/>
      </c>
      <c r="BP2117" t="str">
        <f t="shared" si="613"/>
        <v/>
      </c>
      <c r="BR2117" s="332">
        <v>44991</v>
      </c>
      <c r="BS2117" s="2" t="s">
        <v>108</v>
      </c>
      <c r="BT2117" s="2" t="s">
        <v>146</v>
      </c>
      <c r="BU2117" s="323">
        <v>47119</v>
      </c>
      <c r="BV2117" s="323">
        <v>47483</v>
      </c>
      <c r="BW2117" s="324">
        <v>8760</v>
      </c>
      <c r="BX2117" s="325">
        <v>97.78</v>
      </c>
      <c r="BY2117" s="274">
        <f t="shared" si="614"/>
        <v>0.99051</v>
      </c>
      <c r="BZ2117" s="326">
        <f t="shared" si="621"/>
        <v>98.716822646919269</v>
      </c>
      <c r="CA2117" s="296" t="str">
        <f t="shared" si="622"/>
        <v/>
      </c>
    </row>
    <row r="2118" spans="34:79" x14ac:dyDescent="0.25">
      <c r="AH2118" s="332">
        <v>44629</v>
      </c>
      <c r="AI2118" s="2" t="s">
        <v>108</v>
      </c>
      <c r="AJ2118" s="2" t="s">
        <v>146</v>
      </c>
      <c r="AK2118" s="323">
        <v>47119</v>
      </c>
      <c r="AL2118" s="323">
        <v>47483</v>
      </c>
      <c r="AM2118" s="324">
        <v>8760</v>
      </c>
      <c r="AN2118" s="325">
        <v>89.82</v>
      </c>
      <c r="AO2118" s="274">
        <f t="shared" si="609"/>
        <v>1.02458</v>
      </c>
      <c r="AP2118" s="326">
        <f t="shared" si="615"/>
        <v>87.665189638681198</v>
      </c>
      <c r="AQ2118" s="296" t="str">
        <f t="shared" si="616"/>
        <v/>
      </c>
      <c r="AS2118" s="332">
        <v>44656</v>
      </c>
      <c r="AT2118" s="2" t="s">
        <v>115</v>
      </c>
      <c r="AU2118" s="2" t="s">
        <v>111</v>
      </c>
      <c r="AV2118" s="323">
        <v>45292</v>
      </c>
      <c r="AW2118" s="323">
        <v>45382</v>
      </c>
      <c r="AX2118" s="324">
        <v>2183</v>
      </c>
      <c r="AY2118" s="325">
        <v>172.95</v>
      </c>
      <c r="AZ2118" s="274">
        <f t="shared" si="610"/>
        <v>1.02172</v>
      </c>
      <c r="BA2118" s="326">
        <f t="shared" si="617"/>
        <v>169.27338213992093</v>
      </c>
      <c r="BB2118" s="296" t="str">
        <f t="shared" si="618"/>
        <v/>
      </c>
      <c r="BC2118">
        <f t="shared" si="611"/>
        <v>1</v>
      </c>
      <c r="BF2118" s="332">
        <v>45016</v>
      </c>
      <c r="BG2118" s="2" t="s">
        <v>115</v>
      </c>
      <c r="BH2118" s="2" t="s">
        <v>135</v>
      </c>
      <c r="BI2118" s="323">
        <v>45658</v>
      </c>
      <c r="BJ2118" s="323">
        <v>45747</v>
      </c>
      <c r="BK2118" s="324">
        <v>2159</v>
      </c>
      <c r="BL2118" s="325">
        <v>159.26</v>
      </c>
      <c r="BM2118" s="274">
        <f t="shared" si="612"/>
        <v>0.99051</v>
      </c>
      <c r="BN2118" s="326">
        <f t="shared" si="619"/>
        <v>160.78585779043118</v>
      </c>
      <c r="BO2118" s="296" t="str">
        <f t="shared" si="620"/>
        <v/>
      </c>
      <c r="BP2118" t="str">
        <f t="shared" si="613"/>
        <v/>
      </c>
      <c r="BR2118" s="332">
        <v>44991</v>
      </c>
      <c r="BS2118" s="2" t="s">
        <v>108</v>
      </c>
      <c r="BT2118" s="2" t="s">
        <v>149</v>
      </c>
      <c r="BU2118" s="323">
        <v>47484</v>
      </c>
      <c r="BV2118" s="323">
        <v>47848</v>
      </c>
      <c r="BW2118" s="324">
        <v>8760</v>
      </c>
      <c r="BX2118" s="325">
        <v>97.7</v>
      </c>
      <c r="BY2118" s="274">
        <f t="shared" si="614"/>
        <v>0.99051</v>
      </c>
      <c r="BZ2118" s="326">
        <f t="shared" si="621"/>
        <v>98.636056173082551</v>
      </c>
      <c r="CA2118" s="296" t="str">
        <f t="shared" si="622"/>
        <v/>
      </c>
    </row>
    <row r="2119" spans="34:79" x14ac:dyDescent="0.25">
      <c r="AH2119" s="332">
        <v>44629</v>
      </c>
      <c r="AI2119" s="2" t="s">
        <v>108</v>
      </c>
      <c r="AJ2119" s="2" t="s">
        <v>149</v>
      </c>
      <c r="AK2119" s="323">
        <v>47484</v>
      </c>
      <c r="AL2119" s="323">
        <v>47848</v>
      </c>
      <c r="AM2119" s="324">
        <v>8760</v>
      </c>
      <c r="AN2119" s="325">
        <v>89.26</v>
      </c>
      <c r="AO2119" s="274">
        <f t="shared" si="609"/>
        <v>1.02458</v>
      </c>
      <c r="AP2119" s="326">
        <f t="shared" si="615"/>
        <v>87.118624216752238</v>
      </c>
      <c r="AQ2119" s="296" t="str">
        <f t="shared" si="616"/>
        <v/>
      </c>
      <c r="AS2119" s="332">
        <v>44656</v>
      </c>
      <c r="AT2119" s="2" t="s">
        <v>115</v>
      </c>
      <c r="AU2119" s="2" t="s">
        <v>117</v>
      </c>
      <c r="AV2119" s="323">
        <v>45383</v>
      </c>
      <c r="AW2119" s="323">
        <v>45473</v>
      </c>
      <c r="AX2119" s="324">
        <v>2184</v>
      </c>
      <c r="AY2119" s="325">
        <v>105.48</v>
      </c>
      <c r="AZ2119" s="274">
        <f t="shared" si="610"/>
        <v>1.02172</v>
      </c>
      <c r="BA2119" s="326">
        <f t="shared" si="617"/>
        <v>103.23767764162393</v>
      </c>
      <c r="BB2119" s="296" t="str">
        <f t="shared" si="618"/>
        <v/>
      </c>
      <c r="BC2119">
        <f t="shared" si="611"/>
        <v>1</v>
      </c>
      <c r="BF2119" s="332">
        <v>45016</v>
      </c>
      <c r="BG2119" s="2" t="s">
        <v>115</v>
      </c>
      <c r="BH2119" s="2" t="s">
        <v>145</v>
      </c>
      <c r="BI2119" s="323">
        <v>45748</v>
      </c>
      <c r="BJ2119" s="323">
        <v>45838</v>
      </c>
      <c r="BK2119" s="324">
        <v>2184</v>
      </c>
      <c r="BL2119" s="325">
        <v>105.59</v>
      </c>
      <c r="BM2119" s="274">
        <f t="shared" si="612"/>
        <v>0.99051</v>
      </c>
      <c r="BN2119" s="326">
        <f t="shared" si="619"/>
        <v>106.60164965522812</v>
      </c>
      <c r="BO2119" s="296" t="str">
        <f t="shared" si="620"/>
        <v/>
      </c>
      <c r="BP2119" t="str">
        <f t="shared" si="613"/>
        <v/>
      </c>
      <c r="BR2119" s="332">
        <v>44991</v>
      </c>
      <c r="BS2119" s="2" t="s">
        <v>108</v>
      </c>
      <c r="BT2119" s="2" t="s">
        <v>153</v>
      </c>
      <c r="BU2119" s="323">
        <v>47849</v>
      </c>
      <c r="BV2119" s="323">
        <v>48213</v>
      </c>
      <c r="BW2119" s="324">
        <v>8760</v>
      </c>
      <c r="BX2119" s="325">
        <v>97.7</v>
      </c>
      <c r="BY2119" s="274">
        <f t="shared" si="614"/>
        <v>0.99051</v>
      </c>
      <c r="BZ2119" s="326">
        <f t="shared" si="621"/>
        <v>98.636056173082551</v>
      </c>
      <c r="CA2119" s="296" t="str">
        <f t="shared" si="622"/>
        <v/>
      </c>
    </row>
    <row r="2120" spans="34:79" x14ac:dyDescent="0.25">
      <c r="AH2120" s="332">
        <v>44629</v>
      </c>
      <c r="AI2120" s="2" t="s">
        <v>108</v>
      </c>
      <c r="AJ2120" s="2" t="s">
        <v>153</v>
      </c>
      <c r="AK2120" s="323">
        <v>47849</v>
      </c>
      <c r="AL2120" s="323">
        <v>48213</v>
      </c>
      <c r="AM2120" s="324">
        <v>8760</v>
      </c>
      <c r="AN2120" s="325">
        <v>88.69</v>
      </c>
      <c r="AO2120" s="274">
        <f t="shared" si="609"/>
        <v>1.02458</v>
      </c>
      <c r="AP2120" s="326">
        <f t="shared" si="615"/>
        <v>86.562298698003076</v>
      </c>
      <c r="AQ2120" s="296" t="str">
        <f t="shared" si="616"/>
        <v/>
      </c>
      <c r="AS2120" s="332">
        <v>44656</v>
      </c>
      <c r="AT2120" s="2" t="s">
        <v>115</v>
      </c>
      <c r="AU2120" s="2" t="s">
        <v>118</v>
      </c>
      <c r="AV2120" s="323">
        <v>45474</v>
      </c>
      <c r="AW2120" s="323">
        <v>45565</v>
      </c>
      <c r="AX2120" s="324">
        <v>2208</v>
      </c>
      <c r="AY2120" s="325">
        <v>103.95</v>
      </c>
      <c r="AZ2120" s="274">
        <f t="shared" si="610"/>
        <v>1.02172</v>
      </c>
      <c r="BA2120" s="326">
        <f t="shared" si="617"/>
        <v>101.74020279528639</v>
      </c>
      <c r="BB2120" s="296" t="str">
        <f t="shared" si="618"/>
        <v/>
      </c>
      <c r="BC2120">
        <f t="shared" si="611"/>
        <v>1</v>
      </c>
      <c r="BF2120" s="332">
        <v>45016</v>
      </c>
      <c r="BG2120" s="2" t="s">
        <v>115</v>
      </c>
      <c r="BH2120" s="2" t="s">
        <v>148</v>
      </c>
      <c r="BI2120" s="323">
        <v>45839</v>
      </c>
      <c r="BJ2120" s="323">
        <v>45930</v>
      </c>
      <c r="BK2120" s="324">
        <v>2208</v>
      </c>
      <c r="BL2120" s="325">
        <v>104.9</v>
      </c>
      <c r="BM2120" s="274">
        <f t="shared" si="612"/>
        <v>0.99051</v>
      </c>
      <c r="BN2120" s="326">
        <f t="shared" si="619"/>
        <v>105.90503881838649</v>
      </c>
      <c r="BO2120" s="296" t="str">
        <f t="shared" si="620"/>
        <v/>
      </c>
      <c r="BP2120" t="str">
        <f t="shared" si="613"/>
        <v/>
      </c>
      <c r="BR2120" s="332">
        <v>44991</v>
      </c>
      <c r="BS2120" s="2" t="s">
        <v>108</v>
      </c>
      <c r="BT2120" s="2" t="s">
        <v>155</v>
      </c>
      <c r="BU2120" s="323">
        <v>48214</v>
      </c>
      <c r="BV2120" s="323">
        <v>48579</v>
      </c>
      <c r="BW2120" s="324">
        <v>8784</v>
      </c>
      <c r="BX2120" s="325">
        <v>97.47</v>
      </c>
      <c r="BY2120" s="274">
        <f t="shared" si="614"/>
        <v>0.99051</v>
      </c>
      <c r="BZ2120" s="326">
        <f t="shared" si="621"/>
        <v>98.403852560802008</v>
      </c>
      <c r="CA2120" s="296" t="str">
        <f t="shared" si="622"/>
        <v/>
      </c>
    </row>
    <row r="2121" spans="34:79" x14ac:dyDescent="0.25">
      <c r="AH2121" s="332">
        <v>44629</v>
      </c>
      <c r="AI2121" s="2" t="s">
        <v>108</v>
      </c>
      <c r="AJ2121" s="2" t="s">
        <v>155</v>
      </c>
      <c r="AK2121" s="323">
        <v>48214</v>
      </c>
      <c r="AL2121" s="323">
        <v>48579</v>
      </c>
      <c r="AM2121" s="324">
        <v>8784</v>
      </c>
      <c r="AN2121" s="325">
        <v>88.11</v>
      </c>
      <c r="AO2121" s="274">
        <f t="shared" si="609"/>
        <v>1.02458</v>
      </c>
      <c r="AP2121" s="326">
        <f t="shared" si="615"/>
        <v>85.996213082433769</v>
      </c>
      <c r="AQ2121" s="296" t="str">
        <f t="shared" si="616"/>
        <v/>
      </c>
      <c r="AS2121" s="332">
        <v>44656</v>
      </c>
      <c r="AT2121" s="2" t="s">
        <v>115</v>
      </c>
      <c r="AU2121" s="2" t="s">
        <v>140</v>
      </c>
      <c r="AV2121" s="323">
        <v>45566</v>
      </c>
      <c r="AW2121" s="323">
        <v>45657</v>
      </c>
      <c r="AX2121" s="324">
        <v>2209</v>
      </c>
      <c r="AY2121" s="325">
        <v>129.87</v>
      </c>
      <c r="AZ2121" s="274">
        <f t="shared" si="610"/>
        <v>1.02172</v>
      </c>
      <c r="BA2121" s="326">
        <f t="shared" si="617"/>
        <v>127.10918842735779</v>
      </c>
      <c r="BB2121" s="296" t="str">
        <f t="shared" si="618"/>
        <v/>
      </c>
      <c r="BC2121" t="str">
        <f t="shared" si="611"/>
        <v/>
      </c>
      <c r="BF2121" s="332">
        <v>45016</v>
      </c>
      <c r="BG2121" s="2" t="s">
        <v>115</v>
      </c>
      <c r="BH2121" s="2" t="s">
        <v>152</v>
      </c>
      <c r="BI2121" s="323">
        <v>45931</v>
      </c>
      <c r="BJ2121" s="323">
        <v>46022</v>
      </c>
      <c r="BK2121" s="324">
        <v>2209</v>
      </c>
      <c r="BL2121" s="325">
        <v>141.69999999999999</v>
      </c>
      <c r="BM2121" s="274">
        <f t="shared" si="612"/>
        <v>0.99051</v>
      </c>
      <c r="BN2121" s="326">
        <f t="shared" si="619"/>
        <v>143.05761678327326</v>
      </c>
      <c r="BO2121" s="296" t="str">
        <f t="shared" si="620"/>
        <v/>
      </c>
      <c r="BP2121" t="str">
        <f t="shared" si="613"/>
        <v/>
      </c>
      <c r="BR2121" s="332">
        <v>44991</v>
      </c>
      <c r="BS2121" s="2" t="s">
        <v>108</v>
      </c>
      <c r="BT2121" s="2" t="s">
        <v>158</v>
      </c>
      <c r="BU2121" s="323">
        <v>48580</v>
      </c>
      <c r="BV2121" s="323">
        <v>48944</v>
      </c>
      <c r="BW2121" s="324">
        <v>8760</v>
      </c>
      <c r="BX2121" s="325">
        <v>97.4</v>
      </c>
      <c r="BY2121" s="274">
        <f t="shared" si="614"/>
        <v>0.99051</v>
      </c>
      <c r="BZ2121" s="326">
        <f t="shared" si="621"/>
        <v>98.333181896194901</v>
      </c>
      <c r="CA2121" s="296" t="str">
        <f t="shared" si="622"/>
        <v/>
      </c>
    </row>
    <row r="2122" spans="34:79" x14ac:dyDescent="0.25">
      <c r="AH2122" s="332">
        <v>44628</v>
      </c>
      <c r="AI2122" s="2" t="s">
        <v>108</v>
      </c>
      <c r="AJ2122" s="2" t="s">
        <v>110</v>
      </c>
      <c r="AK2122" s="323">
        <v>44927</v>
      </c>
      <c r="AL2122" s="323">
        <v>45291</v>
      </c>
      <c r="AM2122" s="324">
        <v>8760</v>
      </c>
      <c r="AN2122" s="325">
        <v>187.14</v>
      </c>
      <c r="AO2122" s="274">
        <f t="shared" si="609"/>
        <v>1.02458</v>
      </c>
      <c r="AP2122" s="326">
        <f t="shared" si="615"/>
        <v>182.65045189248275</v>
      </c>
      <c r="AQ2122" s="296" t="str">
        <f t="shared" si="616"/>
        <v/>
      </c>
      <c r="AS2122" s="332">
        <v>44656</v>
      </c>
      <c r="AT2122" s="2" t="s">
        <v>115</v>
      </c>
      <c r="AU2122" s="2" t="s">
        <v>135</v>
      </c>
      <c r="AV2122" s="323">
        <v>45658</v>
      </c>
      <c r="AW2122" s="323">
        <v>45747</v>
      </c>
      <c r="AX2122" s="324">
        <v>2159</v>
      </c>
      <c r="AY2122" s="325"/>
      <c r="AZ2122" s="274">
        <f t="shared" si="610"/>
        <v>1.02172</v>
      </c>
      <c r="BA2122" s="326" t="str">
        <f t="shared" si="617"/>
        <v/>
      </c>
      <c r="BB2122" s="296" t="str">
        <f t="shared" si="618"/>
        <v/>
      </c>
      <c r="BC2122" t="str">
        <f t="shared" si="611"/>
        <v/>
      </c>
      <c r="BF2122" s="332">
        <v>45016</v>
      </c>
      <c r="BG2122" s="2" t="s">
        <v>115</v>
      </c>
      <c r="BH2122" s="2" t="s">
        <v>138</v>
      </c>
      <c r="BI2122" s="323">
        <v>46023</v>
      </c>
      <c r="BJ2122" s="323">
        <v>46112</v>
      </c>
      <c r="BK2122" s="324">
        <v>2159</v>
      </c>
      <c r="BL2122" s="325"/>
      <c r="BM2122" s="274">
        <f t="shared" si="612"/>
        <v>0.99051</v>
      </c>
      <c r="BN2122" s="326" t="str">
        <f t="shared" si="619"/>
        <v/>
      </c>
      <c r="BO2122" s="296" t="str">
        <f t="shared" si="620"/>
        <v/>
      </c>
      <c r="BP2122" t="str">
        <f t="shared" si="613"/>
        <v/>
      </c>
      <c r="BR2122" s="332">
        <v>44988</v>
      </c>
      <c r="BS2122" s="2" t="s">
        <v>108</v>
      </c>
      <c r="BT2122" s="2" t="s">
        <v>111</v>
      </c>
      <c r="BU2122" s="323">
        <v>45292</v>
      </c>
      <c r="BV2122" s="323">
        <v>45657</v>
      </c>
      <c r="BW2122" s="324">
        <v>8784</v>
      </c>
      <c r="BX2122" s="325">
        <v>137.72</v>
      </c>
      <c r="BY2122" s="274">
        <f t="shared" si="614"/>
        <v>0.99051</v>
      </c>
      <c r="BZ2122" s="326">
        <f t="shared" si="621"/>
        <v>139.03948470989693</v>
      </c>
      <c r="CA2122" s="296">
        <f t="shared" si="622"/>
        <v>139.03948470989693</v>
      </c>
    </row>
    <row r="2123" spans="34:79" x14ac:dyDescent="0.25">
      <c r="AH2123" s="332">
        <v>44628</v>
      </c>
      <c r="AI2123" s="2" t="s">
        <v>108</v>
      </c>
      <c r="AJ2123" s="2" t="s">
        <v>111</v>
      </c>
      <c r="AK2123" s="323">
        <v>45292</v>
      </c>
      <c r="AL2123" s="323">
        <v>45657</v>
      </c>
      <c r="AM2123" s="324">
        <v>8784</v>
      </c>
      <c r="AN2123" s="325">
        <v>120.35</v>
      </c>
      <c r="AO2123" s="274">
        <f t="shared" si="609"/>
        <v>1.02458</v>
      </c>
      <c r="AP2123" s="326">
        <f t="shared" si="615"/>
        <v>117.46276523063108</v>
      </c>
      <c r="AQ2123" s="296">
        <f t="shared" si="616"/>
        <v>117.46276523063108</v>
      </c>
      <c r="AS2123" s="332">
        <v>44655</v>
      </c>
      <c r="AT2123" s="2" t="s">
        <v>115</v>
      </c>
      <c r="AU2123" s="2" t="s">
        <v>200</v>
      </c>
      <c r="AV2123" s="323">
        <v>44743</v>
      </c>
      <c r="AW2123" s="323">
        <v>44834</v>
      </c>
      <c r="AX2123" s="324">
        <v>2208</v>
      </c>
      <c r="AY2123" s="325">
        <v>252.42</v>
      </c>
      <c r="AZ2123" s="274">
        <f t="shared" si="610"/>
        <v>1.02172</v>
      </c>
      <c r="BA2123" s="326">
        <f t="shared" si="617"/>
        <v>247.05398739380652</v>
      </c>
      <c r="BB2123" s="296" t="str">
        <f t="shared" si="618"/>
        <v/>
      </c>
      <c r="BC2123" t="str">
        <f t="shared" si="611"/>
        <v/>
      </c>
      <c r="BF2123" s="332">
        <v>45015</v>
      </c>
      <c r="BG2123" s="2" t="s">
        <v>115</v>
      </c>
      <c r="BH2123" s="2" t="s">
        <v>137</v>
      </c>
      <c r="BI2123" s="323">
        <v>45108</v>
      </c>
      <c r="BJ2123" s="323">
        <v>45199</v>
      </c>
      <c r="BK2123" s="324">
        <v>2208</v>
      </c>
      <c r="BL2123" s="325">
        <v>124.6</v>
      </c>
      <c r="BM2123" s="274">
        <f t="shared" si="612"/>
        <v>0.99051</v>
      </c>
      <c r="BN2123" s="326">
        <f t="shared" si="619"/>
        <v>125.79378300067641</v>
      </c>
      <c r="BO2123" s="296" t="str">
        <f t="shared" si="620"/>
        <v/>
      </c>
      <c r="BP2123" t="str">
        <f t="shared" si="613"/>
        <v/>
      </c>
      <c r="BR2123" s="332">
        <v>44988</v>
      </c>
      <c r="BS2123" s="2" t="s">
        <v>108</v>
      </c>
      <c r="BT2123" s="2" t="s">
        <v>135</v>
      </c>
      <c r="BU2123" s="323">
        <v>45658</v>
      </c>
      <c r="BV2123" s="323">
        <v>46022</v>
      </c>
      <c r="BW2123" s="324">
        <v>8760</v>
      </c>
      <c r="BX2123" s="325">
        <v>117.22</v>
      </c>
      <c r="BY2123" s="274">
        <f t="shared" si="614"/>
        <v>0.99051</v>
      </c>
      <c r="BZ2123" s="326">
        <f t="shared" si="621"/>
        <v>118.34307578923989</v>
      </c>
      <c r="CA2123" s="296" t="str">
        <f t="shared" si="622"/>
        <v/>
      </c>
    </row>
    <row r="2124" spans="34:79" x14ac:dyDescent="0.25">
      <c r="AH2124" s="332">
        <v>44628</v>
      </c>
      <c r="AI2124" s="2" t="s">
        <v>108</v>
      </c>
      <c r="AJ2124" s="2" t="s">
        <v>135</v>
      </c>
      <c r="AK2124" s="323">
        <v>45658</v>
      </c>
      <c r="AL2124" s="323">
        <v>46022</v>
      </c>
      <c r="AM2124" s="324">
        <v>8760</v>
      </c>
      <c r="AN2124" s="325">
        <v>97.63</v>
      </c>
      <c r="AO2124" s="274">
        <f t="shared" si="609"/>
        <v>1.02458</v>
      </c>
      <c r="AP2124" s="326">
        <f t="shared" si="615"/>
        <v>95.287825255226522</v>
      </c>
      <c r="AQ2124" s="296" t="str">
        <f t="shared" si="616"/>
        <v/>
      </c>
      <c r="AS2124" s="332">
        <v>44655</v>
      </c>
      <c r="AT2124" s="2" t="s">
        <v>115</v>
      </c>
      <c r="AU2124" s="2" t="s">
        <v>186</v>
      </c>
      <c r="AV2124" s="323">
        <v>44835</v>
      </c>
      <c r="AW2124" s="323">
        <v>44926</v>
      </c>
      <c r="AX2124" s="324">
        <v>2209</v>
      </c>
      <c r="AY2124" s="325">
        <v>256.22000000000003</v>
      </c>
      <c r="AZ2124" s="274">
        <f t="shared" si="610"/>
        <v>1.02172</v>
      </c>
      <c r="BA2124" s="326">
        <f t="shared" si="617"/>
        <v>250.77320596640962</v>
      </c>
      <c r="BB2124" s="296" t="str">
        <f t="shared" si="618"/>
        <v/>
      </c>
      <c r="BC2124" t="str">
        <f t="shared" si="611"/>
        <v/>
      </c>
      <c r="BF2124" s="332">
        <v>45015</v>
      </c>
      <c r="BG2124" s="2" t="s">
        <v>115</v>
      </c>
      <c r="BH2124" s="2" t="s">
        <v>116</v>
      </c>
      <c r="BI2124" s="323">
        <v>45200</v>
      </c>
      <c r="BJ2124" s="323">
        <v>45291</v>
      </c>
      <c r="BK2124" s="324">
        <v>2209</v>
      </c>
      <c r="BL2124" s="325">
        <v>150.02000000000001</v>
      </c>
      <c r="BM2124" s="274">
        <f t="shared" si="612"/>
        <v>0.99051</v>
      </c>
      <c r="BN2124" s="326">
        <f t="shared" si="619"/>
        <v>151.45733006229116</v>
      </c>
      <c r="BO2124" s="296">
        <f t="shared" si="620"/>
        <v>151.45733006229116</v>
      </c>
      <c r="BP2124">
        <f t="shared" si="613"/>
        <v>1</v>
      </c>
      <c r="BR2124" s="332">
        <v>44988</v>
      </c>
      <c r="BS2124" s="2" t="s">
        <v>108</v>
      </c>
      <c r="BT2124" s="2" t="s">
        <v>138</v>
      </c>
      <c r="BU2124" s="323">
        <v>46023</v>
      </c>
      <c r="BV2124" s="323">
        <v>46387</v>
      </c>
      <c r="BW2124" s="324">
        <v>8760</v>
      </c>
      <c r="BX2124" s="325">
        <v>108.83</v>
      </c>
      <c r="BY2124" s="274">
        <f t="shared" si="614"/>
        <v>0.99051</v>
      </c>
      <c r="BZ2124" s="326">
        <f t="shared" si="621"/>
        <v>109.87269184561488</v>
      </c>
      <c r="CA2124" s="296" t="str">
        <f t="shared" si="622"/>
        <v/>
      </c>
    </row>
    <row r="2125" spans="34:79" x14ac:dyDescent="0.25">
      <c r="AH2125" s="332">
        <v>44628</v>
      </c>
      <c r="AI2125" s="2" t="s">
        <v>108</v>
      </c>
      <c r="AJ2125" s="2" t="s">
        <v>138</v>
      </c>
      <c r="AK2125" s="323">
        <v>46023</v>
      </c>
      <c r="AL2125" s="323">
        <v>46387</v>
      </c>
      <c r="AM2125" s="324">
        <v>8760</v>
      </c>
      <c r="AN2125" s="325">
        <v>94.95</v>
      </c>
      <c r="AO2125" s="274">
        <f t="shared" si="609"/>
        <v>1.02458</v>
      </c>
      <c r="AP2125" s="326">
        <f t="shared" si="615"/>
        <v>92.672119307423529</v>
      </c>
      <c r="AQ2125" s="296" t="str">
        <f t="shared" si="616"/>
        <v/>
      </c>
      <c r="AS2125" s="332">
        <v>44655</v>
      </c>
      <c r="AT2125" s="2" t="s">
        <v>115</v>
      </c>
      <c r="AU2125" s="2" t="s">
        <v>110</v>
      </c>
      <c r="AV2125" s="323">
        <v>44927</v>
      </c>
      <c r="AW2125" s="323">
        <v>45016</v>
      </c>
      <c r="AX2125" s="324">
        <v>2159</v>
      </c>
      <c r="AY2125" s="325">
        <v>242</v>
      </c>
      <c r="AZ2125" s="274">
        <f t="shared" si="610"/>
        <v>1.02172</v>
      </c>
      <c r="BA2125" s="326">
        <f t="shared" si="617"/>
        <v>236.85549857103709</v>
      </c>
      <c r="BB2125" s="296" t="str">
        <f t="shared" si="618"/>
        <v/>
      </c>
      <c r="BC2125" t="str">
        <f t="shared" si="611"/>
        <v/>
      </c>
      <c r="BF2125" s="332">
        <v>45015</v>
      </c>
      <c r="BG2125" s="2" t="s">
        <v>115</v>
      </c>
      <c r="BH2125" s="2" t="s">
        <v>111</v>
      </c>
      <c r="BI2125" s="323">
        <v>45292</v>
      </c>
      <c r="BJ2125" s="323">
        <v>45382</v>
      </c>
      <c r="BK2125" s="324">
        <v>2183</v>
      </c>
      <c r="BL2125" s="325">
        <v>160.36000000000001</v>
      </c>
      <c r="BM2125" s="274">
        <f t="shared" si="612"/>
        <v>0.99051</v>
      </c>
      <c r="BN2125" s="326">
        <f t="shared" si="619"/>
        <v>161.89639680568598</v>
      </c>
      <c r="BO2125" s="296">
        <f t="shared" si="620"/>
        <v>161.89639680568598</v>
      </c>
      <c r="BP2125">
        <f t="shared" si="613"/>
        <v>1</v>
      </c>
      <c r="BR2125" s="332">
        <v>44988</v>
      </c>
      <c r="BS2125" s="2" t="s">
        <v>108</v>
      </c>
      <c r="BT2125" s="2" t="s">
        <v>141</v>
      </c>
      <c r="BU2125" s="323">
        <v>46388</v>
      </c>
      <c r="BV2125" s="323">
        <v>46752</v>
      </c>
      <c r="BW2125" s="324">
        <v>8760</v>
      </c>
      <c r="BX2125" s="325">
        <v>104.25</v>
      </c>
      <c r="BY2125" s="274">
        <f t="shared" si="614"/>
        <v>0.99051</v>
      </c>
      <c r="BZ2125" s="326">
        <f t="shared" si="621"/>
        <v>105.24881121846322</v>
      </c>
      <c r="CA2125" s="296" t="str">
        <f t="shared" si="622"/>
        <v/>
      </c>
    </row>
    <row r="2126" spans="34:79" x14ac:dyDescent="0.25">
      <c r="AH2126" s="332">
        <v>44628</v>
      </c>
      <c r="AI2126" s="2" t="s">
        <v>108</v>
      </c>
      <c r="AJ2126" s="2" t="s">
        <v>141</v>
      </c>
      <c r="AK2126" s="323">
        <v>46388</v>
      </c>
      <c r="AL2126" s="323">
        <v>46752</v>
      </c>
      <c r="AM2126" s="324">
        <v>8760</v>
      </c>
      <c r="AN2126" s="325">
        <v>92.8</v>
      </c>
      <c r="AO2126" s="274">
        <f t="shared" si="609"/>
        <v>1.02458</v>
      </c>
      <c r="AP2126" s="326">
        <f t="shared" si="615"/>
        <v>90.573698491089019</v>
      </c>
      <c r="AQ2126" s="296" t="str">
        <f t="shared" si="616"/>
        <v/>
      </c>
      <c r="AS2126" s="332">
        <v>44655</v>
      </c>
      <c r="AT2126" s="2" t="s">
        <v>115</v>
      </c>
      <c r="AU2126" s="2" t="s">
        <v>134</v>
      </c>
      <c r="AV2126" s="323">
        <v>45017</v>
      </c>
      <c r="AW2126" s="323">
        <v>45107</v>
      </c>
      <c r="AX2126" s="324">
        <v>2184</v>
      </c>
      <c r="AY2126" s="325">
        <v>156.77000000000001</v>
      </c>
      <c r="AZ2126" s="274">
        <f t="shared" si="610"/>
        <v>1.02172</v>
      </c>
      <c r="BA2126" s="326">
        <f t="shared" si="617"/>
        <v>153.43734095446894</v>
      </c>
      <c r="BB2126" s="296" t="str">
        <f t="shared" si="618"/>
        <v/>
      </c>
      <c r="BC2126" t="str">
        <f t="shared" si="611"/>
        <v/>
      </c>
      <c r="BF2126" s="332">
        <v>45015</v>
      </c>
      <c r="BG2126" s="2" t="s">
        <v>115</v>
      </c>
      <c r="BH2126" s="2" t="s">
        <v>117</v>
      </c>
      <c r="BI2126" s="323">
        <v>45383</v>
      </c>
      <c r="BJ2126" s="323">
        <v>45473</v>
      </c>
      <c r="BK2126" s="324">
        <v>2184</v>
      </c>
      <c r="BL2126" s="325">
        <v>125.95</v>
      </c>
      <c r="BM2126" s="274">
        <f t="shared" si="612"/>
        <v>0.99051</v>
      </c>
      <c r="BN2126" s="326">
        <f t="shared" si="619"/>
        <v>127.15671724667091</v>
      </c>
      <c r="BO2126" s="296">
        <f t="shared" si="620"/>
        <v>127.15671724667091</v>
      </c>
      <c r="BP2126">
        <f t="shared" si="613"/>
        <v>1</v>
      </c>
      <c r="BR2126" s="332">
        <v>44988</v>
      </c>
      <c r="BS2126" s="2" t="s">
        <v>108</v>
      </c>
      <c r="BT2126" s="2" t="s">
        <v>143</v>
      </c>
      <c r="BU2126" s="323">
        <v>46753</v>
      </c>
      <c r="BV2126" s="323">
        <v>47118</v>
      </c>
      <c r="BW2126" s="324">
        <v>8784</v>
      </c>
      <c r="BX2126" s="325">
        <v>102.45</v>
      </c>
      <c r="BY2126" s="274">
        <f t="shared" si="614"/>
        <v>0.99051</v>
      </c>
      <c r="BZ2126" s="326">
        <f t="shared" si="621"/>
        <v>103.43156555713723</v>
      </c>
      <c r="CA2126" s="296" t="str">
        <f t="shared" si="622"/>
        <v/>
      </c>
    </row>
    <row r="2127" spans="34:79" x14ac:dyDescent="0.25">
      <c r="AH2127" s="332">
        <v>44628</v>
      </c>
      <c r="AI2127" s="2" t="s">
        <v>108</v>
      </c>
      <c r="AJ2127" s="2" t="s">
        <v>143</v>
      </c>
      <c r="AK2127" s="323">
        <v>46753</v>
      </c>
      <c r="AL2127" s="323">
        <v>47118</v>
      </c>
      <c r="AM2127" s="324">
        <v>8784</v>
      </c>
      <c r="AN2127" s="325">
        <v>92.66</v>
      </c>
      <c r="AO2127" s="274">
        <f t="shared" si="609"/>
        <v>1.02458</v>
      </c>
      <c r="AP2127" s="326">
        <f t="shared" si="615"/>
        <v>90.437057135606779</v>
      </c>
      <c r="AQ2127" s="296" t="str">
        <f t="shared" si="616"/>
        <v/>
      </c>
      <c r="AS2127" s="332">
        <v>44655</v>
      </c>
      <c r="AT2127" s="2" t="s">
        <v>115</v>
      </c>
      <c r="AU2127" s="2" t="s">
        <v>137</v>
      </c>
      <c r="AV2127" s="323">
        <v>45108</v>
      </c>
      <c r="AW2127" s="323">
        <v>45199</v>
      </c>
      <c r="AX2127" s="324">
        <v>2208</v>
      </c>
      <c r="AY2127" s="325">
        <v>149.28</v>
      </c>
      <c r="AZ2127" s="274">
        <f t="shared" si="610"/>
        <v>1.02172</v>
      </c>
      <c r="BA2127" s="326">
        <f t="shared" si="617"/>
        <v>146.10656539952237</v>
      </c>
      <c r="BB2127" s="296" t="str">
        <f t="shared" si="618"/>
        <v/>
      </c>
      <c r="BC2127" t="str">
        <f t="shared" si="611"/>
        <v/>
      </c>
      <c r="BF2127" s="332">
        <v>45015</v>
      </c>
      <c r="BG2127" s="2" t="s">
        <v>115</v>
      </c>
      <c r="BH2127" s="2" t="s">
        <v>118</v>
      </c>
      <c r="BI2127" s="323">
        <v>45474</v>
      </c>
      <c r="BJ2127" s="323">
        <v>45565</v>
      </c>
      <c r="BK2127" s="324">
        <v>2208</v>
      </c>
      <c r="BL2127" s="325">
        <v>133</v>
      </c>
      <c r="BM2127" s="274">
        <f t="shared" si="612"/>
        <v>0.99051</v>
      </c>
      <c r="BN2127" s="326">
        <f t="shared" si="619"/>
        <v>134.27426275353102</v>
      </c>
      <c r="BO2127" s="296">
        <f t="shared" si="620"/>
        <v>134.27426275353102</v>
      </c>
      <c r="BP2127">
        <f t="shared" si="613"/>
        <v>1</v>
      </c>
      <c r="BR2127" s="332">
        <v>44988</v>
      </c>
      <c r="BS2127" s="2" t="s">
        <v>108</v>
      </c>
      <c r="BT2127" s="2" t="s">
        <v>146</v>
      </c>
      <c r="BU2127" s="323">
        <v>47119</v>
      </c>
      <c r="BV2127" s="323">
        <v>47483</v>
      </c>
      <c r="BW2127" s="324">
        <v>8760</v>
      </c>
      <c r="BX2127" s="325">
        <v>100.51</v>
      </c>
      <c r="BY2127" s="274">
        <f t="shared" si="614"/>
        <v>0.99051</v>
      </c>
      <c r="BZ2127" s="326">
        <f t="shared" si="621"/>
        <v>101.47297856659701</v>
      </c>
      <c r="CA2127" s="296" t="str">
        <f t="shared" si="622"/>
        <v/>
      </c>
    </row>
    <row r="2128" spans="34:79" x14ac:dyDescent="0.25">
      <c r="AH2128" s="332">
        <v>44628</v>
      </c>
      <c r="AI2128" s="2" t="s">
        <v>108</v>
      </c>
      <c r="AJ2128" s="2" t="s">
        <v>146</v>
      </c>
      <c r="AK2128" s="323">
        <v>47119</v>
      </c>
      <c r="AL2128" s="323">
        <v>47483</v>
      </c>
      <c r="AM2128" s="324">
        <v>8760</v>
      </c>
      <c r="AN2128" s="325">
        <v>92.02</v>
      </c>
      <c r="AO2128" s="274">
        <f t="shared" si="609"/>
        <v>1.02458</v>
      </c>
      <c r="AP2128" s="326">
        <f t="shared" si="615"/>
        <v>89.812410939116504</v>
      </c>
      <c r="AQ2128" s="296" t="str">
        <f t="shared" si="616"/>
        <v/>
      </c>
      <c r="AS2128" s="332">
        <v>44655</v>
      </c>
      <c r="AT2128" s="2" t="s">
        <v>115</v>
      </c>
      <c r="AU2128" s="2" t="s">
        <v>116</v>
      </c>
      <c r="AV2128" s="323">
        <v>45200</v>
      </c>
      <c r="AW2128" s="323">
        <v>45291</v>
      </c>
      <c r="AX2128" s="324">
        <v>2209</v>
      </c>
      <c r="AY2128" s="325">
        <v>180.37</v>
      </c>
      <c r="AZ2128" s="274">
        <f t="shared" si="610"/>
        <v>1.02172</v>
      </c>
      <c r="BA2128" s="326">
        <f t="shared" si="617"/>
        <v>176.53564577379322</v>
      </c>
      <c r="BB2128" s="296" t="str">
        <f t="shared" si="618"/>
        <v/>
      </c>
      <c r="BC2128">
        <f t="shared" si="611"/>
        <v>1</v>
      </c>
      <c r="BF2128" s="332">
        <v>45015</v>
      </c>
      <c r="BG2128" s="2" t="s">
        <v>115</v>
      </c>
      <c r="BH2128" s="2" t="s">
        <v>140</v>
      </c>
      <c r="BI2128" s="323">
        <v>45566</v>
      </c>
      <c r="BJ2128" s="323">
        <v>45657</v>
      </c>
      <c r="BK2128" s="324">
        <v>2209</v>
      </c>
      <c r="BL2128" s="325">
        <v>155.19</v>
      </c>
      <c r="BM2128" s="274">
        <f t="shared" si="612"/>
        <v>0.99051</v>
      </c>
      <c r="BN2128" s="326">
        <f t="shared" si="619"/>
        <v>156.67686343398856</v>
      </c>
      <c r="BO2128" s="296" t="str">
        <f t="shared" si="620"/>
        <v/>
      </c>
      <c r="BP2128" t="str">
        <f t="shared" si="613"/>
        <v/>
      </c>
      <c r="BR2128" s="332">
        <v>44988</v>
      </c>
      <c r="BS2128" s="2" t="s">
        <v>108</v>
      </c>
      <c r="BT2128" s="2" t="s">
        <v>149</v>
      </c>
      <c r="BU2128" s="323">
        <v>47484</v>
      </c>
      <c r="BV2128" s="323">
        <v>47848</v>
      </c>
      <c r="BW2128" s="324">
        <v>8760</v>
      </c>
      <c r="BX2128" s="325">
        <v>100.43</v>
      </c>
      <c r="BY2128" s="274">
        <f t="shared" si="614"/>
        <v>0.99051</v>
      </c>
      <c r="BZ2128" s="326">
        <f t="shared" si="621"/>
        <v>101.3922120927603</v>
      </c>
      <c r="CA2128" s="296" t="str">
        <f t="shared" si="622"/>
        <v/>
      </c>
    </row>
    <row r="2129" spans="34:79" x14ac:dyDescent="0.25">
      <c r="AH2129" s="332">
        <v>44628</v>
      </c>
      <c r="AI2129" s="2" t="s">
        <v>108</v>
      </c>
      <c r="AJ2129" s="2" t="s">
        <v>149</v>
      </c>
      <c r="AK2129" s="323">
        <v>47484</v>
      </c>
      <c r="AL2129" s="323">
        <v>47848</v>
      </c>
      <c r="AM2129" s="324">
        <v>8760</v>
      </c>
      <c r="AN2129" s="325">
        <v>91.46</v>
      </c>
      <c r="AO2129" s="274">
        <f t="shared" si="609"/>
        <v>1.02458</v>
      </c>
      <c r="AP2129" s="326">
        <f t="shared" si="615"/>
        <v>89.265845517187515</v>
      </c>
      <c r="AQ2129" s="296" t="str">
        <f t="shared" si="616"/>
        <v/>
      </c>
      <c r="AS2129" s="332">
        <v>44655</v>
      </c>
      <c r="AT2129" s="2" t="s">
        <v>115</v>
      </c>
      <c r="AU2129" s="2" t="s">
        <v>111</v>
      </c>
      <c r="AV2129" s="323">
        <v>45292</v>
      </c>
      <c r="AW2129" s="323">
        <v>45382</v>
      </c>
      <c r="AX2129" s="324">
        <v>2183</v>
      </c>
      <c r="AY2129" s="325">
        <v>167.99</v>
      </c>
      <c r="AZ2129" s="274">
        <f t="shared" si="610"/>
        <v>1.02172</v>
      </c>
      <c r="BA2129" s="326">
        <f t="shared" si="617"/>
        <v>164.4188231609443</v>
      </c>
      <c r="BB2129" s="296" t="str">
        <f t="shared" si="618"/>
        <v/>
      </c>
      <c r="BC2129">
        <f t="shared" si="611"/>
        <v>1</v>
      </c>
      <c r="BF2129" s="332">
        <v>45015</v>
      </c>
      <c r="BG2129" s="2" t="s">
        <v>115</v>
      </c>
      <c r="BH2129" s="2" t="s">
        <v>135</v>
      </c>
      <c r="BI2129" s="323">
        <v>45658</v>
      </c>
      <c r="BJ2129" s="323">
        <v>45747</v>
      </c>
      <c r="BK2129" s="324">
        <v>2159</v>
      </c>
      <c r="BL2129" s="325">
        <v>152.51</v>
      </c>
      <c r="BM2129" s="274">
        <f t="shared" si="612"/>
        <v>0.99051</v>
      </c>
      <c r="BN2129" s="326">
        <f t="shared" si="619"/>
        <v>153.97118656045873</v>
      </c>
      <c r="BO2129" s="296" t="str">
        <f t="shared" si="620"/>
        <v/>
      </c>
      <c r="BP2129" t="str">
        <f t="shared" si="613"/>
        <v/>
      </c>
      <c r="BR2129" s="332">
        <v>44988</v>
      </c>
      <c r="BS2129" s="2" t="s">
        <v>108</v>
      </c>
      <c r="BT2129" s="2" t="s">
        <v>153</v>
      </c>
      <c r="BU2129" s="323">
        <v>47849</v>
      </c>
      <c r="BV2129" s="323">
        <v>48213</v>
      </c>
      <c r="BW2129" s="324">
        <v>8760</v>
      </c>
      <c r="BX2129" s="325">
        <v>100.43</v>
      </c>
      <c r="BY2129" s="274">
        <f t="shared" si="614"/>
        <v>0.99051</v>
      </c>
      <c r="BZ2129" s="326">
        <f t="shared" si="621"/>
        <v>101.3922120927603</v>
      </c>
      <c r="CA2129" s="296" t="str">
        <f t="shared" si="622"/>
        <v/>
      </c>
    </row>
    <row r="2130" spans="34:79" x14ac:dyDescent="0.25">
      <c r="AH2130" s="332">
        <v>44628</v>
      </c>
      <c r="AI2130" s="2" t="s">
        <v>108</v>
      </c>
      <c r="AJ2130" s="2" t="s">
        <v>153</v>
      </c>
      <c r="AK2130" s="323">
        <v>47849</v>
      </c>
      <c r="AL2130" s="323">
        <v>48213</v>
      </c>
      <c r="AM2130" s="324">
        <v>8760</v>
      </c>
      <c r="AN2130" s="325">
        <v>90.89</v>
      </c>
      <c r="AO2130" s="274">
        <f t="shared" si="609"/>
        <v>1.02458</v>
      </c>
      <c r="AP2130" s="326">
        <f t="shared" si="615"/>
        <v>88.709519998438381</v>
      </c>
      <c r="AQ2130" s="296" t="str">
        <f t="shared" si="616"/>
        <v/>
      </c>
      <c r="AS2130" s="332">
        <v>44655</v>
      </c>
      <c r="AT2130" s="2" t="s">
        <v>115</v>
      </c>
      <c r="AU2130" s="2" t="s">
        <v>117</v>
      </c>
      <c r="AV2130" s="323">
        <v>45383</v>
      </c>
      <c r="AW2130" s="323">
        <v>45473</v>
      </c>
      <c r="AX2130" s="324">
        <v>2184</v>
      </c>
      <c r="AY2130" s="325">
        <v>101.31</v>
      </c>
      <c r="AZ2130" s="274">
        <f t="shared" si="610"/>
        <v>1.02172</v>
      </c>
      <c r="BA2130" s="326">
        <f t="shared" si="617"/>
        <v>99.156324629056897</v>
      </c>
      <c r="BB2130" s="296" t="str">
        <f t="shared" si="618"/>
        <v/>
      </c>
      <c r="BC2130">
        <f t="shared" si="611"/>
        <v>1</v>
      </c>
      <c r="BF2130" s="332">
        <v>45015</v>
      </c>
      <c r="BG2130" s="2" t="s">
        <v>115</v>
      </c>
      <c r="BH2130" s="2" t="s">
        <v>145</v>
      </c>
      <c r="BI2130" s="323">
        <v>45748</v>
      </c>
      <c r="BJ2130" s="323">
        <v>45838</v>
      </c>
      <c r="BK2130" s="324">
        <v>2184</v>
      </c>
      <c r="BL2130" s="325">
        <v>101.02</v>
      </c>
      <c r="BM2130" s="274">
        <f t="shared" si="612"/>
        <v>0.99051</v>
      </c>
      <c r="BN2130" s="326">
        <f t="shared" si="619"/>
        <v>101.98786483730603</v>
      </c>
      <c r="BO2130" s="296" t="str">
        <f t="shared" si="620"/>
        <v/>
      </c>
      <c r="BP2130" t="str">
        <f t="shared" si="613"/>
        <v/>
      </c>
      <c r="BR2130" s="332">
        <v>44988</v>
      </c>
      <c r="BS2130" s="2" t="s">
        <v>108</v>
      </c>
      <c r="BT2130" s="2" t="s">
        <v>155</v>
      </c>
      <c r="BU2130" s="323">
        <v>48214</v>
      </c>
      <c r="BV2130" s="323">
        <v>48579</v>
      </c>
      <c r="BW2130" s="324">
        <v>8784</v>
      </c>
      <c r="BX2130" s="325">
        <v>100.2</v>
      </c>
      <c r="BY2130" s="274">
        <f t="shared" si="614"/>
        <v>0.99051</v>
      </c>
      <c r="BZ2130" s="326">
        <f t="shared" si="621"/>
        <v>101.16000848047976</v>
      </c>
      <c r="CA2130" s="296" t="str">
        <f t="shared" si="622"/>
        <v/>
      </c>
    </row>
    <row r="2131" spans="34:79" x14ac:dyDescent="0.25">
      <c r="AH2131" s="332">
        <v>44628</v>
      </c>
      <c r="AI2131" s="2" t="s">
        <v>108</v>
      </c>
      <c r="AJ2131" s="2" t="s">
        <v>155</v>
      </c>
      <c r="AK2131" s="323">
        <v>48214</v>
      </c>
      <c r="AL2131" s="323">
        <v>48579</v>
      </c>
      <c r="AM2131" s="324">
        <v>8784</v>
      </c>
      <c r="AN2131" s="325">
        <v>90.31</v>
      </c>
      <c r="AO2131" s="274">
        <f t="shared" si="609"/>
        <v>1.02458</v>
      </c>
      <c r="AP2131" s="326">
        <f t="shared" si="615"/>
        <v>88.143434382869074</v>
      </c>
      <c r="AQ2131" s="296" t="str">
        <f t="shared" si="616"/>
        <v/>
      </c>
      <c r="AS2131" s="332">
        <v>44655</v>
      </c>
      <c r="AT2131" s="2" t="s">
        <v>115</v>
      </c>
      <c r="AU2131" s="2" t="s">
        <v>118</v>
      </c>
      <c r="AV2131" s="323">
        <v>45474</v>
      </c>
      <c r="AW2131" s="323">
        <v>45565</v>
      </c>
      <c r="AX2131" s="324">
        <v>2208</v>
      </c>
      <c r="AY2131" s="325">
        <v>100.02</v>
      </c>
      <c r="AZ2131" s="274">
        <f t="shared" si="610"/>
        <v>1.02172</v>
      </c>
      <c r="BA2131" s="326">
        <f t="shared" si="617"/>
        <v>97.893747797831111</v>
      </c>
      <c r="BB2131" s="296" t="str">
        <f t="shared" si="618"/>
        <v/>
      </c>
      <c r="BC2131">
        <f t="shared" si="611"/>
        <v>1</v>
      </c>
      <c r="BF2131" s="332">
        <v>45015</v>
      </c>
      <c r="BG2131" s="2" t="s">
        <v>115</v>
      </c>
      <c r="BH2131" s="2" t="s">
        <v>148</v>
      </c>
      <c r="BI2131" s="323">
        <v>45839</v>
      </c>
      <c r="BJ2131" s="323">
        <v>45930</v>
      </c>
      <c r="BK2131" s="324">
        <v>2208</v>
      </c>
      <c r="BL2131" s="325">
        <v>99.77</v>
      </c>
      <c r="BM2131" s="274">
        <f t="shared" si="612"/>
        <v>0.99051</v>
      </c>
      <c r="BN2131" s="326">
        <f t="shared" si="619"/>
        <v>100.72588868360744</v>
      </c>
      <c r="BO2131" s="296" t="str">
        <f t="shared" si="620"/>
        <v/>
      </c>
      <c r="BP2131" t="str">
        <f t="shared" si="613"/>
        <v/>
      </c>
      <c r="BR2131" s="332">
        <v>44988</v>
      </c>
      <c r="BS2131" s="2" t="s">
        <v>108</v>
      </c>
      <c r="BT2131" s="2" t="s">
        <v>158</v>
      </c>
      <c r="BU2131" s="323">
        <v>48580</v>
      </c>
      <c r="BV2131" s="323">
        <v>48944</v>
      </c>
      <c r="BW2131" s="324">
        <v>8760</v>
      </c>
      <c r="BX2131" s="325">
        <v>100.13</v>
      </c>
      <c r="BY2131" s="274">
        <f t="shared" si="614"/>
        <v>0.99051</v>
      </c>
      <c r="BZ2131" s="326">
        <f t="shared" si="621"/>
        <v>101.08933781587263</v>
      </c>
      <c r="CA2131" s="296" t="str">
        <f t="shared" si="622"/>
        <v/>
      </c>
    </row>
    <row r="2132" spans="34:79" x14ac:dyDescent="0.25">
      <c r="AH2132" s="332">
        <v>44627</v>
      </c>
      <c r="AI2132" s="2" t="s">
        <v>108</v>
      </c>
      <c r="AJ2132" s="2" t="s">
        <v>110</v>
      </c>
      <c r="AK2132" s="323">
        <v>44927</v>
      </c>
      <c r="AL2132" s="323">
        <v>45291</v>
      </c>
      <c r="AM2132" s="324">
        <v>8760</v>
      </c>
      <c r="AN2132" s="325">
        <v>175.93</v>
      </c>
      <c r="AO2132" s="274">
        <f t="shared" si="609"/>
        <v>1.02458</v>
      </c>
      <c r="AP2132" s="326">
        <f t="shared" si="615"/>
        <v>171.70938335708291</v>
      </c>
      <c r="AQ2132" s="296" t="str">
        <f t="shared" si="616"/>
        <v/>
      </c>
      <c r="AS2132" s="332">
        <v>44655</v>
      </c>
      <c r="AT2132" s="2" t="s">
        <v>115</v>
      </c>
      <c r="AU2132" s="2" t="s">
        <v>140</v>
      </c>
      <c r="AV2132" s="323">
        <v>45566</v>
      </c>
      <c r="AW2132" s="323">
        <v>45657</v>
      </c>
      <c r="AX2132" s="324">
        <v>2209</v>
      </c>
      <c r="AY2132" s="325">
        <v>125.34</v>
      </c>
      <c r="AZ2132" s="274">
        <f t="shared" si="610"/>
        <v>1.02172</v>
      </c>
      <c r="BA2132" s="326">
        <f t="shared" si="617"/>
        <v>122.6754883921231</v>
      </c>
      <c r="BB2132" s="296" t="str">
        <f t="shared" si="618"/>
        <v/>
      </c>
      <c r="BC2132" t="str">
        <f t="shared" si="611"/>
        <v/>
      </c>
      <c r="BF2132" s="332">
        <v>45015</v>
      </c>
      <c r="BG2132" s="2" t="s">
        <v>115</v>
      </c>
      <c r="BH2132" s="2" t="s">
        <v>152</v>
      </c>
      <c r="BI2132" s="323">
        <v>45931</v>
      </c>
      <c r="BJ2132" s="323">
        <v>46022</v>
      </c>
      <c r="BK2132" s="324">
        <v>2209</v>
      </c>
      <c r="BL2132" s="325">
        <v>135.66</v>
      </c>
      <c r="BM2132" s="274">
        <f t="shared" si="612"/>
        <v>0.99051</v>
      </c>
      <c r="BN2132" s="326">
        <f t="shared" si="619"/>
        <v>136.95974800860162</v>
      </c>
      <c r="BO2132" s="296" t="str">
        <f t="shared" si="620"/>
        <v/>
      </c>
      <c r="BP2132" t="str">
        <f t="shared" si="613"/>
        <v/>
      </c>
      <c r="BR2132" s="332">
        <v>44987</v>
      </c>
      <c r="BS2132" s="2" t="s">
        <v>108</v>
      </c>
      <c r="BT2132" s="2" t="s">
        <v>111</v>
      </c>
      <c r="BU2132" s="323">
        <v>45292</v>
      </c>
      <c r="BV2132" s="323">
        <v>45657</v>
      </c>
      <c r="BW2132" s="324">
        <v>8784</v>
      </c>
      <c r="BX2132" s="325">
        <v>141.66999999999999</v>
      </c>
      <c r="BY2132" s="274">
        <f t="shared" si="614"/>
        <v>0.99051</v>
      </c>
      <c r="BZ2132" s="326">
        <f t="shared" si="621"/>
        <v>143.02732935558447</v>
      </c>
      <c r="CA2132" s="296">
        <f t="shared" si="622"/>
        <v>143.02732935558447</v>
      </c>
    </row>
    <row r="2133" spans="34:79" x14ac:dyDescent="0.25">
      <c r="AH2133" s="332">
        <v>44627</v>
      </c>
      <c r="AI2133" s="2" t="s">
        <v>108</v>
      </c>
      <c r="AJ2133" s="2" t="s">
        <v>111</v>
      </c>
      <c r="AK2133" s="323">
        <v>45292</v>
      </c>
      <c r="AL2133" s="323">
        <v>45657</v>
      </c>
      <c r="AM2133" s="324">
        <v>8784</v>
      </c>
      <c r="AN2133" s="325">
        <v>118.11</v>
      </c>
      <c r="AO2133" s="274">
        <f t="shared" si="609"/>
        <v>1.02458</v>
      </c>
      <c r="AP2133" s="326">
        <f t="shared" si="615"/>
        <v>115.27650354291514</v>
      </c>
      <c r="AQ2133" s="296">
        <f t="shared" si="616"/>
        <v>115.27650354291514</v>
      </c>
      <c r="AS2133" s="332">
        <v>44655</v>
      </c>
      <c r="AT2133" s="2" t="s">
        <v>115</v>
      </c>
      <c r="AU2133" s="2" t="s">
        <v>135</v>
      </c>
      <c r="AV2133" s="323">
        <v>45658</v>
      </c>
      <c r="AW2133" s="323">
        <v>45747</v>
      </c>
      <c r="AX2133" s="324">
        <v>2159</v>
      </c>
      <c r="AY2133" s="325"/>
      <c r="AZ2133" s="274">
        <f t="shared" si="610"/>
        <v>1.02172</v>
      </c>
      <c r="BA2133" s="326" t="str">
        <f t="shared" si="617"/>
        <v/>
      </c>
      <c r="BB2133" s="296" t="str">
        <f t="shared" si="618"/>
        <v/>
      </c>
      <c r="BC2133" t="str">
        <f t="shared" si="611"/>
        <v/>
      </c>
      <c r="BF2133" s="332">
        <v>45015</v>
      </c>
      <c r="BG2133" s="2" t="s">
        <v>115</v>
      </c>
      <c r="BH2133" s="2" t="s">
        <v>138</v>
      </c>
      <c r="BI2133" s="323">
        <v>46023</v>
      </c>
      <c r="BJ2133" s="323">
        <v>46112</v>
      </c>
      <c r="BK2133" s="324">
        <v>2159</v>
      </c>
      <c r="BL2133" s="325"/>
      <c r="BM2133" s="274">
        <f t="shared" si="612"/>
        <v>0.99051</v>
      </c>
      <c r="BN2133" s="326" t="str">
        <f t="shared" si="619"/>
        <v/>
      </c>
      <c r="BO2133" s="296" t="str">
        <f t="shared" si="620"/>
        <v/>
      </c>
      <c r="BP2133" t="str">
        <f t="shared" si="613"/>
        <v/>
      </c>
      <c r="BR2133" s="332">
        <v>44987</v>
      </c>
      <c r="BS2133" s="2" t="s">
        <v>108</v>
      </c>
      <c r="BT2133" s="2" t="s">
        <v>135</v>
      </c>
      <c r="BU2133" s="323">
        <v>45658</v>
      </c>
      <c r="BV2133" s="323">
        <v>46022</v>
      </c>
      <c r="BW2133" s="324">
        <v>8760</v>
      </c>
      <c r="BX2133" s="325">
        <v>120.03</v>
      </c>
      <c r="BY2133" s="274">
        <f t="shared" si="614"/>
        <v>0.99051</v>
      </c>
      <c r="BZ2133" s="326">
        <f t="shared" si="621"/>
        <v>121.17999818275435</v>
      </c>
      <c r="CA2133" s="296" t="str">
        <f t="shared" si="622"/>
        <v/>
      </c>
    </row>
    <row r="2134" spans="34:79" x14ac:dyDescent="0.25">
      <c r="AH2134" s="332">
        <v>44627</v>
      </c>
      <c r="AI2134" s="2" t="s">
        <v>108</v>
      </c>
      <c r="AJ2134" s="2" t="s">
        <v>135</v>
      </c>
      <c r="AK2134" s="323">
        <v>45658</v>
      </c>
      <c r="AL2134" s="323">
        <v>46022</v>
      </c>
      <c r="AM2134" s="324">
        <v>8760</v>
      </c>
      <c r="AN2134" s="325">
        <v>95</v>
      </c>
      <c r="AO2134" s="274">
        <f t="shared" ref="AO2134:AO2197" si="623">VLOOKUP(CONCATENATE(YEAR(AH2134),"-",MONTH(AH2134)),$A$22:$B$69,2,0)</f>
        <v>1.02458</v>
      </c>
      <c r="AP2134" s="326">
        <f t="shared" si="615"/>
        <v>92.720919791524324</v>
      </c>
      <c r="AQ2134" s="296" t="str">
        <f t="shared" si="616"/>
        <v/>
      </c>
      <c r="AS2134" s="332">
        <v>44652</v>
      </c>
      <c r="AT2134" s="2" t="s">
        <v>115</v>
      </c>
      <c r="AU2134" s="2" t="s">
        <v>200</v>
      </c>
      <c r="AV2134" s="323">
        <v>44743</v>
      </c>
      <c r="AW2134" s="323">
        <v>44834</v>
      </c>
      <c r="AX2134" s="324">
        <v>2208</v>
      </c>
      <c r="AY2134" s="325">
        <v>272.25</v>
      </c>
      <c r="AZ2134" s="274">
        <f t="shared" ref="AZ2134:AZ2197" si="624">VLOOKUP(CONCATENATE(YEAR(AS2134),"-",MONTH(AS2134)),$A$22:$B$69,2,0)</f>
        <v>1.02172</v>
      </c>
      <c r="BA2134" s="326">
        <f t="shared" si="617"/>
        <v>266.46243589241669</v>
      </c>
      <c r="BB2134" s="296" t="str">
        <f t="shared" si="618"/>
        <v/>
      </c>
      <c r="BC2134" t="str">
        <f t="shared" ref="BC2134:BC2197" si="625">IF(OR(AU2134=AU$16,AU2134=AV$16,AU2134=AW$16,AU2134=AX$16),1,"")</f>
        <v/>
      </c>
      <c r="BF2134" s="332">
        <v>45014</v>
      </c>
      <c r="BG2134" s="2" t="s">
        <v>115</v>
      </c>
      <c r="BH2134" s="2" t="s">
        <v>134</v>
      </c>
      <c r="BI2134" s="323">
        <v>45017</v>
      </c>
      <c r="BJ2134" s="323">
        <v>45107</v>
      </c>
      <c r="BK2134" s="324">
        <v>2184</v>
      </c>
      <c r="BL2134" s="325">
        <v>108.61</v>
      </c>
      <c r="BM2134" s="274">
        <f t="shared" ref="BM2134:BM2197" si="626">VLOOKUP(CONCATENATE(YEAR(BF2134),"-",MONTH(BF2134)),$A$22:$B$69,2,0)</f>
        <v>0.99051</v>
      </c>
      <c r="BN2134" s="326">
        <f t="shared" si="619"/>
        <v>109.65058404256393</v>
      </c>
      <c r="BO2134" s="296" t="str">
        <f t="shared" si="620"/>
        <v/>
      </c>
      <c r="BP2134" t="str">
        <f t="shared" ref="BP2134:BP2197" si="627">IF(OR(BH2134=BH$16,BH2134=BI$16,BH2134=BJ$16,BH2134=BK$16),1,"")</f>
        <v/>
      </c>
      <c r="BR2134" s="332">
        <v>44987</v>
      </c>
      <c r="BS2134" s="2" t="s">
        <v>108</v>
      </c>
      <c r="BT2134" s="2" t="s">
        <v>138</v>
      </c>
      <c r="BU2134" s="323">
        <v>46023</v>
      </c>
      <c r="BV2134" s="323">
        <v>46387</v>
      </c>
      <c r="BW2134" s="324">
        <v>8760</v>
      </c>
      <c r="BX2134" s="325">
        <v>112.19</v>
      </c>
      <c r="BY2134" s="274">
        <f t="shared" ref="BY2134:BY2197" si="628">VLOOKUP(CONCATENATE(YEAR(BR2134),"-",MONTH(BR2134)),$A$22:$B$69,2,0)</f>
        <v>0.99051</v>
      </c>
      <c r="BZ2134" s="326">
        <f t="shared" si="621"/>
        <v>113.26488374675672</v>
      </c>
      <c r="CA2134" s="296" t="str">
        <f t="shared" si="622"/>
        <v/>
      </c>
    </row>
    <row r="2135" spans="34:79" x14ac:dyDescent="0.25">
      <c r="AH2135" s="332">
        <v>44627</v>
      </c>
      <c r="AI2135" s="2" t="s">
        <v>108</v>
      </c>
      <c r="AJ2135" s="2" t="s">
        <v>138</v>
      </c>
      <c r="AK2135" s="323">
        <v>46023</v>
      </c>
      <c r="AL2135" s="323">
        <v>46387</v>
      </c>
      <c r="AM2135" s="324">
        <v>8760</v>
      </c>
      <c r="AN2135" s="325">
        <v>94</v>
      </c>
      <c r="AO2135" s="274">
        <f t="shared" si="623"/>
        <v>1.02458</v>
      </c>
      <c r="AP2135" s="326">
        <f t="shared" ref="AP2135:AP2198" si="629">IF(AN2135="","",AN2135/AO2135)</f>
        <v>91.744910109508282</v>
      </c>
      <c r="AQ2135" s="296" t="str">
        <f t="shared" ref="AQ2135:AQ2198" si="630">IF(AND(AH2135&gt;=AJ$19,AH2135&lt;=AK$19,$AJ2135=AQ$16),AP2135,"")</f>
        <v/>
      </c>
      <c r="AS2135" s="332">
        <v>44652</v>
      </c>
      <c r="AT2135" s="2" t="s">
        <v>115</v>
      </c>
      <c r="AU2135" s="2" t="s">
        <v>186</v>
      </c>
      <c r="AV2135" s="323">
        <v>44835</v>
      </c>
      <c r="AW2135" s="323">
        <v>44926</v>
      </c>
      <c r="AX2135" s="324">
        <v>2209</v>
      </c>
      <c r="AY2135" s="325">
        <v>271.02999999999997</v>
      </c>
      <c r="AZ2135" s="274">
        <f t="shared" si="624"/>
        <v>1.02172</v>
      </c>
      <c r="BA2135" s="326">
        <f t="shared" ref="BA2135:BA2198" si="631">IF(AY2135="","",AY2135/AZ2135)</f>
        <v>265.2683709822652</v>
      </c>
      <c r="BB2135" s="296" t="str">
        <f t="shared" ref="BB2135:BB2198" si="632">IF(AND(AS2135&gt;=BA$16,AS2135&lt;=BB$16,BC2135=1),BA2135,"")</f>
        <v/>
      </c>
      <c r="BC2135" t="str">
        <f t="shared" si="625"/>
        <v/>
      </c>
      <c r="BF2135" s="332">
        <v>45014</v>
      </c>
      <c r="BG2135" s="2" t="s">
        <v>115</v>
      </c>
      <c r="BH2135" s="2" t="s">
        <v>137</v>
      </c>
      <c r="BI2135" s="323">
        <v>45108</v>
      </c>
      <c r="BJ2135" s="323">
        <v>45199</v>
      </c>
      <c r="BK2135" s="324">
        <v>2208</v>
      </c>
      <c r="BL2135" s="325">
        <v>124.05</v>
      </c>
      <c r="BM2135" s="274">
        <f t="shared" si="626"/>
        <v>0.99051</v>
      </c>
      <c r="BN2135" s="326">
        <f t="shared" ref="BN2135:BN2198" si="633">IF(BL2135="","",BL2135/BM2135)</f>
        <v>125.23851349304903</v>
      </c>
      <c r="BO2135" s="296" t="str">
        <f t="shared" ref="BO2135:BO2198" si="634">IF(AND(BF2135&gt;=BH$19,BF2135&lt;=BI$19,BP2135=1),BN2135,"")</f>
        <v/>
      </c>
      <c r="BP2135" t="str">
        <f t="shared" si="627"/>
        <v/>
      </c>
      <c r="BR2135" s="332">
        <v>44987</v>
      </c>
      <c r="BS2135" s="2" t="s">
        <v>108</v>
      </c>
      <c r="BT2135" s="2" t="s">
        <v>141</v>
      </c>
      <c r="BU2135" s="323">
        <v>46388</v>
      </c>
      <c r="BV2135" s="323">
        <v>46752</v>
      </c>
      <c r="BW2135" s="324">
        <v>8760</v>
      </c>
      <c r="BX2135" s="325">
        <v>107.75</v>
      </c>
      <c r="BY2135" s="274">
        <f t="shared" si="628"/>
        <v>0.99051</v>
      </c>
      <c r="BZ2135" s="326">
        <f t="shared" ref="BZ2135:BZ2198" si="635">IF(BX2135="","",BX2135/BY2135)</f>
        <v>108.7823444488193</v>
      </c>
      <c r="CA2135" s="296" t="str">
        <f t="shared" ref="CA2135:CA2198" si="636">IF(AND(BR2135&gt;=BZ$16,BR2135&lt;=CA$16,BT2135=BT$16),BZ2135,"")</f>
        <v/>
      </c>
    </row>
    <row r="2136" spans="34:79" x14ac:dyDescent="0.25">
      <c r="AH2136" s="332">
        <v>44627</v>
      </c>
      <c r="AI2136" s="2" t="s">
        <v>108</v>
      </c>
      <c r="AJ2136" s="2" t="s">
        <v>141</v>
      </c>
      <c r="AK2136" s="323">
        <v>46388</v>
      </c>
      <c r="AL2136" s="323">
        <v>46752</v>
      </c>
      <c r="AM2136" s="324">
        <v>8760</v>
      </c>
      <c r="AN2136" s="325">
        <v>91.85</v>
      </c>
      <c r="AO2136" s="274">
        <f t="shared" si="623"/>
        <v>1.02458</v>
      </c>
      <c r="AP2136" s="326">
        <f t="shared" si="629"/>
        <v>89.646489293173772</v>
      </c>
      <c r="AQ2136" s="296" t="str">
        <f t="shared" si="630"/>
        <v/>
      </c>
      <c r="AS2136" s="332">
        <v>44652</v>
      </c>
      <c r="AT2136" s="2" t="s">
        <v>115</v>
      </c>
      <c r="AU2136" s="2" t="s">
        <v>110</v>
      </c>
      <c r="AV2136" s="323">
        <v>44927</v>
      </c>
      <c r="AW2136" s="323">
        <v>45016</v>
      </c>
      <c r="AX2136" s="324">
        <v>2159</v>
      </c>
      <c r="AY2136" s="325">
        <v>258.5</v>
      </c>
      <c r="AZ2136" s="274">
        <f t="shared" si="624"/>
        <v>1.02172</v>
      </c>
      <c r="BA2136" s="326">
        <f t="shared" si="631"/>
        <v>253.00473710997144</v>
      </c>
      <c r="BB2136" s="296" t="str">
        <f t="shared" si="632"/>
        <v/>
      </c>
      <c r="BC2136" t="str">
        <f t="shared" si="625"/>
        <v/>
      </c>
      <c r="BF2136" s="332">
        <v>45014</v>
      </c>
      <c r="BG2136" s="2" t="s">
        <v>115</v>
      </c>
      <c r="BH2136" s="2" t="s">
        <v>116</v>
      </c>
      <c r="BI2136" s="323">
        <v>45200</v>
      </c>
      <c r="BJ2136" s="323">
        <v>45291</v>
      </c>
      <c r="BK2136" s="324">
        <v>2209</v>
      </c>
      <c r="BL2136" s="325">
        <v>146.86000000000001</v>
      </c>
      <c r="BM2136" s="274">
        <f t="shared" si="626"/>
        <v>0.99051</v>
      </c>
      <c r="BN2136" s="326">
        <f t="shared" si="633"/>
        <v>148.26705434574109</v>
      </c>
      <c r="BO2136" s="296">
        <f t="shared" si="634"/>
        <v>148.26705434574109</v>
      </c>
      <c r="BP2136">
        <f t="shared" si="627"/>
        <v>1</v>
      </c>
      <c r="BR2136" s="332">
        <v>44987</v>
      </c>
      <c r="BS2136" s="2" t="s">
        <v>108</v>
      </c>
      <c r="BT2136" s="2" t="s">
        <v>143</v>
      </c>
      <c r="BU2136" s="323">
        <v>46753</v>
      </c>
      <c r="BV2136" s="323">
        <v>47118</v>
      </c>
      <c r="BW2136" s="324">
        <v>8784</v>
      </c>
      <c r="BX2136" s="325">
        <v>105.95</v>
      </c>
      <c r="BY2136" s="274">
        <f t="shared" si="628"/>
        <v>0.99051</v>
      </c>
      <c r="BZ2136" s="326">
        <f t="shared" si="635"/>
        <v>106.96509878749332</v>
      </c>
      <c r="CA2136" s="296" t="str">
        <f t="shared" si="636"/>
        <v/>
      </c>
    </row>
    <row r="2137" spans="34:79" x14ac:dyDescent="0.25">
      <c r="AH2137" s="332">
        <v>44627</v>
      </c>
      <c r="AI2137" s="2" t="s">
        <v>108</v>
      </c>
      <c r="AJ2137" s="2" t="s">
        <v>143</v>
      </c>
      <c r="AK2137" s="323">
        <v>46753</v>
      </c>
      <c r="AL2137" s="323">
        <v>47118</v>
      </c>
      <c r="AM2137" s="324">
        <v>8784</v>
      </c>
      <c r="AN2137" s="325">
        <v>91.71</v>
      </c>
      <c r="AO2137" s="274">
        <f t="shared" si="623"/>
        <v>1.02458</v>
      </c>
      <c r="AP2137" s="326">
        <f t="shared" si="629"/>
        <v>89.509847937691532</v>
      </c>
      <c r="AQ2137" s="296" t="str">
        <f t="shared" si="630"/>
        <v/>
      </c>
      <c r="AS2137" s="332">
        <v>44652</v>
      </c>
      <c r="AT2137" s="2" t="s">
        <v>115</v>
      </c>
      <c r="AU2137" s="2" t="s">
        <v>134</v>
      </c>
      <c r="AV2137" s="323">
        <v>45017</v>
      </c>
      <c r="AW2137" s="323">
        <v>45107</v>
      </c>
      <c r="AX2137" s="324">
        <v>2184</v>
      </c>
      <c r="AY2137" s="325">
        <v>157</v>
      </c>
      <c r="AZ2137" s="274">
        <f t="shared" si="624"/>
        <v>1.02172</v>
      </c>
      <c r="BA2137" s="326">
        <f t="shared" si="631"/>
        <v>153.66245155228438</v>
      </c>
      <c r="BB2137" s="296" t="str">
        <f t="shared" si="632"/>
        <v/>
      </c>
      <c r="BC2137" t="str">
        <f t="shared" si="625"/>
        <v/>
      </c>
      <c r="BF2137" s="332">
        <v>45014</v>
      </c>
      <c r="BG2137" s="2" t="s">
        <v>115</v>
      </c>
      <c r="BH2137" s="2" t="s">
        <v>111</v>
      </c>
      <c r="BI2137" s="323">
        <v>45292</v>
      </c>
      <c r="BJ2137" s="323">
        <v>45382</v>
      </c>
      <c r="BK2137" s="324">
        <v>2183</v>
      </c>
      <c r="BL2137" s="325">
        <v>154.08000000000001</v>
      </c>
      <c r="BM2137" s="274">
        <f t="shared" si="626"/>
        <v>0.99051</v>
      </c>
      <c r="BN2137" s="326">
        <f t="shared" si="633"/>
        <v>155.55622860950422</v>
      </c>
      <c r="BO2137" s="296">
        <f t="shared" si="634"/>
        <v>155.55622860950422</v>
      </c>
      <c r="BP2137">
        <f t="shared" si="627"/>
        <v>1</v>
      </c>
      <c r="BR2137" s="332">
        <v>44987</v>
      </c>
      <c r="BS2137" s="2" t="s">
        <v>108</v>
      </c>
      <c r="BT2137" s="2" t="s">
        <v>146</v>
      </c>
      <c r="BU2137" s="323">
        <v>47119</v>
      </c>
      <c r="BV2137" s="323">
        <v>47483</v>
      </c>
      <c r="BW2137" s="324">
        <v>8760</v>
      </c>
      <c r="BX2137" s="325">
        <v>104.01</v>
      </c>
      <c r="BY2137" s="274">
        <f t="shared" si="628"/>
        <v>0.99051</v>
      </c>
      <c r="BZ2137" s="326">
        <f t="shared" si="635"/>
        <v>105.00651179695309</v>
      </c>
      <c r="CA2137" s="296" t="str">
        <f t="shared" si="636"/>
        <v/>
      </c>
    </row>
    <row r="2138" spans="34:79" x14ac:dyDescent="0.25">
      <c r="AH2138" s="332">
        <v>44627</v>
      </c>
      <c r="AI2138" s="2" t="s">
        <v>108</v>
      </c>
      <c r="AJ2138" s="2" t="s">
        <v>146</v>
      </c>
      <c r="AK2138" s="323">
        <v>47119</v>
      </c>
      <c r="AL2138" s="323">
        <v>47483</v>
      </c>
      <c r="AM2138" s="324">
        <v>8760</v>
      </c>
      <c r="AN2138" s="325">
        <v>91.07</v>
      </c>
      <c r="AO2138" s="274">
        <f t="shared" si="623"/>
        <v>1.02458</v>
      </c>
      <c r="AP2138" s="326">
        <f t="shared" si="629"/>
        <v>88.885201741201257</v>
      </c>
      <c r="AQ2138" s="296" t="str">
        <f t="shared" si="630"/>
        <v/>
      </c>
      <c r="AS2138" s="332">
        <v>44652</v>
      </c>
      <c r="AT2138" s="2" t="s">
        <v>115</v>
      </c>
      <c r="AU2138" s="2" t="s">
        <v>137</v>
      </c>
      <c r="AV2138" s="323">
        <v>45108</v>
      </c>
      <c r="AW2138" s="323">
        <v>45199</v>
      </c>
      <c r="AX2138" s="324">
        <v>2208</v>
      </c>
      <c r="AY2138" s="325">
        <v>149.46</v>
      </c>
      <c r="AZ2138" s="274">
        <f t="shared" si="624"/>
        <v>1.02172</v>
      </c>
      <c r="BA2138" s="326">
        <f t="shared" si="631"/>
        <v>146.28273891085621</v>
      </c>
      <c r="BB2138" s="296" t="str">
        <f t="shared" si="632"/>
        <v/>
      </c>
      <c r="BC2138" t="str">
        <f t="shared" si="625"/>
        <v/>
      </c>
      <c r="BF2138" s="332">
        <v>45014</v>
      </c>
      <c r="BG2138" s="2" t="s">
        <v>115</v>
      </c>
      <c r="BH2138" s="2" t="s">
        <v>117</v>
      </c>
      <c r="BI2138" s="323">
        <v>45383</v>
      </c>
      <c r="BJ2138" s="323">
        <v>45473</v>
      </c>
      <c r="BK2138" s="324">
        <v>2184</v>
      </c>
      <c r="BL2138" s="325">
        <v>123.06</v>
      </c>
      <c r="BM2138" s="274">
        <f t="shared" si="626"/>
        <v>0.99051</v>
      </c>
      <c r="BN2138" s="326">
        <f t="shared" si="633"/>
        <v>124.23902837931975</v>
      </c>
      <c r="BO2138" s="296">
        <f t="shared" si="634"/>
        <v>124.23902837931975</v>
      </c>
      <c r="BP2138">
        <f t="shared" si="627"/>
        <v>1</v>
      </c>
      <c r="BR2138" s="332">
        <v>44987</v>
      </c>
      <c r="BS2138" s="2" t="s">
        <v>108</v>
      </c>
      <c r="BT2138" s="2" t="s">
        <v>149</v>
      </c>
      <c r="BU2138" s="323">
        <v>47484</v>
      </c>
      <c r="BV2138" s="323">
        <v>47848</v>
      </c>
      <c r="BW2138" s="324">
        <v>8760</v>
      </c>
      <c r="BX2138" s="325">
        <v>103.93</v>
      </c>
      <c r="BY2138" s="274">
        <f t="shared" si="628"/>
        <v>0.99051</v>
      </c>
      <c r="BZ2138" s="326">
        <f t="shared" si="635"/>
        <v>104.92574532311639</v>
      </c>
      <c r="CA2138" s="296" t="str">
        <f t="shared" si="636"/>
        <v/>
      </c>
    </row>
    <row r="2139" spans="34:79" x14ac:dyDescent="0.25">
      <c r="AH2139" s="332">
        <v>44627</v>
      </c>
      <c r="AI2139" s="2" t="s">
        <v>108</v>
      </c>
      <c r="AJ2139" s="2" t="s">
        <v>149</v>
      </c>
      <c r="AK2139" s="323">
        <v>47484</v>
      </c>
      <c r="AL2139" s="323">
        <v>47848</v>
      </c>
      <c r="AM2139" s="324">
        <v>8760</v>
      </c>
      <c r="AN2139" s="325">
        <v>90.51</v>
      </c>
      <c r="AO2139" s="274">
        <f t="shared" si="623"/>
        <v>1.02458</v>
      </c>
      <c r="AP2139" s="326">
        <f t="shared" si="629"/>
        <v>88.338636319272283</v>
      </c>
      <c r="AQ2139" s="296" t="str">
        <f t="shared" si="630"/>
        <v/>
      </c>
      <c r="AS2139" s="332">
        <v>44652</v>
      </c>
      <c r="AT2139" s="2" t="s">
        <v>115</v>
      </c>
      <c r="AU2139" s="2" t="s">
        <v>116</v>
      </c>
      <c r="AV2139" s="323">
        <v>45200</v>
      </c>
      <c r="AW2139" s="323">
        <v>45291</v>
      </c>
      <c r="AX2139" s="324">
        <v>2209</v>
      </c>
      <c r="AY2139" s="325">
        <v>182.44</v>
      </c>
      <c r="AZ2139" s="274">
        <f t="shared" si="624"/>
        <v>1.02172</v>
      </c>
      <c r="BA2139" s="326">
        <f t="shared" si="631"/>
        <v>178.56164115413225</v>
      </c>
      <c r="BB2139" s="296" t="str">
        <f t="shared" si="632"/>
        <v/>
      </c>
      <c r="BC2139">
        <f t="shared" si="625"/>
        <v>1</v>
      </c>
      <c r="BF2139" s="332">
        <v>45014</v>
      </c>
      <c r="BG2139" s="2" t="s">
        <v>115</v>
      </c>
      <c r="BH2139" s="2" t="s">
        <v>118</v>
      </c>
      <c r="BI2139" s="323">
        <v>45474</v>
      </c>
      <c r="BJ2139" s="323">
        <v>45565</v>
      </c>
      <c r="BK2139" s="324">
        <v>2208</v>
      </c>
      <c r="BL2139" s="325">
        <v>128.31</v>
      </c>
      <c r="BM2139" s="274">
        <f t="shared" si="626"/>
        <v>0.99051</v>
      </c>
      <c r="BN2139" s="326">
        <f t="shared" si="633"/>
        <v>129.53932822485388</v>
      </c>
      <c r="BO2139" s="296">
        <f t="shared" si="634"/>
        <v>129.53932822485388</v>
      </c>
      <c r="BP2139">
        <f t="shared" si="627"/>
        <v>1</v>
      </c>
      <c r="BR2139" s="332">
        <v>44987</v>
      </c>
      <c r="BS2139" s="2" t="s">
        <v>108</v>
      </c>
      <c r="BT2139" s="2" t="s">
        <v>153</v>
      </c>
      <c r="BU2139" s="323">
        <v>47849</v>
      </c>
      <c r="BV2139" s="323">
        <v>48213</v>
      </c>
      <c r="BW2139" s="324">
        <v>8760</v>
      </c>
      <c r="BX2139" s="325">
        <v>103.93</v>
      </c>
      <c r="BY2139" s="274">
        <f t="shared" si="628"/>
        <v>0.99051</v>
      </c>
      <c r="BZ2139" s="326">
        <f t="shared" si="635"/>
        <v>104.92574532311639</v>
      </c>
      <c r="CA2139" s="296" t="str">
        <f t="shared" si="636"/>
        <v/>
      </c>
    </row>
    <row r="2140" spans="34:79" x14ac:dyDescent="0.25">
      <c r="AH2140" s="332">
        <v>44627</v>
      </c>
      <c r="AI2140" s="2" t="s">
        <v>108</v>
      </c>
      <c r="AJ2140" s="2" t="s">
        <v>153</v>
      </c>
      <c r="AK2140" s="323">
        <v>47849</v>
      </c>
      <c r="AL2140" s="323">
        <v>48213</v>
      </c>
      <c r="AM2140" s="324">
        <v>8760</v>
      </c>
      <c r="AN2140" s="325">
        <v>89.94</v>
      </c>
      <c r="AO2140" s="274">
        <f t="shared" si="623"/>
        <v>1.02458</v>
      </c>
      <c r="AP2140" s="326">
        <f t="shared" si="629"/>
        <v>87.782310800523135</v>
      </c>
      <c r="AQ2140" s="296" t="str">
        <f t="shared" si="630"/>
        <v/>
      </c>
      <c r="AS2140" s="332">
        <v>44652</v>
      </c>
      <c r="AT2140" s="2" t="s">
        <v>115</v>
      </c>
      <c r="AU2140" s="2" t="s">
        <v>111</v>
      </c>
      <c r="AV2140" s="323">
        <v>45292</v>
      </c>
      <c r="AW2140" s="323">
        <v>45382</v>
      </c>
      <c r="AX2140" s="324">
        <v>2183</v>
      </c>
      <c r="AY2140" s="325">
        <v>166.71</v>
      </c>
      <c r="AZ2140" s="274">
        <f t="shared" si="624"/>
        <v>1.02172</v>
      </c>
      <c r="BA2140" s="326">
        <f t="shared" si="631"/>
        <v>163.16603374701486</v>
      </c>
      <c r="BB2140" s="296" t="str">
        <f t="shared" si="632"/>
        <v/>
      </c>
      <c r="BC2140">
        <f t="shared" si="625"/>
        <v>1</v>
      </c>
      <c r="BF2140" s="332">
        <v>45014</v>
      </c>
      <c r="BG2140" s="2" t="s">
        <v>115</v>
      </c>
      <c r="BH2140" s="2" t="s">
        <v>140</v>
      </c>
      <c r="BI2140" s="323">
        <v>45566</v>
      </c>
      <c r="BJ2140" s="323">
        <v>45657</v>
      </c>
      <c r="BK2140" s="324">
        <v>2209</v>
      </c>
      <c r="BL2140" s="325">
        <v>150.59</v>
      </c>
      <c r="BM2140" s="274">
        <f t="shared" si="626"/>
        <v>0.99051</v>
      </c>
      <c r="BN2140" s="326">
        <f t="shared" si="633"/>
        <v>152.0327911883777</v>
      </c>
      <c r="BO2140" s="296" t="str">
        <f t="shared" si="634"/>
        <v/>
      </c>
      <c r="BP2140" t="str">
        <f t="shared" si="627"/>
        <v/>
      </c>
      <c r="BR2140" s="332">
        <v>44987</v>
      </c>
      <c r="BS2140" s="2" t="s">
        <v>108</v>
      </c>
      <c r="BT2140" s="2" t="s">
        <v>155</v>
      </c>
      <c r="BU2140" s="323">
        <v>48214</v>
      </c>
      <c r="BV2140" s="323">
        <v>48579</v>
      </c>
      <c r="BW2140" s="324">
        <v>8784</v>
      </c>
      <c r="BX2140" s="325">
        <v>103.7</v>
      </c>
      <c r="BY2140" s="274">
        <f t="shared" si="628"/>
        <v>0.99051</v>
      </c>
      <c r="BZ2140" s="326">
        <f t="shared" si="635"/>
        <v>104.69354171083583</v>
      </c>
      <c r="CA2140" s="296" t="str">
        <f t="shared" si="636"/>
        <v/>
      </c>
    </row>
    <row r="2141" spans="34:79" x14ac:dyDescent="0.25">
      <c r="AH2141" s="332">
        <v>44627</v>
      </c>
      <c r="AI2141" s="2" t="s">
        <v>108</v>
      </c>
      <c r="AJ2141" s="2" t="s">
        <v>155</v>
      </c>
      <c r="AK2141" s="323">
        <v>48214</v>
      </c>
      <c r="AL2141" s="323">
        <v>48579</v>
      </c>
      <c r="AM2141" s="324">
        <v>8784</v>
      </c>
      <c r="AN2141" s="325">
        <v>89.36</v>
      </c>
      <c r="AO2141" s="274">
        <f t="shared" si="623"/>
        <v>1.02458</v>
      </c>
      <c r="AP2141" s="326">
        <f t="shared" si="629"/>
        <v>87.216225184953828</v>
      </c>
      <c r="AQ2141" s="296" t="str">
        <f t="shared" si="630"/>
        <v/>
      </c>
      <c r="AS2141" s="332">
        <v>44652</v>
      </c>
      <c r="AT2141" s="2" t="s">
        <v>115</v>
      </c>
      <c r="AU2141" s="2" t="s">
        <v>117</v>
      </c>
      <c r="AV2141" s="323">
        <v>45383</v>
      </c>
      <c r="AW2141" s="323">
        <v>45473</v>
      </c>
      <c r="AX2141" s="324">
        <v>2184</v>
      </c>
      <c r="AY2141" s="325">
        <v>99.1</v>
      </c>
      <c r="AZ2141" s="274">
        <f t="shared" si="624"/>
        <v>1.02172</v>
      </c>
      <c r="BA2141" s="326">
        <f t="shared" si="631"/>
        <v>96.993305406569306</v>
      </c>
      <c r="BB2141" s="296" t="str">
        <f t="shared" si="632"/>
        <v/>
      </c>
      <c r="BC2141">
        <f t="shared" si="625"/>
        <v>1</v>
      </c>
      <c r="BF2141" s="332">
        <v>45014</v>
      </c>
      <c r="BG2141" s="2" t="s">
        <v>115</v>
      </c>
      <c r="BH2141" s="2" t="s">
        <v>135</v>
      </c>
      <c r="BI2141" s="323">
        <v>45658</v>
      </c>
      <c r="BJ2141" s="323">
        <v>45747</v>
      </c>
      <c r="BK2141" s="324">
        <v>2159</v>
      </c>
      <c r="BL2141" s="325">
        <v>149.11000000000001</v>
      </c>
      <c r="BM2141" s="274">
        <f t="shared" si="626"/>
        <v>0.99051</v>
      </c>
      <c r="BN2141" s="326">
        <f t="shared" si="633"/>
        <v>150.53861142239859</v>
      </c>
      <c r="BO2141" s="296" t="str">
        <f t="shared" si="634"/>
        <v/>
      </c>
      <c r="BP2141" t="str">
        <f t="shared" si="627"/>
        <v/>
      </c>
      <c r="BR2141" s="332">
        <v>44987</v>
      </c>
      <c r="BS2141" s="2" t="s">
        <v>108</v>
      </c>
      <c r="BT2141" s="2" t="s">
        <v>158</v>
      </c>
      <c r="BU2141" s="323">
        <v>48580</v>
      </c>
      <c r="BV2141" s="323">
        <v>48944</v>
      </c>
      <c r="BW2141" s="324">
        <v>8760</v>
      </c>
      <c r="BX2141" s="325">
        <v>103.63</v>
      </c>
      <c r="BY2141" s="274">
        <f t="shared" si="628"/>
        <v>0.99051</v>
      </c>
      <c r="BZ2141" s="326">
        <f t="shared" si="635"/>
        <v>104.62287104622871</v>
      </c>
      <c r="CA2141" s="296" t="str">
        <f t="shared" si="636"/>
        <v/>
      </c>
    </row>
    <row r="2142" spans="34:79" x14ac:dyDescent="0.25">
      <c r="AH2142" s="332">
        <v>44624</v>
      </c>
      <c r="AI2142" s="2" t="s">
        <v>108</v>
      </c>
      <c r="AJ2142" s="2" t="s">
        <v>110</v>
      </c>
      <c r="AK2142" s="323">
        <v>44927</v>
      </c>
      <c r="AL2142" s="323">
        <v>45291</v>
      </c>
      <c r="AM2142" s="324">
        <v>8760</v>
      </c>
      <c r="AN2142" s="325">
        <v>168.82</v>
      </c>
      <c r="AO2142" s="274">
        <f t="shared" si="623"/>
        <v>1.02458</v>
      </c>
      <c r="AP2142" s="326">
        <f t="shared" si="629"/>
        <v>164.7699545179488</v>
      </c>
      <c r="AQ2142" s="296" t="str">
        <f t="shared" si="630"/>
        <v/>
      </c>
      <c r="AS2142" s="332">
        <v>44652</v>
      </c>
      <c r="AT2142" s="2" t="s">
        <v>115</v>
      </c>
      <c r="AU2142" s="2" t="s">
        <v>118</v>
      </c>
      <c r="AV2142" s="323">
        <v>45474</v>
      </c>
      <c r="AW2142" s="323">
        <v>45565</v>
      </c>
      <c r="AX2142" s="324">
        <v>2208</v>
      </c>
      <c r="AY2142" s="325">
        <v>96.63</v>
      </c>
      <c r="AZ2142" s="274">
        <f t="shared" si="624"/>
        <v>1.02172</v>
      </c>
      <c r="BA2142" s="326">
        <f t="shared" si="631"/>
        <v>94.57581333437733</v>
      </c>
      <c r="BB2142" s="296" t="str">
        <f t="shared" si="632"/>
        <v/>
      </c>
      <c r="BC2142">
        <f t="shared" si="625"/>
        <v>1</v>
      </c>
      <c r="BF2142" s="332">
        <v>45014</v>
      </c>
      <c r="BG2142" s="2" t="s">
        <v>115</v>
      </c>
      <c r="BH2142" s="2" t="s">
        <v>145</v>
      </c>
      <c r="BI2142" s="323">
        <v>45748</v>
      </c>
      <c r="BJ2142" s="323">
        <v>45838</v>
      </c>
      <c r="BK2142" s="324">
        <v>2184</v>
      </c>
      <c r="BL2142" s="325">
        <v>97.84</v>
      </c>
      <c r="BM2142" s="274">
        <f t="shared" si="626"/>
        <v>0.99051</v>
      </c>
      <c r="BN2142" s="326">
        <f t="shared" si="633"/>
        <v>98.777397502296793</v>
      </c>
      <c r="BO2142" s="296" t="str">
        <f t="shared" si="634"/>
        <v/>
      </c>
      <c r="BP2142" t="str">
        <f t="shared" si="627"/>
        <v/>
      </c>
      <c r="BR2142" s="332">
        <v>44986</v>
      </c>
      <c r="BS2142" s="2" t="s">
        <v>108</v>
      </c>
      <c r="BT2142" s="2" t="s">
        <v>111</v>
      </c>
      <c r="BU2142" s="323">
        <v>45292</v>
      </c>
      <c r="BV2142" s="323">
        <v>45657</v>
      </c>
      <c r="BW2142" s="324">
        <v>8784</v>
      </c>
      <c r="BX2142" s="325">
        <v>146.53</v>
      </c>
      <c r="BY2142" s="274">
        <f t="shared" si="628"/>
        <v>0.99051</v>
      </c>
      <c r="BZ2142" s="326">
        <f t="shared" si="635"/>
        <v>147.93389264116465</v>
      </c>
      <c r="CA2142" s="296">
        <f t="shared" si="636"/>
        <v>147.93389264116465</v>
      </c>
    </row>
    <row r="2143" spans="34:79" x14ac:dyDescent="0.25">
      <c r="AH2143" s="332">
        <v>44624</v>
      </c>
      <c r="AI2143" s="2" t="s">
        <v>108</v>
      </c>
      <c r="AJ2143" s="2" t="s">
        <v>111</v>
      </c>
      <c r="AK2143" s="323">
        <v>45292</v>
      </c>
      <c r="AL2143" s="323">
        <v>45657</v>
      </c>
      <c r="AM2143" s="324">
        <v>8784</v>
      </c>
      <c r="AN2143" s="325">
        <v>118</v>
      </c>
      <c r="AO2143" s="274">
        <f t="shared" si="623"/>
        <v>1.02458</v>
      </c>
      <c r="AP2143" s="326">
        <f t="shared" si="629"/>
        <v>115.16914247789337</v>
      </c>
      <c r="AQ2143" s="296">
        <f t="shared" si="630"/>
        <v>115.16914247789337</v>
      </c>
      <c r="AS2143" s="332">
        <v>44652</v>
      </c>
      <c r="AT2143" s="2" t="s">
        <v>115</v>
      </c>
      <c r="AU2143" s="2" t="s">
        <v>140</v>
      </c>
      <c r="AV2143" s="323">
        <v>45566</v>
      </c>
      <c r="AW2143" s="323">
        <v>45657</v>
      </c>
      <c r="AX2143" s="324">
        <v>2209</v>
      </c>
      <c r="AY2143" s="325">
        <v>122.85</v>
      </c>
      <c r="AZ2143" s="274">
        <f t="shared" si="624"/>
        <v>1.02172</v>
      </c>
      <c r="BA2143" s="326">
        <f t="shared" si="631"/>
        <v>120.23842148533845</v>
      </c>
      <c r="BB2143" s="296" t="str">
        <f t="shared" si="632"/>
        <v/>
      </c>
      <c r="BC2143" t="str">
        <f t="shared" si="625"/>
        <v/>
      </c>
      <c r="BF2143" s="332">
        <v>45014</v>
      </c>
      <c r="BG2143" s="2" t="s">
        <v>115</v>
      </c>
      <c r="BH2143" s="2" t="s">
        <v>148</v>
      </c>
      <c r="BI2143" s="323">
        <v>45839</v>
      </c>
      <c r="BJ2143" s="323">
        <v>45930</v>
      </c>
      <c r="BK2143" s="324">
        <v>2208</v>
      </c>
      <c r="BL2143" s="325">
        <v>97.84</v>
      </c>
      <c r="BM2143" s="274">
        <f t="shared" si="626"/>
        <v>0.99051</v>
      </c>
      <c r="BN2143" s="326">
        <f t="shared" si="633"/>
        <v>98.777397502296793</v>
      </c>
      <c r="BO2143" s="296" t="str">
        <f t="shared" si="634"/>
        <v/>
      </c>
      <c r="BP2143" t="str">
        <f t="shared" si="627"/>
        <v/>
      </c>
      <c r="BR2143" s="332">
        <v>44986</v>
      </c>
      <c r="BS2143" s="2" t="s">
        <v>108</v>
      </c>
      <c r="BT2143" s="2" t="s">
        <v>135</v>
      </c>
      <c r="BU2143" s="323">
        <v>45658</v>
      </c>
      <c r="BV2143" s="323">
        <v>46022</v>
      </c>
      <c r="BW2143" s="324">
        <v>8760</v>
      </c>
      <c r="BX2143" s="325">
        <v>124.09</v>
      </c>
      <c r="BY2143" s="274">
        <f t="shared" si="628"/>
        <v>0.99051</v>
      </c>
      <c r="BZ2143" s="326">
        <f t="shared" si="635"/>
        <v>125.2788967299674</v>
      </c>
      <c r="CA2143" s="296" t="str">
        <f t="shared" si="636"/>
        <v/>
      </c>
    </row>
    <row r="2144" spans="34:79" x14ac:dyDescent="0.25">
      <c r="AH2144" s="332">
        <v>44624</v>
      </c>
      <c r="AI2144" s="2" t="s">
        <v>108</v>
      </c>
      <c r="AJ2144" s="2" t="s">
        <v>135</v>
      </c>
      <c r="AK2144" s="323">
        <v>45658</v>
      </c>
      <c r="AL2144" s="323">
        <v>46022</v>
      </c>
      <c r="AM2144" s="324">
        <v>8760</v>
      </c>
      <c r="AN2144" s="325">
        <v>94</v>
      </c>
      <c r="AO2144" s="274">
        <f t="shared" si="623"/>
        <v>1.02458</v>
      </c>
      <c r="AP2144" s="326">
        <f t="shared" si="629"/>
        <v>91.744910109508282</v>
      </c>
      <c r="AQ2144" s="296" t="str">
        <f t="shared" si="630"/>
        <v/>
      </c>
      <c r="AS2144" s="332">
        <v>44652</v>
      </c>
      <c r="AT2144" s="2" t="s">
        <v>115</v>
      </c>
      <c r="AU2144" s="2" t="s">
        <v>135</v>
      </c>
      <c r="AV2144" s="323">
        <v>45658</v>
      </c>
      <c r="AW2144" s="323">
        <v>45747</v>
      </c>
      <c r="AX2144" s="324">
        <v>2159</v>
      </c>
      <c r="AY2144" s="325"/>
      <c r="AZ2144" s="274">
        <f t="shared" si="624"/>
        <v>1.02172</v>
      </c>
      <c r="BA2144" s="326" t="str">
        <f t="shared" si="631"/>
        <v/>
      </c>
      <c r="BB2144" s="296" t="str">
        <f t="shared" si="632"/>
        <v/>
      </c>
      <c r="BC2144" t="str">
        <f t="shared" si="625"/>
        <v/>
      </c>
      <c r="BF2144" s="332">
        <v>45014</v>
      </c>
      <c r="BG2144" s="2" t="s">
        <v>115</v>
      </c>
      <c r="BH2144" s="2" t="s">
        <v>152</v>
      </c>
      <c r="BI2144" s="323">
        <v>45931</v>
      </c>
      <c r="BJ2144" s="323">
        <v>46022</v>
      </c>
      <c r="BK2144" s="324">
        <v>2209</v>
      </c>
      <c r="BL2144" s="325">
        <v>132.15</v>
      </c>
      <c r="BM2144" s="274">
        <f t="shared" si="626"/>
        <v>0.99051</v>
      </c>
      <c r="BN2144" s="326">
        <f t="shared" si="633"/>
        <v>133.41611896901597</v>
      </c>
      <c r="BO2144" s="296" t="str">
        <f t="shared" si="634"/>
        <v/>
      </c>
      <c r="BP2144" t="str">
        <f t="shared" si="627"/>
        <v/>
      </c>
      <c r="BR2144" s="332">
        <v>44986</v>
      </c>
      <c r="BS2144" s="2" t="s">
        <v>108</v>
      </c>
      <c r="BT2144" s="2" t="s">
        <v>138</v>
      </c>
      <c r="BU2144" s="323">
        <v>46023</v>
      </c>
      <c r="BV2144" s="323">
        <v>46387</v>
      </c>
      <c r="BW2144" s="324">
        <v>8760</v>
      </c>
      <c r="BX2144" s="325">
        <v>114.87</v>
      </c>
      <c r="BY2144" s="274">
        <f t="shared" si="628"/>
        <v>0.99051</v>
      </c>
      <c r="BZ2144" s="326">
        <f t="shared" si="635"/>
        <v>115.97056062028652</v>
      </c>
      <c r="CA2144" s="296" t="str">
        <f t="shared" si="636"/>
        <v/>
      </c>
    </row>
    <row r="2145" spans="34:79" x14ac:dyDescent="0.25">
      <c r="AH2145" s="332">
        <v>44624</v>
      </c>
      <c r="AI2145" s="2" t="s">
        <v>108</v>
      </c>
      <c r="AJ2145" s="2" t="s">
        <v>138</v>
      </c>
      <c r="AK2145" s="323">
        <v>46023</v>
      </c>
      <c r="AL2145" s="323">
        <v>46387</v>
      </c>
      <c r="AM2145" s="324">
        <v>8760</v>
      </c>
      <c r="AN2145" s="325">
        <v>90.75</v>
      </c>
      <c r="AO2145" s="274">
        <f t="shared" si="623"/>
        <v>1.02458</v>
      </c>
      <c r="AP2145" s="326">
        <f t="shared" si="629"/>
        <v>88.572878642956141</v>
      </c>
      <c r="AQ2145" s="296" t="str">
        <f t="shared" si="630"/>
        <v/>
      </c>
      <c r="AS2145" s="332">
        <v>44651</v>
      </c>
      <c r="AT2145" s="2" t="s">
        <v>115</v>
      </c>
      <c r="AU2145" s="2" t="s">
        <v>200</v>
      </c>
      <c r="AV2145" s="323">
        <v>44743</v>
      </c>
      <c r="AW2145" s="323">
        <v>44834</v>
      </c>
      <c r="AX2145" s="324">
        <v>2208</v>
      </c>
      <c r="AY2145" s="325">
        <v>276.52999999999997</v>
      </c>
      <c r="AZ2145" s="274">
        <f t="shared" si="624"/>
        <v>1.02458</v>
      </c>
      <c r="BA2145" s="326">
        <f t="shared" si="631"/>
        <v>269.89595736789704</v>
      </c>
      <c r="BB2145" s="296" t="str">
        <f t="shared" si="632"/>
        <v/>
      </c>
      <c r="BC2145" t="str">
        <f t="shared" si="625"/>
        <v/>
      </c>
      <c r="BF2145" s="332">
        <v>45013</v>
      </c>
      <c r="BG2145" s="2" t="s">
        <v>115</v>
      </c>
      <c r="BH2145" s="2" t="s">
        <v>134</v>
      </c>
      <c r="BI2145" s="323">
        <v>45017</v>
      </c>
      <c r="BJ2145" s="323">
        <v>45107</v>
      </c>
      <c r="BK2145" s="324">
        <v>2184</v>
      </c>
      <c r="BL2145" s="325">
        <v>110.05</v>
      </c>
      <c r="BM2145" s="274">
        <f t="shared" si="626"/>
        <v>0.99051</v>
      </c>
      <c r="BN2145" s="326">
        <f t="shared" si="633"/>
        <v>111.10438057162472</v>
      </c>
      <c r="BO2145" s="296" t="str">
        <f t="shared" si="634"/>
        <v/>
      </c>
      <c r="BP2145" t="str">
        <f t="shared" si="627"/>
        <v/>
      </c>
      <c r="BR2145" s="332">
        <v>44986</v>
      </c>
      <c r="BS2145" s="2" t="s">
        <v>108</v>
      </c>
      <c r="BT2145" s="2" t="s">
        <v>141</v>
      </c>
      <c r="BU2145" s="323">
        <v>46388</v>
      </c>
      <c r="BV2145" s="323">
        <v>46752</v>
      </c>
      <c r="BW2145" s="324">
        <v>8760</v>
      </c>
      <c r="BX2145" s="325">
        <v>110.67</v>
      </c>
      <c r="BY2145" s="274">
        <f t="shared" si="628"/>
        <v>0.99051</v>
      </c>
      <c r="BZ2145" s="326">
        <f t="shared" si="635"/>
        <v>111.73032074385922</v>
      </c>
      <c r="CA2145" s="296" t="str">
        <f t="shared" si="636"/>
        <v/>
      </c>
    </row>
    <row r="2146" spans="34:79" x14ac:dyDescent="0.25">
      <c r="AH2146" s="332">
        <v>44624</v>
      </c>
      <c r="AI2146" s="2" t="s">
        <v>108</v>
      </c>
      <c r="AJ2146" s="2" t="s">
        <v>141</v>
      </c>
      <c r="AK2146" s="323">
        <v>46388</v>
      </c>
      <c r="AL2146" s="323">
        <v>46752</v>
      </c>
      <c r="AM2146" s="324">
        <v>8760</v>
      </c>
      <c r="AN2146" s="325">
        <v>88.6</v>
      </c>
      <c r="AO2146" s="274">
        <f t="shared" si="623"/>
        <v>1.02458</v>
      </c>
      <c r="AP2146" s="326">
        <f t="shared" si="629"/>
        <v>86.474457826621631</v>
      </c>
      <c r="AQ2146" s="296" t="str">
        <f t="shared" si="630"/>
        <v/>
      </c>
      <c r="AS2146" s="332">
        <v>44651</v>
      </c>
      <c r="AT2146" s="2" t="s">
        <v>115</v>
      </c>
      <c r="AU2146" s="2" t="s">
        <v>186</v>
      </c>
      <c r="AV2146" s="323">
        <v>44835</v>
      </c>
      <c r="AW2146" s="323">
        <v>44926</v>
      </c>
      <c r="AX2146" s="324">
        <v>2209</v>
      </c>
      <c r="AY2146" s="325">
        <v>272</v>
      </c>
      <c r="AZ2146" s="274">
        <f t="shared" si="624"/>
        <v>1.02458</v>
      </c>
      <c r="BA2146" s="326">
        <f t="shared" si="631"/>
        <v>265.47463350836438</v>
      </c>
      <c r="BB2146" s="296" t="str">
        <f t="shared" si="632"/>
        <v/>
      </c>
      <c r="BC2146" t="str">
        <f t="shared" si="625"/>
        <v/>
      </c>
      <c r="BF2146" s="332">
        <v>45013</v>
      </c>
      <c r="BG2146" s="2" t="s">
        <v>115</v>
      </c>
      <c r="BH2146" s="2" t="s">
        <v>137</v>
      </c>
      <c r="BI2146" s="323">
        <v>45108</v>
      </c>
      <c r="BJ2146" s="323">
        <v>45199</v>
      </c>
      <c r="BK2146" s="324">
        <v>2208</v>
      </c>
      <c r="BL2146" s="325">
        <v>124.07</v>
      </c>
      <c r="BM2146" s="274">
        <f t="shared" si="626"/>
        <v>0.99051</v>
      </c>
      <c r="BN2146" s="326">
        <f t="shared" si="633"/>
        <v>125.25870511150821</v>
      </c>
      <c r="BO2146" s="296" t="str">
        <f t="shared" si="634"/>
        <v/>
      </c>
      <c r="BP2146" t="str">
        <f t="shared" si="627"/>
        <v/>
      </c>
      <c r="BR2146" s="332">
        <v>44986</v>
      </c>
      <c r="BS2146" s="2" t="s">
        <v>108</v>
      </c>
      <c r="BT2146" s="2" t="s">
        <v>143</v>
      </c>
      <c r="BU2146" s="323">
        <v>46753</v>
      </c>
      <c r="BV2146" s="323">
        <v>47118</v>
      </c>
      <c r="BW2146" s="324">
        <v>8784</v>
      </c>
      <c r="BX2146" s="325">
        <v>108.87</v>
      </c>
      <c r="BY2146" s="274">
        <f t="shared" si="628"/>
        <v>0.99051</v>
      </c>
      <c r="BZ2146" s="326">
        <f t="shared" si="635"/>
        <v>109.91307508253324</v>
      </c>
      <c r="CA2146" s="296" t="str">
        <f t="shared" si="636"/>
        <v/>
      </c>
    </row>
    <row r="2147" spans="34:79" x14ac:dyDescent="0.25">
      <c r="AH2147" s="332">
        <v>44624</v>
      </c>
      <c r="AI2147" s="2" t="s">
        <v>108</v>
      </c>
      <c r="AJ2147" s="2" t="s">
        <v>143</v>
      </c>
      <c r="AK2147" s="323">
        <v>46753</v>
      </c>
      <c r="AL2147" s="323">
        <v>47118</v>
      </c>
      <c r="AM2147" s="324">
        <v>8784</v>
      </c>
      <c r="AN2147" s="325">
        <v>88.46</v>
      </c>
      <c r="AO2147" s="274">
        <f t="shared" si="623"/>
        <v>1.02458</v>
      </c>
      <c r="AP2147" s="326">
        <f t="shared" si="629"/>
        <v>86.337816471139391</v>
      </c>
      <c r="AQ2147" s="296" t="str">
        <f t="shared" si="630"/>
        <v/>
      </c>
      <c r="AS2147" s="332">
        <v>44651</v>
      </c>
      <c r="AT2147" s="2" t="s">
        <v>115</v>
      </c>
      <c r="AU2147" s="2" t="s">
        <v>110</v>
      </c>
      <c r="AV2147" s="323">
        <v>44927</v>
      </c>
      <c r="AW2147" s="323">
        <v>45016</v>
      </c>
      <c r="AX2147" s="324">
        <v>2159</v>
      </c>
      <c r="AY2147" s="325">
        <v>258.04000000000002</v>
      </c>
      <c r="AZ2147" s="274">
        <f t="shared" si="624"/>
        <v>1.02458</v>
      </c>
      <c r="BA2147" s="326">
        <f t="shared" si="631"/>
        <v>251.84953834742041</v>
      </c>
      <c r="BB2147" s="296" t="str">
        <f t="shared" si="632"/>
        <v/>
      </c>
      <c r="BC2147" t="str">
        <f t="shared" si="625"/>
        <v/>
      </c>
      <c r="BF2147" s="332">
        <v>45013</v>
      </c>
      <c r="BG2147" s="2" t="s">
        <v>115</v>
      </c>
      <c r="BH2147" s="2" t="s">
        <v>116</v>
      </c>
      <c r="BI2147" s="323">
        <v>45200</v>
      </c>
      <c r="BJ2147" s="323">
        <v>45291</v>
      </c>
      <c r="BK2147" s="324">
        <v>2209</v>
      </c>
      <c r="BL2147" s="325">
        <v>146.84</v>
      </c>
      <c r="BM2147" s="274">
        <f t="shared" si="626"/>
        <v>0.99051</v>
      </c>
      <c r="BN2147" s="326">
        <f t="shared" si="633"/>
        <v>148.24686272728192</v>
      </c>
      <c r="BO2147" s="296">
        <f t="shared" si="634"/>
        <v>148.24686272728192</v>
      </c>
      <c r="BP2147">
        <f t="shared" si="627"/>
        <v>1</v>
      </c>
      <c r="BR2147" s="332">
        <v>44986</v>
      </c>
      <c r="BS2147" s="2" t="s">
        <v>108</v>
      </c>
      <c r="BT2147" s="2" t="s">
        <v>146</v>
      </c>
      <c r="BU2147" s="323">
        <v>47119</v>
      </c>
      <c r="BV2147" s="323">
        <v>47483</v>
      </c>
      <c r="BW2147" s="324">
        <v>8760</v>
      </c>
      <c r="BX2147" s="325">
        <v>106.93</v>
      </c>
      <c r="BY2147" s="274">
        <f t="shared" si="628"/>
        <v>0.99051</v>
      </c>
      <c r="BZ2147" s="326">
        <f t="shared" si="635"/>
        <v>107.95448809199301</v>
      </c>
      <c r="CA2147" s="296" t="str">
        <f t="shared" si="636"/>
        <v/>
      </c>
    </row>
    <row r="2148" spans="34:79" x14ac:dyDescent="0.25">
      <c r="AH2148" s="332">
        <v>44624</v>
      </c>
      <c r="AI2148" s="2" t="s">
        <v>108</v>
      </c>
      <c r="AJ2148" s="2" t="s">
        <v>146</v>
      </c>
      <c r="AK2148" s="323">
        <v>47119</v>
      </c>
      <c r="AL2148" s="323">
        <v>47483</v>
      </c>
      <c r="AM2148" s="324">
        <v>8760</v>
      </c>
      <c r="AN2148" s="325">
        <v>87.82</v>
      </c>
      <c r="AO2148" s="274">
        <f t="shared" si="623"/>
        <v>1.02458</v>
      </c>
      <c r="AP2148" s="326">
        <f t="shared" si="629"/>
        <v>85.713170274649116</v>
      </c>
      <c r="AQ2148" s="296" t="str">
        <f t="shared" si="630"/>
        <v/>
      </c>
      <c r="AS2148" s="332">
        <v>44651</v>
      </c>
      <c r="AT2148" s="2" t="s">
        <v>115</v>
      </c>
      <c r="AU2148" s="2" t="s">
        <v>134</v>
      </c>
      <c r="AV2148" s="323">
        <v>45017</v>
      </c>
      <c r="AW2148" s="323">
        <v>45107</v>
      </c>
      <c r="AX2148" s="324">
        <v>2184</v>
      </c>
      <c r="AY2148" s="325">
        <v>155.24</v>
      </c>
      <c r="AZ2148" s="274">
        <f t="shared" si="624"/>
        <v>1.02458</v>
      </c>
      <c r="BA2148" s="326">
        <f t="shared" si="631"/>
        <v>151.51574303617093</v>
      </c>
      <c r="BB2148" s="296" t="str">
        <f t="shared" si="632"/>
        <v/>
      </c>
      <c r="BC2148" t="str">
        <f t="shared" si="625"/>
        <v/>
      </c>
      <c r="BF2148" s="332">
        <v>45013</v>
      </c>
      <c r="BG2148" s="2" t="s">
        <v>115</v>
      </c>
      <c r="BH2148" s="2" t="s">
        <v>111</v>
      </c>
      <c r="BI2148" s="323">
        <v>45292</v>
      </c>
      <c r="BJ2148" s="323">
        <v>45382</v>
      </c>
      <c r="BK2148" s="324">
        <v>2183</v>
      </c>
      <c r="BL2148" s="325">
        <v>153.58000000000001</v>
      </c>
      <c r="BM2148" s="274">
        <f t="shared" si="626"/>
        <v>0.99051</v>
      </c>
      <c r="BN2148" s="326">
        <f t="shared" si="633"/>
        <v>155.05143814802477</v>
      </c>
      <c r="BO2148" s="296">
        <f t="shared" si="634"/>
        <v>155.05143814802477</v>
      </c>
      <c r="BP2148">
        <f t="shared" si="627"/>
        <v>1</v>
      </c>
      <c r="BR2148" s="332">
        <v>44986</v>
      </c>
      <c r="BS2148" s="2" t="s">
        <v>108</v>
      </c>
      <c r="BT2148" s="2" t="s">
        <v>149</v>
      </c>
      <c r="BU2148" s="323">
        <v>47484</v>
      </c>
      <c r="BV2148" s="323">
        <v>47848</v>
      </c>
      <c r="BW2148" s="324">
        <v>8760</v>
      </c>
      <c r="BX2148" s="325">
        <v>106.85</v>
      </c>
      <c r="BY2148" s="274">
        <f t="shared" si="628"/>
        <v>0.99051</v>
      </c>
      <c r="BZ2148" s="326">
        <f t="shared" si="635"/>
        <v>107.8737216181563</v>
      </c>
      <c r="CA2148" s="296" t="str">
        <f t="shared" si="636"/>
        <v/>
      </c>
    </row>
    <row r="2149" spans="34:79" x14ac:dyDescent="0.25">
      <c r="AH2149" s="332">
        <v>44624</v>
      </c>
      <c r="AI2149" s="2" t="s">
        <v>108</v>
      </c>
      <c r="AJ2149" s="2" t="s">
        <v>149</v>
      </c>
      <c r="AK2149" s="323">
        <v>47484</v>
      </c>
      <c r="AL2149" s="323">
        <v>47848</v>
      </c>
      <c r="AM2149" s="324">
        <v>8760</v>
      </c>
      <c r="AN2149" s="325">
        <v>87.26</v>
      </c>
      <c r="AO2149" s="274">
        <f t="shared" si="623"/>
        <v>1.02458</v>
      </c>
      <c r="AP2149" s="326">
        <f t="shared" si="629"/>
        <v>85.166604852720141</v>
      </c>
      <c r="AQ2149" s="296" t="str">
        <f t="shared" si="630"/>
        <v/>
      </c>
      <c r="AS2149" s="332">
        <v>44651</v>
      </c>
      <c r="AT2149" s="2" t="s">
        <v>115</v>
      </c>
      <c r="AU2149" s="2" t="s">
        <v>137</v>
      </c>
      <c r="AV2149" s="323">
        <v>45108</v>
      </c>
      <c r="AW2149" s="323">
        <v>45199</v>
      </c>
      <c r="AX2149" s="324">
        <v>2208</v>
      </c>
      <c r="AY2149" s="325">
        <v>148.04</v>
      </c>
      <c r="AZ2149" s="274">
        <f t="shared" si="624"/>
        <v>1.02458</v>
      </c>
      <c r="BA2149" s="326">
        <f t="shared" si="631"/>
        <v>144.48847332565538</v>
      </c>
      <c r="BB2149" s="296" t="str">
        <f t="shared" si="632"/>
        <v/>
      </c>
      <c r="BC2149" t="str">
        <f t="shared" si="625"/>
        <v/>
      </c>
      <c r="BF2149" s="332">
        <v>45013</v>
      </c>
      <c r="BG2149" s="2" t="s">
        <v>115</v>
      </c>
      <c r="BH2149" s="2" t="s">
        <v>117</v>
      </c>
      <c r="BI2149" s="323">
        <v>45383</v>
      </c>
      <c r="BJ2149" s="323">
        <v>45473</v>
      </c>
      <c r="BK2149" s="324">
        <v>2184</v>
      </c>
      <c r="BL2149" s="325">
        <v>121.9</v>
      </c>
      <c r="BM2149" s="274">
        <f t="shared" si="626"/>
        <v>0.99051</v>
      </c>
      <c r="BN2149" s="326">
        <f t="shared" si="633"/>
        <v>123.06791450868745</v>
      </c>
      <c r="BO2149" s="296">
        <f t="shared" si="634"/>
        <v>123.06791450868745</v>
      </c>
      <c r="BP2149">
        <f t="shared" si="627"/>
        <v>1</v>
      </c>
      <c r="BR2149" s="332">
        <v>44986</v>
      </c>
      <c r="BS2149" s="2" t="s">
        <v>108</v>
      </c>
      <c r="BT2149" s="2" t="s">
        <v>153</v>
      </c>
      <c r="BU2149" s="323">
        <v>47849</v>
      </c>
      <c r="BV2149" s="323">
        <v>48213</v>
      </c>
      <c r="BW2149" s="324">
        <v>8760</v>
      </c>
      <c r="BX2149" s="325">
        <v>106.85</v>
      </c>
      <c r="BY2149" s="274">
        <f t="shared" si="628"/>
        <v>0.99051</v>
      </c>
      <c r="BZ2149" s="326">
        <f t="shared" si="635"/>
        <v>107.8737216181563</v>
      </c>
      <c r="CA2149" s="296" t="str">
        <f t="shared" si="636"/>
        <v/>
      </c>
    </row>
    <row r="2150" spans="34:79" x14ac:dyDescent="0.25">
      <c r="AH2150" s="332">
        <v>44624</v>
      </c>
      <c r="AI2150" s="2" t="s">
        <v>108</v>
      </c>
      <c r="AJ2150" s="2" t="s">
        <v>153</v>
      </c>
      <c r="AK2150" s="323">
        <v>47849</v>
      </c>
      <c r="AL2150" s="323">
        <v>48213</v>
      </c>
      <c r="AM2150" s="324">
        <v>8760</v>
      </c>
      <c r="AN2150" s="325">
        <v>86.69</v>
      </c>
      <c r="AO2150" s="274">
        <f t="shared" si="623"/>
        <v>1.02458</v>
      </c>
      <c r="AP2150" s="326">
        <f t="shared" si="629"/>
        <v>84.610279333970993</v>
      </c>
      <c r="AQ2150" s="296" t="str">
        <f t="shared" si="630"/>
        <v/>
      </c>
      <c r="AS2150" s="332">
        <v>44651</v>
      </c>
      <c r="AT2150" s="2" t="s">
        <v>115</v>
      </c>
      <c r="AU2150" s="2" t="s">
        <v>116</v>
      </c>
      <c r="AV2150" s="323">
        <v>45200</v>
      </c>
      <c r="AW2150" s="323">
        <v>45291</v>
      </c>
      <c r="AX2150" s="324">
        <v>2209</v>
      </c>
      <c r="AY2150" s="325">
        <v>177.13</v>
      </c>
      <c r="AZ2150" s="274">
        <f t="shared" si="624"/>
        <v>1.02458</v>
      </c>
      <c r="BA2150" s="326">
        <f t="shared" si="631"/>
        <v>172.88059497550213</v>
      </c>
      <c r="BB2150" s="296" t="str">
        <f t="shared" si="632"/>
        <v/>
      </c>
      <c r="BC2150">
        <f t="shared" si="625"/>
        <v>1</v>
      </c>
      <c r="BF2150" s="332">
        <v>45013</v>
      </c>
      <c r="BG2150" s="2" t="s">
        <v>115</v>
      </c>
      <c r="BH2150" s="2" t="s">
        <v>118</v>
      </c>
      <c r="BI2150" s="323">
        <v>45474</v>
      </c>
      <c r="BJ2150" s="323">
        <v>45565</v>
      </c>
      <c r="BK2150" s="324">
        <v>2208</v>
      </c>
      <c r="BL2150" s="325">
        <v>125.9</v>
      </c>
      <c r="BM2150" s="274">
        <f t="shared" si="626"/>
        <v>0.99051</v>
      </c>
      <c r="BN2150" s="326">
        <f t="shared" si="633"/>
        <v>127.10623820052297</v>
      </c>
      <c r="BO2150" s="296">
        <f t="shared" si="634"/>
        <v>127.10623820052297</v>
      </c>
      <c r="BP2150">
        <f t="shared" si="627"/>
        <v>1</v>
      </c>
      <c r="BR2150" s="332">
        <v>44986</v>
      </c>
      <c r="BS2150" s="2" t="s">
        <v>108</v>
      </c>
      <c r="BT2150" s="2" t="s">
        <v>155</v>
      </c>
      <c r="BU2150" s="323">
        <v>48214</v>
      </c>
      <c r="BV2150" s="323">
        <v>48579</v>
      </c>
      <c r="BW2150" s="324">
        <v>8784</v>
      </c>
      <c r="BX2150" s="325">
        <v>106.62</v>
      </c>
      <c r="BY2150" s="274">
        <f t="shared" si="628"/>
        <v>0.99051</v>
      </c>
      <c r="BZ2150" s="326">
        <f t="shared" si="635"/>
        <v>107.64151800587577</v>
      </c>
      <c r="CA2150" s="296" t="str">
        <f t="shared" si="636"/>
        <v/>
      </c>
    </row>
    <row r="2151" spans="34:79" x14ac:dyDescent="0.25">
      <c r="AH2151" s="332">
        <v>44624</v>
      </c>
      <c r="AI2151" s="2" t="s">
        <v>108</v>
      </c>
      <c r="AJ2151" s="2" t="s">
        <v>155</v>
      </c>
      <c r="AK2151" s="323">
        <v>48214</v>
      </c>
      <c r="AL2151" s="323">
        <v>48579</v>
      </c>
      <c r="AM2151" s="324">
        <v>8784</v>
      </c>
      <c r="AN2151" s="325">
        <v>86.11</v>
      </c>
      <c r="AO2151" s="274">
        <f t="shared" si="623"/>
        <v>1.02458</v>
      </c>
      <c r="AP2151" s="326">
        <f t="shared" si="629"/>
        <v>84.044193718401687</v>
      </c>
      <c r="AQ2151" s="296" t="str">
        <f t="shared" si="630"/>
        <v/>
      </c>
      <c r="AS2151" s="332">
        <v>44651</v>
      </c>
      <c r="AT2151" s="2" t="s">
        <v>115</v>
      </c>
      <c r="AU2151" s="2" t="s">
        <v>111</v>
      </c>
      <c r="AV2151" s="323">
        <v>45292</v>
      </c>
      <c r="AW2151" s="323">
        <v>45382</v>
      </c>
      <c r="AX2151" s="324">
        <v>2183</v>
      </c>
      <c r="AY2151" s="325">
        <v>165.33</v>
      </c>
      <c r="AZ2151" s="274">
        <f t="shared" si="624"/>
        <v>1.02458</v>
      </c>
      <c r="BA2151" s="326">
        <f t="shared" si="631"/>
        <v>161.36368072771282</v>
      </c>
      <c r="BB2151" s="296" t="str">
        <f t="shared" si="632"/>
        <v/>
      </c>
      <c r="BC2151">
        <f t="shared" si="625"/>
        <v>1</v>
      </c>
      <c r="BF2151" s="332">
        <v>45013</v>
      </c>
      <c r="BG2151" s="2" t="s">
        <v>115</v>
      </c>
      <c r="BH2151" s="2" t="s">
        <v>140</v>
      </c>
      <c r="BI2151" s="323">
        <v>45566</v>
      </c>
      <c r="BJ2151" s="323">
        <v>45657</v>
      </c>
      <c r="BK2151" s="324">
        <v>2209</v>
      </c>
      <c r="BL2151" s="325">
        <v>148.56</v>
      </c>
      <c r="BM2151" s="274">
        <f t="shared" si="626"/>
        <v>0.99051</v>
      </c>
      <c r="BN2151" s="326">
        <f t="shared" si="633"/>
        <v>149.98334191477119</v>
      </c>
      <c r="BO2151" s="296" t="str">
        <f t="shared" si="634"/>
        <v/>
      </c>
      <c r="BP2151" t="str">
        <f t="shared" si="627"/>
        <v/>
      </c>
      <c r="BR2151" s="332">
        <v>44986</v>
      </c>
      <c r="BS2151" s="2" t="s">
        <v>108</v>
      </c>
      <c r="BT2151" s="2" t="s">
        <v>158</v>
      </c>
      <c r="BU2151" s="323">
        <v>48580</v>
      </c>
      <c r="BV2151" s="323">
        <v>48944</v>
      </c>
      <c r="BW2151" s="324">
        <v>8760</v>
      </c>
      <c r="BX2151" s="325">
        <v>106.55</v>
      </c>
      <c r="BY2151" s="274">
        <f t="shared" si="628"/>
        <v>0.99051</v>
      </c>
      <c r="BZ2151" s="326">
        <f t="shared" si="635"/>
        <v>107.57084734126863</v>
      </c>
      <c r="CA2151" s="296" t="str">
        <f t="shared" si="636"/>
        <v/>
      </c>
    </row>
    <row r="2152" spans="34:79" x14ac:dyDescent="0.25">
      <c r="AH2152" s="332">
        <v>44623</v>
      </c>
      <c r="AI2152" s="2" t="s">
        <v>108</v>
      </c>
      <c r="AJ2152" s="2" t="s">
        <v>110</v>
      </c>
      <c r="AK2152" s="323">
        <v>44927</v>
      </c>
      <c r="AL2152" s="323">
        <v>45291</v>
      </c>
      <c r="AM2152" s="324">
        <v>8760</v>
      </c>
      <c r="AN2152" s="325">
        <v>163.06</v>
      </c>
      <c r="AO2152" s="274">
        <f t="shared" si="623"/>
        <v>1.02458</v>
      </c>
      <c r="AP2152" s="326">
        <f t="shared" si="629"/>
        <v>159.1481387495364</v>
      </c>
      <c r="AQ2152" s="296" t="str">
        <f t="shared" si="630"/>
        <v/>
      </c>
      <c r="AS2152" s="332">
        <v>44651</v>
      </c>
      <c r="AT2152" s="2" t="s">
        <v>115</v>
      </c>
      <c r="AU2152" s="2" t="s">
        <v>117</v>
      </c>
      <c r="AV2152" s="323">
        <v>45383</v>
      </c>
      <c r="AW2152" s="323">
        <v>45473</v>
      </c>
      <c r="AX2152" s="324">
        <v>2184</v>
      </c>
      <c r="AY2152" s="325">
        <v>98.07</v>
      </c>
      <c r="AZ2152" s="274">
        <f t="shared" si="624"/>
        <v>1.02458</v>
      </c>
      <c r="BA2152" s="326">
        <f t="shared" si="631"/>
        <v>95.717269515313575</v>
      </c>
      <c r="BB2152" s="296" t="str">
        <f t="shared" si="632"/>
        <v/>
      </c>
      <c r="BC2152">
        <f t="shared" si="625"/>
        <v>1</v>
      </c>
      <c r="BF2152" s="332">
        <v>45013</v>
      </c>
      <c r="BG2152" s="2" t="s">
        <v>115</v>
      </c>
      <c r="BH2152" s="2" t="s">
        <v>135</v>
      </c>
      <c r="BI2152" s="323">
        <v>45658</v>
      </c>
      <c r="BJ2152" s="323">
        <v>45747</v>
      </c>
      <c r="BK2152" s="324">
        <v>2159</v>
      </c>
      <c r="BL2152" s="325">
        <v>148.74</v>
      </c>
      <c r="BM2152" s="274">
        <f t="shared" si="626"/>
        <v>0.99051</v>
      </c>
      <c r="BN2152" s="326">
        <f t="shared" si="633"/>
        <v>150.16506648090379</v>
      </c>
      <c r="BO2152" s="296" t="str">
        <f t="shared" si="634"/>
        <v/>
      </c>
      <c r="BP2152" t="str">
        <f t="shared" si="627"/>
        <v/>
      </c>
      <c r="BR2152" s="332">
        <v>44985</v>
      </c>
      <c r="BS2152" s="2" t="s">
        <v>108</v>
      </c>
      <c r="BT2152" s="2" t="s">
        <v>111</v>
      </c>
      <c r="BU2152" s="323">
        <v>45292</v>
      </c>
      <c r="BV2152" s="323">
        <v>45657</v>
      </c>
      <c r="BW2152" s="324">
        <v>8784</v>
      </c>
      <c r="BX2152" s="325">
        <v>148.02000000000001</v>
      </c>
      <c r="BY2152" s="274">
        <f t="shared" si="628"/>
        <v>0.99045000000000005</v>
      </c>
      <c r="BZ2152" s="326">
        <f t="shared" si="635"/>
        <v>149.44722096016963</v>
      </c>
      <c r="CA2152" s="296">
        <f t="shared" si="636"/>
        <v>149.44722096016963</v>
      </c>
    </row>
    <row r="2153" spans="34:79" x14ac:dyDescent="0.25">
      <c r="AH2153" s="332">
        <v>44623</v>
      </c>
      <c r="AI2153" s="2" t="s">
        <v>108</v>
      </c>
      <c r="AJ2153" s="2" t="s">
        <v>111</v>
      </c>
      <c r="AK2153" s="323">
        <v>45292</v>
      </c>
      <c r="AL2153" s="323">
        <v>45657</v>
      </c>
      <c r="AM2153" s="324">
        <v>8784</v>
      </c>
      <c r="AN2153" s="325">
        <v>109.72</v>
      </c>
      <c r="AO2153" s="274">
        <f t="shared" si="623"/>
        <v>1.02458</v>
      </c>
      <c r="AP2153" s="326">
        <f t="shared" si="629"/>
        <v>107.08778231080052</v>
      </c>
      <c r="AQ2153" s="296">
        <f t="shared" si="630"/>
        <v>107.08778231080052</v>
      </c>
      <c r="AS2153" s="332">
        <v>44651</v>
      </c>
      <c r="AT2153" s="2" t="s">
        <v>115</v>
      </c>
      <c r="AU2153" s="2" t="s">
        <v>118</v>
      </c>
      <c r="AV2153" s="323">
        <v>45474</v>
      </c>
      <c r="AW2153" s="323">
        <v>45565</v>
      </c>
      <c r="AX2153" s="324">
        <v>2208</v>
      </c>
      <c r="AY2153" s="325">
        <v>96.07</v>
      </c>
      <c r="AZ2153" s="274">
        <f t="shared" si="624"/>
        <v>1.02458</v>
      </c>
      <c r="BA2153" s="326">
        <f t="shared" si="631"/>
        <v>93.765250151281492</v>
      </c>
      <c r="BB2153" s="296" t="str">
        <f t="shared" si="632"/>
        <v/>
      </c>
      <c r="BC2153">
        <f t="shared" si="625"/>
        <v>1</v>
      </c>
      <c r="BF2153" s="332">
        <v>45013</v>
      </c>
      <c r="BG2153" s="2" t="s">
        <v>115</v>
      </c>
      <c r="BH2153" s="2" t="s">
        <v>145</v>
      </c>
      <c r="BI2153" s="323">
        <v>45748</v>
      </c>
      <c r="BJ2153" s="323">
        <v>45838</v>
      </c>
      <c r="BK2153" s="324">
        <v>2184</v>
      </c>
      <c r="BL2153" s="325">
        <v>97.79</v>
      </c>
      <c r="BM2153" s="274">
        <f t="shared" si="626"/>
        <v>0.99051</v>
      </c>
      <c r="BN2153" s="326">
        <f t="shared" si="633"/>
        <v>98.726918456148866</v>
      </c>
      <c r="BO2153" s="296" t="str">
        <f t="shared" si="634"/>
        <v/>
      </c>
      <c r="BP2153" t="str">
        <f t="shared" si="627"/>
        <v/>
      </c>
      <c r="BR2153" s="332">
        <v>44985</v>
      </c>
      <c r="BS2153" s="2" t="s">
        <v>108</v>
      </c>
      <c r="BT2153" s="2" t="s">
        <v>135</v>
      </c>
      <c r="BU2153" s="323">
        <v>45658</v>
      </c>
      <c r="BV2153" s="323">
        <v>46022</v>
      </c>
      <c r="BW2153" s="324">
        <v>8760</v>
      </c>
      <c r="BX2153" s="325">
        <v>126.28</v>
      </c>
      <c r="BY2153" s="274">
        <f t="shared" si="628"/>
        <v>0.99045000000000005</v>
      </c>
      <c r="BZ2153" s="326">
        <f t="shared" si="635"/>
        <v>127.49760210005553</v>
      </c>
      <c r="CA2153" s="296" t="str">
        <f t="shared" si="636"/>
        <v/>
      </c>
    </row>
    <row r="2154" spans="34:79" x14ac:dyDescent="0.25">
      <c r="AH2154" s="332">
        <v>44623</v>
      </c>
      <c r="AI2154" s="2" t="s">
        <v>108</v>
      </c>
      <c r="AJ2154" s="2" t="s">
        <v>135</v>
      </c>
      <c r="AK2154" s="323">
        <v>45658</v>
      </c>
      <c r="AL2154" s="323">
        <v>46022</v>
      </c>
      <c r="AM2154" s="324">
        <v>8760</v>
      </c>
      <c r="AN2154" s="325">
        <v>92.74</v>
      </c>
      <c r="AO2154" s="274">
        <f t="shared" si="623"/>
        <v>1.02458</v>
      </c>
      <c r="AP2154" s="326">
        <f t="shared" si="629"/>
        <v>90.515137910168065</v>
      </c>
      <c r="AQ2154" s="296" t="str">
        <f t="shared" si="630"/>
        <v/>
      </c>
      <c r="AS2154" s="332">
        <v>44651</v>
      </c>
      <c r="AT2154" s="2" t="s">
        <v>115</v>
      </c>
      <c r="AU2154" s="2" t="s">
        <v>140</v>
      </c>
      <c r="AV2154" s="323">
        <v>45566</v>
      </c>
      <c r="AW2154" s="323">
        <v>45657</v>
      </c>
      <c r="AX2154" s="324">
        <v>2209</v>
      </c>
      <c r="AY2154" s="325">
        <v>121.81</v>
      </c>
      <c r="AZ2154" s="274">
        <f t="shared" si="624"/>
        <v>1.02458</v>
      </c>
      <c r="BA2154" s="326">
        <f t="shared" si="631"/>
        <v>118.88773936637452</v>
      </c>
      <c r="BB2154" s="296" t="str">
        <f t="shared" si="632"/>
        <v/>
      </c>
      <c r="BC2154" t="str">
        <f t="shared" si="625"/>
        <v/>
      </c>
      <c r="BF2154" s="332">
        <v>45013</v>
      </c>
      <c r="BG2154" s="2" t="s">
        <v>115</v>
      </c>
      <c r="BH2154" s="2" t="s">
        <v>148</v>
      </c>
      <c r="BI2154" s="323">
        <v>45839</v>
      </c>
      <c r="BJ2154" s="323">
        <v>45930</v>
      </c>
      <c r="BK2154" s="324">
        <v>2208</v>
      </c>
      <c r="BL2154" s="325">
        <v>98.02</v>
      </c>
      <c r="BM2154" s="274">
        <f t="shared" si="626"/>
        <v>0.99051</v>
      </c>
      <c r="BN2154" s="326">
        <f t="shared" si="633"/>
        <v>98.959122068429394</v>
      </c>
      <c r="BO2154" s="296" t="str">
        <f t="shared" si="634"/>
        <v/>
      </c>
      <c r="BP2154" t="str">
        <f t="shared" si="627"/>
        <v/>
      </c>
      <c r="BR2154" s="332">
        <v>44985</v>
      </c>
      <c r="BS2154" s="2" t="s">
        <v>108</v>
      </c>
      <c r="BT2154" s="2" t="s">
        <v>138</v>
      </c>
      <c r="BU2154" s="323">
        <v>46023</v>
      </c>
      <c r="BV2154" s="323">
        <v>46387</v>
      </c>
      <c r="BW2154" s="324">
        <v>8760</v>
      </c>
      <c r="BX2154" s="325">
        <v>116.5</v>
      </c>
      <c r="BY2154" s="274">
        <f t="shared" si="628"/>
        <v>0.99045000000000005</v>
      </c>
      <c r="BZ2154" s="326">
        <f t="shared" si="635"/>
        <v>117.62330253924983</v>
      </c>
      <c r="CA2154" s="296" t="str">
        <f t="shared" si="636"/>
        <v/>
      </c>
    </row>
    <row r="2155" spans="34:79" x14ac:dyDescent="0.25">
      <c r="AH2155" s="332">
        <v>44623</v>
      </c>
      <c r="AI2155" s="2" t="s">
        <v>108</v>
      </c>
      <c r="AJ2155" s="2" t="s">
        <v>138</v>
      </c>
      <c r="AK2155" s="323">
        <v>46023</v>
      </c>
      <c r="AL2155" s="323">
        <v>46387</v>
      </c>
      <c r="AM2155" s="324">
        <v>8760</v>
      </c>
      <c r="AN2155" s="325">
        <v>89.13</v>
      </c>
      <c r="AO2155" s="274">
        <f t="shared" si="623"/>
        <v>1.02458</v>
      </c>
      <c r="AP2155" s="326">
        <f t="shared" si="629"/>
        <v>86.991742958090143</v>
      </c>
      <c r="AQ2155" s="296" t="str">
        <f t="shared" si="630"/>
        <v/>
      </c>
      <c r="AS2155" s="332">
        <v>44651</v>
      </c>
      <c r="AT2155" s="2" t="s">
        <v>115</v>
      </c>
      <c r="AU2155" s="2" t="s">
        <v>135</v>
      </c>
      <c r="AV2155" s="323">
        <v>45658</v>
      </c>
      <c r="AW2155" s="323">
        <v>45747</v>
      </c>
      <c r="AX2155" s="324">
        <v>2159</v>
      </c>
      <c r="AY2155" s="325"/>
      <c r="AZ2155" s="274">
        <f t="shared" si="624"/>
        <v>1.02458</v>
      </c>
      <c r="BA2155" s="326" t="str">
        <f t="shared" si="631"/>
        <v/>
      </c>
      <c r="BB2155" s="296" t="str">
        <f t="shared" si="632"/>
        <v/>
      </c>
      <c r="BC2155" t="str">
        <f t="shared" si="625"/>
        <v/>
      </c>
      <c r="BF2155" s="332">
        <v>45013</v>
      </c>
      <c r="BG2155" s="2" t="s">
        <v>115</v>
      </c>
      <c r="BH2155" s="2" t="s">
        <v>152</v>
      </c>
      <c r="BI2155" s="323">
        <v>45931</v>
      </c>
      <c r="BJ2155" s="323">
        <v>46022</v>
      </c>
      <c r="BK2155" s="324">
        <v>2209</v>
      </c>
      <c r="BL2155" s="325">
        <v>123.99</v>
      </c>
      <c r="BM2155" s="274">
        <f t="shared" si="626"/>
        <v>0.99051</v>
      </c>
      <c r="BN2155" s="326">
        <f t="shared" si="633"/>
        <v>125.1779386376715</v>
      </c>
      <c r="BO2155" s="296" t="str">
        <f t="shared" si="634"/>
        <v/>
      </c>
      <c r="BP2155" t="str">
        <f t="shared" si="627"/>
        <v/>
      </c>
      <c r="BR2155" s="332">
        <v>44985</v>
      </c>
      <c r="BS2155" s="2" t="s">
        <v>108</v>
      </c>
      <c r="BT2155" s="2" t="s">
        <v>141</v>
      </c>
      <c r="BU2155" s="323">
        <v>46388</v>
      </c>
      <c r="BV2155" s="323">
        <v>46752</v>
      </c>
      <c r="BW2155" s="324">
        <v>8760</v>
      </c>
      <c r="BX2155" s="325">
        <v>110.3</v>
      </c>
      <c r="BY2155" s="274">
        <f t="shared" si="628"/>
        <v>0.99045000000000005</v>
      </c>
      <c r="BZ2155" s="326">
        <f t="shared" si="635"/>
        <v>111.36352163158159</v>
      </c>
      <c r="CA2155" s="296" t="str">
        <f t="shared" si="636"/>
        <v/>
      </c>
    </row>
    <row r="2156" spans="34:79" x14ac:dyDescent="0.25">
      <c r="AH2156" s="332">
        <v>44623</v>
      </c>
      <c r="AI2156" s="2" t="s">
        <v>108</v>
      </c>
      <c r="AJ2156" s="2" t="s">
        <v>141</v>
      </c>
      <c r="AK2156" s="323">
        <v>46388</v>
      </c>
      <c r="AL2156" s="323">
        <v>46752</v>
      </c>
      <c r="AM2156" s="324">
        <v>8760</v>
      </c>
      <c r="AN2156" s="325">
        <v>86.98</v>
      </c>
      <c r="AO2156" s="274">
        <f t="shared" si="623"/>
        <v>1.02458</v>
      </c>
      <c r="AP2156" s="326">
        <f t="shared" si="629"/>
        <v>84.893322141755647</v>
      </c>
      <c r="AQ2156" s="296" t="str">
        <f t="shared" si="630"/>
        <v/>
      </c>
      <c r="AS2156" s="332">
        <v>44650</v>
      </c>
      <c r="AT2156" s="2" t="s">
        <v>115</v>
      </c>
      <c r="AU2156" s="2" t="s">
        <v>200</v>
      </c>
      <c r="AV2156" s="323">
        <v>44743</v>
      </c>
      <c r="AW2156" s="323">
        <v>44834</v>
      </c>
      <c r="AX2156" s="324">
        <v>2208</v>
      </c>
      <c r="AY2156" s="325">
        <v>274.83999999999997</v>
      </c>
      <c r="AZ2156" s="274">
        <f t="shared" si="624"/>
        <v>1.02458</v>
      </c>
      <c r="BA2156" s="326">
        <f t="shared" si="631"/>
        <v>268.24650100528993</v>
      </c>
      <c r="BB2156" s="296" t="str">
        <f t="shared" si="632"/>
        <v/>
      </c>
      <c r="BC2156" t="str">
        <f t="shared" si="625"/>
        <v/>
      </c>
      <c r="BF2156" s="332">
        <v>45012</v>
      </c>
      <c r="BG2156" s="2" t="s">
        <v>115</v>
      </c>
      <c r="BH2156" s="2" t="s">
        <v>134</v>
      </c>
      <c r="BI2156" s="323">
        <v>45017</v>
      </c>
      <c r="BJ2156" s="323">
        <v>45107</v>
      </c>
      <c r="BK2156" s="324">
        <v>2184</v>
      </c>
      <c r="BL2156" s="325">
        <v>108.06</v>
      </c>
      <c r="BM2156" s="274">
        <f t="shared" si="626"/>
        <v>0.99051</v>
      </c>
      <c r="BN2156" s="326">
        <f t="shared" si="633"/>
        <v>109.09531453493655</v>
      </c>
      <c r="BO2156" s="296" t="str">
        <f t="shared" si="634"/>
        <v/>
      </c>
      <c r="BP2156" t="str">
        <f t="shared" si="627"/>
        <v/>
      </c>
      <c r="BR2156" s="332">
        <v>44985</v>
      </c>
      <c r="BS2156" s="2" t="s">
        <v>108</v>
      </c>
      <c r="BT2156" s="2" t="s">
        <v>143</v>
      </c>
      <c r="BU2156" s="323">
        <v>46753</v>
      </c>
      <c r="BV2156" s="323">
        <v>47118</v>
      </c>
      <c r="BW2156" s="324">
        <v>8784</v>
      </c>
      <c r="BX2156" s="325">
        <v>108.5</v>
      </c>
      <c r="BY2156" s="274">
        <f t="shared" si="628"/>
        <v>0.99045000000000005</v>
      </c>
      <c r="BZ2156" s="326">
        <f t="shared" si="635"/>
        <v>109.54616588419405</v>
      </c>
      <c r="CA2156" s="296" t="str">
        <f t="shared" si="636"/>
        <v/>
      </c>
    </row>
    <row r="2157" spans="34:79" x14ac:dyDescent="0.25">
      <c r="AH2157" s="332">
        <v>44623</v>
      </c>
      <c r="AI2157" s="2" t="s">
        <v>108</v>
      </c>
      <c r="AJ2157" s="2" t="s">
        <v>143</v>
      </c>
      <c r="AK2157" s="323">
        <v>46753</v>
      </c>
      <c r="AL2157" s="323">
        <v>47118</v>
      </c>
      <c r="AM2157" s="324">
        <v>8784</v>
      </c>
      <c r="AN2157" s="325">
        <v>86.84</v>
      </c>
      <c r="AO2157" s="274">
        <f t="shared" si="623"/>
        <v>1.02458</v>
      </c>
      <c r="AP2157" s="326">
        <f t="shared" si="629"/>
        <v>84.756680786273392</v>
      </c>
      <c r="AQ2157" s="296" t="str">
        <f t="shared" si="630"/>
        <v/>
      </c>
      <c r="AS2157" s="332">
        <v>44650</v>
      </c>
      <c r="AT2157" s="2" t="s">
        <v>115</v>
      </c>
      <c r="AU2157" s="2" t="s">
        <v>186</v>
      </c>
      <c r="AV2157" s="323">
        <v>44835</v>
      </c>
      <c r="AW2157" s="323">
        <v>44926</v>
      </c>
      <c r="AX2157" s="324">
        <v>2209</v>
      </c>
      <c r="AY2157" s="325">
        <v>272.92</v>
      </c>
      <c r="AZ2157" s="274">
        <f t="shared" si="624"/>
        <v>1.02458</v>
      </c>
      <c r="BA2157" s="326">
        <f t="shared" si="631"/>
        <v>266.37256241581917</v>
      </c>
      <c r="BB2157" s="296" t="str">
        <f t="shared" si="632"/>
        <v/>
      </c>
      <c r="BC2157" t="str">
        <f t="shared" si="625"/>
        <v/>
      </c>
      <c r="BF2157" s="332">
        <v>45012</v>
      </c>
      <c r="BG2157" s="2" t="s">
        <v>115</v>
      </c>
      <c r="BH2157" s="2" t="s">
        <v>137</v>
      </c>
      <c r="BI2157" s="323">
        <v>45108</v>
      </c>
      <c r="BJ2157" s="323">
        <v>45199</v>
      </c>
      <c r="BK2157" s="324">
        <v>2208</v>
      </c>
      <c r="BL2157" s="325">
        <v>123.02</v>
      </c>
      <c r="BM2157" s="274">
        <f t="shared" si="626"/>
        <v>0.99051</v>
      </c>
      <c r="BN2157" s="326">
        <f t="shared" si="633"/>
        <v>124.19864514240139</v>
      </c>
      <c r="BO2157" s="296" t="str">
        <f t="shared" si="634"/>
        <v/>
      </c>
      <c r="BP2157" t="str">
        <f t="shared" si="627"/>
        <v/>
      </c>
      <c r="BR2157" s="332">
        <v>44985</v>
      </c>
      <c r="BS2157" s="2" t="s">
        <v>108</v>
      </c>
      <c r="BT2157" s="2" t="s">
        <v>146</v>
      </c>
      <c r="BU2157" s="323">
        <v>47119</v>
      </c>
      <c r="BV2157" s="323">
        <v>47483</v>
      </c>
      <c r="BW2157" s="324">
        <v>8760</v>
      </c>
      <c r="BX2157" s="325">
        <v>106.56</v>
      </c>
      <c r="BY2157" s="274">
        <f t="shared" si="628"/>
        <v>0.99045000000000005</v>
      </c>
      <c r="BZ2157" s="326">
        <f t="shared" si="635"/>
        <v>107.58746024534302</v>
      </c>
      <c r="CA2157" s="296" t="str">
        <f t="shared" si="636"/>
        <v/>
      </c>
    </row>
    <row r="2158" spans="34:79" x14ac:dyDescent="0.25">
      <c r="AH2158" s="332">
        <v>44623</v>
      </c>
      <c r="AI2158" s="2" t="s">
        <v>108</v>
      </c>
      <c r="AJ2158" s="2" t="s">
        <v>146</v>
      </c>
      <c r="AK2158" s="323">
        <v>47119</v>
      </c>
      <c r="AL2158" s="323">
        <v>47483</v>
      </c>
      <c r="AM2158" s="324">
        <v>8760</v>
      </c>
      <c r="AN2158" s="325">
        <v>86.2</v>
      </c>
      <c r="AO2158" s="274">
        <f t="shared" si="623"/>
        <v>1.02458</v>
      </c>
      <c r="AP2158" s="326">
        <f t="shared" si="629"/>
        <v>84.132034589783132</v>
      </c>
      <c r="AQ2158" s="296" t="str">
        <f t="shared" si="630"/>
        <v/>
      </c>
      <c r="AS2158" s="332">
        <v>44650</v>
      </c>
      <c r="AT2158" s="2" t="s">
        <v>115</v>
      </c>
      <c r="AU2158" s="2" t="s">
        <v>110</v>
      </c>
      <c r="AV2158" s="323">
        <v>44927</v>
      </c>
      <c r="AW2158" s="323">
        <v>45016</v>
      </c>
      <c r="AX2158" s="324">
        <v>2159</v>
      </c>
      <c r="AY2158" s="325">
        <v>255.38</v>
      </c>
      <c r="AZ2158" s="274">
        <f t="shared" si="624"/>
        <v>1.02458</v>
      </c>
      <c r="BA2158" s="326">
        <f t="shared" si="631"/>
        <v>249.25335259325772</v>
      </c>
      <c r="BB2158" s="296" t="str">
        <f t="shared" si="632"/>
        <v/>
      </c>
      <c r="BC2158" t="str">
        <f t="shared" si="625"/>
        <v/>
      </c>
      <c r="BF2158" s="332">
        <v>45012</v>
      </c>
      <c r="BG2158" s="2" t="s">
        <v>115</v>
      </c>
      <c r="BH2158" s="2" t="s">
        <v>116</v>
      </c>
      <c r="BI2158" s="323">
        <v>45200</v>
      </c>
      <c r="BJ2158" s="323">
        <v>45291</v>
      </c>
      <c r="BK2158" s="324">
        <v>2209</v>
      </c>
      <c r="BL2158" s="325">
        <v>143.28</v>
      </c>
      <c r="BM2158" s="274">
        <f t="shared" si="626"/>
        <v>0.99051</v>
      </c>
      <c r="BN2158" s="326">
        <f t="shared" si="633"/>
        <v>144.65275464154828</v>
      </c>
      <c r="BO2158" s="296">
        <f t="shared" si="634"/>
        <v>144.65275464154828</v>
      </c>
      <c r="BP2158">
        <f t="shared" si="627"/>
        <v>1</v>
      </c>
      <c r="BR2158" s="332">
        <v>44985</v>
      </c>
      <c r="BS2158" s="2" t="s">
        <v>108</v>
      </c>
      <c r="BT2158" s="2" t="s">
        <v>149</v>
      </c>
      <c r="BU2158" s="323">
        <v>47484</v>
      </c>
      <c r="BV2158" s="323">
        <v>47848</v>
      </c>
      <c r="BW2158" s="324">
        <v>8760</v>
      </c>
      <c r="BX2158" s="325">
        <v>106.48</v>
      </c>
      <c r="BY2158" s="274">
        <f t="shared" si="628"/>
        <v>0.99045000000000005</v>
      </c>
      <c r="BZ2158" s="326">
        <f t="shared" si="635"/>
        <v>107.50668887879246</v>
      </c>
      <c r="CA2158" s="296" t="str">
        <f t="shared" si="636"/>
        <v/>
      </c>
    </row>
    <row r="2159" spans="34:79" x14ac:dyDescent="0.25">
      <c r="AH2159" s="332">
        <v>44623</v>
      </c>
      <c r="AI2159" s="2" t="s">
        <v>108</v>
      </c>
      <c r="AJ2159" s="2" t="s">
        <v>149</v>
      </c>
      <c r="AK2159" s="323">
        <v>47484</v>
      </c>
      <c r="AL2159" s="323">
        <v>47848</v>
      </c>
      <c r="AM2159" s="324">
        <v>8760</v>
      </c>
      <c r="AN2159" s="325">
        <v>85.64</v>
      </c>
      <c r="AO2159" s="274">
        <f t="shared" si="623"/>
        <v>1.02458</v>
      </c>
      <c r="AP2159" s="326">
        <f t="shared" si="629"/>
        <v>83.585469167854143</v>
      </c>
      <c r="AQ2159" s="296" t="str">
        <f t="shared" si="630"/>
        <v/>
      </c>
      <c r="AS2159" s="332">
        <v>44650</v>
      </c>
      <c r="AT2159" s="2" t="s">
        <v>115</v>
      </c>
      <c r="AU2159" s="2" t="s">
        <v>134</v>
      </c>
      <c r="AV2159" s="323">
        <v>45017</v>
      </c>
      <c r="AW2159" s="323">
        <v>45107</v>
      </c>
      <c r="AX2159" s="324">
        <v>2184</v>
      </c>
      <c r="AY2159" s="325">
        <v>152.91</v>
      </c>
      <c r="AZ2159" s="274">
        <f t="shared" si="624"/>
        <v>1.02458</v>
      </c>
      <c r="BA2159" s="326">
        <f t="shared" si="631"/>
        <v>149.24164047707353</v>
      </c>
      <c r="BB2159" s="296" t="str">
        <f t="shared" si="632"/>
        <v/>
      </c>
      <c r="BC2159" t="str">
        <f t="shared" si="625"/>
        <v/>
      </c>
      <c r="BF2159" s="332">
        <v>45012</v>
      </c>
      <c r="BG2159" s="2" t="s">
        <v>115</v>
      </c>
      <c r="BH2159" s="2" t="s">
        <v>111</v>
      </c>
      <c r="BI2159" s="323">
        <v>45292</v>
      </c>
      <c r="BJ2159" s="323">
        <v>45382</v>
      </c>
      <c r="BK2159" s="324">
        <v>2183</v>
      </c>
      <c r="BL2159" s="325">
        <v>149.75</v>
      </c>
      <c r="BM2159" s="274">
        <f t="shared" si="626"/>
        <v>0.99051</v>
      </c>
      <c r="BN2159" s="326">
        <f t="shared" si="633"/>
        <v>151.18474321309225</v>
      </c>
      <c r="BO2159" s="296">
        <f t="shared" si="634"/>
        <v>151.18474321309225</v>
      </c>
      <c r="BP2159">
        <f t="shared" si="627"/>
        <v>1</v>
      </c>
      <c r="BR2159" s="332">
        <v>44985</v>
      </c>
      <c r="BS2159" s="2" t="s">
        <v>108</v>
      </c>
      <c r="BT2159" s="2" t="s">
        <v>153</v>
      </c>
      <c r="BU2159" s="323">
        <v>47849</v>
      </c>
      <c r="BV2159" s="323">
        <v>48213</v>
      </c>
      <c r="BW2159" s="324">
        <v>8760</v>
      </c>
      <c r="BX2159" s="325">
        <v>106.48</v>
      </c>
      <c r="BY2159" s="274">
        <f t="shared" si="628"/>
        <v>0.99045000000000005</v>
      </c>
      <c r="BZ2159" s="326">
        <f t="shared" si="635"/>
        <v>107.50668887879246</v>
      </c>
      <c r="CA2159" s="296" t="str">
        <f t="shared" si="636"/>
        <v/>
      </c>
    </row>
    <row r="2160" spans="34:79" x14ac:dyDescent="0.25">
      <c r="AH2160" s="332">
        <v>44623</v>
      </c>
      <c r="AI2160" s="2" t="s">
        <v>108</v>
      </c>
      <c r="AJ2160" s="2" t="s">
        <v>153</v>
      </c>
      <c r="AK2160" s="323">
        <v>47849</v>
      </c>
      <c r="AL2160" s="323">
        <v>48213</v>
      </c>
      <c r="AM2160" s="324">
        <v>8760</v>
      </c>
      <c r="AN2160" s="325">
        <v>85.07</v>
      </c>
      <c r="AO2160" s="274">
        <f t="shared" si="623"/>
        <v>1.02458</v>
      </c>
      <c r="AP2160" s="326">
        <f t="shared" si="629"/>
        <v>83.029143649104995</v>
      </c>
      <c r="AQ2160" s="296" t="str">
        <f t="shared" si="630"/>
        <v/>
      </c>
      <c r="AS2160" s="332">
        <v>44650</v>
      </c>
      <c r="AT2160" s="2" t="s">
        <v>115</v>
      </c>
      <c r="AU2160" s="2" t="s">
        <v>137</v>
      </c>
      <c r="AV2160" s="323">
        <v>45108</v>
      </c>
      <c r="AW2160" s="323">
        <v>45199</v>
      </c>
      <c r="AX2160" s="324">
        <v>2208</v>
      </c>
      <c r="AY2160" s="325">
        <v>146.51</v>
      </c>
      <c r="AZ2160" s="274">
        <f t="shared" si="624"/>
        <v>1.02458</v>
      </c>
      <c r="BA2160" s="326">
        <f t="shared" si="631"/>
        <v>142.99517851217084</v>
      </c>
      <c r="BB2160" s="296" t="str">
        <f t="shared" si="632"/>
        <v/>
      </c>
      <c r="BC2160" t="str">
        <f t="shared" si="625"/>
        <v/>
      </c>
      <c r="BF2160" s="332">
        <v>45012</v>
      </c>
      <c r="BG2160" s="2" t="s">
        <v>115</v>
      </c>
      <c r="BH2160" s="2" t="s">
        <v>117</v>
      </c>
      <c r="BI2160" s="323">
        <v>45383</v>
      </c>
      <c r="BJ2160" s="323">
        <v>45473</v>
      </c>
      <c r="BK2160" s="324">
        <v>2184</v>
      </c>
      <c r="BL2160" s="325">
        <v>119.17</v>
      </c>
      <c r="BM2160" s="274">
        <f t="shared" si="626"/>
        <v>0.99051</v>
      </c>
      <c r="BN2160" s="326">
        <f t="shared" si="633"/>
        <v>120.3117585890097</v>
      </c>
      <c r="BO2160" s="296">
        <f t="shared" si="634"/>
        <v>120.3117585890097</v>
      </c>
      <c r="BP2160">
        <f t="shared" si="627"/>
        <v>1</v>
      </c>
      <c r="BR2160" s="332">
        <v>44985</v>
      </c>
      <c r="BS2160" s="2" t="s">
        <v>108</v>
      </c>
      <c r="BT2160" s="2" t="s">
        <v>155</v>
      </c>
      <c r="BU2160" s="323">
        <v>48214</v>
      </c>
      <c r="BV2160" s="323">
        <v>48579</v>
      </c>
      <c r="BW2160" s="324">
        <v>8784</v>
      </c>
      <c r="BX2160" s="325">
        <v>106.25</v>
      </c>
      <c r="BY2160" s="274">
        <f t="shared" si="628"/>
        <v>0.99045000000000005</v>
      </c>
      <c r="BZ2160" s="326">
        <f t="shared" si="635"/>
        <v>107.27447119995961</v>
      </c>
      <c r="CA2160" s="296" t="str">
        <f t="shared" si="636"/>
        <v/>
      </c>
    </row>
    <row r="2161" spans="34:79" x14ac:dyDescent="0.25">
      <c r="AH2161" s="332">
        <v>44623</v>
      </c>
      <c r="AI2161" s="2" t="s">
        <v>108</v>
      </c>
      <c r="AJ2161" s="2" t="s">
        <v>155</v>
      </c>
      <c r="AK2161" s="323">
        <v>48214</v>
      </c>
      <c r="AL2161" s="323">
        <v>48579</v>
      </c>
      <c r="AM2161" s="324">
        <v>8784</v>
      </c>
      <c r="AN2161" s="325">
        <v>84.49</v>
      </c>
      <c r="AO2161" s="274">
        <f t="shared" si="623"/>
        <v>1.02458</v>
      </c>
      <c r="AP2161" s="326">
        <f t="shared" si="629"/>
        <v>82.463058033535688</v>
      </c>
      <c r="AQ2161" s="296" t="str">
        <f t="shared" si="630"/>
        <v/>
      </c>
      <c r="AS2161" s="332">
        <v>44650</v>
      </c>
      <c r="AT2161" s="2" t="s">
        <v>115</v>
      </c>
      <c r="AU2161" s="2" t="s">
        <v>116</v>
      </c>
      <c r="AV2161" s="323">
        <v>45200</v>
      </c>
      <c r="AW2161" s="323">
        <v>45291</v>
      </c>
      <c r="AX2161" s="324">
        <v>2209</v>
      </c>
      <c r="AY2161" s="325">
        <v>171.62</v>
      </c>
      <c r="AZ2161" s="274">
        <f t="shared" si="624"/>
        <v>1.02458</v>
      </c>
      <c r="BA2161" s="326">
        <f t="shared" si="631"/>
        <v>167.50278162759375</v>
      </c>
      <c r="BB2161" s="296" t="str">
        <f t="shared" si="632"/>
        <v/>
      </c>
      <c r="BC2161">
        <f t="shared" si="625"/>
        <v>1</v>
      </c>
      <c r="BF2161" s="332">
        <v>45012</v>
      </c>
      <c r="BG2161" s="2" t="s">
        <v>115</v>
      </c>
      <c r="BH2161" s="2" t="s">
        <v>118</v>
      </c>
      <c r="BI2161" s="323">
        <v>45474</v>
      </c>
      <c r="BJ2161" s="323">
        <v>45565</v>
      </c>
      <c r="BK2161" s="324">
        <v>2208</v>
      </c>
      <c r="BL2161" s="325">
        <v>122.79</v>
      </c>
      <c r="BM2161" s="274">
        <f t="shared" si="626"/>
        <v>0.99051</v>
      </c>
      <c r="BN2161" s="326">
        <f t="shared" si="633"/>
        <v>123.96644153012085</v>
      </c>
      <c r="BO2161" s="296">
        <f t="shared" si="634"/>
        <v>123.96644153012085</v>
      </c>
      <c r="BP2161">
        <f t="shared" si="627"/>
        <v>1</v>
      </c>
      <c r="BR2161" s="332">
        <v>44985</v>
      </c>
      <c r="BS2161" s="2" t="s">
        <v>108</v>
      </c>
      <c r="BT2161" s="2" t="s">
        <v>158</v>
      </c>
      <c r="BU2161" s="323">
        <v>48580</v>
      </c>
      <c r="BV2161" s="323">
        <v>48944</v>
      </c>
      <c r="BW2161" s="324">
        <v>8760</v>
      </c>
      <c r="BX2161" s="325">
        <v>106.18</v>
      </c>
      <c r="BY2161" s="274">
        <f t="shared" si="628"/>
        <v>0.99045000000000005</v>
      </c>
      <c r="BZ2161" s="326">
        <f t="shared" si="635"/>
        <v>107.20379625422788</v>
      </c>
      <c r="CA2161" s="296" t="str">
        <f t="shared" si="636"/>
        <v/>
      </c>
    </row>
    <row r="2162" spans="34:79" x14ac:dyDescent="0.25">
      <c r="AH2162" s="332">
        <v>44622</v>
      </c>
      <c r="AI2162" s="2" t="s">
        <v>108</v>
      </c>
      <c r="AJ2162" s="2" t="s">
        <v>110</v>
      </c>
      <c r="AK2162" s="323">
        <v>44927</v>
      </c>
      <c r="AL2162" s="323">
        <v>45291</v>
      </c>
      <c r="AM2162" s="324">
        <v>8760</v>
      </c>
      <c r="AN2162" s="325">
        <v>162.75</v>
      </c>
      <c r="AO2162" s="274">
        <f t="shared" si="623"/>
        <v>1.02458</v>
      </c>
      <c r="AP2162" s="326">
        <f t="shared" si="629"/>
        <v>158.8455757481114</v>
      </c>
      <c r="AQ2162" s="296" t="str">
        <f t="shared" si="630"/>
        <v/>
      </c>
      <c r="AS2162" s="332">
        <v>44650</v>
      </c>
      <c r="AT2162" s="2" t="s">
        <v>115</v>
      </c>
      <c r="AU2162" s="2" t="s">
        <v>111</v>
      </c>
      <c r="AV2162" s="323">
        <v>45292</v>
      </c>
      <c r="AW2162" s="323">
        <v>45382</v>
      </c>
      <c r="AX2162" s="324">
        <v>2183</v>
      </c>
      <c r="AY2162" s="325">
        <v>165.04</v>
      </c>
      <c r="AZ2162" s="274">
        <f t="shared" si="624"/>
        <v>1.02458</v>
      </c>
      <c r="BA2162" s="326">
        <f t="shared" si="631"/>
        <v>161.08063791992814</v>
      </c>
      <c r="BB2162" s="296" t="str">
        <f t="shared" si="632"/>
        <v/>
      </c>
      <c r="BC2162">
        <f t="shared" si="625"/>
        <v>1</v>
      </c>
      <c r="BF2162" s="332">
        <v>45012</v>
      </c>
      <c r="BG2162" s="2" t="s">
        <v>115</v>
      </c>
      <c r="BH2162" s="2" t="s">
        <v>140</v>
      </c>
      <c r="BI2162" s="323">
        <v>45566</v>
      </c>
      <c r="BJ2162" s="323">
        <v>45657</v>
      </c>
      <c r="BK2162" s="324">
        <v>2209</v>
      </c>
      <c r="BL2162" s="325">
        <v>142.56</v>
      </c>
      <c r="BM2162" s="274">
        <f t="shared" si="626"/>
        <v>0.99051</v>
      </c>
      <c r="BN2162" s="326">
        <f t="shared" si="633"/>
        <v>143.92585637701791</v>
      </c>
      <c r="BO2162" s="296" t="str">
        <f t="shared" si="634"/>
        <v/>
      </c>
      <c r="BP2162" t="str">
        <f t="shared" si="627"/>
        <v/>
      </c>
      <c r="BR2162" s="332">
        <v>44984</v>
      </c>
      <c r="BS2162" s="2" t="s">
        <v>108</v>
      </c>
      <c r="BT2162" s="2" t="s">
        <v>111</v>
      </c>
      <c r="BU2162" s="323">
        <v>45292</v>
      </c>
      <c r="BV2162" s="323">
        <v>45657</v>
      </c>
      <c r="BW2162" s="324">
        <v>8784</v>
      </c>
      <c r="BX2162" s="325">
        <v>150.9</v>
      </c>
      <c r="BY2162" s="274">
        <f t="shared" si="628"/>
        <v>0.99045000000000005</v>
      </c>
      <c r="BZ2162" s="326">
        <f t="shared" si="635"/>
        <v>152.3549901559897</v>
      </c>
      <c r="CA2162" s="296">
        <f t="shared" si="636"/>
        <v>152.3549901559897</v>
      </c>
    </row>
    <row r="2163" spans="34:79" x14ac:dyDescent="0.25">
      <c r="AH2163" s="332">
        <v>44622</v>
      </c>
      <c r="AI2163" s="2" t="s">
        <v>108</v>
      </c>
      <c r="AJ2163" s="2" t="s">
        <v>111</v>
      </c>
      <c r="AK2163" s="323">
        <v>45292</v>
      </c>
      <c r="AL2163" s="323">
        <v>45657</v>
      </c>
      <c r="AM2163" s="324">
        <v>8784</v>
      </c>
      <c r="AN2163" s="325">
        <v>109.63</v>
      </c>
      <c r="AO2163" s="274">
        <f t="shared" si="623"/>
        <v>1.02458</v>
      </c>
      <c r="AP2163" s="326">
        <f t="shared" si="629"/>
        <v>106.99994143941908</v>
      </c>
      <c r="AQ2163" s="296">
        <f t="shared" si="630"/>
        <v>106.99994143941908</v>
      </c>
      <c r="AS2163" s="332">
        <v>44650</v>
      </c>
      <c r="AT2163" s="2" t="s">
        <v>115</v>
      </c>
      <c r="AU2163" s="2" t="s">
        <v>117</v>
      </c>
      <c r="AV2163" s="323">
        <v>45383</v>
      </c>
      <c r="AW2163" s="323">
        <v>45473</v>
      </c>
      <c r="AX2163" s="324">
        <v>2184</v>
      </c>
      <c r="AY2163" s="325">
        <v>102.84</v>
      </c>
      <c r="AZ2163" s="274">
        <f t="shared" si="624"/>
        <v>1.02458</v>
      </c>
      <c r="BA2163" s="326">
        <f t="shared" si="631"/>
        <v>100.37283569853012</v>
      </c>
      <c r="BB2163" s="296" t="str">
        <f t="shared" si="632"/>
        <v/>
      </c>
      <c r="BC2163">
        <f t="shared" si="625"/>
        <v>1</v>
      </c>
      <c r="BF2163" s="332">
        <v>45012</v>
      </c>
      <c r="BG2163" s="2" t="s">
        <v>115</v>
      </c>
      <c r="BH2163" s="2" t="s">
        <v>135</v>
      </c>
      <c r="BI2163" s="323">
        <v>45658</v>
      </c>
      <c r="BJ2163" s="323">
        <v>45747</v>
      </c>
      <c r="BK2163" s="324">
        <v>2159</v>
      </c>
      <c r="BL2163" s="325">
        <v>142.9</v>
      </c>
      <c r="BM2163" s="274">
        <f t="shared" si="626"/>
        <v>0.99051</v>
      </c>
      <c r="BN2163" s="326">
        <f t="shared" si="633"/>
        <v>144.26911389082392</v>
      </c>
      <c r="BO2163" s="296" t="str">
        <f t="shared" si="634"/>
        <v/>
      </c>
      <c r="BP2163" t="str">
        <f t="shared" si="627"/>
        <v/>
      </c>
      <c r="BR2163" s="332">
        <v>44984</v>
      </c>
      <c r="BS2163" s="2" t="s">
        <v>108</v>
      </c>
      <c r="BT2163" s="2" t="s">
        <v>135</v>
      </c>
      <c r="BU2163" s="323">
        <v>45658</v>
      </c>
      <c r="BV2163" s="323">
        <v>46022</v>
      </c>
      <c r="BW2163" s="324">
        <v>8760</v>
      </c>
      <c r="BX2163" s="325">
        <v>127.74</v>
      </c>
      <c r="BY2163" s="274">
        <f t="shared" si="628"/>
        <v>0.99045000000000005</v>
      </c>
      <c r="BZ2163" s="326">
        <f t="shared" si="635"/>
        <v>128.9716795396032</v>
      </c>
      <c r="CA2163" s="296" t="str">
        <f t="shared" si="636"/>
        <v/>
      </c>
    </row>
    <row r="2164" spans="34:79" x14ac:dyDescent="0.25">
      <c r="AH2164" s="332">
        <v>44622</v>
      </c>
      <c r="AI2164" s="2" t="s">
        <v>108</v>
      </c>
      <c r="AJ2164" s="2" t="s">
        <v>135</v>
      </c>
      <c r="AK2164" s="323">
        <v>45658</v>
      </c>
      <c r="AL2164" s="323">
        <v>46022</v>
      </c>
      <c r="AM2164" s="324">
        <v>8760</v>
      </c>
      <c r="AN2164" s="325">
        <v>96.75</v>
      </c>
      <c r="AO2164" s="274">
        <f t="shared" si="623"/>
        <v>1.02458</v>
      </c>
      <c r="AP2164" s="326">
        <f t="shared" si="629"/>
        <v>94.428936735052403</v>
      </c>
      <c r="AQ2164" s="296" t="str">
        <f t="shared" si="630"/>
        <v/>
      </c>
      <c r="AS2164" s="332">
        <v>44650</v>
      </c>
      <c r="AT2164" s="2" t="s">
        <v>115</v>
      </c>
      <c r="AU2164" s="2" t="s">
        <v>118</v>
      </c>
      <c r="AV2164" s="323">
        <v>45474</v>
      </c>
      <c r="AW2164" s="323">
        <v>45565</v>
      </c>
      <c r="AX2164" s="324">
        <v>2208</v>
      </c>
      <c r="AY2164" s="325">
        <v>97.07</v>
      </c>
      <c r="AZ2164" s="274">
        <f t="shared" si="624"/>
        <v>1.02458</v>
      </c>
      <c r="BA2164" s="326">
        <f t="shared" si="631"/>
        <v>94.741259833297534</v>
      </c>
      <c r="BB2164" s="296" t="str">
        <f t="shared" si="632"/>
        <v/>
      </c>
      <c r="BC2164">
        <f t="shared" si="625"/>
        <v>1</v>
      </c>
      <c r="BF2164" s="332">
        <v>45012</v>
      </c>
      <c r="BG2164" s="2" t="s">
        <v>115</v>
      </c>
      <c r="BH2164" s="2" t="s">
        <v>145</v>
      </c>
      <c r="BI2164" s="323">
        <v>45748</v>
      </c>
      <c r="BJ2164" s="323">
        <v>45838</v>
      </c>
      <c r="BK2164" s="324">
        <v>2184</v>
      </c>
      <c r="BL2164" s="325">
        <v>95.9</v>
      </c>
      <c r="BM2164" s="274">
        <f t="shared" si="626"/>
        <v>0.99051</v>
      </c>
      <c r="BN2164" s="326">
        <f t="shared" si="633"/>
        <v>96.818810511756581</v>
      </c>
      <c r="BO2164" s="296" t="str">
        <f t="shared" si="634"/>
        <v/>
      </c>
      <c r="BP2164" t="str">
        <f t="shared" si="627"/>
        <v/>
      </c>
      <c r="BR2164" s="332">
        <v>44984</v>
      </c>
      <c r="BS2164" s="2" t="s">
        <v>108</v>
      </c>
      <c r="BT2164" s="2" t="s">
        <v>138</v>
      </c>
      <c r="BU2164" s="323">
        <v>46023</v>
      </c>
      <c r="BV2164" s="323">
        <v>46387</v>
      </c>
      <c r="BW2164" s="324">
        <v>8760</v>
      </c>
      <c r="BX2164" s="325">
        <v>117.17</v>
      </c>
      <c r="BY2164" s="274">
        <f t="shared" si="628"/>
        <v>0.99045000000000005</v>
      </c>
      <c r="BZ2164" s="326">
        <f t="shared" si="635"/>
        <v>118.29976273411076</v>
      </c>
      <c r="CA2164" s="296" t="str">
        <f t="shared" si="636"/>
        <v/>
      </c>
    </row>
    <row r="2165" spans="34:79" x14ac:dyDescent="0.25">
      <c r="AH2165" s="332">
        <v>44622</v>
      </c>
      <c r="AI2165" s="2" t="s">
        <v>108</v>
      </c>
      <c r="AJ2165" s="2" t="s">
        <v>138</v>
      </c>
      <c r="AK2165" s="323">
        <v>46023</v>
      </c>
      <c r="AL2165" s="323">
        <v>46387</v>
      </c>
      <c r="AM2165" s="324">
        <v>8760</v>
      </c>
      <c r="AN2165" s="325">
        <v>91.38</v>
      </c>
      <c r="AO2165" s="274">
        <f t="shared" si="623"/>
        <v>1.02458</v>
      </c>
      <c r="AP2165" s="326">
        <f t="shared" si="629"/>
        <v>89.187764742626243</v>
      </c>
      <c r="AQ2165" s="296" t="str">
        <f t="shared" si="630"/>
        <v/>
      </c>
      <c r="AS2165" s="332">
        <v>44650</v>
      </c>
      <c r="AT2165" s="2" t="s">
        <v>115</v>
      </c>
      <c r="AU2165" s="2" t="s">
        <v>140</v>
      </c>
      <c r="AV2165" s="323">
        <v>45566</v>
      </c>
      <c r="AW2165" s="323">
        <v>45657</v>
      </c>
      <c r="AX2165" s="324">
        <v>2209</v>
      </c>
      <c r="AY2165" s="325">
        <v>122.33</v>
      </c>
      <c r="AZ2165" s="274">
        <f t="shared" si="624"/>
        <v>1.02458</v>
      </c>
      <c r="BA2165" s="326">
        <f t="shared" si="631"/>
        <v>119.39526440102286</v>
      </c>
      <c r="BB2165" s="296" t="str">
        <f t="shared" si="632"/>
        <v/>
      </c>
      <c r="BC2165" t="str">
        <f t="shared" si="625"/>
        <v/>
      </c>
      <c r="BF2165" s="332">
        <v>45012</v>
      </c>
      <c r="BG2165" s="2" t="s">
        <v>115</v>
      </c>
      <c r="BH2165" s="2" t="s">
        <v>148</v>
      </c>
      <c r="BI2165" s="323">
        <v>45839</v>
      </c>
      <c r="BJ2165" s="323">
        <v>45930</v>
      </c>
      <c r="BK2165" s="324">
        <v>2208</v>
      </c>
      <c r="BL2165" s="325">
        <v>96.37</v>
      </c>
      <c r="BM2165" s="274">
        <f t="shared" si="626"/>
        <v>0.99051</v>
      </c>
      <c r="BN2165" s="326">
        <f t="shared" si="633"/>
        <v>97.29331354554725</v>
      </c>
      <c r="BO2165" s="296" t="str">
        <f t="shared" si="634"/>
        <v/>
      </c>
      <c r="BP2165" t="str">
        <f t="shared" si="627"/>
        <v/>
      </c>
      <c r="BR2165" s="332">
        <v>44984</v>
      </c>
      <c r="BS2165" s="2" t="s">
        <v>108</v>
      </c>
      <c r="BT2165" s="2" t="s">
        <v>141</v>
      </c>
      <c r="BU2165" s="323">
        <v>46388</v>
      </c>
      <c r="BV2165" s="323">
        <v>46752</v>
      </c>
      <c r="BW2165" s="324">
        <v>8760</v>
      </c>
      <c r="BX2165" s="325">
        <v>112.94</v>
      </c>
      <c r="BY2165" s="274">
        <f t="shared" si="628"/>
        <v>0.99045000000000005</v>
      </c>
      <c r="BZ2165" s="326">
        <f t="shared" si="635"/>
        <v>114.02897672775001</v>
      </c>
      <c r="CA2165" s="296" t="str">
        <f t="shared" si="636"/>
        <v/>
      </c>
    </row>
    <row r="2166" spans="34:79" x14ac:dyDescent="0.25">
      <c r="AH2166" s="332">
        <v>44622</v>
      </c>
      <c r="AI2166" s="2" t="s">
        <v>108</v>
      </c>
      <c r="AJ2166" s="2" t="s">
        <v>141</v>
      </c>
      <c r="AK2166" s="323">
        <v>46388</v>
      </c>
      <c r="AL2166" s="323">
        <v>46752</v>
      </c>
      <c r="AM2166" s="324">
        <v>8760</v>
      </c>
      <c r="AN2166" s="325">
        <v>89.23</v>
      </c>
      <c r="AO2166" s="274">
        <f t="shared" si="623"/>
        <v>1.02458</v>
      </c>
      <c r="AP2166" s="326">
        <f t="shared" si="629"/>
        <v>87.089343926291747</v>
      </c>
      <c r="AQ2166" s="296" t="str">
        <f t="shared" si="630"/>
        <v/>
      </c>
      <c r="AS2166" s="332">
        <v>44650</v>
      </c>
      <c r="AT2166" s="2" t="s">
        <v>115</v>
      </c>
      <c r="AU2166" s="2" t="s">
        <v>135</v>
      </c>
      <c r="AV2166" s="323">
        <v>45658</v>
      </c>
      <c r="AW2166" s="323">
        <v>45747</v>
      </c>
      <c r="AX2166" s="324">
        <v>2159</v>
      </c>
      <c r="AY2166" s="325"/>
      <c r="AZ2166" s="274">
        <f t="shared" si="624"/>
        <v>1.02458</v>
      </c>
      <c r="BA2166" s="326" t="str">
        <f t="shared" si="631"/>
        <v/>
      </c>
      <c r="BB2166" s="296" t="str">
        <f t="shared" si="632"/>
        <v/>
      </c>
      <c r="BC2166" t="str">
        <f t="shared" si="625"/>
        <v/>
      </c>
      <c r="BF2166" s="332">
        <v>45012</v>
      </c>
      <c r="BG2166" s="2" t="s">
        <v>115</v>
      </c>
      <c r="BH2166" s="2" t="s">
        <v>152</v>
      </c>
      <c r="BI2166" s="323">
        <v>45931</v>
      </c>
      <c r="BJ2166" s="323">
        <v>46022</v>
      </c>
      <c r="BK2166" s="324">
        <v>2209</v>
      </c>
      <c r="BL2166" s="325">
        <v>124.69</v>
      </c>
      <c r="BM2166" s="274">
        <f t="shared" si="626"/>
        <v>0.99051</v>
      </c>
      <c r="BN2166" s="326">
        <f t="shared" si="633"/>
        <v>125.88464528374271</v>
      </c>
      <c r="BO2166" s="296" t="str">
        <f t="shared" si="634"/>
        <v/>
      </c>
      <c r="BP2166" t="str">
        <f t="shared" si="627"/>
        <v/>
      </c>
      <c r="BR2166" s="332">
        <v>44984</v>
      </c>
      <c r="BS2166" s="2" t="s">
        <v>108</v>
      </c>
      <c r="BT2166" s="2" t="s">
        <v>143</v>
      </c>
      <c r="BU2166" s="323">
        <v>46753</v>
      </c>
      <c r="BV2166" s="323">
        <v>47118</v>
      </c>
      <c r="BW2166" s="324">
        <v>8784</v>
      </c>
      <c r="BX2166" s="325">
        <v>108.29</v>
      </c>
      <c r="BY2166" s="274">
        <f t="shared" si="628"/>
        <v>0.99045000000000005</v>
      </c>
      <c r="BZ2166" s="326">
        <f t="shared" si="635"/>
        <v>109.33414104699884</v>
      </c>
      <c r="CA2166" s="296" t="str">
        <f t="shared" si="636"/>
        <v/>
      </c>
    </row>
    <row r="2167" spans="34:79" x14ac:dyDescent="0.25">
      <c r="AH2167" s="332">
        <v>44622</v>
      </c>
      <c r="AI2167" s="2" t="s">
        <v>108</v>
      </c>
      <c r="AJ2167" s="2" t="s">
        <v>143</v>
      </c>
      <c r="AK2167" s="323">
        <v>46753</v>
      </c>
      <c r="AL2167" s="323">
        <v>47118</v>
      </c>
      <c r="AM2167" s="324">
        <v>8784</v>
      </c>
      <c r="AN2167" s="325">
        <v>89.09</v>
      </c>
      <c r="AO2167" s="274">
        <f t="shared" si="623"/>
        <v>1.02458</v>
      </c>
      <c r="AP2167" s="326">
        <f t="shared" si="629"/>
        <v>86.952702570809507</v>
      </c>
      <c r="AQ2167" s="296" t="str">
        <f t="shared" si="630"/>
        <v/>
      </c>
      <c r="AS2167" s="332">
        <v>44649</v>
      </c>
      <c r="AT2167" s="2" t="s">
        <v>115</v>
      </c>
      <c r="AU2167" s="2" t="s">
        <v>201</v>
      </c>
      <c r="AV2167" s="323">
        <v>44652</v>
      </c>
      <c r="AW2167" s="323">
        <v>44742</v>
      </c>
      <c r="AX2167" s="324">
        <v>2184</v>
      </c>
      <c r="AY2167" s="325">
        <v>247.79</v>
      </c>
      <c r="AZ2167" s="274">
        <f t="shared" si="624"/>
        <v>1.02458</v>
      </c>
      <c r="BA2167" s="326">
        <f t="shared" si="631"/>
        <v>241.84543910675592</v>
      </c>
      <c r="BB2167" s="296" t="str">
        <f t="shared" si="632"/>
        <v/>
      </c>
      <c r="BC2167" t="str">
        <f t="shared" si="625"/>
        <v/>
      </c>
      <c r="BF2167" s="332">
        <v>45009</v>
      </c>
      <c r="BG2167" s="2" t="s">
        <v>115</v>
      </c>
      <c r="BH2167" s="2" t="s">
        <v>134</v>
      </c>
      <c r="BI2167" s="323">
        <v>45017</v>
      </c>
      <c r="BJ2167" s="323">
        <v>45107</v>
      </c>
      <c r="BK2167" s="324">
        <v>2184</v>
      </c>
      <c r="BL2167" s="325">
        <v>106.98</v>
      </c>
      <c r="BM2167" s="274">
        <f t="shared" si="626"/>
        <v>0.99051</v>
      </c>
      <c r="BN2167" s="326">
        <f t="shared" si="633"/>
        <v>108.00496713814096</v>
      </c>
      <c r="BO2167" s="296" t="str">
        <f t="shared" si="634"/>
        <v/>
      </c>
      <c r="BP2167" t="str">
        <f t="shared" si="627"/>
        <v/>
      </c>
      <c r="BR2167" s="332">
        <v>44984</v>
      </c>
      <c r="BS2167" s="2" t="s">
        <v>108</v>
      </c>
      <c r="BT2167" s="2" t="s">
        <v>146</v>
      </c>
      <c r="BU2167" s="323">
        <v>47119</v>
      </c>
      <c r="BV2167" s="323">
        <v>47483</v>
      </c>
      <c r="BW2167" s="324">
        <v>8760</v>
      </c>
      <c r="BX2167" s="325">
        <v>106.84</v>
      </c>
      <c r="BY2167" s="274">
        <f t="shared" si="628"/>
        <v>0.99045000000000005</v>
      </c>
      <c r="BZ2167" s="326">
        <f t="shared" si="635"/>
        <v>107.87016002826998</v>
      </c>
      <c r="CA2167" s="296" t="str">
        <f t="shared" si="636"/>
        <v/>
      </c>
    </row>
    <row r="2168" spans="34:79" x14ac:dyDescent="0.25">
      <c r="AH2168" s="332">
        <v>44622</v>
      </c>
      <c r="AI2168" s="2" t="s">
        <v>108</v>
      </c>
      <c r="AJ2168" s="2" t="s">
        <v>146</v>
      </c>
      <c r="AK2168" s="323">
        <v>47119</v>
      </c>
      <c r="AL2168" s="323">
        <v>47483</v>
      </c>
      <c r="AM2168" s="324">
        <v>8760</v>
      </c>
      <c r="AN2168" s="325">
        <v>88.45</v>
      </c>
      <c r="AO2168" s="274">
        <f t="shared" si="623"/>
        <v>1.02458</v>
      </c>
      <c r="AP2168" s="326">
        <f t="shared" si="629"/>
        <v>86.328056374319232</v>
      </c>
      <c r="AQ2168" s="296" t="str">
        <f t="shared" si="630"/>
        <v/>
      </c>
      <c r="AS2168" s="332">
        <v>44649</v>
      </c>
      <c r="AT2168" s="2" t="s">
        <v>115</v>
      </c>
      <c r="AU2168" s="2" t="s">
        <v>200</v>
      </c>
      <c r="AV2168" s="323">
        <v>44743</v>
      </c>
      <c r="AW2168" s="323">
        <v>44834</v>
      </c>
      <c r="AX2168" s="324">
        <v>2208</v>
      </c>
      <c r="AY2168" s="325">
        <v>256.76</v>
      </c>
      <c r="AZ2168" s="274">
        <f t="shared" si="624"/>
        <v>1.02458</v>
      </c>
      <c r="BA2168" s="326">
        <f t="shared" si="631"/>
        <v>250.60024595443986</v>
      </c>
      <c r="BB2168" s="296" t="str">
        <f t="shared" si="632"/>
        <v/>
      </c>
      <c r="BC2168" t="str">
        <f t="shared" si="625"/>
        <v/>
      </c>
      <c r="BF2168" s="332">
        <v>45009</v>
      </c>
      <c r="BG2168" s="2" t="s">
        <v>115</v>
      </c>
      <c r="BH2168" s="2" t="s">
        <v>137</v>
      </c>
      <c r="BI2168" s="323">
        <v>45108</v>
      </c>
      <c r="BJ2168" s="323">
        <v>45199</v>
      </c>
      <c r="BK2168" s="324">
        <v>2208</v>
      </c>
      <c r="BL2168" s="325">
        <v>121</v>
      </c>
      <c r="BM2168" s="274">
        <f t="shared" si="626"/>
        <v>0.99051</v>
      </c>
      <c r="BN2168" s="326">
        <f t="shared" si="633"/>
        <v>122.15929167802445</v>
      </c>
      <c r="BO2168" s="296" t="str">
        <f t="shared" si="634"/>
        <v/>
      </c>
      <c r="BP2168" t="str">
        <f t="shared" si="627"/>
        <v/>
      </c>
      <c r="BR2168" s="332">
        <v>44984</v>
      </c>
      <c r="BS2168" s="2" t="s">
        <v>108</v>
      </c>
      <c r="BT2168" s="2" t="s">
        <v>149</v>
      </c>
      <c r="BU2168" s="323">
        <v>47484</v>
      </c>
      <c r="BV2168" s="323">
        <v>47848</v>
      </c>
      <c r="BW2168" s="324">
        <v>8760</v>
      </c>
      <c r="BX2168" s="325">
        <v>107.93</v>
      </c>
      <c r="BY2168" s="274">
        <f t="shared" si="628"/>
        <v>0.99045000000000005</v>
      </c>
      <c r="BZ2168" s="326">
        <f t="shared" si="635"/>
        <v>108.97066989752133</v>
      </c>
      <c r="CA2168" s="296" t="str">
        <f t="shared" si="636"/>
        <v/>
      </c>
    </row>
    <row r="2169" spans="34:79" x14ac:dyDescent="0.25">
      <c r="AH2169" s="332">
        <v>44622</v>
      </c>
      <c r="AI2169" s="2" t="s">
        <v>108</v>
      </c>
      <c r="AJ2169" s="2" t="s">
        <v>149</v>
      </c>
      <c r="AK2169" s="323">
        <v>47484</v>
      </c>
      <c r="AL2169" s="323">
        <v>47848</v>
      </c>
      <c r="AM2169" s="324">
        <v>8760</v>
      </c>
      <c r="AN2169" s="325">
        <v>87.89</v>
      </c>
      <c r="AO2169" s="274">
        <f t="shared" si="623"/>
        <v>1.02458</v>
      </c>
      <c r="AP2169" s="326">
        <f t="shared" si="629"/>
        <v>85.781490952390243</v>
      </c>
      <c r="AQ2169" s="296" t="str">
        <f t="shared" si="630"/>
        <v/>
      </c>
      <c r="AS2169" s="332">
        <v>44649</v>
      </c>
      <c r="AT2169" s="2" t="s">
        <v>115</v>
      </c>
      <c r="AU2169" s="2" t="s">
        <v>186</v>
      </c>
      <c r="AV2169" s="323">
        <v>44835</v>
      </c>
      <c r="AW2169" s="323">
        <v>44926</v>
      </c>
      <c r="AX2169" s="324">
        <v>2209</v>
      </c>
      <c r="AY2169" s="325">
        <v>257.67</v>
      </c>
      <c r="AZ2169" s="274">
        <f t="shared" si="624"/>
        <v>1.02458</v>
      </c>
      <c r="BA2169" s="326">
        <f t="shared" si="631"/>
        <v>251.48841476507448</v>
      </c>
      <c r="BB2169" s="296" t="str">
        <f t="shared" si="632"/>
        <v/>
      </c>
      <c r="BC2169" t="str">
        <f t="shared" si="625"/>
        <v/>
      </c>
      <c r="BF2169" s="332">
        <v>45009</v>
      </c>
      <c r="BG2169" s="2" t="s">
        <v>115</v>
      </c>
      <c r="BH2169" s="2" t="s">
        <v>116</v>
      </c>
      <c r="BI2169" s="323">
        <v>45200</v>
      </c>
      <c r="BJ2169" s="323">
        <v>45291</v>
      </c>
      <c r="BK2169" s="324">
        <v>2209</v>
      </c>
      <c r="BL2169" s="325">
        <v>144.88999999999999</v>
      </c>
      <c r="BM2169" s="274">
        <f t="shared" si="626"/>
        <v>0.99051</v>
      </c>
      <c r="BN2169" s="326">
        <f t="shared" si="633"/>
        <v>146.27817992751207</v>
      </c>
      <c r="BO2169" s="296">
        <f t="shared" si="634"/>
        <v>146.27817992751207</v>
      </c>
      <c r="BP2169">
        <f t="shared" si="627"/>
        <v>1</v>
      </c>
      <c r="BR2169" s="332">
        <v>44984</v>
      </c>
      <c r="BS2169" s="2" t="s">
        <v>108</v>
      </c>
      <c r="BT2169" s="2" t="s">
        <v>153</v>
      </c>
      <c r="BU2169" s="323">
        <v>47849</v>
      </c>
      <c r="BV2169" s="323">
        <v>48213</v>
      </c>
      <c r="BW2169" s="324">
        <v>8760</v>
      </c>
      <c r="BX2169" s="325">
        <v>108.01</v>
      </c>
      <c r="BY2169" s="274">
        <f t="shared" si="628"/>
        <v>0.99045000000000005</v>
      </c>
      <c r="BZ2169" s="326">
        <f t="shared" si="635"/>
        <v>109.05144126407188</v>
      </c>
      <c r="CA2169" s="296" t="str">
        <f t="shared" si="636"/>
        <v/>
      </c>
    </row>
    <row r="2170" spans="34:79" x14ac:dyDescent="0.25">
      <c r="AH2170" s="332">
        <v>44622</v>
      </c>
      <c r="AI2170" s="2" t="s">
        <v>108</v>
      </c>
      <c r="AJ2170" s="2" t="s">
        <v>153</v>
      </c>
      <c r="AK2170" s="323">
        <v>47849</v>
      </c>
      <c r="AL2170" s="323">
        <v>48213</v>
      </c>
      <c r="AM2170" s="324">
        <v>8760</v>
      </c>
      <c r="AN2170" s="325">
        <v>87.32</v>
      </c>
      <c r="AO2170" s="274">
        <f t="shared" si="623"/>
        <v>1.02458</v>
      </c>
      <c r="AP2170" s="326">
        <f t="shared" si="629"/>
        <v>85.225165433641095</v>
      </c>
      <c r="AQ2170" s="296" t="str">
        <f t="shared" si="630"/>
        <v/>
      </c>
      <c r="AS2170" s="332">
        <v>44649</v>
      </c>
      <c r="AT2170" s="2" t="s">
        <v>115</v>
      </c>
      <c r="AU2170" s="2" t="s">
        <v>110</v>
      </c>
      <c r="AV2170" s="323">
        <v>44927</v>
      </c>
      <c r="AW2170" s="323">
        <v>45016</v>
      </c>
      <c r="AX2170" s="324">
        <v>2159</v>
      </c>
      <c r="AY2170" s="325">
        <v>237.03</v>
      </c>
      <c r="AZ2170" s="274">
        <f t="shared" si="624"/>
        <v>1.02458</v>
      </c>
      <c r="BA2170" s="326">
        <f t="shared" si="631"/>
        <v>231.34357492826328</v>
      </c>
      <c r="BB2170" s="296" t="str">
        <f t="shared" si="632"/>
        <v/>
      </c>
      <c r="BC2170" t="str">
        <f t="shared" si="625"/>
        <v/>
      </c>
      <c r="BF2170" s="332">
        <v>45009</v>
      </c>
      <c r="BG2170" s="2" t="s">
        <v>115</v>
      </c>
      <c r="BH2170" s="2" t="s">
        <v>111</v>
      </c>
      <c r="BI2170" s="323">
        <v>45292</v>
      </c>
      <c r="BJ2170" s="323">
        <v>45382</v>
      </c>
      <c r="BK2170" s="324">
        <v>2183</v>
      </c>
      <c r="BL2170" s="325">
        <v>150.69</v>
      </c>
      <c r="BM2170" s="274">
        <f t="shared" si="626"/>
        <v>0.99051</v>
      </c>
      <c r="BN2170" s="326">
        <f t="shared" si="633"/>
        <v>152.13374928067358</v>
      </c>
      <c r="BO2170" s="296">
        <f t="shared" si="634"/>
        <v>152.13374928067358</v>
      </c>
      <c r="BP2170">
        <f t="shared" si="627"/>
        <v>1</v>
      </c>
      <c r="BR2170" s="332">
        <v>44984</v>
      </c>
      <c r="BS2170" s="2" t="s">
        <v>108</v>
      </c>
      <c r="BT2170" s="2" t="s">
        <v>155</v>
      </c>
      <c r="BU2170" s="323">
        <v>48214</v>
      </c>
      <c r="BV2170" s="323">
        <v>48579</v>
      </c>
      <c r="BW2170" s="324">
        <v>8784</v>
      </c>
      <c r="BX2170" s="325">
        <v>108.06</v>
      </c>
      <c r="BY2170" s="274">
        <f t="shared" si="628"/>
        <v>0.99045000000000005</v>
      </c>
      <c r="BZ2170" s="326">
        <f t="shared" si="635"/>
        <v>109.10192336816598</v>
      </c>
      <c r="CA2170" s="296" t="str">
        <f t="shared" si="636"/>
        <v/>
      </c>
    </row>
    <row r="2171" spans="34:79" x14ac:dyDescent="0.25">
      <c r="AH2171" s="332">
        <v>44622</v>
      </c>
      <c r="AI2171" s="2" t="s">
        <v>108</v>
      </c>
      <c r="AJ2171" s="2" t="s">
        <v>155</v>
      </c>
      <c r="AK2171" s="323">
        <v>48214</v>
      </c>
      <c r="AL2171" s="323">
        <v>48579</v>
      </c>
      <c r="AM2171" s="324">
        <v>8784</v>
      </c>
      <c r="AN2171" s="325">
        <v>86.74</v>
      </c>
      <c r="AO2171" s="274">
        <f t="shared" si="623"/>
        <v>1.02458</v>
      </c>
      <c r="AP2171" s="326">
        <f t="shared" si="629"/>
        <v>84.659079818071788</v>
      </c>
      <c r="AQ2171" s="296" t="str">
        <f t="shared" si="630"/>
        <v/>
      </c>
      <c r="AS2171" s="332">
        <v>44649</v>
      </c>
      <c r="AT2171" s="2" t="s">
        <v>115</v>
      </c>
      <c r="AU2171" s="2" t="s">
        <v>134</v>
      </c>
      <c r="AV2171" s="323">
        <v>45017</v>
      </c>
      <c r="AW2171" s="323">
        <v>45107</v>
      </c>
      <c r="AX2171" s="324">
        <v>2184</v>
      </c>
      <c r="AY2171" s="325">
        <v>148.31</v>
      </c>
      <c r="AZ2171" s="274">
        <f t="shared" si="624"/>
        <v>1.02458</v>
      </c>
      <c r="BA2171" s="326">
        <f t="shared" si="631"/>
        <v>144.75199593979971</v>
      </c>
      <c r="BB2171" s="296" t="str">
        <f t="shared" si="632"/>
        <v/>
      </c>
      <c r="BC2171" t="str">
        <f t="shared" si="625"/>
        <v/>
      </c>
      <c r="BF2171" s="332">
        <v>45009</v>
      </c>
      <c r="BG2171" s="2" t="s">
        <v>115</v>
      </c>
      <c r="BH2171" s="2" t="s">
        <v>117</v>
      </c>
      <c r="BI2171" s="323">
        <v>45383</v>
      </c>
      <c r="BJ2171" s="323">
        <v>45473</v>
      </c>
      <c r="BK2171" s="324">
        <v>2184</v>
      </c>
      <c r="BL2171" s="325">
        <v>119.75</v>
      </c>
      <c r="BM2171" s="274">
        <f t="shared" si="626"/>
        <v>0.99051</v>
      </c>
      <c r="BN2171" s="326">
        <f t="shared" si="633"/>
        <v>120.89731552432585</v>
      </c>
      <c r="BO2171" s="296">
        <f t="shared" si="634"/>
        <v>120.89731552432585</v>
      </c>
      <c r="BP2171">
        <f t="shared" si="627"/>
        <v>1</v>
      </c>
      <c r="BR2171" s="332">
        <v>44984</v>
      </c>
      <c r="BS2171" s="2" t="s">
        <v>108</v>
      </c>
      <c r="BT2171" s="2" t="s">
        <v>158</v>
      </c>
      <c r="BU2171" s="323">
        <v>48580</v>
      </c>
      <c r="BV2171" s="323">
        <v>48944</v>
      </c>
      <c r="BW2171" s="324">
        <v>8760</v>
      </c>
      <c r="BX2171" s="325">
        <v>108.39</v>
      </c>
      <c r="BY2171" s="274">
        <f t="shared" si="628"/>
        <v>0.99045000000000005</v>
      </c>
      <c r="BZ2171" s="326">
        <f t="shared" si="635"/>
        <v>109.43510525518703</v>
      </c>
      <c r="CA2171" s="296" t="str">
        <f t="shared" si="636"/>
        <v/>
      </c>
    </row>
    <row r="2172" spans="34:79" x14ac:dyDescent="0.25">
      <c r="AH2172" s="332">
        <v>44621</v>
      </c>
      <c r="AI2172" s="2" t="s">
        <v>108</v>
      </c>
      <c r="AJ2172" s="2" t="s">
        <v>110</v>
      </c>
      <c r="AK2172" s="323">
        <v>44927</v>
      </c>
      <c r="AL2172" s="323">
        <v>45291</v>
      </c>
      <c r="AM2172" s="324">
        <v>8760</v>
      </c>
      <c r="AN2172" s="325">
        <v>155.91999999999999</v>
      </c>
      <c r="AO2172" s="274">
        <f t="shared" si="623"/>
        <v>1.02458</v>
      </c>
      <c r="AP2172" s="326">
        <f t="shared" si="629"/>
        <v>152.1794296199418</v>
      </c>
      <c r="AQ2172" s="296" t="str">
        <f t="shared" si="630"/>
        <v/>
      </c>
      <c r="AS2172" s="332">
        <v>44649</v>
      </c>
      <c r="AT2172" s="2" t="s">
        <v>115</v>
      </c>
      <c r="AU2172" s="2" t="s">
        <v>137</v>
      </c>
      <c r="AV2172" s="323">
        <v>45108</v>
      </c>
      <c r="AW2172" s="323">
        <v>45199</v>
      </c>
      <c r="AX2172" s="324">
        <v>2208</v>
      </c>
      <c r="AY2172" s="325">
        <v>143.49</v>
      </c>
      <c r="AZ2172" s="274">
        <f t="shared" si="624"/>
        <v>1.02458</v>
      </c>
      <c r="BA2172" s="326">
        <f t="shared" si="631"/>
        <v>140.0476292724824</v>
      </c>
      <c r="BB2172" s="296" t="str">
        <f t="shared" si="632"/>
        <v/>
      </c>
      <c r="BC2172" t="str">
        <f t="shared" si="625"/>
        <v/>
      </c>
      <c r="BF2172" s="332">
        <v>45009</v>
      </c>
      <c r="BG2172" s="2" t="s">
        <v>115</v>
      </c>
      <c r="BH2172" s="2" t="s">
        <v>118</v>
      </c>
      <c r="BI2172" s="323">
        <v>45474</v>
      </c>
      <c r="BJ2172" s="323">
        <v>45565</v>
      </c>
      <c r="BK2172" s="324">
        <v>2208</v>
      </c>
      <c r="BL2172" s="325">
        <v>123.13</v>
      </c>
      <c r="BM2172" s="274">
        <f t="shared" si="626"/>
        <v>0.99051</v>
      </c>
      <c r="BN2172" s="326">
        <f t="shared" si="633"/>
        <v>124.30969904392686</v>
      </c>
      <c r="BO2172" s="296">
        <f t="shared" si="634"/>
        <v>124.30969904392686</v>
      </c>
      <c r="BP2172">
        <f t="shared" si="627"/>
        <v>1</v>
      </c>
      <c r="BR2172" s="332">
        <v>44981</v>
      </c>
      <c r="BS2172" s="2" t="s">
        <v>108</v>
      </c>
      <c r="BT2172" s="2" t="s">
        <v>111</v>
      </c>
      <c r="BU2172" s="323">
        <v>45292</v>
      </c>
      <c r="BV2172" s="323">
        <v>45657</v>
      </c>
      <c r="BW2172" s="324">
        <v>8784</v>
      </c>
      <c r="BX2172" s="325">
        <v>153.1</v>
      </c>
      <c r="BY2172" s="274">
        <f t="shared" si="628"/>
        <v>0.99045000000000005</v>
      </c>
      <c r="BZ2172" s="326">
        <f t="shared" si="635"/>
        <v>154.57620273613003</v>
      </c>
      <c r="CA2172" s="296">
        <f t="shared" si="636"/>
        <v>154.57620273613003</v>
      </c>
    </row>
    <row r="2173" spans="34:79" x14ac:dyDescent="0.25">
      <c r="AH2173" s="332">
        <v>44621</v>
      </c>
      <c r="AI2173" s="2" t="s">
        <v>108</v>
      </c>
      <c r="AJ2173" s="2" t="s">
        <v>111</v>
      </c>
      <c r="AK2173" s="323">
        <v>45292</v>
      </c>
      <c r="AL2173" s="323">
        <v>45657</v>
      </c>
      <c r="AM2173" s="324">
        <v>8784</v>
      </c>
      <c r="AN2173" s="325">
        <v>109</v>
      </c>
      <c r="AO2173" s="274">
        <f t="shared" si="623"/>
        <v>1.02458</v>
      </c>
      <c r="AP2173" s="326">
        <f t="shared" si="629"/>
        <v>106.38505533974896</v>
      </c>
      <c r="AQ2173" s="296">
        <f t="shared" si="630"/>
        <v>106.38505533974896</v>
      </c>
      <c r="AS2173" s="332">
        <v>44649</v>
      </c>
      <c r="AT2173" s="2" t="s">
        <v>115</v>
      </c>
      <c r="AU2173" s="2" t="s">
        <v>116</v>
      </c>
      <c r="AV2173" s="323">
        <v>45200</v>
      </c>
      <c r="AW2173" s="323">
        <v>45291</v>
      </c>
      <c r="AX2173" s="324">
        <v>2209</v>
      </c>
      <c r="AY2173" s="325">
        <v>174</v>
      </c>
      <c r="AZ2173" s="274">
        <f t="shared" si="624"/>
        <v>1.02458</v>
      </c>
      <c r="BA2173" s="326">
        <f t="shared" si="631"/>
        <v>169.82568467079193</v>
      </c>
      <c r="BB2173" s="296" t="str">
        <f t="shared" si="632"/>
        <v/>
      </c>
      <c r="BC2173">
        <f t="shared" si="625"/>
        <v>1</v>
      </c>
      <c r="BF2173" s="332">
        <v>45009</v>
      </c>
      <c r="BG2173" s="2" t="s">
        <v>115</v>
      </c>
      <c r="BH2173" s="2" t="s">
        <v>140</v>
      </c>
      <c r="BI2173" s="323">
        <v>45566</v>
      </c>
      <c r="BJ2173" s="323">
        <v>45657</v>
      </c>
      <c r="BK2173" s="324">
        <v>2209</v>
      </c>
      <c r="BL2173" s="325">
        <v>141.47</v>
      </c>
      <c r="BM2173" s="274">
        <f t="shared" si="626"/>
        <v>0.99051</v>
      </c>
      <c r="BN2173" s="326">
        <f t="shared" si="633"/>
        <v>142.82541317099273</v>
      </c>
      <c r="BO2173" s="296" t="str">
        <f t="shared" si="634"/>
        <v/>
      </c>
      <c r="BP2173" t="str">
        <f t="shared" si="627"/>
        <v/>
      </c>
      <c r="BR2173" s="332">
        <v>44981</v>
      </c>
      <c r="BS2173" s="2" t="s">
        <v>108</v>
      </c>
      <c r="BT2173" s="2" t="s">
        <v>135</v>
      </c>
      <c r="BU2173" s="323">
        <v>45658</v>
      </c>
      <c r="BV2173" s="323">
        <v>46022</v>
      </c>
      <c r="BW2173" s="324">
        <v>8760</v>
      </c>
      <c r="BX2173" s="325">
        <v>128.97999999999999</v>
      </c>
      <c r="BY2173" s="274">
        <f t="shared" si="628"/>
        <v>0.99045000000000005</v>
      </c>
      <c r="BZ2173" s="326">
        <f t="shared" si="635"/>
        <v>130.22363572113684</v>
      </c>
      <c r="CA2173" s="296" t="str">
        <f t="shared" si="636"/>
        <v/>
      </c>
    </row>
    <row r="2174" spans="34:79" x14ac:dyDescent="0.25">
      <c r="AH2174" s="332">
        <v>44621</v>
      </c>
      <c r="AI2174" s="2" t="s">
        <v>108</v>
      </c>
      <c r="AJ2174" s="2" t="s">
        <v>135</v>
      </c>
      <c r="AK2174" s="323">
        <v>45658</v>
      </c>
      <c r="AL2174" s="323">
        <v>46022</v>
      </c>
      <c r="AM2174" s="324">
        <v>8760</v>
      </c>
      <c r="AN2174" s="325">
        <v>99</v>
      </c>
      <c r="AO2174" s="274">
        <f t="shared" si="623"/>
        <v>1.02458</v>
      </c>
      <c r="AP2174" s="326">
        <f t="shared" si="629"/>
        <v>96.624958519588503</v>
      </c>
      <c r="AQ2174" s="296" t="str">
        <f t="shared" si="630"/>
        <v/>
      </c>
      <c r="AS2174" s="332">
        <v>44649</v>
      </c>
      <c r="AT2174" s="2" t="s">
        <v>115</v>
      </c>
      <c r="AU2174" s="2" t="s">
        <v>111</v>
      </c>
      <c r="AV2174" s="323">
        <v>45292</v>
      </c>
      <c r="AW2174" s="323">
        <v>45382</v>
      </c>
      <c r="AX2174" s="324">
        <v>2183</v>
      </c>
      <c r="AY2174" s="325">
        <v>162.43</v>
      </c>
      <c r="AZ2174" s="274">
        <f t="shared" si="624"/>
        <v>1.02458</v>
      </c>
      <c r="BA2174" s="326">
        <f t="shared" si="631"/>
        <v>158.53325264986628</v>
      </c>
      <c r="BB2174" s="296" t="str">
        <f t="shared" si="632"/>
        <v/>
      </c>
      <c r="BC2174">
        <f t="shared" si="625"/>
        <v>1</v>
      </c>
      <c r="BF2174" s="332">
        <v>45009</v>
      </c>
      <c r="BG2174" s="2" t="s">
        <v>115</v>
      </c>
      <c r="BH2174" s="2" t="s">
        <v>135</v>
      </c>
      <c r="BI2174" s="323">
        <v>45658</v>
      </c>
      <c r="BJ2174" s="323">
        <v>45747</v>
      </c>
      <c r="BK2174" s="324">
        <v>2159</v>
      </c>
      <c r="BL2174" s="325">
        <v>143.4</v>
      </c>
      <c r="BM2174" s="274">
        <f t="shared" si="626"/>
        <v>0.99051</v>
      </c>
      <c r="BN2174" s="326">
        <f t="shared" si="633"/>
        <v>144.77390435230336</v>
      </c>
      <c r="BO2174" s="296" t="str">
        <f t="shared" si="634"/>
        <v/>
      </c>
      <c r="BP2174" t="str">
        <f t="shared" si="627"/>
        <v/>
      </c>
      <c r="BR2174" s="332">
        <v>44981</v>
      </c>
      <c r="BS2174" s="2" t="s">
        <v>108</v>
      </c>
      <c r="BT2174" s="2" t="s">
        <v>138</v>
      </c>
      <c r="BU2174" s="323">
        <v>46023</v>
      </c>
      <c r="BV2174" s="323">
        <v>46387</v>
      </c>
      <c r="BW2174" s="324">
        <v>8760</v>
      </c>
      <c r="BX2174" s="325">
        <v>119.88</v>
      </c>
      <c r="BY2174" s="274">
        <f t="shared" si="628"/>
        <v>0.99045000000000005</v>
      </c>
      <c r="BZ2174" s="326">
        <f t="shared" si="635"/>
        <v>121.0358927760109</v>
      </c>
      <c r="CA2174" s="296" t="str">
        <f t="shared" si="636"/>
        <v/>
      </c>
    </row>
    <row r="2175" spans="34:79" x14ac:dyDescent="0.25">
      <c r="AH2175" s="332">
        <v>44621</v>
      </c>
      <c r="AI2175" s="2" t="s">
        <v>108</v>
      </c>
      <c r="AJ2175" s="2" t="s">
        <v>138</v>
      </c>
      <c r="AK2175" s="323">
        <v>46023</v>
      </c>
      <c r="AL2175" s="323">
        <v>46387</v>
      </c>
      <c r="AM2175" s="324">
        <v>8760</v>
      </c>
      <c r="AN2175" s="325">
        <v>92.94</v>
      </c>
      <c r="AO2175" s="274">
        <f t="shared" si="623"/>
        <v>1.02458</v>
      </c>
      <c r="AP2175" s="326">
        <f t="shared" si="629"/>
        <v>90.710339846571273</v>
      </c>
      <c r="AQ2175" s="296" t="str">
        <f t="shared" si="630"/>
        <v/>
      </c>
      <c r="AS2175" s="332">
        <v>44649</v>
      </c>
      <c r="AT2175" s="2" t="s">
        <v>115</v>
      </c>
      <c r="AU2175" s="2" t="s">
        <v>117</v>
      </c>
      <c r="AV2175" s="323">
        <v>45383</v>
      </c>
      <c r="AW2175" s="323">
        <v>45473</v>
      </c>
      <c r="AX2175" s="324">
        <v>2184</v>
      </c>
      <c r="AY2175" s="325">
        <v>102.61</v>
      </c>
      <c r="AZ2175" s="274">
        <f t="shared" si="624"/>
        <v>1.02458</v>
      </c>
      <c r="BA2175" s="326">
        <f t="shared" si="631"/>
        <v>100.14835347166644</v>
      </c>
      <c r="BB2175" s="296" t="str">
        <f t="shared" si="632"/>
        <v/>
      </c>
      <c r="BC2175">
        <f t="shared" si="625"/>
        <v>1</v>
      </c>
      <c r="BF2175" s="332">
        <v>45009</v>
      </c>
      <c r="BG2175" s="2" t="s">
        <v>115</v>
      </c>
      <c r="BH2175" s="2" t="s">
        <v>145</v>
      </c>
      <c r="BI2175" s="323">
        <v>45748</v>
      </c>
      <c r="BJ2175" s="323">
        <v>45838</v>
      </c>
      <c r="BK2175" s="324">
        <v>2184</v>
      </c>
      <c r="BL2175" s="325">
        <v>95.89</v>
      </c>
      <c r="BM2175" s="274">
        <f t="shared" si="626"/>
        <v>0.99051</v>
      </c>
      <c r="BN2175" s="326">
        <f t="shared" si="633"/>
        <v>96.808714702526984</v>
      </c>
      <c r="BO2175" s="296" t="str">
        <f t="shared" si="634"/>
        <v/>
      </c>
      <c r="BP2175" t="str">
        <f t="shared" si="627"/>
        <v/>
      </c>
      <c r="BR2175" s="332">
        <v>44981</v>
      </c>
      <c r="BS2175" s="2" t="s">
        <v>108</v>
      </c>
      <c r="BT2175" s="2" t="s">
        <v>141</v>
      </c>
      <c r="BU2175" s="323">
        <v>46388</v>
      </c>
      <c r="BV2175" s="323">
        <v>46752</v>
      </c>
      <c r="BW2175" s="324">
        <v>8760</v>
      </c>
      <c r="BX2175" s="325">
        <v>114.4</v>
      </c>
      <c r="BY2175" s="274">
        <f t="shared" si="628"/>
        <v>0.99045000000000005</v>
      </c>
      <c r="BZ2175" s="326">
        <f t="shared" si="635"/>
        <v>115.50305416729769</v>
      </c>
      <c r="CA2175" s="296" t="str">
        <f t="shared" si="636"/>
        <v/>
      </c>
    </row>
    <row r="2176" spans="34:79" x14ac:dyDescent="0.25">
      <c r="AH2176" s="332">
        <v>44621</v>
      </c>
      <c r="AI2176" s="2" t="s">
        <v>108</v>
      </c>
      <c r="AJ2176" s="2" t="s">
        <v>141</v>
      </c>
      <c r="AK2176" s="323">
        <v>46388</v>
      </c>
      <c r="AL2176" s="323">
        <v>46752</v>
      </c>
      <c r="AM2176" s="324">
        <v>8760</v>
      </c>
      <c r="AN2176" s="325">
        <v>90.79</v>
      </c>
      <c r="AO2176" s="274">
        <f t="shared" si="623"/>
        <v>1.02458</v>
      </c>
      <c r="AP2176" s="326">
        <f t="shared" si="629"/>
        <v>88.611919030236777</v>
      </c>
      <c r="AQ2176" s="296" t="str">
        <f t="shared" si="630"/>
        <v/>
      </c>
      <c r="AS2176" s="332">
        <v>44649</v>
      </c>
      <c r="AT2176" s="2" t="s">
        <v>115</v>
      </c>
      <c r="AU2176" s="2" t="s">
        <v>118</v>
      </c>
      <c r="AV2176" s="323">
        <v>45474</v>
      </c>
      <c r="AW2176" s="323">
        <v>45565</v>
      </c>
      <c r="AX2176" s="324">
        <v>2208</v>
      </c>
      <c r="AY2176" s="325">
        <v>100.85</v>
      </c>
      <c r="AZ2176" s="274">
        <f t="shared" si="624"/>
        <v>1.02458</v>
      </c>
      <c r="BA2176" s="326">
        <f t="shared" si="631"/>
        <v>98.430576431318187</v>
      </c>
      <c r="BB2176" s="296" t="str">
        <f t="shared" si="632"/>
        <v/>
      </c>
      <c r="BC2176">
        <f t="shared" si="625"/>
        <v>1</v>
      </c>
      <c r="BF2176" s="332">
        <v>45009</v>
      </c>
      <c r="BG2176" s="2" t="s">
        <v>115</v>
      </c>
      <c r="BH2176" s="2" t="s">
        <v>148</v>
      </c>
      <c r="BI2176" s="323">
        <v>45839</v>
      </c>
      <c r="BJ2176" s="323">
        <v>45930</v>
      </c>
      <c r="BK2176" s="324">
        <v>2208</v>
      </c>
      <c r="BL2176" s="325">
        <v>95.83</v>
      </c>
      <c r="BM2176" s="274">
        <f t="shared" si="626"/>
        <v>0.99051</v>
      </c>
      <c r="BN2176" s="326">
        <f t="shared" si="633"/>
        <v>96.748139847149446</v>
      </c>
      <c r="BO2176" s="296" t="str">
        <f t="shared" si="634"/>
        <v/>
      </c>
      <c r="BP2176" t="str">
        <f t="shared" si="627"/>
        <v/>
      </c>
      <c r="BR2176" s="332">
        <v>44981</v>
      </c>
      <c r="BS2176" s="2" t="s">
        <v>108</v>
      </c>
      <c r="BT2176" s="2" t="s">
        <v>143</v>
      </c>
      <c r="BU2176" s="323">
        <v>46753</v>
      </c>
      <c r="BV2176" s="323">
        <v>47118</v>
      </c>
      <c r="BW2176" s="324">
        <v>8784</v>
      </c>
      <c r="BX2176" s="325">
        <v>109.75</v>
      </c>
      <c r="BY2176" s="274">
        <f t="shared" si="628"/>
        <v>0.99045000000000005</v>
      </c>
      <c r="BZ2176" s="326">
        <f t="shared" si="635"/>
        <v>110.80821848654651</v>
      </c>
      <c r="CA2176" s="296" t="str">
        <f t="shared" si="636"/>
        <v/>
      </c>
    </row>
    <row r="2177" spans="34:79" x14ac:dyDescent="0.25">
      <c r="AH2177" s="332">
        <v>44621</v>
      </c>
      <c r="AI2177" s="2" t="s">
        <v>108</v>
      </c>
      <c r="AJ2177" s="2" t="s">
        <v>143</v>
      </c>
      <c r="AK2177" s="323">
        <v>46753</v>
      </c>
      <c r="AL2177" s="323">
        <v>47118</v>
      </c>
      <c r="AM2177" s="324">
        <v>8784</v>
      </c>
      <c r="AN2177" s="325">
        <v>90.65</v>
      </c>
      <c r="AO2177" s="274">
        <f t="shared" si="623"/>
        <v>1.02458</v>
      </c>
      <c r="AP2177" s="326">
        <f t="shared" si="629"/>
        <v>88.475277674754537</v>
      </c>
      <c r="AQ2177" s="296" t="str">
        <f t="shared" si="630"/>
        <v/>
      </c>
      <c r="AS2177" s="332">
        <v>44649</v>
      </c>
      <c r="AT2177" s="2" t="s">
        <v>115</v>
      </c>
      <c r="AU2177" s="2" t="s">
        <v>140</v>
      </c>
      <c r="AV2177" s="323">
        <v>45566</v>
      </c>
      <c r="AW2177" s="323">
        <v>45657</v>
      </c>
      <c r="AX2177" s="324">
        <v>2209</v>
      </c>
      <c r="AY2177" s="325">
        <v>124.35</v>
      </c>
      <c r="AZ2177" s="274">
        <f t="shared" si="624"/>
        <v>1.02458</v>
      </c>
      <c r="BA2177" s="326">
        <f t="shared" si="631"/>
        <v>121.36680395869526</v>
      </c>
      <c r="BB2177" s="296" t="str">
        <f t="shared" si="632"/>
        <v/>
      </c>
      <c r="BC2177" t="str">
        <f t="shared" si="625"/>
        <v/>
      </c>
      <c r="BF2177" s="332">
        <v>45009</v>
      </c>
      <c r="BG2177" s="2" t="s">
        <v>115</v>
      </c>
      <c r="BH2177" s="2" t="s">
        <v>152</v>
      </c>
      <c r="BI2177" s="323">
        <v>45931</v>
      </c>
      <c r="BJ2177" s="323">
        <v>46022</v>
      </c>
      <c r="BK2177" s="324">
        <v>2209</v>
      </c>
      <c r="BL2177" s="325">
        <v>125.74</v>
      </c>
      <c r="BM2177" s="274">
        <f t="shared" si="626"/>
        <v>0.99051</v>
      </c>
      <c r="BN2177" s="326">
        <f t="shared" si="633"/>
        <v>126.94470525284953</v>
      </c>
      <c r="BO2177" s="296" t="str">
        <f t="shared" si="634"/>
        <v/>
      </c>
      <c r="BP2177" t="str">
        <f t="shared" si="627"/>
        <v/>
      </c>
      <c r="BR2177" s="332">
        <v>44981</v>
      </c>
      <c r="BS2177" s="2" t="s">
        <v>108</v>
      </c>
      <c r="BT2177" s="2" t="s">
        <v>146</v>
      </c>
      <c r="BU2177" s="323">
        <v>47119</v>
      </c>
      <c r="BV2177" s="323">
        <v>47483</v>
      </c>
      <c r="BW2177" s="324">
        <v>8760</v>
      </c>
      <c r="BX2177" s="325">
        <v>108.3</v>
      </c>
      <c r="BY2177" s="274">
        <f t="shared" si="628"/>
        <v>0.99045000000000005</v>
      </c>
      <c r="BZ2177" s="326">
        <f t="shared" si="635"/>
        <v>109.34423746781765</v>
      </c>
      <c r="CA2177" s="296" t="str">
        <f t="shared" si="636"/>
        <v/>
      </c>
    </row>
    <row r="2178" spans="34:79" x14ac:dyDescent="0.25">
      <c r="AH2178" s="332">
        <v>44621</v>
      </c>
      <c r="AI2178" s="2" t="s">
        <v>108</v>
      </c>
      <c r="AJ2178" s="2" t="s">
        <v>146</v>
      </c>
      <c r="AK2178" s="323">
        <v>47119</v>
      </c>
      <c r="AL2178" s="323">
        <v>47483</v>
      </c>
      <c r="AM2178" s="324">
        <v>8760</v>
      </c>
      <c r="AN2178" s="325">
        <v>90.01</v>
      </c>
      <c r="AO2178" s="274">
        <f t="shared" si="623"/>
        <v>1.02458</v>
      </c>
      <c r="AP2178" s="326">
        <f t="shared" si="629"/>
        <v>87.850631478264262</v>
      </c>
      <c r="AQ2178" s="296" t="str">
        <f t="shared" si="630"/>
        <v/>
      </c>
      <c r="AS2178" s="332">
        <v>44648</v>
      </c>
      <c r="AT2178" s="2" t="s">
        <v>115</v>
      </c>
      <c r="AU2178" s="2" t="s">
        <v>201</v>
      </c>
      <c r="AV2178" s="323">
        <v>44652</v>
      </c>
      <c r="AW2178" s="323">
        <v>44742</v>
      </c>
      <c r="AX2178" s="324">
        <v>2184</v>
      </c>
      <c r="AY2178" s="325">
        <v>237.25</v>
      </c>
      <c r="AZ2178" s="274">
        <f t="shared" si="624"/>
        <v>1.02458</v>
      </c>
      <c r="BA2178" s="326">
        <f t="shared" si="631"/>
        <v>231.55829705830681</v>
      </c>
      <c r="BB2178" s="296" t="str">
        <f t="shared" si="632"/>
        <v/>
      </c>
      <c r="BC2178" t="str">
        <f t="shared" si="625"/>
        <v/>
      </c>
      <c r="BF2178" s="332">
        <v>45008</v>
      </c>
      <c r="BG2178" s="2" t="s">
        <v>115</v>
      </c>
      <c r="BH2178" s="2" t="s">
        <v>134</v>
      </c>
      <c r="BI2178" s="323">
        <v>45017</v>
      </c>
      <c r="BJ2178" s="323">
        <v>45107</v>
      </c>
      <c r="BK2178" s="324">
        <v>2184</v>
      </c>
      <c r="BL2178" s="325">
        <v>112.56</v>
      </c>
      <c r="BM2178" s="274">
        <f t="shared" si="626"/>
        <v>0.99051</v>
      </c>
      <c r="BN2178" s="326">
        <f t="shared" si="633"/>
        <v>113.63842868825151</v>
      </c>
      <c r="BO2178" s="296" t="str">
        <f t="shared" si="634"/>
        <v/>
      </c>
      <c r="BP2178" t="str">
        <f t="shared" si="627"/>
        <v/>
      </c>
      <c r="BR2178" s="332">
        <v>44981</v>
      </c>
      <c r="BS2178" s="2" t="s">
        <v>108</v>
      </c>
      <c r="BT2178" s="2" t="s">
        <v>149</v>
      </c>
      <c r="BU2178" s="323">
        <v>47484</v>
      </c>
      <c r="BV2178" s="323">
        <v>47848</v>
      </c>
      <c r="BW2178" s="324">
        <v>8760</v>
      </c>
      <c r="BX2178" s="325">
        <v>109.39</v>
      </c>
      <c r="BY2178" s="274">
        <f t="shared" si="628"/>
        <v>0.99045000000000005</v>
      </c>
      <c r="BZ2178" s="326">
        <f t="shared" si="635"/>
        <v>110.444747337069</v>
      </c>
      <c r="CA2178" s="296" t="str">
        <f t="shared" si="636"/>
        <v/>
      </c>
    </row>
    <row r="2179" spans="34:79" x14ac:dyDescent="0.25">
      <c r="AH2179" s="332">
        <v>44621</v>
      </c>
      <c r="AI2179" s="2" t="s">
        <v>108</v>
      </c>
      <c r="AJ2179" s="2" t="s">
        <v>149</v>
      </c>
      <c r="AK2179" s="323">
        <v>47484</v>
      </c>
      <c r="AL2179" s="323">
        <v>47848</v>
      </c>
      <c r="AM2179" s="324">
        <v>8760</v>
      </c>
      <c r="AN2179" s="325">
        <v>89.45</v>
      </c>
      <c r="AO2179" s="274">
        <f t="shared" si="623"/>
        <v>1.02458</v>
      </c>
      <c r="AP2179" s="326">
        <f t="shared" si="629"/>
        <v>87.304066056335273</v>
      </c>
      <c r="AQ2179" s="296" t="str">
        <f t="shared" si="630"/>
        <v/>
      </c>
      <c r="AS2179" s="332">
        <v>44648</v>
      </c>
      <c r="AT2179" s="2" t="s">
        <v>115</v>
      </c>
      <c r="AU2179" s="2" t="s">
        <v>200</v>
      </c>
      <c r="AV2179" s="323">
        <v>44743</v>
      </c>
      <c r="AW2179" s="323">
        <v>44834</v>
      </c>
      <c r="AX2179" s="324">
        <v>2208</v>
      </c>
      <c r="AY2179" s="325">
        <v>245.75</v>
      </c>
      <c r="AZ2179" s="274">
        <f t="shared" si="624"/>
        <v>1.02458</v>
      </c>
      <c r="BA2179" s="326">
        <f t="shared" si="631"/>
        <v>239.8543793554432</v>
      </c>
      <c r="BB2179" s="296" t="str">
        <f t="shared" si="632"/>
        <v/>
      </c>
      <c r="BC2179" t="str">
        <f t="shared" si="625"/>
        <v/>
      </c>
      <c r="BF2179" s="332">
        <v>45008</v>
      </c>
      <c r="BG2179" s="2" t="s">
        <v>115</v>
      </c>
      <c r="BH2179" s="2" t="s">
        <v>137</v>
      </c>
      <c r="BI2179" s="323">
        <v>45108</v>
      </c>
      <c r="BJ2179" s="323">
        <v>45199</v>
      </c>
      <c r="BK2179" s="324">
        <v>2208</v>
      </c>
      <c r="BL2179" s="325">
        <v>127.1</v>
      </c>
      <c r="BM2179" s="274">
        <f t="shared" si="626"/>
        <v>0.99051</v>
      </c>
      <c r="BN2179" s="326">
        <f t="shared" si="633"/>
        <v>128.31773530807362</v>
      </c>
      <c r="BO2179" s="296" t="str">
        <f t="shared" si="634"/>
        <v/>
      </c>
      <c r="BP2179" t="str">
        <f t="shared" si="627"/>
        <v/>
      </c>
      <c r="BR2179" s="332">
        <v>44981</v>
      </c>
      <c r="BS2179" s="2" t="s">
        <v>108</v>
      </c>
      <c r="BT2179" s="2" t="s">
        <v>153</v>
      </c>
      <c r="BU2179" s="323">
        <v>47849</v>
      </c>
      <c r="BV2179" s="323">
        <v>48213</v>
      </c>
      <c r="BW2179" s="324">
        <v>8760</v>
      </c>
      <c r="BX2179" s="325">
        <v>109.47</v>
      </c>
      <c r="BY2179" s="274">
        <f t="shared" si="628"/>
        <v>0.99045000000000005</v>
      </c>
      <c r="BZ2179" s="326">
        <f t="shared" si="635"/>
        <v>110.52551870361955</v>
      </c>
      <c r="CA2179" s="296" t="str">
        <f t="shared" si="636"/>
        <v/>
      </c>
    </row>
    <row r="2180" spans="34:79" x14ac:dyDescent="0.25">
      <c r="AH2180" s="332">
        <v>44621</v>
      </c>
      <c r="AI2180" s="2" t="s">
        <v>108</v>
      </c>
      <c r="AJ2180" s="2" t="s">
        <v>153</v>
      </c>
      <c r="AK2180" s="323">
        <v>47849</v>
      </c>
      <c r="AL2180" s="323">
        <v>48213</v>
      </c>
      <c r="AM2180" s="324">
        <v>8760</v>
      </c>
      <c r="AN2180" s="325">
        <v>88.88</v>
      </c>
      <c r="AO2180" s="274">
        <f t="shared" si="623"/>
        <v>1.02458</v>
      </c>
      <c r="AP2180" s="326">
        <f t="shared" si="629"/>
        <v>86.747740537586125</v>
      </c>
      <c r="AQ2180" s="296" t="str">
        <f t="shared" si="630"/>
        <v/>
      </c>
      <c r="AS2180" s="332">
        <v>44648</v>
      </c>
      <c r="AT2180" s="2" t="s">
        <v>115</v>
      </c>
      <c r="AU2180" s="2" t="s">
        <v>186</v>
      </c>
      <c r="AV2180" s="323">
        <v>44835</v>
      </c>
      <c r="AW2180" s="323">
        <v>44926</v>
      </c>
      <c r="AX2180" s="324">
        <v>2209</v>
      </c>
      <c r="AY2180" s="325">
        <v>244.45</v>
      </c>
      <c r="AZ2180" s="274">
        <f t="shared" si="624"/>
        <v>1.02458</v>
      </c>
      <c r="BA2180" s="326">
        <f t="shared" si="631"/>
        <v>238.58556676882233</v>
      </c>
      <c r="BB2180" s="296" t="str">
        <f t="shared" si="632"/>
        <v/>
      </c>
      <c r="BC2180" t="str">
        <f t="shared" si="625"/>
        <v/>
      </c>
      <c r="BF2180" s="332">
        <v>45008</v>
      </c>
      <c r="BG2180" s="2" t="s">
        <v>115</v>
      </c>
      <c r="BH2180" s="2" t="s">
        <v>116</v>
      </c>
      <c r="BI2180" s="323">
        <v>45200</v>
      </c>
      <c r="BJ2180" s="323">
        <v>45291</v>
      </c>
      <c r="BK2180" s="324">
        <v>2209</v>
      </c>
      <c r="BL2180" s="325">
        <v>151.37</v>
      </c>
      <c r="BM2180" s="274">
        <f t="shared" si="626"/>
        <v>0.99051</v>
      </c>
      <c r="BN2180" s="326">
        <f t="shared" si="633"/>
        <v>152.82026430828563</v>
      </c>
      <c r="BO2180" s="296">
        <f t="shared" si="634"/>
        <v>152.82026430828563</v>
      </c>
      <c r="BP2180">
        <f t="shared" si="627"/>
        <v>1</v>
      </c>
      <c r="BR2180" s="332">
        <v>44981</v>
      </c>
      <c r="BS2180" s="2" t="s">
        <v>108</v>
      </c>
      <c r="BT2180" s="2" t="s">
        <v>155</v>
      </c>
      <c r="BU2180" s="323">
        <v>48214</v>
      </c>
      <c r="BV2180" s="323">
        <v>48579</v>
      </c>
      <c r="BW2180" s="324">
        <v>8784</v>
      </c>
      <c r="BX2180" s="325">
        <v>109.52</v>
      </c>
      <c r="BY2180" s="274">
        <f t="shared" si="628"/>
        <v>0.99045000000000005</v>
      </c>
      <c r="BZ2180" s="326">
        <f t="shared" si="635"/>
        <v>110.57600080771365</v>
      </c>
      <c r="CA2180" s="296" t="str">
        <f t="shared" si="636"/>
        <v/>
      </c>
    </row>
    <row r="2181" spans="34:79" x14ac:dyDescent="0.25">
      <c r="AH2181" s="332">
        <v>44621</v>
      </c>
      <c r="AI2181" s="2" t="s">
        <v>108</v>
      </c>
      <c r="AJ2181" s="2" t="s">
        <v>155</v>
      </c>
      <c r="AK2181" s="323">
        <v>48214</v>
      </c>
      <c r="AL2181" s="323">
        <v>48579</v>
      </c>
      <c r="AM2181" s="324">
        <v>8784</v>
      </c>
      <c r="AN2181" s="325">
        <v>88.3</v>
      </c>
      <c r="AO2181" s="274">
        <f t="shared" si="623"/>
        <v>1.02458</v>
      </c>
      <c r="AP2181" s="326">
        <f t="shared" si="629"/>
        <v>86.181654922016818</v>
      </c>
      <c r="AQ2181" s="296" t="str">
        <f t="shared" si="630"/>
        <v/>
      </c>
      <c r="AS2181" s="332">
        <v>44648</v>
      </c>
      <c r="AT2181" s="2" t="s">
        <v>115</v>
      </c>
      <c r="AU2181" s="2" t="s">
        <v>110</v>
      </c>
      <c r="AV2181" s="323">
        <v>44927</v>
      </c>
      <c r="AW2181" s="323">
        <v>45016</v>
      </c>
      <c r="AX2181" s="324">
        <v>2159</v>
      </c>
      <c r="AY2181" s="325">
        <v>223.23</v>
      </c>
      <c r="AZ2181" s="274">
        <f t="shared" si="624"/>
        <v>1.02458</v>
      </c>
      <c r="BA2181" s="326">
        <f t="shared" si="631"/>
        <v>217.87464131644185</v>
      </c>
      <c r="BB2181" s="296" t="str">
        <f t="shared" si="632"/>
        <v/>
      </c>
      <c r="BC2181" t="str">
        <f t="shared" si="625"/>
        <v/>
      </c>
      <c r="BF2181" s="332">
        <v>45008</v>
      </c>
      <c r="BG2181" s="2" t="s">
        <v>115</v>
      </c>
      <c r="BH2181" s="2" t="s">
        <v>111</v>
      </c>
      <c r="BI2181" s="323">
        <v>45292</v>
      </c>
      <c r="BJ2181" s="323">
        <v>45382</v>
      </c>
      <c r="BK2181" s="324">
        <v>2183</v>
      </c>
      <c r="BL2181" s="325">
        <v>157.94</v>
      </c>
      <c r="BM2181" s="274">
        <f t="shared" si="626"/>
        <v>0.99051</v>
      </c>
      <c r="BN2181" s="326">
        <f t="shared" si="633"/>
        <v>159.45321097212548</v>
      </c>
      <c r="BO2181" s="296">
        <f t="shared" si="634"/>
        <v>159.45321097212548</v>
      </c>
      <c r="BP2181">
        <f t="shared" si="627"/>
        <v>1</v>
      </c>
      <c r="BR2181" s="332">
        <v>44981</v>
      </c>
      <c r="BS2181" s="2" t="s">
        <v>108</v>
      </c>
      <c r="BT2181" s="2" t="s">
        <v>158</v>
      </c>
      <c r="BU2181" s="323">
        <v>48580</v>
      </c>
      <c r="BV2181" s="323">
        <v>48944</v>
      </c>
      <c r="BW2181" s="324">
        <v>8760</v>
      </c>
      <c r="BX2181" s="325">
        <v>109.85</v>
      </c>
      <c r="BY2181" s="274">
        <f t="shared" si="628"/>
        <v>0.99045000000000005</v>
      </c>
      <c r="BZ2181" s="326">
        <f t="shared" si="635"/>
        <v>110.90918269473471</v>
      </c>
      <c r="CA2181" s="296" t="str">
        <f t="shared" si="636"/>
        <v/>
      </c>
    </row>
    <row r="2182" spans="34:79" x14ac:dyDescent="0.25">
      <c r="AH2182" s="332">
        <v>44620</v>
      </c>
      <c r="AI2182" s="2" t="s">
        <v>108</v>
      </c>
      <c r="AJ2182" s="2" t="s">
        <v>110</v>
      </c>
      <c r="AK2182" s="323">
        <v>44927</v>
      </c>
      <c r="AL2182" s="323">
        <v>45291</v>
      </c>
      <c r="AM2182" s="324">
        <v>8760</v>
      </c>
      <c r="AN2182" s="325">
        <v>151.12</v>
      </c>
      <c r="AO2182" s="274">
        <f t="shared" si="623"/>
        <v>1.0461100000000001</v>
      </c>
      <c r="AP2182" s="326">
        <f t="shared" si="629"/>
        <v>144.45899570790834</v>
      </c>
      <c r="AQ2182" s="296" t="str">
        <f t="shared" si="630"/>
        <v/>
      </c>
      <c r="AS2182" s="332">
        <v>44648</v>
      </c>
      <c r="AT2182" s="2" t="s">
        <v>115</v>
      </c>
      <c r="AU2182" s="2" t="s">
        <v>134</v>
      </c>
      <c r="AV2182" s="323">
        <v>45017</v>
      </c>
      <c r="AW2182" s="323">
        <v>45107</v>
      </c>
      <c r="AX2182" s="324">
        <v>2184</v>
      </c>
      <c r="AY2182" s="325">
        <v>145.12</v>
      </c>
      <c r="AZ2182" s="274">
        <f t="shared" si="624"/>
        <v>1.02458</v>
      </c>
      <c r="BA2182" s="326">
        <f t="shared" si="631"/>
        <v>141.63852505416853</v>
      </c>
      <c r="BB2182" s="296" t="str">
        <f t="shared" si="632"/>
        <v/>
      </c>
      <c r="BC2182" t="str">
        <f t="shared" si="625"/>
        <v/>
      </c>
      <c r="BF2182" s="332">
        <v>45008</v>
      </c>
      <c r="BG2182" s="2" t="s">
        <v>115</v>
      </c>
      <c r="BH2182" s="2" t="s">
        <v>117</v>
      </c>
      <c r="BI2182" s="323">
        <v>45383</v>
      </c>
      <c r="BJ2182" s="323">
        <v>45473</v>
      </c>
      <c r="BK2182" s="324">
        <v>2184</v>
      </c>
      <c r="BL2182" s="325">
        <v>127.88</v>
      </c>
      <c r="BM2182" s="274">
        <f t="shared" si="626"/>
        <v>0.99051</v>
      </c>
      <c r="BN2182" s="326">
        <f t="shared" si="633"/>
        <v>129.10520842798155</v>
      </c>
      <c r="BO2182" s="296">
        <f t="shared" si="634"/>
        <v>129.10520842798155</v>
      </c>
      <c r="BP2182">
        <f t="shared" si="627"/>
        <v>1</v>
      </c>
      <c r="BR2182" s="332">
        <v>44980</v>
      </c>
      <c r="BS2182" s="2" t="s">
        <v>108</v>
      </c>
      <c r="BT2182" s="2" t="s">
        <v>111</v>
      </c>
      <c r="BU2182" s="323">
        <v>45292</v>
      </c>
      <c r="BV2182" s="323">
        <v>45657</v>
      </c>
      <c r="BW2182" s="324">
        <v>8784</v>
      </c>
      <c r="BX2182" s="325">
        <v>152.32</v>
      </c>
      <c r="BY2182" s="274">
        <f t="shared" si="628"/>
        <v>0.99045000000000005</v>
      </c>
      <c r="BZ2182" s="326">
        <f t="shared" si="635"/>
        <v>153.78868191226209</v>
      </c>
      <c r="CA2182" s="296">
        <f t="shared" si="636"/>
        <v>153.78868191226209</v>
      </c>
    </row>
    <row r="2183" spans="34:79" x14ac:dyDescent="0.25">
      <c r="AH2183" s="332">
        <v>44620</v>
      </c>
      <c r="AI2183" s="2" t="s">
        <v>108</v>
      </c>
      <c r="AJ2183" s="2" t="s">
        <v>111</v>
      </c>
      <c r="AK2183" s="323">
        <v>45292</v>
      </c>
      <c r="AL2183" s="323">
        <v>45657</v>
      </c>
      <c r="AM2183" s="324">
        <v>8784</v>
      </c>
      <c r="AN2183" s="325">
        <v>106.2</v>
      </c>
      <c r="AO2183" s="274">
        <f t="shared" si="623"/>
        <v>1.0461100000000001</v>
      </c>
      <c r="AP2183" s="326">
        <f t="shared" si="629"/>
        <v>101.51896072114786</v>
      </c>
      <c r="AQ2183" s="296">
        <f t="shared" si="630"/>
        <v>101.51896072114786</v>
      </c>
      <c r="AS2183" s="332">
        <v>44648</v>
      </c>
      <c r="AT2183" s="2" t="s">
        <v>115</v>
      </c>
      <c r="AU2183" s="2" t="s">
        <v>137</v>
      </c>
      <c r="AV2183" s="323">
        <v>45108</v>
      </c>
      <c r="AW2183" s="323">
        <v>45199</v>
      </c>
      <c r="AX2183" s="324">
        <v>2208</v>
      </c>
      <c r="AY2183" s="325">
        <v>140.19</v>
      </c>
      <c r="AZ2183" s="274">
        <f t="shared" si="624"/>
        <v>1.02458</v>
      </c>
      <c r="BA2183" s="326">
        <f t="shared" si="631"/>
        <v>136.82679732182942</v>
      </c>
      <c r="BB2183" s="296" t="str">
        <f t="shared" si="632"/>
        <v/>
      </c>
      <c r="BC2183" t="str">
        <f t="shared" si="625"/>
        <v/>
      </c>
      <c r="BF2183" s="332">
        <v>45008</v>
      </c>
      <c r="BG2183" s="2" t="s">
        <v>115</v>
      </c>
      <c r="BH2183" s="2" t="s">
        <v>118</v>
      </c>
      <c r="BI2183" s="323">
        <v>45474</v>
      </c>
      <c r="BJ2183" s="323">
        <v>45565</v>
      </c>
      <c r="BK2183" s="324">
        <v>2208</v>
      </c>
      <c r="BL2183" s="325">
        <v>131.54</v>
      </c>
      <c r="BM2183" s="274">
        <f t="shared" si="626"/>
        <v>0.99051</v>
      </c>
      <c r="BN2183" s="326">
        <f t="shared" si="633"/>
        <v>132.80027460601104</v>
      </c>
      <c r="BO2183" s="296">
        <f t="shared" si="634"/>
        <v>132.80027460601104</v>
      </c>
      <c r="BP2183">
        <f t="shared" si="627"/>
        <v>1</v>
      </c>
      <c r="BR2183" s="332">
        <v>44980</v>
      </c>
      <c r="BS2183" s="2" t="s">
        <v>108</v>
      </c>
      <c r="BT2183" s="2" t="s">
        <v>135</v>
      </c>
      <c r="BU2183" s="323">
        <v>45658</v>
      </c>
      <c r="BV2183" s="323">
        <v>46022</v>
      </c>
      <c r="BW2183" s="324">
        <v>8760</v>
      </c>
      <c r="BX2183" s="325">
        <v>128.25</v>
      </c>
      <c r="BY2183" s="274">
        <f t="shared" si="628"/>
        <v>0.99045000000000005</v>
      </c>
      <c r="BZ2183" s="326">
        <f t="shared" si="635"/>
        <v>129.48659700136301</v>
      </c>
      <c r="CA2183" s="296" t="str">
        <f t="shared" si="636"/>
        <v/>
      </c>
    </row>
    <row r="2184" spans="34:79" x14ac:dyDescent="0.25">
      <c r="AH2184" s="332">
        <v>44620</v>
      </c>
      <c r="AI2184" s="2" t="s">
        <v>108</v>
      </c>
      <c r="AJ2184" s="2" t="s">
        <v>135</v>
      </c>
      <c r="AK2184" s="323">
        <v>45658</v>
      </c>
      <c r="AL2184" s="323">
        <v>46022</v>
      </c>
      <c r="AM2184" s="324">
        <v>8760</v>
      </c>
      <c r="AN2184" s="325">
        <v>97</v>
      </c>
      <c r="AO2184" s="274">
        <f t="shared" si="623"/>
        <v>1.0461100000000001</v>
      </c>
      <c r="AP2184" s="326">
        <f t="shared" si="629"/>
        <v>92.724474481651058</v>
      </c>
      <c r="AQ2184" s="296" t="str">
        <f t="shared" si="630"/>
        <v/>
      </c>
      <c r="AS2184" s="332">
        <v>44648</v>
      </c>
      <c r="AT2184" s="2" t="s">
        <v>115</v>
      </c>
      <c r="AU2184" s="2" t="s">
        <v>116</v>
      </c>
      <c r="AV2184" s="323">
        <v>45200</v>
      </c>
      <c r="AW2184" s="323">
        <v>45291</v>
      </c>
      <c r="AX2184" s="324">
        <v>2209</v>
      </c>
      <c r="AY2184" s="325">
        <v>169.33</v>
      </c>
      <c r="AZ2184" s="274">
        <f t="shared" si="624"/>
        <v>1.02458</v>
      </c>
      <c r="BA2184" s="326">
        <f t="shared" si="631"/>
        <v>165.26771945577701</v>
      </c>
      <c r="BB2184" s="296" t="str">
        <f t="shared" si="632"/>
        <v/>
      </c>
      <c r="BC2184">
        <f t="shared" si="625"/>
        <v>1</v>
      </c>
      <c r="BF2184" s="332">
        <v>45008</v>
      </c>
      <c r="BG2184" s="2" t="s">
        <v>115</v>
      </c>
      <c r="BH2184" s="2" t="s">
        <v>140</v>
      </c>
      <c r="BI2184" s="323">
        <v>45566</v>
      </c>
      <c r="BJ2184" s="323">
        <v>45657</v>
      </c>
      <c r="BK2184" s="324">
        <v>2209</v>
      </c>
      <c r="BL2184" s="325">
        <v>152.84</v>
      </c>
      <c r="BM2184" s="274">
        <f t="shared" si="626"/>
        <v>0.99051</v>
      </c>
      <c r="BN2184" s="326">
        <f t="shared" si="633"/>
        <v>154.30434826503517</v>
      </c>
      <c r="BO2184" s="296" t="str">
        <f t="shared" si="634"/>
        <v/>
      </c>
      <c r="BP2184" t="str">
        <f t="shared" si="627"/>
        <v/>
      </c>
      <c r="BR2184" s="332">
        <v>44980</v>
      </c>
      <c r="BS2184" s="2" t="s">
        <v>108</v>
      </c>
      <c r="BT2184" s="2" t="s">
        <v>138</v>
      </c>
      <c r="BU2184" s="323">
        <v>46023</v>
      </c>
      <c r="BV2184" s="323">
        <v>46387</v>
      </c>
      <c r="BW2184" s="324">
        <v>8760</v>
      </c>
      <c r="BX2184" s="325">
        <v>119.43</v>
      </c>
      <c r="BY2184" s="274">
        <f t="shared" si="628"/>
        <v>0.99045000000000005</v>
      </c>
      <c r="BZ2184" s="326">
        <f t="shared" si="635"/>
        <v>120.58155383916402</v>
      </c>
      <c r="CA2184" s="296" t="str">
        <f t="shared" si="636"/>
        <v/>
      </c>
    </row>
    <row r="2185" spans="34:79" x14ac:dyDescent="0.25">
      <c r="AH2185" s="332">
        <v>44620</v>
      </c>
      <c r="AI2185" s="2" t="s">
        <v>108</v>
      </c>
      <c r="AJ2185" s="2" t="s">
        <v>138</v>
      </c>
      <c r="AK2185" s="323">
        <v>46023</v>
      </c>
      <c r="AL2185" s="323">
        <v>46387</v>
      </c>
      <c r="AM2185" s="324">
        <v>8760</v>
      </c>
      <c r="AN2185" s="325">
        <v>91</v>
      </c>
      <c r="AO2185" s="274">
        <f t="shared" si="623"/>
        <v>1.0461100000000001</v>
      </c>
      <c r="AP2185" s="326">
        <f t="shared" si="629"/>
        <v>86.988939977631404</v>
      </c>
      <c r="AQ2185" s="296" t="str">
        <f t="shared" si="630"/>
        <v/>
      </c>
      <c r="AS2185" s="332">
        <v>44648</v>
      </c>
      <c r="AT2185" s="2" t="s">
        <v>115</v>
      </c>
      <c r="AU2185" s="2" t="s">
        <v>111</v>
      </c>
      <c r="AV2185" s="323">
        <v>45292</v>
      </c>
      <c r="AW2185" s="323">
        <v>45382</v>
      </c>
      <c r="AX2185" s="324">
        <v>2183</v>
      </c>
      <c r="AY2185" s="325">
        <v>159.88999999999999</v>
      </c>
      <c r="AZ2185" s="274">
        <f t="shared" si="624"/>
        <v>1.02458</v>
      </c>
      <c r="BA2185" s="326">
        <f t="shared" si="631"/>
        <v>156.0541880575455</v>
      </c>
      <c r="BB2185" s="296" t="str">
        <f t="shared" si="632"/>
        <v/>
      </c>
      <c r="BC2185">
        <f t="shared" si="625"/>
        <v>1</v>
      </c>
      <c r="BF2185" s="332">
        <v>45008</v>
      </c>
      <c r="BG2185" s="2" t="s">
        <v>115</v>
      </c>
      <c r="BH2185" s="2" t="s">
        <v>135</v>
      </c>
      <c r="BI2185" s="323">
        <v>45658</v>
      </c>
      <c r="BJ2185" s="323">
        <v>45747</v>
      </c>
      <c r="BK2185" s="324">
        <v>2159</v>
      </c>
      <c r="BL2185" s="325">
        <v>149.22</v>
      </c>
      <c r="BM2185" s="274">
        <f t="shared" si="626"/>
        <v>0.99051</v>
      </c>
      <c r="BN2185" s="326">
        <f t="shared" si="633"/>
        <v>150.64966532392404</v>
      </c>
      <c r="BO2185" s="296" t="str">
        <f t="shared" si="634"/>
        <v/>
      </c>
      <c r="BP2185" t="str">
        <f t="shared" si="627"/>
        <v/>
      </c>
      <c r="BR2185" s="332">
        <v>44980</v>
      </c>
      <c r="BS2185" s="2" t="s">
        <v>108</v>
      </c>
      <c r="BT2185" s="2" t="s">
        <v>141</v>
      </c>
      <c r="BU2185" s="323">
        <v>46388</v>
      </c>
      <c r="BV2185" s="323">
        <v>46752</v>
      </c>
      <c r="BW2185" s="324">
        <v>8760</v>
      </c>
      <c r="BX2185" s="325">
        <v>113.89</v>
      </c>
      <c r="BY2185" s="274">
        <f t="shared" si="628"/>
        <v>0.99045000000000005</v>
      </c>
      <c r="BZ2185" s="326">
        <f t="shared" si="635"/>
        <v>114.98813670553788</v>
      </c>
      <c r="CA2185" s="296" t="str">
        <f t="shared" si="636"/>
        <v/>
      </c>
    </row>
    <row r="2186" spans="34:79" x14ac:dyDescent="0.25">
      <c r="AH2186" s="332">
        <v>44620</v>
      </c>
      <c r="AI2186" s="2" t="s">
        <v>108</v>
      </c>
      <c r="AJ2186" s="2" t="s">
        <v>141</v>
      </c>
      <c r="AK2186" s="323">
        <v>46388</v>
      </c>
      <c r="AL2186" s="323">
        <v>46752</v>
      </c>
      <c r="AM2186" s="324">
        <v>8760</v>
      </c>
      <c r="AN2186" s="325">
        <v>88.85</v>
      </c>
      <c r="AO2186" s="274">
        <f t="shared" si="623"/>
        <v>1.0461100000000001</v>
      </c>
      <c r="AP2186" s="326">
        <f t="shared" si="629"/>
        <v>84.933706780357696</v>
      </c>
      <c r="AQ2186" s="296" t="str">
        <f t="shared" si="630"/>
        <v/>
      </c>
      <c r="AS2186" s="332">
        <v>44648</v>
      </c>
      <c r="AT2186" s="2" t="s">
        <v>115</v>
      </c>
      <c r="AU2186" s="2" t="s">
        <v>117</v>
      </c>
      <c r="AV2186" s="323">
        <v>45383</v>
      </c>
      <c r="AW2186" s="323">
        <v>45473</v>
      </c>
      <c r="AX2186" s="324">
        <v>2184</v>
      </c>
      <c r="AY2186" s="325">
        <v>100.86</v>
      </c>
      <c r="AZ2186" s="274">
        <f t="shared" si="624"/>
        <v>1.02458</v>
      </c>
      <c r="BA2186" s="326">
        <f t="shared" si="631"/>
        <v>98.44033652813836</v>
      </c>
      <c r="BB2186" s="296" t="str">
        <f t="shared" si="632"/>
        <v/>
      </c>
      <c r="BC2186">
        <f t="shared" si="625"/>
        <v>1</v>
      </c>
      <c r="BF2186" s="332">
        <v>45008</v>
      </c>
      <c r="BG2186" s="2" t="s">
        <v>115</v>
      </c>
      <c r="BH2186" s="2" t="s">
        <v>145</v>
      </c>
      <c r="BI2186" s="323">
        <v>45748</v>
      </c>
      <c r="BJ2186" s="323">
        <v>45838</v>
      </c>
      <c r="BK2186" s="324">
        <v>2184</v>
      </c>
      <c r="BL2186" s="325">
        <v>99.35</v>
      </c>
      <c r="BM2186" s="274">
        <f t="shared" si="626"/>
        <v>0.99051</v>
      </c>
      <c r="BN2186" s="326">
        <f t="shared" si="633"/>
        <v>100.3018646959647</v>
      </c>
      <c r="BO2186" s="296" t="str">
        <f t="shared" si="634"/>
        <v/>
      </c>
      <c r="BP2186" t="str">
        <f t="shared" si="627"/>
        <v/>
      </c>
      <c r="BR2186" s="332">
        <v>44980</v>
      </c>
      <c r="BS2186" s="2" t="s">
        <v>108</v>
      </c>
      <c r="BT2186" s="2" t="s">
        <v>143</v>
      </c>
      <c r="BU2186" s="323">
        <v>46753</v>
      </c>
      <c r="BV2186" s="323">
        <v>47118</v>
      </c>
      <c r="BW2186" s="324">
        <v>8784</v>
      </c>
      <c r="BX2186" s="325">
        <v>109.12</v>
      </c>
      <c r="BY2186" s="274">
        <f t="shared" si="628"/>
        <v>0.99045000000000005</v>
      </c>
      <c r="BZ2186" s="326">
        <f t="shared" si="635"/>
        <v>110.17214397496087</v>
      </c>
      <c r="CA2186" s="296" t="str">
        <f t="shared" si="636"/>
        <v/>
      </c>
    </row>
    <row r="2187" spans="34:79" x14ac:dyDescent="0.25">
      <c r="AH2187" s="332">
        <v>44620</v>
      </c>
      <c r="AI2187" s="2" t="s">
        <v>108</v>
      </c>
      <c r="AJ2187" s="2" t="s">
        <v>143</v>
      </c>
      <c r="AK2187" s="323">
        <v>46753</v>
      </c>
      <c r="AL2187" s="323">
        <v>47118</v>
      </c>
      <c r="AM2187" s="324">
        <v>8784</v>
      </c>
      <c r="AN2187" s="325">
        <v>88.71</v>
      </c>
      <c r="AO2187" s="274">
        <f t="shared" si="623"/>
        <v>1.0461100000000001</v>
      </c>
      <c r="AP2187" s="326">
        <f t="shared" si="629"/>
        <v>84.799877641930564</v>
      </c>
      <c r="AQ2187" s="296" t="str">
        <f t="shared" si="630"/>
        <v/>
      </c>
      <c r="AS2187" s="332">
        <v>44648</v>
      </c>
      <c r="AT2187" s="2" t="s">
        <v>115</v>
      </c>
      <c r="AU2187" s="2" t="s">
        <v>118</v>
      </c>
      <c r="AV2187" s="323">
        <v>45474</v>
      </c>
      <c r="AW2187" s="323">
        <v>45565</v>
      </c>
      <c r="AX2187" s="324">
        <v>2208</v>
      </c>
      <c r="AY2187" s="325">
        <v>99.09</v>
      </c>
      <c r="AZ2187" s="274">
        <f t="shared" si="624"/>
        <v>1.02458</v>
      </c>
      <c r="BA2187" s="326">
        <f t="shared" si="631"/>
        <v>96.712799390969963</v>
      </c>
      <c r="BB2187" s="296" t="str">
        <f t="shared" si="632"/>
        <v/>
      </c>
      <c r="BC2187">
        <f t="shared" si="625"/>
        <v>1</v>
      </c>
      <c r="BF2187" s="332">
        <v>45008</v>
      </c>
      <c r="BG2187" s="2" t="s">
        <v>115</v>
      </c>
      <c r="BH2187" s="2" t="s">
        <v>148</v>
      </c>
      <c r="BI2187" s="323">
        <v>45839</v>
      </c>
      <c r="BJ2187" s="323">
        <v>45930</v>
      </c>
      <c r="BK2187" s="324">
        <v>2208</v>
      </c>
      <c r="BL2187" s="325">
        <v>99.78</v>
      </c>
      <c r="BM2187" s="274">
        <f t="shared" si="626"/>
        <v>0.99051</v>
      </c>
      <c r="BN2187" s="326">
        <f t="shared" si="633"/>
        <v>100.73598449283702</v>
      </c>
      <c r="BO2187" s="296" t="str">
        <f t="shared" si="634"/>
        <v/>
      </c>
      <c r="BP2187" t="str">
        <f t="shared" si="627"/>
        <v/>
      </c>
      <c r="BR2187" s="332">
        <v>44980</v>
      </c>
      <c r="BS2187" s="2" t="s">
        <v>108</v>
      </c>
      <c r="BT2187" s="2" t="s">
        <v>146</v>
      </c>
      <c r="BU2187" s="323">
        <v>47119</v>
      </c>
      <c r="BV2187" s="323">
        <v>47483</v>
      </c>
      <c r="BW2187" s="324">
        <v>8760</v>
      </c>
      <c r="BX2187" s="325">
        <v>107.67</v>
      </c>
      <c r="BY2187" s="274">
        <f t="shared" si="628"/>
        <v>0.99045000000000005</v>
      </c>
      <c r="BZ2187" s="326">
        <f t="shared" si="635"/>
        <v>108.70816295623202</v>
      </c>
      <c r="CA2187" s="296" t="str">
        <f t="shared" si="636"/>
        <v/>
      </c>
    </row>
    <row r="2188" spans="34:79" x14ac:dyDescent="0.25">
      <c r="AH2188" s="332">
        <v>44620</v>
      </c>
      <c r="AI2188" s="2" t="s">
        <v>108</v>
      </c>
      <c r="AJ2188" s="2" t="s">
        <v>146</v>
      </c>
      <c r="AK2188" s="323">
        <v>47119</v>
      </c>
      <c r="AL2188" s="323">
        <v>47483</v>
      </c>
      <c r="AM2188" s="324">
        <v>8760</v>
      </c>
      <c r="AN2188" s="325">
        <v>88.07</v>
      </c>
      <c r="AO2188" s="274">
        <f t="shared" si="623"/>
        <v>1.0461100000000001</v>
      </c>
      <c r="AP2188" s="326">
        <f t="shared" si="629"/>
        <v>84.188087294835142</v>
      </c>
      <c r="AQ2188" s="296" t="str">
        <f t="shared" si="630"/>
        <v/>
      </c>
      <c r="AS2188" s="332">
        <v>44648</v>
      </c>
      <c r="AT2188" s="2" t="s">
        <v>115</v>
      </c>
      <c r="AU2188" s="2" t="s">
        <v>140</v>
      </c>
      <c r="AV2188" s="323">
        <v>45566</v>
      </c>
      <c r="AW2188" s="323">
        <v>45657</v>
      </c>
      <c r="AX2188" s="324">
        <v>2209</v>
      </c>
      <c r="AY2188" s="325">
        <v>122.27</v>
      </c>
      <c r="AZ2188" s="274">
        <f t="shared" si="624"/>
        <v>1.02458</v>
      </c>
      <c r="BA2188" s="326">
        <f t="shared" si="631"/>
        <v>119.33670382010189</v>
      </c>
      <c r="BB2188" s="296" t="str">
        <f t="shared" si="632"/>
        <v/>
      </c>
      <c r="BC2188" t="str">
        <f t="shared" si="625"/>
        <v/>
      </c>
      <c r="BF2188" s="332">
        <v>45008</v>
      </c>
      <c r="BG2188" s="2" t="s">
        <v>115</v>
      </c>
      <c r="BH2188" s="2" t="s">
        <v>152</v>
      </c>
      <c r="BI2188" s="323">
        <v>45931</v>
      </c>
      <c r="BJ2188" s="323">
        <v>46022</v>
      </c>
      <c r="BK2188" s="324">
        <v>2209</v>
      </c>
      <c r="BL2188" s="325">
        <v>128.58000000000001</v>
      </c>
      <c r="BM2188" s="274">
        <f t="shared" si="626"/>
        <v>0.99051</v>
      </c>
      <c r="BN2188" s="326">
        <f t="shared" si="633"/>
        <v>129.81191507405276</v>
      </c>
      <c r="BO2188" s="296" t="str">
        <f t="shared" si="634"/>
        <v/>
      </c>
      <c r="BP2188" t="str">
        <f t="shared" si="627"/>
        <v/>
      </c>
      <c r="BR2188" s="332">
        <v>44980</v>
      </c>
      <c r="BS2188" s="2" t="s">
        <v>108</v>
      </c>
      <c r="BT2188" s="2" t="s">
        <v>149</v>
      </c>
      <c r="BU2188" s="323">
        <v>47484</v>
      </c>
      <c r="BV2188" s="323">
        <v>47848</v>
      </c>
      <c r="BW2188" s="324">
        <v>8760</v>
      </c>
      <c r="BX2188" s="325">
        <v>108.76</v>
      </c>
      <c r="BY2188" s="274">
        <f t="shared" si="628"/>
        <v>0.99045000000000005</v>
      </c>
      <c r="BZ2188" s="326">
        <f t="shared" si="635"/>
        <v>109.80867282548337</v>
      </c>
      <c r="CA2188" s="296" t="str">
        <f t="shared" si="636"/>
        <v/>
      </c>
    </row>
    <row r="2189" spans="34:79" x14ac:dyDescent="0.25">
      <c r="AH2189" s="332">
        <v>44620</v>
      </c>
      <c r="AI2189" s="2" t="s">
        <v>108</v>
      </c>
      <c r="AJ2189" s="2" t="s">
        <v>149</v>
      </c>
      <c r="AK2189" s="323">
        <v>47484</v>
      </c>
      <c r="AL2189" s="323">
        <v>47848</v>
      </c>
      <c r="AM2189" s="324">
        <v>8760</v>
      </c>
      <c r="AN2189" s="325">
        <v>87.51</v>
      </c>
      <c r="AO2189" s="274">
        <f t="shared" si="623"/>
        <v>1.0461100000000001</v>
      </c>
      <c r="AP2189" s="326">
        <f t="shared" si="629"/>
        <v>83.652770741126645</v>
      </c>
      <c r="AQ2189" s="296" t="str">
        <f t="shared" si="630"/>
        <v/>
      </c>
      <c r="AS2189" s="332">
        <v>44645</v>
      </c>
      <c r="AT2189" s="2" t="s">
        <v>115</v>
      </c>
      <c r="AU2189" s="2" t="s">
        <v>201</v>
      </c>
      <c r="AV2189" s="323">
        <v>44652</v>
      </c>
      <c r="AW2189" s="323">
        <v>44742</v>
      </c>
      <c r="AX2189" s="324">
        <v>2184</v>
      </c>
      <c r="AY2189" s="325">
        <v>234.88</v>
      </c>
      <c r="AZ2189" s="274">
        <f t="shared" si="624"/>
        <v>1.02458</v>
      </c>
      <c r="BA2189" s="326">
        <f t="shared" si="631"/>
        <v>229.24515411192877</v>
      </c>
      <c r="BB2189" s="296" t="str">
        <f t="shared" si="632"/>
        <v/>
      </c>
      <c r="BC2189" t="str">
        <f t="shared" si="625"/>
        <v/>
      </c>
      <c r="BF2189" s="332">
        <v>45007</v>
      </c>
      <c r="BG2189" s="2" t="s">
        <v>115</v>
      </c>
      <c r="BH2189" s="2" t="s">
        <v>134</v>
      </c>
      <c r="BI2189" s="323">
        <v>45017</v>
      </c>
      <c r="BJ2189" s="323">
        <v>45107</v>
      </c>
      <c r="BK2189" s="324">
        <v>2184</v>
      </c>
      <c r="BL2189" s="325">
        <v>105.26</v>
      </c>
      <c r="BM2189" s="274">
        <f t="shared" si="626"/>
        <v>0.99051</v>
      </c>
      <c r="BN2189" s="326">
        <f t="shared" si="633"/>
        <v>106.26848795065169</v>
      </c>
      <c r="BO2189" s="296" t="str">
        <f t="shared" si="634"/>
        <v/>
      </c>
      <c r="BP2189" t="str">
        <f t="shared" si="627"/>
        <v/>
      </c>
      <c r="BR2189" s="332">
        <v>44980</v>
      </c>
      <c r="BS2189" s="2" t="s">
        <v>108</v>
      </c>
      <c r="BT2189" s="2" t="s">
        <v>153</v>
      </c>
      <c r="BU2189" s="323">
        <v>47849</v>
      </c>
      <c r="BV2189" s="323">
        <v>48213</v>
      </c>
      <c r="BW2189" s="324">
        <v>8760</v>
      </c>
      <c r="BX2189" s="325">
        <v>108.84</v>
      </c>
      <c r="BY2189" s="274">
        <f t="shared" si="628"/>
        <v>0.99045000000000005</v>
      </c>
      <c r="BZ2189" s="326">
        <f t="shared" si="635"/>
        <v>109.88944419203392</v>
      </c>
      <c r="CA2189" s="296" t="str">
        <f t="shared" si="636"/>
        <v/>
      </c>
    </row>
    <row r="2190" spans="34:79" x14ac:dyDescent="0.25">
      <c r="AH2190" s="332">
        <v>44620</v>
      </c>
      <c r="AI2190" s="2" t="s">
        <v>108</v>
      </c>
      <c r="AJ2190" s="2" t="s">
        <v>153</v>
      </c>
      <c r="AK2190" s="323">
        <v>47849</v>
      </c>
      <c r="AL2190" s="323">
        <v>48213</v>
      </c>
      <c r="AM2190" s="324">
        <v>8760</v>
      </c>
      <c r="AN2190" s="325">
        <v>86.94</v>
      </c>
      <c r="AO2190" s="274">
        <f t="shared" si="623"/>
        <v>1.0461100000000001</v>
      </c>
      <c r="AP2190" s="326">
        <f t="shared" si="629"/>
        <v>83.107894963244775</v>
      </c>
      <c r="AQ2190" s="296" t="str">
        <f t="shared" si="630"/>
        <v/>
      </c>
      <c r="AS2190" s="332">
        <v>44645</v>
      </c>
      <c r="AT2190" s="2" t="s">
        <v>115</v>
      </c>
      <c r="AU2190" s="2" t="s">
        <v>200</v>
      </c>
      <c r="AV2190" s="323">
        <v>44743</v>
      </c>
      <c r="AW2190" s="323">
        <v>44834</v>
      </c>
      <c r="AX2190" s="324">
        <v>2208</v>
      </c>
      <c r="AY2190" s="325">
        <v>244.03</v>
      </c>
      <c r="AZ2190" s="274">
        <f t="shared" si="624"/>
        <v>1.02458</v>
      </c>
      <c r="BA2190" s="326">
        <f t="shared" si="631"/>
        <v>238.1756427023756</v>
      </c>
      <c r="BB2190" s="296" t="str">
        <f t="shared" si="632"/>
        <v/>
      </c>
      <c r="BC2190" t="str">
        <f t="shared" si="625"/>
        <v/>
      </c>
      <c r="BF2190" s="332">
        <v>45007</v>
      </c>
      <c r="BG2190" s="2" t="s">
        <v>115</v>
      </c>
      <c r="BH2190" s="2" t="s">
        <v>137</v>
      </c>
      <c r="BI2190" s="323">
        <v>45108</v>
      </c>
      <c r="BJ2190" s="323">
        <v>45199</v>
      </c>
      <c r="BK2190" s="324">
        <v>2208</v>
      </c>
      <c r="BL2190" s="325">
        <v>119.79</v>
      </c>
      <c r="BM2190" s="274">
        <f t="shared" si="626"/>
        <v>0.99051</v>
      </c>
      <c r="BN2190" s="326">
        <f t="shared" si="633"/>
        <v>120.93769876124422</v>
      </c>
      <c r="BO2190" s="296" t="str">
        <f t="shared" si="634"/>
        <v/>
      </c>
      <c r="BP2190" t="str">
        <f t="shared" si="627"/>
        <v/>
      </c>
      <c r="BR2190" s="332">
        <v>44980</v>
      </c>
      <c r="BS2190" s="2" t="s">
        <v>108</v>
      </c>
      <c r="BT2190" s="2" t="s">
        <v>155</v>
      </c>
      <c r="BU2190" s="323">
        <v>48214</v>
      </c>
      <c r="BV2190" s="323">
        <v>48579</v>
      </c>
      <c r="BW2190" s="324">
        <v>8784</v>
      </c>
      <c r="BX2190" s="325">
        <v>108.89</v>
      </c>
      <c r="BY2190" s="274">
        <f t="shared" si="628"/>
        <v>0.99045000000000005</v>
      </c>
      <c r="BZ2190" s="326">
        <f t="shared" si="635"/>
        <v>109.93992629612802</v>
      </c>
      <c r="CA2190" s="296" t="str">
        <f t="shared" si="636"/>
        <v/>
      </c>
    </row>
    <row r="2191" spans="34:79" x14ac:dyDescent="0.25">
      <c r="AH2191" s="332">
        <v>44620</v>
      </c>
      <c r="AI2191" s="2" t="s">
        <v>108</v>
      </c>
      <c r="AJ2191" s="2" t="s">
        <v>155</v>
      </c>
      <c r="AK2191" s="323">
        <v>48214</v>
      </c>
      <c r="AL2191" s="323">
        <v>48579</v>
      </c>
      <c r="AM2191" s="324">
        <v>8784</v>
      </c>
      <c r="AN2191" s="325">
        <v>86.36</v>
      </c>
      <c r="AO2191" s="274">
        <f t="shared" si="623"/>
        <v>1.0461100000000001</v>
      </c>
      <c r="AP2191" s="326">
        <f t="shared" si="629"/>
        <v>82.553459961189546</v>
      </c>
      <c r="AQ2191" s="296" t="str">
        <f t="shared" si="630"/>
        <v/>
      </c>
      <c r="AS2191" s="332">
        <v>44645</v>
      </c>
      <c r="AT2191" s="2" t="s">
        <v>115</v>
      </c>
      <c r="AU2191" s="2" t="s">
        <v>186</v>
      </c>
      <c r="AV2191" s="323">
        <v>44835</v>
      </c>
      <c r="AW2191" s="323">
        <v>44926</v>
      </c>
      <c r="AX2191" s="324">
        <v>2209</v>
      </c>
      <c r="AY2191" s="325">
        <v>245</v>
      </c>
      <c r="AZ2191" s="274">
        <f t="shared" si="624"/>
        <v>1.02458</v>
      </c>
      <c r="BA2191" s="326">
        <f t="shared" si="631"/>
        <v>239.12237209393115</v>
      </c>
      <c r="BB2191" s="296" t="str">
        <f t="shared" si="632"/>
        <v/>
      </c>
      <c r="BC2191" t="str">
        <f t="shared" si="625"/>
        <v/>
      </c>
      <c r="BF2191" s="332">
        <v>45007</v>
      </c>
      <c r="BG2191" s="2" t="s">
        <v>115</v>
      </c>
      <c r="BH2191" s="2" t="s">
        <v>116</v>
      </c>
      <c r="BI2191" s="323">
        <v>45200</v>
      </c>
      <c r="BJ2191" s="323">
        <v>45291</v>
      </c>
      <c r="BK2191" s="324">
        <v>2209</v>
      </c>
      <c r="BL2191" s="325">
        <v>144.72999999999999</v>
      </c>
      <c r="BM2191" s="274">
        <f t="shared" si="626"/>
        <v>0.99051</v>
      </c>
      <c r="BN2191" s="326">
        <f t="shared" si="633"/>
        <v>146.11664697983866</v>
      </c>
      <c r="BO2191" s="296">
        <f t="shared" si="634"/>
        <v>146.11664697983866</v>
      </c>
      <c r="BP2191">
        <f t="shared" si="627"/>
        <v>1</v>
      </c>
      <c r="BR2191" s="332">
        <v>44980</v>
      </c>
      <c r="BS2191" s="2" t="s">
        <v>108</v>
      </c>
      <c r="BT2191" s="2" t="s">
        <v>158</v>
      </c>
      <c r="BU2191" s="323">
        <v>48580</v>
      </c>
      <c r="BV2191" s="323">
        <v>48944</v>
      </c>
      <c r="BW2191" s="324">
        <v>8760</v>
      </c>
      <c r="BX2191" s="325">
        <v>109.22</v>
      </c>
      <c r="BY2191" s="274">
        <f t="shared" si="628"/>
        <v>0.99045000000000005</v>
      </c>
      <c r="BZ2191" s="326">
        <f t="shared" si="635"/>
        <v>110.27310818314906</v>
      </c>
      <c r="CA2191" s="296" t="str">
        <f t="shared" si="636"/>
        <v/>
      </c>
    </row>
    <row r="2192" spans="34:79" x14ac:dyDescent="0.25">
      <c r="AH2192" s="332">
        <v>44617</v>
      </c>
      <c r="AI2192" s="2" t="s">
        <v>108</v>
      </c>
      <c r="AJ2192" s="2" t="s">
        <v>110</v>
      </c>
      <c r="AK2192" s="323">
        <v>44927</v>
      </c>
      <c r="AL2192" s="323">
        <v>45291</v>
      </c>
      <c r="AM2192" s="324">
        <v>8760</v>
      </c>
      <c r="AN2192" s="325">
        <v>145.86000000000001</v>
      </c>
      <c r="AO2192" s="274">
        <f t="shared" si="623"/>
        <v>1.0461100000000001</v>
      </c>
      <c r="AP2192" s="326">
        <f t="shared" si="629"/>
        <v>139.43084379271778</v>
      </c>
      <c r="AQ2192" s="296" t="str">
        <f t="shared" si="630"/>
        <v/>
      </c>
      <c r="AS2192" s="332">
        <v>44645</v>
      </c>
      <c r="AT2192" s="2" t="s">
        <v>115</v>
      </c>
      <c r="AU2192" s="2" t="s">
        <v>110</v>
      </c>
      <c r="AV2192" s="323">
        <v>44927</v>
      </c>
      <c r="AW2192" s="323">
        <v>45016</v>
      </c>
      <c r="AX2192" s="324">
        <v>2159</v>
      </c>
      <c r="AY2192" s="325">
        <v>223</v>
      </c>
      <c r="AZ2192" s="274">
        <f t="shared" si="624"/>
        <v>1.02458</v>
      </c>
      <c r="BA2192" s="326">
        <f t="shared" si="631"/>
        <v>217.65015908957815</v>
      </c>
      <c r="BB2192" s="296" t="str">
        <f t="shared" si="632"/>
        <v/>
      </c>
      <c r="BC2192" t="str">
        <f t="shared" si="625"/>
        <v/>
      </c>
      <c r="BF2192" s="332">
        <v>45007</v>
      </c>
      <c r="BG2192" s="2" t="s">
        <v>115</v>
      </c>
      <c r="BH2192" s="2" t="s">
        <v>111</v>
      </c>
      <c r="BI2192" s="323">
        <v>45292</v>
      </c>
      <c r="BJ2192" s="323">
        <v>45382</v>
      </c>
      <c r="BK2192" s="324">
        <v>2183</v>
      </c>
      <c r="BL2192" s="325">
        <v>150.06</v>
      </c>
      <c r="BM2192" s="274">
        <f t="shared" si="626"/>
        <v>0.99051</v>
      </c>
      <c r="BN2192" s="326">
        <f t="shared" si="633"/>
        <v>151.49771329920949</v>
      </c>
      <c r="BO2192" s="296">
        <f t="shared" si="634"/>
        <v>151.49771329920949</v>
      </c>
      <c r="BP2192">
        <f t="shared" si="627"/>
        <v>1</v>
      </c>
      <c r="BR2192" s="332">
        <v>44979</v>
      </c>
      <c r="BS2192" s="2" t="s">
        <v>108</v>
      </c>
      <c r="BT2192" s="2" t="s">
        <v>111</v>
      </c>
      <c r="BU2192" s="323">
        <v>45292</v>
      </c>
      <c r="BV2192" s="323">
        <v>45657</v>
      </c>
      <c r="BW2192" s="324">
        <v>8784</v>
      </c>
      <c r="BX2192" s="325">
        <v>152.77000000000001</v>
      </c>
      <c r="BY2192" s="274">
        <f t="shared" si="628"/>
        <v>0.99045000000000005</v>
      </c>
      <c r="BZ2192" s="326">
        <f t="shared" si="635"/>
        <v>154.243020849109</v>
      </c>
      <c r="CA2192" s="296">
        <f t="shared" si="636"/>
        <v>154.243020849109</v>
      </c>
    </row>
    <row r="2193" spans="34:79" x14ac:dyDescent="0.25">
      <c r="AH2193" s="332">
        <v>44617</v>
      </c>
      <c r="AI2193" s="2" t="s">
        <v>108</v>
      </c>
      <c r="AJ2193" s="2" t="s">
        <v>111</v>
      </c>
      <c r="AK2193" s="323">
        <v>45292</v>
      </c>
      <c r="AL2193" s="323">
        <v>45657</v>
      </c>
      <c r="AM2193" s="324">
        <v>8784</v>
      </c>
      <c r="AN2193" s="325">
        <v>112.22</v>
      </c>
      <c r="AO2193" s="274">
        <f t="shared" si="623"/>
        <v>1.0461100000000001</v>
      </c>
      <c r="AP2193" s="326">
        <f t="shared" si="629"/>
        <v>107.27361367351425</v>
      </c>
      <c r="AQ2193" s="296">
        <f t="shared" si="630"/>
        <v>107.27361367351425</v>
      </c>
      <c r="AS2193" s="332">
        <v>44645</v>
      </c>
      <c r="AT2193" s="2" t="s">
        <v>115</v>
      </c>
      <c r="AU2193" s="2" t="s">
        <v>134</v>
      </c>
      <c r="AV2193" s="323">
        <v>45017</v>
      </c>
      <c r="AW2193" s="323">
        <v>45107</v>
      </c>
      <c r="AX2193" s="324">
        <v>2184</v>
      </c>
      <c r="AY2193" s="325">
        <v>147.61000000000001</v>
      </c>
      <c r="AZ2193" s="274">
        <f t="shared" si="624"/>
        <v>1.02458</v>
      </c>
      <c r="BA2193" s="326">
        <f t="shared" si="631"/>
        <v>144.0687891623885</v>
      </c>
      <c r="BB2193" s="296" t="str">
        <f t="shared" si="632"/>
        <v/>
      </c>
      <c r="BC2193" t="str">
        <f t="shared" si="625"/>
        <v/>
      </c>
      <c r="BF2193" s="332">
        <v>45007</v>
      </c>
      <c r="BG2193" s="2" t="s">
        <v>115</v>
      </c>
      <c r="BH2193" s="2" t="s">
        <v>117</v>
      </c>
      <c r="BI2193" s="323">
        <v>45383</v>
      </c>
      <c r="BJ2193" s="323">
        <v>45473</v>
      </c>
      <c r="BK2193" s="324">
        <v>2184</v>
      </c>
      <c r="BL2193" s="325">
        <v>120.03</v>
      </c>
      <c r="BM2193" s="274">
        <f t="shared" si="626"/>
        <v>0.99051</v>
      </c>
      <c r="BN2193" s="326">
        <f t="shared" si="633"/>
        <v>121.17999818275435</v>
      </c>
      <c r="BO2193" s="296">
        <f t="shared" si="634"/>
        <v>121.17999818275435</v>
      </c>
      <c r="BP2193">
        <f t="shared" si="627"/>
        <v>1</v>
      </c>
      <c r="BR2193" s="332">
        <v>44979</v>
      </c>
      <c r="BS2193" s="2" t="s">
        <v>108</v>
      </c>
      <c r="BT2193" s="2" t="s">
        <v>135</v>
      </c>
      <c r="BU2193" s="323">
        <v>45658</v>
      </c>
      <c r="BV2193" s="323">
        <v>46022</v>
      </c>
      <c r="BW2193" s="324">
        <v>8760</v>
      </c>
      <c r="BX2193" s="325">
        <v>127.15</v>
      </c>
      <c r="BY2193" s="274">
        <f t="shared" si="628"/>
        <v>0.99045000000000005</v>
      </c>
      <c r="BZ2193" s="326">
        <f t="shared" si="635"/>
        <v>128.37599071129284</v>
      </c>
      <c r="CA2193" s="296" t="str">
        <f t="shared" si="636"/>
        <v/>
      </c>
    </row>
    <row r="2194" spans="34:79" x14ac:dyDescent="0.25">
      <c r="AH2194" s="332">
        <v>44617</v>
      </c>
      <c r="AI2194" s="2" t="s">
        <v>108</v>
      </c>
      <c r="AJ2194" s="2" t="s">
        <v>135</v>
      </c>
      <c r="AK2194" s="323">
        <v>45658</v>
      </c>
      <c r="AL2194" s="323">
        <v>46022</v>
      </c>
      <c r="AM2194" s="324">
        <v>8760</v>
      </c>
      <c r="AN2194" s="325">
        <v>99.82</v>
      </c>
      <c r="AO2194" s="274">
        <f t="shared" si="623"/>
        <v>1.0461100000000001</v>
      </c>
      <c r="AP2194" s="326">
        <f t="shared" si="629"/>
        <v>95.420175698540291</v>
      </c>
      <c r="AQ2194" s="296" t="str">
        <f t="shared" si="630"/>
        <v/>
      </c>
      <c r="AS2194" s="332">
        <v>44645</v>
      </c>
      <c r="AT2194" s="2" t="s">
        <v>115</v>
      </c>
      <c r="AU2194" s="2" t="s">
        <v>137</v>
      </c>
      <c r="AV2194" s="323">
        <v>45108</v>
      </c>
      <c r="AW2194" s="323">
        <v>45199</v>
      </c>
      <c r="AX2194" s="324">
        <v>2208</v>
      </c>
      <c r="AY2194" s="325">
        <v>140.94</v>
      </c>
      <c r="AZ2194" s="274">
        <f t="shared" si="624"/>
        <v>1.02458</v>
      </c>
      <c r="BA2194" s="326">
        <f t="shared" si="631"/>
        <v>137.55880458334147</v>
      </c>
      <c r="BB2194" s="296" t="str">
        <f t="shared" si="632"/>
        <v/>
      </c>
      <c r="BC2194" t="str">
        <f t="shared" si="625"/>
        <v/>
      </c>
      <c r="BF2194" s="332">
        <v>45007</v>
      </c>
      <c r="BG2194" s="2" t="s">
        <v>115</v>
      </c>
      <c r="BH2194" s="2" t="s">
        <v>118</v>
      </c>
      <c r="BI2194" s="323">
        <v>45474</v>
      </c>
      <c r="BJ2194" s="323">
        <v>45565</v>
      </c>
      <c r="BK2194" s="324">
        <v>2208</v>
      </c>
      <c r="BL2194" s="325">
        <v>122.73</v>
      </c>
      <c r="BM2194" s="274">
        <f t="shared" si="626"/>
        <v>0.99051</v>
      </c>
      <c r="BN2194" s="326">
        <f t="shared" si="633"/>
        <v>123.90586667474332</v>
      </c>
      <c r="BO2194" s="296">
        <f t="shared" si="634"/>
        <v>123.90586667474332</v>
      </c>
      <c r="BP2194">
        <f t="shared" si="627"/>
        <v>1</v>
      </c>
      <c r="BR2194" s="332">
        <v>44979</v>
      </c>
      <c r="BS2194" s="2" t="s">
        <v>108</v>
      </c>
      <c r="BT2194" s="2" t="s">
        <v>138</v>
      </c>
      <c r="BU2194" s="323">
        <v>46023</v>
      </c>
      <c r="BV2194" s="323">
        <v>46387</v>
      </c>
      <c r="BW2194" s="324">
        <v>8760</v>
      </c>
      <c r="BX2194" s="325">
        <v>119.25</v>
      </c>
      <c r="BY2194" s="274">
        <f t="shared" si="628"/>
        <v>0.99045000000000005</v>
      </c>
      <c r="BZ2194" s="326">
        <f t="shared" si="635"/>
        <v>120.39981826442525</v>
      </c>
      <c r="CA2194" s="296" t="str">
        <f t="shared" si="636"/>
        <v/>
      </c>
    </row>
    <row r="2195" spans="34:79" x14ac:dyDescent="0.25">
      <c r="AH2195" s="332">
        <v>44617</v>
      </c>
      <c r="AI2195" s="2" t="s">
        <v>108</v>
      </c>
      <c r="AJ2195" s="2" t="s">
        <v>138</v>
      </c>
      <c r="AK2195" s="323">
        <v>46023</v>
      </c>
      <c r="AL2195" s="323">
        <v>46387</v>
      </c>
      <c r="AM2195" s="324">
        <v>8760</v>
      </c>
      <c r="AN2195" s="325">
        <v>93</v>
      </c>
      <c r="AO2195" s="274">
        <f t="shared" si="623"/>
        <v>1.0461100000000001</v>
      </c>
      <c r="AP2195" s="326">
        <f t="shared" si="629"/>
        <v>88.900784812304622</v>
      </c>
      <c r="AQ2195" s="296" t="str">
        <f t="shared" si="630"/>
        <v/>
      </c>
      <c r="AS2195" s="332">
        <v>44645</v>
      </c>
      <c r="AT2195" s="2" t="s">
        <v>115</v>
      </c>
      <c r="AU2195" s="2" t="s">
        <v>116</v>
      </c>
      <c r="AV2195" s="323">
        <v>45200</v>
      </c>
      <c r="AW2195" s="323">
        <v>45291</v>
      </c>
      <c r="AX2195" s="324">
        <v>2209</v>
      </c>
      <c r="AY2195" s="325">
        <v>167.47</v>
      </c>
      <c r="AZ2195" s="274">
        <f t="shared" si="624"/>
        <v>1.02458</v>
      </c>
      <c r="BA2195" s="326">
        <f t="shared" si="631"/>
        <v>163.45234144722716</v>
      </c>
      <c r="BB2195" s="296" t="str">
        <f t="shared" si="632"/>
        <v/>
      </c>
      <c r="BC2195">
        <f t="shared" si="625"/>
        <v>1</v>
      </c>
      <c r="BF2195" s="332">
        <v>45007</v>
      </c>
      <c r="BG2195" s="2" t="s">
        <v>115</v>
      </c>
      <c r="BH2195" s="2" t="s">
        <v>140</v>
      </c>
      <c r="BI2195" s="323">
        <v>45566</v>
      </c>
      <c r="BJ2195" s="323">
        <v>45657</v>
      </c>
      <c r="BK2195" s="324">
        <v>2209</v>
      </c>
      <c r="BL2195" s="325">
        <v>145.27000000000001</v>
      </c>
      <c r="BM2195" s="274">
        <f t="shared" si="626"/>
        <v>0.99051</v>
      </c>
      <c r="BN2195" s="326">
        <f t="shared" si="633"/>
        <v>146.66182067823647</v>
      </c>
      <c r="BO2195" s="296" t="str">
        <f t="shared" si="634"/>
        <v/>
      </c>
      <c r="BP2195" t="str">
        <f t="shared" si="627"/>
        <v/>
      </c>
      <c r="BR2195" s="332">
        <v>44979</v>
      </c>
      <c r="BS2195" s="2" t="s">
        <v>108</v>
      </c>
      <c r="BT2195" s="2" t="s">
        <v>141</v>
      </c>
      <c r="BU2195" s="323">
        <v>46388</v>
      </c>
      <c r="BV2195" s="323">
        <v>46752</v>
      </c>
      <c r="BW2195" s="324">
        <v>8760</v>
      </c>
      <c r="BX2195" s="325">
        <v>114.21</v>
      </c>
      <c r="BY2195" s="274">
        <f t="shared" si="628"/>
        <v>0.99045000000000005</v>
      </c>
      <c r="BZ2195" s="326">
        <f t="shared" si="635"/>
        <v>115.31122217174011</v>
      </c>
      <c r="CA2195" s="296" t="str">
        <f t="shared" si="636"/>
        <v/>
      </c>
    </row>
    <row r="2196" spans="34:79" x14ac:dyDescent="0.25">
      <c r="AH2196" s="332">
        <v>44617</v>
      </c>
      <c r="AI2196" s="2" t="s">
        <v>108</v>
      </c>
      <c r="AJ2196" s="2" t="s">
        <v>141</v>
      </c>
      <c r="AK2196" s="323">
        <v>46388</v>
      </c>
      <c r="AL2196" s="323">
        <v>46752</v>
      </c>
      <c r="AM2196" s="324">
        <v>8760</v>
      </c>
      <c r="AN2196" s="325">
        <v>90.85</v>
      </c>
      <c r="AO2196" s="274">
        <f t="shared" si="623"/>
        <v>1.0461100000000001</v>
      </c>
      <c r="AP2196" s="326">
        <f t="shared" si="629"/>
        <v>86.845551615030914</v>
      </c>
      <c r="AQ2196" s="296" t="str">
        <f t="shared" si="630"/>
        <v/>
      </c>
      <c r="AS2196" s="332">
        <v>44645</v>
      </c>
      <c r="AT2196" s="2" t="s">
        <v>115</v>
      </c>
      <c r="AU2196" s="2" t="s">
        <v>111</v>
      </c>
      <c r="AV2196" s="323">
        <v>45292</v>
      </c>
      <c r="AW2196" s="323">
        <v>45382</v>
      </c>
      <c r="AX2196" s="324">
        <v>2183</v>
      </c>
      <c r="AY2196" s="325">
        <v>161.75</v>
      </c>
      <c r="AZ2196" s="274">
        <f t="shared" si="624"/>
        <v>1.02458</v>
      </c>
      <c r="BA2196" s="326">
        <f t="shared" si="631"/>
        <v>157.86956606609536</v>
      </c>
      <c r="BB2196" s="296" t="str">
        <f t="shared" si="632"/>
        <v/>
      </c>
      <c r="BC2196">
        <f t="shared" si="625"/>
        <v>1</v>
      </c>
      <c r="BF2196" s="332">
        <v>45007</v>
      </c>
      <c r="BG2196" s="2" t="s">
        <v>115</v>
      </c>
      <c r="BH2196" s="2" t="s">
        <v>135</v>
      </c>
      <c r="BI2196" s="323">
        <v>45658</v>
      </c>
      <c r="BJ2196" s="323">
        <v>45747</v>
      </c>
      <c r="BK2196" s="324">
        <v>2159</v>
      </c>
      <c r="BL2196" s="325">
        <v>143.19999999999999</v>
      </c>
      <c r="BM2196" s="274">
        <f t="shared" si="626"/>
        <v>0.99051</v>
      </c>
      <c r="BN2196" s="326">
        <f t="shared" si="633"/>
        <v>144.57198816771157</v>
      </c>
      <c r="BO2196" s="296" t="str">
        <f t="shared" si="634"/>
        <v/>
      </c>
      <c r="BP2196" t="str">
        <f t="shared" si="627"/>
        <v/>
      </c>
      <c r="BR2196" s="332">
        <v>44979</v>
      </c>
      <c r="BS2196" s="2" t="s">
        <v>108</v>
      </c>
      <c r="BT2196" s="2" t="s">
        <v>143</v>
      </c>
      <c r="BU2196" s="323">
        <v>46753</v>
      </c>
      <c r="BV2196" s="323">
        <v>47118</v>
      </c>
      <c r="BW2196" s="324">
        <v>8784</v>
      </c>
      <c r="BX2196" s="325">
        <v>109.44</v>
      </c>
      <c r="BY2196" s="274">
        <f t="shared" si="628"/>
        <v>0.99045000000000005</v>
      </c>
      <c r="BZ2196" s="326">
        <f t="shared" si="635"/>
        <v>110.4952294411631</v>
      </c>
      <c r="CA2196" s="296" t="str">
        <f t="shared" si="636"/>
        <v/>
      </c>
    </row>
    <row r="2197" spans="34:79" x14ac:dyDescent="0.25">
      <c r="AH2197" s="332">
        <v>44617</v>
      </c>
      <c r="AI2197" s="2" t="s">
        <v>108</v>
      </c>
      <c r="AJ2197" s="2" t="s">
        <v>143</v>
      </c>
      <c r="AK2197" s="323">
        <v>46753</v>
      </c>
      <c r="AL2197" s="323">
        <v>47118</v>
      </c>
      <c r="AM2197" s="324">
        <v>8784</v>
      </c>
      <c r="AN2197" s="325">
        <v>90.71</v>
      </c>
      <c r="AO2197" s="274">
        <f t="shared" si="623"/>
        <v>1.0461100000000001</v>
      </c>
      <c r="AP2197" s="326">
        <f t="shared" si="629"/>
        <v>86.711722476603782</v>
      </c>
      <c r="AQ2197" s="296" t="str">
        <f t="shared" si="630"/>
        <v/>
      </c>
      <c r="AS2197" s="332">
        <v>44645</v>
      </c>
      <c r="AT2197" s="2" t="s">
        <v>115</v>
      </c>
      <c r="AU2197" s="2" t="s">
        <v>117</v>
      </c>
      <c r="AV2197" s="323">
        <v>45383</v>
      </c>
      <c r="AW2197" s="323">
        <v>45473</v>
      </c>
      <c r="AX2197" s="324">
        <v>2184</v>
      </c>
      <c r="AY2197" s="325">
        <v>101.39</v>
      </c>
      <c r="AZ2197" s="274">
        <f t="shared" si="624"/>
        <v>1.02458</v>
      </c>
      <c r="BA2197" s="326">
        <f t="shared" si="631"/>
        <v>98.957621659606858</v>
      </c>
      <c r="BB2197" s="296" t="str">
        <f t="shared" si="632"/>
        <v/>
      </c>
      <c r="BC2197">
        <f t="shared" si="625"/>
        <v>1</v>
      </c>
      <c r="BF2197" s="332">
        <v>45007</v>
      </c>
      <c r="BG2197" s="2" t="s">
        <v>115</v>
      </c>
      <c r="BH2197" s="2" t="s">
        <v>145</v>
      </c>
      <c r="BI2197" s="323">
        <v>45748</v>
      </c>
      <c r="BJ2197" s="323">
        <v>45838</v>
      </c>
      <c r="BK2197" s="324">
        <v>2184</v>
      </c>
      <c r="BL2197" s="325">
        <v>94.5</v>
      </c>
      <c r="BM2197" s="274">
        <f t="shared" si="626"/>
        <v>0.99051</v>
      </c>
      <c r="BN2197" s="326">
        <f t="shared" si="633"/>
        <v>95.405397219614144</v>
      </c>
      <c r="BO2197" s="296" t="str">
        <f t="shared" si="634"/>
        <v/>
      </c>
      <c r="BP2197" t="str">
        <f t="shared" si="627"/>
        <v/>
      </c>
      <c r="BR2197" s="332">
        <v>44979</v>
      </c>
      <c r="BS2197" s="2" t="s">
        <v>108</v>
      </c>
      <c r="BT2197" s="2" t="s">
        <v>146</v>
      </c>
      <c r="BU2197" s="323">
        <v>47119</v>
      </c>
      <c r="BV2197" s="323">
        <v>47483</v>
      </c>
      <c r="BW2197" s="324">
        <v>8760</v>
      </c>
      <c r="BX2197" s="325">
        <v>107.99</v>
      </c>
      <c r="BY2197" s="274">
        <f t="shared" si="628"/>
        <v>0.99045000000000005</v>
      </c>
      <c r="BZ2197" s="326">
        <f t="shared" si="635"/>
        <v>109.03124842243423</v>
      </c>
      <c r="CA2197" s="296" t="str">
        <f t="shared" si="636"/>
        <v/>
      </c>
    </row>
    <row r="2198" spans="34:79" x14ac:dyDescent="0.25">
      <c r="AH2198" s="332">
        <v>44617</v>
      </c>
      <c r="AI2198" s="2" t="s">
        <v>108</v>
      </c>
      <c r="AJ2198" s="2" t="s">
        <v>146</v>
      </c>
      <c r="AK2198" s="323">
        <v>47119</v>
      </c>
      <c r="AL2198" s="323">
        <v>47483</v>
      </c>
      <c r="AM2198" s="324">
        <v>8760</v>
      </c>
      <c r="AN2198" s="325">
        <v>90.07</v>
      </c>
      <c r="AO2198" s="274">
        <f t="shared" ref="AO2198:AO2261" si="637">VLOOKUP(CONCATENATE(YEAR(AH2198),"-",MONTH(AH2198)),$A$22:$B$69,2,0)</f>
        <v>1.0461100000000001</v>
      </c>
      <c r="AP2198" s="326">
        <f t="shared" si="629"/>
        <v>86.09993212950836</v>
      </c>
      <c r="AQ2198" s="296" t="str">
        <f t="shared" si="630"/>
        <v/>
      </c>
      <c r="AS2198" s="332">
        <v>44645</v>
      </c>
      <c r="AT2198" s="2" t="s">
        <v>115</v>
      </c>
      <c r="AU2198" s="2" t="s">
        <v>118</v>
      </c>
      <c r="AV2198" s="323">
        <v>45474</v>
      </c>
      <c r="AW2198" s="323">
        <v>45565</v>
      </c>
      <c r="AX2198" s="324">
        <v>2208</v>
      </c>
      <c r="AY2198" s="325">
        <v>99.96</v>
      </c>
      <c r="AZ2198" s="274">
        <f t="shared" ref="AZ2198:AZ2261" si="638">VLOOKUP(CONCATENATE(YEAR(AS2198),"-",MONTH(AS2198)),$A$22:$B$69,2,0)</f>
        <v>1.02458</v>
      </c>
      <c r="BA2198" s="326">
        <f t="shared" si="631"/>
        <v>97.561927814323909</v>
      </c>
      <c r="BB2198" s="296" t="str">
        <f t="shared" si="632"/>
        <v/>
      </c>
      <c r="BC2198">
        <f t="shared" ref="BC2198:BC2261" si="639">IF(OR(AU2198=AU$16,AU2198=AV$16,AU2198=AW$16,AU2198=AX$16),1,"")</f>
        <v>1</v>
      </c>
      <c r="BF2198" s="332">
        <v>45007</v>
      </c>
      <c r="BG2198" s="2" t="s">
        <v>115</v>
      </c>
      <c r="BH2198" s="2" t="s">
        <v>148</v>
      </c>
      <c r="BI2198" s="323">
        <v>45839</v>
      </c>
      <c r="BJ2198" s="323">
        <v>45930</v>
      </c>
      <c r="BK2198" s="324">
        <v>2208</v>
      </c>
      <c r="BL2198" s="325">
        <v>95.07</v>
      </c>
      <c r="BM2198" s="274">
        <f t="shared" ref="BM2198:BM2261" si="640">VLOOKUP(CONCATENATE(YEAR(BF2198),"-",MONTH(BF2198)),$A$22:$B$69,2,0)</f>
        <v>0.99051</v>
      </c>
      <c r="BN2198" s="326">
        <f t="shared" si="633"/>
        <v>95.980858345700696</v>
      </c>
      <c r="BO2198" s="296" t="str">
        <f t="shared" si="634"/>
        <v/>
      </c>
      <c r="BP2198" t="str">
        <f t="shared" ref="BP2198:BP2261" si="641">IF(OR(BH2198=BH$16,BH2198=BI$16,BH2198=BJ$16,BH2198=BK$16),1,"")</f>
        <v/>
      </c>
      <c r="BR2198" s="332">
        <v>44979</v>
      </c>
      <c r="BS2198" s="2" t="s">
        <v>108</v>
      </c>
      <c r="BT2198" s="2" t="s">
        <v>149</v>
      </c>
      <c r="BU2198" s="323">
        <v>47484</v>
      </c>
      <c r="BV2198" s="323">
        <v>47848</v>
      </c>
      <c r="BW2198" s="324">
        <v>8760</v>
      </c>
      <c r="BX2198" s="325">
        <v>109.08</v>
      </c>
      <c r="BY2198" s="274">
        <f t="shared" ref="BY2198:BY2261" si="642">VLOOKUP(CONCATENATE(YEAR(BR2198),"-",MONTH(BR2198)),$A$22:$B$69,2,0)</f>
        <v>0.99045000000000005</v>
      </c>
      <c r="BZ2198" s="326">
        <f t="shared" si="635"/>
        <v>110.13175829168559</v>
      </c>
      <c r="CA2198" s="296" t="str">
        <f t="shared" si="636"/>
        <v/>
      </c>
    </row>
    <row r="2199" spans="34:79" x14ac:dyDescent="0.25">
      <c r="AH2199" s="332">
        <v>44617</v>
      </c>
      <c r="AI2199" s="2" t="s">
        <v>108</v>
      </c>
      <c r="AJ2199" s="2" t="s">
        <v>149</v>
      </c>
      <c r="AK2199" s="323">
        <v>47484</v>
      </c>
      <c r="AL2199" s="323">
        <v>47848</v>
      </c>
      <c r="AM2199" s="324">
        <v>8760</v>
      </c>
      <c r="AN2199" s="325">
        <v>89.51</v>
      </c>
      <c r="AO2199" s="274">
        <f t="shared" si="637"/>
        <v>1.0461100000000001</v>
      </c>
      <c r="AP2199" s="326">
        <f t="shared" ref="AP2199:AP2262" si="643">IF(AN2199="","",AN2199/AO2199)</f>
        <v>85.564615575799863</v>
      </c>
      <c r="AQ2199" s="296" t="str">
        <f t="shared" ref="AQ2199:AQ2262" si="644">IF(AND(AH2199&gt;=AJ$19,AH2199&lt;=AK$19,$AJ2199=AQ$16),AP2199,"")</f>
        <v/>
      </c>
      <c r="AS2199" s="332">
        <v>44645</v>
      </c>
      <c r="AT2199" s="2" t="s">
        <v>115</v>
      </c>
      <c r="AU2199" s="2" t="s">
        <v>140</v>
      </c>
      <c r="AV2199" s="323">
        <v>45566</v>
      </c>
      <c r="AW2199" s="323">
        <v>45657</v>
      </c>
      <c r="AX2199" s="324">
        <v>2209</v>
      </c>
      <c r="AY2199" s="325">
        <v>123.54</v>
      </c>
      <c r="AZ2199" s="274">
        <f t="shared" si="638"/>
        <v>1.02458</v>
      </c>
      <c r="BA2199" s="326">
        <f t="shared" ref="BA2199:BA2262" si="645">IF(AY2199="","",AY2199/AZ2199)</f>
        <v>120.57623611626228</v>
      </c>
      <c r="BB2199" s="296" t="str">
        <f t="shared" ref="BB2199:BB2262" si="646">IF(AND(AS2199&gt;=BA$16,AS2199&lt;=BB$16,BC2199=1),BA2199,"")</f>
        <v/>
      </c>
      <c r="BC2199" t="str">
        <f t="shared" si="639"/>
        <v/>
      </c>
      <c r="BF2199" s="332">
        <v>45007</v>
      </c>
      <c r="BG2199" s="2" t="s">
        <v>115</v>
      </c>
      <c r="BH2199" s="2" t="s">
        <v>152</v>
      </c>
      <c r="BI2199" s="323">
        <v>45931</v>
      </c>
      <c r="BJ2199" s="323">
        <v>46022</v>
      </c>
      <c r="BK2199" s="324">
        <v>2209</v>
      </c>
      <c r="BL2199" s="325">
        <v>123</v>
      </c>
      <c r="BM2199" s="274">
        <f t="shared" si="640"/>
        <v>0.99051</v>
      </c>
      <c r="BN2199" s="326">
        <f t="shared" ref="BN2199:BN2262" si="647">IF(BL2199="","",BL2199/BM2199)</f>
        <v>124.17845352394221</v>
      </c>
      <c r="BO2199" s="296" t="str">
        <f t="shared" ref="BO2199:BO2262" si="648">IF(AND(BF2199&gt;=BH$19,BF2199&lt;=BI$19,BP2199=1),BN2199,"")</f>
        <v/>
      </c>
      <c r="BP2199" t="str">
        <f t="shared" si="641"/>
        <v/>
      </c>
      <c r="BR2199" s="332">
        <v>44979</v>
      </c>
      <c r="BS2199" s="2" t="s">
        <v>108</v>
      </c>
      <c r="BT2199" s="2" t="s">
        <v>153</v>
      </c>
      <c r="BU2199" s="323">
        <v>47849</v>
      </c>
      <c r="BV2199" s="323">
        <v>48213</v>
      </c>
      <c r="BW2199" s="324">
        <v>8760</v>
      </c>
      <c r="BX2199" s="325">
        <v>109.16</v>
      </c>
      <c r="BY2199" s="274">
        <f t="shared" si="642"/>
        <v>0.99045000000000005</v>
      </c>
      <c r="BZ2199" s="326">
        <f t="shared" ref="BZ2199:BZ2262" si="649">IF(BX2199="","",BX2199/BY2199)</f>
        <v>110.21252965823615</v>
      </c>
      <c r="CA2199" s="296" t="str">
        <f t="shared" ref="CA2199:CA2262" si="650">IF(AND(BR2199&gt;=BZ$16,BR2199&lt;=CA$16,BT2199=BT$16),BZ2199,"")</f>
        <v/>
      </c>
    </row>
    <row r="2200" spans="34:79" x14ac:dyDescent="0.25">
      <c r="AH2200" s="332">
        <v>44617</v>
      </c>
      <c r="AI2200" s="2" t="s">
        <v>108</v>
      </c>
      <c r="AJ2200" s="2" t="s">
        <v>153</v>
      </c>
      <c r="AK2200" s="323">
        <v>47849</v>
      </c>
      <c r="AL2200" s="323">
        <v>48213</v>
      </c>
      <c r="AM2200" s="324">
        <v>8760</v>
      </c>
      <c r="AN2200" s="325">
        <v>88.94</v>
      </c>
      <c r="AO2200" s="274">
        <f t="shared" si="637"/>
        <v>1.0461100000000001</v>
      </c>
      <c r="AP2200" s="326">
        <f t="shared" si="643"/>
        <v>85.019739797917993</v>
      </c>
      <c r="AQ2200" s="296" t="str">
        <f t="shared" si="644"/>
        <v/>
      </c>
      <c r="AS2200" s="332">
        <v>44644</v>
      </c>
      <c r="AT2200" s="2" t="s">
        <v>115</v>
      </c>
      <c r="AU2200" s="2" t="s">
        <v>201</v>
      </c>
      <c r="AV2200" s="323">
        <v>44652</v>
      </c>
      <c r="AW2200" s="323">
        <v>44742</v>
      </c>
      <c r="AX2200" s="324">
        <v>2184</v>
      </c>
      <c r="AY2200" s="325">
        <v>250.65</v>
      </c>
      <c r="AZ2200" s="274">
        <f t="shared" si="638"/>
        <v>1.02458</v>
      </c>
      <c r="BA2200" s="326">
        <f t="shared" si="645"/>
        <v>244.63682679732182</v>
      </c>
      <c r="BB2200" s="296" t="str">
        <f t="shared" si="646"/>
        <v/>
      </c>
      <c r="BC2200" t="str">
        <f t="shared" si="639"/>
        <v/>
      </c>
      <c r="BF2200" s="332">
        <v>45006</v>
      </c>
      <c r="BG2200" s="2" t="s">
        <v>115</v>
      </c>
      <c r="BH2200" s="2" t="s">
        <v>134</v>
      </c>
      <c r="BI2200" s="323">
        <v>45017</v>
      </c>
      <c r="BJ2200" s="323">
        <v>45107</v>
      </c>
      <c r="BK2200" s="324">
        <v>2184</v>
      </c>
      <c r="BL2200" s="325">
        <v>109.4</v>
      </c>
      <c r="BM2200" s="274">
        <f t="shared" si="640"/>
        <v>0.99051</v>
      </c>
      <c r="BN2200" s="326">
        <f t="shared" si="647"/>
        <v>110.44815297170145</v>
      </c>
      <c r="BO2200" s="296" t="str">
        <f t="shared" si="648"/>
        <v/>
      </c>
      <c r="BP2200" t="str">
        <f t="shared" si="641"/>
        <v/>
      </c>
      <c r="BR2200" s="332">
        <v>44979</v>
      </c>
      <c r="BS2200" s="2" t="s">
        <v>108</v>
      </c>
      <c r="BT2200" s="2" t="s">
        <v>155</v>
      </c>
      <c r="BU2200" s="323">
        <v>48214</v>
      </c>
      <c r="BV2200" s="323">
        <v>48579</v>
      </c>
      <c r="BW2200" s="324">
        <v>8784</v>
      </c>
      <c r="BX2200" s="325">
        <v>109.21</v>
      </c>
      <c r="BY2200" s="274">
        <f t="shared" si="642"/>
        <v>0.99045000000000005</v>
      </c>
      <c r="BZ2200" s="326">
        <f t="shared" si="649"/>
        <v>110.26301176233024</v>
      </c>
      <c r="CA2200" s="296" t="str">
        <f t="shared" si="650"/>
        <v/>
      </c>
    </row>
    <row r="2201" spans="34:79" x14ac:dyDescent="0.25">
      <c r="AH2201" s="332">
        <v>44617</v>
      </c>
      <c r="AI2201" s="2" t="s">
        <v>108</v>
      </c>
      <c r="AJ2201" s="2" t="s">
        <v>155</v>
      </c>
      <c r="AK2201" s="323">
        <v>48214</v>
      </c>
      <c r="AL2201" s="323">
        <v>48579</v>
      </c>
      <c r="AM2201" s="324">
        <v>8784</v>
      </c>
      <c r="AN2201" s="325">
        <v>88.36</v>
      </c>
      <c r="AO2201" s="274">
        <f t="shared" si="637"/>
        <v>1.0461100000000001</v>
      </c>
      <c r="AP2201" s="326">
        <f t="shared" si="643"/>
        <v>84.465304795862764</v>
      </c>
      <c r="AQ2201" s="296" t="str">
        <f t="shared" si="644"/>
        <v/>
      </c>
      <c r="AS2201" s="332">
        <v>44644</v>
      </c>
      <c r="AT2201" s="2" t="s">
        <v>115</v>
      </c>
      <c r="AU2201" s="2" t="s">
        <v>200</v>
      </c>
      <c r="AV2201" s="323">
        <v>44743</v>
      </c>
      <c r="AW2201" s="323">
        <v>44834</v>
      </c>
      <c r="AX2201" s="324">
        <v>2208</v>
      </c>
      <c r="AY2201" s="325">
        <v>260</v>
      </c>
      <c r="AZ2201" s="274">
        <f t="shared" si="638"/>
        <v>1.02458</v>
      </c>
      <c r="BA2201" s="326">
        <f t="shared" si="645"/>
        <v>253.76251732417185</v>
      </c>
      <c r="BB2201" s="296" t="str">
        <f t="shared" si="646"/>
        <v/>
      </c>
      <c r="BC2201" t="str">
        <f t="shared" si="639"/>
        <v/>
      </c>
      <c r="BF2201" s="332">
        <v>45006</v>
      </c>
      <c r="BG2201" s="2" t="s">
        <v>115</v>
      </c>
      <c r="BH2201" s="2" t="s">
        <v>137</v>
      </c>
      <c r="BI2201" s="323">
        <v>45108</v>
      </c>
      <c r="BJ2201" s="323">
        <v>45199</v>
      </c>
      <c r="BK2201" s="324">
        <v>2208</v>
      </c>
      <c r="BL2201" s="325">
        <v>124.18</v>
      </c>
      <c r="BM2201" s="274">
        <f t="shared" si="640"/>
        <v>0.99051</v>
      </c>
      <c r="BN2201" s="326">
        <f t="shared" si="647"/>
        <v>125.3697590130337</v>
      </c>
      <c r="BO2201" s="296" t="str">
        <f t="shared" si="648"/>
        <v/>
      </c>
      <c r="BP2201" t="str">
        <f t="shared" si="641"/>
        <v/>
      </c>
      <c r="BR2201" s="332">
        <v>44979</v>
      </c>
      <c r="BS2201" s="2" t="s">
        <v>108</v>
      </c>
      <c r="BT2201" s="2" t="s">
        <v>158</v>
      </c>
      <c r="BU2201" s="323">
        <v>48580</v>
      </c>
      <c r="BV2201" s="323">
        <v>48944</v>
      </c>
      <c r="BW2201" s="324">
        <v>8760</v>
      </c>
      <c r="BX2201" s="325">
        <v>109.54</v>
      </c>
      <c r="BY2201" s="274">
        <f t="shared" si="642"/>
        <v>0.99045000000000005</v>
      </c>
      <c r="BZ2201" s="326">
        <f t="shared" si="649"/>
        <v>110.59619364935131</v>
      </c>
      <c r="CA2201" s="296" t="str">
        <f t="shared" si="650"/>
        <v/>
      </c>
    </row>
    <row r="2202" spans="34:79" x14ac:dyDescent="0.25">
      <c r="AH2202" s="332">
        <v>44616</v>
      </c>
      <c r="AI2202" s="2" t="s">
        <v>108</v>
      </c>
      <c r="AJ2202" s="2" t="s">
        <v>110</v>
      </c>
      <c r="AK2202" s="323">
        <v>44927</v>
      </c>
      <c r="AL2202" s="323">
        <v>45291</v>
      </c>
      <c r="AM2202" s="324">
        <v>8760</v>
      </c>
      <c r="AN2202" s="325">
        <v>181.66</v>
      </c>
      <c r="AO2202" s="274">
        <f t="shared" si="637"/>
        <v>1.0461100000000001</v>
      </c>
      <c r="AP2202" s="326">
        <f t="shared" si="643"/>
        <v>173.65286633336837</v>
      </c>
      <c r="AQ2202" s="296" t="str">
        <f t="shared" si="644"/>
        <v/>
      </c>
      <c r="AS2202" s="332">
        <v>44644</v>
      </c>
      <c r="AT2202" s="2" t="s">
        <v>115</v>
      </c>
      <c r="AU2202" s="2" t="s">
        <v>186</v>
      </c>
      <c r="AV2202" s="323">
        <v>44835</v>
      </c>
      <c r="AW2202" s="323">
        <v>44926</v>
      </c>
      <c r="AX2202" s="324">
        <v>2209</v>
      </c>
      <c r="AY2202" s="325">
        <v>263.67</v>
      </c>
      <c r="AZ2202" s="274">
        <f t="shared" si="638"/>
        <v>1.02458</v>
      </c>
      <c r="BA2202" s="326">
        <f t="shared" si="645"/>
        <v>257.34447285717073</v>
      </c>
      <c r="BB2202" s="296" t="str">
        <f t="shared" si="646"/>
        <v/>
      </c>
      <c r="BC2202" t="str">
        <f t="shared" si="639"/>
        <v/>
      </c>
      <c r="BF2202" s="332">
        <v>45006</v>
      </c>
      <c r="BG2202" s="2" t="s">
        <v>115</v>
      </c>
      <c r="BH2202" s="2" t="s">
        <v>116</v>
      </c>
      <c r="BI2202" s="323">
        <v>45200</v>
      </c>
      <c r="BJ2202" s="323">
        <v>45291</v>
      </c>
      <c r="BK2202" s="324">
        <v>2209</v>
      </c>
      <c r="BL2202" s="325">
        <v>147.96</v>
      </c>
      <c r="BM2202" s="274">
        <f t="shared" si="640"/>
        <v>0.99051</v>
      </c>
      <c r="BN2202" s="326">
        <f t="shared" si="647"/>
        <v>149.37759336099586</v>
      </c>
      <c r="BO2202" s="296">
        <f t="shared" si="648"/>
        <v>149.37759336099586</v>
      </c>
      <c r="BP2202">
        <f t="shared" si="641"/>
        <v>1</v>
      </c>
      <c r="BR2202" s="332">
        <v>44978</v>
      </c>
      <c r="BS2202" s="2" t="s">
        <v>108</v>
      </c>
      <c r="BT2202" s="2" t="s">
        <v>111</v>
      </c>
      <c r="BU2202" s="323">
        <v>45292</v>
      </c>
      <c r="BV2202" s="323">
        <v>45657</v>
      </c>
      <c r="BW2202" s="324">
        <v>8784</v>
      </c>
      <c r="BX2202" s="325">
        <v>152.55000000000001</v>
      </c>
      <c r="BY2202" s="274">
        <f t="shared" si="642"/>
        <v>0.99045000000000005</v>
      </c>
      <c r="BZ2202" s="326">
        <f t="shared" si="649"/>
        <v>154.02089959109497</v>
      </c>
      <c r="CA2202" s="296">
        <f t="shared" si="650"/>
        <v>154.02089959109497</v>
      </c>
    </row>
    <row r="2203" spans="34:79" x14ac:dyDescent="0.25">
      <c r="AH2203" s="332">
        <v>44616</v>
      </c>
      <c r="AI2203" s="2" t="s">
        <v>108</v>
      </c>
      <c r="AJ2203" s="2" t="s">
        <v>111</v>
      </c>
      <c r="AK2203" s="323">
        <v>45292</v>
      </c>
      <c r="AL2203" s="323">
        <v>45657</v>
      </c>
      <c r="AM2203" s="324">
        <v>8784</v>
      </c>
      <c r="AN2203" s="325">
        <v>123</v>
      </c>
      <c r="AO2203" s="274">
        <f t="shared" si="637"/>
        <v>1.0461100000000001</v>
      </c>
      <c r="AP2203" s="326">
        <f t="shared" si="643"/>
        <v>117.57845733240289</v>
      </c>
      <c r="AQ2203" s="296">
        <f t="shared" si="644"/>
        <v>117.57845733240289</v>
      </c>
      <c r="AS2203" s="332">
        <v>44644</v>
      </c>
      <c r="AT2203" s="2" t="s">
        <v>115</v>
      </c>
      <c r="AU2203" s="2" t="s">
        <v>110</v>
      </c>
      <c r="AV2203" s="323">
        <v>44927</v>
      </c>
      <c r="AW2203" s="323">
        <v>45016</v>
      </c>
      <c r="AX2203" s="324">
        <v>2159</v>
      </c>
      <c r="AY2203" s="325">
        <v>241.36</v>
      </c>
      <c r="AZ2203" s="274">
        <f t="shared" si="638"/>
        <v>1.02458</v>
      </c>
      <c r="BA2203" s="326">
        <f t="shared" si="645"/>
        <v>235.56969685139276</v>
      </c>
      <c r="BB2203" s="296" t="str">
        <f t="shared" si="646"/>
        <v/>
      </c>
      <c r="BC2203" t="str">
        <f t="shared" si="639"/>
        <v/>
      </c>
      <c r="BF2203" s="332">
        <v>45006</v>
      </c>
      <c r="BG2203" s="2" t="s">
        <v>115</v>
      </c>
      <c r="BH2203" s="2" t="s">
        <v>111</v>
      </c>
      <c r="BI2203" s="323">
        <v>45292</v>
      </c>
      <c r="BJ2203" s="323">
        <v>45382</v>
      </c>
      <c r="BK2203" s="324">
        <v>2183</v>
      </c>
      <c r="BL2203" s="325">
        <v>154.03</v>
      </c>
      <c r="BM2203" s="274">
        <f t="shared" si="640"/>
        <v>0.99051</v>
      </c>
      <c r="BN2203" s="326">
        <f t="shared" si="647"/>
        <v>155.50574956335626</v>
      </c>
      <c r="BO2203" s="296">
        <f t="shared" si="648"/>
        <v>155.50574956335626</v>
      </c>
      <c r="BP2203">
        <f t="shared" si="641"/>
        <v>1</v>
      </c>
      <c r="BR2203" s="332">
        <v>44978</v>
      </c>
      <c r="BS2203" s="2" t="s">
        <v>108</v>
      </c>
      <c r="BT2203" s="2" t="s">
        <v>135</v>
      </c>
      <c r="BU2203" s="323">
        <v>45658</v>
      </c>
      <c r="BV2203" s="323">
        <v>46022</v>
      </c>
      <c r="BW2203" s="324">
        <v>8760</v>
      </c>
      <c r="BX2203" s="325">
        <v>126.47</v>
      </c>
      <c r="BY2203" s="274">
        <f t="shared" si="642"/>
        <v>0.99045000000000005</v>
      </c>
      <c r="BZ2203" s="326">
        <f t="shared" si="649"/>
        <v>127.68943409561309</v>
      </c>
      <c r="CA2203" s="296" t="str">
        <f t="shared" si="650"/>
        <v/>
      </c>
    </row>
    <row r="2204" spans="34:79" x14ac:dyDescent="0.25">
      <c r="AH2204" s="332">
        <v>44616</v>
      </c>
      <c r="AI2204" s="2" t="s">
        <v>108</v>
      </c>
      <c r="AJ2204" s="2" t="s">
        <v>135</v>
      </c>
      <c r="AK2204" s="323">
        <v>45658</v>
      </c>
      <c r="AL2204" s="323">
        <v>46022</v>
      </c>
      <c r="AM2204" s="324">
        <v>8760</v>
      </c>
      <c r="AN2204" s="325">
        <v>105.8</v>
      </c>
      <c r="AO2204" s="274">
        <f t="shared" si="637"/>
        <v>1.0461100000000001</v>
      </c>
      <c r="AP2204" s="326">
        <f t="shared" si="643"/>
        <v>101.13659175421321</v>
      </c>
      <c r="AQ2204" s="296" t="str">
        <f t="shared" si="644"/>
        <v/>
      </c>
      <c r="AS2204" s="332">
        <v>44644</v>
      </c>
      <c r="AT2204" s="2" t="s">
        <v>115</v>
      </c>
      <c r="AU2204" s="2" t="s">
        <v>134</v>
      </c>
      <c r="AV2204" s="323">
        <v>45017</v>
      </c>
      <c r="AW2204" s="323">
        <v>45107</v>
      </c>
      <c r="AX2204" s="324">
        <v>2184</v>
      </c>
      <c r="AY2204" s="325">
        <v>151.68</v>
      </c>
      <c r="AZ2204" s="274">
        <f t="shared" si="638"/>
        <v>1.02458</v>
      </c>
      <c r="BA2204" s="326">
        <f t="shared" si="645"/>
        <v>148.04114856819379</v>
      </c>
      <c r="BB2204" s="296" t="str">
        <f t="shared" si="646"/>
        <v/>
      </c>
      <c r="BC2204" t="str">
        <f t="shared" si="639"/>
        <v/>
      </c>
      <c r="BF2204" s="332">
        <v>45006</v>
      </c>
      <c r="BG2204" s="2" t="s">
        <v>115</v>
      </c>
      <c r="BH2204" s="2" t="s">
        <v>117</v>
      </c>
      <c r="BI2204" s="323">
        <v>45383</v>
      </c>
      <c r="BJ2204" s="323">
        <v>45473</v>
      </c>
      <c r="BK2204" s="324">
        <v>2184</v>
      </c>
      <c r="BL2204" s="325">
        <v>123.76</v>
      </c>
      <c r="BM2204" s="274">
        <f t="shared" si="640"/>
        <v>0.99051</v>
      </c>
      <c r="BN2204" s="326">
        <f t="shared" si="647"/>
        <v>124.94573502539096</v>
      </c>
      <c r="BO2204" s="296">
        <f t="shared" si="648"/>
        <v>124.94573502539096</v>
      </c>
      <c r="BP2204">
        <f t="shared" si="641"/>
        <v>1</v>
      </c>
      <c r="BR2204" s="332">
        <v>44978</v>
      </c>
      <c r="BS2204" s="2" t="s">
        <v>108</v>
      </c>
      <c r="BT2204" s="2" t="s">
        <v>138</v>
      </c>
      <c r="BU2204" s="323">
        <v>46023</v>
      </c>
      <c r="BV2204" s="323">
        <v>46387</v>
      </c>
      <c r="BW2204" s="324">
        <v>8760</v>
      </c>
      <c r="BX2204" s="325">
        <v>118.52</v>
      </c>
      <c r="BY2204" s="274">
        <f t="shared" si="642"/>
        <v>0.99045000000000005</v>
      </c>
      <c r="BZ2204" s="326">
        <f t="shared" si="649"/>
        <v>119.66277954465141</v>
      </c>
      <c r="CA2204" s="296" t="str">
        <f t="shared" si="650"/>
        <v/>
      </c>
    </row>
    <row r="2205" spans="34:79" x14ac:dyDescent="0.25">
      <c r="AH2205" s="332">
        <v>44616</v>
      </c>
      <c r="AI2205" s="2" t="s">
        <v>108</v>
      </c>
      <c r="AJ2205" s="2" t="s">
        <v>138</v>
      </c>
      <c r="AK2205" s="323">
        <v>46023</v>
      </c>
      <c r="AL2205" s="323">
        <v>46387</v>
      </c>
      <c r="AM2205" s="324">
        <v>8760</v>
      </c>
      <c r="AN2205" s="325">
        <v>96.4</v>
      </c>
      <c r="AO2205" s="274">
        <f t="shared" si="637"/>
        <v>1.0461100000000001</v>
      </c>
      <c r="AP2205" s="326">
        <f t="shared" si="643"/>
        <v>92.150921031249098</v>
      </c>
      <c r="AQ2205" s="296" t="str">
        <f t="shared" si="644"/>
        <v/>
      </c>
      <c r="AS2205" s="332">
        <v>44644</v>
      </c>
      <c r="AT2205" s="2" t="s">
        <v>115</v>
      </c>
      <c r="AU2205" s="2" t="s">
        <v>137</v>
      </c>
      <c r="AV2205" s="323">
        <v>45108</v>
      </c>
      <c r="AW2205" s="323">
        <v>45199</v>
      </c>
      <c r="AX2205" s="324">
        <v>2208</v>
      </c>
      <c r="AY2205" s="325">
        <v>142.69999999999999</v>
      </c>
      <c r="AZ2205" s="274">
        <f t="shared" si="638"/>
        <v>1.02458</v>
      </c>
      <c r="BA2205" s="326">
        <f t="shared" si="645"/>
        <v>139.27658162368968</v>
      </c>
      <c r="BB2205" s="296" t="str">
        <f t="shared" si="646"/>
        <v/>
      </c>
      <c r="BC2205" t="str">
        <f t="shared" si="639"/>
        <v/>
      </c>
      <c r="BF2205" s="332">
        <v>45006</v>
      </c>
      <c r="BG2205" s="2" t="s">
        <v>115</v>
      </c>
      <c r="BH2205" s="2" t="s">
        <v>118</v>
      </c>
      <c r="BI2205" s="323">
        <v>45474</v>
      </c>
      <c r="BJ2205" s="323">
        <v>45565</v>
      </c>
      <c r="BK2205" s="324">
        <v>2208</v>
      </c>
      <c r="BL2205" s="325">
        <v>125.48</v>
      </c>
      <c r="BM2205" s="274">
        <f t="shared" si="640"/>
        <v>0.99051</v>
      </c>
      <c r="BN2205" s="326">
        <f t="shared" si="647"/>
        <v>126.68221421288024</v>
      </c>
      <c r="BO2205" s="296">
        <f t="shared" si="648"/>
        <v>126.68221421288024</v>
      </c>
      <c r="BP2205">
        <f t="shared" si="641"/>
        <v>1</v>
      </c>
      <c r="BR2205" s="332">
        <v>44978</v>
      </c>
      <c r="BS2205" s="2" t="s">
        <v>108</v>
      </c>
      <c r="BT2205" s="2" t="s">
        <v>141</v>
      </c>
      <c r="BU2205" s="323">
        <v>46388</v>
      </c>
      <c r="BV2205" s="323">
        <v>46752</v>
      </c>
      <c r="BW2205" s="324">
        <v>8760</v>
      </c>
      <c r="BX2205" s="325">
        <v>113.89</v>
      </c>
      <c r="BY2205" s="274">
        <f t="shared" si="642"/>
        <v>0.99045000000000005</v>
      </c>
      <c r="BZ2205" s="326">
        <f t="shared" si="649"/>
        <v>114.98813670553788</v>
      </c>
      <c r="CA2205" s="296" t="str">
        <f t="shared" si="650"/>
        <v/>
      </c>
    </row>
    <row r="2206" spans="34:79" x14ac:dyDescent="0.25">
      <c r="AH2206" s="332">
        <v>44616</v>
      </c>
      <c r="AI2206" s="2" t="s">
        <v>108</v>
      </c>
      <c r="AJ2206" s="2" t="s">
        <v>141</v>
      </c>
      <c r="AK2206" s="323">
        <v>46388</v>
      </c>
      <c r="AL2206" s="323">
        <v>46752</v>
      </c>
      <c r="AM2206" s="324">
        <v>8760</v>
      </c>
      <c r="AN2206" s="325">
        <v>94.25</v>
      </c>
      <c r="AO2206" s="274">
        <f t="shared" si="637"/>
        <v>1.0461100000000001</v>
      </c>
      <c r="AP2206" s="326">
        <f t="shared" si="643"/>
        <v>90.09568783397539</v>
      </c>
      <c r="AQ2206" s="296" t="str">
        <f t="shared" si="644"/>
        <v/>
      </c>
      <c r="AS2206" s="332">
        <v>44644</v>
      </c>
      <c r="AT2206" s="2" t="s">
        <v>115</v>
      </c>
      <c r="AU2206" s="2" t="s">
        <v>116</v>
      </c>
      <c r="AV2206" s="323">
        <v>45200</v>
      </c>
      <c r="AW2206" s="323">
        <v>45291</v>
      </c>
      <c r="AX2206" s="324">
        <v>2209</v>
      </c>
      <c r="AY2206" s="325">
        <v>165.25</v>
      </c>
      <c r="AZ2206" s="274">
        <f t="shared" si="638"/>
        <v>1.02458</v>
      </c>
      <c r="BA2206" s="326">
        <f t="shared" si="645"/>
        <v>161.28559995315152</v>
      </c>
      <c r="BB2206" s="296" t="str">
        <f t="shared" si="646"/>
        <v/>
      </c>
      <c r="BC2206">
        <f t="shared" si="639"/>
        <v>1</v>
      </c>
      <c r="BF2206" s="332">
        <v>45006</v>
      </c>
      <c r="BG2206" s="2" t="s">
        <v>115</v>
      </c>
      <c r="BH2206" s="2" t="s">
        <v>140</v>
      </c>
      <c r="BI2206" s="323">
        <v>45566</v>
      </c>
      <c r="BJ2206" s="323">
        <v>45657</v>
      </c>
      <c r="BK2206" s="324">
        <v>2209</v>
      </c>
      <c r="BL2206" s="325">
        <v>148</v>
      </c>
      <c r="BM2206" s="274">
        <f t="shared" si="640"/>
        <v>0.99051</v>
      </c>
      <c r="BN2206" s="326">
        <f t="shared" si="647"/>
        <v>149.41797659791422</v>
      </c>
      <c r="BO2206" s="296" t="str">
        <f t="shared" si="648"/>
        <v/>
      </c>
      <c r="BP2206" t="str">
        <f t="shared" si="641"/>
        <v/>
      </c>
      <c r="BR2206" s="332">
        <v>44978</v>
      </c>
      <c r="BS2206" s="2" t="s">
        <v>108</v>
      </c>
      <c r="BT2206" s="2" t="s">
        <v>143</v>
      </c>
      <c r="BU2206" s="323">
        <v>46753</v>
      </c>
      <c r="BV2206" s="323">
        <v>47118</v>
      </c>
      <c r="BW2206" s="324">
        <v>8784</v>
      </c>
      <c r="BX2206" s="325">
        <v>109.5</v>
      </c>
      <c r="BY2206" s="274">
        <f t="shared" si="642"/>
        <v>0.99045000000000005</v>
      </c>
      <c r="BZ2206" s="326">
        <f t="shared" si="649"/>
        <v>110.55580796607602</v>
      </c>
      <c r="CA2206" s="296" t="str">
        <f t="shared" si="650"/>
        <v/>
      </c>
    </row>
    <row r="2207" spans="34:79" x14ac:dyDescent="0.25">
      <c r="AH2207" s="332">
        <v>44616</v>
      </c>
      <c r="AI2207" s="2" t="s">
        <v>108</v>
      </c>
      <c r="AJ2207" s="2" t="s">
        <v>143</v>
      </c>
      <c r="AK2207" s="323">
        <v>46753</v>
      </c>
      <c r="AL2207" s="323">
        <v>47118</v>
      </c>
      <c r="AM2207" s="324">
        <v>8784</v>
      </c>
      <c r="AN2207" s="325">
        <v>94.11</v>
      </c>
      <c r="AO2207" s="274">
        <f t="shared" si="637"/>
        <v>1.0461100000000001</v>
      </c>
      <c r="AP2207" s="326">
        <f t="shared" si="643"/>
        <v>89.961858695548258</v>
      </c>
      <c r="AQ2207" s="296" t="str">
        <f t="shared" si="644"/>
        <v/>
      </c>
      <c r="AS2207" s="332">
        <v>44644</v>
      </c>
      <c r="AT2207" s="2" t="s">
        <v>115</v>
      </c>
      <c r="AU2207" s="2" t="s">
        <v>111</v>
      </c>
      <c r="AV2207" s="323">
        <v>45292</v>
      </c>
      <c r="AW2207" s="323">
        <v>45382</v>
      </c>
      <c r="AX2207" s="324">
        <v>2183</v>
      </c>
      <c r="AY2207" s="325">
        <v>163.65</v>
      </c>
      <c r="AZ2207" s="274">
        <f t="shared" si="638"/>
        <v>1.02458</v>
      </c>
      <c r="BA2207" s="326">
        <f t="shared" si="645"/>
        <v>159.72398446192585</v>
      </c>
      <c r="BB2207" s="296" t="str">
        <f t="shared" si="646"/>
        <v/>
      </c>
      <c r="BC2207">
        <f t="shared" si="639"/>
        <v>1</v>
      </c>
      <c r="BF2207" s="332">
        <v>45006</v>
      </c>
      <c r="BG2207" s="2" t="s">
        <v>115</v>
      </c>
      <c r="BH2207" s="2" t="s">
        <v>135</v>
      </c>
      <c r="BI2207" s="323">
        <v>45658</v>
      </c>
      <c r="BJ2207" s="323">
        <v>45747</v>
      </c>
      <c r="BK2207" s="324">
        <v>2159</v>
      </c>
      <c r="BL2207" s="325">
        <v>143.41</v>
      </c>
      <c r="BM2207" s="274">
        <f t="shared" si="640"/>
        <v>0.99051</v>
      </c>
      <c r="BN2207" s="326">
        <f t="shared" si="647"/>
        <v>144.78400016153293</v>
      </c>
      <c r="BO2207" s="296" t="str">
        <f t="shared" si="648"/>
        <v/>
      </c>
      <c r="BP2207" t="str">
        <f t="shared" si="641"/>
        <v/>
      </c>
      <c r="BR2207" s="332">
        <v>44978</v>
      </c>
      <c r="BS2207" s="2" t="s">
        <v>108</v>
      </c>
      <c r="BT2207" s="2" t="s">
        <v>146</v>
      </c>
      <c r="BU2207" s="323">
        <v>47119</v>
      </c>
      <c r="BV2207" s="323">
        <v>47483</v>
      </c>
      <c r="BW2207" s="324">
        <v>8760</v>
      </c>
      <c r="BX2207" s="325">
        <v>108.05</v>
      </c>
      <c r="BY2207" s="274">
        <f t="shared" si="642"/>
        <v>0.99045000000000005</v>
      </c>
      <c r="BZ2207" s="326">
        <f t="shared" si="649"/>
        <v>109.09182694734716</v>
      </c>
      <c r="CA2207" s="296" t="str">
        <f t="shared" si="650"/>
        <v/>
      </c>
    </row>
    <row r="2208" spans="34:79" x14ac:dyDescent="0.25">
      <c r="AH2208" s="332">
        <v>44616</v>
      </c>
      <c r="AI2208" s="2" t="s">
        <v>108</v>
      </c>
      <c r="AJ2208" s="2" t="s">
        <v>146</v>
      </c>
      <c r="AK2208" s="323">
        <v>47119</v>
      </c>
      <c r="AL2208" s="323">
        <v>47483</v>
      </c>
      <c r="AM2208" s="324">
        <v>8760</v>
      </c>
      <c r="AN2208" s="325">
        <v>93.47</v>
      </c>
      <c r="AO2208" s="274">
        <f t="shared" si="637"/>
        <v>1.0461100000000001</v>
      </c>
      <c r="AP2208" s="326">
        <f t="shared" si="643"/>
        <v>89.350068348452837</v>
      </c>
      <c r="AQ2208" s="296" t="str">
        <f t="shared" si="644"/>
        <v/>
      </c>
      <c r="AS2208" s="332">
        <v>44644</v>
      </c>
      <c r="AT2208" s="2" t="s">
        <v>115</v>
      </c>
      <c r="AU2208" s="2" t="s">
        <v>117</v>
      </c>
      <c r="AV2208" s="323">
        <v>45383</v>
      </c>
      <c r="AW2208" s="323">
        <v>45473</v>
      </c>
      <c r="AX2208" s="324">
        <v>2184</v>
      </c>
      <c r="AY2208" s="325">
        <v>101.81</v>
      </c>
      <c r="AZ2208" s="274">
        <f t="shared" si="638"/>
        <v>1.02458</v>
      </c>
      <c r="BA2208" s="326">
        <f t="shared" si="645"/>
        <v>99.367545726053606</v>
      </c>
      <c r="BB2208" s="296" t="str">
        <f t="shared" si="646"/>
        <v/>
      </c>
      <c r="BC2208">
        <f t="shared" si="639"/>
        <v>1</v>
      </c>
      <c r="BF2208" s="332">
        <v>45006</v>
      </c>
      <c r="BG2208" s="2" t="s">
        <v>115</v>
      </c>
      <c r="BH2208" s="2" t="s">
        <v>145</v>
      </c>
      <c r="BI2208" s="323">
        <v>45748</v>
      </c>
      <c r="BJ2208" s="323">
        <v>45838</v>
      </c>
      <c r="BK2208" s="324">
        <v>2184</v>
      </c>
      <c r="BL2208" s="325">
        <v>95.19</v>
      </c>
      <c r="BM2208" s="274">
        <f t="shared" si="640"/>
        <v>0.99051</v>
      </c>
      <c r="BN2208" s="326">
        <f t="shared" si="647"/>
        <v>96.102008056455759</v>
      </c>
      <c r="BO2208" s="296" t="str">
        <f t="shared" si="648"/>
        <v/>
      </c>
      <c r="BP2208" t="str">
        <f t="shared" si="641"/>
        <v/>
      </c>
      <c r="BR2208" s="332">
        <v>44978</v>
      </c>
      <c r="BS2208" s="2" t="s">
        <v>108</v>
      </c>
      <c r="BT2208" s="2" t="s">
        <v>149</v>
      </c>
      <c r="BU2208" s="323">
        <v>47484</v>
      </c>
      <c r="BV2208" s="323">
        <v>47848</v>
      </c>
      <c r="BW2208" s="324">
        <v>8760</v>
      </c>
      <c r="BX2208" s="325">
        <v>109.14</v>
      </c>
      <c r="BY2208" s="274">
        <f t="shared" si="642"/>
        <v>0.99045000000000005</v>
      </c>
      <c r="BZ2208" s="326">
        <f t="shared" si="649"/>
        <v>110.19233681659851</v>
      </c>
      <c r="CA2208" s="296" t="str">
        <f t="shared" si="650"/>
        <v/>
      </c>
    </row>
    <row r="2209" spans="34:79" x14ac:dyDescent="0.25">
      <c r="AH2209" s="332">
        <v>44616</v>
      </c>
      <c r="AI2209" s="2" t="s">
        <v>108</v>
      </c>
      <c r="AJ2209" s="2" t="s">
        <v>149</v>
      </c>
      <c r="AK2209" s="323">
        <v>47484</v>
      </c>
      <c r="AL2209" s="323">
        <v>47848</v>
      </c>
      <c r="AM2209" s="324">
        <v>8760</v>
      </c>
      <c r="AN2209" s="325">
        <v>92.91</v>
      </c>
      <c r="AO2209" s="274">
        <f t="shared" si="637"/>
        <v>1.0461100000000001</v>
      </c>
      <c r="AP2209" s="326">
        <f t="shared" si="643"/>
        <v>88.814751794744325</v>
      </c>
      <c r="AQ2209" s="296" t="str">
        <f t="shared" si="644"/>
        <v/>
      </c>
      <c r="AS2209" s="332">
        <v>44644</v>
      </c>
      <c r="AT2209" s="2" t="s">
        <v>115</v>
      </c>
      <c r="AU2209" s="2" t="s">
        <v>118</v>
      </c>
      <c r="AV2209" s="323">
        <v>45474</v>
      </c>
      <c r="AW2209" s="323">
        <v>45565</v>
      </c>
      <c r="AX2209" s="324">
        <v>2208</v>
      </c>
      <c r="AY2209" s="325">
        <v>100.39</v>
      </c>
      <c r="AZ2209" s="274">
        <f t="shared" si="638"/>
        <v>1.02458</v>
      </c>
      <c r="BA2209" s="326">
        <f t="shared" si="645"/>
        <v>97.981611977590816</v>
      </c>
      <c r="BB2209" s="296" t="str">
        <f t="shared" si="646"/>
        <v/>
      </c>
      <c r="BC2209">
        <f t="shared" si="639"/>
        <v>1</v>
      </c>
      <c r="BF2209" s="332">
        <v>45006</v>
      </c>
      <c r="BG2209" s="2" t="s">
        <v>115</v>
      </c>
      <c r="BH2209" s="2" t="s">
        <v>148</v>
      </c>
      <c r="BI2209" s="323">
        <v>45839</v>
      </c>
      <c r="BJ2209" s="323">
        <v>45930</v>
      </c>
      <c r="BK2209" s="324">
        <v>2208</v>
      </c>
      <c r="BL2209" s="325">
        <v>95.81</v>
      </c>
      <c r="BM2209" s="274">
        <f t="shared" si="640"/>
        <v>0.99051</v>
      </c>
      <c r="BN2209" s="326">
        <f t="shared" si="647"/>
        <v>96.727948228690266</v>
      </c>
      <c r="BO2209" s="296" t="str">
        <f t="shared" si="648"/>
        <v/>
      </c>
      <c r="BP2209" t="str">
        <f t="shared" si="641"/>
        <v/>
      </c>
      <c r="BR2209" s="332">
        <v>44978</v>
      </c>
      <c r="BS2209" s="2" t="s">
        <v>108</v>
      </c>
      <c r="BT2209" s="2" t="s">
        <v>153</v>
      </c>
      <c r="BU2209" s="323">
        <v>47849</v>
      </c>
      <c r="BV2209" s="323">
        <v>48213</v>
      </c>
      <c r="BW2209" s="324">
        <v>8760</v>
      </c>
      <c r="BX2209" s="325">
        <v>109.22</v>
      </c>
      <c r="BY2209" s="274">
        <f t="shared" si="642"/>
        <v>0.99045000000000005</v>
      </c>
      <c r="BZ2209" s="326">
        <f t="shared" si="649"/>
        <v>110.27310818314906</v>
      </c>
      <c r="CA2209" s="296" t="str">
        <f t="shared" si="650"/>
        <v/>
      </c>
    </row>
    <row r="2210" spans="34:79" x14ac:dyDescent="0.25">
      <c r="AH2210" s="332">
        <v>44616</v>
      </c>
      <c r="AI2210" s="2" t="s">
        <v>108</v>
      </c>
      <c r="AJ2210" s="2" t="s">
        <v>153</v>
      </c>
      <c r="AK2210" s="323">
        <v>47849</v>
      </c>
      <c r="AL2210" s="323">
        <v>48213</v>
      </c>
      <c r="AM2210" s="324">
        <v>8760</v>
      </c>
      <c r="AN2210" s="325">
        <v>92.34</v>
      </c>
      <c r="AO2210" s="274">
        <f t="shared" si="637"/>
        <v>1.0461100000000001</v>
      </c>
      <c r="AP2210" s="326">
        <f t="shared" si="643"/>
        <v>88.269876016862469</v>
      </c>
      <c r="AQ2210" s="296" t="str">
        <f t="shared" si="644"/>
        <v/>
      </c>
      <c r="AS2210" s="332">
        <v>44644</v>
      </c>
      <c r="AT2210" s="2" t="s">
        <v>115</v>
      </c>
      <c r="AU2210" s="2" t="s">
        <v>140</v>
      </c>
      <c r="AV2210" s="323">
        <v>45566</v>
      </c>
      <c r="AW2210" s="323">
        <v>45657</v>
      </c>
      <c r="AX2210" s="324">
        <v>2209</v>
      </c>
      <c r="AY2210" s="325">
        <v>123.38</v>
      </c>
      <c r="AZ2210" s="274">
        <f t="shared" si="638"/>
        <v>1.02458</v>
      </c>
      <c r="BA2210" s="326">
        <f t="shared" si="645"/>
        <v>120.42007456713969</v>
      </c>
      <c r="BB2210" s="296" t="str">
        <f t="shared" si="646"/>
        <v/>
      </c>
      <c r="BC2210" t="str">
        <f t="shared" si="639"/>
        <v/>
      </c>
      <c r="BF2210" s="332">
        <v>45006</v>
      </c>
      <c r="BG2210" s="2" t="s">
        <v>115</v>
      </c>
      <c r="BH2210" s="2" t="s">
        <v>152</v>
      </c>
      <c r="BI2210" s="323">
        <v>45931</v>
      </c>
      <c r="BJ2210" s="323">
        <v>46022</v>
      </c>
      <c r="BK2210" s="324">
        <v>2209</v>
      </c>
      <c r="BL2210" s="325">
        <v>124.02</v>
      </c>
      <c r="BM2210" s="274">
        <f t="shared" si="640"/>
        <v>0.99051</v>
      </c>
      <c r="BN2210" s="326">
        <f t="shared" si="647"/>
        <v>125.20822606536026</v>
      </c>
      <c r="BO2210" s="296" t="str">
        <f t="shared" si="648"/>
        <v/>
      </c>
      <c r="BP2210" t="str">
        <f t="shared" si="641"/>
        <v/>
      </c>
      <c r="BR2210" s="332">
        <v>44978</v>
      </c>
      <c r="BS2210" s="2" t="s">
        <v>108</v>
      </c>
      <c r="BT2210" s="2" t="s">
        <v>155</v>
      </c>
      <c r="BU2210" s="323">
        <v>48214</v>
      </c>
      <c r="BV2210" s="323">
        <v>48579</v>
      </c>
      <c r="BW2210" s="324">
        <v>8784</v>
      </c>
      <c r="BX2210" s="325">
        <v>109.27</v>
      </c>
      <c r="BY2210" s="274">
        <f t="shared" si="642"/>
        <v>0.99045000000000005</v>
      </c>
      <c r="BZ2210" s="326">
        <f t="shared" si="649"/>
        <v>110.32359028724316</v>
      </c>
      <c r="CA2210" s="296" t="str">
        <f t="shared" si="650"/>
        <v/>
      </c>
    </row>
    <row r="2211" spans="34:79" x14ac:dyDescent="0.25">
      <c r="AH2211" s="332">
        <v>44616</v>
      </c>
      <c r="AI2211" s="2" t="s">
        <v>108</v>
      </c>
      <c r="AJ2211" s="2" t="s">
        <v>155</v>
      </c>
      <c r="AK2211" s="323">
        <v>48214</v>
      </c>
      <c r="AL2211" s="323">
        <v>48579</v>
      </c>
      <c r="AM2211" s="324">
        <v>8784</v>
      </c>
      <c r="AN2211" s="325">
        <v>91.76</v>
      </c>
      <c r="AO2211" s="274">
        <f t="shared" si="637"/>
        <v>1.0461100000000001</v>
      </c>
      <c r="AP2211" s="326">
        <f t="shared" si="643"/>
        <v>87.71544101480724</v>
      </c>
      <c r="AQ2211" s="296" t="str">
        <f t="shared" si="644"/>
        <v/>
      </c>
      <c r="AS2211" s="332">
        <v>44643</v>
      </c>
      <c r="AT2211" s="2" t="s">
        <v>115</v>
      </c>
      <c r="AU2211" s="2" t="s">
        <v>201</v>
      </c>
      <c r="AV2211" s="323">
        <v>44652</v>
      </c>
      <c r="AW2211" s="323">
        <v>44742</v>
      </c>
      <c r="AX2211" s="324">
        <v>2184</v>
      </c>
      <c r="AY2211" s="325">
        <v>258.22000000000003</v>
      </c>
      <c r="AZ2211" s="274">
        <f t="shared" si="638"/>
        <v>1.02458</v>
      </c>
      <c r="BA2211" s="326">
        <f t="shared" si="645"/>
        <v>252.0252200901833</v>
      </c>
      <c r="BB2211" s="296" t="str">
        <f t="shared" si="646"/>
        <v/>
      </c>
      <c r="BC2211" t="str">
        <f t="shared" si="639"/>
        <v/>
      </c>
      <c r="BF2211" s="332">
        <v>45005</v>
      </c>
      <c r="BG2211" s="2" t="s">
        <v>115</v>
      </c>
      <c r="BH2211" s="2" t="s">
        <v>134</v>
      </c>
      <c r="BI2211" s="323">
        <v>45017</v>
      </c>
      <c r="BJ2211" s="323">
        <v>45107</v>
      </c>
      <c r="BK2211" s="324">
        <v>2184</v>
      </c>
      <c r="BL2211" s="325">
        <v>102.31</v>
      </c>
      <c r="BM2211" s="274">
        <f t="shared" si="640"/>
        <v>0.99051</v>
      </c>
      <c r="BN2211" s="326">
        <f t="shared" si="647"/>
        <v>103.29022422792299</v>
      </c>
      <c r="BO2211" s="296" t="str">
        <f t="shared" si="648"/>
        <v/>
      </c>
      <c r="BP2211" t="str">
        <f t="shared" si="641"/>
        <v/>
      </c>
      <c r="BR2211" s="332">
        <v>44978</v>
      </c>
      <c r="BS2211" s="2" t="s">
        <v>108</v>
      </c>
      <c r="BT2211" s="2" t="s">
        <v>158</v>
      </c>
      <c r="BU2211" s="323">
        <v>48580</v>
      </c>
      <c r="BV2211" s="323">
        <v>48944</v>
      </c>
      <c r="BW2211" s="324">
        <v>8760</v>
      </c>
      <c r="BX2211" s="325">
        <v>109.6</v>
      </c>
      <c r="BY2211" s="274">
        <f t="shared" si="642"/>
        <v>0.99045000000000005</v>
      </c>
      <c r="BZ2211" s="326">
        <f t="shared" si="649"/>
        <v>110.6567721742642</v>
      </c>
      <c r="CA2211" s="296" t="str">
        <f t="shared" si="650"/>
        <v/>
      </c>
    </row>
    <row r="2212" spans="34:79" x14ac:dyDescent="0.25">
      <c r="AH2212" s="332">
        <v>44615</v>
      </c>
      <c r="AI2212" s="2" t="s">
        <v>108</v>
      </c>
      <c r="AJ2212" s="2" t="s">
        <v>110</v>
      </c>
      <c r="AK2212" s="323">
        <v>44927</v>
      </c>
      <c r="AL2212" s="323">
        <v>45291</v>
      </c>
      <c r="AM2212" s="324">
        <v>8760</v>
      </c>
      <c r="AN2212" s="325">
        <v>156.43</v>
      </c>
      <c r="AO2212" s="274">
        <f t="shared" si="637"/>
        <v>1.0461100000000001</v>
      </c>
      <c r="AP2212" s="326">
        <f t="shared" si="643"/>
        <v>149.53494374396573</v>
      </c>
      <c r="AQ2212" s="296" t="str">
        <f t="shared" si="644"/>
        <v/>
      </c>
      <c r="AS2212" s="332">
        <v>44643</v>
      </c>
      <c r="AT2212" s="2" t="s">
        <v>115</v>
      </c>
      <c r="AU2212" s="2" t="s">
        <v>200</v>
      </c>
      <c r="AV2212" s="323">
        <v>44743</v>
      </c>
      <c r="AW2212" s="323">
        <v>44834</v>
      </c>
      <c r="AX2212" s="324">
        <v>2208</v>
      </c>
      <c r="AY2212" s="325">
        <v>270.38</v>
      </c>
      <c r="AZ2212" s="274">
        <f t="shared" si="638"/>
        <v>1.02458</v>
      </c>
      <c r="BA2212" s="326">
        <f t="shared" si="645"/>
        <v>263.89349782349836</v>
      </c>
      <c r="BB2212" s="296" t="str">
        <f t="shared" si="646"/>
        <v/>
      </c>
      <c r="BC2212" t="str">
        <f t="shared" si="639"/>
        <v/>
      </c>
      <c r="BF2212" s="332">
        <v>45005</v>
      </c>
      <c r="BG2212" s="2" t="s">
        <v>115</v>
      </c>
      <c r="BH2212" s="2" t="s">
        <v>137</v>
      </c>
      <c r="BI2212" s="323">
        <v>45108</v>
      </c>
      <c r="BJ2212" s="323">
        <v>45199</v>
      </c>
      <c r="BK2212" s="324">
        <v>2208</v>
      </c>
      <c r="BL2212" s="325">
        <v>117.44</v>
      </c>
      <c r="BM2212" s="274">
        <f t="shared" si="640"/>
        <v>0.99051</v>
      </c>
      <c r="BN2212" s="326">
        <f t="shared" si="647"/>
        <v>118.56518359229084</v>
      </c>
      <c r="BO2212" s="296" t="str">
        <f t="shared" si="648"/>
        <v/>
      </c>
      <c r="BP2212" t="str">
        <f t="shared" si="641"/>
        <v/>
      </c>
      <c r="BR2212" s="332">
        <v>44977</v>
      </c>
      <c r="BS2212" s="2" t="s">
        <v>108</v>
      </c>
      <c r="BT2212" s="2" t="s">
        <v>111</v>
      </c>
      <c r="BU2212" s="323">
        <v>45292</v>
      </c>
      <c r="BV2212" s="323">
        <v>45657</v>
      </c>
      <c r="BW2212" s="324">
        <v>8784</v>
      </c>
      <c r="BX2212" s="325">
        <v>158.16</v>
      </c>
      <c r="BY2212" s="274">
        <f t="shared" si="642"/>
        <v>0.99045000000000005</v>
      </c>
      <c r="BZ2212" s="326">
        <f t="shared" si="649"/>
        <v>159.6849916704528</v>
      </c>
      <c r="CA2212" s="296">
        <f t="shared" si="650"/>
        <v>159.6849916704528</v>
      </c>
    </row>
    <row r="2213" spans="34:79" x14ac:dyDescent="0.25">
      <c r="AH2213" s="332">
        <v>44615</v>
      </c>
      <c r="AI2213" s="2" t="s">
        <v>108</v>
      </c>
      <c r="AJ2213" s="2" t="s">
        <v>111</v>
      </c>
      <c r="AK2213" s="323">
        <v>45292</v>
      </c>
      <c r="AL2213" s="323">
        <v>45657</v>
      </c>
      <c r="AM2213" s="324">
        <v>8784</v>
      </c>
      <c r="AN2213" s="325">
        <v>118.88</v>
      </c>
      <c r="AO2213" s="274">
        <f t="shared" si="637"/>
        <v>1.0461100000000001</v>
      </c>
      <c r="AP2213" s="326">
        <f t="shared" si="643"/>
        <v>113.64005697297605</v>
      </c>
      <c r="AQ2213" s="296">
        <f t="shared" si="644"/>
        <v>113.64005697297605</v>
      </c>
      <c r="AS2213" s="332">
        <v>44643</v>
      </c>
      <c r="AT2213" s="2" t="s">
        <v>115</v>
      </c>
      <c r="AU2213" s="2" t="s">
        <v>186</v>
      </c>
      <c r="AV2213" s="323">
        <v>44835</v>
      </c>
      <c r="AW2213" s="323">
        <v>44926</v>
      </c>
      <c r="AX2213" s="324">
        <v>2209</v>
      </c>
      <c r="AY2213" s="325">
        <v>268</v>
      </c>
      <c r="AZ2213" s="274">
        <f t="shared" si="638"/>
        <v>1.02458</v>
      </c>
      <c r="BA2213" s="326">
        <f t="shared" si="645"/>
        <v>261.57059478030021</v>
      </c>
      <c r="BB2213" s="296" t="str">
        <f t="shared" si="646"/>
        <v/>
      </c>
      <c r="BC2213" t="str">
        <f t="shared" si="639"/>
        <v/>
      </c>
      <c r="BF2213" s="332">
        <v>45005</v>
      </c>
      <c r="BG2213" s="2" t="s">
        <v>115</v>
      </c>
      <c r="BH2213" s="2" t="s">
        <v>116</v>
      </c>
      <c r="BI2213" s="323">
        <v>45200</v>
      </c>
      <c r="BJ2213" s="323">
        <v>45291</v>
      </c>
      <c r="BK2213" s="324">
        <v>2209</v>
      </c>
      <c r="BL2213" s="325">
        <v>142.65</v>
      </c>
      <c r="BM2213" s="274">
        <f t="shared" si="640"/>
        <v>0.99051</v>
      </c>
      <c r="BN2213" s="326">
        <f t="shared" si="647"/>
        <v>144.01671866008419</v>
      </c>
      <c r="BO2213" s="296">
        <f t="shared" si="648"/>
        <v>144.01671866008419</v>
      </c>
      <c r="BP2213">
        <f t="shared" si="641"/>
        <v>1</v>
      </c>
      <c r="BR2213" s="332">
        <v>44977</v>
      </c>
      <c r="BS2213" s="2" t="s">
        <v>108</v>
      </c>
      <c r="BT2213" s="2" t="s">
        <v>135</v>
      </c>
      <c r="BU2213" s="323">
        <v>45658</v>
      </c>
      <c r="BV2213" s="323">
        <v>46022</v>
      </c>
      <c r="BW2213" s="324">
        <v>8760</v>
      </c>
      <c r="BX2213" s="325">
        <v>128.32</v>
      </c>
      <c r="BY2213" s="274">
        <f t="shared" si="642"/>
        <v>0.99045000000000005</v>
      </c>
      <c r="BZ2213" s="326">
        <f t="shared" si="649"/>
        <v>129.55727194709473</v>
      </c>
      <c r="CA2213" s="296" t="str">
        <f t="shared" si="650"/>
        <v/>
      </c>
    </row>
    <row r="2214" spans="34:79" x14ac:dyDescent="0.25">
      <c r="AH2214" s="332">
        <v>44615</v>
      </c>
      <c r="AI2214" s="2" t="s">
        <v>108</v>
      </c>
      <c r="AJ2214" s="2" t="s">
        <v>135</v>
      </c>
      <c r="AK2214" s="323">
        <v>45658</v>
      </c>
      <c r="AL2214" s="323">
        <v>46022</v>
      </c>
      <c r="AM2214" s="324">
        <v>8760</v>
      </c>
      <c r="AN2214" s="325">
        <v>103.25</v>
      </c>
      <c r="AO2214" s="274">
        <f t="shared" si="637"/>
        <v>1.0461100000000001</v>
      </c>
      <c r="AP2214" s="326">
        <f t="shared" si="643"/>
        <v>98.698989590004871</v>
      </c>
      <c r="AQ2214" s="296" t="str">
        <f t="shared" si="644"/>
        <v/>
      </c>
      <c r="AS2214" s="332">
        <v>44643</v>
      </c>
      <c r="AT2214" s="2" t="s">
        <v>115</v>
      </c>
      <c r="AU2214" s="2" t="s">
        <v>110</v>
      </c>
      <c r="AV2214" s="323">
        <v>44927</v>
      </c>
      <c r="AW2214" s="323">
        <v>45016</v>
      </c>
      <c r="AX2214" s="324">
        <v>2159</v>
      </c>
      <c r="AY2214" s="325">
        <v>237.27</v>
      </c>
      <c r="AZ2214" s="274">
        <f t="shared" si="638"/>
        <v>1.02458</v>
      </c>
      <c r="BA2214" s="326">
        <f t="shared" si="645"/>
        <v>231.57781725194715</v>
      </c>
      <c r="BB2214" s="296" t="str">
        <f t="shared" si="646"/>
        <v/>
      </c>
      <c r="BC2214" t="str">
        <f t="shared" si="639"/>
        <v/>
      </c>
      <c r="BF2214" s="332">
        <v>45005</v>
      </c>
      <c r="BG2214" s="2" t="s">
        <v>115</v>
      </c>
      <c r="BH2214" s="2" t="s">
        <v>111</v>
      </c>
      <c r="BI2214" s="323">
        <v>45292</v>
      </c>
      <c r="BJ2214" s="323">
        <v>45382</v>
      </c>
      <c r="BK2214" s="324">
        <v>2183</v>
      </c>
      <c r="BL2214" s="325">
        <v>147.74</v>
      </c>
      <c r="BM2214" s="274">
        <f t="shared" si="640"/>
        <v>0.99051</v>
      </c>
      <c r="BN2214" s="326">
        <f t="shared" si="647"/>
        <v>149.1554855579449</v>
      </c>
      <c r="BO2214" s="296">
        <f t="shared" si="648"/>
        <v>149.1554855579449</v>
      </c>
      <c r="BP2214">
        <f t="shared" si="641"/>
        <v>1</v>
      </c>
      <c r="BR2214" s="332">
        <v>44977</v>
      </c>
      <c r="BS2214" s="2" t="s">
        <v>108</v>
      </c>
      <c r="BT2214" s="2" t="s">
        <v>138</v>
      </c>
      <c r="BU2214" s="323">
        <v>46023</v>
      </c>
      <c r="BV2214" s="323">
        <v>46387</v>
      </c>
      <c r="BW2214" s="324">
        <v>8760</v>
      </c>
      <c r="BX2214" s="325">
        <v>118.49</v>
      </c>
      <c r="BY2214" s="274">
        <f t="shared" si="642"/>
        <v>0.99045000000000005</v>
      </c>
      <c r="BZ2214" s="326">
        <f t="shared" si="649"/>
        <v>119.63249028219495</v>
      </c>
      <c r="CA2214" s="296" t="str">
        <f t="shared" si="650"/>
        <v/>
      </c>
    </row>
    <row r="2215" spans="34:79" x14ac:dyDescent="0.25">
      <c r="AH2215" s="332">
        <v>44615</v>
      </c>
      <c r="AI2215" s="2" t="s">
        <v>108</v>
      </c>
      <c r="AJ2215" s="2" t="s">
        <v>138</v>
      </c>
      <c r="AK2215" s="323">
        <v>46023</v>
      </c>
      <c r="AL2215" s="323">
        <v>46387</v>
      </c>
      <c r="AM2215" s="324">
        <v>8760</v>
      </c>
      <c r="AN2215" s="325">
        <v>92.9</v>
      </c>
      <c r="AO2215" s="274">
        <f t="shared" si="637"/>
        <v>1.0461100000000001</v>
      </c>
      <c r="AP2215" s="326">
        <f t="shared" si="643"/>
        <v>88.805192570570966</v>
      </c>
      <c r="AQ2215" s="296" t="str">
        <f t="shared" si="644"/>
        <v/>
      </c>
      <c r="AS2215" s="332">
        <v>44643</v>
      </c>
      <c r="AT2215" s="2" t="s">
        <v>115</v>
      </c>
      <c r="AU2215" s="2" t="s">
        <v>134</v>
      </c>
      <c r="AV2215" s="323">
        <v>45017</v>
      </c>
      <c r="AW2215" s="323">
        <v>45107</v>
      </c>
      <c r="AX2215" s="324">
        <v>2184</v>
      </c>
      <c r="AY2215" s="325">
        <v>149.01</v>
      </c>
      <c r="AZ2215" s="274">
        <f t="shared" si="638"/>
        <v>1.02458</v>
      </c>
      <c r="BA2215" s="326">
        <f t="shared" si="645"/>
        <v>145.43520271721093</v>
      </c>
      <c r="BB2215" s="296" t="str">
        <f t="shared" si="646"/>
        <v/>
      </c>
      <c r="BC2215" t="str">
        <f t="shared" si="639"/>
        <v/>
      </c>
      <c r="BF2215" s="332">
        <v>45005</v>
      </c>
      <c r="BG2215" s="2" t="s">
        <v>115</v>
      </c>
      <c r="BH2215" s="2" t="s">
        <v>117</v>
      </c>
      <c r="BI2215" s="323">
        <v>45383</v>
      </c>
      <c r="BJ2215" s="323">
        <v>45473</v>
      </c>
      <c r="BK2215" s="324">
        <v>2184</v>
      </c>
      <c r="BL2215" s="325">
        <v>117.19</v>
      </c>
      <c r="BM2215" s="274">
        <f t="shared" si="640"/>
        <v>0.99051</v>
      </c>
      <c r="BN2215" s="326">
        <f t="shared" si="647"/>
        <v>118.31278836155111</v>
      </c>
      <c r="BO2215" s="296">
        <f t="shared" si="648"/>
        <v>118.31278836155111</v>
      </c>
      <c r="BP2215">
        <f t="shared" si="641"/>
        <v>1</v>
      </c>
      <c r="BR2215" s="332">
        <v>44977</v>
      </c>
      <c r="BS2215" s="2" t="s">
        <v>108</v>
      </c>
      <c r="BT2215" s="2" t="s">
        <v>141</v>
      </c>
      <c r="BU2215" s="323">
        <v>46388</v>
      </c>
      <c r="BV2215" s="323">
        <v>46752</v>
      </c>
      <c r="BW2215" s="324">
        <v>8760</v>
      </c>
      <c r="BX2215" s="325">
        <v>114.08</v>
      </c>
      <c r="BY2215" s="274">
        <f t="shared" si="642"/>
        <v>0.99045000000000005</v>
      </c>
      <c r="BZ2215" s="326">
        <f t="shared" si="649"/>
        <v>115.17996870109545</v>
      </c>
      <c r="CA2215" s="296" t="str">
        <f t="shared" si="650"/>
        <v/>
      </c>
    </row>
    <row r="2216" spans="34:79" x14ac:dyDescent="0.25">
      <c r="AH2216" s="332">
        <v>44615</v>
      </c>
      <c r="AI2216" s="2" t="s">
        <v>108</v>
      </c>
      <c r="AJ2216" s="2" t="s">
        <v>141</v>
      </c>
      <c r="AK2216" s="323">
        <v>46388</v>
      </c>
      <c r="AL2216" s="323">
        <v>46752</v>
      </c>
      <c r="AM2216" s="324">
        <v>8760</v>
      </c>
      <c r="AN2216" s="325">
        <v>90.5</v>
      </c>
      <c r="AO2216" s="274">
        <f t="shared" si="637"/>
        <v>1.0461100000000001</v>
      </c>
      <c r="AP2216" s="326">
        <f t="shared" si="643"/>
        <v>86.510978768963099</v>
      </c>
      <c r="AQ2216" s="296" t="str">
        <f t="shared" si="644"/>
        <v/>
      </c>
      <c r="AS2216" s="332">
        <v>44643</v>
      </c>
      <c r="AT2216" s="2" t="s">
        <v>115</v>
      </c>
      <c r="AU2216" s="2" t="s">
        <v>137</v>
      </c>
      <c r="AV2216" s="323">
        <v>45108</v>
      </c>
      <c r="AW2216" s="323">
        <v>45199</v>
      </c>
      <c r="AX2216" s="324">
        <v>2208</v>
      </c>
      <c r="AY2216" s="325">
        <v>140.22999999999999</v>
      </c>
      <c r="AZ2216" s="274">
        <f t="shared" si="638"/>
        <v>1.02458</v>
      </c>
      <c r="BA2216" s="326">
        <f t="shared" si="645"/>
        <v>136.86583770911005</v>
      </c>
      <c r="BB2216" s="296" t="str">
        <f t="shared" si="646"/>
        <v/>
      </c>
      <c r="BC2216" t="str">
        <f t="shared" si="639"/>
        <v/>
      </c>
      <c r="BF2216" s="332">
        <v>45005</v>
      </c>
      <c r="BG2216" s="2" t="s">
        <v>115</v>
      </c>
      <c r="BH2216" s="2" t="s">
        <v>118</v>
      </c>
      <c r="BI2216" s="323">
        <v>45474</v>
      </c>
      <c r="BJ2216" s="323">
        <v>45565</v>
      </c>
      <c r="BK2216" s="324">
        <v>2208</v>
      </c>
      <c r="BL2216" s="325">
        <v>118.65</v>
      </c>
      <c r="BM2216" s="274">
        <f t="shared" si="640"/>
        <v>0.99051</v>
      </c>
      <c r="BN2216" s="326">
        <f t="shared" si="647"/>
        <v>119.78677650907109</v>
      </c>
      <c r="BO2216" s="296">
        <f t="shared" si="648"/>
        <v>119.78677650907109</v>
      </c>
      <c r="BP2216">
        <f t="shared" si="641"/>
        <v>1</v>
      </c>
      <c r="BR2216" s="332">
        <v>44977</v>
      </c>
      <c r="BS2216" s="2" t="s">
        <v>108</v>
      </c>
      <c r="BT2216" s="2" t="s">
        <v>143</v>
      </c>
      <c r="BU2216" s="323">
        <v>46753</v>
      </c>
      <c r="BV2216" s="323">
        <v>47118</v>
      </c>
      <c r="BW2216" s="324">
        <v>8784</v>
      </c>
      <c r="BX2216" s="325">
        <v>109.55</v>
      </c>
      <c r="BY2216" s="274">
        <f t="shared" si="642"/>
        <v>0.99045000000000005</v>
      </c>
      <c r="BZ2216" s="326">
        <f t="shared" si="649"/>
        <v>110.60629007017012</v>
      </c>
      <c r="CA2216" s="296" t="str">
        <f t="shared" si="650"/>
        <v/>
      </c>
    </row>
    <row r="2217" spans="34:79" x14ac:dyDescent="0.25">
      <c r="AH2217" s="332">
        <v>44615</v>
      </c>
      <c r="AI2217" s="2" t="s">
        <v>108</v>
      </c>
      <c r="AJ2217" s="2" t="s">
        <v>143</v>
      </c>
      <c r="AK2217" s="323">
        <v>46753</v>
      </c>
      <c r="AL2217" s="323">
        <v>47118</v>
      </c>
      <c r="AM2217" s="324">
        <v>8784</v>
      </c>
      <c r="AN2217" s="325">
        <v>90.61</v>
      </c>
      <c r="AO2217" s="274">
        <f t="shared" si="637"/>
        <v>1.0461100000000001</v>
      </c>
      <c r="AP2217" s="326">
        <f t="shared" si="643"/>
        <v>86.616130234870127</v>
      </c>
      <c r="AQ2217" s="296" t="str">
        <f t="shared" si="644"/>
        <v/>
      </c>
      <c r="AS2217" s="332">
        <v>44643</v>
      </c>
      <c r="AT2217" s="2" t="s">
        <v>115</v>
      </c>
      <c r="AU2217" s="2" t="s">
        <v>116</v>
      </c>
      <c r="AV2217" s="323">
        <v>45200</v>
      </c>
      <c r="AW2217" s="323">
        <v>45291</v>
      </c>
      <c r="AX2217" s="324">
        <v>2209</v>
      </c>
      <c r="AY2217" s="325">
        <v>166.41</v>
      </c>
      <c r="AZ2217" s="274">
        <f t="shared" si="638"/>
        <v>1.02458</v>
      </c>
      <c r="BA2217" s="326">
        <f t="shared" si="645"/>
        <v>162.41777118429013</v>
      </c>
      <c r="BB2217" s="296" t="str">
        <f t="shared" si="646"/>
        <v/>
      </c>
      <c r="BC2217">
        <f t="shared" si="639"/>
        <v>1</v>
      </c>
      <c r="BF2217" s="332">
        <v>45005</v>
      </c>
      <c r="BG2217" s="2" t="s">
        <v>115</v>
      </c>
      <c r="BH2217" s="2" t="s">
        <v>140</v>
      </c>
      <c r="BI2217" s="323">
        <v>45566</v>
      </c>
      <c r="BJ2217" s="323">
        <v>45657</v>
      </c>
      <c r="BK2217" s="324">
        <v>2209</v>
      </c>
      <c r="BL2217" s="325">
        <v>137.47</v>
      </c>
      <c r="BM2217" s="274">
        <f t="shared" si="640"/>
        <v>0.99051</v>
      </c>
      <c r="BN2217" s="326">
        <f t="shared" si="647"/>
        <v>138.7870894791572</v>
      </c>
      <c r="BO2217" s="296" t="str">
        <f t="shared" si="648"/>
        <v/>
      </c>
      <c r="BP2217" t="str">
        <f t="shared" si="641"/>
        <v/>
      </c>
      <c r="BR2217" s="332">
        <v>44977</v>
      </c>
      <c r="BS2217" s="2" t="s">
        <v>108</v>
      </c>
      <c r="BT2217" s="2" t="s">
        <v>146</v>
      </c>
      <c r="BU2217" s="323">
        <v>47119</v>
      </c>
      <c r="BV2217" s="323">
        <v>47483</v>
      </c>
      <c r="BW2217" s="324">
        <v>8760</v>
      </c>
      <c r="BX2217" s="325">
        <v>108.24</v>
      </c>
      <c r="BY2217" s="274">
        <f t="shared" si="642"/>
        <v>0.99045000000000005</v>
      </c>
      <c r="BZ2217" s="326">
        <f t="shared" si="649"/>
        <v>109.28365894290472</v>
      </c>
      <c r="CA2217" s="296" t="str">
        <f t="shared" si="650"/>
        <v/>
      </c>
    </row>
    <row r="2218" spans="34:79" x14ac:dyDescent="0.25">
      <c r="AH2218" s="332">
        <v>44615</v>
      </c>
      <c r="AI2218" s="2" t="s">
        <v>108</v>
      </c>
      <c r="AJ2218" s="2" t="s">
        <v>146</v>
      </c>
      <c r="AK2218" s="323">
        <v>47119</v>
      </c>
      <c r="AL2218" s="323">
        <v>47483</v>
      </c>
      <c r="AM2218" s="324">
        <v>8760</v>
      </c>
      <c r="AN2218" s="325">
        <v>89.97</v>
      </c>
      <c r="AO2218" s="274">
        <f t="shared" si="637"/>
        <v>1.0461100000000001</v>
      </c>
      <c r="AP2218" s="326">
        <f t="shared" si="643"/>
        <v>86.004339887774705</v>
      </c>
      <c r="AQ2218" s="296" t="str">
        <f t="shared" si="644"/>
        <v/>
      </c>
      <c r="AS2218" s="332">
        <v>44643</v>
      </c>
      <c r="AT2218" s="2" t="s">
        <v>115</v>
      </c>
      <c r="AU2218" s="2" t="s">
        <v>111</v>
      </c>
      <c r="AV2218" s="323">
        <v>45292</v>
      </c>
      <c r="AW2218" s="323">
        <v>45382</v>
      </c>
      <c r="AX2218" s="324">
        <v>2183</v>
      </c>
      <c r="AY2218" s="325">
        <v>162.15</v>
      </c>
      <c r="AZ2218" s="274">
        <f t="shared" si="638"/>
        <v>1.02458</v>
      </c>
      <c r="BA2218" s="326">
        <f t="shared" si="645"/>
        <v>158.2599699389018</v>
      </c>
      <c r="BB2218" s="296" t="str">
        <f t="shared" si="646"/>
        <v/>
      </c>
      <c r="BC2218">
        <f t="shared" si="639"/>
        <v>1</v>
      </c>
      <c r="BF2218" s="332">
        <v>45005</v>
      </c>
      <c r="BG2218" s="2" t="s">
        <v>115</v>
      </c>
      <c r="BH2218" s="2" t="s">
        <v>135</v>
      </c>
      <c r="BI2218" s="323">
        <v>45658</v>
      </c>
      <c r="BJ2218" s="323">
        <v>45747</v>
      </c>
      <c r="BK2218" s="324">
        <v>2159</v>
      </c>
      <c r="BL2218" s="325">
        <v>139.66</v>
      </c>
      <c r="BM2218" s="274">
        <f t="shared" si="640"/>
        <v>0.99051</v>
      </c>
      <c r="BN2218" s="326">
        <f t="shared" si="647"/>
        <v>140.99807170043715</v>
      </c>
      <c r="BO2218" s="296" t="str">
        <f t="shared" si="648"/>
        <v/>
      </c>
      <c r="BP2218" t="str">
        <f t="shared" si="641"/>
        <v/>
      </c>
      <c r="BR2218" s="332">
        <v>44977</v>
      </c>
      <c r="BS2218" s="2" t="s">
        <v>108</v>
      </c>
      <c r="BT2218" s="2" t="s">
        <v>149</v>
      </c>
      <c r="BU2218" s="323">
        <v>47484</v>
      </c>
      <c r="BV2218" s="323">
        <v>47848</v>
      </c>
      <c r="BW2218" s="324">
        <v>8760</v>
      </c>
      <c r="BX2218" s="325">
        <v>109.33</v>
      </c>
      <c r="BY2218" s="274">
        <f t="shared" si="642"/>
        <v>0.99045000000000005</v>
      </c>
      <c r="BZ2218" s="326">
        <f t="shared" si="649"/>
        <v>110.38416881215608</v>
      </c>
      <c r="CA2218" s="296" t="str">
        <f t="shared" si="650"/>
        <v/>
      </c>
    </row>
    <row r="2219" spans="34:79" x14ac:dyDescent="0.25">
      <c r="AH2219" s="332">
        <v>44615</v>
      </c>
      <c r="AI2219" s="2" t="s">
        <v>108</v>
      </c>
      <c r="AJ2219" s="2" t="s">
        <v>149</v>
      </c>
      <c r="AK2219" s="323">
        <v>47484</v>
      </c>
      <c r="AL2219" s="323">
        <v>47848</v>
      </c>
      <c r="AM2219" s="324">
        <v>8760</v>
      </c>
      <c r="AN2219" s="325">
        <v>89.41</v>
      </c>
      <c r="AO2219" s="274">
        <f t="shared" si="637"/>
        <v>1.0461100000000001</v>
      </c>
      <c r="AP2219" s="326">
        <f t="shared" si="643"/>
        <v>85.469023334066193</v>
      </c>
      <c r="AQ2219" s="296" t="str">
        <f t="shared" si="644"/>
        <v/>
      </c>
      <c r="AS2219" s="332">
        <v>44643</v>
      </c>
      <c r="AT2219" s="2" t="s">
        <v>115</v>
      </c>
      <c r="AU2219" s="2" t="s">
        <v>117</v>
      </c>
      <c r="AV2219" s="323">
        <v>45383</v>
      </c>
      <c r="AW2219" s="323">
        <v>45473</v>
      </c>
      <c r="AX2219" s="324">
        <v>2184</v>
      </c>
      <c r="AY2219" s="325">
        <v>103.82</v>
      </c>
      <c r="AZ2219" s="274">
        <f t="shared" si="638"/>
        <v>1.02458</v>
      </c>
      <c r="BA2219" s="326">
        <f t="shared" si="645"/>
        <v>101.32932518690585</v>
      </c>
      <c r="BB2219" s="296" t="str">
        <f t="shared" si="646"/>
        <v/>
      </c>
      <c r="BC2219">
        <f t="shared" si="639"/>
        <v>1</v>
      </c>
      <c r="BF2219" s="332">
        <v>45005</v>
      </c>
      <c r="BG2219" s="2" t="s">
        <v>115</v>
      </c>
      <c r="BH2219" s="2" t="s">
        <v>145</v>
      </c>
      <c r="BI2219" s="323">
        <v>45748</v>
      </c>
      <c r="BJ2219" s="323">
        <v>45838</v>
      </c>
      <c r="BK2219" s="324">
        <v>2184</v>
      </c>
      <c r="BL2219" s="325">
        <v>91.75</v>
      </c>
      <c r="BM2219" s="274">
        <f t="shared" si="640"/>
        <v>0.99051</v>
      </c>
      <c r="BN2219" s="326">
        <f t="shared" si="647"/>
        <v>92.629049681477213</v>
      </c>
      <c r="BO2219" s="296" t="str">
        <f t="shared" si="648"/>
        <v/>
      </c>
      <c r="BP2219" t="str">
        <f t="shared" si="641"/>
        <v/>
      </c>
      <c r="BR2219" s="332">
        <v>44977</v>
      </c>
      <c r="BS2219" s="2" t="s">
        <v>108</v>
      </c>
      <c r="BT2219" s="2" t="s">
        <v>153</v>
      </c>
      <c r="BU2219" s="323">
        <v>47849</v>
      </c>
      <c r="BV2219" s="323">
        <v>48213</v>
      </c>
      <c r="BW2219" s="324">
        <v>8760</v>
      </c>
      <c r="BX2219" s="325">
        <v>109.41</v>
      </c>
      <c r="BY2219" s="274">
        <f t="shared" si="642"/>
        <v>0.99045000000000005</v>
      </c>
      <c r="BZ2219" s="326">
        <f t="shared" si="649"/>
        <v>110.46494017870664</v>
      </c>
      <c r="CA2219" s="296" t="str">
        <f t="shared" si="650"/>
        <v/>
      </c>
    </row>
    <row r="2220" spans="34:79" x14ac:dyDescent="0.25">
      <c r="AH2220" s="332">
        <v>44615</v>
      </c>
      <c r="AI2220" s="2" t="s">
        <v>108</v>
      </c>
      <c r="AJ2220" s="2" t="s">
        <v>153</v>
      </c>
      <c r="AK2220" s="323">
        <v>47849</v>
      </c>
      <c r="AL2220" s="323">
        <v>48213</v>
      </c>
      <c r="AM2220" s="324">
        <v>8760</v>
      </c>
      <c r="AN2220" s="325">
        <v>88.84</v>
      </c>
      <c r="AO2220" s="274">
        <f t="shared" si="637"/>
        <v>1.0461100000000001</v>
      </c>
      <c r="AP2220" s="326">
        <f t="shared" si="643"/>
        <v>84.924147556184337</v>
      </c>
      <c r="AQ2220" s="296" t="str">
        <f t="shared" si="644"/>
        <v/>
      </c>
      <c r="AS2220" s="332">
        <v>44643</v>
      </c>
      <c r="AT2220" s="2" t="s">
        <v>115</v>
      </c>
      <c r="AU2220" s="2" t="s">
        <v>118</v>
      </c>
      <c r="AV2220" s="323">
        <v>45474</v>
      </c>
      <c r="AW2220" s="323">
        <v>45565</v>
      </c>
      <c r="AX2220" s="324">
        <v>2208</v>
      </c>
      <c r="AY2220" s="325">
        <v>99.05</v>
      </c>
      <c r="AZ2220" s="274">
        <f t="shared" si="638"/>
        <v>1.02458</v>
      </c>
      <c r="BA2220" s="326">
        <f t="shared" si="645"/>
        <v>96.673759003689312</v>
      </c>
      <c r="BB2220" s="296" t="str">
        <f t="shared" si="646"/>
        <v/>
      </c>
      <c r="BC2220">
        <f t="shared" si="639"/>
        <v>1</v>
      </c>
      <c r="BF2220" s="332">
        <v>45005</v>
      </c>
      <c r="BG2220" s="2" t="s">
        <v>115</v>
      </c>
      <c r="BH2220" s="2" t="s">
        <v>148</v>
      </c>
      <c r="BI2220" s="323">
        <v>45839</v>
      </c>
      <c r="BJ2220" s="323">
        <v>45930</v>
      </c>
      <c r="BK2220" s="324">
        <v>2208</v>
      </c>
      <c r="BL2220" s="325">
        <v>91.81</v>
      </c>
      <c r="BM2220" s="274">
        <f t="shared" si="640"/>
        <v>0.99051</v>
      </c>
      <c r="BN2220" s="326">
        <f t="shared" si="647"/>
        <v>92.689624536854751</v>
      </c>
      <c r="BO2220" s="296" t="str">
        <f t="shared" si="648"/>
        <v/>
      </c>
      <c r="BP2220" t="str">
        <f t="shared" si="641"/>
        <v/>
      </c>
      <c r="BR2220" s="332">
        <v>44977</v>
      </c>
      <c r="BS2220" s="2" t="s">
        <v>108</v>
      </c>
      <c r="BT2220" s="2" t="s">
        <v>155</v>
      </c>
      <c r="BU2220" s="323">
        <v>48214</v>
      </c>
      <c r="BV2220" s="323">
        <v>48579</v>
      </c>
      <c r="BW2220" s="324">
        <v>8784</v>
      </c>
      <c r="BX2220" s="325">
        <v>109.46</v>
      </c>
      <c r="BY2220" s="274">
        <f t="shared" si="642"/>
        <v>0.99045000000000005</v>
      </c>
      <c r="BZ2220" s="326">
        <f t="shared" si="649"/>
        <v>110.51542228280074</v>
      </c>
      <c r="CA2220" s="296" t="str">
        <f t="shared" si="650"/>
        <v/>
      </c>
    </row>
    <row r="2221" spans="34:79" x14ac:dyDescent="0.25">
      <c r="AH2221" s="332">
        <v>44615</v>
      </c>
      <c r="AI2221" s="2" t="s">
        <v>108</v>
      </c>
      <c r="AJ2221" s="2" t="s">
        <v>155</v>
      </c>
      <c r="AK2221" s="323">
        <v>48214</v>
      </c>
      <c r="AL2221" s="323">
        <v>48579</v>
      </c>
      <c r="AM2221" s="324">
        <v>8784</v>
      </c>
      <c r="AN2221" s="325">
        <v>88.26</v>
      </c>
      <c r="AO2221" s="274">
        <f t="shared" si="637"/>
        <v>1.0461100000000001</v>
      </c>
      <c r="AP2221" s="326">
        <f t="shared" si="643"/>
        <v>84.369712554129109</v>
      </c>
      <c r="AQ2221" s="296" t="str">
        <f t="shared" si="644"/>
        <v/>
      </c>
      <c r="AS2221" s="332">
        <v>44643</v>
      </c>
      <c r="AT2221" s="2" t="s">
        <v>115</v>
      </c>
      <c r="AU2221" s="2" t="s">
        <v>140</v>
      </c>
      <c r="AV2221" s="323">
        <v>45566</v>
      </c>
      <c r="AW2221" s="323">
        <v>45657</v>
      </c>
      <c r="AX2221" s="324">
        <v>2209</v>
      </c>
      <c r="AY2221" s="325">
        <v>123.23</v>
      </c>
      <c r="AZ2221" s="274">
        <f t="shared" si="638"/>
        <v>1.02458</v>
      </c>
      <c r="BA2221" s="326">
        <f t="shared" si="645"/>
        <v>120.27367311483729</v>
      </c>
      <c r="BB2221" s="296" t="str">
        <f t="shared" si="646"/>
        <v/>
      </c>
      <c r="BC2221" t="str">
        <f t="shared" si="639"/>
        <v/>
      </c>
      <c r="BF2221" s="332">
        <v>45005</v>
      </c>
      <c r="BG2221" s="2" t="s">
        <v>115</v>
      </c>
      <c r="BH2221" s="2" t="s">
        <v>152</v>
      </c>
      <c r="BI2221" s="323">
        <v>45931</v>
      </c>
      <c r="BJ2221" s="323">
        <v>46022</v>
      </c>
      <c r="BK2221" s="324">
        <v>2209</v>
      </c>
      <c r="BL2221" s="325">
        <v>119.1</v>
      </c>
      <c r="BM2221" s="274">
        <f t="shared" si="640"/>
        <v>0.99051</v>
      </c>
      <c r="BN2221" s="326">
        <f t="shared" si="647"/>
        <v>120.24108792440258</v>
      </c>
      <c r="BO2221" s="296" t="str">
        <f t="shared" si="648"/>
        <v/>
      </c>
      <c r="BP2221" t="str">
        <f t="shared" si="641"/>
        <v/>
      </c>
      <c r="BR2221" s="332">
        <v>44977</v>
      </c>
      <c r="BS2221" s="2" t="s">
        <v>108</v>
      </c>
      <c r="BT2221" s="2" t="s">
        <v>158</v>
      </c>
      <c r="BU2221" s="323">
        <v>48580</v>
      </c>
      <c r="BV2221" s="323">
        <v>48944</v>
      </c>
      <c r="BW2221" s="324">
        <v>8760</v>
      </c>
      <c r="BX2221" s="325">
        <v>109.79</v>
      </c>
      <c r="BY2221" s="274">
        <f t="shared" si="642"/>
        <v>0.99045000000000005</v>
      </c>
      <c r="BZ2221" s="326">
        <f t="shared" si="649"/>
        <v>110.8486041698218</v>
      </c>
      <c r="CA2221" s="296" t="str">
        <f t="shared" si="650"/>
        <v/>
      </c>
    </row>
    <row r="2222" spans="34:79" x14ac:dyDescent="0.25">
      <c r="AH2222" s="332">
        <v>44614</v>
      </c>
      <c r="AI2222" s="2" t="s">
        <v>108</v>
      </c>
      <c r="AJ2222" s="2" t="s">
        <v>110</v>
      </c>
      <c r="AK2222" s="323">
        <v>44927</v>
      </c>
      <c r="AL2222" s="323">
        <v>45291</v>
      </c>
      <c r="AM2222" s="324">
        <v>8760</v>
      </c>
      <c r="AN2222" s="325">
        <v>147.97999999999999</v>
      </c>
      <c r="AO2222" s="274">
        <f t="shared" si="637"/>
        <v>1.0461100000000001</v>
      </c>
      <c r="AP2222" s="326">
        <f t="shared" si="643"/>
        <v>141.45739931747138</v>
      </c>
      <c r="AQ2222" s="296" t="str">
        <f t="shared" si="644"/>
        <v/>
      </c>
      <c r="AS2222" s="332">
        <v>44642</v>
      </c>
      <c r="AT2222" s="2" t="s">
        <v>115</v>
      </c>
      <c r="AU2222" s="2" t="s">
        <v>201</v>
      </c>
      <c r="AV2222" s="323">
        <v>44652</v>
      </c>
      <c r="AW2222" s="323">
        <v>44742</v>
      </c>
      <c r="AX2222" s="324">
        <v>2184</v>
      </c>
      <c r="AY2222" s="325">
        <v>220.22</v>
      </c>
      <c r="AZ2222" s="274">
        <f t="shared" si="638"/>
        <v>1.02458</v>
      </c>
      <c r="BA2222" s="326">
        <f t="shared" si="645"/>
        <v>214.93685217357356</v>
      </c>
      <c r="BB2222" s="296" t="str">
        <f t="shared" si="646"/>
        <v/>
      </c>
      <c r="BC2222" t="str">
        <f t="shared" si="639"/>
        <v/>
      </c>
      <c r="BF2222" s="332">
        <v>45002</v>
      </c>
      <c r="BG2222" s="2" t="s">
        <v>115</v>
      </c>
      <c r="BH2222" s="2" t="s">
        <v>134</v>
      </c>
      <c r="BI2222" s="323">
        <v>45017</v>
      </c>
      <c r="BJ2222" s="323">
        <v>45107</v>
      </c>
      <c r="BK2222" s="324">
        <v>2184</v>
      </c>
      <c r="BL2222" s="325">
        <v>110.11</v>
      </c>
      <c r="BM2222" s="274">
        <f t="shared" si="640"/>
        <v>0.99051</v>
      </c>
      <c r="BN2222" s="326">
        <f t="shared" si="647"/>
        <v>111.16495542700225</v>
      </c>
      <c r="BO2222" s="296" t="str">
        <f t="shared" si="648"/>
        <v/>
      </c>
      <c r="BP2222" t="str">
        <f t="shared" si="641"/>
        <v/>
      </c>
      <c r="BR2222" s="332">
        <v>44974</v>
      </c>
      <c r="BS2222" s="2" t="s">
        <v>108</v>
      </c>
      <c r="BT2222" s="2" t="s">
        <v>111</v>
      </c>
      <c r="BU2222" s="323">
        <v>45292</v>
      </c>
      <c r="BV2222" s="323">
        <v>45657</v>
      </c>
      <c r="BW2222" s="324">
        <v>8784</v>
      </c>
      <c r="BX2222" s="325">
        <v>159.19999999999999</v>
      </c>
      <c r="BY2222" s="274">
        <f t="shared" si="642"/>
        <v>0.99045000000000005</v>
      </c>
      <c r="BZ2222" s="326">
        <f t="shared" si="649"/>
        <v>160.73501943561007</v>
      </c>
      <c r="CA2222" s="296">
        <f t="shared" si="650"/>
        <v>160.73501943561007</v>
      </c>
    </row>
    <row r="2223" spans="34:79" x14ac:dyDescent="0.25">
      <c r="AH2223" s="332">
        <v>44614</v>
      </c>
      <c r="AI2223" s="2" t="s">
        <v>108</v>
      </c>
      <c r="AJ2223" s="2" t="s">
        <v>111</v>
      </c>
      <c r="AK2223" s="323">
        <v>45292</v>
      </c>
      <c r="AL2223" s="323">
        <v>45657</v>
      </c>
      <c r="AM2223" s="324">
        <v>8784</v>
      </c>
      <c r="AN2223" s="325">
        <v>112</v>
      </c>
      <c r="AO2223" s="274">
        <f t="shared" si="637"/>
        <v>1.0461100000000001</v>
      </c>
      <c r="AP2223" s="326">
        <f t="shared" si="643"/>
        <v>107.06331074170019</v>
      </c>
      <c r="AQ2223" s="296">
        <f t="shared" si="644"/>
        <v>107.06331074170019</v>
      </c>
      <c r="AS2223" s="332">
        <v>44642</v>
      </c>
      <c r="AT2223" s="2" t="s">
        <v>115</v>
      </c>
      <c r="AU2223" s="2" t="s">
        <v>200</v>
      </c>
      <c r="AV2223" s="323">
        <v>44743</v>
      </c>
      <c r="AW2223" s="323">
        <v>44834</v>
      </c>
      <c r="AX2223" s="324">
        <v>2208</v>
      </c>
      <c r="AY2223" s="325">
        <v>230.61</v>
      </c>
      <c r="AZ2223" s="274">
        <f t="shared" si="638"/>
        <v>1.02458</v>
      </c>
      <c r="BA2223" s="326">
        <f t="shared" si="645"/>
        <v>225.07759276972027</v>
      </c>
      <c r="BB2223" s="296" t="str">
        <f t="shared" si="646"/>
        <v/>
      </c>
      <c r="BC2223" t="str">
        <f t="shared" si="639"/>
        <v/>
      </c>
      <c r="BF2223" s="332">
        <v>45002</v>
      </c>
      <c r="BG2223" s="2" t="s">
        <v>115</v>
      </c>
      <c r="BH2223" s="2" t="s">
        <v>137</v>
      </c>
      <c r="BI2223" s="323">
        <v>45108</v>
      </c>
      <c r="BJ2223" s="323">
        <v>45199</v>
      </c>
      <c r="BK2223" s="324">
        <v>2208</v>
      </c>
      <c r="BL2223" s="325">
        <v>126.14</v>
      </c>
      <c r="BM2223" s="274">
        <f t="shared" si="640"/>
        <v>0.99051</v>
      </c>
      <c r="BN2223" s="326">
        <f t="shared" si="647"/>
        <v>127.34853762203309</v>
      </c>
      <c r="BO2223" s="296" t="str">
        <f t="shared" si="648"/>
        <v/>
      </c>
      <c r="BP2223" t="str">
        <f t="shared" si="641"/>
        <v/>
      </c>
      <c r="BR2223" s="332">
        <v>44974</v>
      </c>
      <c r="BS2223" s="2" t="s">
        <v>108</v>
      </c>
      <c r="BT2223" s="2" t="s">
        <v>135</v>
      </c>
      <c r="BU2223" s="323">
        <v>45658</v>
      </c>
      <c r="BV2223" s="323">
        <v>46022</v>
      </c>
      <c r="BW2223" s="324">
        <v>8760</v>
      </c>
      <c r="BX2223" s="325">
        <v>129.07</v>
      </c>
      <c r="BY2223" s="274">
        <f t="shared" si="642"/>
        <v>0.99045000000000005</v>
      </c>
      <c r="BZ2223" s="326">
        <f t="shared" si="649"/>
        <v>130.31450350850622</v>
      </c>
      <c r="CA2223" s="296" t="str">
        <f t="shared" si="650"/>
        <v/>
      </c>
    </row>
    <row r="2224" spans="34:79" x14ac:dyDescent="0.25">
      <c r="AH2224" s="332">
        <v>44614</v>
      </c>
      <c r="AI2224" s="2" t="s">
        <v>108</v>
      </c>
      <c r="AJ2224" s="2" t="s">
        <v>135</v>
      </c>
      <c r="AK2224" s="323">
        <v>45658</v>
      </c>
      <c r="AL2224" s="323">
        <v>46022</v>
      </c>
      <c r="AM2224" s="324">
        <v>8760</v>
      </c>
      <c r="AN2224" s="325">
        <v>97.68</v>
      </c>
      <c r="AO2224" s="274">
        <f t="shared" si="637"/>
        <v>1.0461100000000001</v>
      </c>
      <c r="AP2224" s="326">
        <f t="shared" si="643"/>
        <v>93.374501725439956</v>
      </c>
      <c r="AQ2224" s="296" t="str">
        <f t="shared" si="644"/>
        <v/>
      </c>
      <c r="AS2224" s="332">
        <v>44642</v>
      </c>
      <c r="AT2224" s="2" t="s">
        <v>115</v>
      </c>
      <c r="AU2224" s="2" t="s">
        <v>186</v>
      </c>
      <c r="AV2224" s="323">
        <v>44835</v>
      </c>
      <c r="AW2224" s="323">
        <v>44926</v>
      </c>
      <c r="AX2224" s="324">
        <v>2209</v>
      </c>
      <c r="AY2224" s="325">
        <v>232.45</v>
      </c>
      <c r="AZ2224" s="274">
        <f t="shared" si="638"/>
        <v>1.02458</v>
      </c>
      <c r="BA2224" s="326">
        <f t="shared" si="645"/>
        <v>226.87345058462978</v>
      </c>
      <c r="BB2224" s="296" t="str">
        <f t="shared" si="646"/>
        <v/>
      </c>
      <c r="BC2224" t="str">
        <f t="shared" si="639"/>
        <v/>
      </c>
      <c r="BF2224" s="332">
        <v>45002</v>
      </c>
      <c r="BG2224" s="2" t="s">
        <v>115</v>
      </c>
      <c r="BH2224" s="2" t="s">
        <v>116</v>
      </c>
      <c r="BI2224" s="323">
        <v>45200</v>
      </c>
      <c r="BJ2224" s="323">
        <v>45291</v>
      </c>
      <c r="BK2224" s="324">
        <v>2209</v>
      </c>
      <c r="BL2224" s="325">
        <v>147.78</v>
      </c>
      <c r="BM2224" s="274">
        <f t="shared" si="640"/>
        <v>0.99051</v>
      </c>
      <c r="BN2224" s="326">
        <f t="shared" si="647"/>
        <v>149.19586879486326</v>
      </c>
      <c r="BO2224" s="296">
        <f t="shared" si="648"/>
        <v>149.19586879486326</v>
      </c>
      <c r="BP2224">
        <f t="shared" si="641"/>
        <v>1</v>
      </c>
      <c r="BR2224" s="332">
        <v>44974</v>
      </c>
      <c r="BS2224" s="2" t="s">
        <v>108</v>
      </c>
      <c r="BT2224" s="2" t="s">
        <v>138</v>
      </c>
      <c r="BU2224" s="323">
        <v>46023</v>
      </c>
      <c r="BV2224" s="323">
        <v>46387</v>
      </c>
      <c r="BW2224" s="324">
        <v>8760</v>
      </c>
      <c r="BX2224" s="325">
        <v>119</v>
      </c>
      <c r="BY2224" s="274">
        <f t="shared" si="642"/>
        <v>0.99045000000000005</v>
      </c>
      <c r="BZ2224" s="326">
        <f t="shared" si="649"/>
        <v>120.14740774395476</v>
      </c>
      <c r="CA2224" s="296" t="str">
        <f t="shared" si="650"/>
        <v/>
      </c>
    </row>
    <row r="2225" spans="34:79" x14ac:dyDescent="0.25">
      <c r="AH2225" s="332">
        <v>44614</v>
      </c>
      <c r="AI2225" s="2" t="s">
        <v>108</v>
      </c>
      <c r="AJ2225" s="2" t="s">
        <v>138</v>
      </c>
      <c r="AK2225" s="323">
        <v>46023</v>
      </c>
      <c r="AL2225" s="323">
        <v>46387</v>
      </c>
      <c r="AM2225" s="324">
        <v>8760</v>
      </c>
      <c r="AN2225" s="325">
        <v>91.75</v>
      </c>
      <c r="AO2225" s="274">
        <f t="shared" si="637"/>
        <v>1.0461100000000001</v>
      </c>
      <c r="AP2225" s="326">
        <f t="shared" si="643"/>
        <v>87.705881790633867</v>
      </c>
      <c r="AQ2225" s="296" t="str">
        <f t="shared" si="644"/>
        <v/>
      </c>
      <c r="AS2225" s="332">
        <v>44642</v>
      </c>
      <c r="AT2225" s="2" t="s">
        <v>115</v>
      </c>
      <c r="AU2225" s="2" t="s">
        <v>110</v>
      </c>
      <c r="AV2225" s="323">
        <v>44927</v>
      </c>
      <c r="AW2225" s="323">
        <v>45016</v>
      </c>
      <c r="AX2225" s="324">
        <v>2159</v>
      </c>
      <c r="AY2225" s="325">
        <v>212.95</v>
      </c>
      <c r="AZ2225" s="274">
        <f t="shared" si="638"/>
        <v>1.02458</v>
      </c>
      <c r="BA2225" s="326">
        <f t="shared" si="645"/>
        <v>207.8412617853169</v>
      </c>
      <c r="BB2225" s="296" t="str">
        <f t="shared" si="646"/>
        <v/>
      </c>
      <c r="BC2225" t="str">
        <f t="shared" si="639"/>
        <v/>
      </c>
      <c r="BF2225" s="332">
        <v>45002</v>
      </c>
      <c r="BG2225" s="2" t="s">
        <v>115</v>
      </c>
      <c r="BH2225" s="2" t="s">
        <v>111</v>
      </c>
      <c r="BI2225" s="323">
        <v>45292</v>
      </c>
      <c r="BJ2225" s="323">
        <v>45382</v>
      </c>
      <c r="BK2225" s="324">
        <v>2183</v>
      </c>
      <c r="BL2225" s="325">
        <v>153.68</v>
      </c>
      <c r="BM2225" s="274">
        <f t="shared" si="640"/>
        <v>0.99051</v>
      </c>
      <c r="BN2225" s="326">
        <f t="shared" si="647"/>
        <v>155.15239624032066</v>
      </c>
      <c r="BO2225" s="296">
        <f t="shared" si="648"/>
        <v>155.15239624032066</v>
      </c>
      <c r="BP2225">
        <f t="shared" si="641"/>
        <v>1</v>
      </c>
      <c r="BR2225" s="332">
        <v>44974</v>
      </c>
      <c r="BS2225" s="2" t="s">
        <v>108</v>
      </c>
      <c r="BT2225" s="2" t="s">
        <v>141</v>
      </c>
      <c r="BU2225" s="323">
        <v>46388</v>
      </c>
      <c r="BV2225" s="323">
        <v>46752</v>
      </c>
      <c r="BW2225" s="324">
        <v>8760</v>
      </c>
      <c r="BX2225" s="325">
        <v>114.63</v>
      </c>
      <c r="BY2225" s="274">
        <f t="shared" si="642"/>
        <v>0.99045000000000005</v>
      </c>
      <c r="BZ2225" s="326">
        <f t="shared" si="649"/>
        <v>115.73527184613053</v>
      </c>
      <c r="CA2225" s="296" t="str">
        <f t="shared" si="650"/>
        <v/>
      </c>
    </row>
    <row r="2226" spans="34:79" x14ac:dyDescent="0.25">
      <c r="AH2226" s="332">
        <v>44614</v>
      </c>
      <c r="AI2226" s="2" t="s">
        <v>108</v>
      </c>
      <c r="AJ2226" s="2" t="s">
        <v>141</v>
      </c>
      <c r="AK2226" s="323">
        <v>46388</v>
      </c>
      <c r="AL2226" s="323">
        <v>46752</v>
      </c>
      <c r="AM2226" s="324">
        <v>8760</v>
      </c>
      <c r="AN2226" s="325">
        <v>89.27</v>
      </c>
      <c r="AO2226" s="274">
        <f t="shared" si="637"/>
        <v>1.0461100000000001</v>
      </c>
      <c r="AP2226" s="326">
        <f t="shared" si="643"/>
        <v>85.335194195639076</v>
      </c>
      <c r="AQ2226" s="296" t="str">
        <f t="shared" si="644"/>
        <v/>
      </c>
      <c r="AS2226" s="332">
        <v>44642</v>
      </c>
      <c r="AT2226" s="2" t="s">
        <v>115</v>
      </c>
      <c r="AU2226" s="2" t="s">
        <v>134</v>
      </c>
      <c r="AV2226" s="323">
        <v>45017</v>
      </c>
      <c r="AW2226" s="323">
        <v>45107</v>
      </c>
      <c r="AX2226" s="324">
        <v>2184</v>
      </c>
      <c r="AY2226" s="325">
        <v>144.88999999999999</v>
      </c>
      <c r="AZ2226" s="274">
        <f t="shared" si="638"/>
        <v>1.02458</v>
      </c>
      <c r="BA2226" s="326">
        <f t="shared" si="645"/>
        <v>141.41404282730483</v>
      </c>
      <c r="BB2226" s="296" t="str">
        <f t="shared" si="646"/>
        <v/>
      </c>
      <c r="BC2226" t="str">
        <f t="shared" si="639"/>
        <v/>
      </c>
      <c r="BF2226" s="332">
        <v>45002</v>
      </c>
      <c r="BG2226" s="2" t="s">
        <v>115</v>
      </c>
      <c r="BH2226" s="2" t="s">
        <v>117</v>
      </c>
      <c r="BI2226" s="323">
        <v>45383</v>
      </c>
      <c r="BJ2226" s="323">
        <v>45473</v>
      </c>
      <c r="BK2226" s="324">
        <v>2184</v>
      </c>
      <c r="BL2226" s="325">
        <v>121.51</v>
      </c>
      <c r="BM2226" s="274">
        <f t="shared" si="640"/>
        <v>0.99051</v>
      </c>
      <c r="BN2226" s="326">
        <f t="shared" si="647"/>
        <v>122.67417794873349</v>
      </c>
      <c r="BO2226" s="296">
        <f t="shared" si="648"/>
        <v>122.67417794873349</v>
      </c>
      <c r="BP2226">
        <f t="shared" si="641"/>
        <v>1</v>
      </c>
      <c r="BR2226" s="332">
        <v>44974</v>
      </c>
      <c r="BS2226" s="2" t="s">
        <v>108</v>
      </c>
      <c r="BT2226" s="2" t="s">
        <v>143</v>
      </c>
      <c r="BU2226" s="323">
        <v>46753</v>
      </c>
      <c r="BV2226" s="323">
        <v>47118</v>
      </c>
      <c r="BW2226" s="324">
        <v>8784</v>
      </c>
      <c r="BX2226" s="325">
        <v>110.1</v>
      </c>
      <c r="BY2226" s="274">
        <f t="shared" si="642"/>
        <v>0.99045000000000005</v>
      </c>
      <c r="BZ2226" s="326">
        <f t="shared" si="649"/>
        <v>111.1615932152052</v>
      </c>
      <c r="CA2226" s="296" t="str">
        <f t="shared" si="650"/>
        <v/>
      </c>
    </row>
    <row r="2227" spans="34:79" x14ac:dyDescent="0.25">
      <c r="AH2227" s="332">
        <v>44614</v>
      </c>
      <c r="AI2227" s="2" t="s">
        <v>108</v>
      </c>
      <c r="AJ2227" s="2" t="s">
        <v>143</v>
      </c>
      <c r="AK2227" s="323">
        <v>46753</v>
      </c>
      <c r="AL2227" s="323">
        <v>47118</v>
      </c>
      <c r="AM2227" s="324">
        <v>8784</v>
      </c>
      <c r="AN2227" s="325">
        <v>89.46</v>
      </c>
      <c r="AO2227" s="274">
        <f t="shared" si="637"/>
        <v>1.0461100000000001</v>
      </c>
      <c r="AP2227" s="326">
        <f t="shared" si="643"/>
        <v>85.516819454933028</v>
      </c>
      <c r="AQ2227" s="296" t="str">
        <f t="shared" si="644"/>
        <v/>
      </c>
      <c r="AS2227" s="332">
        <v>44642</v>
      </c>
      <c r="AT2227" s="2" t="s">
        <v>115</v>
      </c>
      <c r="AU2227" s="2" t="s">
        <v>137</v>
      </c>
      <c r="AV2227" s="323">
        <v>45108</v>
      </c>
      <c r="AW2227" s="323">
        <v>45199</v>
      </c>
      <c r="AX2227" s="324">
        <v>2208</v>
      </c>
      <c r="AY2227" s="325">
        <v>134.81</v>
      </c>
      <c r="AZ2227" s="274">
        <f t="shared" si="638"/>
        <v>1.02458</v>
      </c>
      <c r="BA2227" s="326">
        <f t="shared" si="645"/>
        <v>131.57586523258311</v>
      </c>
      <c r="BB2227" s="296" t="str">
        <f t="shared" si="646"/>
        <v/>
      </c>
      <c r="BC2227" t="str">
        <f t="shared" si="639"/>
        <v/>
      </c>
      <c r="BF2227" s="332">
        <v>45002</v>
      </c>
      <c r="BG2227" s="2" t="s">
        <v>115</v>
      </c>
      <c r="BH2227" s="2" t="s">
        <v>118</v>
      </c>
      <c r="BI2227" s="323">
        <v>45474</v>
      </c>
      <c r="BJ2227" s="323">
        <v>45565</v>
      </c>
      <c r="BK2227" s="324">
        <v>2208</v>
      </c>
      <c r="BL2227" s="325">
        <v>126</v>
      </c>
      <c r="BM2227" s="274">
        <f t="shared" si="640"/>
        <v>0.99051</v>
      </c>
      <c r="BN2227" s="326">
        <f t="shared" si="647"/>
        <v>127.20719629281885</v>
      </c>
      <c r="BO2227" s="296">
        <f t="shared" si="648"/>
        <v>127.20719629281885</v>
      </c>
      <c r="BP2227">
        <f t="shared" si="641"/>
        <v>1</v>
      </c>
      <c r="BR2227" s="332">
        <v>44974</v>
      </c>
      <c r="BS2227" s="2" t="s">
        <v>108</v>
      </c>
      <c r="BT2227" s="2" t="s">
        <v>146</v>
      </c>
      <c r="BU2227" s="323">
        <v>47119</v>
      </c>
      <c r="BV2227" s="323">
        <v>47483</v>
      </c>
      <c r="BW2227" s="324">
        <v>8760</v>
      </c>
      <c r="BX2227" s="325">
        <v>108.79</v>
      </c>
      <c r="BY2227" s="274">
        <f t="shared" si="642"/>
        <v>0.99045000000000005</v>
      </c>
      <c r="BZ2227" s="326">
        <f t="shared" si="649"/>
        <v>109.83896208793982</v>
      </c>
      <c r="CA2227" s="296" t="str">
        <f t="shared" si="650"/>
        <v/>
      </c>
    </row>
    <row r="2228" spans="34:79" x14ac:dyDescent="0.25">
      <c r="AH2228" s="332">
        <v>44614</v>
      </c>
      <c r="AI2228" s="2" t="s">
        <v>108</v>
      </c>
      <c r="AJ2228" s="2" t="s">
        <v>146</v>
      </c>
      <c r="AK2228" s="323">
        <v>47119</v>
      </c>
      <c r="AL2228" s="323">
        <v>47483</v>
      </c>
      <c r="AM2228" s="324">
        <v>8760</v>
      </c>
      <c r="AN2228" s="325">
        <v>88.82</v>
      </c>
      <c r="AO2228" s="274">
        <f t="shared" si="637"/>
        <v>1.0461100000000001</v>
      </c>
      <c r="AP2228" s="326">
        <f t="shared" si="643"/>
        <v>84.905029107837592</v>
      </c>
      <c r="AQ2228" s="296" t="str">
        <f t="shared" si="644"/>
        <v/>
      </c>
      <c r="AS2228" s="332">
        <v>44642</v>
      </c>
      <c r="AT2228" s="2" t="s">
        <v>115</v>
      </c>
      <c r="AU2228" s="2" t="s">
        <v>116</v>
      </c>
      <c r="AV2228" s="323">
        <v>45200</v>
      </c>
      <c r="AW2228" s="323">
        <v>45291</v>
      </c>
      <c r="AX2228" s="324">
        <v>2209</v>
      </c>
      <c r="AY2228" s="325">
        <v>156.83000000000001</v>
      </c>
      <c r="AZ2228" s="274">
        <f t="shared" si="638"/>
        <v>1.02458</v>
      </c>
      <c r="BA2228" s="326">
        <f t="shared" si="645"/>
        <v>153.06759843057642</v>
      </c>
      <c r="BB2228" s="296" t="str">
        <f t="shared" si="646"/>
        <v/>
      </c>
      <c r="BC2228">
        <f t="shared" si="639"/>
        <v>1</v>
      </c>
      <c r="BF2228" s="332">
        <v>45002</v>
      </c>
      <c r="BG2228" s="2" t="s">
        <v>115</v>
      </c>
      <c r="BH2228" s="2" t="s">
        <v>140</v>
      </c>
      <c r="BI2228" s="323">
        <v>45566</v>
      </c>
      <c r="BJ2228" s="323">
        <v>45657</v>
      </c>
      <c r="BK2228" s="324">
        <v>2209</v>
      </c>
      <c r="BL2228" s="325">
        <v>144.4</v>
      </c>
      <c r="BM2228" s="274">
        <f t="shared" si="640"/>
        <v>0.99051</v>
      </c>
      <c r="BN2228" s="326">
        <f t="shared" si="647"/>
        <v>145.78348527526225</v>
      </c>
      <c r="BO2228" s="296" t="str">
        <f t="shared" si="648"/>
        <v/>
      </c>
      <c r="BP2228" t="str">
        <f t="shared" si="641"/>
        <v/>
      </c>
      <c r="BR2228" s="332">
        <v>44974</v>
      </c>
      <c r="BS2228" s="2" t="s">
        <v>108</v>
      </c>
      <c r="BT2228" s="2" t="s">
        <v>149</v>
      </c>
      <c r="BU2228" s="323">
        <v>47484</v>
      </c>
      <c r="BV2228" s="323">
        <v>47848</v>
      </c>
      <c r="BW2228" s="324">
        <v>8760</v>
      </c>
      <c r="BX2228" s="325">
        <v>109.88</v>
      </c>
      <c r="BY2228" s="274">
        <f t="shared" si="642"/>
        <v>0.99045000000000005</v>
      </c>
      <c r="BZ2228" s="326">
        <f t="shared" si="649"/>
        <v>110.93947195719116</v>
      </c>
      <c r="CA2228" s="296" t="str">
        <f t="shared" si="650"/>
        <v/>
      </c>
    </row>
    <row r="2229" spans="34:79" x14ac:dyDescent="0.25">
      <c r="AH2229" s="332">
        <v>44614</v>
      </c>
      <c r="AI2229" s="2" t="s">
        <v>108</v>
      </c>
      <c r="AJ2229" s="2" t="s">
        <v>149</v>
      </c>
      <c r="AK2229" s="323">
        <v>47484</v>
      </c>
      <c r="AL2229" s="323">
        <v>47848</v>
      </c>
      <c r="AM2229" s="324">
        <v>8760</v>
      </c>
      <c r="AN2229" s="325">
        <v>88.26</v>
      </c>
      <c r="AO2229" s="274">
        <f t="shared" si="637"/>
        <v>1.0461100000000001</v>
      </c>
      <c r="AP2229" s="326">
        <f t="shared" si="643"/>
        <v>84.369712554129109</v>
      </c>
      <c r="AQ2229" s="296" t="str">
        <f t="shared" si="644"/>
        <v/>
      </c>
      <c r="AS2229" s="332">
        <v>44642</v>
      </c>
      <c r="AT2229" s="2" t="s">
        <v>115</v>
      </c>
      <c r="AU2229" s="2" t="s">
        <v>111</v>
      </c>
      <c r="AV2229" s="323">
        <v>45292</v>
      </c>
      <c r="AW2229" s="323">
        <v>45382</v>
      </c>
      <c r="AX2229" s="324">
        <v>2183</v>
      </c>
      <c r="AY2229" s="325">
        <v>153.63</v>
      </c>
      <c r="AZ2229" s="274">
        <f t="shared" si="638"/>
        <v>1.02458</v>
      </c>
      <c r="BA2229" s="326">
        <f t="shared" si="645"/>
        <v>149.94436744812506</v>
      </c>
      <c r="BB2229" s="296" t="str">
        <f t="shared" si="646"/>
        <v/>
      </c>
      <c r="BC2229">
        <f t="shared" si="639"/>
        <v>1</v>
      </c>
      <c r="BF2229" s="332">
        <v>45002</v>
      </c>
      <c r="BG2229" s="2" t="s">
        <v>115</v>
      </c>
      <c r="BH2229" s="2" t="s">
        <v>135</v>
      </c>
      <c r="BI2229" s="323">
        <v>45658</v>
      </c>
      <c r="BJ2229" s="323">
        <v>45747</v>
      </c>
      <c r="BK2229" s="324">
        <v>2159</v>
      </c>
      <c r="BL2229" s="325">
        <v>141.88999999999999</v>
      </c>
      <c r="BM2229" s="274">
        <f t="shared" si="640"/>
        <v>0.99051</v>
      </c>
      <c r="BN2229" s="326">
        <f t="shared" si="647"/>
        <v>143.24943715863543</v>
      </c>
      <c r="BO2229" s="296" t="str">
        <f t="shared" si="648"/>
        <v/>
      </c>
      <c r="BP2229" t="str">
        <f t="shared" si="641"/>
        <v/>
      </c>
      <c r="BR2229" s="332">
        <v>44974</v>
      </c>
      <c r="BS2229" s="2" t="s">
        <v>108</v>
      </c>
      <c r="BT2229" s="2" t="s">
        <v>153</v>
      </c>
      <c r="BU2229" s="323">
        <v>47849</v>
      </c>
      <c r="BV2229" s="323">
        <v>48213</v>
      </c>
      <c r="BW2229" s="324">
        <v>8760</v>
      </c>
      <c r="BX2229" s="325">
        <v>109.96</v>
      </c>
      <c r="BY2229" s="274">
        <f t="shared" si="642"/>
        <v>0.99045000000000005</v>
      </c>
      <c r="BZ2229" s="326">
        <f t="shared" si="649"/>
        <v>111.02024332374172</v>
      </c>
      <c r="CA2229" s="296" t="str">
        <f t="shared" si="650"/>
        <v/>
      </c>
    </row>
    <row r="2230" spans="34:79" x14ac:dyDescent="0.25">
      <c r="AH2230" s="332">
        <v>44614</v>
      </c>
      <c r="AI2230" s="2" t="s">
        <v>108</v>
      </c>
      <c r="AJ2230" s="2" t="s">
        <v>153</v>
      </c>
      <c r="AK2230" s="323">
        <v>47849</v>
      </c>
      <c r="AL2230" s="323">
        <v>48213</v>
      </c>
      <c r="AM2230" s="324">
        <v>8760</v>
      </c>
      <c r="AN2230" s="325">
        <v>87.69</v>
      </c>
      <c r="AO2230" s="274">
        <f t="shared" si="637"/>
        <v>1.0461100000000001</v>
      </c>
      <c r="AP2230" s="326">
        <f t="shared" si="643"/>
        <v>83.824836776247224</v>
      </c>
      <c r="AQ2230" s="296" t="str">
        <f t="shared" si="644"/>
        <v/>
      </c>
      <c r="AS2230" s="332">
        <v>44642</v>
      </c>
      <c r="AT2230" s="2" t="s">
        <v>115</v>
      </c>
      <c r="AU2230" s="2" t="s">
        <v>117</v>
      </c>
      <c r="AV2230" s="323">
        <v>45383</v>
      </c>
      <c r="AW2230" s="323">
        <v>45473</v>
      </c>
      <c r="AX2230" s="324">
        <v>2184</v>
      </c>
      <c r="AY2230" s="325">
        <v>94.93</v>
      </c>
      <c r="AZ2230" s="274">
        <f t="shared" si="638"/>
        <v>1.02458</v>
      </c>
      <c r="BA2230" s="326">
        <f t="shared" si="645"/>
        <v>92.652599113783211</v>
      </c>
      <c r="BB2230" s="296" t="str">
        <f t="shared" si="646"/>
        <v/>
      </c>
      <c r="BC2230">
        <f t="shared" si="639"/>
        <v>1</v>
      </c>
      <c r="BF2230" s="332">
        <v>45002</v>
      </c>
      <c r="BG2230" s="2" t="s">
        <v>115</v>
      </c>
      <c r="BH2230" s="2" t="s">
        <v>145</v>
      </c>
      <c r="BI2230" s="323">
        <v>45748</v>
      </c>
      <c r="BJ2230" s="323">
        <v>45838</v>
      </c>
      <c r="BK2230" s="324">
        <v>2184</v>
      </c>
      <c r="BL2230" s="325">
        <v>95.27</v>
      </c>
      <c r="BM2230" s="274">
        <f t="shared" si="640"/>
        <v>0.99051</v>
      </c>
      <c r="BN2230" s="326">
        <f t="shared" si="647"/>
        <v>96.182774530292477</v>
      </c>
      <c r="BO2230" s="296" t="str">
        <f t="shared" si="648"/>
        <v/>
      </c>
      <c r="BP2230" t="str">
        <f t="shared" si="641"/>
        <v/>
      </c>
      <c r="BR2230" s="332">
        <v>44974</v>
      </c>
      <c r="BS2230" s="2" t="s">
        <v>108</v>
      </c>
      <c r="BT2230" s="2" t="s">
        <v>155</v>
      </c>
      <c r="BU2230" s="323">
        <v>48214</v>
      </c>
      <c r="BV2230" s="323">
        <v>48579</v>
      </c>
      <c r="BW2230" s="324">
        <v>8784</v>
      </c>
      <c r="BX2230" s="325">
        <v>110.01</v>
      </c>
      <c r="BY2230" s="274">
        <f t="shared" si="642"/>
        <v>0.99045000000000005</v>
      </c>
      <c r="BZ2230" s="326">
        <f t="shared" si="649"/>
        <v>111.07072542783582</v>
      </c>
      <c r="CA2230" s="296" t="str">
        <f t="shared" si="650"/>
        <v/>
      </c>
    </row>
    <row r="2231" spans="34:79" x14ac:dyDescent="0.25">
      <c r="AH2231" s="332">
        <v>44614</v>
      </c>
      <c r="AI2231" s="2" t="s">
        <v>108</v>
      </c>
      <c r="AJ2231" s="2" t="s">
        <v>155</v>
      </c>
      <c r="AK2231" s="323">
        <v>48214</v>
      </c>
      <c r="AL2231" s="323">
        <v>48579</v>
      </c>
      <c r="AM2231" s="324">
        <v>8784</v>
      </c>
      <c r="AN2231" s="325">
        <v>87.11</v>
      </c>
      <c r="AO2231" s="274">
        <f t="shared" si="637"/>
        <v>1.0461100000000001</v>
      </c>
      <c r="AP2231" s="326">
        <f t="shared" si="643"/>
        <v>83.270401774191996</v>
      </c>
      <c r="AQ2231" s="296" t="str">
        <f t="shared" si="644"/>
        <v/>
      </c>
      <c r="AS2231" s="332">
        <v>44642</v>
      </c>
      <c r="AT2231" s="2" t="s">
        <v>115</v>
      </c>
      <c r="AU2231" s="2" t="s">
        <v>118</v>
      </c>
      <c r="AV2231" s="323">
        <v>45474</v>
      </c>
      <c r="AW2231" s="323">
        <v>45565</v>
      </c>
      <c r="AX2231" s="324">
        <v>2208</v>
      </c>
      <c r="AY2231" s="325">
        <v>93.58</v>
      </c>
      <c r="AZ2231" s="274">
        <f t="shared" si="638"/>
        <v>1.02458</v>
      </c>
      <c r="BA2231" s="326">
        <f t="shared" si="645"/>
        <v>91.334986043061548</v>
      </c>
      <c r="BB2231" s="296" t="str">
        <f t="shared" si="646"/>
        <v/>
      </c>
      <c r="BC2231">
        <f t="shared" si="639"/>
        <v>1</v>
      </c>
      <c r="BF2231" s="332">
        <v>45002</v>
      </c>
      <c r="BG2231" s="2" t="s">
        <v>115</v>
      </c>
      <c r="BH2231" s="2" t="s">
        <v>148</v>
      </c>
      <c r="BI2231" s="323">
        <v>45839</v>
      </c>
      <c r="BJ2231" s="323">
        <v>45930</v>
      </c>
      <c r="BK2231" s="324">
        <v>2208</v>
      </c>
      <c r="BL2231" s="325">
        <v>95.96</v>
      </c>
      <c r="BM2231" s="274">
        <f t="shared" si="640"/>
        <v>0.99051</v>
      </c>
      <c r="BN2231" s="326">
        <f t="shared" si="647"/>
        <v>96.879385367134091</v>
      </c>
      <c r="BO2231" s="296" t="str">
        <f t="shared" si="648"/>
        <v/>
      </c>
      <c r="BP2231" t="str">
        <f t="shared" si="641"/>
        <v/>
      </c>
      <c r="BR2231" s="332">
        <v>44974</v>
      </c>
      <c r="BS2231" s="2" t="s">
        <v>108</v>
      </c>
      <c r="BT2231" s="2" t="s">
        <v>158</v>
      </c>
      <c r="BU2231" s="323">
        <v>48580</v>
      </c>
      <c r="BV2231" s="323">
        <v>48944</v>
      </c>
      <c r="BW2231" s="324">
        <v>8760</v>
      </c>
      <c r="BX2231" s="325">
        <v>110.34</v>
      </c>
      <c r="BY2231" s="274">
        <f t="shared" si="642"/>
        <v>0.99045000000000005</v>
      </c>
      <c r="BZ2231" s="326">
        <f t="shared" si="649"/>
        <v>111.40390731485688</v>
      </c>
      <c r="CA2231" s="296" t="str">
        <f t="shared" si="650"/>
        <v/>
      </c>
    </row>
    <row r="2232" spans="34:79" x14ac:dyDescent="0.25">
      <c r="AH2232" s="332">
        <v>44613</v>
      </c>
      <c r="AI2232" s="2" t="s">
        <v>108</v>
      </c>
      <c r="AJ2232" s="2" t="s">
        <v>110</v>
      </c>
      <c r="AK2232" s="323">
        <v>44927</v>
      </c>
      <c r="AL2232" s="323">
        <v>45291</v>
      </c>
      <c r="AM2232" s="324">
        <v>8760</v>
      </c>
      <c r="AN2232" s="325">
        <v>138.81</v>
      </c>
      <c r="AO2232" s="274">
        <f t="shared" si="637"/>
        <v>1.0461100000000001</v>
      </c>
      <c r="AP2232" s="326">
        <f t="shared" si="643"/>
        <v>132.69159075049467</v>
      </c>
      <c r="AQ2232" s="296" t="str">
        <f t="shared" si="644"/>
        <v/>
      </c>
      <c r="AS2232" s="332">
        <v>44642</v>
      </c>
      <c r="AT2232" s="2" t="s">
        <v>115</v>
      </c>
      <c r="AU2232" s="2" t="s">
        <v>140</v>
      </c>
      <c r="AV2232" s="323">
        <v>45566</v>
      </c>
      <c r="AW2232" s="323">
        <v>45657</v>
      </c>
      <c r="AX2232" s="324">
        <v>2209</v>
      </c>
      <c r="AY2232" s="325">
        <v>118.67</v>
      </c>
      <c r="AZ2232" s="274">
        <f t="shared" si="638"/>
        <v>1.02458</v>
      </c>
      <c r="BA2232" s="326">
        <f t="shared" si="645"/>
        <v>115.82306896484413</v>
      </c>
      <c r="BB2232" s="296" t="str">
        <f t="shared" si="646"/>
        <v/>
      </c>
      <c r="BC2232" t="str">
        <f t="shared" si="639"/>
        <v/>
      </c>
      <c r="BF2232" s="332">
        <v>45002</v>
      </c>
      <c r="BG2232" s="2" t="s">
        <v>115</v>
      </c>
      <c r="BH2232" s="2" t="s">
        <v>152</v>
      </c>
      <c r="BI2232" s="323">
        <v>45931</v>
      </c>
      <c r="BJ2232" s="323">
        <v>46022</v>
      </c>
      <c r="BK2232" s="324">
        <v>2209</v>
      </c>
      <c r="BL2232" s="325">
        <v>126.28</v>
      </c>
      <c r="BM2232" s="274">
        <f t="shared" si="640"/>
        <v>0.99051</v>
      </c>
      <c r="BN2232" s="326">
        <f t="shared" si="647"/>
        <v>127.48987895124733</v>
      </c>
      <c r="BO2232" s="296" t="str">
        <f t="shared" si="648"/>
        <v/>
      </c>
      <c r="BP2232" t="str">
        <f t="shared" si="641"/>
        <v/>
      </c>
      <c r="BR2232" s="332">
        <v>44973</v>
      </c>
      <c r="BS2232" s="2" t="s">
        <v>108</v>
      </c>
      <c r="BT2232" s="2" t="s">
        <v>111</v>
      </c>
      <c r="BU2232" s="323">
        <v>45292</v>
      </c>
      <c r="BV2232" s="323">
        <v>45657</v>
      </c>
      <c r="BW2232" s="324">
        <v>8784</v>
      </c>
      <c r="BX2232" s="325">
        <v>161.43</v>
      </c>
      <c r="BY2232" s="274">
        <f t="shared" si="642"/>
        <v>0.99045000000000005</v>
      </c>
      <c r="BZ2232" s="326">
        <f t="shared" si="649"/>
        <v>162.98652127820688</v>
      </c>
      <c r="CA2232" s="296">
        <f t="shared" si="650"/>
        <v>162.98652127820688</v>
      </c>
    </row>
    <row r="2233" spans="34:79" x14ac:dyDescent="0.25">
      <c r="AH2233" s="332">
        <v>44613</v>
      </c>
      <c r="AI2233" s="2" t="s">
        <v>108</v>
      </c>
      <c r="AJ2233" s="2" t="s">
        <v>111</v>
      </c>
      <c r="AK2233" s="323">
        <v>45292</v>
      </c>
      <c r="AL2233" s="323">
        <v>45657</v>
      </c>
      <c r="AM2233" s="324">
        <v>8784</v>
      </c>
      <c r="AN2233" s="325">
        <v>105.75</v>
      </c>
      <c r="AO2233" s="274">
        <f t="shared" si="637"/>
        <v>1.0461100000000001</v>
      </c>
      <c r="AP2233" s="326">
        <f t="shared" si="643"/>
        <v>101.08879563334639</v>
      </c>
      <c r="AQ2233" s="296">
        <f t="shared" si="644"/>
        <v>101.08879563334639</v>
      </c>
      <c r="AS2233" s="332">
        <v>44641</v>
      </c>
      <c r="AT2233" s="2" t="s">
        <v>115</v>
      </c>
      <c r="AU2233" s="2" t="s">
        <v>201</v>
      </c>
      <c r="AV2233" s="323">
        <v>44652</v>
      </c>
      <c r="AW2233" s="323">
        <v>44742</v>
      </c>
      <c r="AX2233" s="324">
        <v>2184</v>
      </c>
      <c r="AY2233" s="325">
        <v>219.95</v>
      </c>
      <c r="AZ2233" s="274">
        <f t="shared" si="638"/>
        <v>1.02458</v>
      </c>
      <c r="BA2233" s="326">
        <f t="shared" si="645"/>
        <v>214.67332955942922</v>
      </c>
      <c r="BB2233" s="296" t="str">
        <f t="shared" si="646"/>
        <v/>
      </c>
      <c r="BC2233" t="str">
        <f t="shared" si="639"/>
        <v/>
      </c>
      <c r="BF2233" s="332">
        <v>45001</v>
      </c>
      <c r="BG2233" s="2" t="s">
        <v>115</v>
      </c>
      <c r="BH2233" s="2" t="s">
        <v>134</v>
      </c>
      <c r="BI2233" s="323">
        <v>45017</v>
      </c>
      <c r="BJ2233" s="323">
        <v>45107</v>
      </c>
      <c r="BK2233" s="324">
        <v>2184</v>
      </c>
      <c r="BL2233" s="325">
        <v>112.79</v>
      </c>
      <c r="BM2233" s="274">
        <f t="shared" si="640"/>
        <v>0.99051</v>
      </c>
      <c r="BN2233" s="326">
        <f t="shared" si="647"/>
        <v>113.87063230053205</v>
      </c>
      <c r="BO2233" s="296" t="str">
        <f t="shared" si="648"/>
        <v/>
      </c>
      <c r="BP2233" t="str">
        <f t="shared" si="641"/>
        <v/>
      </c>
      <c r="BR2233" s="332">
        <v>44973</v>
      </c>
      <c r="BS2233" s="2" t="s">
        <v>108</v>
      </c>
      <c r="BT2233" s="2" t="s">
        <v>135</v>
      </c>
      <c r="BU2233" s="323">
        <v>45658</v>
      </c>
      <c r="BV2233" s="323">
        <v>46022</v>
      </c>
      <c r="BW2233" s="324">
        <v>8760</v>
      </c>
      <c r="BX2233" s="325">
        <v>130.03</v>
      </c>
      <c r="BY2233" s="274">
        <f t="shared" si="642"/>
        <v>0.99045000000000005</v>
      </c>
      <c r="BZ2233" s="326">
        <f t="shared" si="649"/>
        <v>131.28375990711291</v>
      </c>
      <c r="CA2233" s="296" t="str">
        <f t="shared" si="650"/>
        <v/>
      </c>
    </row>
    <row r="2234" spans="34:79" x14ac:dyDescent="0.25">
      <c r="AH2234" s="332">
        <v>44613</v>
      </c>
      <c r="AI2234" s="2" t="s">
        <v>108</v>
      </c>
      <c r="AJ2234" s="2" t="s">
        <v>135</v>
      </c>
      <c r="AK2234" s="323">
        <v>45658</v>
      </c>
      <c r="AL2234" s="323">
        <v>46022</v>
      </c>
      <c r="AM2234" s="324">
        <v>8760</v>
      </c>
      <c r="AN2234" s="325">
        <v>93.74</v>
      </c>
      <c r="AO2234" s="274">
        <f t="shared" si="637"/>
        <v>1.0461100000000001</v>
      </c>
      <c r="AP2234" s="326">
        <f t="shared" si="643"/>
        <v>89.608167401133713</v>
      </c>
      <c r="AQ2234" s="296" t="str">
        <f t="shared" si="644"/>
        <v/>
      </c>
      <c r="AS2234" s="332">
        <v>44641</v>
      </c>
      <c r="AT2234" s="2" t="s">
        <v>115</v>
      </c>
      <c r="AU2234" s="2" t="s">
        <v>200</v>
      </c>
      <c r="AV2234" s="323">
        <v>44743</v>
      </c>
      <c r="AW2234" s="323">
        <v>44834</v>
      </c>
      <c r="AX2234" s="324">
        <v>2208</v>
      </c>
      <c r="AY2234" s="325">
        <v>224.75</v>
      </c>
      <c r="AZ2234" s="274">
        <f t="shared" si="638"/>
        <v>1.02458</v>
      </c>
      <c r="BA2234" s="326">
        <f t="shared" si="645"/>
        <v>219.35817603310625</v>
      </c>
      <c r="BB2234" s="296" t="str">
        <f t="shared" si="646"/>
        <v/>
      </c>
      <c r="BC2234" t="str">
        <f t="shared" si="639"/>
        <v/>
      </c>
      <c r="BF2234" s="332">
        <v>45001</v>
      </c>
      <c r="BG2234" s="2" t="s">
        <v>115</v>
      </c>
      <c r="BH2234" s="2" t="s">
        <v>137</v>
      </c>
      <c r="BI2234" s="323">
        <v>45108</v>
      </c>
      <c r="BJ2234" s="323">
        <v>45199</v>
      </c>
      <c r="BK2234" s="324">
        <v>2208</v>
      </c>
      <c r="BL2234" s="325">
        <v>129.44</v>
      </c>
      <c r="BM2234" s="274">
        <f t="shared" si="640"/>
        <v>0.99051</v>
      </c>
      <c r="BN2234" s="326">
        <f t="shared" si="647"/>
        <v>130.68015466779738</v>
      </c>
      <c r="BO2234" s="296" t="str">
        <f t="shared" si="648"/>
        <v/>
      </c>
      <c r="BP2234" t="str">
        <f t="shared" si="641"/>
        <v/>
      </c>
      <c r="BR2234" s="332">
        <v>44973</v>
      </c>
      <c r="BS2234" s="2" t="s">
        <v>108</v>
      </c>
      <c r="BT2234" s="2" t="s">
        <v>138</v>
      </c>
      <c r="BU2234" s="323">
        <v>46023</v>
      </c>
      <c r="BV2234" s="323">
        <v>46387</v>
      </c>
      <c r="BW2234" s="324">
        <v>8760</v>
      </c>
      <c r="BX2234" s="325">
        <v>119.25</v>
      </c>
      <c r="BY2234" s="274">
        <f t="shared" si="642"/>
        <v>0.99045000000000005</v>
      </c>
      <c r="BZ2234" s="326">
        <f t="shared" si="649"/>
        <v>120.39981826442525</v>
      </c>
      <c r="CA2234" s="296" t="str">
        <f t="shared" si="650"/>
        <v/>
      </c>
    </row>
    <row r="2235" spans="34:79" x14ac:dyDescent="0.25">
      <c r="AH2235" s="332">
        <v>44613</v>
      </c>
      <c r="AI2235" s="2" t="s">
        <v>108</v>
      </c>
      <c r="AJ2235" s="2" t="s">
        <v>138</v>
      </c>
      <c r="AK2235" s="323">
        <v>46023</v>
      </c>
      <c r="AL2235" s="323">
        <v>46387</v>
      </c>
      <c r="AM2235" s="324">
        <v>8760</v>
      </c>
      <c r="AN2235" s="325">
        <v>90</v>
      </c>
      <c r="AO2235" s="274">
        <f t="shared" si="637"/>
        <v>1.0461100000000001</v>
      </c>
      <c r="AP2235" s="326">
        <f t="shared" si="643"/>
        <v>86.033017560294795</v>
      </c>
      <c r="AQ2235" s="296" t="str">
        <f t="shared" si="644"/>
        <v/>
      </c>
      <c r="AS2235" s="332">
        <v>44641</v>
      </c>
      <c r="AT2235" s="2" t="s">
        <v>115</v>
      </c>
      <c r="AU2235" s="2" t="s">
        <v>186</v>
      </c>
      <c r="AV2235" s="323">
        <v>44835</v>
      </c>
      <c r="AW2235" s="323">
        <v>44926</v>
      </c>
      <c r="AX2235" s="324">
        <v>2209</v>
      </c>
      <c r="AY2235" s="325">
        <v>226.31</v>
      </c>
      <c r="AZ2235" s="274">
        <f t="shared" si="638"/>
        <v>1.02458</v>
      </c>
      <c r="BA2235" s="326">
        <f t="shared" si="645"/>
        <v>220.88075113705128</v>
      </c>
      <c r="BB2235" s="296" t="str">
        <f t="shared" si="646"/>
        <v/>
      </c>
      <c r="BC2235" t="str">
        <f t="shared" si="639"/>
        <v/>
      </c>
      <c r="BF2235" s="332">
        <v>45001</v>
      </c>
      <c r="BG2235" s="2" t="s">
        <v>115</v>
      </c>
      <c r="BH2235" s="2" t="s">
        <v>116</v>
      </c>
      <c r="BI2235" s="323">
        <v>45200</v>
      </c>
      <c r="BJ2235" s="323">
        <v>45291</v>
      </c>
      <c r="BK2235" s="324">
        <v>2209</v>
      </c>
      <c r="BL2235" s="325">
        <v>148.11000000000001</v>
      </c>
      <c r="BM2235" s="274">
        <f t="shared" si="640"/>
        <v>0.99051</v>
      </c>
      <c r="BN2235" s="326">
        <f t="shared" si="647"/>
        <v>149.5290304994397</v>
      </c>
      <c r="BO2235" s="296">
        <f t="shared" si="648"/>
        <v>149.5290304994397</v>
      </c>
      <c r="BP2235">
        <f t="shared" si="641"/>
        <v>1</v>
      </c>
      <c r="BR2235" s="332">
        <v>44973</v>
      </c>
      <c r="BS2235" s="2" t="s">
        <v>108</v>
      </c>
      <c r="BT2235" s="2" t="s">
        <v>141</v>
      </c>
      <c r="BU2235" s="323">
        <v>46388</v>
      </c>
      <c r="BV2235" s="323">
        <v>46752</v>
      </c>
      <c r="BW2235" s="324">
        <v>8760</v>
      </c>
      <c r="BX2235" s="325">
        <v>114.63</v>
      </c>
      <c r="BY2235" s="274">
        <f t="shared" si="642"/>
        <v>0.99045000000000005</v>
      </c>
      <c r="BZ2235" s="326">
        <f t="shared" si="649"/>
        <v>115.73527184613053</v>
      </c>
      <c r="CA2235" s="296" t="str">
        <f t="shared" si="650"/>
        <v/>
      </c>
    </row>
    <row r="2236" spans="34:79" x14ac:dyDescent="0.25">
      <c r="AH2236" s="332">
        <v>44613</v>
      </c>
      <c r="AI2236" s="2" t="s">
        <v>108</v>
      </c>
      <c r="AJ2236" s="2" t="s">
        <v>141</v>
      </c>
      <c r="AK2236" s="323">
        <v>46388</v>
      </c>
      <c r="AL2236" s="323">
        <v>46752</v>
      </c>
      <c r="AM2236" s="324">
        <v>8760</v>
      </c>
      <c r="AN2236" s="325">
        <v>87.52</v>
      </c>
      <c r="AO2236" s="274">
        <f t="shared" si="637"/>
        <v>1.0461100000000001</v>
      </c>
      <c r="AP2236" s="326">
        <f t="shared" si="643"/>
        <v>83.662329965300003</v>
      </c>
      <c r="AQ2236" s="296" t="str">
        <f t="shared" si="644"/>
        <v/>
      </c>
      <c r="AS2236" s="332">
        <v>44641</v>
      </c>
      <c r="AT2236" s="2" t="s">
        <v>115</v>
      </c>
      <c r="AU2236" s="2" t="s">
        <v>110</v>
      </c>
      <c r="AV2236" s="323">
        <v>44927</v>
      </c>
      <c r="AW2236" s="323">
        <v>45016</v>
      </c>
      <c r="AX2236" s="324">
        <v>2159</v>
      </c>
      <c r="AY2236" s="325">
        <v>206.55</v>
      </c>
      <c r="AZ2236" s="274">
        <f t="shared" si="638"/>
        <v>1.02458</v>
      </c>
      <c r="BA2236" s="326">
        <f t="shared" si="645"/>
        <v>201.59479982041421</v>
      </c>
      <c r="BB2236" s="296" t="str">
        <f t="shared" si="646"/>
        <v/>
      </c>
      <c r="BC2236" t="str">
        <f t="shared" si="639"/>
        <v/>
      </c>
      <c r="BF2236" s="332">
        <v>45001</v>
      </c>
      <c r="BG2236" s="2" t="s">
        <v>115</v>
      </c>
      <c r="BH2236" s="2" t="s">
        <v>111</v>
      </c>
      <c r="BI2236" s="323">
        <v>45292</v>
      </c>
      <c r="BJ2236" s="323">
        <v>45382</v>
      </c>
      <c r="BK2236" s="324">
        <v>2183</v>
      </c>
      <c r="BL2236" s="325">
        <v>153.44999999999999</v>
      </c>
      <c r="BM2236" s="274">
        <f t="shared" si="640"/>
        <v>0.99051</v>
      </c>
      <c r="BN2236" s="326">
        <f t="shared" si="647"/>
        <v>154.9201926280401</v>
      </c>
      <c r="BO2236" s="296">
        <f t="shared" si="648"/>
        <v>154.9201926280401</v>
      </c>
      <c r="BP2236">
        <f t="shared" si="641"/>
        <v>1</v>
      </c>
      <c r="BR2236" s="332">
        <v>44973</v>
      </c>
      <c r="BS2236" s="2" t="s">
        <v>108</v>
      </c>
      <c r="BT2236" s="2" t="s">
        <v>143</v>
      </c>
      <c r="BU2236" s="323">
        <v>46753</v>
      </c>
      <c r="BV2236" s="323">
        <v>47118</v>
      </c>
      <c r="BW2236" s="324">
        <v>8784</v>
      </c>
      <c r="BX2236" s="325">
        <v>110.1</v>
      </c>
      <c r="BY2236" s="274">
        <f t="shared" si="642"/>
        <v>0.99045000000000005</v>
      </c>
      <c r="BZ2236" s="326">
        <f t="shared" si="649"/>
        <v>111.1615932152052</v>
      </c>
      <c r="CA2236" s="296" t="str">
        <f t="shared" si="650"/>
        <v/>
      </c>
    </row>
    <row r="2237" spans="34:79" x14ac:dyDescent="0.25">
      <c r="AH2237" s="332">
        <v>44613</v>
      </c>
      <c r="AI2237" s="2" t="s">
        <v>108</v>
      </c>
      <c r="AJ2237" s="2" t="s">
        <v>143</v>
      </c>
      <c r="AK2237" s="323">
        <v>46753</v>
      </c>
      <c r="AL2237" s="323">
        <v>47118</v>
      </c>
      <c r="AM2237" s="324">
        <v>8784</v>
      </c>
      <c r="AN2237" s="325">
        <v>87.71</v>
      </c>
      <c r="AO2237" s="274">
        <f t="shared" si="637"/>
        <v>1.0461100000000001</v>
      </c>
      <c r="AP2237" s="326">
        <f t="shared" si="643"/>
        <v>83.843955224593955</v>
      </c>
      <c r="AQ2237" s="296" t="str">
        <f t="shared" si="644"/>
        <v/>
      </c>
      <c r="AS2237" s="332">
        <v>44641</v>
      </c>
      <c r="AT2237" s="2" t="s">
        <v>115</v>
      </c>
      <c r="AU2237" s="2" t="s">
        <v>134</v>
      </c>
      <c r="AV2237" s="323">
        <v>45017</v>
      </c>
      <c r="AW2237" s="323">
        <v>45107</v>
      </c>
      <c r="AX2237" s="324">
        <v>2184</v>
      </c>
      <c r="AY2237" s="325">
        <v>140.13</v>
      </c>
      <c r="AZ2237" s="274">
        <f t="shared" si="638"/>
        <v>1.02458</v>
      </c>
      <c r="BA2237" s="326">
        <f t="shared" si="645"/>
        <v>136.76823674090846</v>
      </c>
      <c r="BB2237" s="296" t="str">
        <f t="shared" si="646"/>
        <v/>
      </c>
      <c r="BC2237" t="str">
        <f t="shared" si="639"/>
        <v/>
      </c>
      <c r="BF2237" s="332">
        <v>45001</v>
      </c>
      <c r="BG2237" s="2" t="s">
        <v>115</v>
      </c>
      <c r="BH2237" s="2" t="s">
        <v>117</v>
      </c>
      <c r="BI2237" s="323">
        <v>45383</v>
      </c>
      <c r="BJ2237" s="323">
        <v>45473</v>
      </c>
      <c r="BK2237" s="324">
        <v>2184</v>
      </c>
      <c r="BL2237" s="325">
        <v>121.17</v>
      </c>
      <c r="BM2237" s="274">
        <f t="shared" si="640"/>
        <v>0.99051</v>
      </c>
      <c r="BN2237" s="326">
        <f t="shared" si="647"/>
        <v>122.33092043492746</v>
      </c>
      <c r="BO2237" s="296">
        <f t="shared" si="648"/>
        <v>122.33092043492746</v>
      </c>
      <c r="BP2237">
        <f t="shared" si="641"/>
        <v>1</v>
      </c>
      <c r="BR2237" s="332">
        <v>44973</v>
      </c>
      <c r="BS2237" s="2" t="s">
        <v>108</v>
      </c>
      <c r="BT2237" s="2" t="s">
        <v>146</v>
      </c>
      <c r="BU2237" s="323">
        <v>47119</v>
      </c>
      <c r="BV2237" s="323">
        <v>47483</v>
      </c>
      <c r="BW2237" s="324">
        <v>8760</v>
      </c>
      <c r="BX2237" s="325">
        <v>108.79</v>
      </c>
      <c r="BY2237" s="274">
        <f t="shared" si="642"/>
        <v>0.99045000000000005</v>
      </c>
      <c r="BZ2237" s="326">
        <f t="shared" si="649"/>
        <v>109.83896208793982</v>
      </c>
      <c r="CA2237" s="296" t="str">
        <f t="shared" si="650"/>
        <v/>
      </c>
    </row>
    <row r="2238" spans="34:79" x14ac:dyDescent="0.25">
      <c r="AH2238" s="332">
        <v>44613</v>
      </c>
      <c r="AI2238" s="2" t="s">
        <v>108</v>
      </c>
      <c r="AJ2238" s="2" t="s">
        <v>146</v>
      </c>
      <c r="AK2238" s="323">
        <v>47119</v>
      </c>
      <c r="AL2238" s="323">
        <v>47483</v>
      </c>
      <c r="AM2238" s="324">
        <v>8760</v>
      </c>
      <c r="AN2238" s="325">
        <v>87.07</v>
      </c>
      <c r="AO2238" s="274">
        <f t="shared" si="637"/>
        <v>1.0461100000000001</v>
      </c>
      <c r="AP2238" s="326">
        <f t="shared" si="643"/>
        <v>83.232164877498533</v>
      </c>
      <c r="AQ2238" s="296" t="str">
        <f t="shared" si="644"/>
        <v/>
      </c>
      <c r="AS2238" s="332">
        <v>44641</v>
      </c>
      <c r="AT2238" s="2" t="s">
        <v>115</v>
      </c>
      <c r="AU2238" s="2" t="s">
        <v>137</v>
      </c>
      <c r="AV2238" s="323">
        <v>45108</v>
      </c>
      <c r="AW2238" s="323">
        <v>45199</v>
      </c>
      <c r="AX2238" s="324">
        <v>2208</v>
      </c>
      <c r="AY2238" s="325">
        <v>133.53</v>
      </c>
      <c r="AZ2238" s="274">
        <f t="shared" si="638"/>
        <v>1.02458</v>
      </c>
      <c r="BA2238" s="326">
        <f t="shared" si="645"/>
        <v>130.32657283960256</v>
      </c>
      <c r="BB2238" s="296" t="str">
        <f t="shared" si="646"/>
        <v/>
      </c>
      <c r="BC2238" t="str">
        <f t="shared" si="639"/>
        <v/>
      </c>
      <c r="BF2238" s="332">
        <v>45001</v>
      </c>
      <c r="BG2238" s="2" t="s">
        <v>115</v>
      </c>
      <c r="BH2238" s="2" t="s">
        <v>118</v>
      </c>
      <c r="BI2238" s="323">
        <v>45474</v>
      </c>
      <c r="BJ2238" s="323">
        <v>45565</v>
      </c>
      <c r="BK2238" s="324">
        <v>2208</v>
      </c>
      <c r="BL2238" s="325">
        <v>123.81</v>
      </c>
      <c r="BM2238" s="274">
        <f t="shared" si="640"/>
        <v>0.99051</v>
      </c>
      <c r="BN2238" s="326">
        <f t="shared" si="647"/>
        <v>124.9962140715389</v>
      </c>
      <c r="BO2238" s="296">
        <f t="shared" si="648"/>
        <v>124.9962140715389</v>
      </c>
      <c r="BP2238">
        <f t="shared" si="641"/>
        <v>1</v>
      </c>
      <c r="BR2238" s="332">
        <v>44973</v>
      </c>
      <c r="BS2238" s="2" t="s">
        <v>108</v>
      </c>
      <c r="BT2238" s="2" t="s">
        <v>149</v>
      </c>
      <c r="BU2238" s="323">
        <v>47484</v>
      </c>
      <c r="BV2238" s="323">
        <v>47848</v>
      </c>
      <c r="BW2238" s="324">
        <v>8760</v>
      </c>
      <c r="BX2238" s="325">
        <v>109.88</v>
      </c>
      <c r="BY2238" s="274">
        <f t="shared" si="642"/>
        <v>0.99045000000000005</v>
      </c>
      <c r="BZ2238" s="326">
        <f t="shared" si="649"/>
        <v>110.93947195719116</v>
      </c>
      <c r="CA2238" s="296" t="str">
        <f t="shared" si="650"/>
        <v/>
      </c>
    </row>
    <row r="2239" spans="34:79" x14ac:dyDescent="0.25">
      <c r="AH2239" s="332">
        <v>44613</v>
      </c>
      <c r="AI2239" s="2" t="s">
        <v>108</v>
      </c>
      <c r="AJ2239" s="2" t="s">
        <v>149</v>
      </c>
      <c r="AK2239" s="323">
        <v>47484</v>
      </c>
      <c r="AL2239" s="323">
        <v>47848</v>
      </c>
      <c r="AM2239" s="324">
        <v>8760</v>
      </c>
      <c r="AN2239" s="325">
        <v>86.51</v>
      </c>
      <c r="AO2239" s="274">
        <f t="shared" si="637"/>
        <v>1.0461100000000001</v>
      </c>
      <c r="AP2239" s="326">
        <f t="shared" si="643"/>
        <v>82.696848323790036</v>
      </c>
      <c r="AQ2239" s="296" t="str">
        <f t="shared" si="644"/>
        <v/>
      </c>
      <c r="AS2239" s="332">
        <v>44641</v>
      </c>
      <c r="AT2239" s="2" t="s">
        <v>115</v>
      </c>
      <c r="AU2239" s="2" t="s">
        <v>116</v>
      </c>
      <c r="AV2239" s="323">
        <v>45200</v>
      </c>
      <c r="AW2239" s="323">
        <v>45291</v>
      </c>
      <c r="AX2239" s="324">
        <v>2209</v>
      </c>
      <c r="AY2239" s="325">
        <v>154.66999999999999</v>
      </c>
      <c r="AZ2239" s="274">
        <f t="shared" si="638"/>
        <v>1.02458</v>
      </c>
      <c r="BA2239" s="326">
        <f t="shared" si="645"/>
        <v>150.95941751742174</v>
      </c>
      <c r="BB2239" s="296" t="str">
        <f t="shared" si="646"/>
        <v/>
      </c>
      <c r="BC2239">
        <f t="shared" si="639"/>
        <v>1</v>
      </c>
      <c r="BF2239" s="332">
        <v>45001</v>
      </c>
      <c r="BG2239" s="2" t="s">
        <v>115</v>
      </c>
      <c r="BH2239" s="2" t="s">
        <v>140</v>
      </c>
      <c r="BI2239" s="323">
        <v>45566</v>
      </c>
      <c r="BJ2239" s="323">
        <v>45657</v>
      </c>
      <c r="BK2239" s="324">
        <v>2209</v>
      </c>
      <c r="BL2239" s="325">
        <v>144.13999999999999</v>
      </c>
      <c r="BM2239" s="274">
        <f t="shared" si="640"/>
        <v>0.99051</v>
      </c>
      <c r="BN2239" s="326">
        <f t="shared" si="647"/>
        <v>145.5209942352929</v>
      </c>
      <c r="BO2239" s="296" t="str">
        <f t="shared" si="648"/>
        <v/>
      </c>
      <c r="BP2239" t="str">
        <f t="shared" si="641"/>
        <v/>
      </c>
      <c r="BR2239" s="332">
        <v>44973</v>
      </c>
      <c r="BS2239" s="2" t="s">
        <v>108</v>
      </c>
      <c r="BT2239" s="2" t="s">
        <v>153</v>
      </c>
      <c r="BU2239" s="323">
        <v>47849</v>
      </c>
      <c r="BV2239" s="323">
        <v>48213</v>
      </c>
      <c r="BW2239" s="324">
        <v>8760</v>
      </c>
      <c r="BX2239" s="325">
        <v>109.96</v>
      </c>
      <c r="BY2239" s="274">
        <f t="shared" si="642"/>
        <v>0.99045000000000005</v>
      </c>
      <c r="BZ2239" s="326">
        <f t="shared" si="649"/>
        <v>111.02024332374172</v>
      </c>
      <c r="CA2239" s="296" t="str">
        <f t="shared" si="650"/>
        <v/>
      </c>
    </row>
    <row r="2240" spans="34:79" x14ac:dyDescent="0.25">
      <c r="AH2240" s="332">
        <v>44613</v>
      </c>
      <c r="AI2240" s="2" t="s">
        <v>108</v>
      </c>
      <c r="AJ2240" s="2" t="s">
        <v>153</v>
      </c>
      <c r="AK2240" s="323">
        <v>47849</v>
      </c>
      <c r="AL2240" s="323">
        <v>48213</v>
      </c>
      <c r="AM2240" s="324">
        <v>8760</v>
      </c>
      <c r="AN2240" s="325">
        <v>85.94</v>
      </c>
      <c r="AO2240" s="274">
        <f t="shared" si="637"/>
        <v>1.0461100000000001</v>
      </c>
      <c r="AP2240" s="326">
        <f t="shared" si="643"/>
        <v>82.151972545908166</v>
      </c>
      <c r="AQ2240" s="296" t="str">
        <f t="shared" si="644"/>
        <v/>
      </c>
      <c r="AS2240" s="332">
        <v>44641</v>
      </c>
      <c r="AT2240" s="2" t="s">
        <v>115</v>
      </c>
      <c r="AU2240" s="2" t="s">
        <v>111</v>
      </c>
      <c r="AV2240" s="323">
        <v>45292</v>
      </c>
      <c r="AW2240" s="323">
        <v>45382</v>
      </c>
      <c r="AX2240" s="324">
        <v>2183</v>
      </c>
      <c r="AY2240" s="325">
        <v>147.82</v>
      </c>
      <c r="AZ2240" s="274">
        <f t="shared" si="638"/>
        <v>1.02458</v>
      </c>
      <c r="BA2240" s="326">
        <f t="shared" si="645"/>
        <v>144.27375119561185</v>
      </c>
      <c r="BB2240" s="296" t="str">
        <f t="shared" si="646"/>
        <v/>
      </c>
      <c r="BC2240">
        <f t="shared" si="639"/>
        <v>1</v>
      </c>
      <c r="BF2240" s="332">
        <v>45001</v>
      </c>
      <c r="BG2240" s="2" t="s">
        <v>115</v>
      </c>
      <c r="BH2240" s="2" t="s">
        <v>135</v>
      </c>
      <c r="BI2240" s="323">
        <v>45658</v>
      </c>
      <c r="BJ2240" s="323">
        <v>45747</v>
      </c>
      <c r="BK2240" s="324">
        <v>2159</v>
      </c>
      <c r="BL2240" s="325">
        <v>141.74</v>
      </c>
      <c r="BM2240" s="274">
        <f t="shared" si="640"/>
        <v>0.99051</v>
      </c>
      <c r="BN2240" s="326">
        <f t="shared" si="647"/>
        <v>143.09800002019162</v>
      </c>
      <c r="BO2240" s="296" t="str">
        <f t="shared" si="648"/>
        <v/>
      </c>
      <c r="BP2240" t="str">
        <f t="shared" si="641"/>
        <v/>
      </c>
      <c r="BR2240" s="332">
        <v>44973</v>
      </c>
      <c r="BS2240" s="2" t="s">
        <v>108</v>
      </c>
      <c r="BT2240" s="2" t="s">
        <v>155</v>
      </c>
      <c r="BU2240" s="323">
        <v>48214</v>
      </c>
      <c r="BV2240" s="323">
        <v>48579</v>
      </c>
      <c r="BW2240" s="324">
        <v>8784</v>
      </c>
      <c r="BX2240" s="325">
        <v>110.01</v>
      </c>
      <c r="BY2240" s="274">
        <f t="shared" si="642"/>
        <v>0.99045000000000005</v>
      </c>
      <c r="BZ2240" s="326">
        <f t="shared" si="649"/>
        <v>111.07072542783582</v>
      </c>
      <c r="CA2240" s="296" t="str">
        <f t="shared" si="650"/>
        <v/>
      </c>
    </row>
    <row r="2241" spans="34:79" x14ac:dyDescent="0.25">
      <c r="AH2241" s="332">
        <v>44613</v>
      </c>
      <c r="AI2241" s="2" t="s">
        <v>108</v>
      </c>
      <c r="AJ2241" s="2" t="s">
        <v>155</v>
      </c>
      <c r="AK2241" s="323">
        <v>48214</v>
      </c>
      <c r="AL2241" s="323">
        <v>48579</v>
      </c>
      <c r="AM2241" s="324">
        <v>8784</v>
      </c>
      <c r="AN2241" s="325">
        <v>85.36</v>
      </c>
      <c r="AO2241" s="274">
        <f t="shared" si="637"/>
        <v>1.0461100000000001</v>
      </c>
      <c r="AP2241" s="326">
        <f t="shared" si="643"/>
        <v>81.597537543852937</v>
      </c>
      <c r="AQ2241" s="296" t="str">
        <f t="shared" si="644"/>
        <v/>
      </c>
      <c r="AS2241" s="332">
        <v>44641</v>
      </c>
      <c r="AT2241" s="2" t="s">
        <v>115</v>
      </c>
      <c r="AU2241" s="2" t="s">
        <v>117</v>
      </c>
      <c r="AV2241" s="323">
        <v>45383</v>
      </c>
      <c r="AW2241" s="323">
        <v>45473</v>
      </c>
      <c r="AX2241" s="324">
        <v>2184</v>
      </c>
      <c r="AY2241" s="325">
        <v>93.12</v>
      </c>
      <c r="AZ2241" s="274">
        <f t="shared" si="638"/>
        <v>1.02458</v>
      </c>
      <c r="BA2241" s="326">
        <f t="shared" si="645"/>
        <v>90.886021589334163</v>
      </c>
      <c r="BB2241" s="296" t="str">
        <f t="shared" si="646"/>
        <v/>
      </c>
      <c r="BC2241">
        <f t="shared" si="639"/>
        <v>1</v>
      </c>
      <c r="BF2241" s="332">
        <v>45001</v>
      </c>
      <c r="BG2241" s="2" t="s">
        <v>115</v>
      </c>
      <c r="BH2241" s="2" t="s">
        <v>145</v>
      </c>
      <c r="BI2241" s="323">
        <v>45748</v>
      </c>
      <c r="BJ2241" s="323">
        <v>45838</v>
      </c>
      <c r="BK2241" s="324">
        <v>2184</v>
      </c>
      <c r="BL2241" s="325">
        <v>95.64</v>
      </c>
      <c r="BM2241" s="274">
        <f t="shared" si="640"/>
        <v>0.99051</v>
      </c>
      <c r="BN2241" s="326">
        <f t="shared" si="647"/>
        <v>96.556319471787262</v>
      </c>
      <c r="BO2241" s="296" t="str">
        <f t="shared" si="648"/>
        <v/>
      </c>
      <c r="BP2241" t="str">
        <f t="shared" si="641"/>
        <v/>
      </c>
      <c r="BR2241" s="332">
        <v>44973</v>
      </c>
      <c r="BS2241" s="2" t="s">
        <v>108</v>
      </c>
      <c r="BT2241" s="2" t="s">
        <v>158</v>
      </c>
      <c r="BU2241" s="323">
        <v>48580</v>
      </c>
      <c r="BV2241" s="323">
        <v>48944</v>
      </c>
      <c r="BW2241" s="324">
        <v>8760</v>
      </c>
      <c r="BX2241" s="325">
        <v>110.34</v>
      </c>
      <c r="BY2241" s="274">
        <f t="shared" si="642"/>
        <v>0.99045000000000005</v>
      </c>
      <c r="BZ2241" s="326">
        <f t="shared" si="649"/>
        <v>111.40390731485688</v>
      </c>
      <c r="CA2241" s="296" t="str">
        <f t="shared" si="650"/>
        <v/>
      </c>
    </row>
    <row r="2242" spans="34:79" x14ac:dyDescent="0.25">
      <c r="AH2242" s="332">
        <v>44610</v>
      </c>
      <c r="AI2242" s="2" t="s">
        <v>108</v>
      </c>
      <c r="AJ2242" s="2" t="s">
        <v>110</v>
      </c>
      <c r="AK2242" s="323">
        <v>44927</v>
      </c>
      <c r="AL2242" s="323">
        <v>45291</v>
      </c>
      <c r="AM2242" s="324">
        <v>8760</v>
      </c>
      <c r="AN2242" s="325">
        <v>137.94</v>
      </c>
      <c r="AO2242" s="274">
        <f t="shared" si="637"/>
        <v>1.0461100000000001</v>
      </c>
      <c r="AP2242" s="326">
        <f t="shared" si="643"/>
        <v>131.85993824741183</v>
      </c>
      <c r="AQ2242" s="296" t="str">
        <f t="shared" si="644"/>
        <v/>
      </c>
      <c r="AS2242" s="332">
        <v>44641</v>
      </c>
      <c r="AT2242" s="2" t="s">
        <v>115</v>
      </c>
      <c r="AU2242" s="2" t="s">
        <v>118</v>
      </c>
      <c r="AV2242" s="323">
        <v>45474</v>
      </c>
      <c r="AW2242" s="323">
        <v>45565</v>
      </c>
      <c r="AX2242" s="324">
        <v>2208</v>
      </c>
      <c r="AY2242" s="325">
        <v>92</v>
      </c>
      <c r="AZ2242" s="274">
        <f t="shared" si="638"/>
        <v>1.02458</v>
      </c>
      <c r="BA2242" s="326">
        <f t="shared" si="645"/>
        <v>89.792890745476186</v>
      </c>
      <c r="BB2242" s="296" t="str">
        <f t="shared" si="646"/>
        <v/>
      </c>
      <c r="BC2242">
        <f t="shared" si="639"/>
        <v>1</v>
      </c>
      <c r="BF2242" s="332">
        <v>45001</v>
      </c>
      <c r="BG2242" s="2" t="s">
        <v>115</v>
      </c>
      <c r="BH2242" s="2" t="s">
        <v>148</v>
      </c>
      <c r="BI2242" s="323">
        <v>45839</v>
      </c>
      <c r="BJ2242" s="323">
        <v>45930</v>
      </c>
      <c r="BK2242" s="324">
        <v>2208</v>
      </c>
      <c r="BL2242" s="325">
        <v>97.07</v>
      </c>
      <c r="BM2242" s="274">
        <f t="shared" si="640"/>
        <v>0.99051</v>
      </c>
      <c r="BN2242" s="326">
        <f t="shared" si="647"/>
        <v>98.000020191618447</v>
      </c>
      <c r="BO2242" s="296" t="str">
        <f t="shared" si="648"/>
        <v/>
      </c>
      <c r="BP2242" t="str">
        <f t="shared" si="641"/>
        <v/>
      </c>
      <c r="BR2242" s="332">
        <v>44972</v>
      </c>
      <c r="BS2242" s="2" t="s">
        <v>108</v>
      </c>
      <c r="BT2242" s="2" t="s">
        <v>111</v>
      </c>
      <c r="BU2242" s="323">
        <v>45292</v>
      </c>
      <c r="BV2242" s="323">
        <v>45657</v>
      </c>
      <c r="BW2242" s="324">
        <v>8784</v>
      </c>
      <c r="BX2242" s="325">
        <v>162.46</v>
      </c>
      <c r="BY2242" s="274">
        <f t="shared" si="642"/>
        <v>0.99045000000000005</v>
      </c>
      <c r="BZ2242" s="326">
        <f t="shared" si="649"/>
        <v>164.02645262254532</v>
      </c>
      <c r="CA2242" s="296">
        <f t="shared" si="650"/>
        <v>164.02645262254532</v>
      </c>
    </row>
    <row r="2243" spans="34:79" x14ac:dyDescent="0.25">
      <c r="AH2243" s="332">
        <v>44610</v>
      </c>
      <c r="AI2243" s="2" t="s">
        <v>108</v>
      </c>
      <c r="AJ2243" s="2" t="s">
        <v>111</v>
      </c>
      <c r="AK2243" s="323">
        <v>45292</v>
      </c>
      <c r="AL2243" s="323">
        <v>45657</v>
      </c>
      <c r="AM2243" s="324">
        <v>8784</v>
      </c>
      <c r="AN2243" s="325">
        <v>104.18</v>
      </c>
      <c r="AO2243" s="274">
        <f t="shared" si="637"/>
        <v>1.0461100000000001</v>
      </c>
      <c r="AP2243" s="326">
        <f t="shared" si="643"/>
        <v>99.587997438127914</v>
      </c>
      <c r="AQ2243" s="296">
        <f t="shared" si="644"/>
        <v>99.587997438127914</v>
      </c>
      <c r="AS2243" s="332">
        <v>44641</v>
      </c>
      <c r="AT2243" s="2" t="s">
        <v>115</v>
      </c>
      <c r="AU2243" s="2" t="s">
        <v>140</v>
      </c>
      <c r="AV2243" s="323">
        <v>45566</v>
      </c>
      <c r="AW2243" s="323">
        <v>45657</v>
      </c>
      <c r="AX2243" s="324">
        <v>2209</v>
      </c>
      <c r="AY2243" s="325">
        <v>115.26</v>
      </c>
      <c r="AZ2243" s="274">
        <f t="shared" si="638"/>
        <v>1.02458</v>
      </c>
      <c r="BA2243" s="326">
        <f t="shared" si="645"/>
        <v>112.49487594916941</v>
      </c>
      <c r="BB2243" s="296" t="str">
        <f t="shared" si="646"/>
        <v/>
      </c>
      <c r="BC2243" t="str">
        <f t="shared" si="639"/>
        <v/>
      </c>
      <c r="BF2243" s="332">
        <v>45001</v>
      </c>
      <c r="BG2243" s="2" t="s">
        <v>115</v>
      </c>
      <c r="BH2243" s="2" t="s">
        <v>152</v>
      </c>
      <c r="BI2243" s="323">
        <v>45931</v>
      </c>
      <c r="BJ2243" s="323">
        <v>46022</v>
      </c>
      <c r="BK2243" s="324">
        <v>2209</v>
      </c>
      <c r="BL2243" s="325">
        <v>127.68</v>
      </c>
      <c r="BM2243" s="274">
        <f t="shared" si="640"/>
        <v>0.99051</v>
      </c>
      <c r="BN2243" s="326">
        <f t="shared" si="647"/>
        <v>128.90329224338979</v>
      </c>
      <c r="BO2243" s="296" t="str">
        <f t="shared" si="648"/>
        <v/>
      </c>
      <c r="BP2243" t="str">
        <f t="shared" si="641"/>
        <v/>
      </c>
      <c r="BR2243" s="332">
        <v>44972</v>
      </c>
      <c r="BS2243" s="2" t="s">
        <v>108</v>
      </c>
      <c r="BT2243" s="2" t="s">
        <v>135</v>
      </c>
      <c r="BU2243" s="323">
        <v>45658</v>
      </c>
      <c r="BV2243" s="323">
        <v>46022</v>
      </c>
      <c r="BW2243" s="324">
        <v>8760</v>
      </c>
      <c r="BX2243" s="325">
        <v>129.87</v>
      </c>
      <c r="BY2243" s="274">
        <f t="shared" si="642"/>
        <v>0.99045000000000005</v>
      </c>
      <c r="BZ2243" s="326">
        <f t="shared" si="649"/>
        <v>131.12221717401181</v>
      </c>
      <c r="CA2243" s="296" t="str">
        <f t="shared" si="650"/>
        <v/>
      </c>
    </row>
    <row r="2244" spans="34:79" x14ac:dyDescent="0.25">
      <c r="AH2244" s="332">
        <v>44610</v>
      </c>
      <c r="AI2244" s="2" t="s">
        <v>108</v>
      </c>
      <c r="AJ2244" s="2" t="s">
        <v>135</v>
      </c>
      <c r="AK2244" s="323">
        <v>45658</v>
      </c>
      <c r="AL2244" s="323">
        <v>46022</v>
      </c>
      <c r="AM2244" s="324">
        <v>8760</v>
      </c>
      <c r="AN2244" s="325">
        <v>92.92</v>
      </c>
      <c r="AO2244" s="274">
        <f t="shared" si="637"/>
        <v>1.0461100000000001</v>
      </c>
      <c r="AP2244" s="326">
        <f t="shared" si="643"/>
        <v>88.824311018917697</v>
      </c>
      <c r="AQ2244" s="296" t="str">
        <f t="shared" si="644"/>
        <v/>
      </c>
      <c r="AS2244" s="332">
        <v>44638</v>
      </c>
      <c r="AT2244" s="2" t="s">
        <v>115</v>
      </c>
      <c r="AU2244" s="2" t="s">
        <v>201</v>
      </c>
      <c r="AV2244" s="323">
        <v>44652</v>
      </c>
      <c r="AW2244" s="323">
        <v>44742</v>
      </c>
      <c r="AX2244" s="324">
        <v>2184</v>
      </c>
      <c r="AY2244" s="325">
        <v>233</v>
      </c>
      <c r="AZ2244" s="274">
        <f t="shared" si="638"/>
        <v>1.02458</v>
      </c>
      <c r="BA2244" s="326">
        <f t="shared" si="645"/>
        <v>227.41025590973862</v>
      </c>
      <c r="BB2244" s="296" t="str">
        <f t="shared" si="646"/>
        <v/>
      </c>
      <c r="BC2244" t="str">
        <f t="shared" si="639"/>
        <v/>
      </c>
      <c r="BF2244" s="332">
        <v>45000</v>
      </c>
      <c r="BG2244" s="2" t="s">
        <v>115</v>
      </c>
      <c r="BH2244" s="2" t="s">
        <v>134</v>
      </c>
      <c r="BI2244" s="323">
        <v>45017</v>
      </c>
      <c r="BJ2244" s="323">
        <v>45107</v>
      </c>
      <c r="BK2244" s="324">
        <v>2184</v>
      </c>
      <c r="BL2244" s="325">
        <v>112.12</v>
      </c>
      <c r="BM2244" s="274">
        <f t="shared" si="640"/>
        <v>0.99051</v>
      </c>
      <c r="BN2244" s="326">
        <f t="shared" si="647"/>
        <v>113.1942130821496</v>
      </c>
      <c r="BO2244" s="296" t="str">
        <f t="shared" si="648"/>
        <v/>
      </c>
      <c r="BP2244" t="str">
        <f t="shared" si="641"/>
        <v/>
      </c>
      <c r="BR2244" s="332">
        <v>44972</v>
      </c>
      <c r="BS2244" s="2" t="s">
        <v>108</v>
      </c>
      <c r="BT2244" s="2" t="s">
        <v>138</v>
      </c>
      <c r="BU2244" s="323">
        <v>46023</v>
      </c>
      <c r="BV2244" s="323">
        <v>46387</v>
      </c>
      <c r="BW2244" s="324">
        <v>8760</v>
      </c>
      <c r="BX2244" s="325">
        <v>118.75</v>
      </c>
      <c r="BY2244" s="274">
        <f t="shared" si="642"/>
        <v>0.99045000000000005</v>
      </c>
      <c r="BZ2244" s="326">
        <f t="shared" si="649"/>
        <v>119.89499722348427</v>
      </c>
      <c r="CA2244" s="296" t="str">
        <f t="shared" si="650"/>
        <v/>
      </c>
    </row>
    <row r="2245" spans="34:79" x14ac:dyDescent="0.25">
      <c r="AH2245" s="332">
        <v>44610</v>
      </c>
      <c r="AI2245" s="2" t="s">
        <v>108</v>
      </c>
      <c r="AJ2245" s="2" t="s">
        <v>138</v>
      </c>
      <c r="AK2245" s="323">
        <v>46023</v>
      </c>
      <c r="AL2245" s="323">
        <v>46387</v>
      </c>
      <c r="AM2245" s="324">
        <v>8760</v>
      </c>
      <c r="AN2245" s="325">
        <v>89.48</v>
      </c>
      <c r="AO2245" s="274">
        <f t="shared" si="637"/>
        <v>1.0461100000000001</v>
      </c>
      <c r="AP2245" s="326">
        <f t="shared" si="643"/>
        <v>85.535937903279759</v>
      </c>
      <c r="AQ2245" s="296" t="str">
        <f t="shared" si="644"/>
        <v/>
      </c>
      <c r="AS2245" s="332">
        <v>44638</v>
      </c>
      <c r="AT2245" s="2" t="s">
        <v>115</v>
      </c>
      <c r="AU2245" s="2" t="s">
        <v>200</v>
      </c>
      <c r="AV2245" s="323">
        <v>44743</v>
      </c>
      <c r="AW2245" s="323">
        <v>44834</v>
      </c>
      <c r="AX2245" s="324">
        <v>2208</v>
      </c>
      <c r="AY2245" s="325">
        <v>235</v>
      </c>
      <c r="AZ2245" s="274">
        <f t="shared" si="638"/>
        <v>1.02458</v>
      </c>
      <c r="BA2245" s="326">
        <f t="shared" si="645"/>
        <v>229.36227527377071</v>
      </c>
      <c r="BB2245" s="296" t="str">
        <f t="shared" si="646"/>
        <v/>
      </c>
      <c r="BC2245" t="str">
        <f t="shared" si="639"/>
        <v/>
      </c>
      <c r="BF2245" s="332">
        <v>45000</v>
      </c>
      <c r="BG2245" s="2" t="s">
        <v>115</v>
      </c>
      <c r="BH2245" s="2" t="s">
        <v>137</v>
      </c>
      <c r="BI2245" s="323">
        <v>45108</v>
      </c>
      <c r="BJ2245" s="323">
        <v>45199</v>
      </c>
      <c r="BK2245" s="324">
        <v>2208</v>
      </c>
      <c r="BL2245" s="325">
        <v>127.56</v>
      </c>
      <c r="BM2245" s="274">
        <f t="shared" si="640"/>
        <v>0.99051</v>
      </c>
      <c r="BN2245" s="326">
        <f t="shared" si="647"/>
        <v>128.78214253263471</v>
      </c>
      <c r="BO2245" s="296" t="str">
        <f t="shared" si="648"/>
        <v/>
      </c>
      <c r="BP2245" t="str">
        <f t="shared" si="641"/>
        <v/>
      </c>
      <c r="BR2245" s="332">
        <v>44972</v>
      </c>
      <c r="BS2245" s="2" t="s">
        <v>108</v>
      </c>
      <c r="BT2245" s="2" t="s">
        <v>141</v>
      </c>
      <c r="BU2245" s="323">
        <v>46388</v>
      </c>
      <c r="BV2245" s="323">
        <v>46752</v>
      </c>
      <c r="BW2245" s="324">
        <v>8760</v>
      </c>
      <c r="BX2245" s="325">
        <v>113.88</v>
      </c>
      <c r="BY2245" s="274">
        <f t="shared" si="642"/>
        <v>0.99045000000000005</v>
      </c>
      <c r="BZ2245" s="326">
        <f t="shared" si="649"/>
        <v>114.97804028471906</v>
      </c>
      <c r="CA2245" s="296" t="str">
        <f t="shared" si="650"/>
        <v/>
      </c>
    </row>
    <row r="2246" spans="34:79" x14ac:dyDescent="0.25">
      <c r="AH2246" s="332">
        <v>44610</v>
      </c>
      <c r="AI2246" s="2" t="s">
        <v>108</v>
      </c>
      <c r="AJ2246" s="2" t="s">
        <v>141</v>
      </c>
      <c r="AK2246" s="323">
        <v>46388</v>
      </c>
      <c r="AL2246" s="323">
        <v>46752</v>
      </c>
      <c r="AM2246" s="324">
        <v>8760</v>
      </c>
      <c r="AN2246" s="325">
        <v>87</v>
      </c>
      <c r="AO2246" s="274">
        <f t="shared" si="637"/>
        <v>1.0461100000000001</v>
      </c>
      <c r="AP2246" s="326">
        <f t="shared" si="643"/>
        <v>83.165250308284968</v>
      </c>
      <c r="AQ2246" s="296" t="str">
        <f t="shared" si="644"/>
        <v/>
      </c>
      <c r="AS2246" s="332">
        <v>44638</v>
      </c>
      <c r="AT2246" s="2" t="s">
        <v>115</v>
      </c>
      <c r="AU2246" s="2" t="s">
        <v>186</v>
      </c>
      <c r="AV2246" s="323">
        <v>44835</v>
      </c>
      <c r="AW2246" s="323">
        <v>44926</v>
      </c>
      <c r="AX2246" s="324">
        <v>2209</v>
      </c>
      <c r="AY2246" s="325">
        <v>236.75</v>
      </c>
      <c r="AZ2246" s="274">
        <f t="shared" si="638"/>
        <v>1.02458</v>
      </c>
      <c r="BA2246" s="326">
        <f t="shared" si="645"/>
        <v>231.07029221729877</v>
      </c>
      <c r="BB2246" s="296" t="str">
        <f t="shared" si="646"/>
        <v/>
      </c>
      <c r="BC2246" t="str">
        <f t="shared" si="639"/>
        <v/>
      </c>
      <c r="BF2246" s="332">
        <v>45000</v>
      </c>
      <c r="BG2246" s="2" t="s">
        <v>115</v>
      </c>
      <c r="BH2246" s="2" t="s">
        <v>116</v>
      </c>
      <c r="BI2246" s="323">
        <v>45200</v>
      </c>
      <c r="BJ2246" s="323">
        <v>45291</v>
      </c>
      <c r="BK2246" s="324">
        <v>2209</v>
      </c>
      <c r="BL2246" s="325">
        <v>146.81</v>
      </c>
      <c r="BM2246" s="274">
        <f t="shared" si="640"/>
        <v>0.99051</v>
      </c>
      <c r="BN2246" s="326">
        <f t="shared" si="647"/>
        <v>148.21657529959313</v>
      </c>
      <c r="BO2246" s="296">
        <f t="shared" si="648"/>
        <v>148.21657529959313</v>
      </c>
      <c r="BP2246">
        <f t="shared" si="641"/>
        <v>1</v>
      </c>
      <c r="BR2246" s="332">
        <v>44972</v>
      </c>
      <c r="BS2246" s="2" t="s">
        <v>108</v>
      </c>
      <c r="BT2246" s="2" t="s">
        <v>143</v>
      </c>
      <c r="BU2246" s="323">
        <v>46753</v>
      </c>
      <c r="BV2246" s="323">
        <v>47118</v>
      </c>
      <c r="BW2246" s="324">
        <v>8784</v>
      </c>
      <c r="BX2246" s="325">
        <v>109.35</v>
      </c>
      <c r="BY2246" s="274">
        <f t="shared" si="642"/>
        <v>0.99045000000000005</v>
      </c>
      <c r="BZ2246" s="326">
        <f t="shared" si="649"/>
        <v>110.40436165379371</v>
      </c>
      <c r="CA2246" s="296" t="str">
        <f t="shared" si="650"/>
        <v/>
      </c>
    </row>
    <row r="2247" spans="34:79" x14ac:dyDescent="0.25">
      <c r="AH2247" s="332">
        <v>44610</v>
      </c>
      <c r="AI2247" s="2" t="s">
        <v>108</v>
      </c>
      <c r="AJ2247" s="2" t="s">
        <v>143</v>
      </c>
      <c r="AK2247" s="323">
        <v>46753</v>
      </c>
      <c r="AL2247" s="323">
        <v>47118</v>
      </c>
      <c r="AM2247" s="324">
        <v>8784</v>
      </c>
      <c r="AN2247" s="325">
        <v>87.19</v>
      </c>
      <c r="AO2247" s="274">
        <f t="shared" si="637"/>
        <v>1.0461100000000001</v>
      </c>
      <c r="AP2247" s="326">
        <f t="shared" si="643"/>
        <v>83.34687556757892</v>
      </c>
      <c r="AQ2247" s="296" t="str">
        <f t="shared" si="644"/>
        <v/>
      </c>
      <c r="AS2247" s="332">
        <v>44638</v>
      </c>
      <c r="AT2247" s="2" t="s">
        <v>115</v>
      </c>
      <c r="AU2247" s="2" t="s">
        <v>110</v>
      </c>
      <c r="AV2247" s="323">
        <v>44927</v>
      </c>
      <c r="AW2247" s="323">
        <v>45016</v>
      </c>
      <c r="AX2247" s="324">
        <v>2159</v>
      </c>
      <c r="AY2247" s="325">
        <v>210.02</v>
      </c>
      <c r="AZ2247" s="274">
        <f t="shared" si="638"/>
        <v>1.02458</v>
      </c>
      <c r="BA2247" s="326">
        <f t="shared" si="645"/>
        <v>204.98155341700991</v>
      </c>
      <c r="BB2247" s="296" t="str">
        <f t="shared" si="646"/>
        <v/>
      </c>
      <c r="BC2247" t="str">
        <f t="shared" si="639"/>
        <v/>
      </c>
      <c r="BF2247" s="332">
        <v>45000</v>
      </c>
      <c r="BG2247" s="2" t="s">
        <v>115</v>
      </c>
      <c r="BH2247" s="2" t="s">
        <v>111</v>
      </c>
      <c r="BI2247" s="323">
        <v>45292</v>
      </c>
      <c r="BJ2247" s="323">
        <v>45382</v>
      </c>
      <c r="BK2247" s="324">
        <v>2183</v>
      </c>
      <c r="BL2247" s="325">
        <v>150.5</v>
      </c>
      <c r="BM2247" s="274">
        <f t="shared" si="640"/>
        <v>0.99051</v>
      </c>
      <c r="BN2247" s="326">
        <f t="shared" si="647"/>
        <v>151.94192890531141</v>
      </c>
      <c r="BO2247" s="296">
        <f t="shared" si="648"/>
        <v>151.94192890531141</v>
      </c>
      <c r="BP2247">
        <f t="shared" si="641"/>
        <v>1</v>
      </c>
      <c r="BR2247" s="332">
        <v>44972</v>
      </c>
      <c r="BS2247" s="2" t="s">
        <v>108</v>
      </c>
      <c r="BT2247" s="2" t="s">
        <v>146</v>
      </c>
      <c r="BU2247" s="323">
        <v>47119</v>
      </c>
      <c r="BV2247" s="323">
        <v>47483</v>
      </c>
      <c r="BW2247" s="324">
        <v>8760</v>
      </c>
      <c r="BX2247" s="325">
        <v>108.04</v>
      </c>
      <c r="BY2247" s="274">
        <f t="shared" si="642"/>
        <v>0.99045000000000005</v>
      </c>
      <c r="BZ2247" s="326">
        <f t="shared" si="649"/>
        <v>109.08173052652835</v>
      </c>
      <c r="CA2247" s="296" t="str">
        <f t="shared" si="650"/>
        <v/>
      </c>
    </row>
    <row r="2248" spans="34:79" x14ac:dyDescent="0.25">
      <c r="AH2248" s="332">
        <v>44610</v>
      </c>
      <c r="AI2248" s="2" t="s">
        <v>108</v>
      </c>
      <c r="AJ2248" s="2" t="s">
        <v>146</v>
      </c>
      <c r="AK2248" s="323">
        <v>47119</v>
      </c>
      <c r="AL2248" s="323">
        <v>47483</v>
      </c>
      <c r="AM2248" s="324">
        <v>8760</v>
      </c>
      <c r="AN2248" s="325">
        <v>86.55</v>
      </c>
      <c r="AO2248" s="274">
        <f t="shared" si="637"/>
        <v>1.0461100000000001</v>
      </c>
      <c r="AP2248" s="326">
        <f t="shared" si="643"/>
        <v>82.735085220483498</v>
      </c>
      <c r="AQ2248" s="296" t="str">
        <f t="shared" si="644"/>
        <v/>
      </c>
      <c r="AS2248" s="332">
        <v>44638</v>
      </c>
      <c r="AT2248" s="2" t="s">
        <v>115</v>
      </c>
      <c r="AU2248" s="2" t="s">
        <v>134</v>
      </c>
      <c r="AV2248" s="323">
        <v>45017</v>
      </c>
      <c r="AW2248" s="323">
        <v>45107</v>
      </c>
      <c r="AX2248" s="324">
        <v>2184</v>
      </c>
      <c r="AY2248" s="325">
        <v>140.21</v>
      </c>
      <c r="AZ2248" s="274">
        <f t="shared" si="638"/>
        <v>1.02458</v>
      </c>
      <c r="BA2248" s="326">
        <f t="shared" si="645"/>
        <v>136.84631751546976</v>
      </c>
      <c r="BB2248" s="296" t="str">
        <f t="shared" si="646"/>
        <v/>
      </c>
      <c r="BC2248" t="str">
        <f t="shared" si="639"/>
        <v/>
      </c>
      <c r="BF2248" s="332">
        <v>45000</v>
      </c>
      <c r="BG2248" s="2" t="s">
        <v>115</v>
      </c>
      <c r="BH2248" s="2" t="s">
        <v>117</v>
      </c>
      <c r="BI2248" s="323">
        <v>45383</v>
      </c>
      <c r="BJ2248" s="323">
        <v>45473</v>
      </c>
      <c r="BK2248" s="324">
        <v>2184</v>
      </c>
      <c r="BL2248" s="325">
        <v>119.98</v>
      </c>
      <c r="BM2248" s="274">
        <f t="shared" si="640"/>
        <v>0.99051</v>
      </c>
      <c r="BN2248" s="326">
        <f t="shared" si="647"/>
        <v>121.1295191366064</v>
      </c>
      <c r="BO2248" s="296">
        <f t="shared" si="648"/>
        <v>121.1295191366064</v>
      </c>
      <c r="BP2248">
        <f t="shared" si="641"/>
        <v>1</v>
      </c>
      <c r="BR2248" s="332">
        <v>44972</v>
      </c>
      <c r="BS2248" s="2" t="s">
        <v>108</v>
      </c>
      <c r="BT2248" s="2" t="s">
        <v>149</v>
      </c>
      <c r="BU2248" s="323">
        <v>47484</v>
      </c>
      <c r="BV2248" s="323">
        <v>47848</v>
      </c>
      <c r="BW2248" s="324">
        <v>8760</v>
      </c>
      <c r="BX2248" s="325">
        <v>109.13</v>
      </c>
      <c r="BY2248" s="274">
        <f t="shared" si="642"/>
        <v>0.99045000000000005</v>
      </c>
      <c r="BZ2248" s="326">
        <f t="shared" si="649"/>
        <v>110.18224039577969</v>
      </c>
      <c r="CA2248" s="296" t="str">
        <f t="shared" si="650"/>
        <v/>
      </c>
    </row>
    <row r="2249" spans="34:79" x14ac:dyDescent="0.25">
      <c r="AH2249" s="332">
        <v>44610</v>
      </c>
      <c r="AI2249" s="2" t="s">
        <v>108</v>
      </c>
      <c r="AJ2249" s="2" t="s">
        <v>149</v>
      </c>
      <c r="AK2249" s="323">
        <v>47484</v>
      </c>
      <c r="AL2249" s="323">
        <v>47848</v>
      </c>
      <c r="AM2249" s="324">
        <v>8760</v>
      </c>
      <c r="AN2249" s="325">
        <v>85.99</v>
      </c>
      <c r="AO2249" s="274">
        <f t="shared" si="637"/>
        <v>1.0461100000000001</v>
      </c>
      <c r="AP2249" s="326">
        <f t="shared" si="643"/>
        <v>82.199768666774986</v>
      </c>
      <c r="AQ2249" s="296" t="str">
        <f t="shared" si="644"/>
        <v/>
      </c>
      <c r="AS2249" s="332">
        <v>44638</v>
      </c>
      <c r="AT2249" s="2" t="s">
        <v>115</v>
      </c>
      <c r="AU2249" s="2" t="s">
        <v>137</v>
      </c>
      <c r="AV2249" s="323">
        <v>45108</v>
      </c>
      <c r="AW2249" s="323">
        <v>45199</v>
      </c>
      <c r="AX2249" s="324">
        <v>2208</v>
      </c>
      <c r="AY2249" s="325">
        <v>132</v>
      </c>
      <c r="AZ2249" s="274">
        <f t="shared" si="638"/>
        <v>1.02458</v>
      </c>
      <c r="BA2249" s="326">
        <f t="shared" si="645"/>
        <v>128.83327802611802</v>
      </c>
      <c r="BB2249" s="296" t="str">
        <f t="shared" si="646"/>
        <v/>
      </c>
      <c r="BC2249" t="str">
        <f t="shared" si="639"/>
        <v/>
      </c>
      <c r="BF2249" s="332">
        <v>45000</v>
      </c>
      <c r="BG2249" s="2" t="s">
        <v>115</v>
      </c>
      <c r="BH2249" s="2" t="s">
        <v>118</v>
      </c>
      <c r="BI2249" s="323">
        <v>45474</v>
      </c>
      <c r="BJ2249" s="323">
        <v>45565</v>
      </c>
      <c r="BK2249" s="324">
        <v>2208</v>
      </c>
      <c r="BL2249" s="325">
        <v>122.51</v>
      </c>
      <c r="BM2249" s="274">
        <f t="shared" si="640"/>
        <v>0.99051</v>
      </c>
      <c r="BN2249" s="326">
        <f t="shared" si="647"/>
        <v>123.68375887169236</v>
      </c>
      <c r="BO2249" s="296">
        <f t="shared" si="648"/>
        <v>123.68375887169236</v>
      </c>
      <c r="BP2249">
        <f t="shared" si="641"/>
        <v>1</v>
      </c>
      <c r="BR2249" s="332">
        <v>44972</v>
      </c>
      <c r="BS2249" s="2" t="s">
        <v>108</v>
      </c>
      <c r="BT2249" s="2" t="s">
        <v>153</v>
      </c>
      <c r="BU2249" s="323">
        <v>47849</v>
      </c>
      <c r="BV2249" s="323">
        <v>48213</v>
      </c>
      <c r="BW2249" s="324">
        <v>8760</v>
      </c>
      <c r="BX2249" s="325">
        <v>109.21</v>
      </c>
      <c r="BY2249" s="274">
        <f t="shared" si="642"/>
        <v>0.99045000000000005</v>
      </c>
      <c r="BZ2249" s="326">
        <f t="shared" si="649"/>
        <v>110.26301176233024</v>
      </c>
      <c r="CA2249" s="296" t="str">
        <f t="shared" si="650"/>
        <v/>
      </c>
    </row>
    <row r="2250" spans="34:79" x14ac:dyDescent="0.25">
      <c r="AH2250" s="332">
        <v>44610</v>
      </c>
      <c r="AI2250" s="2" t="s">
        <v>108</v>
      </c>
      <c r="AJ2250" s="2" t="s">
        <v>153</v>
      </c>
      <c r="AK2250" s="323">
        <v>47849</v>
      </c>
      <c r="AL2250" s="323">
        <v>48213</v>
      </c>
      <c r="AM2250" s="324">
        <v>8760</v>
      </c>
      <c r="AN2250" s="325">
        <v>85.42</v>
      </c>
      <c r="AO2250" s="274">
        <f t="shared" si="637"/>
        <v>1.0461100000000001</v>
      </c>
      <c r="AP2250" s="326">
        <f t="shared" si="643"/>
        <v>81.65489288889313</v>
      </c>
      <c r="AQ2250" s="296" t="str">
        <f t="shared" si="644"/>
        <v/>
      </c>
      <c r="AS2250" s="332">
        <v>44638</v>
      </c>
      <c r="AT2250" s="2" t="s">
        <v>115</v>
      </c>
      <c r="AU2250" s="2" t="s">
        <v>116</v>
      </c>
      <c r="AV2250" s="323">
        <v>45200</v>
      </c>
      <c r="AW2250" s="323">
        <v>45291</v>
      </c>
      <c r="AX2250" s="324">
        <v>2209</v>
      </c>
      <c r="AY2250" s="325">
        <v>151.72999999999999</v>
      </c>
      <c r="AZ2250" s="274">
        <f t="shared" si="638"/>
        <v>1.02458</v>
      </c>
      <c r="BA2250" s="326">
        <f t="shared" si="645"/>
        <v>148.08994905229457</v>
      </c>
      <c r="BB2250" s="296" t="str">
        <f t="shared" si="646"/>
        <v/>
      </c>
      <c r="BC2250">
        <f t="shared" si="639"/>
        <v>1</v>
      </c>
      <c r="BF2250" s="332">
        <v>45000</v>
      </c>
      <c r="BG2250" s="2" t="s">
        <v>115</v>
      </c>
      <c r="BH2250" s="2" t="s">
        <v>140</v>
      </c>
      <c r="BI2250" s="323">
        <v>45566</v>
      </c>
      <c r="BJ2250" s="323">
        <v>45657</v>
      </c>
      <c r="BK2250" s="324">
        <v>2209</v>
      </c>
      <c r="BL2250" s="325">
        <v>142.49</v>
      </c>
      <c r="BM2250" s="274">
        <f t="shared" si="640"/>
        <v>0.99051</v>
      </c>
      <c r="BN2250" s="326">
        <f t="shared" si="647"/>
        <v>143.85518571241079</v>
      </c>
      <c r="BO2250" s="296" t="str">
        <f t="shared" si="648"/>
        <v/>
      </c>
      <c r="BP2250" t="str">
        <f t="shared" si="641"/>
        <v/>
      </c>
      <c r="BR2250" s="332">
        <v>44972</v>
      </c>
      <c r="BS2250" s="2" t="s">
        <v>108</v>
      </c>
      <c r="BT2250" s="2" t="s">
        <v>155</v>
      </c>
      <c r="BU2250" s="323">
        <v>48214</v>
      </c>
      <c r="BV2250" s="323">
        <v>48579</v>
      </c>
      <c r="BW2250" s="324">
        <v>8784</v>
      </c>
      <c r="BX2250" s="325">
        <v>109.26</v>
      </c>
      <c r="BY2250" s="274">
        <f t="shared" si="642"/>
        <v>0.99045000000000005</v>
      </c>
      <c r="BZ2250" s="326">
        <f t="shared" si="649"/>
        <v>110.31349386642435</v>
      </c>
      <c r="CA2250" s="296" t="str">
        <f t="shared" si="650"/>
        <v/>
      </c>
    </row>
    <row r="2251" spans="34:79" x14ac:dyDescent="0.25">
      <c r="AH2251" s="332">
        <v>44610</v>
      </c>
      <c r="AI2251" s="2" t="s">
        <v>108</v>
      </c>
      <c r="AJ2251" s="2" t="s">
        <v>155</v>
      </c>
      <c r="AK2251" s="323">
        <v>48214</v>
      </c>
      <c r="AL2251" s="323">
        <v>48579</v>
      </c>
      <c r="AM2251" s="324">
        <v>8784</v>
      </c>
      <c r="AN2251" s="325">
        <v>84.84</v>
      </c>
      <c r="AO2251" s="274">
        <f t="shared" si="637"/>
        <v>1.0461100000000001</v>
      </c>
      <c r="AP2251" s="326">
        <f t="shared" si="643"/>
        <v>81.100457886837901</v>
      </c>
      <c r="AQ2251" s="296" t="str">
        <f t="shared" si="644"/>
        <v/>
      </c>
      <c r="AS2251" s="332">
        <v>44638</v>
      </c>
      <c r="AT2251" s="2" t="s">
        <v>115</v>
      </c>
      <c r="AU2251" s="2" t="s">
        <v>111</v>
      </c>
      <c r="AV2251" s="323">
        <v>45292</v>
      </c>
      <c r="AW2251" s="323">
        <v>45382</v>
      </c>
      <c r="AX2251" s="324">
        <v>2183</v>
      </c>
      <c r="AY2251" s="325">
        <v>146.46</v>
      </c>
      <c r="AZ2251" s="274">
        <f t="shared" si="638"/>
        <v>1.02458</v>
      </c>
      <c r="BA2251" s="326">
        <f t="shared" si="645"/>
        <v>142.94637802807003</v>
      </c>
      <c r="BB2251" s="296" t="str">
        <f t="shared" si="646"/>
        <v/>
      </c>
      <c r="BC2251">
        <f t="shared" si="639"/>
        <v>1</v>
      </c>
      <c r="BF2251" s="332">
        <v>45000</v>
      </c>
      <c r="BG2251" s="2" t="s">
        <v>115</v>
      </c>
      <c r="BH2251" s="2" t="s">
        <v>135</v>
      </c>
      <c r="BI2251" s="323">
        <v>45658</v>
      </c>
      <c r="BJ2251" s="323">
        <v>45747</v>
      </c>
      <c r="BK2251" s="324">
        <v>2159</v>
      </c>
      <c r="BL2251" s="325">
        <v>140.02000000000001</v>
      </c>
      <c r="BM2251" s="274">
        <f t="shared" si="640"/>
        <v>0.99051</v>
      </c>
      <c r="BN2251" s="326">
        <f t="shared" si="647"/>
        <v>141.36152083270235</v>
      </c>
      <c r="BO2251" s="296" t="str">
        <f t="shared" si="648"/>
        <v/>
      </c>
      <c r="BP2251" t="str">
        <f t="shared" si="641"/>
        <v/>
      </c>
      <c r="BR2251" s="332">
        <v>44972</v>
      </c>
      <c r="BS2251" s="2" t="s">
        <v>108</v>
      </c>
      <c r="BT2251" s="2" t="s">
        <v>158</v>
      </c>
      <c r="BU2251" s="323">
        <v>48580</v>
      </c>
      <c r="BV2251" s="323">
        <v>48944</v>
      </c>
      <c r="BW2251" s="324">
        <v>8760</v>
      </c>
      <c r="BX2251" s="325">
        <v>109.59</v>
      </c>
      <c r="BY2251" s="274">
        <f t="shared" si="642"/>
        <v>0.99045000000000005</v>
      </c>
      <c r="BZ2251" s="326">
        <f t="shared" si="649"/>
        <v>110.64667575344541</v>
      </c>
      <c r="CA2251" s="296" t="str">
        <f t="shared" si="650"/>
        <v/>
      </c>
    </row>
    <row r="2252" spans="34:79" x14ac:dyDescent="0.25">
      <c r="AH2252" s="332">
        <v>44609</v>
      </c>
      <c r="AI2252" s="2" t="s">
        <v>108</v>
      </c>
      <c r="AJ2252" s="2" t="s">
        <v>110</v>
      </c>
      <c r="AK2252" s="323">
        <v>44927</v>
      </c>
      <c r="AL2252" s="323">
        <v>45291</v>
      </c>
      <c r="AM2252" s="324">
        <v>8760</v>
      </c>
      <c r="AN2252" s="325">
        <v>136.13</v>
      </c>
      <c r="AO2252" s="274">
        <f t="shared" si="637"/>
        <v>1.0461100000000001</v>
      </c>
      <c r="AP2252" s="326">
        <f t="shared" si="643"/>
        <v>130.12971867203257</v>
      </c>
      <c r="AQ2252" s="296" t="str">
        <f t="shared" si="644"/>
        <v/>
      </c>
      <c r="AS2252" s="332">
        <v>44638</v>
      </c>
      <c r="AT2252" s="2" t="s">
        <v>115</v>
      </c>
      <c r="AU2252" s="2" t="s">
        <v>117</v>
      </c>
      <c r="AV2252" s="323">
        <v>45383</v>
      </c>
      <c r="AW2252" s="323">
        <v>45473</v>
      </c>
      <c r="AX2252" s="324">
        <v>2184</v>
      </c>
      <c r="AY2252" s="325">
        <v>96.18</v>
      </c>
      <c r="AZ2252" s="274">
        <f t="shared" si="638"/>
        <v>1.02458</v>
      </c>
      <c r="BA2252" s="326">
        <f t="shared" si="645"/>
        <v>93.87261121630327</v>
      </c>
      <c r="BB2252" s="296" t="str">
        <f t="shared" si="646"/>
        <v/>
      </c>
      <c r="BC2252">
        <f t="shared" si="639"/>
        <v>1</v>
      </c>
      <c r="BF2252" s="332">
        <v>45000</v>
      </c>
      <c r="BG2252" s="2" t="s">
        <v>115</v>
      </c>
      <c r="BH2252" s="2" t="s">
        <v>145</v>
      </c>
      <c r="BI2252" s="323">
        <v>45748</v>
      </c>
      <c r="BJ2252" s="323">
        <v>45838</v>
      </c>
      <c r="BK2252" s="324">
        <v>2184</v>
      </c>
      <c r="BL2252" s="325">
        <v>94.7</v>
      </c>
      <c r="BM2252" s="274">
        <f t="shared" si="640"/>
        <v>0.99051</v>
      </c>
      <c r="BN2252" s="326">
        <f t="shared" si="647"/>
        <v>95.607313404205911</v>
      </c>
      <c r="BO2252" s="296" t="str">
        <f t="shared" si="648"/>
        <v/>
      </c>
      <c r="BP2252" t="str">
        <f t="shared" si="641"/>
        <v/>
      </c>
      <c r="BR2252" s="332">
        <v>44971</v>
      </c>
      <c r="BS2252" s="2" t="s">
        <v>108</v>
      </c>
      <c r="BT2252" s="2" t="s">
        <v>111</v>
      </c>
      <c r="BU2252" s="323">
        <v>45292</v>
      </c>
      <c r="BV2252" s="323">
        <v>45657</v>
      </c>
      <c r="BW2252" s="324">
        <v>8784</v>
      </c>
      <c r="BX2252" s="325">
        <v>159.34</v>
      </c>
      <c r="BY2252" s="274">
        <f t="shared" si="642"/>
        <v>0.99045000000000005</v>
      </c>
      <c r="BZ2252" s="326">
        <f t="shared" si="649"/>
        <v>160.87636932707355</v>
      </c>
      <c r="CA2252" s="296">
        <f t="shared" si="650"/>
        <v>160.87636932707355</v>
      </c>
    </row>
    <row r="2253" spans="34:79" x14ac:dyDescent="0.25">
      <c r="AH2253" s="332">
        <v>44609</v>
      </c>
      <c r="AI2253" s="2" t="s">
        <v>108</v>
      </c>
      <c r="AJ2253" s="2" t="s">
        <v>111</v>
      </c>
      <c r="AK2253" s="323">
        <v>45292</v>
      </c>
      <c r="AL2253" s="323">
        <v>45657</v>
      </c>
      <c r="AM2253" s="324">
        <v>8784</v>
      </c>
      <c r="AN2253" s="325">
        <v>102.75</v>
      </c>
      <c r="AO2253" s="274">
        <f t="shared" si="637"/>
        <v>1.0461100000000001</v>
      </c>
      <c r="AP2253" s="326">
        <f t="shared" si="643"/>
        <v>98.221028381336566</v>
      </c>
      <c r="AQ2253" s="296">
        <f t="shared" si="644"/>
        <v>98.221028381336566</v>
      </c>
      <c r="AS2253" s="332">
        <v>44638</v>
      </c>
      <c r="AT2253" s="2" t="s">
        <v>115</v>
      </c>
      <c r="AU2253" s="2" t="s">
        <v>118</v>
      </c>
      <c r="AV2253" s="323">
        <v>45474</v>
      </c>
      <c r="AW2253" s="323">
        <v>45565</v>
      </c>
      <c r="AX2253" s="324">
        <v>2208</v>
      </c>
      <c r="AY2253" s="325">
        <v>92</v>
      </c>
      <c r="AZ2253" s="274">
        <f t="shared" si="638"/>
        <v>1.02458</v>
      </c>
      <c r="BA2253" s="326">
        <f t="shared" si="645"/>
        <v>89.792890745476186</v>
      </c>
      <c r="BB2253" s="296" t="str">
        <f t="shared" si="646"/>
        <v/>
      </c>
      <c r="BC2253">
        <f t="shared" si="639"/>
        <v>1</v>
      </c>
      <c r="BF2253" s="332">
        <v>45000</v>
      </c>
      <c r="BG2253" s="2" t="s">
        <v>115</v>
      </c>
      <c r="BH2253" s="2" t="s">
        <v>148</v>
      </c>
      <c r="BI2253" s="323">
        <v>45839</v>
      </c>
      <c r="BJ2253" s="323">
        <v>45930</v>
      </c>
      <c r="BK2253" s="324">
        <v>2208</v>
      </c>
      <c r="BL2253" s="325">
        <v>96.37</v>
      </c>
      <c r="BM2253" s="274">
        <f t="shared" si="640"/>
        <v>0.99051</v>
      </c>
      <c r="BN2253" s="326">
        <f t="shared" si="647"/>
        <v>97.29331354554725</v>
      </c>
      <c r="BO2253" s="296" t="str">
        <f t="shared" si="648"/>
        <v/>
      </c>
      <c r="BP2253" t="str">
        <f t="shared" si="641"/>
        <v/>
      </c>
      <c r="BR2253" s="332">
        <v>44971</v>
      </c>
      <c r="BS2253" s="2" t="s">
        <v>108</v>
      </c>
      <c r="BT2253" s="2" t="s">
        <v>135</v>
      </c>
      <c r="BU2253" s="323">
        <v>45658</v>
      </c>
      <c r="BV2253" s="323">
        <v>46022</v>
      </c>
      <c r="BW2253" s="324">
        <v>8760</v>
      </c>
      <c r="BX2253" s="325">
        <v>128.5</v>
      </c>
      <c r="BY2253" s="274">
        <f t="shared" si="642"/>
        <v>0.99045000000000005</v>
      </c>
      <c r="BZ2253" s="326">
        <f t="shared" si="649"/>
        <v>129.73900752183351</v>
      </c>
      <c r="CA2253" s="296" t="str">
        <f t="shared" si="650"/>
        <v/>
      </c>
    </row>
    <row r="2254" spans="34:79" x14ac:dyDescent="0.25">
      <c r="AH2254" s="332">
        <v>44609</v>
      </c>
      <c r="AI2254" s="2" t="s">
        <v>108</v>
      </c>
      <c r="AJ2254" s="2" t="s">
        <v>135</v>
      </c>
      <c r="AK2254" s="323">
        <v>45658</v>
      </c>
      <c r="AL2254" s="323">
        <v>46022</v>
      </c>
      <c r="AM2254" s="324">
        <v>8760</v>
      </c>
      <c r="AN2254" s="325">
        <v>91.8</v>
      </c>
      <c r="AO2254" s="274">
        <f t="shared" si="637"/>
        <v>1.0461100000000001</v>
      </c>
      <c r="AP2254" s="326">
        <f t="shared" si="643"/>
        <v>87.753677911500688</v>
      </c>
      <c r="AQ2254" s="296" t="str">
        <f t="shared" si="644"/>
        <v/>
      </c>
      <c r="AS2254" s="332">
        <v>44638</v>
      </c>
      <c r="AT2254" s="2" t="s">
        <v>115</v>
      </c>
      <c r="AU2254" s="2" t="s">
        <v>140</v>
      </c>
      <c r="AV2254" s="323">
        <v>45566</v>
      </c>
      <c r="AW2254" s="323">
        <v>45657</v>
      </c>
      <c r="AX2254" s="324">
        <v>2209</v>
      </c>
      <c r="AY2254" s="325">
        <v>114.29</v>
      </c>
      <c r="AZ2254" s="274">
        <f t="shared" si="638"/>
        <v>1.02458</v>
      </c>
      <c r="BA2254" s="326">
        <f t="shared" si="645"/>
        <v>111.54814655761385</v>
      </c>
      <c r="BB2254" s="296" t="str">
        <f t="shared" si="646"/>
        <v/>
      </c>
      <c r="BC2254" t="str">
        <f t="shared" si="639"/>
        <v/>
      </c>
      <c r="BF2254" s="332">
        <v>45000</v>
      </c>
      <c r="BG2254" s="2" t="s">
        <v>115</v>
      </c>
      <c r="BH2254" s="2" t="s">
        <v>152</v>
      </c>
      <c r="BI2254" s="323">
        <v>45931</v>
      </c>
      <c r="BJ2254" s="323">
        <v>46022</v>
      </c>
      <c r="BK2254" s="324">
        <v>2209</v>
      </c>
      <c r="BL2254" s="325">
        <v>126.54</v>
      </c>
      <c r="BM2254" s="274">
        <f t="shared" si="640"/>
        <v>0.99051</v>
      </c>
      <c r="BN2254" s="326">
        <f t="shared" si="647"/>
        <v>127.75236999121665</v>
      </c>
      <c r="BO2254" s="296" t="str">
        <f t="shared" si="648"/>
        <v/>
      </c>
      <c r="BP2254" t="str">
        <f t="shared" si="641"/>
        <v/>
      </c>
      <c r="BR2254" s="332">
        <v>44971</v>
      </c>
      <c r="BS2254" s="2" t="s">
        <v>108</v>
      </c>
      <c r="BT2254" s="2" t="s">
        <v>138</v>
      </c>
      <c r="BU2254" s="323">
        <v>46023</v>
      </c>
      <c r="BV2254" s="323">
        <v>46387</v>
      </c>
      <c r="BW2254" s="324">
        <v>8760</v>
      </c>
      <c r="BX2254" s="325">
        <v>117.92</v>
      </c>
      <c r="BY2254" s="274">
        <f t="shared" si="642"/>
        <v>0.99045000000000005</v>
      </c>
      <c r="BZ2254" s="326">
        <f t="shared" si="649"/>
        <v>119.05699429552223</v>
      </c>
      <c r="CA2254" s="296" t="str">
        <f t="shared" si="650"/>
        <v/>
      </c>
    </row>
    <row r="2255" spans="34:79" x14ac:dyDescent="0.25">
      <c r="AH2255" s="332">
        <v>44609</v>
      </c>
      <c r="AI2255" s="2" t="s">
        <v>108</v>
      </c>
      <c r="AJ2255" s="2" t="s">
        <v>138</v>
      </c>
      <c r="AK2255" s="323">
        <v>46023</v>
      </c>
      <c r="AL2255" s="323">
        <v>46387</v>
      </c>
      <c r="AM2255" s="324">
        <v>8760</v>
      </c>
      <c r="AN2255" s="325">
        <v>89.53</v>
      </c>
      <c r="AO2255" s="274">
        <f t="shared" si="637"/>
        <v>1.0461100000000001</v>
      </c>
      <c r="AP2255" s="326">
        <f t="shared" si="643"/>
        <v>85.583734024146594</v>
      </c>
      <c r="AQ2255" s="296" t="str">
        <f t="shared" si="644"/>
        <v/>
      </c>
      <c r="AS2255" s="332">
        <v>44637</v>
      </c>
      <c r="AT2255" s="2" t="s">
        <v>115</v>
      </c>
      <c r="AU2255" s="2" t="s">
        <v>201</v>
      </c>
      <c r="AV2255" s="323">
        <v>44652</v>
      </c>
      <c r="AW2255" s="323">
        <v>44742</v>
      </c>
      <c r="AX2255" s="324">
        <v>2184</v>
      </c>
      <c r="AY2255" s="325">
        <v>237.11</v>
      </c>
      <c r="AZ2255" s="274">
        <f t="shared" si="638"/>
        <v>1.02458</v>
      </c>
      <c r="BA2255" s="326">
        <f t="shared" si="645"/>
        <v>231.42165570282458</v>
      </c>
      <c r="BB2255" s="296" t="str">
        <f t="shared" si="646"/>
        <v/>
      </c>
      <c r="BC2255" t="str">
        <f t="shared" si="639"/>
        <v/>
      </c>
      <c r="BF2255" s="332">
        <v>44999</v>
      </c>
      <c r="BG2255" s="2" t="s">
        <v>115</v>
      </c>
      <c r="BH2255" s="2" t="s">
        <v>134</v>
      </c>
      <c r="BI2255" s="323">
        <v>45017</v>
      </c>
      <c r="BJ2255" s="323">
        <v>45107</v>
      </c>
      <c r="BK2255" s="324">
        <v>2184</v>
      </c>
      <c r="BL2255" s="325">
        <v>115.77</v>
      </c>
      <c r="BM2255" s="274">
        <f t="shared" si="640"/>
        <v>0.99051</v>
      </c>
      <c r="BN2255" s="326">
        <f t="shared" si="647"/>
        <v>116.87918345094951</v>
      </c>
      <c r="BO2255" s="296" t="str">
        <f t="shared" si="648"/>
        <v/>
      </c>
      <c r="BP2255" t="str">
        <f t="shared" si="641"/>
        <v/>
      </c>
      <c r="BR2255" s="332">
        <v>44971</v>
      </c>
      <c r="BS2255" s="2" t="s">
        <v>108</v>
      </c>
      <c r="BT2255" s="2" t="s">
        <v>141</v>
      </c>
      <c r="BU2255" s="323">
        <v>46388</v>
      </c>
      <c r="BV2255" s="323">
        <v>46752</v>
      </c>
      <c r="BW2255" s="324">
        <v>8760</v>
      </c>
      <c r="BX2255" s="325">
        <v>113.32</v>
      </c>
      <c r="BY2255" s="274">
        <f t="shared" si="642"/>
        <v>0.99045000000000005</v>
      </c>
      <c r="BZ2255" s="326">
        <f t="shared" si="649"/>
        <v>114.41264071886515</v>
      </c>
      <c r="CA2255" s="296" t="str">
        <f t="shared" si="650"/>
        <v/>
      </c>
    </row>
    <row r="2256" spans="34:79" x14ac:dyDescent="0.25">
      <c r="AH2256" s="332">
        <v>44609</v>
      </c>
      <c r="AI2256" s="2" t="s">
        <v>108</v>
      </c>
      <c r="AJ2256" s="2" t="s">
        <v>141</v>
      </c>
      <c r="AK2256" s="323">
        <v>46388</v>
      </c>
      <c r="AL2256" s="323">
        <v>46752</v>
      </c>
      <c r="AM2256" s="324">
        <v>8760</v>
      </c>
      <c r="AN2256" s="325">
        <v>87.53</v>
      </c>
      <c r="AO2256" s="274">
        <f t="shared" si="637"/>
        <v>1.0461100000000001</v>
      </c>
      <c r="AP2256" s="326">
        <f t="shared" si="643"/>
        <v>83.671889189473376</v>
      </c>
      <c r="AQ2256" s="296" t="str">
        <f t="shared" si="644"/>
        <v/>
      </c>
      <c r="AS2256" s="332">
        <v>44637</v>
      </c>
      <c r="AT2256" s="2" t="s">
        <v>115</v>
      </c>
      <c r="AU2256" s="2" t="s">
        <v>200</v>
      </c>
      <c r="AV2256" s="323">
        <v>44743</v>
      </c>
      <c r="AW2256" s="323">
        <v>44834</v>
      </c>
      <c r="AX2256" s="324">
        <v>2208</v>
      </c>
      <c r="AY2256" s="325">
        <v>237</v>
      </c>
      <c r="AZ2256" s="274">
        <f t="shared" si="638"/>
        <v>1.02458</v>
      </c>
      <c r="BA2256" s="326">
        <f t="shared" si="645"/>
        <v>231.31429463780279</v>
      </c>
      <c r="BB2256" s="296" t="str">
        <f t="shared" si="646"/>
        <v/>
      </c>
      <c r="BC2256" t="str">
        <f t="shared" si="639"/>
        <v/>
      </c>
      <c r="BF2256" s="332">
        <v>44999</v>
      </c>
      <c r="BG2256" s="2" t="s">
        <v>115</v>
      </c>
      <c r="BH2256" s="2" t="s">
        <v>137</v>
      </c>
      <c r="BI2256" s="323">
        <v>45108</v>
      </c>
      <c r="BJ2256" s="323">
        <v>45199</v>
      </c>
      <c r="BK2256" s="324">
        <v>2208</v>
      </c>
      <c r="BL2256" s="325">
        <v>131.46</v>
      </c>
      <c r="BM2256" s="274">
        <f t="shared" si="640"/>
        <v>0.99051</v>
      </c>
      <c r="BN2256" s="326">
        <f t="shared" si="647"/>
        <v>132.71950813217435</v>
      </c>
      <c r="BO2256" s="296" t="str">
        <f t="shared" si="648"/>
        <v/>
      </c>
      <c r="BP2256" t="str">
        <f t="shared" si="641"/>
        <v/>
      </c>
      <c r="BR2256" s="332">
        <v>44971</v>
      </c>
      <c r="BS2256" s="2" t="s">
        <v>108</v>
      </c>
      <c r="BT2256" s="2" t="s">
        <v>143</v>
      </c>
      <c r="BU2256" s="323">
        <v>46753</v>
      </c>
      <c r="BV2256" s="323">
        <v>47118</v>
      </c>
      <c r="BW2256" s="324">
        <v>8784</v>
      </c>
      <c r="BX2256" s="325">
        <v>108.79</v>
      </c>
      <c r="BY2256" s="274">
        <f t="shared" si="642"/>
        <v>0.99045000000000005</v>
      </c>
      <c r="BZ2256" s="326">
        <f t="shared" si="649"/>
        <v>109.83896208793982</v>
      </c>
      <c r="CA2256" s="296" t="str">
        <f t="shared" si="650"/>
        <v/>
      </c>
    </row>
    <row r="2257" spans="34:79" x14ac:dyDescent="0.25">
      <c r="AH2257" s="332">
        <v>44609</v>
      </c>
      <c r="AI2257" s="2" t="s">
        <v>108</v>
      </c>
      <c r="AJ2257" s="2" t="s">
        <v>143</v>
      </c>
      <c r="AK2257" s="323">
        <v>46753</v>
      </c>
      <c r="AL2257" s="323">
        <v>47118</v>
      </c>
      <c r="AM2257" s="324">
        <v>8784</v>
      </c>
      <c r="AN2257" s="325">
        <v>87.24</v>
      </c>
      <c r="AO2257" s="274">
        <f t="shared" si="637"/>
        <v>1.0461100000000001</v>
      </c>
      <c r="AP2257" s="326">
        <f t="shared" si="643"/>
        <v>83.394671688445754</v>
      </c>
      <c r="AQ2257" s="296" t="str">
        <f t="shared" si="644"/>
        <v/>
      </c>
      <c r="AS2257" s="332">
        <v>44637</v>
      </c>
      <c r="AT2257" s="2" t="s">
        <v>115</v>
      </c>
      <c r="AU2257" s="2" t="s">
        <v>186</v>
      </c>
      <c r="AV2257" s="323">
        <v>44835</v>
      </c>
      <c r="AW2257" s="323">
        <v>44926</v>
      </c>
      <c r="AX2257" s="324">
        <v>2209</v>
      </c>
      <c r="AY2257" s="325">
        <v>230.75</v>
      </c>
      <c r="AZ2257" s="274">
        <f t="shared" si="638"/>
        <v>1.02458</v>
      </c>
      <c r="BA2257" s="326">
        <f t="shared" si="645"/>
        <v>225.21423412520252</v>
      </c>
      <c r="BB2257" s="296" t="str">
        <f t="shared" si="646"/>
        <v/>
      </c>
      <c r="BC2257" t="str">
        <f t="shared" si="639"/>
        <v/>
      </c>
      <c r="BF2257" s="332">
        <v>44999</v>
      </c>
      <c r="BG2257" s="2" t="s">
        <v>115</v>
      </c>
      <c r="BH2257" s="2" t="s">
        <v>116</v>
      </c>
      <c r="BI2257" s="323">
        <v>45200</v>
      </c>
      <c r="BJ2257" s="323">
        <v>45291</v>
      </c>
      <c r="BK2257" s="324">
        <v>2209</v>
      </c>
      <c r="BL2257" s="325">
        <v>151.27000000000001</v>
      </c>
      <c r="BM2257" s="274">
        <f t="shared" si="640"/>
        <v>0.99051</v>
      </c>
      <c r="BN2257" s="326">
        <f t="shared" si="647"/>
        <v>152.71930621598975</v>
      </c>
      <c r="BO2257" s="296">
        <f t="shared" si="648"/>
        <v>152.71930621598975</v>
      </c>
      <c r="BP2257">
        <f t="shared" si="641"/>
        <v>1</v>
      </c>
      <c r="BR2257" s="332">
        <v>44971</v>
      </c>
      <c r="BS2257" s="2" t="s">
        <v>108</v>
      </c>
      <c r="BT2257" s="2" t="s">
        <v>146</v>
      </c>
      <c r="BU2257" s="323">
        <v>47119</v>
      </c>
      <c r="BV2257" s="323">
        <v>47483</v>
      </c>
      <c r="BW2257" s="324">
        <v>8760</v>
      </c>
      <c r="BX2257" s="325">
        <v>107.48</v>
      </c>
      <c r="BY2257" s="274">
        <f t="shared" si="642"/>
        <v>0.99045000000000005</v>
      </c>
      <c r="BZ2257" s="326">
        <f t="shared" si="649"/>
        <v>108.51633096067444</v>
      </c>
      <c r="CA2257" s="296" t="str">
        <f t="shared" si="650"/>
        <v/>
      </c>
    </row>
    <row r="2258" spans="34:79" x14ac:dyDescent="0.25">
      <c r="AH2258" s="332">
        <v>44609</v>
      </c>
      <c r="AI2258" s="2" t="s">
        <v>108</v>
      </c>
      <c r="AJ2258" s="2" t="s">
        <v>146</v>
      </c>
      <c r="AK2258" s="323">
        <v>47119</v>
      </c>
      <c r="AL2258" s="323">
        <v>47483</v>
      </c>
      <c r="AM2258" s="324">
        <v>8760</v>
      </c>
      <c r="AN2258" s="325">
        <v>86.6</v>
      </c>
      <c r="AO2258" s="274">
        <f t="shared" si="637"/>
        <v>1.0461100000000001</v>
      </c>
      <c r="AP2258" s="326">
        <f t="shared" si="643"/>
        <v>82.782881341350318</v>
      </c>
      <c r="AQ2258" s="296" t="str">
        <f t="shared" si="644"/>
        <v/>
      </c>
      <c r="AS2258" s="332">
        <v>44637</v>
      </c>
      <c r="AT2258" s="2" t="s">
        <v>115</v>
      </c>
      <c r="AU2258" s="2" t="s">
        <v>110</v>
      </c>
      <c r="AV2258" s="323">
        <v>44927</v>
      </c>
      <c r="AW2258" s="323">
        <v>45016</v>
      </c>
      <c r="AX2258" s="324">
        <v>2159</v>
      </c>
      <c r="AY2258" s="325">
        <v>206.23</v>
      </c>
      <c r="AZ2258" s="274">
        <f t="shared" si="638"/>
        <v>1.02458</v>
      </c>
      <c r="BA2258" s="326">
        <f t="shared" si="645"/>
        <v>201.28247672216906</v>
      </c>
      <c r="BB2258" s="296" t="str">
        <f t="shared" si="646"/>
        <v/>
      </c>
      <c r="BC2258" t="str">
        <f t="shared" si="639"/>
        <v/>
      </c>
      <c r="BF2258" s="332">
        <v>44999</v>
      </c>
      <c r="BG2258" s="2" t="s">
        <v>115</v>
      </c>
      <c r="BH2258" s="2" t="s">
        <v>111</v>
      </c>
      <c r="BI2258" s="323">
        <v>45292</v>
      </c>
      <c r="BJ2258" s="323">
        <v>45382</v>
      </c>
      <c r="BK2258" s="324">
        <v>2183</v>
      </c>
      <c r="BL2258" s="325">
        <v>156.65</v>
      </c>
      <c r="BM2258" s="274">
        <f t="shared" si="640"/>
        <v>0.99051</v>
      </c>
      <c r="BN2258" s="326">
        <f t="shared" si="647"/>
        <v>158.15085158150853</v>
      </c>
      <c r="BO2258" s="296">
        <f t="shared" si="648"/>
        <v>158.15085158150853</v>
      </c>
      <c r="BP2258">
        <f t="shared" si="641"/>
        <v>1</v>
      </c>
      <c r="BR2258" s="332">
        <v>44971</v>
      </c>
      <c r="BS2258" s="2" t="s">
        <v>108</v>
      </c>
      <c r="BT2258" s="2" t="s">
        <v>149</v>
      </c>
      <c r="BU2258" s="323">
        <v>47484</v>
      </c>
      <c r="BV2258" s="323">
        <v>47848</v>
      </c>
      <c r="BW2258" s="324">
        <v>8760</v>
      </c>
      <c r="BX2258" s="325">
        <v>108.57</v>
      </c>
      <c r="BY2258" s="274">
        <f t="shared" si="642"/>
        <v>0.99045000000000005</v>
      </c>
      <c r="BZ2258" s="326">
        <f t="shared" si="649"/>
        <v>109.61684082992578</v>
      </c>
      <c r="CA2258" s="296" t="str">
        <f t="shared" si="650"/>
        <v/>
      </c>
    </row>
    <row r="2259" spans="34:79" x14ac:dyDescent="0.25">
      <c r="AH2259" s="332">
        <v>44609</v>
      </c>
      <c r="AI2259" s="2" t="s">
        <v>108</v>
      </c>
      <c r="AJ2259" s="2" t="s">
        <v>149</v>
      </c>
      <c r="AK2259" s="323">
        <v>47484</v>
      </c>
      <c r="AL2259" s="323">
        <v>47848</v>
      </c>
      <c r="AM2259" s="324">
        <v>8760</v>
      </c>
      <c r="AN2259" s="325">
        <v>86.04</v>
      </c>
      <c r="AO2259" s="274">
        <f t="shared" si="637"/>
        <v>1.0461100000000001</v>
      </c>
      <c r="AP2259" s="326">
        <f t="shared" si="643"/>
        <v>82.247564787641835</v>
      </c>
      <c r="AQ2259" s="296" t="str">
        <f t="shared" si="644"/>
        <v/>
      </c>
      <c r="AS2259" s="332">
        <v>44637</v>
      </c>
      <c r="AT2259" s="2" t="s">
        <v>115</v>
      </c>
      <c r="AU2259" s="2" t="s">
        <v>134</v>
      </c>
      <c r="AV2259" s="323">
        <v>45017</v>
      </c>
      <c r="AW2259" s="323">
        <v>45107</v>
      </c>
      <c r="AX2259" s="324">
        <v>2184</v>
      </c>
      <c r="AY2259" s="325">
        <v>144.76</v>
      </c>
      <c r="AZ2259" s="274">
        <f t="shared" si="638"/>
        <v>1.02458</v>
      </c>
      <c r="BA2259" s="326">
        <f t="shared" si="645"/>
        <v>141.28716156864274</v>
      </c>
      <c r="BB2259" s="296" t="str">
        <f t="shared" si="646"/>
        <v/>
      </c>
      <c r="BC2259" t="str">
        <f t="shared" si="639"/>
        <v/>
      </c>
      <c r="BF2259" s="332">
        <v>44999</v>
      </c>
      <c r="BG2259" s="2" t="s">
        <v>115</v>
      </c>
      <c r="BH2259" s="2" t="s">
        <v>117</v>
      </c>
      <c r="BI2259" s="323">
        <v>45383</v>
      </c>
      <c r="BJ2259" s="323">
        <v>45473</v>
      </c>
      <c r="BK2259" s="324">
        <v>2184</v>
      </c>
      <c r="BL2259" s="325">
        <v>124.35</v>
      </c>
      <c r="BM2259" s="274">
        <f t="shared" si="640"/>
        <v>0.99051</v>
      </c>
      <c r="BN2259" s="326">
        <f t="shared" si="647"/>
        <v>125.54138776993669</v>
      </c>
      <c r="BO2259" s="296">
        <f t="shared" si="648"/>
        <v>125.54138776993669</v>
      </c>
      <c r="BP2259">
        <f t="shared" si="641"/>
        <v>1</v>
      </c>
      <c r="BR2259" s="332">
        <v>44971</v>
      </c>
      <c r="BS2259" s="2" t="s">
        <v>108</v>
      </c>
      <c r="BT2259" s="2" t="s">
        <v>153</v>
      </c>
      <c r="BU2259" s="323">
        <v>47849</v>
      </c>
      <c r="BV2259" s="323">
        <v>48213</v>
      </c>
      <c r="BW2259" s="324">
        <v>8760</v>
      </c>
      <c r="BX2259" s="325">
        <v>108.65</v>
      </c>
      <c r="BY2259" s="274">
        <f t="shared" si="642"/>
        <v>0.99045000000000005</v>
      </c>
      <c r="BZ2259" s="326">
        <f t="shared" si="649"/>
        <v>109.69761219647634</v>
      </c>
      <c r="CA2259" s="296" t="str">
        <f t="shared" si="650"/>
        <v/>
      </c>
    </row>
    <row r="2260" spans="34:79" x14ac:dyDescent="0.25">
      <c r="AH2260" s="332">
        <v>44609</v>
      </c>
      <c r="AI2260" s="2" t="s">
        <v>108</v>
      </c>
      <c r="AJ2260" s="2" t="s">
        <v>153</v>
      </c>
      <c r="AK2260" s="323">
        <v>47849</v>
      </c>
      <c r="AL2260" s="323">
        <v>48213</v>
      </c>
      <c r="AM2260" s="324">
        <v>8760</v>
      </c>
      <c r="AN2260" s="325">
        <v>85.47</v>
      </c>
      <c r="AO2260" s="274">
        <f t="shared" si="637"/>
        <v>1.0461100000000001</v>
      </c>
      <c r="AP2260" s="326">
        <f t="shared" si="643"/>
        <v>81.702689009759965</v>
      </c>
      <c r="AQ2260" s="296" t="str">
        <f t="shared" si="644"/>
        <v/>
      </c>
      <c r="AS2260" s="332">
        <v>44637</v>
      </c>
      <c r="AT2260" s="2" t="s">
        <v>115</v>
      </c>
      <c r="AU2260" s="2" t="s">
        <v>137</v>
      </c>
      <c r="AV2260" s="323">
        <v>45108</v>
      </c>
      <c r="AW2260" s="323">
        <v>45199</v>
      </c>
      <c r="AX2260" s="324">
        <v>2208</v>
      </c>
      <c r="AY2260" s="325">
        <v>131.6</v>
      </c>
      <c r="AZ2260" s="274">
        <f t="shared" si="638"/>
        <v>1.02458</v>
      </c>
      <c r="BA2260" s="326">
        <f t="shared" si="645"/>
        <v>128.44287415331158</v>
      </c>
      <c r="BB2260" s="296" t="str">
        <f t="shared" si="646"/>
        <v/>
      </c>
      <c r="BC2260" t="str">
        <f t="shared" si="639"/>
        <v/>
      </c>
      <c r="BF2260" s="332">
        <v>44999</v>
      </c>
      <c r="BG2260" s="2" t="s">
        <v>115</v>
      </c>
      <c r="BH2260" s="2" t="s">
        <v>118</v>
      </c>
      <c r="BI2260" s="323">
        <v>45474</v>
      </c>
      <c r="BJ2260" s="323">
        <v>45565</v>
      </c>
      <c r="BK2260" s="324">
        <v>2208</v>
      </c>
      <c r="BL2260" s="325">
        <v>127.36</v>
      </c>
      <c r="BM2260" s="274">
        <f t="shared" si="640"/>
        <v>0.99051</v>
      </c>
      <c r="BN2260" s="326">
        <f t="shared" si="647"/>
        <v>128.58022634804291</v>
      </c>
      <c r="BO2260" s="296">
        <f t="shared" si="648"/>
        <v>128.58022634804291</v>
      </c>
      <c r="BP2260">
        <f t="shared" si="641"/>
        <v>1</v>
      </c>
      <c r="BR2260" s="332">
        <v>44971</v>
      </c>
      <c r="BS2260" s="2" t="s">
        <v>108</v>
      </c>
      <c r="BT2260" s="2" t="s">
        <v>155</v>
      </c>
      <c r="BU2260" s="323">
        <v>48214</v>
      </c>
      <c r="BV2260" s="323">
        <v>48579</v>
      </c>
      <c r="BW2260" s="324">
        <v>8784</v>
      </c>
      <c r="BX2260" s="325">
        <v>108.7</v>
      </c>
      <c r="BY2260" s="274">
        <f t="shared" si="642"/>
        <v>0.99045000000000005</v>
      </c>
      <c r="BZ2260" s="326">
        <f t="shared" si="649"/>
        <v>109.74809430057044</v>
      </c>
      <c r="CA2260" s="296" t="str">
        <f t="shared" si="650"/>
        <v/>
      </c>
    </row>
    <row r="2261" spans="34:79" x14ac:dyDescent="0.25">
      <c r="AH2261" s="332">
        <v>44609</v>
      </c>
      <c r="AI2261" s="2" t="s">
        <v>108</v>
      </c>
      <c r="AJ2261" s="2" t="s">
        <v>155</v>
      </c>
      <c r="AK2261" s="323">
        <v>48214</v>
      </c>
      <c r="AL2261" s="323">
        <v>48579</v>
      </c>
      <c r="AM2261" s="324">
        <v>8784</v>
      </c>
      <c r="AN2261" s="325">
        <v>84.89</v>
      </c>
      <c r="AO2261" s="274">
        <f t="shared" si="637"/>
        <v>1.0461100000000001</v>
      </c>
      <c r="AP2261" s="326">
        <f t="shared" si="643"/>
        <v>81.148254007704722</v>
      </c>
      <c r="AQ2261" s="296" t="str">
        <f t="shared" si="644"/>
        <v/>
      </c>
      <c r="AS2261" s="332">
        <v>44637</v>
      </c>
      <c r="AT2261" s="2" t="s">
        <v>115</v>
      </c>
      <c r="AU2261" s="2" t="s">
        <v>116</v>
      </c>
      <c r="AV2261" s="323">
        <v>45200</v>
      </c>
      <c r="AW2261" s="323">
        <v>45291</v>
      </c>
      <c r="AX2261" s="324">
        <v>2209</v>
      </c>
      <c r="AY2261" s="325">
        <v>153.1</v>
      </c>
      <c r="AZ2261" s="274">
        <f t="shared" si="638"/>
        <v>1.02458</v>
      </c>
      <c r="BA2261" s="326">
        <f t="shared" si="645"/>
        <v>149.42708231665657</v>
      </c>
      <c r="BB2261" s="296" t="str">
        <f t="shared" si="646"/>
        <v/>
      </c>
      <c r="BC2261">
        <f t="shared" si="639"/>
        <v>1</v>
      </c>
      <c r="BF2261" s="332">
        <v>44999</v>
      </c>
      <c r="BG2261" s="2" t="s">
        <v>115</v>
      </c>
      <c r="BH2261" s="2" t="s">
        <v>140</v>
      </c>
      <c r="BI2261" s="323">
        <v>45566</v>
      </c>
      <c r="BJ2261" s="323">
        <v>45657</v>
      </c>
      <c r="BK2261" s="324">
        <v>2209</v>
      </c>
      <c r="BL2261" s="325">
        <v>144.13999999999999</v>
      </c>
      <c r="BM2261" s="274">
        <f t="shared" si="640"/>
        <v>0.99051</v>
      </c>
      <c r="BN2261" s="326">
        <f t="shared" si="647"/>
        <v>145.5209942352929</v>
      </c>
      <c r="BO2261" s="296" t="str">
        <f t="shared" si="648"/>
        <v/>
      </c>
      <c r="BP2261" t="str">
        <f t="shared" si="641"/>
        <v/>
      </c>
      <c r="BR2261" s="332">
        <v>44971</v>
      </c>
      <c r="BS2261" s="2" t="s">
        <v>108</v>
      </c>
      <c r="BT2261" s="2" t="s">
        <v>158</v>
      </c>
      <c r="BU2261" s="323">
        <v>48580</v>
      </c>
      <c r="BV2261" s="323">
        <v>48944</v>
      </c>
      <c r="BW2261" s="324">
        <v>8760</v>
      </c>
      <c r="BX2261" s="325">
        <v>109.03</v>
      </c>
      <c r="BY2261" s="274">
        <f t="shared" si="642"/>
        <v>0.99045000000000005</v>
      </c>
      <c r="BZ2261" s="326">
        <f t="shared" si="649"/>
        <v>110.0812761875915</v>
      </c>
      <c r="CA2261" s="296" t="str">
        <f t="shared" si="650"/>
        <v/>
      </c>
    </row>
    <row r="2262" spans="34:79" x14ac:dyDescent="0.25">
      <c r="AH2262" s="332">
        <v>44608</v>
      </c>
      <c r="AI2262" s="2" t="s">
        <v>108</v>
      </c>
      <c r="AJ2262" s="2" t="s">
        <v>110</v>
      </c>
      <c r="AK2262" s="323">
        <v>44927</v>
      </c>
      <c r="AL2262" s="323">
        <v>45291</v>
      </c>
      <c r="AM2262" s="324">
        <v>8760</v>
      </c>
      <c r="AN2262" s="325">
        <v>136.5</v>
      </c>
      <c r="AO2262" s="274">
        <f t="shared" ref="AO2262:AO2325" si="651">VLOOKUP(CONCATENATE(YEAR(AH2262),"-",MONTH(AH2262)),$A$22:$B$69,2,0)</f>
        <v>1.0461100000000001</v>
      </c>
      <c r="AP2262" s="326">
        <f t="shared" si="643"/>
        <v>130.48340996644711</v>
      </c>
      <c r="AQ2262" s="296" t="str">
        <f t="shared" si="644"/>
        <v/>
      </c>
      <c r="AS2262" s="332">
        <v>44637</v>
      </c>
      <c r="AT2262" s="2" t="s">
        <v>115</v>
      </c>
      <c r="AU2262" s="2" t="s">
        <v>111</v>
      </c>
      <c r="AV2262" s="323">
        <v>45292</v>
      </c>
      <c r="AW2262" s="323">
        <v>45382</v>
      </c>
      <c r="AX2262" s="324">
        <v>2183</v>
      </c>
      <c r="AY2262" s="325">
        <v>145.94</v>
      </c>
      <c r="AZ2262" s="274">
        <f t="shared" ref="AZ2262:AZ2325" si="652">VLOOKUP(CONCATENATE(YEAR(AS2262),"-",MONTH(AS2262)),$A$22:$B$69,2,0)</f>
        <v>1.02458</v>
      </c>
      <c r="BA2262" s="326">
        <f t="shared" si="645"/>
        <v>142.43885299342168</v>
      </c>
      <c r="BB2262" s="296" t="str">
        <f t="shared" si="646"/>
        <v/>
      </c>
      <c r="BC2262">
        <f t="shared" ref="BC2262:BC2325" si="653">IF(OR(AU2262=AU$16,AU2262=AV$16,AU2262=AW$16,AU2262=AX$16),1,"")</f>
        <v>1</v>
      </c>
      <c r="BF2262" s="332">
        <v>44999</v>
      </c>
      <c r="BG2262" s="2" t="s">
        <v>115</v>
      </c>
      <c r="BH2262" s="2" t="s">
        <v>135</v>
      </c>
      <c r="BI2262" s="323">
        <v>45658</v>
      </c>
      <c r="BJ2262" s="323">
        <v>45747</v>
      </c>
      <c r="BK2262" s="324">
        <v>2159</v>
      </c>
      <c r="BL2262" s="325">
        <v>142.38</v>
      </c>
      <c r="BM2262" s="274">
        <f t="shared" ref="BM2262:BM2325" si="654">VLOOKUP(CONCATENATE(YEAR(BF2262),"-",MONTH(BF2262)),$A$22:$B$69,2,0)</f>
        <v>0.99051</v>
      </c>
      <c r="BN2262" s="326">
        <f t="shared" si="647"/>
        <v>143.74413181088531</v>
      </c>
      <c r="BO2262" s="296" t="str">
        <f t="shared" si="648"/>
        <v/>
      </c>
      <c r="BP2262" t="str">
        <f t="shared" ref="BP2262:BP2325" si="655">IF(OR(BH2262=BH$16,BH2262=BI$16,BH2262=BJ$16,BH2262=BK$16),1,"")</f>
        <v/>
      </c>
      <c r="BR2262" s="332">
        <v>44970</v>
      </c>
      <c r="BS2262" s="2" t="s">
        <v>108</v>
      </c>
      <c r="BT2262" s="2" t="s">
        <v>111</v>
      </c>
      <c r="BU2262" s="323">
        <v>45292</v>
      </c>
      <c r="BV2262" s="323">
        <v>45657</v>
      </c>
      <c r="BW2262" s="324">
        <v>8784</v>
      </c>
      <c r="BX2262" s="325">
        <v>158.18</v>
      </c>
      <c r="BY2262" s="274">
        <f t="shared" ref="BY2262:BY2325" si="656">VLOOKUP(CONCATENATE(YEAR(BR2262),"-",MONTH(BR2262)),$A$22:$B$69,2,0)</f>
        <v>0.99045000000000005</v>
      </c>
      <c r="BZ2262" s="326">
        <f t="shared" si="649"/>
        <v>159.70518451209045</v>
      </c>
      <c r="CA2262" s="296">
        <f t="shared" si="650"/>
        <v>159.70518451209045</v>
      </c>
    </row>
    <row r="2263" spans="34:79" x14ac:dyDescent="0.25">
      <c r="AH2263" s="332">
        <v>44608</v>
      </c>
      <c r="AI2263" s="2" t="s">
        <v>108</v>
      </c>
      <c r="AJ2263" s="2" t="s">
        <v>111</v>
      </c>
      <c r="AK2263" s="323">
        <v>45292</v>
      </c>
      <c r="AL2263" s="323">
        <v>45657</v>
      </c>
      <c r="AM2263" s="324">
        <v>8784</v>
      </c>
      <c r="AN2263" s="325">
        <v>103.99</v>
      </c>
      <c r="AO2263" s="274">
        <f t="shared" si="651"/>
        <v>1.0461100000000001</v>
      </c>
      <c r="AP2263" s="326">
        <f t="shared" ref="AP2263:AP2326" si="657">IF(AN2263="","",AN2263/AO2263)</f>
        <v>99.406372178833948</v>
      </c>
      <c r="AQ2263" s="296">
        <f t="shared" ref="AQ2263:AQ2326" si="658">IF(AND(AH2263&gt;=AJ$19,AH2263&lt;=AK$19,$AJ2263=AQ$16),AP2263,"")</f>
        <v>99.406372178833948</v>
      </c>
      <c r="AS2263" s="332">
        <v>44637</v>
      </c>
      <c r="AT2263" s="2" t="s">
        <v>115</v>
      </c>
      <c r="AU2263" s="2" t="s">
        <v>117</v>
      </c>
      <c r="AV2263" s="323">
        <v>45383</v>
      </c>
      <c r="AW2263" s="323">
        <v>45473</v>
      </c>
      <c r="AX2263" s="324">
        <v>2184</v>
      </c>
      <c r="AY2263" s="325">
        <v>96.76</v>
      </c>
      <c r="AZ2263" s="274">
        <f t="shared" si="652"/>
        <v>1.02458</v>
      </c>
      <c r="BA2263" s="326">
        <f t="shared" ref="BA2263:BA2326" si="659">IF(AY2263="","",AY2263/AZ2263)</f>
        <v>94.438696831872576</v>
      </c>
      <c r="BB2263" s="296" t="str">
        <f t="shared" ref="BB2263:BB2326" si="660">IF(AND(AS2263&gt;=BA$16,AS2263&lt;=BB$16,BC2263=1),BA2263,"")</f>
        <v/>
      </c>
      <c r="BC2263">
        <f t="shared" si="653"/>
        <v>1</v>
      </c>
      <c r="BF2263" s="332">
        <v>44999</v>
      </c>
      <c r="BG2263" s="2" t="s">
        <v>115</v>
      </c>
      <c r="BH2263" s="2" t="s">
        <v>145</v>
      </c>
      <c r="BI2263" s="323">
        <v>45748</v>
      </c>
      <c r="BJ2263" s="323">
        <v>45838</v>
      </c>
      <c r="BK2263" s="324">
        <v>2184</v>
      </c>
      <c r="BL2263" s="325">
        <v>96.91</v>
      </c>
      <c r="BM2263" s="274">
        <f t="shared" si="654"/>
        <v>0.99051</v>
      </c>
      <c r="BN2263" s="326">
        <f t="shared" ref="BN2263:BN2326" si="661">IF(BL2263="","",BL2263/BM2263)</f>
        <v>97.838487243945039</v>
      </c>
      <c r="BO2263" s="296" t="str">
        <f t="shared" ref="BO2263:BO2326" si="662">IF(AND(BF2263&gt;=BH$19,BF2263&lt;=BI$19,BP2263=1),BN2263,"")</f>
        <v/>
      </c>
      <c r="BP2263" t="str">
        <f t="shared" si="655"/>
        <v/>
      </c>
      <c r="BR2263" s="332">
        <v>44970</v>
      </c>
      <c r="BS2263" s="2" t="s">
        <v>108</v>
      </c>
      <c r="BT2263" s="2" t="s">
        <v>135</v>
      </c>
      <c r="BU2263" s="323">
        <v>45658</v>
      </c>
      <c r="BV2263" s="323">
        <v>46022</v>
      </c>
      <c r="BW2263" s="324">
        <v>8760</v>
      </c>
      <c r="BX2263" s="325">
        <v>128.11000000000001</v>
      </c>
      <c r="BY2263" s="274">
        <f t="shared" si="656"/>
        <v>0.99045000000000005</v>
      </c>
      <c r="BZ2263" s="326">
        <f t="shared" ref="BZ2263:BZ2326" si="663">IF(BX2263="","",BX2263/BY2263)</f>
        <v>129.34524710989956</v>
      </c>
      <c r="CA2263" s="296" t="str">
        <f t="shared" ref="CA2263:CA2326" si="664">IF(AND(BR2263&gt;=BZ$16,BR2263&lt;=CA$16,BT2263=BT$16),BZ2263,"")</f>
        <v/>
      </c>
    </row>
    <row r="2264" spans="34:79" x14ac:dyDescent="0.25">
      <c r="AH2264" s="332">
        <v>44608</v>
      </c>
      <c r="AI2264" s="2" t="s">
        <v>108</v>
      </c>
      <c r="AJ2264" s="2" t="s">
        <v>135</v>
      </c>
      <c r="AK2264" s="323">
        <v>45658</v>
      </c>
      <c r="AL2264" s="323">
        <v>46022</v>
      </c>
      <c r="AM2264" s="324">
        <v>8760</v>
      </c>
      <c r="AN2264" s="325">
        <v>92.93</v>
      </c>
      <c r="AO2264" s="274">
        <f t="shared" si="651"/>
        <v>1.0461100000000001</v>
      </c>
      <c r="AP2264" s="326">
        <f t="shared" si="657"/>
        <v>88.83387024309107</v>
      </c>
      <c r="AQ2264" s="296" t="str">
        <f t="shared" si="658"/>
        <v/>
      </c>
      <c r="AS2264" s="332">
        <v>44637</v>
      </c>
      <c r="AT2264" s="2" t="s">
        <v>115</v>
      </c>
      <c r="AU2264" s="2" t="s">
        <v>118</v>
      </c>
      <c r="AV2264" s="323">
        <v>45474</v>
      </c>
      <c r="AW2264" s="323">
        <v>45565</v>
      </c>
      <c r="AX2264" s="324">
        <v>2208</v>
      </c>
      <c r="AY2264" s="325">
        <v>90.92</v>
      </c>
      <c r="AZ2264" s="274">
        <f t="shared" si="652"/>
        <v>1.02458</v>
      </c>
      <c r="BA2264" s="326">
        <f t="shared" si="659"/>
        <v>88.738800288898858</v>
      </c>
      <c r="BB2264" s="296" t="str">
        <f t="shared" si="660"/>
        <v/>
      </c>
      <c r="BC2264">
        <f t="shared" si="653"/>
        <v>1</v>
      </c>
      <c r="BF2264" s="332">
        <v>44999</v>
      </c>
      <c r="BG2264" s="2" t="s">
        <v>115</v>
      </c>
      <c r="BH2264" s="2" t="s">
        <v>148</v>
      </c>
      <c r="BI2264" s="323">
        <v>45839</v>
      </c>
      <c r="BJ2264" s="323">
        <v>45930</v>
      </c>
      <c r="BK2264" s="324">
        <v>2208</v>
      </c>
      <c r="BL2264" s="325">
        <v>98.93</v>
      </c>
      <c r="BM2264" s="274">
        <f t="shared" si="654"/>
        <v>0.99051</v>
      </c>
      <c r="BN2264" s="326">
        <f t="shared" si="661"/>
        <v>99.877840708321983</v>
      </c>
      <c r="BO2264" s="296" t="str">
        <f t="shared" si="662"/>
        <v/>
      </c>
      <c r="BP2264" t="str">
        <f t="shared" si="655"/>
        <v/>
      </c>
      <c r="BR2264" s="332">
        <v>44970</v>
      </c>
      <c r="BS2264" s="2" t="s">
        <v>108</v>
      </c>
      <c r="BT2264" s="2" t="s">
        <v>138</v>
      </c>
      <c r="BU2264" s="323">
        <v>46023</v>
      </c>
      <c r="BV2264" s="323">
        <v>46387</v>
      </c>
      <c r="BW2264" s="324">
        <v>8760</v>
      </c>
      <c r="BX2264" s="325">
        <v>117.41</v>
      </c>
      <c r="BY2264" s="274">
        <f t="shared" si="656"/>
        <v>0.99045000000000005</v>
      </c>
      <c r="BZ2264" s="326">
        <f t="shared" si="663"/>
        <v>118.54207683376242</v>
      </c>
      <c r="CA2264" s="296" t="str">
        <f t="shared" si="664"/>
        <v/>
      </c>
    </row>
    <row r="2265" spans="34:79" x14ac:dyDescent="0.25">
      <c r="AH2265" s="332">
        <v>44608</v>
      </c>
      <c r="AI2265" s="2" t="s">
        <v>108</v>
      </c>
      <c r="AJ2265" s="2" t="s">
        <v>138</v>
      </c>
      <c r="AK2265" s="323">
        <v>46023</v>
      </c>
      <c r="AL2265" s="323">
        <v>46387</v>
      </c>
      <c r="AM2265" s="324">
        <v>8760</v>
      </c>
      <c r="AN2265" s="325">
        <v>91.16</v>
      </c>
      <c r="AO2265" s="274">
        <f t="shared" si="651"/>
        <v>1.0461100000000001</v>
      </c>
      <c r="AP2265" s="326">
        <f t="shared" si="657"/>
        <v>87.141887564405266</v>
      </c>
      <c r="AQ2265" s="296" t="str">
        <f t="shared" si="658"/>
        <v/>
      </c>
      <c r="AS2265" s="332">
        <v>44637</v>
      </c>
      <c r="AT2265" s="2" t="s">
        <v>115</v>
      </c>
      <c r="AU2265" s="2" t="s">
        <v>140</v>
      </c>
      <c r="AV2265" s="323">
        <v>45566</v>
      </c>
      <c r="AW2265" s="323">
        <v>45657</v>
      </c>
      <c r="AX2265" s="324">
        <v>2209</v>
      </c>
      <c r="AY2265" s="325">
        <v>114.6</v>
      </c>
      <c r="AZ2265" s="274">
        <f t="shared" si="652"/>
        <v>1.02458</v>
      </c>
      <c r="BA2265" s="326">
        <f t="shared" si="659"/>
        <v>111.85070955903882</v>
      </c>
      <c r="BB2265" s="296" t="str">
        <f t="shared" si="660"/>
        <v/>
      </c>
      <c r="BC2265" t="str">
        <f t="shared" si="653"/>
        <v/>
      </c>
      <c r="BF2265" s="332">
        <v>44999</v>
      </c>
      <c r="BG2265" s="2" t="s">
        <v>115</v>
      </c>
      <c r="BH2265" s="2" t="s">
        <v>152</v>
      </c>
      <c r="BI2265" s="323">
        <v>45931</v>
      </c>
      <c r="BJ2265" s="323">
        <v>46022</v>
      </c>
      <c r="BK2265" s="324">
        <v>2209</v>
      </c>
      <c r="BL2265" s="325">
        <v>130.01</v>
      </c>
      <c r="BM2265" s="274">
        <f t="shared" si="654"/>
        <v>0.99051</v>
      </c>
      <c r="BN2265" s="326">
        <f t="shared" si="661"/>
        <v>131.25561579388395</v>
      </c>
      <c r="BO2265" s="296" t="str">
        <f t="shared" si="662"/>
        <v/>
      </c>
      <c r="BP2265" t="str">
        <f t="shared" si="655"/>
        <v/>
      </c>
      <c r="BR2265" s="332">
        <v>44970</v>
      </c>
      <c r="BS2265" s="2" t="s">
        <v>108</v>
      </c>
      <c r="BT2265" s="2" t="s">
        <v>141</v>
      </c>
      <c r="BU2265" s="323">
        <v>46388</v>
      </c>
      <c r="BV2265" s="323">
        <v>46752</v>
      </c>
      <c r="BW2265" s="324">
        <v>8760</v>
      </c>
      <c r="BX2265" s="325">
        <v>112.98</v>
      </c>
      <c r="BY2265" s="274">
        <f t="shared" si="656"/>
        <v>0.99045000000000005</v>
      </c>
      <c r="BZ2265" s="326">
        <f t="shared" si="663"/>
        <v>114.0693624110253</v>
      </c>
      <c r="CA2265" s="296" t="str">
        <f t="shared" si="664"/>
        <v/>
      </c>
    </row>
    <row r="2266" spans="34:79" x14ac:dyDescent="0.25">
      <c r="AH2266" s="332">
        <v>44608</v>
      </c>
      <c r="AI2266" s="2" t="s">
        <v>108</v>
      </c>
      <c r="AJ2266" s="2" t="s">
        <v>141</v>
      </c>
      <c r="AK2266" s="323">
        <v>46388</v>
      </c>
      <c r="AL2266" s="323">
        <v>46752</v>
      </c>
      <c r="AM2266" s="324">
        <v>8760</v>
      </c>
      <c r="AN2266" s="325">
        <v>89.16</v>
      </c>
      <c r="AO2266" s="274">
        <f t="shared" si="651"/>
        <v>1.0461100000000001</v>
      </c>
      <c r="AP2266" s="326">
        <f t="shared" si="657"/>
        <v>85.230042729732048</v>
      </c>
      <c r="AQ2266" s="296" t="str">
        <f t="shared" si="658"/>
        <v/>
      </c>
      <c r="AS2266" s="332">
        <v>44636</v>
      </c>
      <c r="AT2266" s="2" t="s">
        <v>115</v>
      </c>
      <c r="AU2266" s="2" t="s">
        <v>201</v>
      </c>
      <c r="AV2266" s="323">
        <v>44652</v>
      </c>
      <c r="AW2266" s="323">
        <v>44742</v>
      </c>
      <c r="AX2266" s="324">
        <v>2184</v>
      </c>
      <c r="AY2266" s="325">
        <v>233.54</v>
      </c>
      <c r="AZ2266" s="274">
        <f t="shared" si="652"/>
        <v>1.02458</v>
      </c>
      <c r="BA2266" s="326">
        <f t="shared" si="659"/>
        <v>227.93730113802727</v>
      </c>
      <c r="BB2266" s="296" t="str">
        <f t="shared" si="660"/>
        <v/>
      </c>
      <c r="BC2266" t="str">
        <f t="shared" si="653"/>
        <v/>
      </c>
      <c r="BF2266" s="332">
        <v>44998</v>
      </c>
      <c r="BG2266" s="2" t="s">
        <v>115</v>
      </c>
      <c r="BH2266" s="2" t="s">
        <v>134</v>
      </c>
      <c r="BI2266" s="323">
        <v>45017</v>
      </c>
      <c r="BJ2266" s="323">
        <v>45107</v>
      </c>
      <c r="BK2266" s="324">
        <v>2184</v>
      </c>
      <c r="BL2266" s="325">
        <v>129.97999999999999</v>
      </c>
      <c r="BM2266" s="274">
        <f t="shared" si="654"/>
        <v>0.99051</v>
      </c>
      <c r="BN2266" s="326">
        <f t="shared" si="661"/>
        <v>131.22532836619519</v>
      </c>
      <c r="BO2266" s="296" t="str">
        <f t="shared" si="662"/>
        <v/>
      </c>
      <c r="BP2266" t="str">
        <f t="shared" si="655"/>
        <v/>
      </c>
      <c r="BR2266" s="332">
        <v>44970</v>
      </c>
      <c r="BS2266" s="2" t="s">
        <v>108</v>
      </c>
      <c r="BT2266" s="2" t="s">
        <v>143</v>
      </c>
      <c r="BU2266" s="323">
        <v>46753</v>
      </c>
      <c r="BV2266" s="323">
        <v>47118</v>
      </c>
      <c r="BW2266" s="324">
        <v>8784</v>
      </c>
      <c r="BX2266" s="325">
        <v>106.72</v>
      </c>
      <c r="BY2266" s="274">
        <f t="shared" si="656"/>
        <v>0.99045000000000005</v>
      </c>
      <c r="BZ2266" s="326">
        <f t="shared" si="663"/>
        <v>107.74900297844414</v>
      </c>
      <c r="CA2266" s="296" t="str">
        <f t="shared" si="664"/>
        <v/>
      </c>
    </row>
    <row r="2267" spans="34:79" x14ac:dyDescent="0.25">
      <c r="AH2267" s="332">
        <v>44608</v>
      </c>
      <c r="AI2267" s="2" t="s">
        <v>108</v>
      </c>
      <c r="AJ2267" s="2" t="s">
        <v>143</v>
      </c>
      <c r="AK2267" s="323">
        <v>46753</v>
      </c>
      <c r="AL2267" s="323">
        <v>47118</v>
      </c>
      <c r="AM2267" s="324">
        <v>8784</v>
      </c>
      <c r="AN2267" s="325">
        <v>88.87</v>
      </c>
      <c r="AO2267" s="274">
        <f t="shared" si="651"/>
        <v>1.0461100000000001</v>
      </c>
      <c r="AP2267" s="326">
        <f t="shared" si="657"/>
        <v>84.952825228704441</v>
      </c>
      <c r="AQ2267" s="296" t="str">
        <f t="shared" si="658"/>
        <v/>
      </c>
      <c r="AS2267" s="332">
        <v>44636</v>
      </c>
      <c r="AT2267" s="2" t="s">
        <v>115</v>
      </c>
      <c r="AU2267" s="2" t="s">
        <v>200</v>
      </c>
      <c r="AV2267" s="323">
        <v>44743</v>
      </c>
      <c r="AW2267" s="323">
        <v>44834</v>
      </c>
      <c r="AX2267" s="324">
        <v>2208</v>
      </c>
      <c r="AY2267" s="325">
        <v>233.34</v>
      </c>
      <c r="AZ2267" s="274">
        <f t="shared" si="652"/>
        <v>1.02458</v>
      </c>
      <c r="BA2267" s="326">
        <f t="shared" si="659"/>
        <v>227.74209920162409</v>
      </c>
      <c r="BB2267" s="296" t="str">
        <f t="shared" si="660"/>
        <v/>
      </c>
      <c r="BC2267" t="str">
        <f t="shared" si="653"/>
        <v/>
      </c>
      <c r="BF2267" s="332">
        <v>44998</v>
      </c>
      <c r="BG2267" s="2" t="s">
        <v>115</v>
      </c>
      <c r="BH2267" s="2" t="s">
        <v>137</v>
      </c>
      <c r="BI2267" s="323">
        <v>45108</v>
      </c>
      <c r="BJ2267" s="323">
        <v>45199</v>
      </c>
      <c r="BK2267" s="324">
        <v>2208</v>
      </c>
      <c r="BL2267" s="325">
        <v>148.91999999999999</v>
      </c>
      <c r="BM2267" s="274">
        <f t="shared" si="654"/>
        <v>0.99051</v>
      </c>
      <c r="BN2267" s="326">
        <f t="shared" si="661"/>
        <v>150.34679104703636</v>
      </c>
      <c r="BO2267" s="296" t="str">
        <f t="shared" si="662"/>
        <v/>
      </c>
      <c r="BP2267" t="str">
        <f t="shared" si="655"/>
        <v/>
      </c>
      <c r="BR2267" s="332">
        <v>44970</v>
      </c>
      <c r="BS2267" s="2" t="s">
        <v>108</v>
      </c>
      <c r="BT2267" s="2" t="s">
        <v>146</v>
      </c>
      <c r="BU2267" s="323">
        <v>47119</v>
      </c>
      <c r="BV2267" s="323">
        <v>47483</v>
      </c>
      <c r="BW2267" s="324">
        <v>8760</v>
      </c>
      <c r="BX2267" s="325">
        <v>105.22</v>
      </c>
      <c r="BY2267" s="274">
        <f t="shared" si="656"/>
        <v>0.99045000000000005</v>
      </c>
      <c r="BZ2267" s="326">
        <f t="shared" si="663"/>
        <v>106.23453985562118</v>
      </c>
      <c r="CA2267" s="296" t="str">
        <f t="shared" si="664"/>
        <v/>
      </c>
    </row>
    <row r="2268" spans="34:79" x14ac:dyDescent="0.25">
      <c r="AH2268" s="332">
        <v>44608</v>
      </c>
      <c r="AI2268" s="2" t="s">
        <v>108</v>
      </c>
      <c r="AJ2268" s="2" t="s">
        <v>146</v>
      </c>
      <c r="AK2268" s="323">
        <v>47119</v>
      </c>
      <c r="AL2268" s="323">
        <v>47483</v>
      </c>
      <c r="AM2268" s="324">
        <v>8760</v>
      </c>
      <c r="AN2268" s="325">
        <v>88.23</v>
      </c>
      <c r="AO2268" s="274">
        <f t="shared" si="651"/>
        <v>1.0461100000000001</v>
      </c>
      <c r="AP2268" s="326">
        <f t="shared" si="657"/>
        <v>84.341034881609005</v>
      </c>
      <c r="AQ2268" s="296" t="str">
        <f t="shared" si="658"/>
        <v/>
      </c>
      <c r="AS2268" s="332">
        <v>44636</v>
      </c>
      <c r="AT2268" s="2" t="s">
        <v>115</v>
      </c>
      <c r="AU2268" s="2" t="s">
        <v>186</v>
      </c>
      <c r="AV2268" s="323">
        <v>44835</v>
      </c>
      <c r="AW2268" s="323">
        <v>44926</v>
      </c>
      <c r="AX2268" s="324">
        <v>2209</v>
      </c>
      <c r="AY2268" s="325">
        <v>226.25</v>
      </c>
      <c r="AZ2268" s="274">
        <f t="shared" si="652"/>
        <v>1.02458</v>
      </c>
      <c r="BA2268" s="326">
        <f t="shared" si="659"/>
        <v>220.82219055613029</v>
      </c>
      <c r="BB2268" s="296" t="str">
        <f t="shared" si="660"/>
        <v/>
      </c>
      <c r="BC2268" t="str">
        <f t="shared" si="653"/>
        <v/>
      </c>
      <c r="BF2268" s="332">
        <v>44998</v>
      </c>
      <c r="BG2268" s="2" t="s">
        <v>115</v>
      </c>
      <c r="BH2268" s="2" t="s">
        <v>116</v>
      </c>
      <c r="BI2268" s="323">
        <v>45200</v>
      </c>
      <c r="BJ2268" s="323">
        <v>45291</v>
      </c>
      <c r="BK2268" s="324">
        <v>2209</v>
      </c>
      <c r="BL2268" s="325">
        <v>167.21</v>
      </c>
      <c r="BM2268" s="274">
        <f t="shared" si="654"/>
        <v>0.99051</v>
      </c>
      <c r="BN2268" s="326">
        <f t="shared" si="661"/>
        <v>168.81202612795428</v>
      </c>
      <c r="BO2268" s="296">
        <f t="shared" si="662"/>
        <v>168.81202612795428</v>
      </c>
      <c r="BP2268">
        <f t="shared" si="655"/>
        <v>1</v>
      </c>
      <c r="BR2268" s="332">
        <v>44970</v>
      </c>
      <c r="BS2268" s="2" t="s">
        <v>108</v>
      </c>
      <c r="BT2268" s="2" t="s">
        <v>149</v>
      </c>
      <c r="BU2268" s="323">
        <v>47484</v>
      </c>
      <c r="BV2268" s="323">
        <v>47848</v>
      </c>
      <c r="BW2268" s="324">
        <v>8760</v>
      </c>
      <c r="BX2268" s="325">
        <v>105.81</v>
      </c>
      <c r="BY2268" s="274">
        <f t="shared" si="656"/>
        <v>0.99045000000000005</v>
      </c>
      <c r="BZ2268" s="326">
        <f t="shared" si="663"/>
        <v>106.83022868393154</v>
      </c>
      <c r="CA2268" s="296" t="str">
        <f t="shared" si="664"/>
        <v/>
      </c>
    </row>
    <row r="2269" spans="34:79" x14ac:dyDescent="0.25">
      <c r="AH2269" s="332">
        <v>44608</v>
      </c>
      <c r="AI2269" s="2" t="s">
        <v>108</v>
      </c>
      <c r="AJ2269" s="2" t="s">
        <v>149</v>
      </c>
      <c r="AK2269" s="323">
        <v>47484</v>
      </c>
      <c r="AL2269" s="323">
        <v>47848</v>
      </c>
      <c r="AM2269" s="324">
        <v>8760</v>
      </c>
      <c r="AN2269" s="325">
        <v>87.67</v>
      </c>
      <c r="AO2269" s="274">
        <f t="shared" si="651"/>
        <v>1.0461100000000001</v>
      </c>
      <c r="AP2269" s="326">
        <f t="shared" si="657"/>
        <v>83.805718327900507</v>
      </c>
      <c r="AQ2269" s="296" t="str">
        <f t="shared" si="658"/>
        <v/>
      </c>
      <c r="AS2269" s="332">
        <v>44636</v>
      </c>
      <c r="AT2269" s="2" t="s">
        <v>115</v>
      </c>
      <c r="AU2269" s="2" t="s">
        <v>110</v>
      </c>
      <c r="AV2269" s="323">
        <v>44927</v>
      </c>
      <c r="AW2269" s="323">
        <v>45016</v>
      </c>
      <c r="AX2269" s="324">
        <v>2159</v>
      </c>
      <c r="AY2269" s="325">
        <v>199.55</v>
      </c>
      <c r="AZ2269" s="274">
        <f t="shared" si="652"/>
        <v>1.02458</v>
      </c>
      <c r="BA2269" s="326">
        <f t="shared" si="659"/>
        <v>194.76273204630189</v>
      </c>
      <c r="BB2269" s="296" t="str">
        <f t="shared" si="660"/>
        <v/>
      </c>
      <c r="BC2269" t="str">
        <f t="shared" si="653"/>
        <v/>
      </c>
      <c r="BF2269" s="332">
        <v>44998</v>
      </c>
      <c r="BG2269" s="2" t="s">
        <v>115</v>
      </c>
      <c r="BH2269" s="2" t="s">
        <v>111</v>
      </c>
      <c r="BI2269" s="323">
        <v>45292</v>
      </c>
      <c r="BJ2269" s="323">
        <v>45382</v>
      </c>
      <c r="BK2269" s="324">
        <v>2183</v>
      </c>
      <c r="BL2269" s="325">
        <v>170.16</v>
      </c>
      <c r="BM2269" s="274">
        <f t="shared" si="654"/>
        <v>0.99051</v>
      </c>
      <c r="BN2269" s="326">
        <f t="shared" si="661"/>
        <v>171.79028985068297</v>
      </c>
      <c r="BO2269" s="296">
        <f t="shared" si="662"/>
        <v>171.79028985068297</v>
      </c>
      <c r="BP2269">
        <f t="shared" si="655"/>
        <v>1</v>
      </c>
      <c r="BR2269" s="332">
        <v>44970</v>
      </c>
      <c r="BS2269" s="2" t="s">
        <v>108</v>
      </c>
      <c r="BT2269" s="2" t="s">
        <v>153</v>
      </c>
      <c r="BU2269" s="323">
        <v>47849</v>
      </c>
      <c r="BV2269" s="323">
        <v>48213</v>
      </c>
      <c r="BW2269" s="324">
        <v>8760</v>
      </c>
      <c r="BX2269" s="325">
        <v>106.04</v>
      </c>
      <c r="BY2269" s="274">
        <f t="shared" si="656"/>
        <v>0.99045000000000005</v>
      </c>
      <c r="BZ2269" s="326">
        <f t="shared" si="663"/>
        <v>107.0624463627644</v>
      </c>
      <c r="CA2269" s="296" t="str">
        <f t="shared" si="664"/>
        <v/>
      </c>
    </row>
    <row r="2270" spans="34:79" x14ac:dyDescent="0.25">
      <c r="AH2270" s="332">
        <v>44608</v>
      </c>
      <c r="AI2270" s="2" t="s">
        <v>108</v>
      </c>
      <c r="AJ2270" s="2" t="s">
        <v>153</v>
      </c>
      <c r="AK2270" s="323">
        <v>47849</v>
      </c>
      <c r="AL2270" s="323">
        <v>48213</v>
      </c>
      <c r="AM2270" s="324">
        <v>8760</v>
      </c>
      <c r="AN2270" s="325">
        <v>87.1</v>
      </c>
      <c r="AO2270" s="274">
        <f t="shared" si="651"/>
        <v>1.0461100000000001</v>
      </c>
      <c r="AP2270" s="326">
        <f t="shared" si="657"/>
        <v>83.260842550018623</v>
      </c>
      <c r="AQ2270" s="296" t="str">
        <f t="shared" si="658"/>
        <v/>
      </c>
      <c r="AS2270" s="332">
        <v>44636</v>
      </c>
      <c r="AT2270" s="2" t="s">
        <v>115</v>
      </c>
      <c r="AU2270" s="2" t="s">
        <v>134</v>
      </c>
      <c r="AV2270" s="323">
        <v>45017</v>
      </c>
      <c r="AW2270" s="323">
        <v>45107</v>
      </c>
      <c r="AX2270" s="324">
        <v>2184</v>
      </c>
      <c r="AY2270" s="325">
        <v>139.38</v>
      </c>
      <c r="AZ2270" s="274">
        <f t="shared" si="652"/>
        <v>1.02458</v>
      </c>
      <c r="BA2270" s="326">
        <f t="shared" si="659"/>
        <v>136.03622947939641</v>
      </c>
      <c r="BB2270" s="296" t="str">
        <f t="shared" si="660"/>
        <v/>
      </c>
      <c r="BC2270" t="str">
        <f t="shared" si="653"/>
        <v/>
      </c>
      <c r="BF2270" s="332">
        <v>44998</v>
      </c>
      <c r="BG2270" s="2" t="s">
        <v>115</v>
      </c>
      <c r="BH2270" s="2" t="s">
        <v>117</v>
      </c>
      <c r="BI2270" s="323">
        <v>45383</v>
      </c>
      <c r="BJ2270" s="323">
        <v>45473</v>
      </c>
      <c r="BK2270" s="324">
        <v>2184</v>
      </c>
      <c r="BL2270" s="325">
        <v>137.13</v>
      </c>
      <c r="BM2270" s="274">
        <f t="shared" si="654"/>
        <v>0.99051</v>
      </c>
      <c r="BN2270" s="326">
        <f t="shared" si="661"/>
        <v>138.44383196535117</v>
      </c>
      <c r="BO2270" s="296">
        <f t="shared" si="662"/>
        <v>138.44383196535117</v>
      </c>
      <c r="BP2270">
        <f t="shared" si="655"/>
        <v>1</v>
      </c>
      <c r="BR2270" s="332">
        <v>44970</v>
      </c>
      <c r="BS2270" s="2" t="s">
        <v>108</v>
      </c>
      <c r="BT2270" s="2" t="s">
        <v>155</v>
      </c>
      <c r="BU2270" s="323">
        <v>48214</v>
      </c>
      <c r="BV2270" s="323">
        <v>48579</v>
      </c>
      <c r="BW2270" s="324">
        <v>8784</v>
      </c>
      <c r="BX2270" s="325">
        <v>106.52</v>
      </c>
      <c r="BY2270" s="274">
        <f t="shared" si="656"/>
        <v>0.99045000000000005</v>
      </c>
      <c r="BZ2270" s="326">
        <f t="shared" si="663"/>
        <v>107.54707456206773</v>
      </c>
      <c r="CA2270" s="296" t="str">
        <f t="shared" si="664"/>
        <v/>
      </c>
    </row>
    <row r="2271" spans="34:79" x14ac:dyDescent="0.25">
      <c r="AH2271" s="332">
        <v>44608</v>
      </c>
      <c r="AI2271" s="2" t="s">
        <v>108</v>
      </c>
      <c r="AJ2271" s="2" t="s">
        <v>155</v>
      </c>
      <c r="AK2271" s="323">
        <v>48214</v>
      </c>
      <c r="AL2271" s="323">
        <v>48579</v>
      </c>
      <c r="AM2271" s="324">
        <v>8784</v>
      </c>
      <c r="AN2271" s="325">
        <v>86.52</v>
      </c>
      <c r="AO2271" s="274">
        <f t="shared" si="651"/>
        <v>1.0461100000000001</v>
      </c>
      <c r="AP2271" s="326">
        <f t="shared" si="657"/>
        <v>82.706407547963394</v>
      </c>
      <c r="AQ2271" s="296" t="str">
        <f t="shared" si="658"/>
        <v/>
      </c>
      <c r="AS2271" s="332">
        <v>44636</v>
      </c>
      <c r="AT2271" s="2" t="s">
        <v>115</v>
      </c>
      <c r="AU2271" s="2" t="s">
        <v>137</v>
      </c>
      <c r="AV2271" s="323">
        <v>45108</v>
      </c>
      <c r="AW2271" s="323">
        <v>45199</v>
      </c>
      <c r="AX2271" s="324">
        <v>2208</v>
      </c>
      <c r="AY2271" s="325">
        <v>129.38999999999999</v>
      </c>
      <c r="AZ2271" s="274">
        <f t="shared" si="652"/>
        <v>1.02458</v>
      </c>
      <c r="BA2271" s="326">
        <f t="shared" si="659"/>
        <v>126.28589275605611</v>
      </c>
      <c r="BB2271" s="296" t="str">
        <f t="shared" si="660"/>
        <v/>
      </c>
      <c r="BC2271" t="str">
        <f t="shared" si="653"/>
        <v/>
      </c>
      <c r="BF2271" s="332">
        <v>44998</v>
      </c>
      <c r="BG2271" s="2" t="s">
        <v>115</v>
      </c>
      <c r="BH2271" s="2" t="s">
        <v>118</v>
      </c>
      <c r="BI2271" s="323">
        <v>45474</v>
      </c>
      <c r="BJ2271" s="323">
        <v>45565</v>
      </c>
      <c r="BK2271" s="324">
        <v>2208</v>
      </c>
      <c r="BL2271" s="325">
        <v>139.63</v>
      </c>
      <c r="BM2271" s="274">
        <f t="shared" si="654"/>
        <v>0.99051</v>
      </c>
      <c r="BN2271" s="326">
        <f t="shared" si="661"/>
        <v>140.96778427274839</v>
      </c>
      <c r="BO2271" s="296">
        <f t="shared" si="662"/>
        <v>140.96778427274839</v>
      </c>
      <c r="BP2271">
        <f t="shared" si="655"/>
        <v>1</v>
      </c>
      <c r="BR2271" s="332">
        <v>44970</v>
      </c>
      <c r="BS2271" s="2" t="s">
        <v>108</v>
      </c>
      <c r="BT2271" s="2" t="s">
        <v>158</v>
      </c>
      <c r="BU2271" s="323">
        <v>48580</v>
      </c>
      <c r="BV2271" s="323">
        <v>48944</v>
      </c>
      <c r="BW2271" s="324">
        <v>8760</v>
      </c>
      <c r="BX2271" s="325">
        <v>106.78</v>
      </c>
      <c r="BY2271" s="274">
        <f t="shared" si="656"/>
        <v>0.99045000000000005</v>
      </c>
      <c r="BZ2271" s="326">
        <f t="shared" si="663"/>
        <v>107.80958150335705</v>
      </c>
      <c r="CA2271" s="296" t="str">
        <f t="shared" si="664"/>
        <v/>
      </c>
    </row>
    <row r="2272" spans="34:79" x14ac:dyDescent="0.25">
      <c r="AH2272" s="332">
        <v>44607</v>
      </c>
      <c r="AI2272" s="2" t="s">
        <v>108</v>
      </c>
      <c r="AJ2272" s="2" t="s">
        <v>110</v>
      </c>
      <c r="AK2272" s="323">
        <v>44927</v>
      </c>
      <c r="AL2272" s="323">
        <v>45291</v>
      </c>
      <c r="AM2272" s="324">
        <v>8760</v>
      </c>
      <c r="AN2272" s="325">
        <v>139.79</v>
      </c>
      <c r="AO2272" s="274">
        <f t="shared" si="651"/>
        <v>1.0461100000000001</v>
      </c>
      <c r="AP2272" s="326">
        <f t="shared" si="657"/>
        <v>133.62839471948456</v>
      </c>
      <c r="AQ2272" s="296" t="str">
        <f t="shared" si="658"/>
        <v/>
      </c>
      <c r="AS2272" s="332">
        <v>44636</v>
      </c>
      <c r="AT2272" s="2" t="s">
        <v>115</v>
      </c>
      <c r="AU2272" s="2" t="s">
        <v>116</v>
      </c>
      <c r="AV2272" s="323">
        <v>45200</v>
      </c>
      <c r="AW2272" s="323">
        <v>45291</v>
      </c>
      <c r="AX2272" s="324">
        <v>2209</v>
      </c>
      <c r="AY2272" s="325">
        <v>151.75</v>
      </c>
      <c r="AZ2272" s="274">
        <f t="shared" si="652"/>
        <v>1.02458</v>
      </c>
      <c r="BA2272" s="326">
        <f t="shared" si="659"/>
        <v>148.10946924593492</v>
      </c>
      <c r="BB2272" s="296" t="str">
        <f t="shared" si="660"/>
        <v/>
      </c>
      <c r="BC2272">
        <f t="shared" si="653"/>
        <v>1</v>
      </c>
      <c r="BF2272" s="332">
        <v>44998</v>
      </c>
      <c r="BG2272" s="2" t="s">
        <v>115</v>
      </c>
      <c r="BH2272" s="2" t="s">
        <v>140</v>
      </c>
      <c r="BI2272" s="323">
        <v>45566</v>
      </c>
      <c r="BJ2272" s="323">
        <v>45657</v>
      </c>
      <c r="BK2272" s="324">
        <v>2209</v>
      </c>
      <c r="BL2272" s="325">
        <v>159.65</v>
      </c>
      <c r="BM2272" s="274">
        <f t="shared" si="654"/>
        <v>0.99051</v>
      </c>
      <c r="BN2272" s="326">
        <f t="shared" si="661"/>
        <v>161.17959435038517</v>
      </c>
      <c r="BO2272" s="296" t="str">
        <f t="shared" si="662"/>
        <v/>
      </c>
      <c r="BP2272" t="str">
        <f t="shared" si="655"/>
        <v/>
      </c>
      <c r="BR2272" s="332">
        <v>44967</v>
      </c>
      <c r="BS2272" s="2" t="s">
        <v>108</v>
      </c>
      <c r="BT2272" s="2" t="s">
        <v>111</v>
      </c>
      <c r="BU2272" s="323">
        <v>45292</v>
      </c>
      <c r="BV2272" s="323">
        <v>45657</v>
      </c>
      <c r="BW2272" s="324">
        <v>8784</v>
      </c>
      <c r="BX2272" s="325">
        <v>164.58</v>
      </c>
      <c r="BY2272" s="274">
        <f t="shared" si="656"/>
        <v>0.99045000000000005</v>
      </c>
      <c r="BZ2272" s="326">
        <f t="shared" si="663"/>
        <v>166.1668938361351</v>
      </c>
      <c r="CA2272" s="296">
        <f t="shared" si="664"/>
        <v>166.1668938361351</v>
      </c>
    </row>
    <row r="2273" spans="34:79" x14ac:dyDescent="0.25">
      <c r="AH2273" s="332">
        <v>44607</v>
      </c>
      <c r="AI2273" s="2" t="s">
        <v>108</v>
      </c>
      <c r="AJ2273" s="2" t="s">
        <v>111</v>
      </c>
      <c r="AK2273" s="323">
        <v>45292</v>
      </c>
      <c r="AL2273" s="323">
        <v>45657</v>
      </c>
      <c r="AM2273" s="324">
        <v>8784</v>
      </c>
      <c r="AN2273" s="325">
        <v>106.2</v>
      </c>
      <c r="AO2273" s="274">
        <f t="shared" si="651"/>
        <v>1.0461100000000001</v>
      </c>
      <c r="AP2273" s="326">
        <f t="shared" si="657"/>
        <v>101.51896072114786</v>
      </c>
      <c r="AQ2273" s="296">
        <f t="shared" si="658"/>
        <v>101.51896072114786</v>
      </c>
      <c r="AS2273" s="332">
        <v>44636</v>
      </c>
      <c r="AT2273" s="2" t="s">
        <v>115</v>
      </c>
      <c r="AU2273" s="2" t="s">
        <v>111</v>
      </c>
      <c r="AV2273" s="323">
        <v>45292</v>
      </c>
      <c r="AW2273" s="323">
        <v>45382</v>
      </c>
      <c r="AX2273" s="324">
        <v>2183</v>
      </c>
      <c r="AY2273" s="325">
        <v>145.07</v>
      </c>
      <c r="AZ2273" s="274">
        <f t="shared" si="652"/>
        <v>1.02458</v>
      </c>
      <c r="BA2273" s="326">
        <f t="shared" si="659"/>
        <v>141.58972457006772</v>
      </c>
      <c r="BB2273" s="296" t="str">
        <f t="shared" si="660"/>
        <v/>
      </c>
      <c r="BC2273">
        <f t="shared" si="653"/>
        <v>1</v>
      </c>
      <c r="BF2273" s="332">
        <v>44998</v>
      </c>
      <c r="BG2273" s="2" t="s">
        <v>115</v>
      </c>
      <c r="BH2273" s="2" t="s">
        <v>135</v>
      </c>
      <c r="BI2273" s="323">
        <v>45658</v>
      </c>
      <c r="BJ2273" s="323">
        <v>45747</v>
      </c>
      <c r="BK2273" s="324">
        <v>2159</v>
      </c>
      <c r="BL2273" s="325">
        <v>154.66999999999999</v>
      </c>
      <c r="BM2273" s="274">
        <f t="shared" si="654"/>
        <v>0.99051</v>
      </c>
      <c r="BN2273" s="326">
        <f t="shared" si="661"/>
        <v>156.15188135404992</v>
      </c>
      <c r="BO2273" s="296" t="str">
        <f t="shared" si="662"/>
        <v/>
      </c>
      <c r="BP2273" t="str">
        <f t="shared" si="655"/>
        <v/>
      </c>
      <c r="BR2273" s="332">
        <v>44967</v>
      </c>
      <c r="BS2273" s="2" t="s">
        <v>108</v>
      </c>
      <c r="BT2273" s="2" t="s">
        <v>135</v>
      </c>
      <c r="BU2273" s="323">
        <v>45658</v>
      </c>
      <c r="BV2273" s="323">
        <v>46022</v>
      </c>
      <c r="BW2273" s="324">
        <v>8760</v>
      </c>
      <c r="BX2273" s="325">
        <v>132.75</v>
      </c>
      <c r="BY2273" s="274">
        <f t="shared" si="656"/>
        <v>0.99045000000000005</v>
      </c>
      <c r="BZ2273" s="326">
        <f t="shared" si="663"/>
        <v>134.02998636983187</v>
      </c>
      <c r="CA2273" s="296" t="str">
        <f t="shared" si="664"/>
        <v/>
      </c>
    </row>
    <row r="2274" spans="34:79" x14ac:dyDescent="0.25">
      <c r="AH2274" s="332">
        <v>44607</v>
      </c>
      <c r="AI2274" s="2" t="s">
        <v>108</v>
      </c>
      <c r="AJ2274" s="2" t="s">
        <v>135</v>
      </c>
      <c r="AK2274" s="323">
        <v>45658</v>
      </c>
      <c r="AL2274" s="323">
        <v>46022</v>
      </c>
      <c r="AM2274" s="324">
        <v>8760</v>
      </c>
      <c r="AN2274" s="325">
        <v>93.75</v>
      </c>
      <c r="AO2274" s="274">
        <f t="shared" si="651"/>
        <v>1.0461100000000001</v>
      </c>
      <c r="AP2274" s="326">
        <f t="shared" si="657"/>
        <v>89.617726625307085</v>
      </c>
      <c r="AQ2274" s="296" t="str">
        <f t="shared" si="658"/>
        <v/>
      </c>
      <c r="AS2274" s="332">
        <v>44636</v>
      </c>
      <c r="AT2274" s="2" t="s">
        <v>115</v>
      </c>
      <c r="AU2274" s="2" t="s">
        <v>117</v>
      </c>
      <c r="AV2274" s="323">
        <v>45383</v>
      </c>
      <c r="AW2274" s="323">
        <v>45473</v>
      </c>
      <c r="AX2274" s="324">
        <v>2184</v>
      </c>
      <c r="AY2274" s="325">
        <v>96.54</v>
      </c>
      <c r="AZ2274" s="274">
        <f t="shared" si="652"/>
        <v>1.02458</v>
      </c>
      <c r="BA2274" s="326">
        <f t="shared" si="659"/>
        <v>94.22397470182905</v>
      </c>
      <c r="BB2274" s="296" t="str">
        <f t="shared" si="660"/>
        <v/>
      </c>
      <c r="BC2274">
        <f t="shared" si="653"/>
        <v>1</v>
      </c>
      <c r="BF2274" s="332">
        <v>44998</v>
      </c>
      <c r="BG2274" s="2" t="s">
        <v>115</v>
      </c>
      <c r="BH2274" s="2" t="s">
        <v>145</v>
      </c>
      <c r="BI2274" s="323">
        <v>45748</v>
      </c>
      <c r="BJ2274" s="323">
        <v>45838</v>
      </c>
      <c r="BK2274" s="324">
        <v>2184</v>
      </c>
      <c r="BL2274" s="325">
        <v>103.56</v>
      </c>
      <c r="BM2274" s="274">
        <f t="shared" si="654"/>
        <v>0.99051</v>
      </c>
      <c r="BN2274" s="326">
        <f t="shared" si="661"/>
        <v>104.55220038162159</v>
      </c>
      <c r="BO2274" s="296" t="str">
        <f t="shared" si="662"/>
        <v/>
      </c>
      <c r="BP2274" t="str">
        <f t="shared" si="655"/>
        <v/>
      </c>
      <c r="BR2274" s="332">
        <v>44967</v>
      </c>
      <c r="BS2274" s="2" t="s">
        <v>108</v>
      </c>
      <c r="BT2274" s="2" t="s">
        <v>138</v>
      </c>
      <c r="BU2274" s="323">
        <v>46023</v>
      </c>
      <c r="BV2274" s="323">
        <v>46387</v>
      </c>
      <c r="BW2274" s="324">
        <v>8760</v>
      </c>
      <c r="BX2274" s="325">
        <v>119.15</v>
      </c>
      <c r="BY2274" s="274">
        <f t="shared" si="656"/>
        <v>0.99045000000000005</v>
      </c>
      <c r="BZ2274" s="326">
        <f t="shared" si="663"/>
        <v>120.29885405623706</v>
      </c>
      <c r="CA2274" s="296" t="str">
        <f t="shared" si="664"/>
        <v/>
      </c>
    </row>
    <row r="2275" spans="34:79" x14ac:dyDescent="0.25">
      <c r="AH2275" s="332">
        <v>44607</v>
      </c>
      <c r="AI2275" s="2" t="s">
        <v>108</v>
      </c>
      <c r="AJ2275" s="2" t="s">
        <v>138</v>
      </c>
      <c r="AK2275" s="323">
        <v>46023</v>
      </c>
      <c r="AL2275" s="323">
        <v>46387</v>
      </c>
      <c r="AM2275" s="324">
        <v>8760</v>
      </c>
      <c r="AN2275" s="325">
        <v>91.98</v>
      </c>
      <c r="AO2275" s="274">
        <f t="shared" si="651"/>
        <v>1.0461100000000001</v>
      </c>
      <c r="AP2275" s="326">
        <f t="shared" si="657"/>
        <v>87.925743946621282</v>
      </c>
      <c r="AQ2275" s="296" t="str">
        <f t="shared" si="658"/>
        <v/>
      </c>
      <c r="AS2275" s="332">
        <v>44636</v>
      </c>
      <c r="AT2275" s="2" t="s">
        <v>115</v>
      </c>
      <c r="AU2275" s="2" t="s">
        <v>118</v>
      </c>
      <c r="AV2275" s="323">
        <v>45474</v>
      </c>
      <c r="AW2275" s="323">
        <v>45565</v>
      </c>
      <c r="AX2275" s="324">
        <v>2208</v>
      </c>
      <c r="AY2275" s="325">
        <v>89.97</v>
      </c>
      <c r="AZ2275" s="274">
        <f t="shared" si="652"/>
        <v>1.02458</v>
      </c>
      <c r="BA2275" s="326">
        <f t="shared" si="659"/>
        <v>87.811591090983612</v>
      </c>
      <c r="BB2275" s="296" t="str">
        <f t="shared" si="660"/>
        <v/>
      </c>
      <c r="BC2275">
        <f t="shared" si="653"/>
        <v>1</v>
      </c>
      <c r="BF2275" s="332">
        <v>44998</v>
      </c>
      <c r="BG2275" s="2" t="s">
        <v>115</v>
      </c>
      <c r="BH2275" s="2" t="s">
        <v>148</v>
      </c>
      <c r="BI2275" s="323">
        <v>45839</v>
      </c>
      <c r="BJ2275" s="323">
        <v>45930</v>
      </c>
      <c r="BK2275" s="324">
        <v>2208</v>
      </c>
      <c r="BL2275" s="325">
        <v>104.21</v>
      </c>
      <c r="BM2275" s="274">
        <f t="shared" si="654"/>
        <v>0.99051</v>
      </c>
      <c r="BN2275" s="326">
        <f t="shared" si="661"/>
        <v>105.20842798154486</v>
      </c>
      <c r="BO2275" s="296" t="str">
        <f t="shared" si="662"/>
        <v/>
      </c>
      <c r="BP2275" t="str">
        <f t="shared" si="655"/>
        <v/>
      </c>
      <c r="BR2275" s="332">
        <v>44967</v>
      </c>
      <c r="BS2275" s="2" t="s">
        <v>108</v>
      </c>
      <c r="BT2275" s="2" t="s">
        <v>141</v>
      </c>
      <c r="BU2275" s="323">
        <v>46388</v>
      </c>
      <c r="BV2275" s="323">
        <v>46752</v>
      </c>
      <c r="BW2275" s="324">
        <v>8760</v>
      </c>
      <c r="BX2275" s="325">
        <v>114.74</v>
      </c>
      <c r="BY2275" s="274">
        <f t="shared" si="656"/>
        <v>0.99045000000000005</v>
      </c>
      <c r="BZ2275" s="326">
        <f t="shared" si="663"/>
        <v>115.84633247513756</v>
      </c>
      <c r="CA2275" s="296" t="str">
        <f t="shared" si="664"/>
        <v/>
      </c>
    </row>
    <row r="2276" spans="34:79" x14ac:dyDescent="0.25">
      <c r="AH2276" s="332">
        <v>44607</v>
      </c>
      <c r="AI2276" s="2" t="s">
        <v>108</v>
      </c>
      <c r="AJ2276" s="2" t="s">
        <v>141</v>
      </c>
      <c r="AK2276" s="323">
        <v>46388</v>
      </c>
      <c r="AL2276" s="323">
        <v>46752</v>
      </c>
      <c r="AM2276" s="324">
        <v>8760</v>
      </c>
      <c r="AN2276" s="325">
        <v>89.98</v>
      </c>
      <c r="AO2276" s="274">
        <f t="shared" si="651"/>
        <v>1.0461100000000001</v>
      </c>
      <c r="AP2276" s="326">
        <f t="shared" si="657"/>
        <v>86.013899111948064</v>
      </c>
      <c r="AQ2276" s="296" t="str">
        <f t="shared" si="658"/>
        <v/>
      </c>
      <c r="AS2276" s="332">
        <v>44636</v>
      </c>
      <c r="AT2276" s="2" t="s">
        <v>115</v>
      </c>
      <c r="AU2276" s="2" t="s">
        <v>140</v>
      </c>
      <c r="AV2276" s="323">
        <v>45566</v>
      </c>
      <c r="AW2276" s="323">
        <v>45657</v>
      </c>
      <c r="AX2276" s="324">
        <v>2209</v>
      </c>
      <c r="AY2276" s="325">
        <v>114.63</v>
      </c>
      <c r="AZ2276" s="274">
        <f t="shared" si="652"/>
        <v>1.02458</v>
      </c>
      <c r="BA2276" s="326">
        <f t="shared" si="659"/>
        <v>111.8799898494993</v>
      </c>
      <c r="BB2276" s="296" t="str">
        <f t="shared" si="660"/>
        <v/>
      </c>
      <c r="BC2276" t="str">
        <f t="shared" si="653"/>
        <v/>
      </c>
      <c r="BF2276" s="332">
        <v>44998</v>
      </c>
      <c r="BG2276" s="2" t="s">
        <v>115</v>
      </c>
      <c r="BH2276" s="2" t="s">
        <v>152</v>
      </c>
      <c r="BI2276" s="323">
        <v>45931</v>
      </c>
      <c r="BJ2276" s="323">
        <v>46022</v>
      </c>
      <c r="BK2276" s="324">
        <v>2209</v>
      </c>
      <c r="BL2276" s="325">
        <v>137.97999999999999</v>
      </c>
      <c r="BM2276" s="274">
        <f t="shared" si="654"/>
        <v>0.99051</v>
      </c>
      <c r="BN2276" s="326">
        <f t="shared" si="661"/>
        <v>139.30197574986622</v>
      </c>
      <c r="BO2276" s="296" t="str">
        <f t="shared" si="662"/>
        <v/>
      </c>
      <c r="BP2276" t="str">
        <f t="shared" si="655"/>
        <v/>
      </c>
      <c r="BR2276" s="332">
        <v>44967</v>
      </c>
      <c r="BS2276" s="2" t="s">
        <v>108</v>
      </c>
      <c r="BT2276" s="2" t="s">
        <v>143</v>
      </c>
      <c r="BU2276" s="323">
        <v>46753</v>
      </c>
      <c r="BV2276" s="323">
        <v>47118</v>
      </c>
      <c r="BW2276" s="324">
        <v>8784</v>
      </c>
      <c r="BX2276" s="325">
        <v>108.48</v>
      </c>
      <c r="BY2276" s="274">
        <f t="shared" si="656"/>
        <v>0.99045000000000005</v>
      </c>
      <c r="BZ2276" s="326">
        <f t="shared" si="663"/>
        <v>109.52597304255642</v>
      </c>
      <c r="CA2276" s="296" t="str">
        <f t="shared" si="664"/>
        <v/>
      </c>
    </row>
    <row r="2277" spans="34:79" x14ac:dyDescent="0.25">
      <c r="AH2277" s="332">
        <v>44607</v>
      </c>
      <c r="AI2277" s="2" t="s">
        <v>108</v>
      </c>
      <c r="AJ2277" s="2" t="s">
        <v>143</v>
      </c>
      <c r="AK2277" s="323">
        <v>46753</v>
      </c>
      <c r="AL2277" s="323">
        <v>47118</v>
      </c>
      <c r="AM2277" s="324">
        <v>8784</v>
      </c>
      <c r="AN2277" s="325">
        <v>89.69</v>
      </c>
      <c r="AO2277" s="274">
        <f t="shared" si="651"/>
        <v>1.0461100000000001</v>
      </c>
      <c r="AP2277" s="326">
        <f t="shared" si="657"/>
        <v>85.736681610920442</v>
      </c>
      <c r="AQ2277" s="296" t="str">
        <f t="shared" si="658"/>
        <v/>
      </c>
      <c r="AS2277" s="332">
        <v>44635</v>
      </c>
      <c r="AT2277" s="2" t="s">
        <v>115</v>
      </c>
      <c r="AU2277" s="2" t="s">
        <v>201</v>
      </c>
      <c r="AV2277" s="323">
        <v>44652</v>
      </c>
      <c r="AW2277" s="323">
        <v>44742</v>
      </c>
      <c r="AX2277" s="324">
        <v>2184</v>
      </c>
      <c r="AY2277" s="325">
        <v>258.54000000000002</v>
      </c>
      <c r="AZ2277" s="274">
        <f t="shared" si="652"/>
        <v>1.02458</v>
      </c>
      <c r="BA2277" s="326">
        <f t="shared" si="659"/>
        <v>252.33754318842844</v>
      </c>
      <c r="BB2277" s="296" t="str">
        <f t="shared" si="660"/>
        <v/>
      </c>
      <c r="BC2277" t="str">
        <f t="shared" si="653"/>
        <v/>
      </c>
      <c r="BF2277" s="332">
        <v>44995</v>
      </c>
      <c r="BG2277" s="2" t="s">
        <v>115</v>
      </c>
      <c r="BH2277" s="2" t="s">
        <v>134</v>
      </c>
      <c r="BI2277" s="323">
        <v>45017</v>
      </c>
      <c r="BJ2277" s="323">
        <v>45107</v>
      </c>
      <c r="BK2277" s="324">
        <v>2184</v>
      </c>
      <c r="BL2277" s="325">
        <v>134.66</v>
      </c>
      <c r="BM2277" s="274">
        <f t="shared" si="654"/>
        <v>0.99051</v>
      </c>
      <c r="BN2277" s="326">
        <f t="shared" si="661"/>
        <v>135.95016708564273</v>
      </c>
      <c r="BO2277" s="296" t="str">
        <f t="shared" si="662"/>
        <v/>
      </c>
      <c r="BP2277" t="str">
        <f t="shared" si="655"/>
        <v/>
      </c>
      <c r="BR2277" s="332">
        <v>44967</v>
      </c>
      <c r="BS2277" s="2" t="s">
        <v>108</v>
      </c>
      <c r="BT2277" s="2" t="s">
        <v>146</v>
      </c>
      <c r="BU2277" s="323">
        <v>47119</v>
      </c>
      <c r="BV2277" s="323">
        <v>47483</v>
      </c>
      <c r="BW2277" s="324">
        <v>8760</v>
      </c>
      <c r="BX2277" s="325">
        <v>106.98</v>
      </c>
      <c r="BY2277" s="274">
        <f t="shared" si="656"/>
        <v>0.99045000000000005</v>
      </c>
      <c r="BZ2277" s="326">
        <f t="shared" si="663"/>
        <v>108.01150991973346</v>
      </c>
      <c r="CA2277" s="296" t="str">
        <f t="shared" si="664"/>
        <v/>
      </c>
    </row>
    <row r="2278" spans="34:79" x14ac:dyDescent="0.25">
      <c r="AH2278" s="332">
        <v>44607</v>
      </c>
      <c r="AI2278" s="2" t="s">
        <v>108</v>
      </c>
      <c r="AJ2278" s="2" t="s">
        <v>146</v>
      </c>
      <c r="AK2278" s="323">
        <v>47119</v>
      </c>
      <c r="AL2278" s="323">
        <v>47483</v>
      </c>
      <c r="AM2278" s="324">
        <v>8760</v>
      </c>
      <c r="AN2278" s="325">
        <v>89.05</v>
      </c>
      <c r="AO2278" s="274">
        <f t="shared" si="651"/>
        <v>1.0461100000000001</v>
      </c>
      <c r="AP2278" s="326">
        <f t="shared" si="657"/>
        <v>85.12489126382502</v>
      </c>
      <c r="AQ2278" s="296" t="str">
        <f t="shared" si="658"/>
        <v/>
      </c>
      <c r="AS2278" s="332">
        <v>44635</v>
      </c>
      <c r="AT2278" s="2" t="s">
        <v>115</v>
      </c>
      <c r="AU2278" s="2" t="s">
        <v>200</v>
      </c>
      <c r="AV2278" s="323">
        <v>44743</v>
      </c>
      <c r="AW2278" s="323">
        <v>44834</v>
      </c>
      <c r="AX2278" s="324">
        <v>2208</v>
      </c>
      <c r="AY2278" s="325">
        <v>259.33</v>
      </c>
      <c r="AZ2278" s="274">
        <f t="shared" si="652"/>
        <v>1.02458</v>
      </c>
      <c r="BA2278" s="326">
        <f t="shared" si="659"/>
        <v>253.10859083722107</v>
      </c>
      <c r="BB2278" s="296" t="str">
        <f t="shared" si="660"/>
        <v/>
      </c>
      <c r="BC2278" t="str">
        <f t="shared" si="653"/>
        <v/>
      </c>
      <c r="BF2278" s="332">
        <v>44995</v>
      </c>
      <c r="BG2278" s="2" t="s">
        <v>115</v>
      </c>
      <c r="BH2278" s="2" t="s">
        <v>137</v>
      </c>
      <c r="BI2278" s="323">
        <v>45108</v>
      </c>
      <c r="BJ2278" s="323">
        <v>45199</v>
      </c>
      <c r="BK2278" s="324">
        <v>2208</v>
      </c>
      <c r="BL2278" s="325">
        <v>152.68</v>
      </c>
      <c r="BM2278" s="274">
        <f t="shared" si="654"/>
        <v>0.99051</v>
      </c>
      <c r="BN2278" s="326">
        <f t="shared" si="661"/>
        <v>154.14281531736177</v>
      </c>
      <c r="BO2278" s="296" t="str">
        <f t="shared" si="662"/>
        <v/>
      </c>
      <c r="BP2278" t="str">
        <f t="shared" si="655"/>
        <v/>
      </c>
      <c r="BR2278" s="332">
        <v>44967</v>
      </c>
      <c r="BS2278" s="2" t="s">
        <v>108</v>
      </c>
      <c r="BT2278" s="2" t="s">
        <v>149</v>
      </c>
      <c r="BU2278" s="323">
        <v>47484</v>
      </c>
      <c r="BV2278" s="323">
        <v>47848</v>
      </c>
      <c r="BW2278" s="324">
        <v>8760</v>
      </c>
      <c r="BX2278" s="325">
        <v>107.57</v>
      </c>
      <c r="BY2278" s="274">
        <f t="shared" si="656"/>
        <v>0.99045000000000005</v>
      </c>
      <c r="BZ2278" s="326">
        <f t="shared" si="663"/>
        <v>108.6071987480438</v>
      </c>
      <c r="CA2278" s="296" t="str">
        <f t="shared" si="664"/>
        <v/>
      </c>
    </row>
    <row r="2279" spans="34:79" x14ac:dyDescent="0.25">
      <c r="AH2279" s="332">
        <v>44607</v>
      </c>
      <c r="AI2279" s="2" t="s">
        <v>108</v>
      </c>
      <c r="AJ2279" s="2" t="s">
        <v>149</v>
      </c>
      <c r="AK2279" s="323">
        <v>47484</v>
      </c>
      <c r="AL2279" s="323">
        <v>47848</v>
      </c>
      <c r="AM2279" s="324">
        <v>8760</v>
      </c>
      <c r="AN2279" s="325">
        <v>88.49</v>
      </c>
      <c r="AO2279" s="274">
        <f t="shared" si="651"/>
        <v>1.0461100000000001</v>
      </c>
      <c r="AP2279" s="326">
        <f t="shared" si="657"/>
        <v>84.589574710116509</v>
      </c>
      <c r="AQ2279" s="296" t="str">
        <f t="shared" si="658"/>
        <v/>
      </c>
      <c r="AS2279" s="332">
        <v>44635</v>
      </c>
      <c r="AT2279" s="2" t="s">
        <v>115</v>
      </c>
      <c r="AU2279" s="2" t="s">
        <v>186</v>
      </c>
      <c r="AV2279" s="323">
        <v>44835</v>
      </c>
      <c r="AW2279" s="323">
        <v>44926</v>
      </c>
      <c r="AX2279" s="324">
        <v>2209</v>
      </c>
      <c r="AY2279" s="325">
        <v>249.33</v>
      </c>
      <c r="AZ2279" s="274">
        <f t="shared" si="652"/>
        <v>1.02458</v>
      </c>
      <c r="BA2279" s="326">
        <f t="shared" si="659"/>
        <v>243.34849401706066</v>
      </c>
      <c r="BB2279" s="296" t="str">
        <f t="shared" si="660"/>
        <v/>
      </c>
      <c r="BC2279" t="str">
        <f t="shared" si="653"/>
        <v/>
      </c>
      <c r="BF2279" s="332">
        <v>44995</v>
      </c>
      <c r="BG2279" s="2" t="s">
        <v>115</v>
      </c>
      <c r="BH2279" s="2" t="s">
        <v>116</v>
      </c>
      <c r="BI2279" s="323">
        <v>45200</v>
      </c>
      <c r="BJ2279" s="323">
        <v>45291</v>
      </c>
      <c r="BK2279" s="324">
        <v>2209</v>
      </c>
      <c r="BL2279" s="325">
        <v>171.76</v>
      </c>
      <c r="BM2279" s="274">
        <f t="shared" si="654"/>
        <v>0.99051</v>
      </c>
      <c r="BN2279" s="326">
        <f t="shared" si="661"/>
        <v>173.40561932741718</v>
      </c>
      <c r="BO2279" s="296">
        <f t="shared" si="662"/>
        <v>173.40561932741718</v>
      </c>
      <c r="BP2279">
        <f t="shared" si="655"/>
        <v>1</v>
      </c>
      <c r="BR2279" s="332">
        <v>44967</v>
      </c>
      <c r="BS2279" s="2" t="s">
        <v>108</v>
      </c>
      <c r="BT2279" s="2" t="s">
        <v>153</v>
      </c>
      <c r="BU2279" s="323">
        <v>47849</v>
      </c>
      <c r="BV2279" s="323">
        <v>48213</v>
      </c>
      <c r="BW2279" s="324">
        <v>8760</v>
      </c>
      <c r="BX2279" s="325">
        <v>107.8</v>
      </c>
      <c r="BY2279" s="274">
        <f t="shared" si="656"/>
        <v>0.99045000000000005</v>
      </c>
      <c r="BZ2279" s="326">
        <f t="shared" si="663"/>
        <v>108.83941642687667</v>
      </c>
      <c r="CA2279" s="296" t="str">
        <f t="shared" si="664"/>
        <v/>
      </c>
    </row>
    <row r="2280" spans="34:79" x14ac:dyDescent="0.25">
      <c r="AH2280" s="332">
        <v>44607</v>
      </c>
      <c r="AI2280" s="2" t="s">
        <v>108</v>
      </c>
      <c r="AJ2280" s="2" t="s">
        <v>153</v>
      </c>
      <c r="AK2280" s="323">
        <v>47849</v>
      </c>
      <c r="AL2280" s="323">
        <v>48213</v>
      </c>
      <c r="AM2280" s="324">
        <v>8760</v>
      </c>
      <c r="AN2280" s="325">
        <v>87.92</v>
      </c>
      <c r="AO2280" s="274">
        <f t="shared" si="651"/>
        <v>1.0461100000000001</v>
      </c>
      <c r="AP2280" s="326">
        <f t="shared" si="657"/>
        <v>84.044698932234652</v>
      </c>
      <c r="AQ2280" s="296" t="str">
        <f t="shared" si="658"/>
        <v/>
      </c>
      <c r="AS2280" s="332">
        <v>44635</v>
      </c>
      <c r="AT2280" s="2" t="s">
        <v>115</v>
      </c>
      <c r="AU2280" s="2" t="s">
        <v>110</v>
      </c>
      <c r="AV2280" s="323">
        <v>44927</v>
      </c>
      <c r="AW2280" s="323">
        <v>45016</v>
      </c>
      <c r="AX2280" s="324">
        <v>2159</v>
      </c>
      <c r="AY2280" s="325">
        <v>214.52</v>
      </c>
      <c r="AZ2280" s="274">
        <f t="shared" si="652"/>
        <v>1.02458</v>
      </c>
      <c r="BA2280" s="326">
        <f t="shared" si="659"/>
        <v>209.37359698608211</v>
      </c>
      <c r="BB2280" s="296" t="str">
        <f t="shared" si="660"/>
        <v/>
      </c>
      <c r="BC2280" t="str">
        <f t="shared" si="653"/>
        <v/>
      </c>
      <c r="BF2280" s="332">
        <v>44995</v>
      </c>
      <c r="BG2280" s="2" t="s">
        <v>115</v>
      </c>
      <c r="BH2280" s="2" t="s">
        <v>111</v>
      </c>
      <c r="BI2280" s="323">
        <v>45292</v>
      </c>
      <c r="BJ2280" s="323">
        <v>45382</v>
      </c>
      <c r="BK2280" s="324">
        <v>2183</v>
      </c>
      <c r="BL2280" s="325">
        <v>176.35</v>
      </c>
      <c r="BM2280" s="274">
        <f t="shared" si="654"/>
        <v>0.99051</v>
      </c>
      <c r="BN2280" s="326">
        <f t="shared" si="661"/>
        <v>178.03959576379845</v>
      </c>
      <c r="BO2280" s="296">
        <f t="shared" si="662"/>
        <v>178.03959576379845</v>
      </c>
      <c r="BP2280">
        <f t="shared" si="655"/>
        <v>1</v>
      </c>
      <c r="BR2280" s="332">
        <v>44967</v>
      </c>
      <c r="BS2280" s="2" t="s">
        <v>108</v>
      </c>
      <c r="BT2280" s="2" t="s">
        <v>155</v>
      </c>
      <c r="BU2280" s="323">
        <v>48214</v>
      </c>
      <c r="BV2280" s="323">
        <v>48579</v>
      </c>
      <c r="BW2280" s="324">
        <v>8784</v>
      </c>
      <c r="BX2280" s="325">
        <v>108.28</v>
      </c>
      <c r="BY2280" s="274">
        <f t="shared" si="656"/>
        <v>0.99045000000000005</v>
      </c>
      <c r="BZ2280" s="326">
        <f t="shared" si="663"/>
        <v>109.32404462618001</v>
      </c>
      <c r="CA2280" s="296" t="str">
        <f t="shared" si="664"/>
        <v/>
      </c>
    </row>
    <row r="2281" spans="34:79" x14ac:dyDescent="0.25">
      <c r="AH2281" s="332">
        <v>44607</v>
      </c>
      <c r="AI2281" s="2" t="s">
        <v>108</v>
      </c>
      <c r="AJ2281" s="2" t="s">
        <v>155</v>
      </c>
      <c r="AK2281" s="323">
        <v>48214</v>
      </c>
      <c r="AL2281" s="323">
        <v>48579</v>
      </c>
      <c r="AM2281" s="324">
        <v>8784</v>
      </c>
      <c r="AN2281" s="325">
        <v>87.34</v>
      </c>
      <c r="AO2281" s="274">
        <f t="shared" si="651"/>
        <v>1.0461100000000001</v>
      </c>
      <c r="AP2281" s="326">
        <f t="shared" si="657"/>
        <v>83.490263930179424</v>
      </c>
      <c r="AQ2281" s="296" t="str">
        <f t="shared" si="658"/>
        <v/>
      </c>
      <c r="AS2281" s="332">
        <v>44635</v>
      </c>
      <c r="AT2281" s="2" t="s">
        <v>115</v>
      </c>
      <c r="AU2281" s="2" t="s">
        <v>134</v>
      </c>
      <c r="AV2281" s="323">
        <v>45017</v>
      </c>
      <c r="AW2281" s="323">
        <v>45107</v>
      </c>
      <c r="AX2281" s="324">
        <v>2184</v>
      </c>
      <c r="AY2281" s="325">
        <v>143.84</v>
      </c>
      <c r="AZ2281" s="274">
        <f t="shared" si="652"/>
        <v>1.02458</v>
      </c>
      <c r="BA2281" s="326">
        <f t="shared" si="659"/>
        <v>140.389232661188</v>
      </c>
      <c r="BB2281" s="296" t="str">
        <f t="shared" si="660"/>
        <v/>
      </c>
      <c r="BC2281" t="str">
        <f t="shared" si="653"/>
        <v/>
      </c>
      <c r="BF2281" s="332">
        <v>44995</v>
      </c>
      <c r="BG2281" s="2" t="s">
        <v>115</v>
      </c>
      <c r="BH2281" s="2" t="s">
        <v>117</v>
      </c>
      <c r="BI2281" s="323">
        <v>45383</v>
      </c>
      <c r="BJ2281" s="323">
        <v>45473</v>
      </c>
      <c r="BK2281" s="324">
        <v>2184</v>
      </c>
      <c r="BL2281" s="325">
        <v>146.63</v>
      </c>
      <c r="BM2281" s="274">
        <f t="shared" si="654"/>
        <v>0.99051</v>
      </c>
      <c r="BN2281" s="326">
        <f t="shared" si="661"/>
        <v>148.03485073346053</v>
      </c>
      <c r="BO2281" s="296">
        <f t="shared" si="662"/>
        <v>148.03485073346053</v>
      </c>
      <c r="BP2281">
        <f t="shared" si="655"/>
        <v>1</v>
      </c>
      <c r="BR2281" s="332">
        <v>44967</v>
      </c>
      <c r="BS2281" s="2" t="s">
        <v>108</v>
      </c>
      <c r="BT2281" s="2" t="s">
        <v>158</v>
      </c>
      <c r="BU2281" s="323">
        <v>48580</v>
      </c>
      <c r="BV2281" s="323">
        <v>48944</v>
      </c>
      <c r="BW2281" s="324">
        <v>8760</v>
      </c>
      <c r="BX2281" s="325">
        <v>108.54</v>
      </c>
      <c r="BY2281" s="274">
        <f t="shared" si="656"/>
        <v>0.99045000000000005</v>
      </c>
      <c r="BZ2281" s="326">
        <f t="shared" si="663"/>
        <v>109.58655156746933</v>
      </c>
      <c r="CA2281" s="296" t="str">
        <f t="shared" si="664"/>
        <v/>
      </c>
    </row>
    <row r="2282" spans="34:79" x14ac:dyDescent="0.25">
      <c r="AH2282" s="332">
        <v>44606</v>
      </c>
      <c r="AI2282" s="2" t="s">
        <v>108</v>
      </c>
      <c r="AJ2282" s="2" t="s">
        <v>110</v>
      </c>
      <c r="AK2282" s="323">
        <v>44927</v>
      </c>
      <c r="AL2282" s="323">
        <v>45291</v>
      </c>
      <c r="AM2282" s="324">
        <v>8760</v>
      </c>
      <c r="AN2282" s="325">
        <v>145.72</v>
      </c>
      <c r="AO2282" s="274">
        <f t="shared" si="651"/>
        <v>1.0461100000000001</v>
      </c>
      <c r="AP2282" s="326">
        <f t="shared" si="657"/>
        <v>139.29701465429065</v>
      </c>
      <c r="AQ2282" s="296" t="str">
        <f t="shared" si="658"/>
        <v/>
      </c>
      <c r="AS2282" s="332">
        <v>44635</v>
      </c>
      <c r="AT2282" s="2" t="s">
        <v>115</v>
      </c>
      <c r="AU2282" s="2" t="s">
        <v>137</v>
      </c>
      <c r="AV2282" s="323">
        <v>45108</v>
      </c>
      <c r="AW2282" s="323">
        <v>45199</v>
      </c>
      <c r="AX2282" s="324">
        <v>2208</v>
      </c>
      <c r="AY2282" s="325">
        <v>131</v>
      </c>
      <c r="AZ2282" s="274">
        <f t="shared" si="652"/>
        <v>1.02458</v>
      </c>
      <c r="BA2282" s="326">
        <f t="shared" si="659"/>
        <v>127.85726834410197</v>
      </c>
      <c r="BB2282" s="296" t="str">
        <f t="shared" si="660"/>
        <v/>
      </c>
      <c r="BC2282" t="str">
        <f t="shared" si="653"/>
        <v/>
      </c>
      <c r="BF2282" s="332">
        <v>44995</v>
      </c>
      <c r="BG2282" s="2" t="s">
        <v>115</v>
      </c>
      <c r="BH2282" s="2" t="s">
        <v>118</v>
      </c>
      <c r="BI2282" s="323">
        <v>45474</v>
      </c>
      <c r="BJ2282" s="323">
        <v>45565</v>
      </c>
      <c r="BK2282" s="324">
        <v>2208</v>
      </c>
      <c r="BL2282" s="325">
        <v>148.08000000000001</v>
      </c>
      <c r="BM2282" s="274">
        <f t="shared" si="654"/>
        <v>0.99051</v>
      </c>
      <c r="BN2282" s="326">
        <f t="shared" si="661"/>
        <v>149.49874307175094</v>
      </c>
      <c r="BO2282" s="296">
        <f t="shared" si="662"/>
        <v>149.49874307175094</v>
      </c>
      <c r="BP2282">
        <f t="shared" si="655"/>
        <v>1</v>
      </c>
      <c r="BR2282" s="332">
        <v>44966</v>
      </c>
      <c r="BS2282" s="2" t="s">
        <v>108</v>
      </c>
      <c r="BT2282" s="2" t="s">
        <v>111</v>
      </c>
      <c r="BU2282" s="323">
        <v>45292</v>
      </c>
      <c r="BV2282" s="323">
        <v>45657</v>
      </c>
      <c r="BW2282" s="324">
        <v>8784</v>
      </c>
      <c r="BX2282" s="325">
        <v>162.75</v>
      </c>
      <c r="BY2282" s="274">
        <f t="shared" si="656"/>
        <v>0.99045000000000005</v>
      </c>
      <c r="BZ2282" s="326">
        <f t="shared" si="663"/>
        <v>164.31924882629107</v>
      </c>
      <c r="CA2282" s="296">
        <f t="shared" si="664"/>
        <v>164.31924882629107</v>
      </c>
    </row>
    <row r="2283" spans="34:79" x14ac:dyDescent="0.25">
      <c r="AH2283" s="332">
        <v>44606</v>
      </c>
      <c r="AI2283" s="2" t="s">
        <v>108</v>
      </c>
      <c r="AJ2283" s="2" t="s">
        <v>111</v>
      </c>
      <c r="AK2283" s="323">
        <v>45292</v>
      </c>
      <c r="AL2283" s="323">
        <v>45657</v>
      </c>
      <c r="AM2283" s="324">
        <v>8784</v>
      </c>
      <c r="AN2283" s="325">
        <v>108.78</v>
      </c>
      <c r="AO2283" s="274">
        <f t="shared" si="651"/>
        <v>1.0461100000000001</v>
      </c>
      <c r="AP2283" s="326">
        <f t="shared" si="657"/>
        <v>103.98524055787631</v>
      </c>
      <c r="AQ2283" s="296">
        <f t="shared" si="658"/>
        <v>103.98524055787631</v>
      </c>
      <c r="AS2283" s="332">
        <v>44635</v>
      </c>
      <c r="AT2283" s="2" t="s">
        <v>115</v>
      </c>
      <c r="AU2283" s="2" t="s">
        <v>116</v>
      </c>
      <c r="AV2283" s="323">
        <v>45200</v>
      </c>
      <c r="AW2283" s="323">
        <v>45291</v>
      </c>
      <c r="AX2283" s="324">
        <v>2209</v>
      </c>
      <c r="AY2283" s="325">
        <v>157.13999999999999</v>
      </c>
      <c r="AZ2283" s="274">
        <f t="shared" si="652"/>
        <v>1.02458</v>
      </c>
      <c r="BA2283" s="326">
        <f t="shared" si="659"/>
        <v>153.3701614320014</v>
      </c>
      <c r="BB2283" s="296" t="str">
        <f t="shared" si="660"/>
        <v/>
      </c>
      <c r="BC2283">
        <f t="shared" si="653"/>
        <v>1</v>
      </c>
      <c r="BF2283" s="332">
        <v>44995</v>
      </c>
      <c r="BG2283" s="2" t="s">
        <v>115</v>
      </c>
      <c r="BH2283" s="2" t="s">
        <v>140</v>
      </c>
      <c r="BI2283" s="323">
        <v>45566</v>
      </c>
      <c r="BJ2283" s="323">
        <v>45657</v>
      </c>
      <c r="BK2283" s="324">
        <v>2209</v>
      </c>
      <c r="BL2283" s="325">
        <v>168.26</v>
      </c>
      <c r="BM2283" s="274">
        <f t="shared" si="654"/>
        <v>0.99051</v>
      </c>
      <c r="BN2283" s="326">
        <f t="shared" si="661"/>
        <v>169.8720860970611</v>
      </c>
      <c r="BO2283" s="296" t="str">
        <f t="shared" si="662"/>
        <v/>
      </c>
      <c r="BP2283" t="str">
        <f t="shared" si="655"/>
        <v/>
      </c>
      <c r="BR2283" s="332">
        <v>44966</v>
      </c>
      <c r="BS2283" s="2" t="s">
        <v>108</v>
      </c>
      <c r="BT2283" s="2" t="s">
        <v>135</v>
      </c>
      <c r="BU2283" s="323">
        <v>45658</v>
      </c>
      <c r="BV2283" s="323">
        <v>46022</v>
      </c>
      <c r="BW2283" s="324">
        <v>8760</v>
      </c>
      <c r="BX2283" s="325">
        <v>132.55000000000001</v>
      </c>
      <c r="BY2283" s="274">
        <f t="shared" si="656"/>
        <v>0.99045000000000005</v>
      </c>
      <c r="BZ2283" s="326">
        <f t="shared" si="663"/>
        <v>133.8280579534555</v>
      </c>
      <c r="CA2283" s="296" t="str">
        <f t="shared" si="664"/>
        <v/>
      </c>
    </row>
    <row r="2284" spans="34:79" x14ac:dyDescent="0.25">
      <c r="AH2284" s="332">
        <v>44606</v>
      </c>
      <c r="AI2284" s="2" t="s">
        <v>108</v>
      </c>
      <c r="AJ2284" s="2" t="s">
        <v>135</v>
      </c>
      <c r="AK2284" s="323">
        <v>45658</v>
      </c>
      <c r="AL2284" s="323">
        <v>46022</v>
      </c>
      <c r="AM2284" s="324">
        <v>8760</v>
      </c>
      <c r="AN2284" s="325">
        <v>96.81</v>
      </c>
      <c r="AO2284" s="274">
        <f t="shared" si="651"/>
        <v>1.0461100000000001</v>
      </c>
      <c r="AP2284" s="326">
        <f t="shared" si="657"/>
        <v>92.542849222357106</v>
      </c>
      <c r="AQ2284" s="296" t="str">
        <f t="shared" si="658"/>
        <v/>
      </c>
      <c r="AS2284" s="332">
        <v>44635</v>
      </c>
      <c r="AT2284" s="2" t="s">
        <v>115</v>
      </c>
      <c r="AU2284" s="2" t="s">
        <v>111</v>
      </c>
      <c r="AV2284" s="323">
        <v>45292</v>
      </c>
      <c r="AW2284" s="323">
        <v>45382</v>
      </c>
      <c r="AX2284" s="324">
        <v>2183</v>
      </c>
      <c r="AY2284" s="325">
        <v>146.37</v>
      </c>
      <c r="AZ2284" s="274">
        <f t="shared" si="652"/>
        <v>1.02458</v>
      </c>
      <c r="BA2284" s="326">
        <f t="shared" si="659"/>
        <v>142.85853715668858</v>
      </c>
      <c r="BB2284" s="296" t="str">
        <f t="shared" si="660"/>
        <v/>
      </c>
      <c r="BC2284">
        <f t="shared" si="653"/>
        <v>1</v>
      </c>
      <c r="BF2284" s="332">
        <v>44995</v>
      </c>
      <c r="BG2284" s="2" t="s">
        <v>115</v>
      </c>
      <c r="BH2284" s="2" t="s">
        <v>135</v>
      </c>
      <c r="BI2284" s="323">
        <v>45658</v>
      </c>
      <c r="BJ2284" s="323">
        <v>45747</v>
      </c>
      <c r="BK2284" s="324">
        <v>2159</v>
      </c>
      <c r="BL2284" s="325">
        <v>157.07</v>
      </c>
      <c r="BM2284" s="274">
        <f t="shared" si="654"/>
        <v>0.99051</v>
      </c>
      <c r="BN2284" s="326">
        <f t="shared" si="661"/>
        <v>158.57487556915123</v>
      </c>
      <c r="BO2284" s="296" t="str">
        <f t="shared" si="662"/>
        <v/>
      </c>
      <c r="BP2284" t="str">
        <f t="shared" si="655"/>
        <v/>
      </c>
      <c r="BR2284" s="332">
        <v>44966</v>
      </c>
      <c r="BS2284" s="2" t="s">
        <v>108</v>
      </c>
      <c r="BT2284" s="2" t="s">
        <v>138</v>
      </c>
      <c r="BU2284" s="323">
        <v>46023</v>
      </c>
      <c r="BV2284" s="323">
        <v>46387</v>
      </c>
      <c r="BW2284" s="324">
        <v>8760</v>
      </c>
      <c r="BX2284" s="325">
        <v>119.5</v>
      </c>
      <c r="BY2284" s="274">
        <f t="shared" si="656"/>
        <v>0.99045000000000005</v>
      </c>
      <c r="BZ2284" s="326">
        <f t="shared" si="663"/>
        <v>120.65222878489575</v>
      </c>
      <c r="CA2284" s="296" t="str">
        <f t="shared" si="664"/>
        <v/>
      </c>
    </row>
    <row r="2285" spans="34:79" x14ac:dyDescent="0.25">
      <c r="AH2285" s="332">
        <v>44606</v>
      </c>
      <c r="AI2285" s="2" t="s">
        <v>108</v>
      </c>
      <c r="AJ2285" s="2" t="s">
        <v>138</v>
      </c>
      <c r="AK2285" s="323">
        <v>46023</v>
      </c>
      <c r="AL2285" s="323">
        <v>46387</v>
      </c>
      <c r="AM2285" s="324">
        <v>8760</v>
      </c>
      <c r="AN2285" s="325">
        <v>92.75</v>
      </c>
      <c r="AO2285" s="274">
        <f t="shared" si="651"/>
        <v>1.0461100000000001</v>
      </c>
      <c r="AP2285" s="326">
        <f t="shared" si="657"/>
        <v>88.661804207970476</v>
      </c>
      <c r="AQ2285" s="296" t="str">
        <f t="shared" si="658"/>
        <v/>
      </c>
      <c r="AS2285" s="332">
        <v>44635</v>
      </c>
      <c r="AT2285" s="2" t="s">
        <v>115</v>
      </c>
      <c r="AU2285" s="2" t="s">
        <v>117</v>
      </c>
      <c r="AV2285" s="323">
        <v>45383</v>
      </c>
      <c r="AW2285" s="323">
        <v>45473</v>
      </c>
      <c r="AX2285" s="324">
        <v>2184</v>
      </c>
      <c r="AY2285" s="325">
        <v>96.77</v>
      </c>
      <c r="AZ2285" s="274">
        <f t="shared" si="652"/>
        <v>1.02458</v>
      </c>
      <c r="BA2285" s="326">
        <f t="shared" si="659"/>
        <v>94.448456928692721</v>
      </c>
      <c r="BB2285" s="296" t="str">
        <f t="shared" si="660"/>
        <v/>
      </c>
      <c r="BC2285">
        <f t="shared" si="653"/>
        <v>1</v>
      </c>
      <c r="BF2285" s="332">
        <v>44995</v>
      </c>
      <c r="BG2285" s="2" t="s">
        <v>115</v>
      </c>
      <c r="BH2285" s="2" t="s">
        <v>145</v>
      </c>
      <c r="BI2285" s="323">
        <v>45748</v>
      </c>
      <c r="BJ2285" s="323">
        <v>45838</v>
      </c>
      <c r="BK2285" s="324">
        <v>2184</v>
      </c>
      <c r="BL2285" s="325">
        <v>107.6</v>
      </c>
      <c r="BM2285" s="274">
        <f t="shared" si="654"/>
        <v>0.99051</v>
      </c>
      <c r="BN2285" s="326">
        <f t="shared" si="661"/>
        <v>108.63090731037546</v>
      </c>
      <c r="BO2285" s="296" t="str">
        <f t="shared" si="662"/>
        <v/>
      </c>
      <c r="BP2285" t="str">
        <f t="shared" si="655"/>
        <v/>
      </c>
      <c r="BR2285" s="332">
        <v>44966</v>
      </c>
      <c r="BS2285" s="2" t="s">
        <v>108</v>
      </c>
      <c r="BT2285" s="2" t="s">
        <v>141</v>
      </c>
      <c r="BU2285" s="323">
        <v>46388</v>
      </c>
      <c r="BV2285" s="323">
        <v>46752</v>
      </c>
      <c r="BW2285" s="324">
        <v>8760</v>
      </c>
      <c r="BX2285" s="325">
        <v>114.99</v>
      </c>
      <c r="BY2285" s="274">
        <f t="shared" si="656"/>
        <v>0.99045000000000005</v>
      </c>
      <c r="BZ2285" s="326">
        <f t="shared" si="663"/>
        <v>116.09874299560805</v>
      </c>
      <c r="CA2285" s="296" t="str">
        <f t="shared" si="664"/>
        <v/>
      </c>
    </row>
    <row r="2286" spans="34:79" x14ac:dyDescent="0.25">
      <c r="AH2286" s="332">
        <v>44606</v>
      </c>
      <c r="AI2286" s="2" t="s">
        <v>108</v>
      </c>
      <c r="AJ2286" s="2" t="s">
        <v>141</v>
      </c>
      <c r="AK2286" s="323">
        <v>46388</v>
      </c>
      <c r="AL2286" s="323">
        <v>46752</v>
      </c>
      <c r="AM2286" s="324">
        <v>8760</v>
      </c>
      <c r="AN2286" s="325">
        <v>91.36</v>
      </c>
      <c r="AO2286" s="274">
        <f t="shared" si="651"/>
        <v>1.0461100000000001</v>
      </c>
      <c r="AP2286" s="326">
        <f t="shared" si="657"/>
        <v>87.333072047872591</v>
      </c>
      <c r="AQ2286" s="296" t="str">
        <f t="shared" si="658"/>
        <v/>
      </c>
      <c r="AS2286" s="332">
        <v>44635</v>
      </c>
      <c r="AT2286" s="2" t="s">
        <v>115</v>
      </c>
      <c r="AU2286" s="2" t="s">
        <v>118</v>
      </c>
      <c r="AV2286" s="323">
        <v>45474</v>
      </c>
      <c r="AW2286" s="323">
        <v>45565</v>
      </c>
      <c r="AX2286" s="324">
        <v>2208</v>
      </c>
      <c r="AY2286" s="325">
        <v>90.71</v>
      </c>
      <c r="AZ2286" s="274">
        <f t="shared" si="652"/>
        <v>1.02458</v>
      </c>
      <c r="BA2286" s="326">
        <f t="shared" si="659"/>
        <v>88.533838255675491</v>
      </c>
      <c r="BB2286" s="296" t="str">
        <f t="shared" si="660"/>
        <v/>
      </c>
      <c r="BC2286">
        <f t="shared" si="653"/>
        <v>1</v>
      </c>
      <c r="BF2286" s="332">
        <v>44995</v>
      </c>
      <c r="BG2286" s="2" t="s">
        <v>115</v>
      </c>
      <c r="BH2286" s="2" t="s">
        <v>148</v>
      </c>
      <c r="BI2286" s="323">
        <v>45839</v>
      </c>
      <c r="BJ2286" s="323">
        <v>45930</v>
      </c>
      <c r="BK2286" s="324">
        <v>2208</v>
      </c>
      <c r="BL2286" s="325">
        <v>107.21</v>
      </c>
      <c r="BM2286" s="274">
        <f t="shared" si="654"/>
        <v>0.99051</v>
      </c>
      <c r="BN2286" s="326">
        <f t="shared" si="661"/>
        <v>108.2371707504215</v>
      </c>
      <c r="BO2286" s="296" t="str">
        <f t="shared" si="662"/>
        <v/>
      </c>
      <c r="BP2286" t="str">
        <f t="shared" si="655"/>
        <v/>
      </c>
      <c r="BR2286" s="332">
        <v>44966</v>
      </c>
      <c r="BS2286" s="2" t="s">
        <v>108</v>
      </c>
      <c r="BT2286" s="2" t="s">
        <v>143</v>
      </c>
      <c r="BU2286" s="323">
        <v>46753</v>
      </c>
      <c r="BV2286" s="323">
        <v>47118</v>
      </c>
      <c r="BW2286" s="324">
        <v>8784</v>
      </c>
      <c r="BX2286" s="325">
        <v>108.73</v>
      </c>
      <c r="BY2286" s="274">
        <f t="shared" si="656"/>
        <v>0.99045000000000005</v>
      </c>
      <c r="BZ2286" s="326">
        <f t="shared" si="663"/>
        <v>109.77838356302691</v>
      </c>
      <c r="CA2286" s="296" t="str">
        <f t="shared" si="664"/>
        <v/>
      </c>
    </row>
    <row r="2287" spans="34:79" x14ac:dyDescent="0.25">
      <c r="AH2287" s="332">
        <v>44606</v>
      </c>
      <c r="AI2287" s="2" t="s">
        <v>108</v>
      </c>
      <c r="AJ2287" s="2" t="s">
        <v>143</v>
      </c>
      <c r="AK2287" s="323">
        <v>46753</v>
      </c>
      <c r="AL2287" s="323">
        <v>47118</v>
      </c>
      <c r="AM2287" s="324">
        <v>8784</v>
      </c>
      <c r="AN2287" s="325">
        <v>89.08</v>
      </c>
      <c r="AO2287" s="274">
        <f t="shared" si="651"/>
        <v>1.0461100000000001</v>
      </c>
      <c r="AP2287" s="326">
        <f t="shared" si="657"/>
        <v>85.15356893634511</v>
      </c>
      <c r="AQ2287" s="296" t="str">
        <f t="shared" si="658"/>
        <v/>
      </c>
      <c r="AS2287" s="332">
        <v>44635</v>
      </c>
      <c r="AT2287" s="2" t="s">
        <v>115</v>
      </c>
      <c r="AU2287" s="2" t="s">
        <v>140</v>
      </c>
      <c r="AV2287" s="323">
        <v>45566</v>
      </c>
      <c r="AW2287" s="323">
        <v>45657</v>
      </c>
      <c r="AX2287" s="324">
        <v>2209</v>
      </c>
      <c r="AY2287" s="325">
        <v>115.8</v>
      </c>
      <c r="AZ2287" s="274">
        <f t="shared" si="652"/>
        <v>1.02458</v>
      </c>
      <c r="BA2287" s="326">
        <f t="shared" si="659"/>
        <v>113.02192117745807</v>
      </c>
      <c r="BB2287" s="296" t="str">
        <f t="shared" si="660"/>
        <v/>
      </c>
      <c r="BC2287" t="str">
        <f t="shared" si="653"/>
        <v/>
      </c>
      <c r="BF2287" s="332">
        <v>44995</v>
      </c>
      <c r="BG2287" s="2" t="s">
        <v>115</v>
      </c>
      <c r="BH2287" s="2" t="s">
        <v>152</v>
      </c>
      <c r="BI2287" s="323">
        <v>45931</v>
      </c>
      <c r="BJ2287" s="323">
        <v>46022</v>
      </c>
      <c r="BK2287" s="324">
        <v>2209</v>
      </c>
      <c r="BL2287" s="325">
        <v>143.36000000000001</v>
      </c>
      <c r="BM2287" s="274">
        <f t="shared" si="654"/>
        <v>0.99051</v>
      </c>
      <c r="BN2287" s="326">
        <f t="shared" si="661"/>
        <v>144.73352111538503</v>
      </c>
      <c r="BO2287" s="296" t="str">
        <f t="shared" si="662"/>
        <v/>
      </c>
      <c r="BP2287" t="str">
        <f t="shared" si="655"/>
        <v/>
      </c>
      <c r="BR2287" s="332">
        <v>44966</v>
      </c>
      <c r="BS2287" s="2" t="s">
        <v>108</v>
      </c>
      <c r="BT2287" s="2" t="s">
        <v>146</v>
      </c>
      <c r="BU2287" s="323">
        <v>47119</v>
      </c>
      <c r="BV2287" s="323">
        <v>47483</v>
      </c>
      <c r="BW2287" s="324">
        <v>8760</v>
      </c>
      <c r="BX2287" s="325">
        <v>107.23</v>
      </c>
      <c r="BY2287" s="274">
        <f t="shared" si="656"/>
        <v>0.99045000000000005</v>
      </c>
      <c r="BZ2287" s="326">
        <f t="shared" si="663"/>
        <v>108.26392044020395</v>
      </c>
      <c r="CA2287" s="296" t="str">
        <f t="shared" si="664"/>
        <v/>
      </c>
    </row>
    <row r="2288" spans="34:79" x14ac:dyDescent="0.25">
      <c r="AH2288" s="332">
        <v>44606</v>
      </c>
      <c r="AI2288" s="2" t="s">
        <v>108</v>
      </c>
      <c r="AJ2288" s="2" t="s">
        <v>146</v>
      </c>
      <c r="AK2288" s="323">
        <v>47119</v>
      </c>
      <c r="AL2288" s="323">
        <v>47483</v>
      </c>
      <c r="AM2288" s="324">
        <v>8760</v>
      </c>
      <c r="AN2288" s="325">
        <v>88.44</v>
      </c>
      <c r="AO2288" s="274">
        <f t="shared" si="651"/>
        <v>1.0461100000000001</v>
      </c>
      <c r="AP2288" s="326">
        <f t="shared" si="657"/>
        <v>84.541778589249688</v>
      </c>
      <c r="AQ2288" s="296" t="str">
        <f t="shared" si="658"/>
        <v/>
      </c>
      <c r="AS2288" s="332">
        <v>44634</v>
      </c>
      <c r="AT2288" s="2" t="s">
        <v>115</v>
      </c>
      <c r="AU2288" s="2" t="s">
        <v>201</v>
      </c>
      <c r="AV2288" s="323">
        <v>44652</v>
      </c>
      <c r="AW2288" s="323">
        <v>44742</v>
      </c>
      <c r="AX2288" s="324">
        <v>2184</v>
      </c>
      <c r="AY2288" s="325">
        <v>250</v>
      </c>
      <c r="AZ2288" s="274">
        <f t="shared" si="652"/>
        <v>1.02458</v>
      </c>
      <c r="BA2288" s="326">
        <f t="shared" si="659"/>
        <v>244.00242050401138</v>
      </c>
      <c r="BB2288" s="296" t="str">
        <f t="shared" si="660"/>
        <v/>
      </c>
      <c r="BC2288" t="str">
        <f t="shared" si="653"/>
        <v/>
      </c>
      <c r="BF2288" s="332">
        <v>44994</v>
      </c>
      <c r="BG2288" s="2" t="s">
        <v>115</v>
      </c>
      <c r="BH2288" s="2" t="s">
        <v>134</v>
      </c>
      <c r="BI2288" s="323">
        <v>45017</v>
      </c>
      <c r="BJ2288" s="323">
        <v>45107</v>
      </c>
      <c r="BK2288" s="324">
        <v>2184</v>
      </c>
      <c r="BL2288" s="325">
        <v>117.24</v>
      </c>
      <c r="BM2288" s="274">
        <f t="shared" si="654"/>
        <v>0.99051</v>
      </c>
      <c r="BN2288" s="326">
        <f t="shared" si="661"/>
        <v>118.36326740769906</v>
      </c>
      <c r="BO2288" s="296" t="str">
        <f t="shared" si="662"/>
        <v/>
      </c>
      <c r="BP2288" t="str">
        <f t="shared" si="655"/>
        <v/>
      </c>
      <c r="BR2288" s="332">
        <v>44966</v>
      </c>
      <c r="BS2288" s="2" t="s">
        <v>108</v>
      </c>
      <c r="BT2288" s="2" t="s">
        <v>149</v>
      </c>
      <c r="BU2288" s="323">
        <v>47484</v>
      </c>
      <c r="BV2288" s="323">
        <v>47848</v>
      </c>
      <c r="BW2288" s="324">
        <v>8760</v>
      </c>
      <c r="BX2288" s="325">
        <v>107.82</v>
      </c>
      <c r="BY2288" s="274">
        <f t="shared" si="656"/>
        <v>0.99045000000000005</v>
      </c>
      <c r="BZ2288" s="326">
        <f t="shared" si="663"/>
        <v>108.8596092685143</v>
      </c>
      <c r="CA2288" s="296" t="str">
        <f t="shared" si="664"/>
        <v/>
      </c>
    </row>
    <row r="2289" spans="34:79" x14ac:dyDescent="0.25">
      <c r="AH2289" s="332">
        <v>44606</v>
      </c>
      <c r="AI2289" s="2" t="s">
        <v>108</v>
      </c>
      <c r="AJ2289" s="2" t="s">
        <v>149</v>
      </c>
      <c r="AK2289" s="323">
        <v>47484</v>
      </c>
      <c r="AL2289" s="323">
        <v>47848</v>
      </c>
      <c r="AM2289" s="324">
        <v>8760</v>
      </c>
      <c r="AN2289" s="325">
        <v>87.88</v>
      </c>
      <c r="AO2289" s="274">
        <f t="shared" si="651"/>
        <v>1.0461100000000001</v>
      </c>
      <c r="AP2289" s="326">
        <f t="shared" si="657"/>
        <v>84.00646203554119</v>
      </c>
      <c r="AQ2289" s="296" t="str">
        <f t="shared" si="658"/>
        <v/>
      </c>
      <c r="AS2289" s="332">
        <v>44634</v>
      </c>
      <c r="AT2289" s="2" t="s">
        <v>115</v>
      </c>
      <c r="AU2289" s="2" t="s">
        <v>200</v>
      </c>
      <c r="AV2289" s="323">
        <v>44743</v>
      </c>
      <c r="AW2289" s="323">
        <v>44834</v>
      </c>
      <c r="AX2289" s="324">
        <v>2208</v>
      </c>
      <c r="AY2289" s="325">
        <v>249.68</v>
      </c>
      <c r="AZ2289" s="274">
        <f t="shared" si="652"/>
        <v>1.02458</v>
      </c>
      <c r="BA2289" s="326">
        <f t="shared" si="659"/>
        <v>243.69009740576627</v>
      </c>
      <c r="BB2289" s="296" t="str">
        <f t="shared" si="660"/>
        <v/>
      </c>
      <c r="BC2289" t="str">
        <f t="shared" si="653"/>
        <v/>
      </c>
      <c r="BF2289" s="332">
        <v>44994</v>
      </c>
      <c r="BG2289" s="2" t="s">
        <v>115</v>
      </c>
      <c r="BH2289" s="2" t="s">
        <v>137</v>
      </c>
      <c r="BI2289" s="323">
        <v>45108</v>
      </c>
      <c r="BJ2289" s="323">
        <v>45199</v>
      </c>
      <c r="BK2289" s="324">
        <v>2208</v>
      </c>
      <c r="BL2289" s="325">
        <v>133.75</v>
      </c>
      <c r="BM2289" s="274">
        <f t="shared" si="654"/>
        <v>0.99051</v>
      </c>
      <c r="BN2289" s="326">
        <f t="shared" si="661"/>
        <v>135.03144844575016</v>
      </c>
      <c r="BO2289" s="296" t="str">
        <f t="shared" si="662"/>
        <v/>
      </c>
      <c r="BP2289" t="str">
        <f t="shared" si="655"/>
        <v/>
      </c>
      <c r="BR2289" s="332">
        <v>44966</v>
      </c>
      <c r="BS2289" s="2" t="s">
        <v>108</v>
      </c>
      <c r="BT2289" s="2" t="s">
        <v>153</v>
      </c>
      <c r="BU2289" s="323">
        <v>47849</v>
      </c>
      <c r="BV2289" s="323">
        <v>48213</v>
      </c>
      <c r="BW2289" s="324">
        <v>8760</v>
      </c>
      <c r="BX2289" s="325">
        <v>108.05</v>
      </c>
      <c r="BY2289" s="274">
        <f t="shared" si="656"/>
        <v>0.99045000000000005</v>
      </c>
      <c r="BZ2289" s="326">
        <f t="shared" si="663"/>
        <v>109.09182694734716</v>
      </c>
      <c r="CA2289" s="296" t="str">
        <f t="shared" si="664"/>
        <v/>
      </c>
    </row>
    <row r="2290" spans="34:79" x14ac:dyDescent="0.25">
      <c r="AH2290" s="332">
        <v>44606</v>
      </c>
      <c r="AI2290" s="2" t="s">
        <v>108</v>
      </c>
      <c r="AJ2290" s="2" t="s">
        <v>153</v>
      </c>
      <c r="AK2290" s="323">
        <v>47849</v>
      </c>
      <c r="AL2290" s="323">
        <v>48213</v>
      </c>
      <c r="AM2290" s="324">
        <v>8760</v>
      </c>
      <c r="AN2290" s="325">
        <v>87.31</v>
      </c>
      <c r="AO2290" s="274">
        <f t="shared" si="651"/>
        <v>1.0461100000000001</v>
      </c>
      <c r="AP2290" s="326">
        <f t="shared" si="657"/>
        <v>83.46158625765932</v>
      </c>
      <c r="AQ2290" s="296" t="str">
        <f t="shared" si="658"/>
        <v/>
      </c>
      <c r="AS2290" s="332">
        <v>44634</v>
      </c>
      <c r="AT2290" s="2" t="s">
        <v>115</v>
      </c>
      <c r="AU2290" s="2" t="s">
        <v>186</v>
      </c>
      <c r="AV2290" s="323">
        <v>44835</v>
      </c>
      <c r="AW2290" s="323">
        <v>44926</v>
      </c>
      <c r="AX2290" s="324">
        <v>2209</v>
      </c>
      <c r="AY2290" s="325">
        <v>241</v>
      </c>
      <c r="AZ2290" s="274">
        <f t="shared" si="652"/>
        <v>1.02458</v>
      </c>
      <c r="BA2290" s="326">
        <f t="shared" si="659"/>
        <v>235.21833336586698</v>
      </c>
      <c r="BB2290" s="296" t="str">
        <f t="shared" si="660"/>
        <v/>
      </c>
      <c r="BC2290" t="str">
        <f t="shared" si="653"/>
        <v/>
      </c>
      <c r="BF2290" s="332">
        <v>44994</v>
      </c>
      <c r="BG2290" s="2" t="s">
        <v>115</v>
      </c>
      <c r="BH2290" s="2" t="s">
        <v>116</v>
      </c>
      <c r="BI2290" s="323">
        <v>45200</v>
      </c>
      <c r="BJ2290" s="323">
        <v>45291</v>
      </c>
      <c r="BK2290" s="324">
        <v>2209</v>
      </c>
      <c r="BL2290" s="325">
        <v>153.11000000000001</v>
      </c>
      <c r="BM2290" s="274">
        <f t="shared" si="654"/>
        <v>0.99051</v>
      </c>
      <c r="BN2290" s="326">
        <f t="shared" si="661"/>
        <v>154.57693511423409</v>
      </c>
      <c r="BO2290" s="296">
        <f t="shared" si="662"/>
        <v>154.57693511423409</v>
      </c>
      <c r="BP2290">
        <f t="shared" si="655"/>
        <v>1</v>
      </c>
      <c r="BR2290" s="332">
        <v>44966</v>
      </c>
      <c r="BS2290" s="2" t="s">
        <v>108</v>
      </c>
      <c r="BT2290" s="2" t="s">
        <v>155</v>
      </c>
      <c r="BU2290" s="323">
        <v>48214</v>
      </c>
      <c r="BV2290" s="323">
        <v>48579</v>
      </c>
      <c r="BW2290" s="324">
        <v>8784</v>
      </c>
      <c r="BX2290" s="325">
        <v>108.53</v>
      </c>
      <c r="BY2290" s="274">
        <f t="shared" si="656"/>
        <v>0.99045000000000005</v>
      </c>
      <c r="BZ2290" s="326">
        <f t="shared" si="663"/>
        <v>109.5764551466505</v>
      </c>
      <c r="CA2290" s="296" t="str">
        <f t="shared" si="664"/>
        <v/>
      </c>
    </row>
    <row r="2291" spans="34:79" x14ac:dyDescent="0.25">
      <c r="AH2291" s="332">
        <v>44606</v>
      </c>
      <c r="AI2291" s="2" t="s">
        <v>108</v>
      </c>
      <c r="AJ2291" s="2" t="s">
        <v>155</v>
      </c>
      <c r="AK2291" s="323">
        <v>48214</v>
      </c>
      <c r="AL2291" s="323">
        <v>48579</v>
      </c>
      <c r="AM2291" s="324">
        <v>8784</v>
      </c>
      <c r="AN2291" s="325">
        <v>86.73</v>
      </c>
      <c r="AO2291" s="274">
        <f t="shared" si="651"/>
        <v>1.0461100000000001</v>
      </c>
      <c r="AP2291" s="326">
        <f t="shared" si="657"/>
        <v>82.907151255604091</v>
      </c>
      <c r="AQ2291" s="296" t="str">
        <f t="shared" si="658"/>
        <v/>
      </c>
      <c r="AS2291" s="332">
        <v>44634</v>
      </c>
      <c r="AT2291" s="2" t="s">
        <v>115</v>
      </c>
      <c r="AU2291" s="2" t="s">
        <v>110</v>
      </c>
      <c r="AV2291" s="323">
        <v>44927</v>
      </c>
      <c r="AW2291" s="323">
        <v>45016</v>
      </c>
      <c r="AX2291" s="324">
        <v>2159</v>
      </c>
      <c r="AY2291" s="325">
        <v>209.34</v>
      </c>
      <c r="AZ2291" s="274">
        <f t="shared" si="652"/>
        <v>1.02458</v>
      </c>
      <c r="BA2291" s="326">
        <f t="shared" si="659"/>
        <v>204.31786683323898</v>
      </c>
      <c r="BB2291" s="296" t="str">
        <f t="shared" si="660"/>
        <v/>
      </c>
      <c r="BC2291" t="str">
        <f t="shared" si="653"/>
        <v/>
      </c>
      <c r="BF2291" s="332">
        <v>44994</v>
      </c>
      <c r="BG2291" s="2" t="s">
        <v>115</v>
      </c>
      <c r="BH2291" s="2" t="s">
        <v>111</v>
      </c>
      <c r="BI2291" s="323">
        <v>45292</v>
      </c>
      <c r="BJ2291" s="323">
        <v>45382</v>
      </c>
      <c r="BK2291" s="324">
        <v>2183</v>
      </c>
      <c r="BL2291" s="325">
        <v>158.01</v>
      </c>
      <c r="BM2291" s="274">
        <f t="shared" si="654"/>
        <v>0.99051</v>
      </c>
      <c r="BN2291" s="326">
        <f t="shared" si="661"/>
        <v>159.5238816367326</v>
      </c>
      <c r="BO2291" s="296">
        <f t="shared" si="662"/>
        <v>159.5238816367326</v>
      </c>
      <c r="BP2291">
        <f t="shared" si="655"/>
        <v>1</v>
      </c>
      <c r="BR2291" s="332">
        <v>44966</v>
      </c>
      <c r="BS2291" s="2" t="s">
        <v>108</v>
      </c>
      <c r="BT2291" s="2" t="s">
        <v>158</v>
      </c>
      <c r="BU2291" s="323">
        <v>48580</v>
      </c>
      <c r="BV2291" s="323">
        <v>48944</v>
      </c>
      <c r="BW2291" s="324">
        <v>8760</v>
      </c>
      <c r="BX2291" s="325">
        <v>108.79</v>
      </c>
      <c r="BY2291" s="274">
        <f t="shared" si="656"/>
        <v>0.99045000000000005</v>
      </c>
      <c r="BZ2291" s="326">
        <f t="shared" si="663"/>
        <v>109.83896208793982</v>
      </c>
      <c r="CA2291" s="296" t="str">
        <f t="shared" si="664"/>
        <v/>
      </c>
    </row>
    <row r="2292" spans="34:79" x14ac:dyDescent="0.25">
      <c r="AH2292" s="332">
        <v>44603</v>
      </c>
      <c r="AI2292" s="2" t="s">
        <v>108</v>
      </c>
      <c r="AJ2292" s="2" t="s">
        <v>110</v>
      </c>
      <c r="AK2292" s="323">
        <v>44927</v>
      </c>
      <c r="AL2292" s="323">
        <v>45291</v>
      </c>
      <c r="AM2292" s="324">
        <v>8760</v>
      </c>
      <c r="AN2292" s="325">
        <v>141.16</v>
      </c>
      <c r="AO2292" s="274">
        <f t="shared" si="651"/>
        <v>1.0461100000000001</v>
      </c>
      <c r="AP2292" s="326">
        <f t="shared" si="657"/>
        <v>134.93800843123572</v>
      </c>
      <c r="AQ2292" s="296" t="str">
        <f t="shared" si="658"/>
        <v/>
      </c>
      <c r="AS2292" s="332">
        <v>44634</v>
      </c>
      <c r="AT2292" s="2" t="s">
        <v>115</v>
      </c>
      <c r="AU2292" s="2" t="s">
        <v>134</v>
      </c>
      <c r="AV2292" s="323">
        <v>45017</v>
      </c>
      <c r="AW2292" s="323">
        <v>45107</v>
      </c>
      <c r="AX2292" s="324">
        <v>2184</v>
      </c>
      <c r="AY2292" s="325">
        <v>148.02000000000001</v>
      </c>
      <c r="AZ2292" s="274">
        <f t="shared" si="652"/>
        <v>1.02458</v>
      </c>
      <c r="BA2292" s="326">
        <f t="shared" si="659"/>
        <v>144.46895313201506</v>
      </c>
      <c r="BB2292" s="296" t="str">
        <f t="shared" si="660"/>
        <v/>
      </c>
      <c r="BC2292" t="str">
        <f t="shared" si="653"/>
        <v/>
      </c>
      <c r="BF2292" s="332">
        <v>44994</v>
      </c>
      <c r="BG2292" s="2" t="s">
        <v>115</v>
      </c>
      <c r="BH2292" s="2" t="s">
        <v>117</v>
      </c>
      <c r="BI2292" s="323">
        <v>45383</v>
      </c>
      <c r="BJ2292" s="323">
        <v>45473</v>
      </c>
      <c r="BK2292" s="324">
        <v>2184</v>
      </c>
      <c r="BL2292" s="325">
        <v>127.68</v>
      </c>
      <c r="BM2292" s="274">
        <f t="shared" si="654"/>
        <v>0.99051</v>
      </c>
      <c r="BN2292" s="326">
        <f t="shared" si="661"/>
        <v>128.90329224338979</v>
      </c>
      <c r="BO2292" s="296">
        <f t="shared" si="662"/>
        <v>128.90329224338979</v>
      </c>
      <c r="BP2292">
        <f t="shared" si="655"/>
        <v>1</v>
      </c>
      <c r="BR2292" s="332">
        <v>44965</v>
      </c>
      <c r="BS2292" s="2" t="s">
        <v>108</v>
      </c>
      <c r="BT2292" s="2" t="s">
        <v>111</v>
      </c>
      <c r="BU2292" s="323">
        <v>45292</v>
      </c>
      <c r="BV2292" s="323">
        <v>45657</v>
      </c>
      <c r="BW2292" s="324">
        <v>8784</v>
      </c>
      <c r="BX2292" s="325">
        <v>162.57</v>
      </c>
      <c r="BY2292" s="274">
        <f t="shared" si="656"/>
        <v>0.99045000000000005</v>
      </c>
      <c r="BZ2292" s="326">
        <f t="shared" si="663"/>
        <v>164.13751325155232</v>
      </c>
      <c r="CA2292" s="296">
        <f t="shared" si="664"/>
        <v>164.13751325155232</v>
      </c>
    </row>
    <row r="2293" spans="34:79" x14ac:dyDescent="0.25">
      <c r="AH2293" s="332">
        <v>44603</v>
      </c>
      <c r="AI2293" s="2" t="s">
        <v>108</v>
      </c>
      <c r="AJ2293" s="2" t="s">
        <v>111</v>
      </c>
      <c r="AK2293" s="323">
        <v>45292</v>
      </c>
      <c r="AL2293" s="323">
        <v>45657</v>
      </c>
      <c r="AM2293" s="324">
        <v>8784</v>
      </c>
      <c r="AN2293" s="325">
        <v>107.9</v>
      </c>
      <c r="AO2293" s="274">
        <f t="shared" si="651"/>
        <v>1.0461100000000001</v>
      </c>
      <c r="AP2293" s="326">
        <f t="shared" si="657"/>
        <v>103.1440288306201</v>
      </c>
      <c r="AQ2293" s="296">
        <f t="shared" si="658"/>
        <v>103.1440288306201</v>
      </c>
      <c r="AS2293" s="332">
        <v>44634</v>
      </c>
      <c r="AT2293" s="2" t="s">
        <v>115</v>
      </c>
      <c r="AU2293" s="2" t="s">
        <v>137</v>
      </c>
      <c r="AV2293" s="323">
        <v>45108</v>
      </c>
      <c r="AW2293" s="323">
        <v>45199</v>
      </c>
      <c r="AX2293" s="324">
        <v>2208</v>
      </c>
      <c r="AY2293" s="325">
        <v>130.05000000000001</v>
      </c>
      <c r="AZ2293" s="274">
        <f t="shared" si="652"/>
        <v>1.02458</v>
      </c>
      <c r="BA2293" s="326">
        <f t="shared" si="659"/>
        <v>126.93005914618674</v>
      </c>
      <c r="BB2293" s="296" t="str">
        <f t="shared" si="660"/>
        <v/>
      </c>
      <c r="BC2293" t="str">
        <f t="shared" si="653"/>
        <v/>
      </c>
      <c r="BF2293" s="332">
        <v>44994</v>
      </c>
      <c r="BG2293" s="2" t="s">
        <v>115</v>
      </c>
      <c r="BH2293" s="2" t="s">
        <v>118</v>
      </c>
      <c r="BI2293" s="323">
        <v>45474</v>
      </c>
      <c r="BJ2293" s="323">
        <v>45565</v>
      </c>
      <c r="BK2293" s="324">
        <v>2208</v>
      </c>
      <c r="BL2293" s="325">
        <v>132</v>
      </c>
      <c r="BM2293" s="274">
        <f t="shared" si="654"/>
        <v>0.99051</v>
      </c>
      <c r="BN2293" s="326">
        <f t="shared" si="661"/>
        <v>133.26468183057213</v>
      </c>
      <c r="BO2293" s="296">
        <f t="shared" si="662"/>
        <v>133.26468183057213</v>
      </c>
      <c r="BP2293">
        <f t="shared" si="655"/>
        <v>1</v>
      </c>
      <c r="BR2293" s="332">
        <v>44965</v>
      </c>
      <c r="BS2293" s="2" t="s">
        <v>108</v>
      </c>
      <c r="BT2293" s="2" t="s">
        <v>135</v>
      </c>
      <c r="BU2293" s="323">
        <v>45658</v>
      </c>
      <c r="BV2293" s="323">
        <v>46022</v>
      </c>
      <c r="BW2293" s="324">
        <v>8760</v>
      </c>
      <c r="BX2293" s="325">
        <v>134.06</v>
      </c>
      <c r="BY2293" s="274">
        <f t="shared" si="656"/>
        <v>0.99045000000000005</v>
      </c>
      <c r="BZ2293" s="326">
        <f t="shared" si="663"/>
        <v>135.35261749709727</v>
      </c>
      <c r="CA2293" s="296" t="str">
        <f t="shared" si="664"/>
        <v/>
      </c>
    </row>
    <row r="2294" spans="34:79" x14ac:dyDescent="0.25">
      <c r="AH2294" s="332">
        <v>44603</v>
      </c>
      <c r="AI2294" s="2" t="s">
        <v>108</v>
      </c>
      <c r="AJ2294" s="2" t="s">
        <v>135</v>
      </c>
      <c r="AK2294" s="323">
        <v>45658</v>
      </c>
      <c r="AL2294" s="323">
        <v>46022</v>
      </c>
      <c r="AM2294" s="324">
        <v>8760</v>
      </c>
      <c r="AN2294" s="325">
        <v>97.88</v>
      </c>
      <c r="AO2294" s="274">
        <f t="shared" si="651"/>
        <v>1.0461100000000001</v>
      </c>
      <c r="AP2294" s="326">
        <f t="shared" si="657"/>
        <v>93.565686208907266</v>
      </c>
      <c r="AQ2294" s="296" t="str">
        <f t="shared" si="658"/>
        <v/>
      </c>
      <c r="AS2294" s="332">
        <v>44634</v>
      </c>
      <c r="AT2294" s="2" t="s">
        <v>115</v>
      </c>
      <c r="AU2294" s="2" t="s">
        <v>116</v>
      </c>
      <c r="AV2294" s="323">
        <v>45200</v>
      </c>
      <c r="AW2294" s="323">
        <v>45291</v>
      </c>
      <c r="AX2294" s="324">
        <v>2209</v>
      </c>
      <c r="AY2294" s="325">
        <v>153.12</v>
      </c>
      <c r="AZ2294" s="274">
        <f t="shared" si="652"/>
        <v>1.02458</v>
      </c>
      <c r="BA2294" s="326">
        <f t="shared" si="659"/>
        <v>149.44660251029691</v>
      </c>
      <c r="BB2294" s="296" t="str">
        <f t="shared" si="660"/>
        <v/>
      </c>
      <c r="BC2294">
        <f t="shared" si="653"/>
        <v>1</v>
      </c>
      <c r="BF2294" s="332">
        <v>44994</v>
      </c>
      <c r="BG2294" s="2" t="s">
        <v>115</v>
      </c>
      <c r="BH2294" s="2" t="s">
        <v>140</v>
      </c>
      <c r="BI2294" s="323">
        <v>45566</v>
      </c>
      <c r="BJ2294" s="323">
        <v>45657</v>
      </c>
      <c r="BK2294" s="324">
        <v>2209</v>
      </c>
      <c r="BL2294" s="325">
        <v>154.62</v>
      </c>
      <c r="BM2294" s="274">
        <f t="shared" si="654"/>
        <v>0.99051</v>
      </c>
      <c r="BN2294" s="326">
        <f t="shared" si="661"/>
        <v>156.10140230790199</v>
      </c>
      <c r="BO2294" s="296" t="str">
        <f t="shared" si="662"/>
        <v/>
      </c>
      <c r="BP2294" t="str">
        <f t="shared" si="655"/>
        <v/>
      </c>
      <c r="BR2294" s="332">
        <v>44965</v>
      </c>
      <c r="BS2294" s="2" t="s">
        <v>108</v>
      </c>
      <c r="BT2294" s="2" t="s">
        <v>138</v>
      </c>
      <c r="BU2294" s="323">
        <v>46023</v>
      </c>
      <c r="BV2294" s="323">
        <v>46387</v>
      </c>
      <c r="BW2294" s="324">
        <v>8760</v>
      </c>
      <c r="BX2294" s="325">
        <v>119.17</v>
      </c>
      <c r="BY2294" s="274">
        <f t="shared" si="656"/>
        <v>0.99045000000000005</v>
      </c>
      <c r="BZ2294" s="326">
        <f t="shared" si="663"/>
        <v>120.3190468978747</v>
      </c>
      <c r="CA2294" s="296" t="str">
        <f t="shared" si="664"/>
        <v/>
      </c>
    </row>
    <row r="2295" spans="34:79" x14ac:dyDescent="0.25">
      <c r="AH2295" s="332">
        <v>44603</v>
      </c>
      <c r="AI2295" s="2" t="s">
        <v>108</v>
      </c>
      <c r="AJ2295" s="2" t="s">
        <v>138</v>
      </c>
      <c r="AK2295" s="323">
        <v>46023</v>
      </c>
      <c r="AL2295" s="323">
        <v>46387</v>
      </c>
      <c r="AM2295" s="324">
        <v>8760</v>
      </c>
      <c r="AN2295" s="325">
        <v>92.75</v>
      </c>
      <c r="AO2295" s="274">
        <f t="shared" si="651"/>
        <v>1.0461100000000001</v>
      </c>
      <c r="AP2295" s="326">
        <f t="shared" si="657"/>
        <v>88.661804207970476</v>
      </c>
      <c r="AQ2295" s="296" t="str">
        <f t="shared" si="658"/>
        <v/>
      </c>
      <c r="AS2295" s="332">
        <v>44634</v>
      </c>
      <c r="AT2295" s="2" t="s">
        <v>115</v>
      </c>
      <c r="AU2295" s="2" t="s">
        <v>111</v>
      </c>
      <c r="AV2295" s="323">
        <v>45292</v>
      </c>
      <c r="AW2295" s="323">
        <v>45382</v>
      </c>
      <c r="AX2295" s="324">
        <v>2183</v>
      </c>
      <c r="AY2295" s="325">
        <v>152.91999999999999</v>
      </c>
      <c r="AZ2295" s="274">
        <f t="shared" si="652"/>
        <v>1.02458</v>
      </c>
      <c r="BA2295" s="326">
        <f t="shared" si="659"/>
        <v>149.25140057389368</v>
      </c>
      <c r="BB2295" s="296" t="str">
        <f t="shared" si="660"/>
        <v/>
      </c>
      <c r="BC2295">
        <f t="shared" si="653"/>
        <v>1</v>
      </c>
      <c r="BF2295" s="332">
        <v>44994</v>
      </c>
      <c r="BG2295" s="2" t="s">
        <v>115</v>
      </c>
      <c r="BH2295" s="2" t="s">
        <v>135</v>
      </c>
      <c r="BI2295" s="323">
        <v>45658</v>
      </c>
      <c r="BJ2295" s="323">
        <v>45747</v>
      </c>
      <c r="BK2295" s="324">
        <v>2159</v>
      </c>
      <c r="BL2295" s="325">
        <v>144.19999999999999</v>
      </c>
      <c r="BM2295" s="274">
        <f t="shared" si="654"/>
        <v>0.99051</v>
      </c>
      <c r="BN2295" s="326">
        <f t="shared" si="661"/>
        <v>145.58156909067046</v>
      </c>
      <c r="BO2295" s="296" t="str">
        <f t="shared" si="662"/>
        <v/>
      </c>
      <c r="BP2295" t="str">
        <f t="shared" si="655"/>
        <v/>
      </c>
      <c r="BR2295" s="332">
        <v>44965</v>
      </c>
      <c r="BS2295" s="2" t="s">
        <v>108</v>
      </c>
      <c r="BT2295" s="2" t="s">
        <v>141</v>
      </c>
      <c r="BU2295" s="323">
        <v>46388</v>
      </c>
      <c r="BV2295" s="323">
        <v>46752</v>
      </c>
      <c r="BW2295" s="324">
        <v>8760</v>
      </c>
      <c r="BX2295" s="325">
        <v>114.78</v>
      </c>
      <c r="BY2295" s="274">
        <f t="shared" si="656"/>
        <v>0.99045000000000005</v>
      </c>
      <c r="BZ2295" s="326">
        <f t="shared" si="663"/>
        <v>115.88671815841283</v>
      </c>
      <c r="CA2295" s="296" t="str">
        <f t="shared" si="664"/>
        <v/>
      </c>
    </row>
    <row r="2296" spans="34:79" x14ac:dyDescent="0.25">
      <c r="AH2296" s="332">
        <v>44603</v>
      </c>
      <c r="AI2296" s="2" t="s">
        <v>108</v>
      </c>
      <c r="AJ2296" s="2" t="s">
        <v>141</v>
      </c>
      <c r="AK2296" s="323">
        <v>46388</v>
      </c>
      <c r="AL2296" s="323">
        <v>46752</v>
      </c>
      <c r="AM2296" s="324">
        <v>8760</v>
      </c>
      <c r="AN2296" s="325">
        <v>91.36</v>
      </c>
      <c r="AO2296" s="274">
        <f t="shared" si="651"/>
        <v>1.0461100000000001</v>
      </c>
      <c r="AP2296" s="326">
        <f t="shared" si="657"/>
        <v>87.333072047872591</v>
      </c>
      <c r="AQ2296" s="296" t="str">
        <f t="shared" si="658"/>
        <v/>
      </c>
      <c r="AS2296" s="332">
        <v>44634</v>
      </c>
      <c r="AT2296" s="2" t="s">
        <v>115</v>
      </c>
      <c r="AU2296" s="2" t="s">
        <v>117</v>
      </c>
      <c r="AV2296" s="323">
        <v>45383</v>
      </c>
      <c r="AW2296" s="323">
        <v>45473</v>
      </c>
      <c r="AX2296" s="324">
        <v>2184</v>
      </c>
      <c r="AY2296" s="325">
        <v>100.6</v>
      </c>
      <c r="AZ2296" s="274">
        <f t="shared" si="652"/>
        <v>1.02458</v>
      </c>
      <c r="BA2296" s="326">
        <f t="shared" si="659"/>
        <v>98.186574010814184</v>
      </c>
      <c r="BB2296" s="296" t="str">
        <f t="shared" si="660"/>
        <v/>
      </c>
      <c r="BC2296">
        <f t="shared" si="653"/>
        <v>1</v>
      </c>
      <c r="BF2296" s="332">
        <v>44994</v>
      </c>
      <c r="BG2296" s="2" t="s">
        <v>115</v>
      </c>
      <c r="BH2296" s="2" t="s">
        <v>145</v>
      </c>
      <c r="BI2296" s="323">
        <v>45748</v>
      </c>
      <c r="BJ2296" s="323">
        <v>45838</v>
      </c>
      <c r="BK2296" s="324">
        <v>2184</v>
      </c>
      <c r="BL2296" s="325">
        <v>99.34</v>
      </c>
      <c r="BM2296" s="274">
        <f t="shared" si="654"/>
        <v>0.99051</v>
      </c>
      <c r="BN2296" s="326">
        <f t="shared" si="661"/>
        <v>100.29176888673511</v>
      </c>
      <c r="BO2296" s="296" t="str">
        <f t="shared" si="662"/>
        <v/>
      </c>
      <c r="BP2296" t="str">
        <f t="shared" si="655"/>
        <v/>
      </c>
      <c r="BR2296" s="332">
        <v>44965</v>
      </c>
      <c r="BS2296" s="2" t="s">
        <v>108</v>
      </c>
      <c r="BT2296" s="2" t="s">
        <v>143</v>
      </c>
      <c r="BU2296" s="323">
        <v>46753</v>
      </c>
      <c r="BV2296" s="323">
        <v>47118</v>
      </c>
      <c r="BW2296" s="324">
        <v>8784</v>
      </c>
      <c r="BX2296" s="325">
        <v>108.52</v>
      </c>
      <c r="BY2296" s="274">
        <f t="shared" si="656"/>
        <v>0.99045000000000005</v>
      </c>
      <c r="BZ2296" s="326">
        <f t="shared" si="663"/>
        <v>109.56635872583168</v>
      </c>
      <c r="CA2296" s="296" t="str">
        <f t="shared" si="664"/>
        <v/>
      </c>
    </row>
    <row r="2297" spans="34:79" x14ac:dyDescent="0.25">
      <c r="AH2297" s="332">
        <v>44603</v>
      </c>
      <c r="AI2297" s="2" t="s">
        <v>108</v>
      </c>
      <c r="AJ2297" s="2" t="s">
        <v>143</v>
      </c>
      <c r="AK2297" s="323">
        <v>46753</v>
      </c>
      <c r="AL2297" s="323">
        <v>47118</v>
      </c>
      <c r="AM2297" s="324">
        <v>8784</v>
      </c>
      <c r="AN2297" s="325">
        <v>89.08</v>
      </c>
      <c r="AO2297" s="274">
        <f t="shared" si="651"/>
        <v>1.0461100000000001</v>
      </c>
      <c r="AP2297" s="326">
        <f t="shared" si="657"/>
        <v>85.15356893634511</v>
      </c>
      <c r="AQ2297" s="296" t="str">
        <f t="shared" si="658"/>
        <v/>
      </c>
      <c r="AS2297" s="332">
        <v>44634</v>
      </c>
      <c r="AT2297" s="2" t="s">
        <v>115</v>
      </c>
      <c r="AU2297" s="2" t="s">
        <v>118</v>
      </c>
      <c r="AV2297" s="323">
        <v>45474</v>
      </c>
      <c r="AW2297" s="323">
        <v>45565</v>
      </c>
      <c r="AX2297" s="324">
        <v>2208</v>
      </c>
      <c r="AY2297" s="325">
        <v>93.61</v>
      </c>
      <c r="AZ2297" s="274">
        <f t="shared" si="652"/>
        <v>1.02458</v>
      </c>
      <c r="BA2297" s="326">
        <f t="shared" si="659"/>
        <v>91.364266333522025</v>
      </c>
      <c r="BB2297" s="296" t="str">
        <f t="shared" si="660"/>
        <v/>
      </c>
      <c r="BC2297">
        <f t="shared" si="653"/>
        <v>1</v>
      </c>
      <c r="BF2297" s="332">
        <v>44994</v>
      </c>
      <c r="BG2297" s="2" t="s">
        <v>115</v>
      </c>
      <c r="BH2297" s="2" t="s">
        <v>148</v>
      </c>
      <c r="BI2297" s="323">
        <v>45839</v>
      </c>
      <c r="BJ2297" s="323">
        <v>45930</v>
      </c>
      <c r="BK2297" s="324">
        <v>2208</v>
      </c>
      <c r="BL2297" s="325">
        <v>99.73</v>
      </c>
      <c r="BM2297" s="274">
        <f t="shared" si="654"/>
        <v>0.99051</v>
      </c>
      <c r="BN2297" s="326">
        <f t="shared" si="661"/>
        <v>100.68550544668908</v>
      </c>
      <c r="BO2297" s="296" t="str">
        <f t="shared" si="662"/>
        <v/>
      </c>
      <c r="BP2297" t="str">
        <f t="shared" si="655"/>
        <v/>
      </c>
      <c r="BR2297" s="332">
        <v>44965</v>
      </c>
      <c r="BS2297" s="2" t="s">
        <v>108</v>
      </c>
      <c r="BT2297" s="2" t="s">
        <v>146</v>
      </c>
      <c r="BU2297" s="323">
        <v>47119</v>
      </c>
      <c r="BV2297" s="323">
        <v>47483</v>
      </c>
      <c r="BW2297" s="324">
        <v>8760</v>
      </c>
      <c r="BX2297" s="325">
        <v>107.02</v>
      </c>
      <c r="BY2297" s="274">
        <f t="shared" si="656"/>
        <v>0.99045000000000005</v>
      </c>
      <c r="BZ2297" s="326">
        <f t="shared" si="663"/>
        <v>108.05189560300872</v>
      </c>
      <c r="CA2297" s="296" t="str">
        <f t="shared" si="664"/>
        <v/>
      </c>
    </row>
    <row r="2298" spans="34:79" x14ac:dyDescent="0.25">
      <c r="AH2298" s="332">
        <v>44603</v>
      </c>
      <c r="AI2298" s="2" t="s">
        <v>108</v>
      </c>
      <c r="AJ2298" s="2" t="s">
        <v>146</v>
      </c>
      <c r="AK2298" s="323">
        <v>47119</v>
      </c>
      <c r="AL2298" s="323">
        <v>47483</v>
      </c>
      <c r="AM2298" s="324">
        <v>8760</v>
      </c>
      <c r="AN2298" s="325">
        <v>88.44</v>
      </c>
      <c r="AO2298" s="274">
        <f t="shared" si="651"/>
        <v>1.0461100000000001</v>
      </c>
      <c r="AP2298" s="326">
        <f t="shared" si="657"/>
        <v>84.541778589249688</v>
      </c>
      <c r="AQ2298" s="296" t="str">
        <f t="shared" si="658"/>
        <v/>
      </c>
      <c r="AS2298" s="332">
        <v>44634</v>
      </c>
      <c r="AT2298" s="2" t="s">
        <v>115</v>
      </c>
      <c r="AU2298" s="2" t="s">
        <v>140</v>
      </c>
      <c r="AV2298" s="323">
        <v>45566</v>
      </c>
      <c r="AW2298" s="323">
        <v>45657</v>
      </c>
      <c r="AX2298" s="324">
        <v>2209</v>
      </c>
      <c r="AY2298" s="325">
        <v>116.24</v>
      </c>
      <c r="AZ2298" s="274">
        <f t="shared" si="652"/>
        <v>1.02458</v>
      </c>
      <c r="BA2298" s="326">
        <f t="shared" si="659"/>
        <v>113.45136543754514</v>
      </c>
      <c r="BB2298" s="296" t="str">
        <f t="shared" si="660"/>
        <v/>
      </c>
      <c r="BC2298" t="str">
        <f t="shared" si="653"/>
        <v/>
      </c>
      <c r="BF2298" s="332">
        <v>44994</v>
      </c>
      <c r="BG2298" s="2" t="s">
        <v>115</v>
      </c>
      <c r="BH2298" s="2" t="s">
        <v>152</v>
      </c>
      <c r="BI2298" s="323">
        <v>45931</v>
      </c>
      <c r="BJ2298" s="323">
        <v>46022</v>
      </c>
      <c r="BK2298" s="324">
        <v>2209</v>
      </c>
      <c r="BL2298" s="325">
        <v>133.07</v>
      </c>
      <c r="BM2298" s="274">
        <f t="shared" si="654"/>
        <v>0.99051</v>
      </c>
      <c r="BN2298" s="326">
        <f t="shared" si="661"/>
        <v>134.34493341813811</v>
      </c>
      <c r="BO2298" s="296" t="str">
        <f t="shared" si="662"/>
        <v/>
      </c>
      <c r="BP2298" t="str">
        <f t="shared" si="655"/>
        <v/>
      </c>
      <c r="BR2298" s="332">
        <v>44965</v>
      </c>
      <c r="BS2298" s="2" t="s">
        <v>108</v>
      </c>
      <c r="BT2298" s="2" t="s">
        <v>149</v>
      </c>
      <c r="BU2298" s="323">
        <v>47484</v>
      </c>
      <c r="BV2298" s="323">
        <v>47848</v>
      </c>
      <c r="BW2298" s="324">
        <v>8760</v>
      </c>
      <c r="BX2298" s="325">
        <v>107.61</v>
      </c>
      <c r="BY2298" s="274">
        <f t="shared" si="656"/>
        <v>0.99045000000000005</v>
      </c>
      <c r="BZ2298" s="326">
        <f t="shared" si="663"/>
        <v>108.64758443131909</v>
      </c>
      <c r="CA2298" s="296" t="str">
        <f t="shared" si="664"/>
        <v/>
      </c>
    </row>
    <row r="2299" spans="34:79" x14ac:dyDescent="0.25">
      <c r="AH2299" s="332">
        <v>44603</v>
      </c>
      <c r="AI2299" s="2" t="s">
        <v>108</v>
      </c>
      <c r="AJ2299" s="2" t="s">
        <v>149</v>
      </c>
      <c r="AK2299" s="323">
        <v>47484</v>
      </c>
      <c r="AL2299" s="323">
        <v>47848</v>
      </c>
      <c r="AM2299" s="324">
        <v>8760</v>
      </c>
      <c r="AN2299" s="325">
        <v>87.88</v>
      </c>
      <c r="AO2299" s="274">
        <f t="shared" si="651"/>
        <v>1.0461100000000001</v>
      </c>
      <c r="AP2299" s="326">
        <f t="shared" si="657"/>
        <v>84.00646203554119</v>
      </c>
      <c r="AQ2299" s="296" t="str">
        <f t="shared" si="658"/>
        <v/>
      </c>
      <c r="AS2299" s="332">
        <v>44631</v>
      </c>
      <c r="AT2299" s="2" t="s">
        <v>115</v>
      </c>
      <c r="AU2299" s="2" t="s">
        <v>201</v>
      </c>
      <c r="AV2299" s="323">
        <v>44652</v>
      </c>
      <c r="AW2299" s="323">
        <v>44742</v>
      </c>
      <c r="AX2299" s="324">
        <v>2184</v>
      </c>
      <c r="AY2299" s="325">
        <v>283.67</v>
      </c>
      <c r="AZ2299" s="274">
        <f t="shared" si="652"/>
        <v>1.02458</v>
      </c>
      <c r="BA2299" s="326">
        <f t="shared" si="659"/>
        <v>276.86466649749167</v>
      </c>
      <c r="BB2299" s="296" t="str">
        <f t="shared" si="660"/>
        <v/>
      </c>
      <c r="BC2299" t="str">
        <f t="shared" si="653"/>
        <v/>
      </c>
      <c r="BF2299" s="332">
        <v>44993</v>
      </c>
      <c r="BG2299" s="2" t="s">
        <v>115</v>
      </c>
      <c r="BH2299" s="2" t="s">
        <v>134</v>
      </c>
      <c r="BI2299" s="323">
        <v>45017</v>
      </c>
      <c r="BJ2299" s="323">
        <v>45107</v>
      </c>
      <c r="BK2299" s="324">
        <v>2184</v>
      </c>
      <c r="BL2299" s="325">
        <v>112.29</v>
      </c>
      <c r="BM2299" s="274">
        <f t="shared" si="654"/>
        <v>0.99051</v>
      </c>
      <c r="BN2299" s="326">
        <f t="shared" si="661"/>
        <v>113.36584183905262</v>
      </c>
      <c r="BO2299" s="296" t="str">
        <f t="shared" si="662"/>
        <v/>
      </c>
      <c r="BP2299" t="str">
        <f t="shared" si="655"/>
        <v/>
      </c>
      <c r="BR2299" s="332">
        <v>44965</v>
      </c>
      <c r="BS2299" s="2" t="s">
        <v>108</v>
      </c>
      <c r="BT2299" s="2" t="s">
        <v>153</v>
      </c>
      <c r="BU2299" s="323">
        <v>47849</v>
      </c>
      <c r="BV2299" s="323">
        <v>48213</v>
      </c>
      <c r="BW2299" s="324">
        <v>8760</v>
      </c>
      <c r="BX2299" s="325">
        <v>107.84</v>
      </c>
      <c r="BY2299" s="274">
        <f t="shared" si="656"/>
        <v>0.99045000000000005</v>
      </c>
      <c r="BZ2299" s="326">
        <f t="shared" si="663"/>
        <v>108.87980211015194</v>
      </c>
      <c r="CA2299" s="296" t="str">
        <f t="shared" si="664"/>
        <v/>
      </c>
    </row>
    <row r="2300" spans="34:79" x14ac:dyDescent="0.25">
      <c r="AH2300" s="332">
        <v>44603</v>
      </c>
      <c r="AI2300" s="2" t="s">
        <v>108</v>
      </c>
      <c r="AJ2300" s="2" t="s">
        <v>153</v>
      </c>
      <c r="AK2300" s="323">
        <v>47849</v>
      </c>
      <c r="AL2300" s="323">
        <v>48213</v>
      </c>
      <c r="AM2300" s="324">
        <v>8760</v>
      </c>
      <c r="AN2300" s="325">
        <v>87.31</v>
      </c>
      <c r="AO2300" s="274">
        <f t="shared" si="651"/>
        <v>1.0461100000000001</v>
      </c>
      <c r="AP2300" s="326">
        <f t="shared" si="657"/>
        <v>83.46158625765932</v>
      </c>
      <c r="AQ2300" s="296" t="str">
        <f t="shared" si="658"/>
        <v/>
      </c>
      <c r="AS2300" s="332">
        <v>44631</v>
      </c>
      <c r="AT2300" s="2" t="s">
        <v>115</v>
      </c>
      <c r="AU2300" s="2" t="s">
        <v>200</v>
      </c>
      <c r="AV2300" s="323">
        <v>44743</v>
      </c>
      <c r="AW2300" s="323">
        <v>44834</v>
      </c>
      <c r="AX2300" s="324">
        <v>2208</v>
      </c>
      <c r="AY2300" s="325">
        <v>272.22000000000003</v>
      </c>
      <c r="AZ2300" s="274">
        <f t="shared" si="652"/>
        <v>1.02458</v>
      </c>
      <c r="BA2300" s="326">
        <f t="shared" si="659"/>
        <v>265.68935563840796</v>
      </c>
      <c r="BB2300" s="296" t="str">
        <f t="shared" si="660"/>
        <v/>
      </c>
      <c r="BC2300" t="str">
        <f t="shared" si="653"/>
        <v/>
      </c>
      <c r="BF2300" s="332">
        <v>44993</v>
      </c>
      <c r="BG2300" s="2" t="s">
        <v>115</v>
      </c>
      <c r="BH2300" s="2" t="s">
        <v>137</v>
      </c>
      <c r="BI2300" s="323">
        <v>45108</v>
      </c>
      <c r="BJ2300" s="323">
        <v>45199</v>
      </c>
      <c r="BK2300" s="324">
        <v>2208</v>
      </c>
      <c r="BL2300" s="325">
        <v>128.88999999999999</v>
      </c>
      <c r="BM2300" s="274">
        <f t="shared" si="654"/>
        <v>0.99051</v>
      </c>
      <c r="BN2300" s="326">
        <f t="shared" si="661"/>
        <v>130.12488516017001</v>
      </c>
      <c r="BO2300" s="296" t="str">
        <f t="shared" si="662"/>
        <v/>
      </c>
      <c r="BP2300" t="str">
        <f t="shared" si="655"/>
        <v/>
      </c>
      <c r="BR2300" s="332">
        <v>44965</v>
      </c>
      <c r="BS2300" s="2" t="s">
        <v>108</v>
      </c>
      <c r="BT2300" s="2" t="s">
        <v>155</v>
      </c>
      <c r="BU2300" s="323">
        <v>48214</v>
      </c>
      <c r="BV2300" s="323">
        <v>48579</v>
      </c>
      <c r="BW2300" s="324">
        <v>8784</v>
      </c>
      <c r="BX2300" s="325">
        <v>108.32</v>
      </c>
      <c r="BY2300" s="274">
        <f t="shared" si="656"/>
        <v>0.99045000000000005</v>
      </c>
      <c r="BZ2300" s="326">
        <f t="shared" si="663"/>
        <v>109.36443030945529</v>
      </c>
      <c r="CA2300" s="296" t="str">
        <f t="shared" si="664"/>
        <v/>
      </c>
    </row>
    <row r="2301" spans="34:79" x14ac:dyDescent="0.25">
      <c r="AH2301" s="332">
        <v>44603</v>
      </c>
      <c r="AI2301" s="2" t="s">
        <v>108</v>
      </c>
      <c r="AJ2301" s="2" t="s">
        <v>155</v>
      </c>
      <c r="AK2301" s="323">
        <v>48214</v>
      </c>
      <c r="AL2301" s="323">
        <v>48579</v>
      </c>
      <c r="AM2301" s="324">
        <v>8784</v>
      </c>
      <c r="AN2301" s="325">
        <v>86.73</v>
      </c>
      <c r="AO2301" s="274">
        <f t="shared" si="651"/>
        <v>1.0461100000000001</v>
      </c>
      <c r="AP2301" s="326">
        <f t="shared" si="657"/>
        <v>82.907151255604091</v>
      </c>
      <c r="AQ2301" s="296" t="str">
        <f t="shared" si="658"/>
        <v/>
      </c>
      <c r="AS2301" s="332">
        <v>44631</v>
      </c>
      <c r="AT2301" s="2" t="s">
        <v>115</v>
      </c>
      <c r="AU2301" s="2" t="s">
        <v>186</v>
      </c>
      <c r="AV2301" s="323">
        <v>44835</v>
      </c>
      <c r="AW2301" s="323">
        <v>44926</v>
      </c>
      <c r="AX2301" s="324">
        <v>2209</v>
      </c>
      <c r="AY2301" s="325">
        <v>267.5</v>
      </c>
      <c r="AZ2301" s="274">
        <f t="shared" si="652"/>
        <v>1.02458</v>
      </c>
      <c r="BA2301" s="326">
        <f t="shared" si="659"/>
        <v>261.08258993929218</v>
      </c>
      <c r="BB2301" s="296" t="str">
        <f t="shared" si="660"/>
        <v/>
      </c>
      <c r="BC2301" t="str">
        <f t="shared" si="653"/>
        <v/>
      </c>
      <c r="BF2301" s="332">
        <v>44993</v>
      </c>
      <c r="BG2301" s="2" t="s">
        <v>115</v>
      </c>
      <c r="BH2301" s="2" t="s">
        <v>116</v>
      </c>
      <c r="BI2301" s="323">
        <v>45200</v>
      </c>
      <c r="BJ2301" s="323">
        <v>45291</v>
      </c>
      <c r="BK2301" s="324">
        <v>2209</v>
      </c>
      <c r="BL2301" s="325">
        <v>148.63999999999999</v>
      </c>
      <c r="BM2301" s="274">
        <f t="shared" si="654"/>
        <v>0.99051</v>
      </c>
      <c r="BN2301" s="326">
        <f t="shared" si="661"/>
        <v>150.06410838860788</v>
      </c>
      <c r="BO2301" s="296">
        <f t="shared" si="662"/>
        <v>150.06410838860788</v>
      </c>
      <c r="BP2301">
        <f t="shared" si="655"/>
        <v>1</v>
      </c>
      <c r="BR2301" s="332">
        <v>44965</v>
      </c>
      <c r="BS2301" s="2" t="s">
        <v>108</v>
      </c>
      <c r="BT2301" s="2" t="s">
        <v>158</v>
      </c>
      <c r="BU2301" s="323">
        <v>48580</v>
      </c>
      <c r="BV2301" s="323">
        <v>48944</v>
      </c>
      <c r="BW2301" s="324">
        <v>8760</v>
      </c>
      <c r="BX2301" s="325">
        <v>108.58</v>
      </c>
      <c r="BY2301" s="274">
        <f t="shared" si="656"/>
        <v>0.99045000000000005</v>
      </c>
      <c r="BZ2301" s="326">
        <f t="shared" si="663"/>
        <v>109.6269372507446</v>
      </c>
      <c r="CA2301" s="296" t="str">
        <f t="shared" si="664"/>
        <v/>
      </c>
    </row>
    <row r="2302" spans="34:79" x14ac:dyDescent="0.25">
      <c r="AH2302" s="332">
        <v>44602</v>
      </c>
      <c r="AI2302" s="2" t="s">
        <v>108</v>
      </c>
      <c r="AJ2302" s="2" t="s">
        <v>110</v>
      </c>
      <c r="AK2302" s="323">
        <v>44927</v>
      </c>
      <c r="AL2302" s="323">
        <v>45291</v>
      </c>
      <c r="AM2302" s="324">
        <v>8760</v>
      </c>
      <c r="AN2302" s="325">
        <v>136.5</v>
      </c>
      <c r="AO2302" s="274">
        <f t="shared" si="651"/>
        <v>1.0461100000000001</v>
      </c>
      <c r="AP2302" s="326">
        <f t="shared" si="657"/>
        <v>130.48340996644711</v>
      </c>
      <c r="AQ2302" s="296" t="str">
        <f t="shared" si="658"/>
        <v/>
      </c>
      <c r="AS2302" s="332">
        <v>44631</v>
      </c>
      <c r="AT2302" s="2" t="s">
        <v>115</v>
      </c>
      <c r="AU2302" s="2" t="s">
        <v>110</v>
      </c>
      <c r="AV2302" s="323">
        <v>44927</v>
      </c>
      <c r="AW2302" s="323">
        <v>45016</v>
      </c>
      <c r="AX2302" s="324">
        <v>2159</v>
      </c>
      <c r="AY2302" s="325">
        <v>230</v>
      </c>
      <c r="AZ2302" s="274">
        <f t="shared" si="652"/>
        <v>1.02458</v>
      </c>
      <c r="BA2302" s="326">
        <f t="shared" si="659"/>
        <v>224.48222686369047</v>
      </c>
      <c r="BB2302" s="296" t="str">
        <f t="shared" si="660"/>
        <v/>
      </c>
      <c r="BC2302" t="str">
        <f t="shared" si="653"/>
        <v/>
      </c>
      <c r="BF2302" s="332">
        <v>44993</v>
      </c>
      <c r="BG2302" s="2" t="s">
        <v>115</v>
      </c>
      <c r="BH2302" s="2" t="s">
        <v>111</v>
      </c>
      <c r="BI2302" s="323">
        <v>45292</v>
      </c>
      <c r="BJ2302" s="323">
        <v>45382</v>
      </c>
      <c r="BK2302" s="324">
        <v>2183</v>
      </c>
      <c r="BL2302" s="325">
        <v>153.69999999999999</v>
      </c>
      <c r="BM2302" s="274">
        <f t="shared" si="654"/>
        <v>0.99051</v>
      </c>
      <c r="BN2302" s="326">
        <f t="shared" si="661"/>
        <v>155.17258785877982</v>
      </c>
      <c r="BO2302" s="296">
        <f t="shared" si="662"/>
        <v>155.17258785877982</v>
      </c>
      <c r="BP2302">
        <f t="shared" si="655"/>
        <v>1</v>
      </c>
      <c r="BR2302" s="332">
        <v>44964</v>
      </c>
      <c r="BS2302" s="2" t="s">
        <v>108</v>
      </c>
      <c r="BT2302" s="2" t="s">
        <v>111</v>
      </c>
      <c r="BU2302" s="323">
        <v>45292</v>
      </c>
      <c r="BV2302" s="323">
        <v>45657</v>
      </c>
      <c r="BW2302" s="324">
        <v>8784</v>
      </c>
      <c r="BX2302" s="325">
        <v>166.29</v>
      </c>
      <c r="BY2302" s="274">
        <f t="shared" si="656"/>
        <v>0.99045000000000005</v>
      </c>
      <c r="BZ2302" s="326">
        <f t="shared" si="663"/>
        <v>167.89338179615325</v>
      </c>
      <c r="CA2302" s="296">
        <f t="shared" si="664"/>
        <v>167.89338179615325</v>
      </c>
    </row>
    <row r="2303" spans="34:79" x14ac:dyDescent="0.25">
      <c r="AH2303" s="332">
        <v>44602</v>
      </c>
      <c r="AI2303" s="2" t="s">
        <v>108</v>
      </c>
      <c r="AJ2303" s="2" t="s">
        <v>111</v>
      </c>
      <c r="AK2303" s="323">
        <v>45292</v>
      </c>
      <c r="AL2303" s="323">
        <v>45657</v>
      </c>
      <c r="AM2303" s="324">
        <v>8784</v>
      </c>
      <c r="AN2303" s="325">
        <v>105</v>
      </c>
      <c r="AO2303" s="274">
        <f t="shared" si="651"/>
        <v>1.0461100000000001</v>
      </c>
      <c r="AP2303" s="326">
        <f t="shared" si="657"/>
        <v>100.37185382034393</v>
      </c>
      <c r="AQ2303" s="296">
        <f t="shared" si="658"/>
        <v>100.37185382034393</v>
      </c>
      <c r="AS2303" s="332">
        <v>44631</v>
      </c>
      <c r="AT2303" s="2" t="s">
        <v>115</v>
      </c>
      <c r="AU2303" s="2" t="s">
        <v>134</v>
      </c>
      <c r="AV2303" s="323">
        <v>45017</v>
      </c>
      <c r="AW2303" s="323">
        <v>45107</v>
      </c>
      <c r="AX2303" s="324">
        <v>2184</v>
      </c>
      <c r="AY2303" s="325">
        <v>158.63</v>
      </c>
      <c r="AZ2303" s="274">
        <f t="shared" si="652"/>
        <v>1.02458</v>
      </c>
      <c r="BA2303" s="326">
        <f t="shared" si="659"/>
        <v>154.8244158582053</v>
      </c>
      <c r="BB2303" s="296" t="str">
        <f t="shared" si="660"/>
        <v/>
      </c>
      <c r="BC2303" t="str">
        <f t="shared" si="653"/>
        <v/>
      </c>
      <c r="BF2303" s="332">
        <v>44993</v>
      </c>
      <c r="BG2303" s="2" t="s">
        <v>115</v>
      </c>
      <c r="BH2303" s="2" t="s">
        <v>117</v>
      </c>
      <c r="BI2303" s="323">
        <v>45383</v>
      </c>
      <c r="BJ2303" s="323">
        <v>45473</v>
      </c>
      <c r="BK2303" s="324">
        <v>2184</v>
      </c>
      <c r="BL2303" s="325">
        <v>124.12</v>
      </c>
      <c r="BM2303" s="274">
        <f t="shared" si="654"/>
        <v>0.99051</v>
      </c>
      <c r="BN2303" s="326">
        <f t="shared" si="661"/>
        <v>125.30918415765616</v>
      </c>
      <c r="BO2303" s="296">
        <f t="shared" si="662"/>
        <v>125.30918415765616</v>
      </c>
      <c r="BP2303">
        <f t="shared" si="655"/>
        <v>1</v>
      </c>
      <c r="BR2303" s="332">
        <v>44964</v>
      </c>
      <c r="BS2303" s="2" t="s">
        <v>108</v>
      </c>
      <c r="BT2303" s="2" t="s">
        <v>135</v>
      </c>
      <c r="BU2303" s="323">
        <v>45658</v>
      </c>
      <c r="BV2303" s="323">
        <v>46022</v>
      </c>
      <c r="BW2303" s="324">
        <v>8760</v>
      </c>
      <c r="BX2303" s="325">
        <v>136.25</v>
      </c>
      <c r="BY2303" s="274">
        <f t="shared" si="656"/>
        <v>0.99045000000000005</v>
      </c>
      <c r="BZ2303" s="326">
        <f t="shared" si="663"/>
        <v>137.5637336564188</v>
      </c>
      <c r="CA2303" s="296" t="str">
        <f t="shared" si="664"/>
        <v/>
      </c>
    </row>
    <row r="2304" spans="34:79" x14ac:dyDescent="0.25">
      <c r="AH2304" s="332">
        <v>44602</v>
      </c>
      <c r="AI2304" s="2" t="s">
        <v>108</v>
      </c>
      <c r="AJ2304" s="2" t="s">
        <v>135</v>
      </c>
      <c r="AK2304" s="323">
        <v>45658</v>
      </c>
      <c r="AL2304" s="323">
        <v>46022</v>
      </c>
      <c r="AM2304" s="324">
        <v>8760</v>
      </c>
      <c r="AN2304" s="325">
        <v>96.25</v>
      </c>
      <c r="AO2304" s="274">
        <f t="shared" si="651"/>
        <v>1.0461100000000001</v>
      </c>
      <c r="AP2304" s="326">
        <f t="shared" si="657"/>
        <v>92.007532668648608</v>
      </c>
      <c r="AQ2304" s="296" t="str">
        <f t="shared" si="658"/>
        <v/>
      </c>
      <c r="AS2304" s="332">
        <v>44631</v>
      </c>
      <c r="AT2304" s="2" t="s">
        <v>115</v>
      </c>
      <c r="AU2304" s="2" t="s">
        <v>137</v>
      </c>
      <c r="AV2304" s="323">
        <v>45108</v>
      </c>
      <c r="AW2304" s="323">
        <v>45199</v>
      </c>
      <c r="AX2304" s="324">
        <v>2208</v>
      </c>
      <c r="AY2304" s="325">
        <v>131</v>
      </c>
      <c r="AZ2304" s="274">
        <f t="shared" si="652"/>
        <v>1.02458</v>
      </c>
      <c r="BA2304" s="326">
        <f t="shared" si="659"/>
        <v>127.85726834410197</v>
      </c>
      <c r="BB2304" s="296" t="str">
        <f t="shared" si="660"/>
        <v/>
      </c>
      <c r="BC2304" t="str">
        <f t="shared" si="653"/>
        <v/>
      </c>
      <c r="BF2304" s="332">
        <v>44993</v>
      </c>
      <c r="BG2304" s="2" t="s">
        <v>115</v>
      </c>
      <c r="BH2304" s="2" t="s">
        <v>118</v>
      </c>
      <c r="BI2304" s="323">
        <v>45474</v>
      </c>
      <c r="BJ2304" s="323">
        <v>45565</v>
      </c>
      <c r="BK2304" s="324">
        <v>2208</v>
      </c>
      <c r="BL2304" s="325">
        <v>128.13</v>
      </c>
      <c r="BM2304" s="274">
        <f t="shared" si="654"/>
        <v>0.99051</v>
      </c>
      <c r="BN2304" s="326">
        <f t="shared" si="661"/>
        <v>129.35760365872127</v>
      </c>
      <c r="BO2304" s="296">
        <f t="shared" si="662"/>
        <v>129.35760365872127</v>
      </c>
      <c r="BP2304">
        <f t="shared" si="655"/>
        <v>1</v>
      </c>
      <c r="BR2304" s="332">
        <v>44964</v>
      </c>
      <c r="BS2304" s="2" t="s">
        <v>108</v>
      </c>
      <c r="BT2304" s="2" t="s">
        <v>138</v>
      </c>
      <c r="BU2304" s="323">
        <v>46023</v>
      </c>
      <c r="BV2304" s="323">
        <v>46387</v>
      </c>
      <c r="BW2304" s="324">
        <v>8760</v>
      </c>
      <c r="BX2304" s="325">
        <v>119.68</v>
      </c>
      <c r="BY2304" s="274">
        <f t="shared" si="656"/>
        <v>0.99045000000000005</v>
      </c>
      <c r="BZ2304" s="326">
        <f t="shared" si="663"/>
        <v>120.83396435963451</v>
      </c>
      <c r="CA2304" s="296" t="str">
        <f t="shared" si="664"/>
        <v/>
      </c>
    </row>
    <row r="2305" spans="34:79" x14ac:dyDescent="0.25">
      <c r="AH2305" s="332">
        <v>44602</v>
      </c>
      <c r="AI2305" s="2" t="s">
        <v>108</v>
      </c>
      <c r="AJ2305" s="2" t="s">
        <v>138</v>
      </c>
      <c r="AK2305" s="323">
        <v>46023</v>
      </c>
      <c r="AL2305" s="323">
        <v>46387</v>
      </c>
      <c r="AM2305" s="324">
        <v>8760</v>
      </c>
      <c r="AN2305" s="325">
        <v>92</v>
      </c>
      <c r="AO2305" s="274">
        <f t="shared" si="651"/>
        <v>1.0461100000000001</v>
      </c>
      <c r="AP2305" s="326">
        <f t="shared" si="657"/>
        <v>87.944862394968013</v>
      </c>
      <c r="AQ2305" s="296" t="str">
        <f t="shared" si="658"/>
        <v/>
      </c>
      <c r="AS2305" s="332">
        <v>44631</v>
      </c>
      <c r="AT2305" s="2" t="s">
        <v>115</v>
      </c>
      <c r="AU2305" s="2" t="s">
        <v>116</v>
      </c>
      <c r="AV2305" s="323">
        <v>45200</v>
      </c>
      <c r="AW2305" s="323">
        <v>45291</v>
      </c>
      <c r="AX2305" s="324">
        <v>2209</v>
      </c>
      <c r="AY2305" s="325">
        <v>157.02000000000001</v>
      </c>
      <c r="AZ2305" s="274">
        <f t="shared" si="652"/>
        <v>1.02458</v>
      </c>
      <c r="BA2305" s="326">
        <f t="shared" si="659"/>
        <v>153.25304027015949</v>
      </c>
      <c r="BB2305" s="296" t="str">
        <f t="shared" si="660"/>
        <v/>
      </c>
      <c r="BC2305">
        <f t="shared" si="653"/>
        <v>1</v>
      </c>
      <c r="BF2305" s="332">
        <v>44993</v>
      </c>
      <c r="BG2305" s="2" t="s">
        <v>115</v>
      </c>
      <c r="BH2305" s="2" t="s">
        <v>140</v>
      </c>
      <c r="BI2305" s="323">
        <v>45566</v>
      </c>
      <c r="BJ2305" s="323">
        <v>45657</v>
      </c>
      <c r="BK2305" s="324">
        <v>2209</v>
      </c>
      <c r="BL2305" s="325">
        <v>150.63999999999999</v>
      </c>
      <c r="BM2305" s="274">
        <f t="shared" si="654"/>
        <v>0.99051</v>
      </c>
      <c r="BN2305" s="326">
        <f t="shared" si="661"/>
        <v>152.08327023452563</v>
      </c>
      <c r="BO2305" s="296" t="str">
        <f t="shared" si="662"/>
        <v/>
      </c>
      <c r="BP2305" t="str">
        <f t="shared" si="655"/>
        <v/>
      </c>
      <c r="BR2305" s="332">
        <v>44964</v>
      </c>
      <c r="BS2305" s="2" t="s">
        <v>108</v>
      </c>
      <c r="BT2305" s="2" t="s">
        <v>141</v>
      </c>
      <c r="BU2305" s="323">
        <v>46388</v>
      </c>
      <c r="BV2305" s="323">
        <v>46752</v>
      </c>
      <c r="BW2305" s="324">
        <v>8760</v>
      </c>
      <c r="BX2305" s="325">
        <v>115.35</v>
      </c>
      <c r="BY2305" s="274">
        <f t="shared" si="656"/>
        <v>0.99045000000000005</v>
      </c>
      <c r="BZ2305" s="326">
        <f t="shared" si="663"/>
        <v>116.46221414508555</v>
      </c>
      <c r="CA2305" s="296" t="str">
        <f t="shared" si="664"/>
        <v/>
      </c>
    </row>
    <row r="2306" spans="34:79" x14ac:dyDescent="0.25">
      <c r="AH2306" s="332">
        <v>44602</v>
      </c>
      <c r="AI2306" s="2" t="s">
        <v>108</v>
      </c>
      <c r="AJ2306" s="2" t="s">
        <v>141</v>
      </c>
      <c r="AK2306" s="323">
        <v>46388</v>
      </c>
      <c r="AL2306" s="323">
        <v>46752</v>
      </c>
      <c r="AM2306" s="324">
        <v>8760</v>
      </c>
      <c r="AN2306" s="325">
        <v>90.61</v>
      </c>
      <c r="AO2306" s="274">
        <f t="shared" si="651"/>
        <v>1.0461100000000001</v>
      </c>
      <c r="AP2306" s="326">
        <f t="shared" si="657"/>
        <v>86.616130234870127</v>
      </c>
      <c r="AQ2306" s="296" t="str">
        <f t="shared" si="658"/>
        <v/>
      </c>
      <c r="AS2306" s="332">
        <v>44631</v>
      </c>
      <c r="AT2306" s="2" t="s">
        <v>115</v>
      </c>
      <c r="AU2306" s="2" t="s">
        <v>111</v>
      </c>
      <c r="AV2306" s="323">
        <v>45292</v>
      </c>
      <c r="AW2306" s="323">
        <v>45382</v>
      </c>
      <c r="AX2306" s="324">
        <v>2183</v>
      </c>
      <c r="AY2306" s="325">
        <v>155.63</v>
      </c>
      <c r="AZ2306" s="274">
        <f t="shared" si="652"/>
        <v>1.02458</v>
      </c>
      <c r="BA2306" s="326">
        <f t="shared" si="659"/>
        <v>151.89638681215717</v>
      </c>
      <c r="BB2306" s="296" t="str">
        <f t="shared" si="660"/>
        <v/>
      </c>
      <c r="BC2306">
        <f t="shared" si="653"/>
        <v>1</v>
      </c>
      <c r="BF2306" s="332">
        <v>44993</v>
      </c>
      <c r="BG2306" s="2" t="s">
        <v>115</v>
      </c>
      <c r="BH2306" s="2" t="s">
        <v>135</v>
      </c>
      <c r="BI2306" s="323">
        <v>45658</v>
      </c>
      <c r="BJ2306" s="323">
        <v>45747</v>
      </c>
      <c r="BK2306" s="324">
        <v>2159</v>
      </c>
      <c r="BL2306" s="325">
        <v>146.16999999999999</v>
      </c>
      <c r="BM2306" s="274">
        <f t="shared" si="654"/>
        <v>0.99051</v>
      </c>
      <c r="BN2306" s="326">
        <f t="shared" si="661"/>
        <v>147.57044350889944</v>
      </c>
      <c r="BO2306" s="296" t="str">
        <f t="shared" si="662"/>
        <v/>
      </c>
      <c r="BP2306" t="str">
        <f t="shared" si="655"/>
        <v/>
      </c>
      <c r="BR2306" s="332">
        <v>44964</v>
      </c>
      <c r="BS2306" s="2" t="s">
        <v>108</v>
      </c>
      <c r="BT2306" s="2" t="s">
        <v>143</v>
      </c>
      <c r="BU2306" s="323">
        <v>46753</v>
      </c>
      <c r="BV2306" s="323">
        <v>47118</v>
      </c>
      <c r="BW2306" s="324">
        <v>8784</v>
      </c>
      <c r="BX2306" s="325">
        <v>109.09</v>
      </c>
      <c r="BY2306" s="274">
        <f t="shared" si="656"/>
        <v>0.99045000000000005</v>
      </c>
      <c r="BZ2306" s="326">
        <f t="shared" si="663"/>
        <v>110.14185471250441</v>
      </c>
      <c r="CA2306" s="296" t="str">
        <f t="shared" si="664"/>
        <v/>
      </c>
    </row>
    <row r="2307" spans="34:79" x14ac:dyDescent="0.25">
      <c r="AH2307" s="332">
        <v>44602</v>
      </c>
      <c r="AI2307" s="2" t="s">
        <v>108</v>
      </c>
      <c r="AJ2307" s="2" t="s">
        <v>143</v>
      </c>
      <c r="AK2307" s="323">
        <v>46753</v>
      </c>
      <c r="AL2307" s="323">
        <v>47118</v>
      </c>
      <c r="AM2307" s="324">
        <v>8784</v>
      </c>
      <c r="AN2307" s="325">
        <v>88.33</v>
      </c>
      <c r="AO2307" s="274">
        <f t="shared" si="651"/>
        <v>1.0461100000000001</v>
      </c>
      <c r="AP2307" s="326">
        <f t="shared" si="657"/>
        <v>84.43662712334266</v>
      </c>
      <c r="AQ2307" s="296" t="str">
        <f t="shared" si="658"/>
        <v/>
      </c>
      <c r="AS2307" s="332">
        <v>44631</v>
      </c>
      <c r="AT2307" s="2" t="s">
        <v>115</v>
      </c>
      <c r="AU2307" s="2" t="s">
        <v>117</v>
      </c>
      <c r="AV2307" s="323">
        <v>45383</v>
      </c>
      <c r="AW2307" s="323">
        <v>45473</v>
      </c>
      <c r="AX2307" s="324">
        <v>2184</v>
      </c>
      <c r="AY2307" s="325">
        <v>100.5</v>
      </c>
      <c r="AZ2307" s="274">
        <f t="shared" si="652"/>
        <v>1.02458</v>
      </c>
      <c r="BA2307" s="326">
        <f t="shared" si="659"/>
        <v>98.088973042612579</v>
      </c>
      <c r="BB2307" s="296" t="str">
        <f t="shared" si="660"/>
        <v/>
      </c>
      <c r="BC2307">
        <f t="shared" si="653"/>
        <v>1</v>
      </c>
      <c r="BF2307" s="332">
        <v>44993</v>
      </c>
      <c r="BG2307" s="2" t="s">
        <v>115</v>
      </c>
      <c r="BH2307" s="2" t="s">
        <v>145</v>
      </c>
      <c r="BI2307" s="323">
        <v>45748</v>
      </c>
      <c r="BJ2307" s="323">
        <v>45838</v>
      </c>
      <c r="BK2307" s="324">
        <v>2184</v>
      </c>
      <c r="BL2307" s="325">
        <v>98.63</v>
      </c>
      <c r="BM2307" s="274">
        <f t="shared" si="654"/>
        <v>0.99051</v>
      </c>
      <c r="BN2307" s="326">
        <f t="shared" si="661"/>
        <v>99.574966431434305</v>
      </c>
      <c r="BO2307" s="296" t="str">
        <f t="shared" si="662"/>
        <v/>
      </c>
      <c r="BP2307" t="str">
        <f t="shared" si="655"/>
        <v/>
      </c>
      <c r="BR2307" s="332">
        <v>44964</v>
      </c>
      <c r="BS2307" s="2" t="s">
        <v>108</v>
      </c>
      <c r="BT2307" s="2" t="s">
        <v>146</v>
      </c>
      <c r="BU2307" s="323">
        <v>47119</v>
      </c>
      <c r="BV2307" s="323">
        <v>47483</v>
      </c>
      <c r="BW2307" s="324">
        <v>8760</v>
      </c>
      <c r="BX2307" s="325">
        <v>107.59</v>
      </c>
      <c r="BY2307" s="274">
        <f t="shared" si="656"/>
        <v>0.99045000000000005</v>
      </c>
      <c r="BZ2307" s="326">
        <f t="shared" si="663"/>
        <v>108.62739158968145</v>
      </c>
      <c r="CA2307" s="296" t="str">
        <f t="shared" si="664"/>
        <v/>
      </c>
    </row>
    <row r="2308" spans="34:79" x14ac:dyDescent="0.25">
      <c r="AH2308" s="332">
        <v>44602</v>
      </c>
      <c r="AI2308" s="2" t="s">
        <v>108</v>
      </c>
      <c r="AJ2308" s="2" t="s">
        <v>146</v>
      </c>
      <c r="AK2308" s="323">
        <v>47119</v>
      </c>
      <c r="AL2308" s="323">
        <v>47483</v>
      </c>
      <c r="AM2308" s="324">
        <v>8760</v>
      </c>
      <c r="AN2308" s="325">
        <v>87.69</v>
      </c>
      <c r="AO2308" s="274">
        <f t="shared" si="651"/>
        <v>1.0461100000000001</v>
      </c>
      <c r="AP2308" s="326">
        <f t="shared" si="657"/>
        <v>83.824836776247224</v>
      </c>
      <c r="AQ2308" s="296" t="str">
        <f t="shared" si="658"/>
        <v/>
      </c>
      <c r="AS2308" s="332">
        <v>44631</v>
      </c>
      <c r="AT2308" s="2" t="s">
        <v>115</v>
      </c>
      <c r="AU2308" s="2" t="s">
        <v>118</v>
      </c>
      <c r="AV2308" s="323">
        <v>45474</v>
      </c>
      <c r="AW2308" s="323">
        <v>45565</v>
      </c>
      <c r="AX2308" s="324">
        <v>2208</v>
      </c>
      <c r="AY2308" s="325">
        <v>94.26</v>
      </c>
      <c r="AZ2308" s="274">
        <f t="shared" si="652"/>
        <v>1.02458</v>
      </c>
      <c r="BA2308" s="326">
        <f t="shared" si="659"/>
        <v>91.998672626832459</v>
      </c>
      <c r="BB2308" s="296" t="str">
        <f t="shared" si="660"/>
        <v/>
      </c>
      <c r="BC2308">
        <f t="shared" si="653"/>
        <v>1</v>
      </c>
      <c r="BF2308" s="332">
        <v>44993</v>
      </c>
      <c r="BG2308" s="2" t="s">
        <v>115</v>
      </c>
      <c r="BH2308" s="2" t="s">
        <v>148</v>
      </c>
      <c r="BI2308" s="323">
        <v>45839</v>
      </c>
      <c r="BJ2308" s="323">
        <v>45930</v>
      </c>
      <c r="BK2308" s="324">
        <v>2208</v>
      </c>
      <c r="BL2308" s="325">
        <v>98.89</v>
      </c>
      <c r="BM2308" s="274">
        <f t="shared" si="654"/>
        <v>0.99051</v>
      </c>
      <c r="BN2308" s="326">
        <f t="shared" si="661"/>
        <v>99.837457471403624</v>
      </c>
      <c r="BO2308" s="296" t="str">
        <f t="shared" si="662"/>
        <v/>
      </c>
      <c r="BP2308" t="str">
        <f t="shared" si="655"/>
        <v/>
      </c>
      <c r="BR2308" s="332">
        <v>44964</v>
      </c>
      <c r="BS2308" s="2" t="s">
        <v>108</v>
      </c>
      <c r="BT2308" s="2" t="s">
        <v>149</v>
      </c>
      <c r="BU2308" s="323">
        <v>47484</v>
      </c>
      <c r="BV2308" s="323">
        <v>47848</v>
      </c>
      <c r="BW2308" s="324">
        <v>8760</v>
      </c>
      <c r="BX2308" s="325">
        <v>108.18</v>
      </c>
      <c r="BY2308" s="274">
        <f t="shared" si="656"/>
        <v>0.99045000000000005</v>
      </c>
      <c r="BZ2308" s="326">
        <f t="shared" si="663"/>
        <v>109.22308041799182</v>
      </c>
      <c r="CA2308" s="296" t="str">
        <f t="shared" si="664"/>
        <v/>
      </c>
    </row>
    <row r="2309" spans="34:79" x14ac:dyDescent="0.25">
      <c r="AH2309" s="332">
        <v>44602</v>
      </c>
      <c r="AI2309" s="2" t="s">
        <v>108</v>
      </c>
      <c r="AJ2309" s="2" t="s">
        <v>149</v>
      </c>
      <c r="AK2309" s="323">
        <v>47484</v>
      </c>
      <c r="AL2309" s="323">
        <v>47848</v>
      </c>
      <c r="AM2309" s="324">
        <v>8760</v>
      </c>
      <c r="AN2309" s="325">
        <v>87.13</v>
      </c>
      <c r="AO2309" s="274">
        <f t="shared" si="651"/>
        <v>1.0461100000000001</v>
      </c>
      <c r="AP2309" s="326">
        <f t="shared" si="657"/>
        <v>83.289520222538727</v>
      </c>
      <c r="AQ2309" s="296" t="str">
        <f t="shared" si="658"/>
        <v/>
      </c>
      <c r="AS2309" s="332">
        <v>44631</v>
      </c>
      <c r="AT2309" s="2" t="s">
        <v>115</v>
      </c>
      <c r="AU2309" s="2" t="s">
        <v>140</v>
      </c>
      <c r="AV2309" s="323">
        <v>45566</v>
      </c>
      <c r="AW2309" s="323">
        <v>45657</v>
      </c>
      <c r="AX2309" s="324">
        <v>2209</v>
      </c>
      <c r="AY2309" s="325">
        <v>116.76</v>
      </c>
      <c r="AZ2309" s="274">
        <f t="shared" si="652"/>
        <v>1.02458</v>
      </c>
      <c r="BA2309" s="326">
        <f t="shared" si="659"/>
        <v>113.95889047219349</v>
      </c>
      <c r="BB2309" s="296" t="str">
        <f t="shared" si="660"/>
        <v/>
      </c>
      <c r="BC2309" t="str">
        <f t="shared" si="653"/>
        <v/>
      </c>
      <c r="BF2309" s="332">
        <v>44993</v>
      </c>
      <c r="BG2309" s="2" t="s">
        <v>115</v>
      </c>
      <c r="BH2309" s="2" t="s">
        <v>152</v>
      </c>
      <c r="BI2309" s="323">
        <v>45931</v>
      </c>
      <c r="BJ2309" s="323">
        <v>46022</v>
      </c>
      <c r="BK2309" s="324">
        <v>2209</v>
      </c>
      <c r="BL2309" s="325">
        <v>129.68</v>
      </c>
      <c r="BM2309" s="274">
        <f t="shared" si="654"/>
        <v>0.99051</v>
      </c>
      <c r="BN2309" s="326">
        <f t="shared" si="661"/>
        <v>130.92245408930754</v>
      </c>
      <c r="BO2309" s="296" t="str">
        <f t="shared" si="662"/>
        <v/>
      </c>
      <c r="BP2309" t="str">
        <f t="shared" si="655"/>
        <v/>
      </c>
      <c r="BR2309" s="332">
        <v>44964</v>
      </c>
      <c r="BS2309" s="2" t="s">
        <v>108</v>
      </c>
      <c r="BT2309" s="2" t="s">
        <v>153</v>
      </c>
      <c r="BU2309" s="323">
        <v>47849</v>
      </c>
      <c r="BV2309" s="323">
        <v>48213</v>
      </c>
      <c r="BW2309" s="324">
        <v>8760</v>
      </c>
      <c r="BX2309" s="325">
        <v>108.41</v>
      </c>
      <c r="BY2309" s="274">
        <f t="shared" si="656"/>
        <v>0.99045000000000005</v>
      </c>
      <c r="BZ2309" s="326">
        <f t="shared" si="663"/>
        <v>109.45529809682466</v>
      </c>
      <c r="CA2309" s="296" t="str">
        <f t="shared" si="664"/>
        <v/>
      </c>
    </row>
    <row r="2310" spans="34:79" x14ac:dyDescent="0.25">
      <c r="AH2310" s="332">
        <v>44602</v>
      </c>
      <c r="AI2310" s="2" t="s">
        <v>108</v>
      </c>
      <c r="AJ2310" s="2" t="s">
        <v>153</v>
      </c>
      <c r="AK2310" s="323">
        <v>47849</v>
      </c>
      <c r="AL2310" s="323">
        <v>48213</v>
      </c>
      <c r="AM2310" s="324">
        <v>8760</v>
      </c>
      <c r="AN2310" s="325">
        <v>86.56</v>
      </c>
      <c r="AO2310" s="274">
        <f t="shared" si="651"/>
        <v>1.0461100000000001</v>
      </c>
      <c r="AP2310" s="326">
        <f t="shared" si="657"/>
        <v>82.744644444656871</v>
      </c>
      <c r="AQ2310" s="296" t="str">
        <f t="shared" si="658"/>
        <v/>
      </c>
      <c r="AS2310" s="332">
        <v>44630</v>
      </c>
      <c r="AT2310" s="2" t="s">
        <v>115</v>
      </c>
      <c r="AU2310" s="2" t="s">
        <v>201</v>
      </c>
      <c r="AV2310" s="323">
        <v>44652</v>
      </c>
      <c r="AW2310" s="323">
        <v>44742</v>
      </c>
      <c r="AX2310" s="324">
        <v>2184</v>
      </c>
      <c r="AY2310" s="325">
        <v>294.08</v>
      </c>
      <c r="AZ2310" s="274">
        <f t="shared" si="652"/>
        <v>1.02458</v>
      </c>
      <c r="BA2310" s="326">
        <f t="shared" si="659"/>
        <v>287.02492728727867</v>
      </c>
      <c r="BB2310" s="296" t="str">
        <f t="shared" si="660"/>
        <v/>
      </c>
      <c r="BC2310" t="str">
        <f t="shared" si="653"/>
        <v/>
      </c>
      <c r="BF2310" s="332">
        <v>44992</v>
      </c>
      <c r="BG2310" s="2" t="s">
        <v>115</v>
      </c>
      <c r="BH2310" s="2" t="s">
        <v>134</v>
      </c>
      <c r="BI2310" s="323">
        <v>45017</v>
      </c>
      <c r="BJ2310" s="323">
        <v>45107</v>
      </c>
      <c r="BK2310" s="324">
        <v>2184</v>
      </c>
      <c r="BL2310" s="325">
        <v>112.94</v>
      </c>
      <c r="BM2310" s="274">
        <f t="shared" si="654"/>
        <v>0.99051</v>
      </c>
      <c r="BN2310" s="326">
        <f t="shared" si="661"/>
        <v>114.02206943897588</v>
      </c>
      <c r="BO2310" s="296" t="str">
        <f t="shared" si="662"/>
        <v/>
      </c>
      <c r="BP2310" t="str">
        <f t="shared" si="655"/>
        <v/>
      </c>
      <c r="BR2310" s="332">
        <v>44964</v>
      </c>
      <c r="BS2310" s="2" t="s">
        <v>108</v>
      </c>
      <c r="BT2310" s="2" t="s">
        <v>155</v>
      </c>
      <c r="BU2310" s="323">
        <v>48214</v>
      </c>
      <c r="BV2310" s="323">
        <v>48579</v>
      </c>
      <c r="BW2310" s="324">
        <v>8784</v>
      </c>
      <c r="BX2310" s="325">
        <v>108.89</v>
      </c>
      <c r="BY2310" s="274">
        <f t="shared" si="656"/>
        <v>0.99045000000000005</v>
      </c>
      <c r="BZ2310" s="326">
        <f t="shared" si="663"/>
        <v>109.93992629612802</v>
      </c>
      <c r="CA2310" s="296" t="str">
        <f t="shared" si="664"/>
        <v/>
      </c>
    </row>
    <row r="2311" spans="34:79" x14ac:dyDescent="0.25">
      <c r="AH2311" s="332">
        <v>44602</v>
      </c>
      <c r="AI2311" s="2" t="s">
        <v>108</v>
      </c>
      <c r="AJ2311" s="2" t="s">
        <v>155</v>
      </c>
      <c r="AK2311" s="323">
        <v>48214</v>
      </c>
      <c r="AL2311" s="323">
        <v>48579</v>
      </c>
      <c r="AM2311" s="324">
        <v>8784</v>
      </c>
      <c r="AN2311" s="325">
        <v>85.98</v>
      </c>
      <c r="AO2311" s="274">
        <f t="shared" si="651"/>
        <v>1.0461100000000001</v>
      </c>
      <c r="AP2311" s="326">
        <f t="shared" si="657"/>
        <v>82.190209442601642</v>
      </c>
      <c r="AQ2311" s="296" t="str">
        <f t="shared" si="658"/>
        <v/>
      </c>
      <c r="AS2311" s="332">
        <v>44630</v>
      </c>
      <c r="AT2311" s="2" t="s">
        <v>115</v>
      </c>
      <c r="AU2311" s="2" t="s">
        <v>200</v>
      </c>
      <c r="AV2311" s="323">
        <v>44743</v>
      </c>
      <c r="AW2311" s="323">
        <v>44834</v>
      </c>
      <c r="AX2311" s="324">
        <v>2208</v>
      </c>
      <c r="AY2311" s="325">
        <v>266</v>
      </c>
      <c r="AZ2311" s="274">
        <f t="shared" si="652"/>
        <v>1.02458</v>
      </c>
      <c r="BA2311" s="326">
        <f t="shared" si="659"/>
        <v>259.61857541626813</v>
      </c>
      <c r="BB2311" s="296" t="str">
        <f t="shared" si="660"/>
        <v/>
      </c>
      <c r="BC2311" t="str">
        <f t="shared" si="653"/>
        <v/>
      </c>
      <c r="BF2311" s="332">
        <v>44992</v>
      </c>
      <c r="BG2311" s="2" t="s">
        <v>115</v>
      </c>
      <c r="BH2311" s="2" t="s">
        <v>137</v>
      </c>
      <c r="BI2311" s="323">
        <v>45108</v>
      </c>
      <c r="BJ2311" s="323">
        <v>45199</v>
      </c>
      <c r="BK2311" s="324">
        <v>2208</v>
      </c>
      <c r="BL2311" s="325">
        <v>128.27000000000001</v>
      </c>
      <c r="BM2311" s="274">
        <f t="shared" si="654"/>
        <v>0.99051</v>
      </c>
      <c r="BN2311" s="326">
        <f t="shared" si="661"/>
        <v>129.49894498793552</v>
      </c>
      <c r="BO2311" s="296" t="str">
        <f t="shared" si="662"/>
        <v/>
      </c>
      <c r="BP2311" t="str">
        <f t="shared" si="655"/>
        <v/>
      </c>
      <c r="BR2311" s="332">
        <v>44964</v>
      </c>
      <c r="BS2311" s="2" t="s">
        <v>108</v>
      </c>
      <c r="BT2311" s="2" t="s">
        <v>158</v>
      </c>
      <c r="BU2311" s="323">
        <v>48580</v>
      </c>
      <c r="BV2311" s="323">
        <v>48944</v>
      </c>
      <c r="BW2311" s="324">
        <v>8760</v>
      </c>
      <c r="BX2311" s="325">
        <v>109.15</v>
      </c>
      <c r="BY2311" s="274">
        <f t="shared" si="656"/>
        <v>0.99045000000000005</v>
      </c>
      <c r="BZ2311" s="326">
        <f t="shared" si="663"/>
        <v>110.20243323741734</v>
      </c>
      <c r="CA2311" s="296" t="str">
        <f t="shared" si="664"/>
        <v/>
      </c>
    </row>
    <row r="2312" spans="34:79" x14ac:dyDescent="0.25">
      <c r="AH2312" s="332">
        <v>44601</v>
      </c>
      <c r="AI2312" s="2" t="s">
        <v>108</v>
      </c>
      <c r="AJ2312" s="2" t="s">
        <v>110</v>
      </c>
      <c r="AK2312" s="323">
        <v>44927</v>
      </c>
      <c r="AL2312" s="323">
        <v>45291</v>
      </c>
      <c r="AM2312" s="324">
        <v>8760</v>
      </c>
      <c r="AN2312" s="325">
        <v>140.21</v>
      </c>
      <c r="AO2312" s="274">
        <f t="shared" si="651"/>
        <v>1.0461100000000001</v>
      </c>
      <c r="AP2312" s="326">
        <f t="shared" si="657"/>
        <v>134.02988213476593</v>
      </c>
      <c r="AQ2312" s="296" t="str">
        <f t="shared" si="658"/>
        <v/>
      </c>
      <c r="AS2312" s="332">
        <v>44630</v>
      </c>
      <c r="AT2312" s="2" t="s">
        <v>115</v>
      </c>
      <c r="AU2312" s="2" t="s">
        <v>186</v>
      </c>
      <c r="AV2312" s="323">
        <v>44835</v>
      </c>
      <c r="AW2312" s="323">
        <v>44926</v>
      </c>
      <c r="AX2312" s="324">
        <v>2209</v>
      </c>
      <c r="AY2312" s="325">
        <v>256.89</v>
      </c>
      <c r="AZ2312" s="274">
        <f t="shared" si="652"/>
        <v>1.02458</v>
      </c>
      <c r="BA2312" s="326">
        <f t="shared" si="659"/>
        <v>250.72712721310194</v>
      </c>
      <c r="BB2312" s="296" t="str">
        <f t="shared" si="660"/>
        <v/>
      </c>
      <c r="BC2312" t="str">
        <f t="shared" si="653"/>
        <v/>
      </c>
      <c r="BF2312" s="332">
        <v>44992</v>
      </c>
      <c r="BG2312" s="2" t="s">
        <v>115</v>
      </c>
      <c r="BH2312" s="2" t="s">
        <v>116</v>
      </c>
      <c r="BI2312" s="323">
        <v>45200</v>
      </c>
      <c r="BJ2312" s="323">
        <v>45291</v>
      </c>
      <c r="BK2312" s="324">
        <v>2209</v>
      </c>
      <c r="BL2312" s="325">
        <v>147.71</v>
      </c>
      <c r="BM2312" s="274">
        <f t="shared" si="654"/>
        <v>0.99051</v>
      </c>
      <c r="BN2312" s="326">
        <f t="shared" si="661"/>
        <v>149.12519813025614</v>
      </c>
      <c r="BO2312" s="296">
        <f t="shared" si="662"/>
        <v>149.12519813025614</v>
      </c>
      <c r="BP2312">
        <f t="shared" si="655"/>
        <v>1</v>
      </c>
      <c r="BR2312" s="332">
        <v>44963</v>
      </c>
      <c r="BS2312" s="2" t="s">
        <v>108</v>
      </c>
      <c r="BT2312" s="2" t="s">
        <v>111</v>
      </c>
      <c r="BU2312" s="323">
        <v>45292</v>
      </c>
      <c r="BV2312" s="323">
        <v>45657</v>
      </c>
      <c r="BW2312" s="324">
        <v>8784</v>
      </c>
      <c r="BX2312" s="325">
        <v>173.88</v>
      </c>
      <c r="BY2312" s="274">
        <f t="shared" si="656"/>
        <v>0.99045000000000005</v>
      </c>
      <c r="BZ2312" s="326">
        <f t="shared" si="663"/>
        <v>175.55656519763741</v>
      </c>
      <c r="CA2312" s="296">
        <f t="shared" si="664"/>
        <v>175.55656519763741</v>
      </c>
    </row>
    <row r="2313" spans="34:79" x14ac:dyDescent="0.25">
      <c r="AH2313" s="332">
        <v>44601</v>
      </c>
      <c r="AI2313" s="2" t="s">
        <v>108</v>
      </c>
      <c r="AJ2313" s="2" t="s">
        <v>111</v>
      </c>
      <c r="AK2313" s="323">
        <v>45292</v>
      </c>
      <c r="AL2313" s="323">
        <v>45657</v>
      </c>
      <c r="AM2313" s="324">
        <v>8784</v>
      </c>
      <c r="AN2313" s="325">
        <v>106.5</v>
      </c>
      <c r="AO2313" s="274">
        <f t="shared" si="651"/>
        <v>1.0461100000000001</v>
      </c>
      <c r="AP2313" s="326">
        <f t="shared" si="657"/>
        <v>101.80573744634884</v>
      </c>
      <c r="AQ2313" s="296">
        <f t="shared" si="658"/>
        <v>101.80573744634884</v>
      </c>
      <c r="AS2313" s="332">
        <v>44630</v>
      </c>
      <c r="AT2313" s="2" t="s">
        <v>115</v>
      </c>
      <c r="AU2313" s="2" t="s">
        <v>110</v>
      </c>
      <c r="AV2313" s="323">
        <v>44927</v>
      </c>
      <c r="AW2313" s="323">
        <v>45016</v>
      </c>
      <c r="AX2313" s="324">
        <v>2159</v>
      </c>
      <c r="AY2313" s="325">
        <v>221.83</v>
      </c>
      <c r="AZ2313" s="274">
        <f t="shared" si="652"/>
        <v>1.02458</v>
      </c>
      <c r="BA2313" s="326">
        <f t="shared" si="659"/>
        <v>216.50822776161939</v>
      </c>
      <c r="BB2313" s="296" t="str">
        <f t="shared" si="660"/>
        <v/>
      </c>
      <c r="BC2313" t="str">
        <f t="shared" si="653"/>
        <v/>
      </c>
      <c r="BF2313" s="332">
        <v>44992</v>
      </c>
      <c r="BG2313" s="2" t="s">
        <v>115</v>
      </c>
      <c r="BH2313" s="2" t="s">
        <v>111</v>
      </c>
      <c r="BI2313" s="323">
        <v>45292</v>
      </c>
      <c r="BJ2313" s="323">
        <v>45382</v>
      </c>
      <c r="BK2313" s="324">
        <v>2183</v>
      </c>
      <c r="BL2313" s="325">
        <v>152.22</v>
      </c>
      <c r="BM2313" s="274">
        <f t="shared" si="654"/>
        <v>0.99051</v>
      </c>
      <c r="BN2313" s="326">
        <f t="shared" si="661"/>
        <v>153.67840809280068</v>
      </c>
      <c r="BO2313" s="296">
        <f t="shared" si="662"/>
        <v>153.67840809280068</v>
      </c>
      <c r="BP2313">
        <f t="shared" si="655"/>
        <v>1</v>
      </c>
      <c r="BR2313" s="332">
        <v>44963</v>
      </c>
      <c r="BS2313" s="2" t="s">
        <v>108</v>
      </c>
      <c r="BT2313" s="2" t="s">
        <v>135</v>
      </c>
      <c r="BU2313" s="323">
        <v>45658</v>
      </c>
      <c r="BV2313" s="323">
        <v>46022</v>
      </c>
      <c r="BW2313" s="324">
        <v>8760</v>
      </c>
      <c r="BX2313" s="325">
        <v>138.88</v>
      </c>
      <c r="BY2313" s="274">
        <f t="shared" si="656"/>
        <v>0.99045000000000005</v>
      </c>
      <c r="BZ2313" s="326">
        <f t="shared" si="663"/>
        <v>140.21909233176837</v>
      </c>
      <c r="CA2313" s="296" t="str">
        <f t="shared" si="664"/>
        <v/>
      </c>
    </row>
    <row r="2314" spans="34:79" x14ac:dyDescent="0.25">
      <c r="AH2314" s="332">
        <v>44601</v>
      </c>
      <c r="AI2314" s="2" t="s">
        <v>108</v>
      </c>
      <c r="AJ2314" s="2" t="s">
        <v>135</v>
      </c>
      <c r="AK2314" s="323">
        <v>45658</v>
      </c>
      <c r="AL2314" s="323">
        <v>46022</v>
      </c>
      <c r="AM2314" s="324">
        <v>8760</v>
      </c>
      <c r="AN2314" s="325">
        <v>97.13</v>
      </c>
      <c r="AO2314" s="274">
        <f t="shared" si="651"/>
        <v>1.0461100000000001</v>
      </c>
      <c r="AP2314" s="326">
        <f t="shared" si="657"/>
        <v>92.848744395904816</v>
      </c>
      <c r="AQ2314" s="296" t="str">
        <f t="shared" si="658"/>
        <v/>
      </c>
      <c r="AS2314" s="332">
        <v>44630</v>
      </c>
      <c r="AT2314" s="2" t="s">
        <v>115</v>
      </c>
      <c r="AU2314" s="2" t="s">
        <v>134</v>
      </c>
      <c r="AV2314" s="323">
        <v>45017</v>
      </c>
      <c r="AW2314" s="323">
        <v>45107</v>
      </c>
      <c r="AX2314" s="324">
        <v>2184</v>
      </c>
      <c r="AY2314" s="325">
        <v>156.18</v>
      </c>
      <c r="AZ2314" s="274">
        <f t="shared" si="652"/>
        <v>1.02458</v>
      </c>
      <c r="BA2314" s="326">
        <f t="shared" si="659"/>
        <v>152.43319213726599</v>
      </c>
      <c r="BB2314" s="296" t="str">
        <f t="shared" si="660"/>
        <v/>
      </c>
      <c r="BC2314" t="str">
        <f t="shared" si="653"/>
        <v/>
      </c>
      <c r="BF2314" s="332">
        <v>44992</v>
      </c>
      <c r="BG2314" s="2" t="s">
        <v>115</v>
      </c>
      <c r="BH2314" s="2" t="s">
        <v>117</v>
      </c>
      <c r="BI2314" s="323">
        <v>45383</v>
      </c>
      <c r="BJ2314" s="323">
        <v>45473</v>
      </c>
      <c r="BK2314" s="324">
        <v>2184</v>
      </c>
      <c r="BL2314" s="325">
        <v>120.04</v>
      </c>
      <c r="BM2314" s="274">
        <f t="shared" si="654"/>
        <v>0.99051</v>
      </c>
      <c r="BN2314" s="326">
        <f t="shared" si="661"/>
        <v>121.19009399198393</v>
      </c>
      <c r="BO2314" s="296">
        <f t="shared" si="662"/>
        <v>121.19009399198393</v>
      </c>
      <c r="BP2314">
        <f t="shared" si="655"/>
        <v>1</v>
      </c>
      <c r="BR2314" s="332">
        <v>44963</v>
      </c>
      <c r="BS2314" s="2" t="s">
        <v>108</v>
      </c>
      <c r="BT2314" s="2" t="s">
        <v>138</v>
      </c>
      <c r="BU2314" s="323">
        <v>46023</v>
      </c>
      <c r="BV2314" s="323">
        <v>46387</v>
      </c>
      <c r="BW2314" s="324">
        <v>8760</v>
      </c>
      <c r="BX2314" s="325">
        <v>119.82</v>
      </c>
      <c r="BY2314" s="274">
        <f t="shared" si="656"/>
        <v>0.99045000000000005</v>
      </c>
      <c r="BZ2314" s="326">
        <f t="shared" si="663"/>
        <v>120.97531425109797</v>
      </c>
      <c r="CA2314" s="296" t="str">
        <f t="shared" si="664"/>
        <v/>
      </c>
    </row>
    <row r="2315" spans="34:79" x14ac:dyDescent="0.25">
      <c r="AH2315" s="332">
        <v>44601</v>
      </c>
      <c r="AI2315" s="2" t="s">
        <v>108</v>
      </c>
      <c r="AJ2315" s="2" t="s">
        <v>138</v>
      </c>
      <c r="AK2315" s="323">
        <v>46023</v>
      </c>
      <c r="AL2315" s="323">
        <v>46387</v>
      </c>
      <c r="AM2315" s="324">
        <v>8760</v>
      </c>
      <c r="AN2315" s="325">
        <v>92.78</v>
      </c>
      <c r="AO2315" s="274">
        <f t="shared" si="651"/>
        <v>1.0461100000000001</v>
      </c>
      <c r="AP2315" s="326">
        <f t="shared" si="657"/>
        <v>88.690481880490566</v>
      </c>
      <c r="AQ2315" s="296" t="str">
        <f t="shared" si="658"/>
        <v/>
      </c>
      <c r="AS2315" s="332">
        <v>44630</v>
      </c>
      <c r="AT2315" s="2" t="s">
        <v>115</v>
      </c>
      <c r="AU2315" s="2" t="s">
        <v>137</v>
      </c>
      <c r="AV2315" s="323">
        <v>45108</v>
      </c>
      <c r="AW2315" s="323">
        <v>45199</v>
      </c>
      <c r="AX2315" s="324">
        <v>2208</v>
      </c>
      <c r="AY2315" s="325">
        <v>136.66</v>
      </c>
      <c r="AZ2315" s="274">
        <f t="shared" si="652"/>
        <v>1.02458</v>
      </c>
      <c r="BA2315" s="326">
        <f t="shared" si="659"/>
        <v>133.3814831443128</v>
      </c>
      <c r="BB2315" s="296" t="str">
        <f t="shared" si="660"/>
        <v/>
      </c>
      <c r="BC2315" t="str">
        <f t="shared" si="653"/>
        <v/>
      </c>
      <c r="BF2315" s="332">
        <v>44992</v>
      </c>
      <c r="BG2315" s="2" t="s">
        <v>115</v>
      </c>
      <c r="BH2315" s="2" t="s">
        <v>118</v>
      </c>
      <c r="BI2315" s="323">
        <v>45474</v>
      </c>
      <c r="BJ2315" s="323">
        <v>45565</v>
      </c>
      <c r="BK2315" s="324">
        <v>2208</v>
      </c>
      <c r="BL2315" s="325">
        <v>123.57</v>
      </c>
      <c r="BM2315" s="274">
        <f t="shared" si="654"/>
        <v>0.99051</v>
      </c>
      <c r="BN2315" s="326">
        <f t="shared" si="661"/>
        <v>124.75391465002876</v>
      </c>
      <c r="BO2315" s="296">
        <f t="shared" si="662"/>
        <v>124.75391465002876</v>
      </c>
      <c r="BP2315">
        <f t="shared" si="655"/>
        <v>1</v>
      </c>
      <c r="BR2315" s="332">
        <v>44963</v>
      </c>
      <c r="BS2315" s="2" t="s">
        <v>108</v>
      </c>
      <c r="BT2315" s="2" t="s">
        <v>141</v>
      </c>
      <c r="BU2315" s="323">
        <v>46388</v>
      </c>
      <c r="BV2315" s="323">
        <v>46752</v>
      </c>
      <c r="BW2315" s="324">
        <v>8760</v>
      </c>
      <c r="BX2315" s="325">
        <v>115.38</v>
      </c>
      <c r="BY2315" s="274">
        <f t="shared" si="656"/>
        <v>0.99045000000000005</v>
      </c>
      <c r="BZ2315" s="326">
        <f t="shared" si="663"/>
        <v>116.49250340754202</v>
      </c>
      <c r="CA2315" s="296" t="str">
        <f t="shared" si="664"/>
        <v/>
      </c>
    </row>
    <row r="2316" spans="34:79" x14ac:dyDescent="0.25">
      <c r="AH2316" s="332">
        <v>44601</v>
      </c>
      <c r="AI2316" s="2" t="s">
        <v>108</v>
      </c>
      <c r="AJ2316" s="2" t="s">
        <v>141</v>
      </c>
      <c r="AK2316" s="323">
        <v>46388</v>
      </c>
      <c r="AL2316" s="323">
        <v>46752</v>
      </c>
      <c r="AM2316" s="324">
        <v>8760</v>
      </c>
      <c r="AN2316" s="325">
        <v>91.39</v>
      </c>
      <c r="AO2316" s="274">
        <f t="shared" si="651"/>
        <v>1.0461100000000001</v>
      </c>
      <c r="AP2316" s="326">
        <f t="shared" si="657"/>
        <v>87.36174972039268</v>
      </c>
      <c r="AQ2316" s="296" t="str">
        <f t="shared" si="658"/>
        <v/>
      </c>
      <c r="AS2316" s="332">
        <v>44630</v>
      </c>
      <c r="AT2316" s="2" t="s">
        <v>115</v>
      </c>
      <c r="AU2316" s="2" t="s">
        <v>116</v>
      </c>
      <c r="AV2316" s="323">
        <v>45200</v>
      </c>
      <c r="AW2316" s="323">
        <v>45291</v>
      </c>
      <c r="AX2316" s="324">
        <v>2209</v>
      </c>
      <c r="AY2316" s="325">
        <v>155.03</v>
      </c>
      <c r="AZ2316" s="274">
        <f t="shared" si="652"/>
        <v>1.02458</v>
      </c>
      <c r="BA2316" s="326">
        <f t="shared" si="659"/>
        <v>151.31078100294755</v>
      </c>
      <c r="BB2316" s="296" t="str">
        <f t="shared" si="660"/>
        <v/>
      </c>
      <c r="BC2316">
        <f t="shared" si="653"/>
        <v>1</v>
      </c>
      <c r="BF2316" s="332">
        <v>44992</v>
      </c>
      <c r="BG2316" s="2" t="s">
        <v>115</v>
      </c>
      <c r="BH2316" s="2" t="s">
        <v>140</v>
      </c>
      <c r="BI2316" s="323">
        <v>45566</v>
      </c>
      <c r="BJ2316" s="323">
        <v>45657</v>
      </c>
      <c r="BK2316" s="324">
        <v>2209</v>
      </c>
      <c r="BL2316" s="325">
        <v>147.69</v>
      </c>
      <c r="BM2316" s="274">
        <f t="shared" si="654"/>
        <v>0.99051</v>
      </c>
      <c r="BN2316" s="326">
        <f t="shared" si="661"/>
        <v>149.10500651179694</v>
      </c>
      <c r="BO2316" s="296" t="str">
        <f t="shared" si="662"/>
        <v/>
      </c>
      <c r="BP2316" t="str">
        <f t="shared" si="655"/>
        <v/>
      </c>
      <c r="BR2316" s="332">
        <v>44963</v>
      </c>
      <c r="BS2316" s="2" t="s">
        <v>108</v>
      </c>
      <c r="BT2316" s="2" t="s">
        <v>143</v>
      </c>
      <c r="BU2316" s="323">
        <v>46753</v>
      </c>
      <c r="BV2316" s="323">
        <v>47118</v>
      </c>
      <c r="BW2316" s="324">
        <v>8784</v>
      </c>
      <c r="BX2316" s="325">
        <v>109.12</v>
      </c>
      <c r="BY2316" s="274">
        <f t="shared" si="656"/>
        <v>0.99045000000000005</v>
      </c>
      <c r="BZ2316" s="326">
        <f t="shared" si="663"/>
        <v>110.17214397496087</v>
      </c>
      <c r="CA2316" s="296" t="str">
        <f t="shared" si="664"/>
        <v/>
      </c>
    </row>
    <row r="2317" spans="34:79" x14ac:dyDescent="0.25">
      <c r="AH2317" s="332">
        <v>44601</v>
      </c>
      <c r="AI2317" s="2" t="s">
        <v>108</v>
      </c>
      <c r="AJ2317" s="2" t="s">
        <v>143</v>
      </c>
      <c r="AK2317" s="323">
        <v>46753</v>
      </c>
      <c r="AL2317" s="323">
        <v>47118</v>
      </c>
      <c r="AM2317" s="324">
        <v>8784</v>
      </c>
      <c r="AN2317" s="325">
        <v>89.11</v>
      </c>
      <c r="AO2317" s="274">
        <f t="shared" si="651"/>
        <v>1.0461100000000001</v>
      </c>
      <c r="AP2317" s="326">
        <f t="shared" si="657"/>
        <v>85.182246608865213</v>
      </c>
      <c r="AQ2317" s="296" t="str">
        <f t="shared" si="658"/>
        <v/>
      </c>
      <c r="AS2317" s="332">
        <v>44630</v>
      </c>
      <c r="AT2317" s="2" t="s">
        <v>115</v>
      </c>
      <c r="AU2317" s="2" t="s">
        <v>111</v>
      </c>
      <c r="AV2317" s="323">
        <v>45292</v>
      </c>
      <c r="AW2317" s="323">
        <v>45382</v>
      </c>
      <c r="AX2317" s="324">
        <v>2183</v>
      </c>
      <c r="AY2317" s="325">
        <v>155.53</v>
      </c>
      <c r="AZ2317" s="274">
        <f t="shared" si="652"/>
        <v>1.02458</v>
      </c>
      <c r="BA2317" s="326">
        <f t="shared" si="659"/>
        <v>151.79878584395556</v>
      </c>
      <c r="BB2317" s="296" t="str">
        <f t="shared" si="660"/>
        <v/>
      </c>
      <c r="BC2317">
        <f t="shared" si="653"/>
        <v>1</v>
      </c>
      <c r="BF2317" s="332">
        <v>44992</v>
      </c>
      <c r="BG2317" s="2" t="s">
        <v>115</v>
      </c>
      <c r="BH2317" s="2" t="s">
        <v>135</v>
      </c>
      <c r="BI2317" s="323">
        <v>45658</v>
      </c>
      <c r="BJ2317" s="323">
        <v>45747</v>
      </c>
      <c r="BK2317" s="324">
        <v>2159</v>
      </c>
      <c r="BL2317" s="325">
        <v>143.12</v>
      </c>
      <c r="BM2317" s="274">
        <f t="shared" si="654"/>
        <v>0.99051</v>
      </c>
      <c r="BN2317" s="326">
        <f t="shared" si="661"/>
        <v>144.49122169387488</v>
      </c>
      <c r="BO2317" s="296" t="str">
        <f t="shared" si="662"/>
        <v/>
      </c>
      <c r="BP2317" t="str">
        <f t="shared" si="655"/>
        <v/>
      </c>
      <c r="BR2317" s="332">
        <v>44963</v>
      </c>
      <c r="BS2317" s="2" t="s">
        <v>108</v>
      </c>
      <c r="BT2317" s="2" t="s">
        <v>146</v>
      </c>
      <c r="BU2317" s="323">
        <v>47119</v>
      </c>
      <c r="BV2317" s="323">
        <v>47483</v>
      </c>
      <c r="BW2317" s="324">
        <v>8760</v>
      </c>
      <c r="BX2317" s="325">
        <v>107.62</v>
      </c>
      <c r="BY2317" s="274">
        <f t="shared" si="656"/>
        <v>0.99045000000000005</v>
      </c>
      <c r="BZ2317" s="326">
        <f t="shared" si="663"/>
        <v>108.65768085213791</v>
      </c>
      <c r="CA2317" s="296" t="str">
        <f t="shared" si="664"/>
        <v/>
      </c>
    </row>
    <row r="2318" spans="34:79" x14ac:dyDescent="0.25">
      <c r="AH2318" s="332">
        <v>44601</v>
      </c>
      <c r="AI2318" s="2" t="s">
        <v>108</v>
      </c>
      <c r="AJ2318" s="2" t="s">
        <v>146</v>
      </c>
      <c r="AK2318" s="323">
        <v>47119</v>
      </c>
      <c r="AL2318" s="323">
        <v>47483</v>
      </c>
      <c r="AM2318" s="324">
        <v>8760</v>
      </c>
      <c r="AN2318" s="325">
        <v>88.47</v>
      </c>
      <c r="AO2318" s="274">
        <f t="shared" si="651"/>
        <v>1.0461100000000001</v>
      </c>
      <c r="AP2318" s="326">
        <f t="shared" si="657"/>
        <v>84.570456261769792</v>
      </c>
      <c r="AQ2318" s="296" t="str">
        <f t="shared" si="658"/>
        <v/>
      </c>
      <c r="AS2318" s="332">
        <v>44630</v>
      </c>
      <c r="AT2318" s="2" t="s">
        <v>115</v>
      </c>
      <c r="AU2318" s="2" t="s">
        <v>117</v>
      </c>
      <c r="AV2318" s="323">
        <v>45383</v>
      </c>
      <c r="AW2318" s="323">
        <v>45473</v>
      </c>
      <c r="AX2318" s="324">
        <v>2184</v>
      </c>
      <c r="AY2318" s="325">
        <v>99.89</v>
      </c>
      <c r="AZ2318" s="274">
        <f t="shared" si="652"/>
        <v>1.02458</v>
      </c>
      <c r="BA2318" s="326">
        <f t="shared" si="659"/>
        <v>97.493607136582796</v>
      </c>
      <c r="BB2318" s="296" t="str">
        <f t="shared" si="660"/>
        <v/>
      </c>
      <c r="BC2318">
        <f t="shared" si="653"/>
        <v>1</v>
      </c>
      <c r="BF2318" s="332">
        <v>44992</v>
      </c>
      <c r="BG2318" s="2" t="s">
        <v>115</v>
      </c>
      <c r="BH2318" s="2" t="s">
        <v>145</v>
      </c>
      <c r="BI2318" s="323">
        <v>45748</v>
      </c>
      <c r="BJ2318" s="323">
        <v>45838</v>
      </c>
      <c r="BK2318" s="324">
        <v>2184</v>
      </c>
      <c r="BL2318" s="325">
        <v>98.75</v>
      </c>
      <c r="BM2318" s="274">
        <f t="shared" si="654"/>
        <v>0.99051</v>
      </c>
      <c r="BN2318" s="326">
        <f t="shared" si="661"/>
        <v>99.696116142189382</v>
      </c>
      <c r="BO2318" s="296" t="str">
        <f t="shared" si="662"/>
        <v/>
      </c>
      <c r="BP2318" t="str">
        <f t="shared" si="655"/>
        <v/>
      </c>
      <c r="BR2318" s="332">
        <v>44963</v>
      </c>
      <c r="BS2318" s="2" t="s">
        <v>108</v>
      </c>
      <c r="BT2318" s="2" t="s">
        <v>149</v>
      </c>
      <c r="BU2318" s="323">
        <v>47484</v>
      </c>
      <c r="BV2318" s="323">
        <v>47848</v>
      </c>
      <c r="BW2318" s="324">
        <v>8760</v>
      </c>
      <c r="BX2318" s="325">
        <v>108.21</v>
      </c>
      <c r="BY2318" s="274">
        <f t="shared" si="656"/>
        <v>0.99045000000000005</v>
      </c>
      <c r="BZ2318" s="326">
        <f t="shared" si="663"/>
        <v>109.25336968044827</v>
      </c>
      <c r="CA2318" s="296" t="str">
        <f t="shared" si="664"/>
        <v/>
      </c>
    </row>
    <row r="2319" spans="34:79" x14ac:dyDescent="0.25">
      <c r="AH2319" s="332">
        <v>44601</v>
      </c>
      <c r="AI2319" s="2" t="s">
        <v>108</v>
      </c>
      <c r="AJ2319" s="2" t="s">
        <v>149</v>
      </c>
      <c r="AK2319" s="323">
        <v>47484</v>
      </c>
      <c r="AL2319" s="323">
        <v>47848</v>
      </c>
      <c r="AM2319" s="324">
        <v>8760</v>
      </c>
      <c r="AN2319" s="325">
        <v>87.91</v>
      </c>
      <c r="AO2319" s="274">
        <f t="shared" si="651"/>
        <v>1.0461100000000001</v>
      </c>
      <c r="AP2319" s="326">
        <f t="shared" si="657"/>
        <v>84.03513970806128</v>
      </c>
      <c r="AQ2319" s="296" t="str">
        <f t="shared" si="658"/>
        <v/>
      </c>
      <c r="AS2319" s="332">
        <v>44630</v>
      </c>
      <c r="AT2319" s="2" t="s">
        <v>115</v>
      </c>
      <c r="AU2319" s="2" t="s">
        <v>118</v>
      </c>
      <c r="AV2319" s="323">
        <v>45474</v>
      </c>
      <c r="AW2319" s="323">
        <v>45565</v>
      </c>
      <c r="AX2319" s="324">
        <v>2208</v>
      </c>
      <c r="AY2319" s="325">
        <v>95.41</v>
      </c>
      <c r="AZ2319" s="274">
        <f t="shared" si="652"/>
        <v>1.02458</v>
      </c>
      <c r="BA2319" s="326">
        <f t="shared" si="659"/>
        <v>93.121083761150899</v>
      </c>
      <c r="BB2319" s="296" t="str">
        <f t="shared" si="660"/>
        <v/>
      </c>
      <c r="BC2319">
        <f t="shared" si="653"/>
        <v>1</v>
      </c>
      <c r="BF2319" s="332">
        <v>44992</v>
      </c>
      <c r="BG2319" s="2" t="s">
        <v>115</v>
      </c>
      <c r="BH2319" s="2" t="s">
        <v>148</v>
      </c>
      <c r="BI2319" s="323">
        <v>45839</v>
      </c>
      <c r="BJ2319" s="323">
        <v>45930</v>
      </c>
      <c r="BK2319" s="324">
        <v>2208</v>
      </c>
      <c r="BL2319" s="325">
        <v>97.08</v>
      </c>
      <c r="BM2319" s="274">
        <f t="shared" si="654"/>
        <v>0.99051</v>
      </c>
      <c r="BN2319" s="326">
        <f t="shared" si="661"/>
        <v>98.010116000848043</v>
      </c>
      <c r="BO2319" s="296" t="str">
        <f t="shared" si="662"/>
        <v/>
      </c>
      <c r="BP2319" t="str">
        <f t="shared" si="655"/>
        <v/>
      </c>
      <c r="BR2319" s="332">
        <v>44963</v>
      </c>
      <c r="BS2319" s="2" t="s">
        <v>108</v>
      </c>
      <c r="BT2319" s="2" t="s">
        <v>153</v>
      </c>
      <c r="BU2319" s="323">
        <v>47849</v>
      </c>
      <c r="BV2319" s="323">
        <v>48213</v>
      </c>
      <c r="BW2319" s="324">
        <v>8760</v>
      </c>
      <c r="BX2319" s="325">
        <v>108.44</v>
      </c>
      <c r="BY2319" s="274">
        <f t="shared" si="656"/>
        <v>0.99045000000000005</v>
      </c>
      <c r="BZ2319" s="326">
        <f t="shared" si="663"/>
        <v>109.48558735928113</v>
      </c>
      <c r="CA2319" s="296" t="str">
        <f t="shared" si="664"/>
        <v/>
      </c>
    </row>
    <row r="2320" spans="34:79" x14ac:dyDescent="0.25">
      <c r="AH2320" s="332">
        <v>44601</v>
      </c>
      <c r="AI2320" s="2" t="s">
        <v>108</v>
      </c>
      <c r="AJ2320" s="2" t="s">
        <v>153</v>
      </c>
      <c r="AK2320" s="323">
        <v>47849</v>
      </c>
      <c r="AL2320" s="323">
        <v>48213</v>
      </c>
      <c r="AM2320" s="324">
        <v>8760</v>
      </c>
      <c r="AN2320" s="325">
        <v>87.34</v>
      </c>
      <c r="AO2320" s="274">
        <f t="shared" si="651"/>
        <v>1.0461100000000001</v>
      </c>
      <c r="AP2320" s="326">
        <f t="shared" si="657"/>
        <v>83.490263930179424</v>
      </c>
      <c r="AQ2320" s="296" t="str">
        <f t="shared" si="658"/>
        <v/>
      </c>
      <c r="AS2320" s="332">
        <v>44630</v>
      </c>
      <c r="AT2320" s="2" t="s">
        <v>115</v>
      </c>
      <c r="AU2320" s="2" t="s">
        <v>140</v>
      </c>
      <c r="AV2320" s="323">
        <v>45566</v>
      </c>
      <c r="AW2320" s="323">
        <v>45657</v>
      </c>
      <c r="AX2320" s="324">
        <v>2209</v>
      </c>
      <c r="AY2320" s="325">
        <v>115.83</v>
      </c>
      <c r="AZ2320" s="274">
        <f t="shared" si="652"/>
        <v>1.02458</v>
      </c>
      <c r="BA2320" s="326">
        <f t="shared" si="659"/>
        <v>113.05120146791856</v>
      </c>
      <c r="BB2320" s="296" t="str">
        <f t="shared" si="660"/>
        <v/>
      </c>
      <c r="BC2320" t="str">
        <f t="shared" si="653"/>
        <v/>
      </c>
      <c r="BF2320" s="332">
        <v>44992</v>
      </c>
      <c r="BG2320" s="2" t="s">
        <v>115</v>
      </c>
      <c r="BH2320" s="2" t="s">
        <v>152</v>
      </c>
      <c r="BI2320" s="323">
        <v>45931</v>
      </c>
      <c r="BJ2320" s="323">
        <v>46022</v>
      </c>
      <c r="BK2320" s="324">
        <v>2209</v>
      </c>
      <c r="BL2320" s="325">
        <v>127.69</v>
      </c>
      <c r="BM2320" s="274">
        <f t="shared" si="654"/>
        <v>0.99051</v>
      </c>
      <c r="BN2320" s="326">
        <f t="shared" si="661"/>
        <v>128.91338805261935</v>
      </c>
      <c r="BO2320" s="296" t="str">
        <f t="shared" si="662"/>
        <v/>
      </c>
      <c r="BP2320" t="str">
        <f t="shared" si="655"/>
        <v/>
      </c>
      <c r="BR2320" s="332">
        <v>44963</v>
      </c>
      <c r="BS2320" s="2" t="s">
        <v>108</v>
      </c>
      <c r="BT2320" s="2" t="s">
        <v>155</v>
      </c>
      <c r="BU2320" s="323">
        <v>48214</v>
      </c>
      <c r="BV2320" s="323">
        <v>48579</v>
      </c>
      <c r="BW2320" s="324">
        <v>8784</v>
      </c>
      <c r="BX2320" s="325">
        <v>108.92</v>
      </c>
      <c r="BY2320" s="274">
        <f t="shared" si="656"/>
        <v>0.99045000000000005</v>
      </c>
      <c r="BZ2320" s="326">
        <f t="shared" si="663"/>
        <v>109.97021555858447</v>
      </c>
      <c r="CA2320" s="296" t="str">
        <f t="shared" si="664"/>
        <v/>
      </c>
    </row>
    <row r="2321" spans="34:79" x14ac:dyDescent="0.25">
      <c r="AH2321" s="332">
        <v>44601</v>
      </c>
      <c r="AI2321" s="2" t="s">
        <v>108</v>
      </c>
      <c r="AJ2321" s="2" t="s">
        <v>155</v>
      </c>
      <c r="AK2321" s="323">
        <v>48214</v>
      </c>
      <c r="AL2321" s="323">
        <v>48579</v>
      </c>
      <c r="AM2321" s="324">
        <v>8784</v>
      </c>
      <c r="AN2321" s="325">
        <v>86.76</v>
      </c>
      <c r="AO2321" s="274">
        <f t="shared" si="651"/>
        <v>1.0461100000000001</v>
      </c>
      <c r="AP2321" s="326">
        <f t="shared" si="657"/>
        <v>82.935828928124195</v>
      </c>
      <c r="AQ2321" s="296" t="str">
        <f t="shared" si="658"/>
        <v/>
      </c>
      <c r="AS2321" s="332">
        <v>44629</v>
      </c>
      <c r="AT2321" s="2" t="s">
        <v>115</v>
      </c>
      <c r="AU2321" s="2" t="s">
        <v>201</v>
      </c>
      <c r="AV2321" s="323">
        <v>44652</v>
      </c>
      <c r="AW2321" s="323">
        <v>44742</v>
      </c>
      <c r="AX2321" s="324">
        <v>2184</v>
      </c>
      <c r="AY2321" s="325">
        <v>324.64</v>
      </c>
      <c r="AZ2321" s="274">
        <f t="shared" si="652"/>
        <v>1.02458</v>
      </c>
      <c r="BA2321" s="326">
        <f t="shared" si="659"/>
        <v>316.85178316968904</v>
      </c>
      <c r="BB2321" s="296" t="str">
        <f t="shared" si="660"/>
        <v/>
      </c>
      <c r="BC2321" t="str">
        <f t="shared" si="653"/>
        <v/>
      </c>
      <c r="BF2321" s="332">
        <v>44991</v>
      </c>
      <c r="BG2321" s="2" t="s">
        <v>115</v>
      </c>
      <c r="BH2321" s="2" t="s">
        <v>134</v>
      </c>
      <c r="BI2321" s="323">
        <v>45017</v>
      </c>
      <c r="BJ2321" s="323">
        <v>45107</v>
      </c>
      <c r="BK2321" s="324">
        <v>2184</v>
      </c>
      <c r="BL2321" s="325">
        <v>110.02</v>
      </c>
      <c r="BM2321" s="274">
        <f t="shared" si="654"/>
        <v>0.99051</v>
      </c>
      <c r="BN2321" s="326">
        <f t="shared" si="661"/>
        <v>111.07409314393595</v>
      </c>
      <c r="BO2321" s="296" t="str">
        <f t="shared" si="662"/>
        <v/>
      </c>
      <c r="BP2321" t="str">
        <f t="shared" si="655"/>
        <v/>
      </c>
      <c r="BR2321" s="332">
        <v>44963</v>
      </c>
      <c r="BS2321" s="2" t="s">
        <v>108</v>
      </c>
      <c r="BT2321" s="2" t="s">
        <v>158</v>
      </c>
      <c r="BU2321" s="323">
        <v>48580</v>
      </c>
      <c r="BV2321" s="323">
        <v>48944</v>
      </c>
      <c r="BW2321" s="324">
        <v>8760</v>
      </c>
      <c r="BX2321" s="325">
        <v>109.18</v>
      </c>
      <c r="BY2321" s="274">
        <f t="shared" si="656"/>
        <v>0.99045000000000005</v>
      </c>
      <c r="BZ2321" s="326">
        <f t="shared" si="663"/>
        <v>110.2327224998738</v>
      </c>
      <c r="CA2321" s="296" t="str">
        <f t="shared" si="664"/>
        <v/>
      </c>
    </row>
    <row r="2322" spans="34:79" x14ac:dyDescent="0.25">
      <c r="AH2322" s="332">
        <v>44600</v>
      </c>
      <c r="AI2322" s="2" t="s">
        <v>108</v>
      </c>
      <c r="AJ2322" s="2" t="s">
        <v>110</v>
      </c>
      <c r="AK2322" s="323">
        <v>44927</v>
      </c>
      <c r="AL2322" s="323">
        <v>45291</v>
      </c>
      <c r="AM2322" s="324">
        <v>8760</v>
      </c>
      <c r="AN2322" s="325">
        <v>143.25</v>
      </c>
      <c r="AO2322" s="274">
        <f t="shared" si="651"/>
        <v>1.0461100000000001</v>
      </c>
      <c r="AP2322" s="326">
        <f t="shared" si="657"/>
        <v>136.93588628346922</v>
      </c>
      <c r="AQ2322" s="296" t="str">
        <f t="shared" si="658"/>
        <v/>
      </c>
      <c r="AS2322" s="332">
        <v>44629</v>
      </c>
      <c r="AT2322" s="2" t="s">
        <v>115</v>
      </c>
      <c r="AU2322" s="2" t="s">
        <v>200</v>
      </c>
      <c r="AV2322" s="323">
        <v>44743</v>
      </c>
      <c r="AW2322" s="323">
        <v>44834</v>
      </c>
      <c r="AX2322" s="324">
        <v>2208</v>
      </c>
      <c r="AY2322" s="325">
        <v>293.74</v>
      </c>
      <c r="AZ2322" s="274">
        <f t="shared" si="652"/>
        <v>1.02458</v>
      </c>
      <c r="BA2322" s="326">
        <f t="shared" si="659"/>
        <v>286.69308399539324</v>
      </c>
      <c r="BB2322" s="296" t="str">
        <f t="shared" si="660"/>
        <v/>
      </c>
      <c r="BC2322" t="str">
        <f t="shared" si="653"/>
        <v/>
      </c>
      <c r="BF2322" s="332">
        <v>44991</v>
      </c>
      <c r="BG2322" s="2" t="s">
        <v>115</v>
      </c>
      <c r="BH2322" s="2" t="s">
        <v>137</v>
      </c>
      <c r="BI2322" s="323">
        <v>45108</v>
      </c>
      <c r="BJ2322" s="323">
        <v>45199</v>
      </c>
      <c r="BK2322" s="324">
        <v>2208</v>
      </c>
      <c r="BL2322" s="325">
        <v>125.63</v>
      </c>
      <c r="BM2322" s="274">
        <f t="shared" si="654"/>
        <v>0.99051</v>
      </c>
      <c r="BN2322" s="326">
        <f t="shared" si="661"/>
        <v>126.83365135132406</v>
      </c>
      <c r="BO2322" s="296" t="str">
        <f t="shared" si="662"/>
        <v/>
      </c>
      <c r="BP2322" t="str">
        <f t="shared" si="655"/>
        <v/>
      </c>
      <c r="BR2322" s="332">
        <v>44960</v>
      </c>
      <c r="BS2322" s="2" t="s">
        <v>108</v>
      </c>
      <c r="BT2322" s="2" t="s">
        <v>111</v>
      </c>
      <c r="BU2322" s="323">
        <v>45292</v>
      </c>
      <c r="BV2322" s="323">
        <v>45657</v>
      </c>
      <c r="BW2322" s="324">
        <v>8784</v>
      </c>
      <c r="BX2322" s="325">
        <v>178.83</v>
      </c>
      <c r="BY2322" s="274">
        <f t="shared" si="656"/>
        <v>0.99045000000000005</v>
      </c>
      <c r="BZ2322" s="326">
        <f t="shared" si="663"/>
        <v>180.55429350295321</v>
      </c>
      <c r="CA2322" s="296">
        <f t="shared" si="664"/>
        <v>180.55429350295321</v>
      </c>
    </row>
    <row r="2323" spans="34:79" x14ac:dyDescent="0.25">
      <c r="AH2323" s="332">
        <v>44600</v>
      </c>
      <c r="AI2323" s="2" t="s">
        <v>108</v>
      </c>
      <c r="AJ2323" s="2" t="s">
        <v>111</v>
      </c>
      <c r="AK2323" s="323">
        <v>45292</v>
      </c>
      <c r="AL2323" s="323">
        <v>45657</v>
      </c>
      <c r="AM2323" s="324">
        <v>8784</v>
      </c>
      <c r="AN2323" s="325">
        <v>107</v>
      </c>
      <c r="AO2323" s="274">
        <f t="shared" si="651"/>
        <v>1.0461100000000001</v>
      </c>
      <c r="AP2323" s="326">
        <f t="shared" si="657"/>
        <v>102.28369865501715</v>
      </c>
      <c r="AQ2323" s="296">
        <f t="shared" si="658"/>
        <v>102.28369865501715</v>
      </c>
      <c r="AS2323" s="332">
        <v>44629</v>
      </c>
      <c r="AT2323" s="2" t="s">
        <v>115</v>
      </c>
      <c r="AU2323" s="2" t="s">
        <v>186</v>
      </c>
      <c r="AV2323" s="323">
        <v>44835</v>
      </c>
      <c r="AW2323" s="323">
        <v>44926</v>
      </c>
      <c r="AX2323" s="324">
        <v>2209</v>
      </c>
      <c r="AY2323" s="325">
        <v>286</v>
      </c>
      <c r="AZ2323" s="274">
        <f t="shared" si="652"/>
        <v>1.02458</v>
      </c>
      <c r="BA2323" s="326">
        <f t="shared" si="659"/>
        <v>279.13876905658901</v>
      </c>
      <c r="BB2323" s="296" t="str">
        <f t="shared" si="660"/>
        <v/>
      </c>
      <c r="BC2323" t="str">
        <f t="shared" si="653"/>
        <v/>
      </c>
      <c r="BF2323" s="332">
        <v>44991</v>
      </c>
      <c r="BG2323" s="2" t="s">
        <v>115</v>
      </c>
      <c r="BH2323" s="2" t="s">
        <v>116</v>
      </c>
      <c r="BI2323" s="323">
        <v>45200</v>
      </c>
      <c r="BJ2323" s="323">
        <v>45291</v>
      </c>
      <c r="BK2323" s="324">
        <v>2209</v>
      </c>
      <c r="BL2323" s="325">
        <v>144.93</v>
      </c>
      <c r="BM2323" s="274">
        <f t="shared" si="654"/>
        <v>0.99051</v>
      </c>
      <c r="BN2323" s="326">
        <f t="shared" si="661"/>
        <v>146.31856316443046</v>
      </c>
      <c r="BO2323" s="296">
        <f t="shared" si="662"/>
        <v>146.31856316443046</v>
      </c>
      <c r="BP2323">
        <f t="shared" si="655"/>
        <v>1</v>
      </c>
      <c r="BR2323" s="332">
        <v>44960</v>
      </c>
      <c r="BS2323" s="2" t="s">
        <v>108</v>
      </c>
      <c r="BT2323" s="2" t="s">
        <v>135</v>
      </c>
      <c r="BU2323" s="323">
        <v>45658</v>
      </c>
      <c r="BV2323" s="323">
        <v>46022</v>
      </c>
      <c r="BW2323" s="324">
        <v>8760</v>
      </c>
      <c r="BX2323" s="325">
        <v>142.28</v>
      </c>
      <c r="BY2323" s="274">
        <f t="shared" si="656"/>
        <v>0.99045000000000005</v>
      </c>
      <c r="BZ2323" s="326">
        <f t="shared" si="663"/>
        <v>143.65187541016709</v>
      </c>
      <c r="CA2323" s="296" t="str">
        <f t="shared" si="664"/>
        <v/>
      </c>
    </row>
    <row r="2324" spans="34:79" x14ac:dyDescent="0.25">
      <c r="AH2324" s="332">
        <v>44600</v>
      </c>
      <c r="AI2324" s="2" t="s">
        <v>108</v>
      </c>
      <c r="AJ2324" s="2" t="s">
        <v>135</v>
      </c>
      <c r="AK2324" s="323">
        <v>45658</v>
      </c>
      <c r="AL2324" s="323">
        <v>46022</v>
      </c>
      <c r="AM2324" s="324">
        <v>8760</v>
      </c>
      <c r="AN2324" s="325">
        <v>98.25</v>
      </c>
      <c r="AO2324" s="274">
        <f t="shared" si="651"/>
        <v>1.0461100000000001</v>
      </c>
      <c r="AP2324" s="326">
        <f t="shared" si="657"/>
        <v>93.919377503321826</v>
      </c>
      <c r="AQ2324" s="296" t="str">
        <f t="shared" si="658"/>
        <v/>
      </c>
      <c r="AS2324" s="332">
        <v>44629</v>
      </c>
      <c r="AT2324" s="2" t="s">
        <v>115</v>
      </c>
      <c r="AU2324" s="2" t="s">
        <v>110</v>
      </c>
      <c r="AV2324" s="323">
        <v>44927</v>
      </c>
      <c r="AW2324" s="323">
        <v>45016</v>
      </c>
      <c r="AX2324" s="324">
        <v>2159</v>
      </c>
      <c r="AY2324" s="325">
        <v>246.89</v>
      </c>
      <c r="AZ2324" s="274">
        <f t="shared" si="652"/>
        <v>1.02458</v>
      </c>
      <c r="BA2324" s="326">
        <f t="shared" si="659"/>
        <v>240.96703039294147</v>
      </c>
      <c r="BB2324" s="296" t="str">
        <f t="shared" si="660"/>
        <v/>
      </c>
      <c r="BC2324" t="str">
        <f t="shared" si="653"/>
        <v/>
      </c>
      <c r="BF2324" s="332">
        <v>44991</v>
      </c>
      <c r="BG2324" s="2" t="s">
        <v>115</v>
      </c>
      <c r="BH2324" s="2" t="s">
        <v>111</v>
      </c>
      <c r="BI2324" s="323">
        <v>45292</v>
      </c>
      <c r="BJ2324" s="323">
        <v>45382</v>
      </c>
      <c r="BK2324" s="324">
        <v>2183</v>
      </c>
      <c r="BL2324" s="325">
        <v>150.32</v>
      </c>
      <c r="BM2324" s="274">
        <f t="shared" si="654"/>
        <v>0.99051</v>
      </c>
      <c r="BN2324" s="326">
        <f t="shared" si="661"/>
        <v>151.76020433917881</v>
      </c>
      <c r="BO2324" s="296">
        <f t="shared" si="662"/>
        <v>151.76020433917881</v>
      </c>
      <c r="BP2324">
        <f t="shared" si="655"/>
        <v>1</v>
      </c>
      <c r="BR2324" s="332">
        <v>44960</v>
      </c>
      <c r="BS2324" s="2" t="s">
        <v>108</v>
      </c>
      <c r="BT2324" s="2" t="s">
        <v>138</v>
      </c>
      <c r="BU2324" s="323">
        <v>46023</v>
      </c>
      <c r="BV2324" s="323">
        <v>46387</v>
      </c>
      <c r="BW2324" s="324">
        <v>8760</v>
      </c>
      <c r="BX2324" s="325">
        <v>120.48</v>
      </c>
      <c r="BY2324" s="274">
        <f t="shared" si="656"/>
        <v>0.99045000000000005</v>
      </c>
      <c r="BZ2324" s="326">
        <f t="shared" si="663"/>
        <v>121.64167802514008</v>
      </c>
      <c r="CA2324" s="296" t="str">
        <f t="shared" si="664"/>
        <v/>
      </c>
    </row>
    <row r="2325" spans="34:79" x14ac:dyDescent="0.25">
      <c r="AH2325" s="332">
        <v>44600</v>
      </c>
      <c r="AI2325" s="2" t="s">
        <v>108</v>
      </c>
      <c r="AJ2325" s="2" t="s">
        <v>138</v>
      </c>
      <c r="AK2325" s="323">
        <v>46023</v>
      </c>
      <c r="AL2325" s="323">
        <v>46387</v>
      </c>
      <c r="AM2325" s="324">
        <v>8760</v>
      </c>
      <c r="AN2325" s="325">
        <v>93.2</v>
      </c>
      <c r="AO2325" s="274">
        <f t="shared" si="651"/>
        <v>1.0461100000000001</v>
      </c>
      <c r="AP2325" s="326">
        <f t="shared" si="657"/>
        <v>89.091969295771946</v>
      </c>
      <c r="AQ2325" s="296" t="str">
        <f t="shared" si="658"/>
        <v/>
      </c>
      <c r="AS2325" s="332">
        <v>44629</v>
      </c>
      <c r="AT2325" s="2" t="s">
        <v>115</v>
      </c>
      <c r="AU2325" s="2" t="s">
        <v>134</v>
      </c>
      <c r="AV2325" s="323">
        <v>45017</v>
      </c>
      <c r="AW2325" s="323">
        <v>45107</v>
      </c>
      <c r="AX2325" s="324">
        <v>2184</v>
      </c>
      <c r="AY2325" s="325">
        <v>155.19</v>
      </c>
      <c r="AZ2325" s="274">
        <f t="shared" si="652"/>
        <v>1.02458</v>
      </c>
      <c r="BA2325" s="326">
        <f t="shared" si="659"/>
        <v>151.46694255207009</v>
      </c>
      <c r="BB2325" s="296" t="str">
        <f t="shared" si="660"/>
        <v/>
      </c>
      <c r="BC2325" t="str">
        <f t="shared" si="653"/>
        <v/>
      </c>
      <c r="BF2325" s="332">
        <v>44991</v>
      </c>
      <c r="BG2325" s="2" t="s">
        <v>115</v>
      </c>
      <c r="BH2325" s="2" t="s">
        <v>117</v>
      </c>
      <c r="BI2325" s="323">
        <v>45383</v>
      </c>
      <c r="BJ2325" s="323">
        <v>45473</v>
      </c>
      <c r="BK2325" s="324">
        <v>2184</v>
      </c>
      <c r="BL2325" s="325">
        <v>115.39</v>
      </c>
      <c r="BM2325" s="274">
        <f t="shared" si="654"/>
        <v>0.99051</v>
      </c>
      <c r="BN2325" s="326">
        <f t="shared" si="661"/>
        <v>116.49554270022514</v>
      </c>
      <c r="BO2325" s="296">
        <f t="shared" si="662"/>
        <v>116.49554270022514</v>
      </c>
      <c r="BP2325">
        <f t="shared" si="655"/>
        <v>1</v>
      </c>
      <c r="BR2325" s="332">
        <v>44960</v>
      </c>
      <c r="BS2325" s="2" t="s">
        <v>108</v>
      </c>
      <c r="BT2325" s="2" t="s">
        <v>141</v>
      </c>
      <c r="BU2325" s="323">
        <v>46388</v>
      </c>
      <c r="BV2325" s="323">
        <v>46752</v>
      </c>
      <c r="BW2325" s="324">
        <v>8760</v>
      </c>
      <c r="BX2325" s="325">
        <v>115.28</v>
      </c>
      <c r="BY2325" s="274">
        <f t="shared" si="656"/>
        <v>0.99045000000000005</v>
      </c>
      <c r="BZ2325" s="326">
        <f t="shared" si="663"/>
        <v>116.39153919935383</v>
      </c>
      <c r="CA2325" s="296" t="str">
        <f t="shared" si="664"/>
        <v/>
      </c>
    </row>
    <row r="2326" spans="34:79" x14ac:dyDescent="0.25">
      <c r="AH2326" s="332">
        <v>44600</v>
      </c>
      <c r="AI2326" s="2" t="s">
        <v>108</v>
      </c>
      <c r="AJ2326" s="2" t="s">
        <v>141</v>
      </c>
      <c r="AK2326" s="323">
        <v>46388</v>
      </c>
      <c r="AL2326" s="323">
        <v>46752</v>
      </c>
      <c r="AM2326" s="324">
        <v>8760</v>
      </c>
      <c r="AN2326" s="325">
        <v>91.81</v>
      </c>
      <c r="AO2326" s="274">
        <f t="shared" ref="AO2326:AO2389" si="665">VLOOKUP(CONCATENATE(YEAR(AH2326),"-",MONTH(AH2326)),$A$22:$B$69,2,0)</f>
        <v>1.0461100000000001</v>
      </c>
      <c r="AP2326" s="326">
        <f t="shared" si="657"/>
        <v>87.763237135674061</v>
      </c>
      <c r="AQ2326" s="296" t="str">
        <f t="shared" si="658"/>
        <v/>
      </c>
      <c r="AS2326" s="332">
        <v>44629</v>
      </c>
      <c r="AT2326" s="2" t="s">
        <v>115</v>
      </c>
      <c r="AU2326" s="2" t="s">
        <v>137</v>
      </c>
      <c r="AV2326" s="323">
        <v>45108</v>
      </c>
      <c r="AW2326" s="323">
        <v>45199</v>
      </c>
      <c r="AX2326" s="324">
        <v>2208</v>
      </c>
      <c r="AY2326" s="325">
        <v>136.5</v>
      </c>
      <c r="AZ2326" s="274">
        <f t="shared" ref="AZ2326:AZ2389" si="666">VLOOKUP(CONCATENATE(YEAR(AS2326),"-",MONTH(AS2326)),$A$22:$B$69,2,0)</f>
        <v>1.02458</v>
      </c>
      <c r="BA2326" s="326">
        <f t="shared" si="659"/>
        <v>133.22532159519022</v>
      </c>
      <c r="BB2326" s="296" t="str">
        <f t="shared" si="660"/>
        <v/>
      </c>
      <c r="BC2326" t="str">
        <f t="shared" ref="BC2326:BC2389" si="667">IF(OR(AU2326=AU$16,AU2326=AV$16,AU2326=AW$16,AU2326=AX$16),1,"")</f>
        <v/>
      </c>
      <c r="BF2326" s="332">
        <v>44991</v>
      </c>
      <c r="BG2326" s="2" t="s">
        <v>115</v>
      </c>
      <c r="BH2326" s="2" t="s">
        <v>118</v>
      </c>
      <c r="BI2326" s="323">
        <v>45474</v>
      </c>
      <c r="BJ2326" s="323">
        <v>45565</v>
      </c>
      <c r="BK2326" s="324">
        <v>2208</v>
      </c>
      <c r="BL2326" s="325">
        <v>118.23</v>
      </c>
      <c r="BM2326" s="274">
        <f t="shared" ref="BM2326:BM2389" si="668">VLOOKUP(CONCATENATE(YEAR(BF2326),"-",MONTH(BF2326)),$A$22:$B$69,2,0)</f>
        <v>0.99051</v>
      </c>
      <c r="BN2326" s="326">
        <f t="shared" si="661"/>
        <v>119.36275252142836</v>
      </c>
      <c r="BO2326" s="296">
        <f t="shared" si="662"/>
        <v>119.36275252142836</v>
      </c>
      <c r="BP2326">
        <f t="shared" ref="BP2326:BP2389" si="669">IF(OR(BH2326=BH$16,BH2326=BI$16,BH2326=BJ$16,BH2326=BK$16),1,"")</f>
        <v>1</v>
      </c>
      <c r="BR2326" s="332">
        <v>44960</v>
      </c>
      <c r="BS2326" s="2" t="s">
        <v>108</v>
      </c>
      <c r="BT2326" s="2" t="s">
        <v>143</v>
      </c>
      <c r="BU2326" s="323">
        <v>46753</v>
      </c>
      <c r="BV2326" s="323">
        <v>47118</v>
      </c>
      <c r="BW2326" s="324">
        <v>8784</v>
      </c>
      <c r="BX2326" s="325">
        <v>109.02</v>
      </c>
      <c r="BY2326" s="274">
        <f t="shared" ref="BY2326:BY2389" si="670">VLOOKUP(CONCATENATE(YEAR(BR2326),"-",MONTH(BR2326)),$A$22:$B$69,2,0)</f>
        <v>0.99045000000000005</v>
      </c>
      <c r="BZ2326" s="326">
        <f t="shared" si="663"/>
        <v>110.07117976677267</v>
      </c>
      <c r="CA2326" s="296" t="str">
        <f t="shared" si="664"/>
        <v/>
      </c>
    </row>
    <row r="2327" spans="34:79" x14ac:dyDescent="0.25">
      <c r="AH2327" s="332">
        <v>44600</v>
      </c>
      <c r="AI2327" s="2" t="s">
        <v>108</v>
      </c>
      <c r="AJ2327" s="2" t="s">
        <v>143</v>
      </c>
      <c r="AK2327" s="323">
        <v>46753</v>
      </c>
      <c r="AL2327" s="323">
        <v>47118</v>
      </c>
      <c r="AM2327" s="324">
        <v>8784</v>
      </c>
      <c r="AN2327" s="325">
        <v>89.53</v>
      </c>
      <c r="AO2327" s="274">
        <f t="shared" si="665"/>
        <v>1.0461100000000001</v>
      </c>
      <c r="AP2327" s="326">
        <f t="shared" ref="AP2327:AP2390" si="671">IF(AN2327="","",AN2327/AO2327)</f>
        <v>85.583734024146594</v>
      </c>
      <c r="AQ2327" s="296" t="str">
        <f t="shared" ref="AQ2327:AQ2390" si="672">IF(AND(AH2327&gt;=AJ$19,AH2327&lt;=AK$19,$AJ2327=AQ$16),AP2327,"")</f>
        <v/>
      </c>
      <c r="AS2327" s="332">
        <v>44629</v>
      </c>
      <c r="AT2327" s="2" t="s">
        <v>115</v>
      </c>
      <c r="AU2327" s="2" t="s">
        <v>116</v>
      </c>
      <c r="AV2327" s="323">
        <v>45200</v>
      </c>
      <c r="AW2327" s="323">
        <v>45291</v>
      </c>
      <c r="AX2327" s="324">
        <v>2209</v>
      </c>
      <c r="AY2327" s="325">
        <v>156.5</v>
      </c>
      <c r="AZ2327" s="274">
        <f t="shared" si="666"/>
        <v>1.02458</v>
      </c>
      <c r="BA2327" s="326">
        <f t="shared" ref="BA2327:BA2390" si="673">IF(AY2327="","",AY2327/AZ2327)</f>
        <v>152.74551523551114</v>
      </c>
      <c r="BB2327" s="296" t="str">
        <f t="shared" ref="BB2327:BB2390" si="674">IF(AND(AS2327&gt;=BA$16,AS2327&lt;=BB$16,BC2327=1),BA2327,"")</f>
        <v/>
      </c>
      <c r="BC2327">
        <f t="shared" si="667"/>
        <v>1</v>
      </c>
      <c r="BF2327" s="332">
        <v>44991</v>
      </c>
      <c r="BG2327" s="2" t="s">
        <v>115</v>
      </c>
      <c r="BH2327" s="2" t="s">
        <v>140</v>
      </c>
      <c r="BI2327" s="323">
        <v>45566</v>
      </c>
      <c r="BJ2327" s="323">
        <v>45657</v>
      </c>
      <c r="BK2327" s="324">
        <v>2209</v>
      </c>
      <c r="BL2327" s="325">
        <v>143.99</v>
      </c>
      <c r="BM2327" s="274">
        <f t="shared" si="668"/>
        <v>0.99051</v>
      </c>
      <c r="BN2327" s="326">
        <f t="shared" ref="BN2327:BN2390" si="675">IF(BL2327="","",BL2327/BM2327)</f>
        <v>145.36955709684912</v>
      </c>
      <c r="BO2327" s="296" t="str">
        <f t="shared" ref="BO2327:BO2390" si="676">IF(AND(BF2327&gt;=BH$19,BF2327&lt;=BI$19,BP2327=1),BN2327,"")</f>
        <v/>
      </c>
      <c r="BP2327" t="str">
        <f t="shared" si="669"/>
        <v/>
      </c>
      <c r="BR2327" s="332">
        <v>44960</v>
      </c>
      <c r="BS2327" s="2" t="s">
        <v>108</v>
      </c>
      <c r="BT2327" s="2" t="s">
        <v>146</v>
      </c>
      <c r="BU2327" s="323">
        <v>47119</v>
      </c>
      <c r="BV2327" s="323">
        <v>47483</v>
      </c>
      <c r="BW2327" s="324">
        <v>8760</v>
      </c>
      <c r="BX2327" s="325">
        <v>107.52</v>
      </c>
      <c r="BY2327" s="274">
        <f t="shared" si="670"/>
        <v>0.99045000000000005</v>
      </c>
      <c r="BZ2327" s="326">
        <f t="shared" ref="BZ2327:BZ2390" si="677">IF(BX2327="","",BX2327/BY2327)</f>
        <v>108.55671664394971</v>
      </c>
      <c r="CA2327" s="296" t="str">
        <f t="shared" ref="CA2327:CA2390" si="678">IF(AND(BR2327&gt;=BZ$16,BR2327&lt;=CA$16,BT2327=BT$16),BZ2327,"")</f>
        <v/>
      </c>
    </row>
    <row r="2328" spans="34:79" x14ac:dyDescent="0.25">
      <c r="AH2328" s="332">
        <v>44600</v>
      </c>
      <c r="AI2328" s="2" t="s">
        <v>108</v>
      </c>
      <c r="AJ2328" s="2" t="s">
        <v>146</v>
      </c>
      <c r="AK2328" s="323">
        <v>47119</v>
      </c>
      <c r="AL2328" s="323">
        <v>47483</v>
      </c>
      <c r="AM2328" s="324">
        <v>8760</v>
      </c>
      <c r="AN2328" s="325">
        <v>88.89</v>
      </c>
      <c r="AO2328" s="274">
        <f t="shared" si="665"/>
        <v>1.0461100000000001</v>
      </c>
      <c r="AP2328" s="326">
        <f t="shared" si="671"/>
        <v>84.971943677051158</v>
      </c>
      <c r="AQ2328" s="296" t="str">
        <f t="shared" si="672"/>
        <v/>
      </c>
      <c r="AS2328" s="332">
        <v>44629</v>
      </c>
      <c r="AT2328" s="2" t="s">
        <v>115</v>
      </c>
      <c r="AU2328" s="2" t="s">
        <v>111</v>
      </c>
      <c r="AV2328" s="323">
        <v>45292</v>
      </c>
      <c r="AW2328" s="323">
        <v>45382</v>
      </c>
      <c r="AX2328" s="324">
        <v>2183</v>
      </c>
      <c r="AY2328" s="325">
        <v>162.13</v>
      </c>
      <c r="AZ2328" s="274">
        <f t="shared" si="666"/>
        <v>1.02458</v>
      </c>
      <c r="BA2328" s="326">
        <f t="shared" si="673"/>
        <v>158.24044974526146</v>
      </c>
      <c r="BB2328" s="296" t="str">
        <f t="shared" si="674"/>
        <v/>
      </c>
      <c r="BC2328">
        <f t="shared" si="667"/>
        <v>1</v>
      </c>
      <c r="BF2328" s="332">
        <v>44991</v>
      </c>
      <c r="BG2328" s="2" t="s">
        <v>115</v>
      </c>
      <c r="BH2328" s="2" t="s">
        <v>135</v>
      </c>
      <c r="BI2328" s="323">
        <v>45658</v>
      </c>
      <c r="BJ2328" s="323">
        <v>45747</v>
      </c>
      <c r="BK2328" s="324">
        <v>2159</v>
      </c>
      <c r="BL2328" s="325">
        <v>143.47999999999999</v>
      </c>
      <c r="BM2328" s="274">
        <f t="shared" si="668"/>
        <v>0.99051</v>
      </c>
      <c r="BN2328" s="326">
        <f t="shared" si="675"/>
        <v>144.85467082614005</v>
      </c>
      <c r="BO2328" s="296" t="str">
        <f t="shared" si="676"/>
        <v/>
      </c>
      <c r="BP2328" t="str">
        <f t="shared" si="669"/>
        <v/>
      </c>
      <c r="BR2328" s="332">
        <v>44960</v>
      </c>
      <c r="BS2328" s="2" t="s">
        <v>108</v>
      </c>
      <c r="BT2328" s="2" t="s">
        <v>149</v>
      </c>
      <c r="BU2328" s="323">
        <v>47484</v>
      </c>
      <c r="BV2328" s="323">
        <v>47848</v>
      </c>
      <c r="BW2328" s="324">
        <v>8760</v>
      </c>
      <c r="BX2328" s="325">
        <v>108.11</v>
      </c>
      <c r="BY2328" s="274">
        <f t="shared" si="670"/>
        <v>0.99045000000000005</v>
      </c>
      <c r="BZ2328" s="326">
        <f t="shared" si="677"/>
        <v>109.15240547226007</v>
      </c>
      <c r="CA2328" s="296" t="str">
        <f t="shared" si="678"/>
        <v/>
      </c>
    </row>
    <row r="2329" spans="34:79" x14ac:dyDescent="0.25">
      <c r="AH2329" s="332">
        <v>44600</v>
      </c>
      <c r="AI2329" s="2" t="s">
        <v>108</v>
      </c>
      <c r="AJ2329" s="2" t="s">
        <v>149</v>
      </c>
      <c r="AK2329" s="323">
        <v>47484</v>
      </c>
      <c r="AL2329" s="323">
        <v>47848</v>
      </c>
      <c r="AM2329" s="324">
        <v>8760</v>
      </c>
      <c r="AN2329" s="325">
        <v>88.33</v>
      </c>
      <c r="AO2329" s="274">
        <f t="shared" si="665"/>
        <v>1.0461100000000001</v>
      </c>
      <c r="AP2329" s="326">
        <f t="shared" si="671"/>
        <v>84.43662712334266</v>
      </c>
      <c r="AQ2329" s="296" t="str">
        <f t="shared" si="672"/>
        <v/>
      </c>
      <c r="AS2329" s="332">
        <v>44629</v>
      </c>
      <c r="AT2329" s="2" t="s">
        <v>115</v>
      </c>
      <c r="AU2329" s="2" t="s">
        <v>117</v>
      </c>
      <c r="AV2329" s="323">
        <v>45383</v>
      </c>
      <c r="AW2329" s="323">
        <v>45473</v>
      </c>
      <c r="AX2329" s="324">
        <v>2184</v>
      </c>
      <c r="AY2329" s="325">
        <v>96.57</v>
      </c>
      <c r="AZ2329" s="274">
        <f t="shared" si="666"/>
        <v>1.02458</v>
      </c>
      <c r="BA2329" s="326">
        <f t="shared" si="673"/>
        <v>94.253254992289513</v>
      </c>
      <c r="BB2329" s="296" t="str">
        <f t="shared" si="674"/>
        <v/>
      </c>
      <c r="BC2329">
        <f t="shared" si="667"/>
        <v>1</v>
      </c>
      <c r="BF2329" s="332">
        <v>44991</v>
      </c>
      <c r="BG2329" s="2" t="s">
        <v>115</v>
      </c>
      <c r="BH2329" s="2" t="s">
        <v>145</v>
      </c>
      <c r="BI2329" s="323">
        <v>45748</v>
      </c>
      <c r="BJ2329" s="323">
        <v>45838</v>
      </c>
      <c r="BK2329" s="324">
        <v>2184</v>
      </c>
      <c r="BL2329" s="325">
        <v>95.85</v>
      </c>
      <c r="BM2329" s="274">
        <f t="shared" si="668"/>
        <v>0.99051</v>
      </c>
      <c r="BN2329" s="326">
        <f t="shared" si="675"/>
        <v>96.768331465608625</v>
      </c>
      <c r="BO2329" s="296" t="str">
        <f t="shared" si="676"/>
        <v/>
      </c>
      <c r="BP2329" t="str">
        <f t="shared" si="669"/>
        <v/>
      </c>
      <c r="BR2329" s="332">
        <v>44960</v>
      </c>
      <c r="BS2329" s="2" t="s">
        <v>108</v>
      </c>
      <c r="BT2329" s="2" t="s">
        <v>153</v>
      </c>
      <c r="BU2329" s="323">
        <v>47849</v>
      </c>
      <c r="BV2329" s="323">
        <v>48213</v>
      </c>
      <c r="BW2329" s="324">
        <v>8760</v>
      </c>
      <c r="BX2329" s="325">
        <v>108.34</v>
      </c>
      <c r="BY2329" s="274">
        <f t="shared" si="670"/>
        <v>0.99045000000000005</v>
      </c>
      <c r="BZ2329" s="326">
        <f t="shared" si="677"/>
        <v>109.38462315109294</v>
      </c>
      <c r="CA2329" s="296" t="str">
        <f t="shared" si="678"/>
        <v/>
      </c>
    </row>
    <row r="2330" spans="34:79" x14ac:dyDescent="0.25">
      <c r="AH2330" s="332">
        <v>44600</v>
      </c>
      <c r="AI2330" s="2" t="s">
        <v>108</v>
      </c>
      <c r="AJ2330" s="2" t="s">
        <v>153</v>
      </c>
      <c r="AK2330" s="323">
        <v>47849</v>
      </c>
      <c r="AL2330" s="323">
        <v>48213</v>
      </c>
      <c r="AM2330" s="324">
        <v>8760</v>
      </c>
      <c r="AN2330" s="325">
        <v>87.76</v>
      </c>
      <c r="AO2330" s="274">
        <f t="shared" si="665"/>
        <v>1.0461100000000001</v>
      </c>
      <c r="AP2330" s="326">
        <f t="shared" si="671"/>
        <v>83.891751345460804</v>
      </c>
      <c r="AQ2330" s="296" t="str">
        <f t="shared" si="672"/>
        <v/>
      </c>
      <c r="AS2330" s="332">
        <v>44629</v>
      </c>
      <c r="AT2330" s="2" t="s">
        <v>115</v>
      </c>
      <c r="AU2330" s="2" t="s">
        <v>118</v>
      </c>
      <c r="AV2330" s="323">
        <v>45474</v>
      </c>
      <c r="AW2330" s="323">
        <v>45565</v>
      </c>
      <c r="AX2330" s="324">
        <v>2208</v>
      </c>
      <c r="AY2330" s="325">
        <v>93.24</v>
      </c>
      <c r="AZ2330" s="274">
        <f t="shared" si="666"/>
        <v>1.02458</v>
      </c>
      <c r="BA2330" s="326">
        <f t="shared" si="673"/>
        <v>91.003142751176085</v>
      </c>
      <c r="BB2330" s="296" t="str">
        <f t="shared" si="674"/>
        <v/>
      </c>
      <c r="BC2330">
        <f t="shared" si="667"/>
        <v>1</v>
      </c>
      <c r="BF2330" s="332">
        <v>44991</v>
      </c>
      <c r="BG2330" s="2" t="s">
        <v>115</v>
      </c>
      <c r="BH2330" s="2" t="s">
        <v>148</v>
      </c>
      <c r="BI2330" s="323">
        <v>45839</v>
      </c>
      <c r="BJ2330" s="323">
        <v>45930</v>
      </c>
      <c r="BK2330" s="324">
        <v>2208</v>
      </c>
      <c r="BL2330" s="325">
        <v>96.35</v>
      </c>
      <c r="BM2330" s="274">
        <f t="shared" si="668"/>
        <v>0.99051</v>
      </c>
      <c r="BN2330" s="326">
        <f t="shared" si="675"/>
        <v>97.273121927088056</v>
      </c>
      <c r="BO2330" s="296" t="str">
        <f t="shared" si="676"/>
        <v/>
      </c>
      <c r="BP2330" t="str">
        <f t="shared" si="669"/>
        <v/>
      </c>
      <c r="BR2330" s="332">
        <v>44960</v>
      </c>
      <c r="BS2330" s="2" t="s">
        <v>108</v>
      </c>
      <c r="BT2330" s="2" t="s">
        <v>155</v>
      </c>
      <c r="BU2330" s="323">
        <v>48214</v>
      </c>
      <c r="BV2330" s="323">
        <v>48579</v>
      </c>
      <c r="BW2330" s="324">
        <v>8784</v>
      </c>
      <c r="BX2330" s="325">
        <v>108.82</v>
      </c>
      <c r="BY2330" s="274">
        <f t="shared" si="670"/>
        <v>0.99045000000000005</v>
      </c>
      <c r="BZ2330" s="326">
        <f t="shared" si="677"/>
        <v>109.86925135039627</v>
      </c>
      <c r="CA2330" s="296" t="str">
        <f t="shared" si="678"/>
        <v/>
      </c>
    </row>
    <row r="2331" spans="34:79" x14ac:dyDescent="0.25">
      <c r="AH2331" s="332">
        <v>44600</v>
      </c>
      <c r="AI2331" s="2" t="s">
        <v>108</v>
      </c>
      <c r="AJ2331" s="2" t="s">
        <v>155</v>
      </c>
      <c r="AK2331" s="323">
        <v>48214</v>
      </c>
      <c r="AL2331" s="323">
        <v>48579</v>
      </c>
      <c r="AM2331" s="324">
        <v>8784</v>
      </c>
      <c r="AN2331" s="325">
        <v>87.18</v>
      </c>
      <c r="AO2331" s="274">
        <f t="shared" si="665"/>
        <v>1.0461100000000001</v>
      </c>
      <c r="AP2331" s="326">
        <f t="shared" si="671"/>
        <v>83.337316343405561</v>
      </c>
      <c r="AQ2331" s="296" t="str">
        <f t="shared" si="672"/>
        <v/>
      </c>
      <c r="AS2331" s="332">
        <v>44629</v>
      </c>
      <c r="AT2331" s="2" t="s">
        <v>115</v>
      </c>
      <c r="AU2331" s="2" t="s">
        <v>140</v>
      </c>
      <c r="AV2331" s="323">
        <v>45566</v>
      </c>
      <c r="AW2331" s="323">
        <v>45657</v>
      </c>
      <c r="AX2331" s="324">
        <v>2209</v>
      </c>
      <c r="AY2331" s="325">
        <v>117.36</v>
      </c>
      <c r="AZ2331" s="274">
        <f t="shared" si="666"/>
        <v>1.02458</v>
      </c>
      <c r="BA2331" s="326">
        <f t="shared" si="673"/>
        <v>114.5444962814031</v>
      </c>
      <c r="BB2331" s="296" t="str">
        <f t="shared" si="674"/>
        <v/>
      </c>
      <c r="BC2331" t="str">
        <f t="shared" si="667"/>
        <v/>
      </c>
      <c r="BF2331" s="332">
        <v>44991</v>
      </c>
      <c r="BG2331" s="2" t="s">
        <v>115</v>
      </c>
      <c r="BH2331" s="2" t="s">
        <v>152</v>
      </c>
      <c r="BI2331" s="323">
        <v>45931</v>
      </c>
      <c r="BJ2331" s="323">
        <v>46022</v>
      </c>
      <c r="BK2331" s="324">
        <v>2209</v>
      </c>
      <c r="BL2331" s="325">
        <v>126.15</v>
      </c>
      <c r="BM2331" s="274">
        <f t="shared" si="668"/>
        <v>0.99051</v>
      </c>
      <c r="BN2331" s="326">
        <f t="shared" si="675"/>
        <v>127.35863343126269</v>
      </c>
      <c r="BO2331" s="296" t="str">
        <f t="shared" si="676"/>
        <v/>
      </c>
      <c r="BP2331" t="str">
        <f t="shared" si="669"/>
        <v/>
      </c>
      <c r="BR2331" s="332">
        <v>44960</v>
      </c>
      <c r="BS2331" s="2" t="s">
        <v>108</v>
      </c>
      <c r="BT2331" s="2" t="s">
        <v>158</v>
      </c>
      <c r="BU2331" s="323">
        <v>48580</v>
      </c>
      <c r="BV2331" s="323">
        <v>48944</v>
      </c>
      <c r="BW2331" s="324">
        <v>8760</v>
      </c>
      <c r="BX2331" s="325">
        <v>109.08</v>
      </c>
      <c r="BY2331" s="274">
        <f t="shared" si="670"/>
        <v>0.99045000000000005</v>
      </c>
      <c r="BZ2331" s="326">
        <f t="shared" si="677"/>
        <v>110.13175829168559</v>
      </c>
      <c r="CA2331" s="296" t="str">
        <f t="shared" si="678"/>
        <v/>
      </c>
    </row>
    <row r="2332" spans="34:79" x14ac:dyDescent="0.25">
      <c r="AH2332" s="332">
        <v>44599</v>
      </c>
      <c r="AI2332" s="2" t="s">
        <v>108</v>
      </c>
      <c r="AJ2332" s="2" t="s">
        <v>110</v>
      </c>
      <c r="AK2332" s="323">
        <v>44927</v>
      </c>
      <c r="AL2332" s="323">
        <v>45291</v>
      </c>
      <c r="AM2332" s="324">
        <v>8760</v>
      </c>
      <c r="AN2332" s="325">
        <v>140.4</v>
      </c>
      <c r="AO2332" s="274">
        <f t="shared" si="665"/>
        <v>1.0461100000000001</v>
      </c>
      <c r="AP2332" s="326">
        <f t="shared" si="671"/>
        <v>134.21150739405988</v>
      </c>
      <c r="AQ2332" s="296" t="str">
        <f t="shared" si="672"/>
        <v/>
      </c>
      <c r="AS2332" s="332">
        <v>44628</v>
      </c>
      <c r="AT2332" s="2" t="s">
        <v>115</v>
      </c>
      <c r="AU2332" s="2" t="s">
        <v>201</v>
      </c>
      <c r="AV2332" s="323">
        <v>44652</v>
      </c>
      <c r="AW2332" s="323">
        <v>44742</v>
      </c>
      <c r="AX2332" s="324">
        <v>2184</v>
      </c>
      <c r="AY2332" s="325">
        <v>438.4</v>
      </c>
      <c r="AZ2332" s="274">
        <f t="shared" si="666"/>
        <v>1.02458</v>
      </c>
      <c r="BA2332" s="326">
        <f t="shared" si="673"/>
        <v>427.88264459583434</v>
      </c>
      <c r="BB2332" s="296" t="str">
        <f t="shared" si="674"/>
        <v/>
      </c>
      <c r="BC2332" t="str">
        <f t="shared" si="667"/>
        <v/>
      </c>
      <c r="BF2332" s="332">
        <v>44988</v>
      </c>
      <c r="BG2332" s="2" t="s">
        <v>115</v>
      </c>
      <c r="BH2332" s="2" t="s">
        <v>134</v>
      </c>
      <c r="BI2332" s="323">
        <v>45017</v>
      </c>
      <c r="BJ2332" s="323">
        <v>45107</v>
      </c>
      <c r="BK2332" s="324">
        <v>2184</v>
      </c>
      <c r="BL2332" s="325">
        <v>115.11</v>
      </c>
      <c r="BM2332" s="274">
        <f t="shared" si="668"/>
        <v>0.99051</v>
      </c>
      <c r="BN2332" s="326">
        <f t="shared" si="675"/>
        <v>116.21286004179665</v>
      </c>
      <c r="BO2332" s="296" t="str">
        <f t="shared" si="676"/>
        <v/>
      </c>
      <c r="BP2332" t="str">
        <f t="shared" si="669"/>
        <v/>
      </c>
      <c r="BR2332" s="332">
        <v>44959</v>
      </c>
      <c r="BS2332" s="2" t="s">
        <v>108</v>
      </c>
      <c r="BT2332" s="2" t="s">
        <v>111</v>
      </c>
      <c r="BU2332" s="323">
        <v>45292</v>
      </c>
      <c r="BV2332" s="323">
        <v>45657</v>
      </c>
      <c r="BW2332" s="324">
        <v>8784</v>
      </c>
      <c r="BX2332" s="325">
        <v>178.99</v>
      </c>
      <c r="BY2332" s="274">
        <f t="shared" si="670"/>
        <v>0.99045000000000005</v>
      </c>
      <c r="BZ2332" s="326">
        <f t="shared" si="677"/>
        <v>180.71583623605432</v>
      </c>
      <c r="CA2332" s="296">
        <f t="shared" si="678"/>
        <v>180.71583623605432</v>
      </c>
    </row>
    <row r="2333" spans="34:79" x14ac:dyDescent="0.25">
      <c r="AH2333" s="332">
        <v>44599</v>
      </c>
      <c r="AI2333" s="2" t="s">
        <v>108</v>
      </c>
      <c r="AJ2333" s="2" t="s">
        <v>111</v>
      </c>
      <c r="AK2333" s="323">
        <v>45292</v>
      </c>
      <c r="AL2333" s="323">
        <v>45657</v>
      </c>
      <c r="AM2333" s="324">
        <v>8784</v>
      </c>
      <c r="AN2333" s="325">
        <v>106</v>
      </c>
      <c r="AO2333" s="274">
        <f t="shared" si="665"/>
        <v>1.0461100000000001</v>
      </c>
      <c r="AP2333" s="326">
        <f t="shared" si="671"/>
        <v>101.32777623768054</v>
      </c>
      <c r="AQ2333" s="296">
        <f t="shared" si="672"/>
        <v>101.32777623768054</v>
      </c>
      <c r="AS2333" s="332">
        <v>44628</v>
      </c>
      <c r="AT2333" s="2" t="s">
        <v>115</v>
      </c>
      <c r="AU2333" s="2" t="s">
        <v>200</v>
      </c>
      <c r="AV2333" s="323">
        <v>44743</v>
      </c>
      <c r="AW2333" s="323">
        <v>44834</v>
      </c>
      <c r="AX2333" s="324">
        <v>2208</v>
      </c>
      <c r="AY2333" s="325">
        <v>382.5</v>
      </c>
      <c r="AZ2333" s="274">
        <f t="shared" si="666"/>
        <v>1.02458</v>
      </c>
      <c r="BA2333" s="326">
        <f t="shared" si="673"/>
        <v>373.32370337113741</v>
      </c>
      <c r="BB2333" s="296" t="str">
        <f t="shared" si="674"/>
        <v/>
      </c>
      <c r="BC2333" t="str">
        <f t="shared" si="667"/>
        <v/>
      </c>
      <c r="BF2333" s="332">
        <v>44988</v>
      </c>
      <c r="BG2333" s="2" t="s">
        <v>115</v>
      </c>
      <c r="BH2333" s="2" t="s">
        <v>137</v>
      </c>
      <c r="BI2333" s="323">
        <v>45108</v>
      </c>
      <c r="BJ2333" s="323">
        <v>45199</v>
      </c>
      <c r="BK2333" s="324">
        <v>2208</v>
      </c>
      <c r="BL2333" s="325">
        <v>130.54</v>
      </c>
      <c r="BM2333" s="274">
        <f t="shared" si="668"/>
        <v>0.99051</v>
      </c>
      <c r="BN2333" s="326">
        <f t="shared" si="675"/>
        <v>131.79069368305215</v>
      </c>
      <c r="BO2333" s="296" t="str">
        <f t="shared" si="676"/>
        <v/>
      </c>
      <c r="BP2333" t="str">
        <f t="shared" si="669"/>
        <v/>
      </c>
      <c r="BR2333" s="332">
        <v>44959</v>
      </c>
      <c r="BS2333" s="2" t="s">
        <v>108</v>
      </c>
      <c r="BT2333" s="2" t="s">
        <v>135</v>
      </c>
      <c r="BU2333" s="323">
        <v>45658</v>
      </c>
      <c r="BV2333" s="323">
        <v>46022</v>
      </c>
      <c r="BW2333" s="324">
        <v>8760</v>
      </c>
      <c r="BX2333" s="325">
        <v>143.5</v>
      </c>
      <c r="BY2333" s="274">
        <f t="shared" si="670"/>
        <v>0.99045000000000005</v>
      </c>
      <c r="BZ2333" s="326">
        <f t="shared" si="677"/>
        <v>144.88363875006308</v>
      </c>
      <c r="CA2333" s="296" t="str">
        <f t="shared" si="678"/>
        <v/>
      </c>
    </row>
    <row r="2334" spans="34:79" x14ac:dyDescent="0.25">
      <c r="AH2334" s="332">
        <v>44599</v>
      </c>
      <c r="AI2334" s="2" t="s">
        <v>108</v>
      </c>
      <c r="AJ2334" s="2" t="s">
        <v>135</v>
      </c>
      <c r="AK2334" s="323">
        <v>45658</v>
      </c>
      <c r="AL2334" s="323">
        <v>46022</v>
      </c>
      <c r="AM2334" s="324">
        <v>8760</v>
      </c>
      <c r="AN2334" s="325">
        <v>97.5</v>
      </c>
      <c r="AO2334" s="274">
        <f t="shared" si="665"/>
        <v>1.0461100000000001</v>
      </c>
      <c r="AP2334" s="326">
        <f t="shared" si="671"/>
        <v>93.202435690319362</v>
      </c>
      <c r="AQ2334" s="296" t="str">
        <f t="shared" si="672"/>
        <v/>
      </c>
      <c r="AS2334" s="332">
        <v>44628</v>
      </c>
      <c r="AT2334" s="2" t="s">
        <v>115</v>
      </c>
      <c r="AU2334" s="2" t="s">
        <v>186</v>
      </c>
      <c r="AV2334" s="323">
        <v>44835</v>
      </c>
      <c r="AW2334" s="323">
        <v>44926</v>
      </c>
      <c r="AX2334" s="324">
        <v>2209</v>
      </c>
      <c r="AY2334" s="325">
        <v>348</v>
      </c>
      <c r="AZ2334" s="274">
        <f t="shared" si="666"/>
        <v>1.02458</v>
      </c>
      <c r="BA2334" s="326">
        <f t="shared" si="673"/>
        <v>339.65136934158386</v>
      </c>
      <c r="BB2334" s="296" t="str">
        <f t="shared" si="674"/>
        <v/>
      </c>
      <c r="BC2334" t="str">
        <f t="shared" si="667"/>
        <v/>
      </c>
      <c r="BF2334" s="332">
        <v>44988</v>
      </c>
      <c r="BG2334" s="2" t="s">
        <v>115</v>
      </c>
      <c r="BH2334" s="2" t="s">
        <v>116</v>
      </c>
      <c r="BI2334" s="323">
        <v>45200</v>
      </c>
      <c r="BJ2334" s="323">
        <v>45291</v>
      </c>
      <c r="BK2334" s="324">
        <v>2209</v>
      </c>
      <c r="BL2334" s="325">
        <v>149.54</v>
      </c>
      <c r="BM2334" s="274">
        <f t="shared" si="668"/>
        <v>0.99051</v>
      </c>
      <c r="BN2334" s="326">
        <f t="shared" si="675"/>
        <v>150.97273121927088</v>
      </c>
      <c r="BO2334" s="296">
        <f t="shared" si="676"/>
        <v>150.97273121927088</v>
      </c>
      <c r="BP2334">
        <f t="shared" si="669"/>
        <v>1</v>
      </c>
      <c r="BR2334" s="332">
        <v>44959</v>
      </c>
      <c r="BS2334" s="2" t="s">
        <v>108</v>
      </c>
      <c r="BT2334" s="2" t="s">
        <v>138</v>
      </c>
      <c r="BU2334" s="323">
        <v>46023</v>
      </c>
      <c r="BV2334" s="323">
        <v>46387</v>
      </c>
      <c r="BW2334" s="324">
        <v>8760</v>
      </c>
      <c r="BX2334" s="325">
        <v>119.33</v>
      </c>
      <c r="BY2334" s="274">
        <f t="shared" si="670"/>
        <v>0.99045000000000005</v>
      </c>
      <c r="BZ2334" s="326">
        <f t="shared" si="677"/>
        <v>120.48058963097581</v>
      </c>
      <c r="CA2334" s="296" t="str">
        <f t="shared" si="678"/>
        <v/>
      </c>
    </row>
    <row r="2335" spans="34:79" x14ac:dyDescent="0.25">
      <c r="AH2335" s="332">
        <v>44599</v>
      </c>
      <c r="AI2335" s="2" t="s">
        <v>108</v>
      </c>
      <c r="AJ2335" s="2" t="s">
        <v>138</v>
      </c>
      <c r="AK2335" s="323">
        <v>46023</v>
      </c>
      <c r="AL2335" s="323">
        <v>46387</v>
      </c>
      <c r="AM2335" s="324">
        <v>8760</v>
      </c>
      <c r="AN2335" s="325">
        <v>92.13</v>
      </c>
      <c r="AO2335" s="274">
        <f t="shared" si="665"/>
        <v>1.0461100000000001</v>
      </c>
      <c r="AP2335" s="326">
        <f t="shared" si="671"/>
        <v>88.069132309221771</v>
      </c>
      <c r="AQ2335" s="296" t="str">
        <f t="shared" si="672"/>
        <v/>
      </c>
      <c r="AS2335" s="332">
        <v>44628</v>
      </c>
      <c r="AT2335" s="2" t="s">
        <v>115</v>
      </c>
      <c r="AU2335" s="2" t="s">
        <v>110</v>
      </c>
      <c r="AV2335" s="323">
        <v>44927</v>
      </c>
      <c r="AW2335" s="323">
        <v>45016</v>
      </c>
      <c r="AX2335" s="324">
        <v>2159</v>
      </c>
      <c r="AY2335" s="325">
        <v>267.54000000000002</v>
      </c>
      <c r="AZ2335" s="274">
        <f t="shared" si="666"/>
        <v>1.02458</v>
      </c>
      <c r="BA2335" s="326">
        <f t="shared" si="673"/>
        <v>261.12163032657287</v>
      </c>
      <c r="BB2335" s="296" t="str">
        <f t="shared" si="674"/>
        <v/>
      </c>
      <c r="BC2335" t="str">
        <f t="shared" si="667"/>
        <v/>
      </c>
      <c r="BF2335" s="332">
        <v>44988</v>
      </c>
      <c r="BG2335" s="2" t="s">
        <v>115</v>
      </c>
      <c r="BH2335" s="2" t="s">
        <v>111</v>
      </c>
      <c r="BI2335" s="323">
        <v>45292</v>
      </c>
      <c r="BJ2335" s="323">
        <v>45382</v>
      </c>
      <c r="BK2335" s="324">
        <v>2183</v>
      </c>
      <c r="BL2335" s="325">
        <v>155.06</v>
      </c>
      <c r="BM2335" s="274">
        <f t="shared" si="668"/>
        <v>0.99051</v>
      </c>
      <c r="BN2335" s="326">
        <f t="shared" si="675"/>
        <v>156.54561791400391</v>
      </c>
      <c r="BO2335" s="296">
        <f t="shared" si="676"/>
        <v>156.54561791400391</v>
      </c>
      <c r="BP2335">
        <f t="shared" si="669"/>
        <v>1</v>
      </c>
      <c r="BR2335" s="332">
        <v>44959</v>
      </c>
      <c r="BS2335" s="2" t="s">
        <v>108</v>
      </c>
      <c r="BT2335" s="2" t="s">
        <v>141</v>
      </c>
      <c r="BU2335" s="323">
        <v>46388</v>
      </c>
      <c r="BV2335" s="323">
        <v>46752</v>
      </c>
      <c r="BW2335" s="324">
        <v>8760</v>
      </c>
      <c r="BX2335" s="325">
        <v>114.83</v>
      </c>
      <c r="BY2335" s="274">
        <f t="shared" si="670"/>
        <v>0.99045000000000005</v>
      </c>
      <c r="BZ2335" s="326">
        <f t="shared" si="677"/>
        <v>115.93720026250693</v>
      </c>
      <c r="CA2335" s="296" t="str">
        <f t="shared" si="678"/>
        <v/>
      </c>
    </row>
    <row r="2336" spans="34:79" x14ac:dyDescent="0.25">
      <c r="AH2336" s="332">
        <v>44599</v>
      </c>
      <c r="AI2336" s="2" t="s">
        <v>108</v>
      </c>
      <c r="AJ2336" s="2" t="s">
        <v>141</v>
      </c>
      <c r="AK2336" s="323">
        <v>46388</v>
      </c>
      <c r="AL2336" s="323">
        <v>46752</v>
      </c>
      <c r="AM2336" s="324">
        <v>8760</v>
      </c>
      <c r="AN2336" s="325">
        <v>90.74</v>
      </c>
      <c r="AO2336" s="274">
        <f t="shared" si="665"/>
        <v>1.0461100000000001</v>
      </c>
      <c r="AP2336" s="326">
        <f t="shared" si="671"/>
        <v>86.740400149123886</v>
      </c>
      <c r="AQ2336" s="296" t="str">
        <f t="shared" si="672"/>
        <v/>
      </c>
      <c r="AS2336" s="332">
        <v>44628</v>
      </c>
      <c r="AT2336" s="2" t="s">
        <v>115</v>
      </c>
      <c r="AU2336" s="2" t="s">
        <v>134</v>
      </c>
      <c r="AV2336" s="323">
        <v>45017</v>
      </c>
      <c r="AW2336" s="323">
        <v>45107</v>
      </c>
      <c r="AX2336" s="324">
        <v>2184</v>
      </c>
      <c r="AY2336" s="325">
        <v>166.51</v>
      </c>
      <c r="AZ2336" s="274">
        <f t="shared" si="666"/>
        <v>1.02458</v>
      </c>
      <c r="BA2336" s="326">
        <f t="shared" si="673"/>
        <v>162.51537215249175</v>
      </c>
      <c r="BB2336" s="296" t="str">
        <f t="shared" si="674"/>
        <v/>
      </c>
      <c r="BC2336" t="str">
        <f t="shared" si="667"/>
        <v/>
      </c>
      <c r="BF2336" s="332">
        <v>44988</v>
      </c>
      <c r="BG2336" s="2" t="s">
        <v>115</v>
      </c>
      <c r="BH2336" s="2" t="s">
        <v>117</v>
      </c>
      <c r="BI2336" s="323">
        <v>45383</v>
      </c>
      <c r="BJ2336" s="323">
        <v>45473</v>
      </c>
      <c r="BK2336" s="324">
        <v>2184</v>
      </c>
      <c r="BL2336" s="325">
        <v>120.62</v>
      </c>
      <c r="BM2336" s="274">
        <f t="shared" si="668"/>
        <v>0.99051</v>
      </c>
      <c r="BN2336" s="326">
        <f t="shared" si="675"/>
        <v>121.77565092730008</v>
      </c>
      <c r="BO2336" s="296">
        <f t="shared" si="676"/>
        <v>121.77565092730008</v>
      </c>
      <c r="BP2336">
        <f t="shared" si="669"/>
        <v>1</v>
      </c>
      <c r="BR2336" s="332">
        <v>44959</v>
      </c>
      <c r="BS2336" s="2" t="s">
        <v>108</v>
      </c>
      <c r="BT2336" s="2" t="s">
        <v>143</v>
      </c>
      <c r="BU2336" s="323">
        <v>46753</v>
      </c>
      <c r="BV2336" s="323">
        <v>47118</v>
      </c>
      <c r="BW2336" s="324">
        <v>8784</v>
      </c>
      <c r="BX2336" s="325">
        <v>108.57</v>
      </c>
      <c r="BY2336" s="274">
        <f t="shared" si="670"/>
        <v>0.99045000000000005</v>
      </c>
      <c r="BZ2336" s="326">
        <f t="shared" si="677"/>
        <v>109.61684082992578</v>
      </c>
      <c r="CA2336" s="296" t="str">
        <f t="shared" si="678"/>
        <v/>
      </c>
    </row>
    <row r="2337" spans="34:79" x14ac:dyDescent="0.25">
      <c r="AH2337" s="332">
        <v>44599</v>
      </c>
      <c r="AI2337" s="2" t="s">
        <v>108</v>
      </c>
      <c r="AJ2337" s="2" t="s">
        <v>143</v>
      </c>
      <c r="AK2337" s="323">
        <v>46753</v>
      </c>
      <c r="AL2337" s="323">
        <v>47118</v>
      </c>
      <c r="AM2337" s="324">
        <v>8784</v>
      </c>
      <c r="AN2337" s="325">
        <v>88.46</v>
      </c>
      <c r="AO2337" s="274">
        <f t="shared" si="665"/>
        <v>1.0461100000000001</v>
      </c>
      <c r="AP2337" s="326">
        <f t="shared" si="671"/>
        <v>84.560897037596419</v>
      </c>
      <c r="AQ2337" s="296" t="str">
        <f t="shared" si="672"/>
        <v/>
      </c>
      <c r="AS2337" s="332">
        <v>44628</v>
      </c>
      <c r="AT2337" s="2" t="s">
        <v>115</v>
      </c>
      <c r="AU2337" s="2" t="s">
        <v>137</v>
      </c>
      <c r="AV2337" s="323">
        <v>45108</v>
      </c>
      <c r="AW2337" s="323">
        <v>45199</v>
      </c>
      <c r="AX2337" s="324">
        <v>2208</v>
      </c>
      <c r="AY2337" s="325">
        <v>148</v>
      </c>
      <c r="AZ2337" s="274">
        <f t="shared" si="666"/>
        <v>1.02458</v>
      </c>
      <c r="BA2337" s="326">
        <f t="shared" si="673"/>
        <v>144.44943293837474</v>
      </c>
      <c r="BB2337" s="296" t="str">
        <f t="shared" si="674"/>
        <v/>
      </c>
      <c r="BC2337" t="str">
        <f t="shared" si="667"/>
        <v/>
      </c>
      <c r="BF2337" s="332">
        <v>44988</v>
      </c>
      <c r="BG2337" s="2" t="s">
        <v>115</v>
      </c>
      <c r="BH2337" s="2" t="s">
        <v>118</v>
      </c>
      <c r="BI2337" s="323">
        <v>45474</v>
      </c>
      <c r="BJ2337" s="323">
        <v>45565</v>
      </c>
      <c r="BK2337" s="324">
        <v>2208</v>
      </c>
      <c r="BL2337" s="325">
        <v>123.63</v>
      </c>
      <c r="BM2337" s="274">
        <f t="shared" si="668"/>
        <v>0.99051</v>
      </c>
      <c r="BN2337" s="326">
        <f t="shared" si="675"/>
        <v>124.8144895054063</v>
      </c>
      <c r="BO2337" s="296">
        <f t="shared" si="676"/>
        <v>124.8144895054063</v>
      </c>
      <c r="BP2337">
        <f t="shared" si="669"/>
        <v>1</v>
      </c>
      <c r="BR2337" s="332">
        <v>44959</v>
      </c>
      <c r="BS2337" s="2" t="s">
        <v>108</v>
      </c>
      <c r="BT2337" s="2" t="s">
        <v>146</v>
      </c>
      <c r="BU2337" s="323">
        <v>47119</v>
      </c>
      <c r="BV2337" s="323">
        <v>47483</v>
      </c>
      <c r="BW2337" s="324">
        <v>8760</v>
      </c>
      <c r="BX2337" s="325">
        <v>107.07</v>
      </c>
      <c r="BY2337" s="274">
        <f t="shared" si="670"/>
        <v>0.99045000000000005</v>
      </c>
      <c r="BZ2337" s="326">
        <f t="shared" si="677"/>
        <v>108.10237770710282</v>
      </c>
      <c r="CA2337" s="296" t="str">
        <f t="shared" si="678"/>
        <v/>
      </c>
    </row>
    <row r="2338" spans="34:79" x14ac:dyDescent="0.25">
      <c r="AH2338" s="332">
        <v>44599</v>
      </c>
      <c r="AI2338" s="2" t="s">
        <v>108</v>
      </c>
      <c r="AJ2338" s="2" t="s">
        <v>146</v>
      </c>
      <c r="AK2338" s="323">
        <v>47119</v>
      </c>
      <c r="AL2338" s="323">
        <v>47483</v>
      </c>
      <c r="AM2338" s="324">
        <v>8760</v>
      </c>
      <c r="AN2338" s="325">
        <v>87.82</v>
      </c>
      <c r="AO2338" s="274">
        <f t="shared" si="665"/>
        <v>1.0461100000000001</v>
      </c>
      <c r="AP2338" s="326">
        <f t="shared" si="671"/>
        <v>83.949106690500983</v>
      </c>
      <c r="AQ2338" s="296" t="str">
        <f t="shared" si="672"/>
        <v/>
      </c>
      <c r="AS2338" s="332">
        <v>44628</v>
      </c>
      <c r="AT2338" s="2" t="s">
        <v>115</v>
      </c>
      <c r="AU2338" s="2" t="s">
        <v>116</v>
      </c>
      <c r="AV2338" s="323">
        <v>45200</v>
      </c>
      <c r="AW2338" s="323">
        <v>45291</v>
      </c>
      <c r="AX2338" s="324">
        <v>2209</v>
      </c>
      <c r="AY2338" s="325">
        <v>168.08</v>
      </c>
      <c r="AZ2338" s="274">
        <f t="shared" si="666"/>
        <v>1.02458</v>
      </c>
      <c r="BA2338" s="326">
        <f t="shared" si="673"/>
        <v>164.04770735325695</v>
      </c>
      <c r="BB2338" s="296" t="str">
        <f t="shared" si="674"/>
        <v/>
      </c>
      <c r="BC2338">
        <f t="shared" si="667"/>
        <v>1</v>
      </c>
      <c r="BF2338" s="332">
        <v>44988</v>
      </c>
      <c r="BG2338" s="2" t="s">
        <v>115</v>
      </c>
      <c r="BH2338" s="2" t="s">
        <v>140</v>
      </c>
      <c r="BI2338" s="323">
        <v>45566</v>
      </c>
      <c r="BJ2338" s="323">
        <v>45657</v>
      </c>
      <c r="BK2338" s="324">
        <v>2209</v>
      </c>
      <c r="BL2338" s="325">
        <v>151.57</v>
      </c>
      <c r="BM2338" s="274">
        <f t="shared" si="668"/>
        <v>0.99051</v>
      </c>
      <c r="BN2338" s="326">
        <f t="shared" si="675"/>
        <v>153.0221804928774</v>
      </c>
      <c r="BO2338" s="296" t="str">
        <f t="shared" si="676"/>
        <v/>
      </c>
      <c r="BP2338" t="str">
        <f t="shared" si="669"/>
        <v/>
      </c>
      <c r="BR2338" s="332">
        <v>44959</v>
      </c>
      <c r="BS2338" s="2" t="s">
        <v>108</v>
      </c>
      <c r="BT2338" s="2" t="s">
        <v>149</v>
      </c>
      <c r="BU2338" s="323">
        <v>47484</v>
      </c>
      <c r="BV2338" s="323">
        <v>47848</v>
      </c>
      <c r="BW2338" s="324">
        <v>8760</v>
      </c>
      <c r="BX2338" s="325">
        <v>107.66</v>
      </c>
      <c r="BY2338" s="274">
        <f t="shared" si="670"/>
        <v>0.99045000000000005</v>
      </c>
      <c r="BZ2338" s="326">
        <f t="shared" si="677"/>
        <v>108.69806653541319</v>
      </c>
      <c r="CA2338" s="296" t="str">
        <f t="shared" si="678"/>
        <v/>
      </c>
    </row>
    <row r="2339" spans="34:79" x14ac:dyDescent="0.25">
      <c r="AH2339" s="332">
        <v>44599</v>
      </c>
      <c r="AI2339" s="2" t="s">
        <v>108</v>
      </c>
      <c r="AJ2339" s="2" t="s">
        <v>149</v>
      </c>
      <c r="AK2339" s="323">
        <v>47484</v>
      </c>
      <c r="AL2339" s="323">
        <v>47848</v>
      </c>
      <c r="AM2339" s="324">
        <v>8760</v>
      </c>
      <c r="AN2339" s="325">
        <v>87.26</v>
      </c>
      <c r="AO2339" s="274">
        <f t="shared" si="665"/>
        <v>1.0461100000000001</v>
      </c>
      <c r="AP2339" s="326">
        <f t="shared" si="671"/>
        <v>83.4137901367925</v>
      </c>
      <c r="AQ2339" s="296" t="str">
        <f t="shared" si="672"/>
        <v/>
      </c>
      <c r="AS2339" s="332">
        <v>44628</v>
      </c>
      <c r="AT2339" s="2" t="s">
        <v>115</v>
      </c>
      <c r="AU2339" s="2" t="s">
        <v>111</v>
      </c>
      <c r="AV2339" s="323">
        <v>45292</v>
      </c>
      <c r="AW2339" s="323">
        <v>45382</v>
      </c>
      <c r="AX2339" s="324">
        <v>2183</v>
      </c>
      <c r="AY2339" s="325">
        <v>165.91</v>
      </c>
      <c r="AZ2339" s="274">
        <f t="shared" si="666"/>
        <v>1.02458</v>
      </c>
      <c r="BA2339" s="326">
        <f t="shared" si="673"/>
        <v>161.92976634328213</v>
      </c>
      <c r="BB2339" s="296" t="str">
        <f t="shared" si="674"/>
        <v/>
      </c>
      <c r="BC2339">
        <f t="shared" si="667"/>
        <v>1</v>
      </c>
      <c r="BF2339" s="332">
        <v>44988</v>
      </c>
      <c r="BG2339" s="2" t="s">
        <v>115</v>
      </c>
      <c r="BH2339" s="2" t="s">
        <v>135</v>
      </c>
      <c r="BI2339" s="323">
        <v>45658</v>
      </c>
      <c r="BJ2339" s="323">
        <v>45747</v>
      </c>
      <c r="BK2339" s="324">
        <v>2159</v>
      </c>
      <c r="BL2339" s="325">
        <v>147.83000000000001</v>
      </c>
      <c r="BM2339" s="274">
        <f t="shared" si="668"/>
        <v>0.99051</v>
      </c>
      <c r="BN2339" s="326">
        <f t="shared" si="675"/>
        <v>149.24634784101121</v>
      </c>
      <c r="BO2339" s="296" t="str">
        <f t="shared" si="676"/>
        <v/>
      </c>
      <c r="BP2339" t="str">
        <f t="shared" si="669"/>
        <v/>
      </c>
      <c r="BR2339" s="332">
        <v>44959</v>
      </c>
      <c r="BS2339" s="2" t="s">
        <v>108</v>
      </c>
      <c r="BT2339" s="2" t="s">
        <v>153</v>
      </c>
      <c r="BU2339" s="323">
        <v>47849</v>
      </c>
      <c r="BV2339" s="323">
        <v>48213</v>
      </c>
      <c r="BW2339" s="324">
        <v>8760</v>
      </c>
      <c r="BX2339" s="325">
        <v>107.89</v>
      </c>
      <c r="BY2339" s="274">
        <f t="shared" si="670"/>
        <v>0.99045000000000005</v>
      </c>
      <c r="BZ2339" s="326">
        <f t="shared" si="677"/>
        <v>108.93028421424604</v>
      </c>
      <c r="CA2339" s="296" t="str">
        <f t="shared" si="678"/>
        <v/>
      </c>
    </row>
    <row r="2340" spans="34:79" x14ac:dyDescent="0.25">
      <c r="AH2340" s="332">
        <v>44599</v>
      </c>
      <c r="AI2340" s="2" t="s">
        <v>108</v>
      </c>
      <c r="AJ2340" s="2" t="s">
        <v>153</v>
      </c>
      <c r="AK2340" s="323">
        <v>47849</v>
      </c>
      <c r="AL2340" s="323">
        <v>48213</v>
      </c>
      <c r="AM2340" s="324">
        <v>8760</v>
      </c>
      <c r="AN2340" s="325">
        <v>86.69</v>
      </c>
      <c r="AO2340" s="274">
        <f t="shared" si="665"/>
        <v>1.0461100000000001</v>
      </c>
      <c r="AP2340" s="326">
        <f t="shared" si="671"/>
        <v>82.868914358910615</v>
      </c>
      <c r="AQ2340" s="296" t="str">
        <f t="shared" si="672"/>
        <v/>
      </c>
      <c r="AS2340" s="332">
        <v>44628</v>
      </c>
      <c r="AT2340" s="2" t="s">
        <v>115</v>
      </c>
      <c r="AU2340" s="2" t="s">
        <v>117</v>
      </c>
      <c r="AV2340" s="323">
        <v>45383</v>
      </c>
      <c r="AW2340" s="323">
        <v>45473</v>
      </c>
      <c r="AX2340" s="324">
        <v>2184</v>
      </c>
      <c r="AY2340" s="325">
        <v>97.16</v>
      </c>
      <c r="AZ2340" s="274">
        <f t="shared" si="666"/>
        <v>1.02458</v>
      </c>
      <c r="BA2340" s="326">
        <f t="shared" si="673"/>
        <v>94.829100704678979</v>
      </c>
      <c r="BB2340" s="296" t="str">
        <f t="shared" si="674"/>
        <v/>
      </c>
      <c r="BC2340">
        <f t="shared" si="667"/>
        <v>1</v>
      </c>
      <c r="BF2340" s="332">
        <v>44988</v>
      </c>
      <c r="BG2340" s="2" t="s">
        <v>115</v>
      </c>
      <c r="BH2340" s="2" t="s">
        <v>145</v>
      </c>
      <c r="BI2340" s="323">
        <v>45748</v>
      </c>
      <c r="BJ2340" s="323">
        <v>45838</v>
      </c>
      <c r="BK2340" s="324">
        <v>2184</v>
      </c>
      <c r="BL2340" s="325">
        <v>96.85</v>
      </c>
      <c r="BM2340" s="274">
        <f t="shared" si="668"/>
        <v>0.99051</v>
      </c>
      <c r="BN2340" s="326">
        <f t="shared" si="675"/>
        <v>97.777912388567501</v>
      </c>
      <c r="BO2340" s="296" t="str">
        <f t="shared" si="676"/>
        <v/>
      </c>
      <c r="BP2340" t="str">
        <f t="shared" si="669"/>
        <v/>
      </c>
      <c r="BR2340" s="332">
        <v>44959</v>
      </c>
      <c r="BS2340" s="2" t="s">
        <v>108</v>
      </c>
      <c r="BT2340" s="2" t="s">
        <v>155</v>
      </c>
      <c r="BU2340" s="323">
        <v>48214</v>
      </c>
      <c r="BV2340" s="323">
        <v>48579</v>
      </c>
      <c r="BW2340" s="324">
        <v>8784</v>
      </c>
      <c r="BX2340" s="325">
        <v>108.37</v>
      </c>
      <c r="BY2340" s="274">
        <f t="shared" si="670"/>
        <v>0.99045000000000005</v>
      </c>
      <c r="BZ2340" s="326">
        <f t="shared" si="677"/>
        <v>109.4149124135494</v>
      </c>
      <c r="CA2340" s="296" t="str">
        <f t="shared" si="678"/>
        <v/>
      </c>
    </row>
    <row r="2341" spans="34:79" x14ac:dyDescent="0.25">
      <c r="AH2341" s="332">
        <v>44599</v>
      </c>
      <c r="AI2341" s="2" t="s">
        <v>108</v>
      </c>
      <c r="AJ2341" s="2" t="s">
        <v>155</v>
      </c>
      <c r="AK2341" s="323">
        <v>48214</v>
      </c>
      <c r="AL2341" s="323">
        <v>48579</v>
      </c>
      <c r="AM2341" s="324">
        <v>8784</v>
      </c>
      <c r="AN2341" s="325">
        <v>86.11</v>
      </c>
      <c r="AO2341" s="274">
        <f t="shared" si="665"/>
        <v>1.0461100000000001</v>
      </c>
      <c r="AP2341" s="326">
        <f t="shared" si="671"/>
        <v>82.314479356855387</v>
      </c>
      <c r="AQ2341" s="296" t="str">
        <f t="shared" si="672"/>
        <v/>
      </c>
      <c r="AS2341" s="332">
        <v>44628</v>
      </c>
      <c r="AT2341" s="2" t="s">
        <v>115</v>
      </c>
      <c r="AU2341" s="2" t="s">
        <v>118</v>
      </c>
      <c r="AV2341" s="323">
        <v>45474</v>
      </c>
      <c r="AW2341" s="323">
        <v>45565</v>
      </c>
      <c r="AX2341" s="324">
        <v>2208</v>
      </c>
      <c r="AY2341" s="325">
        <v>97.57</v>
      </c>
      <c r="AZ2341" s="274">
        <f t="shared" si="666"/>
        <v>1.02458</v>
      </c>
      <c r="BA2341" s="326">
        <f t="shared" si="673"/>
        <v>95.229264674305554</v>
      </c>
      <c r="BB2341" s="296" t="str">
        <f t="shared" si="674"/>
        <v/>
      </c>
      <c r="BC2341">
        <f t="shared" si="667"/>
        <v>1</v>
      </c>
      <c r="BF2341" s="332">
        <v>44988</v>
      </c>
      <c r="BG2341" s="2" t="s">
        <v>115</v>
      </c>
      <c r="BH2341" s="2" t="s">
        <v>148</v>
      </c>
      <c r="BI2341" s="323">
        <v>45839</v>
      </c>
      <c r="BJ2341" s="323">
        <v>45930</v>
      </c>
      <c r="BK2341" s="324">
        <v>2208</v>
      </c>
      <c r="BL2341" s="325">
        <v>96.85</v>
      </c>
      <c r="BM2341" s="274">
        <f t="shared" si="668"/>
        <v>0.99051</v>
      </c>
      <c r="BN2341" s="326">
        <f t="shared" si="675"/>
        <v>97.777912388567501</v>
      </c>
      <c r="BO2341" s="296" t="str">
        <f t="shared" si="676"/>
        <v/>
      </c>
      <c r="BP2341" t="str">
        <f t="shared" si="669"/>
        <v/>
      </c>
      <c r="BR2341" s="332">
        <v>44959</v>
      </c>
      <c r="BS2341" s="2" t="s">
        <v>108</v>
      </c>
      <c r="BT2341" s="2" t="s">
        <v>158</v>
      </c>
      <c r="BU2341" s="323">
        <v>48580</v>
      </c>
      <c r="BV2341" s="323">
        <v>48944</v>
      </c>
      <c r="BW2341" s="324">
        <v>8760</v>
      </c>
      <c r="BX2341" s="325">
        <v>108.63</v>
      </c>
      <c r="BY2341" s="274">
        <f t="shared" si="670"/>
        <v>0.99045000000000005</v>
      </c>
      <c r="BZ2341" s="326">
        <f t="shared" si="677"/>
        <v>109.6774193548387</v>
      </c>
      <c r="CA2341" s="296" t="str">
        <f t="shared" si="678"/>
        <v/>
      </c>
    </row>
    <row r="2342" spans="34:79" x14ac:dyDescent="0.25">
      <c r="AH2342" s="332">
        <v>44596</v>
      </c>
      <c r="AI2342" s="2" t="s">
        <v>108</v>
      </c>
      <c r="AJ2342" s="2" t="s">
        <v>110</v>
      </c>
      <c r="AK2342" s="323">
        <v>44927</v>
      </c>
      <c r="AL2342" s="323">
        <v>45291</v>
      </c>
      <c r="AM2342" s="324">
        <v>8760</v>
      </c>
      <c r="AN2342" s="325">
        <v>142.37</v>
      </c>
      <c r="AO2342" s="274">
        <f t="shared" si="665"/>
        <v>1.0461100000000001</v>
      </c>
      <c r="AP2342" s="326">
        <f t="shared" si="671"/>
        <v>136.09467455621302</v>
      </c>
      <c r="AQ2342" s="296" t="str">
        <f t="shared" si="672"/>
        <v/>
      </c>
      <c r="AS2342" s="332">
        <v>44628</v>
      </c>
      <c r="AT2342" s="2" t="s">
        <v>115</v>
      </c>
      <c r="AU2342" s="2" t="s">
        <v>140</v>
      </c>
      <c r="AV2342" s="323">
        <v>45566</v>
      </c>
      <c r="AW2342" s="323">
        <v>45657</v>
      </c>
      <c r="AX2342" s="324">
        <v>2209</v>
      </c>
      <c r="AY2342" s="325">
        <v>121.03</v>
      </c>
      <c r="AZ2342" s="274">
        <f t="shared" si="666"/>
        <v>1.02458</v>
      </c>
      <c r="BA2342" s="326">
        <f t="shared" si="673"/>
        <v>118.12645181440199</v>
      </c>
      <c r="BB2342" s="296" t="str">
        <f t="shared" si="674"/>
        <v/>
      </c>
      <c r="BC2342" t="str">
        <f t="shared" si="667"/>
        <v/>
      </c>
      <c r="BF2342" s="332">
        <v>44988</v>
      </c>
      <c r="BG2342" s="2" t="s">
        <v>115</v>
      </c>
      <c r="BH2342" s="2" t="s">
        <v>152</v>
      </c>
      <c r="BI2342" s="323">
        <v>45931</v>
      </c>
      <c r="BJ2342" s="323">
        <v>46022</v>
      </c>
      <c r="BK2342" s="324">
        <v>2209</v>
      </c>
      <c r="BL2342" s="325">
        <v>127.82</v>
      </c>
      <c r="BM2342" s="274">
        <f t="shared" si="668"/>
        <v>0.99051</v>
      </c>
      <c r="BN2342" s="326">
        <f t="shared" si="675"/>
        <v>129.044633572604</v>
      </c>
      <c r="BO2342" s="296" t="str">
        <f t="shared" si="676"/>
        <v/>
      </c>
      <c r="BP2342" t="str">
        <f t="shared" si="669"/>
        <v/>
      </c>
      <c r="BR2342" s="332">
        <v>44958</v>
      </c>
      <c r="BS2342" s="2" t="s">
        <v>108</v>
      </c>
      <c r="BT2342" s="2" t="s">
        <v>111</v>
      </c>
      <c r="BU2342" s="323">
        <v>45292</v>
      </c>
      <c r="BV2342" s="323">
        <v>45657</v>
      </c>
      <c r="BW2342" s="324">
        <v>8784</v>
      </c>
      <c r="BX2342" s="325">
        <v>185.77</v>
      </c>
      <c r="BY2342" s="274">
        <f t="shared" si="670"/>
        <v>0.99045000000000005</v>
      </c>
      <c r="BZ2342" s="326">
        <f t="shared" si="677"/>
        <v>187.56120955121409</v>
      </c>
      <c r="CA2342" s="296">
        <f t="shared" si="678"/>
        <v>187.56120955121409</v>
      </c>
    </row>
    <row r="2343" spans="34:79" x14ac:dyDescent="0.25">
      <c r="AH2343" s="332">
        <v>44596</v>
      </c>
      <c r="AI2343" s="2" t="s">
        <v>108</v>
      </c>
      <c r="AJ2343" s="2" t="s">
        <v>111</v>
      </c>
      <c r="AK2343" s="323">
        <v>45292</v>
      </c>
      <c r="AL2343" s="323">
        <v>45657</v>
      </c>
      <c r="AM2343" s="324">
        <v>8784</v>
      </c>
      <c r="AN2343" s="325">
        <v>106.49</v>
      </c>
      <c r="AO2343" s="274">
        <f t="shared" si="665"/>
        <v>1.0461100000000001</v>
      </c>
      <c r="AP2343" s="326">
        <f t="shared" si="671"/>
        <v>101.79617822217547</v>
      </c>
      <c r="AQ2343" s="296">
        <f t="shared" si="672"/>
        <v>101.79617822217547</v>
      </c>
      <c r="AS2343" s="332">
        <v>44627</v>
      </c>
      <c r="AT2343" s="2" t="s">
        <v>115</v>
      </c>
      <c r="AU2343" s="2" t="s">
        <v>201</v>
      </c>
      <c r="AV2343" s="323">
        <v>44652</v>
      </c>
      <c r="AW2343" s="323">
        <v>44742</v>
      </c>
      <c r="AX2343" s="324">
        <v>2184</v>
      </c>
      <c r="AY2343" s="325">
        <v>461.6</v>
      </c>
      <c r="AZ2343" s="274">
        <f t="shared" si="666"/>
        <v>1.02458</v>
      </c>
      <c r="BA2343" s="326">
        <f t="shared" si="673"/>
        <v>450.52606921860666</v>
      </c>
      <c r="BB2343" s="296" t="str">
        <f t="shared" si="674"/>
        <v/>
      </c>
      <c r="BC2343" t="str">
        <f t="shared" si="667"/>
        <v/>
      </c>
      <c r="BF2343" s="332">
        <v>44987</v>
      </c>
      <c r="BG2343" s="2" t="s">
        <v>115</v>
      </c>
      <c r="BH2343" s="2" t="s">
        <v>134</v>
      </c>
      <c r="BI2343" s="323">
        <v>45017</v>
      </c>
      <c r="BJ2343" s="323">
        <v>45107</v>
      </c>
      <c r="BK2343" s="324">
        <v>2184</v>
      </c>
      <c r="BL2343" s="325">
        <v>119.99</v>
      </c>
      <c r="BM2343" s="274">
        <f t="shared" si="668"/>
        <v>0.99051</v>
      </c>
      <c r="BN2343" s="326">
        <f t="shared" si="675"/>
        <v>121.13961494583597</v>
      </c>
      <c r="BO2343" s="296" t="str">
        <f t="shared" si="676"/>
        <v/>
      </c>
      <c r="BP2343" t="str">
        <f t="shared" si="669"/>
        <v/>
      </c>
      <c r="BR2343" s="332">
        <v>44958</v>
      </c>
      <c r="BS2343" s="2" t="s">
        <v>108</v>
      </c>
      <c r="BT2343" s="2" t="s">
        <v>135</v>
      </c>
      <c r="BU2343" s="323">
        <v>45658</v>
      </c>
      <c r="BV2343" s="323">
        <v>46022</v>
      </c>
      <c r="BW2343" s="324">
        <v>8760</v>
      </c>
      <c r="BX2343" s="325">
        <v>144.65</v>
      </c>
      <c r="BY2343" s="274">
        <f t="shared" si="670"/>
        <v>0.99045000000000005</v>
      </c>
      <c r="BZ2343" s="326">
        <f t="shared" si="677"/>
        <v>146.04472714422738</v>
      </c>
      <c r="CA2343" s="296" t="str">
        <f t="shared" si="678"/>
        <v/>
      </c>
    </row>
    <row r="2344" spans="34:79" x14ac:dyDescent="0.25">
      <c r="AH2344" s="332">
        <v>44596</v>
      </c>
      <c r="AI2344" s="2" t="s">
        <v>108</v>
      </c>
      <c r="AJ2344" s="2" t="s">
        <v>135</v>
      </c>
      <c r="AK2344" s="323">
        <v>45658</v>
      </c>
      <c r="AL2344" s="323">
        <v>46022</v>
      </c>
      <c r="AM2344" s="324">
        <v>8760</v>
      </c>
      <c r="AN2344" s="325">
        <v>97.25</v>
      </c>
      <c r="AO2344" s="274">
        <f t="shared" si="665"/>
        <v>1.0461100000000001</v>
      </c>
      <c r="AP2344" s="326">
        <f t="shared" si="671"/>
        <v>92.963455085985217</v>
      </c>
      <c r="AQ2344" s="296" t="str">
        <f t="shared" si="672"/>
        <v/>
      </c>
      <c r="AS2344" s="332">
        <v>44627</v>
      </c>
      <c r="AT2344" s="2" t="s">
        <v>115</v>
      </c>
      <c r="AU2344" s="2" t="s">
        <v>200</v>
      </c>
      <c r="AV2344" s="323">
        <v>44743</v>
      </c>
      <c r="AW2344" s="323">
        <v>44834</v>
      </c>
      <c r="AX2344" s="324">
        <v>2208</v>
      </c>
      <c r="AY2344" s="325">
        <v>409.63</v>
      </c>
      <c r="AZ2344" s="274">
        <f t="shared" si="666"/>
        <v>1.02458</v>
      </c>
      <c r="BA2344" s="326">
        <f t="shared" si="673"/>
        <v>399.80284604423275</v>
      </c>
      <c r="BB2344" s="296" t="str">
        <f t="shared" si="674"/>
        <v/>
      </c>
      <c r="BC2344" t="str">
        <f t="shared" si="667"/>
        <v/>
      </c>
      <c r="BF2344" s="332">
        <v>44987</v>
      </c>
      <c r="BG2344" s="2" t="s">
        <v>115</v>
      </c>
      <c r="BH2344" s="2" t="s">
        <v>137</v>
      </c>
      <c r="BI2344" s="323">
        <v>45108</v>
      </c>
      <c r="BJ2344" s="323">
        <v>45199</v>
      </c>
      <c r="BK2344" s="324">
        <v>2208</v>
      </c>
      <c r="BL2344" s="325">
        <v>135.35</v>
      </c>
      <c r="BM2344" s="274">
        <f t="shared" si="668"/>
        <v>0.99051</v>
      </c>
      <c r="BN2344" s="326">
        <f t="shared" si="675"/>
        <v>136.64677792248438</v>
      </c>
      <c r="BO2344" s="296" t="str">
        <f t="shared" si="676"/>
        <v/>
      </c>
      <c r="BP2344" t="str">
        <f t="shared" si="669"/>
        <v/>
      </c>
      <c r="BR2344" s="332">
        <v>44958</v>
      </c>
      <c r="BS2344" s="2" t="s">
        <v>108</v>
      </c>
      <c r="BT2344" s="2" t="s">
        <v>138</v>
      </c>
      <c r="BU2344" s="323">
        <v>46023</v>
      </c>
      <c r="BV2344" s="323">
        <v>46387</v>
      </c>
      <c r="BW2344" s="324">
        <v>8760</v>
      </c>
      <c r="BX2344" s="325">
        <v>120.83</v>
      </c>
      <c r="BY2344" s="274">
        <f t="shared" si="670"/>
        <v>0.99045000000000005</v>
      </c>
      <c r="BZ2344" s="326">
        <f t="shared" si="677"/>
        <v>121.99505275379877</v>
      </c>
      <c r="CA2344" s="296" t="str">
        <f t="shared" si="678"/>
        <v/>
      </c>
    </row>
    <row r="2345" spans="34:79" x14ac:dyDescent="0.25">
      <c r="AH2345" s="332">
        <v>44596</v>
      </c>
      <c r="AI2345" s="2" t="s">
        <v>108</v>
      </c>
      <c r="AJ2345" s="2" t="s">
        <v>138</v>
      </c>
      <c r="AK2345" s="323">
        <v>46023</v>
      </c>
      <c r="AL2345" s="323">
        <v>46387</v>
      </c>
      <c r="AM2345" s="324">
        <v>8760</v>
      </c>
      <c r="AN2345" s="325">
        <v>93.15</v>
      </c>
      <c r="AO2345" s="274">
        <f t="shared" si="665"/>
        <v>1.0461100000000001</v>
      </c>
      <c r="AP2345" s="326">
        <f t="shared" si="671"/>
        <v>89.044173174905126</v>
      </c>
      <c r="AQ2345" s="296" t="str">
        <f t="shared" si="672"/>
        <v/>
      </c>
      <c r="AS2345" s="332">
        <v>44627</v>
      </c>
      <c r="AT2345" s="2" t="s">
        <v>115</v>
      </c>
      <c r="AU2345" s="2" t="s">
        <v>186</v>
      </c>
      <c r="AV2345" s="323">
        <v>44835</v>
      </c>
      <c r="AW2345" s="323">
        <v>44926</v>
      </c>
      <c r="AX2345" s="324">
        <v>2209</v>
      </c>
      <c r="AY2345" s="325">
        <v>345</v>
      </c>
      <c r="AZ2345" s="274">
        <f t="shared" si="666"/>
        <v>1.02458</v>
      </c>
      <c r="BA2345" s="326">
        <f t="shared" si="673"/>
        <v>336.72334029553571</v>
      </c>
      <c r="BB2345" s="296" t="str">
        <f t="shared" si="674"/>
        <v/>
      </c>
      <c r="BC2345" t="str">
        <f t="shared" si="667"/>
        <v/>
      </c>
      <c r="BF2345" s="332">
        <v>44987</v>
      </c>
      <c r="BG2345" s="2" t="s">
        <v>115</v>
      </c>
      <c r="BH2345" s="2" t="s">
        <v>116</v>
      </c>
      <c r="BI2345" s="323">
        <v>45200</v>
      </c>
      <c r="BJ2345" s="323">
        <v>45291</v>
      </c>
      <c r="BK2345" s="324">
        <v>2209</v>
      </c>
      <c r="BL2345" s="325">
        <v>154.97</v>
      </c>
      <c r="BM2345" s="274">
        <f t="shared" si="668"/>
        <v>0.99051</v>
      </c>
      <c r="BN2345" s="326">
        <f t="shared" si="675"/>
        <v>156.4547556309376</v>
      </c>
      <c r="BO2345" s="296">
        <f t="shared" si="676"/>
        <v>156.4547556309376</v>
      </c>
      <c r="BP2345">
        <f t="shared" si="669"/>
        <v>1</v>
      </c>
      <c r="BR2345" s="332">
        <v>44958</v>
      </c>
      <c r="BS2345" s="2" t="s">
        <v>108</v>
      </c>
      <c r="BT2345" s="2" t="s">
        <v>141</v>
      </c>
      <c r="BU2345" s="323">
        <v>46388</v>
      </c>
      <c r="BV2345" s="323">
        <v>46752</v>
      </c>
      <c r="BW2345" s="324">
        <v>8760</v>
      </c>
      <c r="BX2345" s="325">
        <v>114.75</v>
      </c>
      <c r="BY2345" s="274">
        <f t="shared" si="670"/>
        <v>0.99045000000000005</v>
      </c>
      <c r="BZ2345" s="326">
        <f t="shared" si="677"/>
        <v>115.85642889595638</v>
      </c>
      <c r="CA2345" s="296" t="str">
        <f t="shared" si="678"/>
        <v/>
      </c>
    </row>
    <row r="2346" spans="34:79" x14ac:dyDescent="0.25">
      <c r="AH2346" s="332">
        <v>44596</v>
      </c>
      <c r="AI2346" s="2" t="s">
        <v>108</v>
      </c>
      <c r="AJ2346" s="2" t="s">
        <v>141</v>
      </c>
      <c r="AK2346" s="323">
        <v>46388</v>
      </c>
      <c r="AL2346" s="323">
        <v>46752</v>
      </c>
      <c r="AM2346" s="324">
        <v>8760</v>
      </c>
      <c r="AN2346" s="325">
        <v>91.76</v>
      </c>
      <c r="AO2346" s="274">
        <f t="shared" si="665"/>
        <v>1.0461100000000001</v>
      </c>
      <c r="AP2346" s="326">
        <f t="shared" si="671"/>
        <v>87.71544101480724</v>
      </c>
      <c r="AQ2346" s="296" t="str">
        <f t="shared" si="672"/>
        <v/>
      </c>
      <c r="AS2346" s="332">
        <v>44627</v>
      </c>
      <c r="AT2346" s="2" t="s">
        <v>115</v>
      </c>
      <c r="AU2346" s="2" t="s">
        <v>110</v>
      </c>
      <c r="AV2346" s="323">
        <v>44927</v>
      </c>
      <c r="AW2346" s="323">
        <v>45016</v>
      </c>
      <c r="AX2346" s="324">
        <v>2159</v>
      </c>
      <c r="AY2346" s="325">
        <v>260.48</v>
      </c>
      <c r="AZ2346" s="274">
        <f t="shared" si="666"/>
        <v>1.02458</v>
      </c>
      <c r="BA2346" s="326">
        <f t="shared" si="673"/>
        <v>254.23100197153957</v>
      </c>
      <c r="BB2346" s="296" t="str">
        <f t="shared" si="674"/>
        <v/>
      </c>
      <c r="BC2346" t="str">
        <f t="shared" si="667"/>
        <v/>
      </c>
      <c r="BF2346" s="332">
        <v>44987</v>
      </c>
      <c r="BG2346" s="2" t="s">
        <v>115</v>
      </c>
      <c r="BH2346" s="2" t="s">
        <v>111</v>
      </c>
      <c r="BI2346" s="323">
        <v>45292</v>
      </c>
      <c r="BJ2346" s="323">
        <v>45382</v>
      </c>
      <c r="BK2346" s="324">
        <v>2183</v>
      </c>
      <c r="BL2346" s="325">
        <v>159.63</v>
      </c>
      <c r="BM2346" s="274">
        <f t="shared" si="668"/>
        <v>0.99051</v>
      </c>
      <c r="BN2346" s="326">
        <f t="shared" si="675"/>
        <v>161.15940273192598</v>
      </c>
      <c r="BO2346" s="296">
        <f t="shared" si="676"/>
        <v>161.15940273192598</v>
      </c>
      <c r="BP2346">
        <f t="shared" si="669"/>
        <v>1</v>
      </c>
      <c r="BR2346" s="332">
        <v>44958</v>
      </c>
      <c r="BS2346" s="2" t="s">
        <v>108</v>
      </c>
      <c r="BT2346" s="2" t="s">
        <v>143</v>
      </c>
      <c r="BU2346" s="323">
        <v>46753</v>
      </c>
      <c r="BV2346" s="323">
        <v>47118</v>
      </c>
      <c r="BW2346" s="324">
        <v>8784</v>
      </c>
      <c r="BX2346" s="325">
        <v>108.49</v>
      </c>
      <c r="BY2346" s="274">
        <f t="shared" si="670"/>
        <v>0.99045000000000005</v>
      </c>
      <c r="BZ2346" s="326">
        <f t="shared" si="677"/>
        <v>109.53606946337523</v>
      </c>
      <c r="CA2346" s="296" t="str">
        <f t="shared" si="678"/>
        <v/>
      </c>
    </row>
    <row r="2347" spans="34:79" x14ac:dyDescent="0.25">
      <c r="AH2347" s="332">
        <v>44596</v>
      </c>
      <c r="AI2347" s="2" t="s">
        <v>108</v>
      </c>
      <c r="AJ2347" s="2" t="s">
        <v>143</v>
      </c>
      <c r="AK2347" s="323">
        <v>46753</v>
      </c>
      <c r="AL2347" s="323">
        <v>47118</v>
      </c>
      <c r="AM2347" s="324">
        <v>8784</v>
      </c>
      <c r="AN2347" s="325">
        <v>89.48</v>
      </c>
      <c r="AO2347" s="274">
        <f t="shared" si="665"/>
        <v>1.0461100000000001</v>
      </c>
      <c r="AP2347" s="326">
        <f t="shared" si="671"/>
        <v>85.535937903279759</v>
      </c>
      <c r="AQ2347" s="296" t="str">
        <f t="shared" si="672"/>
        <v/>
      </c>
      <c r="AS2347" s="332">
        <v>44627</v>
      </c>
      <c r="AT2347" s="2" t="s">
        <v>115</v>
      </c>
      <c r="AU2347" s="2" t="s">
        <v>134</v>
      </c>
      <c r="AV2347" s="323">
        <v>45017</v>
      </c>
      <c r="AW2347" s="323">
        <v>45107</v>
      </c>
      <c r="AX2347" s="324">
        <v>2184</v>
      </c>
      <c r="AY2347" s="325">
        <v>146.96</v>
      </c>
      <c r="AZ2347" s="274">
        <f t="shared" si="666"/>
        <v>1.02458</v>
      </c>
      <c r="BA2347" s="326">
        <f t="shared" si="673"/>
        <v>143.43438286907806</v>
      </c>
      <c r="BB2347" s="296" t="str">
        <f t="shared" si="674"/>
        <v/>
      </c>
      <c r="BC2347" t="str">
        <f t="shared" si="667"/>
        <v/>
      </c>
      <c r="BF2347" s="332">
        <v>44987</v>
      </c>
      <c r="BG2347" s="2" t="s">
        <v>115</v>
      </c>
      <c r="BH2347" s="2" t="s">
        <v>117</v>
      </c>
      <c r="BI2347" s="323">
        <v>45383</v>
      </c>
      <c r="BJ2347" s="323">
        <v>45473</v>
      </c>
      <c r="BK2347" s="324">
        <v>2184</v>
      </c>
      <c r="BL2347" s="325">
        <v>123.98</v>
      </c>
      <c r="BM2347" s="274">
        <f t="shared" si="668"/>
        <v>0.99051</v>
      </c>
      <c r="BN2347" s="326">
        <f t="shared" si="675"/>
        <v>125.16784282844192</v>
      </c>
      <c r="BO2347" s="296">
        <f t="shared" si="676"/>
        <v>125.16784282844192</v>
      </c>
      <c r="BP2347">
        <f t="shared" si="669"/>
        <v>1</v>
      </c>
      <c r="BR2347" s="332">
        <v>44958</v>
      </c>
      <c r="BS2347" s="2" t="s">
        <v>108</v>
      </c>
      <c r="BT2347" s="2" t="s">
        <v>146</v>
      </c>
      <c r="BU2347" s="323">
        <v>47119</v>
      </c>
      <c r="BV2347" s="323">
        <v>47483</v>
      </c>
      <c r="BW2347" s="324">
        <v>8760</v>
      </c>
      <c r="BX2347" s="325">
        <v>106.99</v>
      </c>
      <c r="BY2347" s="274">
        <f t="shared" si="670"/>
        <v>0.99045000000000005</v>
      </c>
      <c r="BZ2347" s="326">
        <f t="shared" si="677"/>
        <v>108.02160634055227</v>
      </c>
      <c r="CA2347" s="296" t="str">
        <f t="shared" si="678"/>
        <v/>
      </c>
    </row>
    <row r="2348" spans="34:79" x14ac:dyDescent="0.25">
      <c r="AH2348" s="332">
        <v>44596</v>
      </c>
      <c r="AI2348" s="2" t="s">
        <v>108</v>
      </c>
      <c r="AJ2348" s="2" t="s">
        <v>146</v>
      </c>
      <c r="AK2348" s="323">
        <v>47119</v>
      </c>
      <c r="AL2348" s="323">
        <v>47483</v>
      </c>
      <c r="AM2348" s="324">
        <v>8760</v>
      </c>
      <c r="AN2348" s="325">
        <v>88.84</v>
      </c>
      <c r="AO2348" s="274">
        <f t="shared" si="665"/>
        <v>1.0461100000000001</v>
      </c>
      <c r="AP2348" s="326">
        <f t="shared" si="671"/>
        <v>84.924147556184337</v>
      </c>
      <c r="AQ2348" s="296" t="str">
        <f t="shared" si="672"/>
        <v/>
      </c>
      <c r="AS2348" s="332">
        <v>44627</v>
      </c>
      <c r="AT2348" s="2" t="s">
        <v>115</v>
      </c>
      <c r="AU2348" s="2" t="s">
        <v>137</v>
      </c>
      <c r="AV2348" s="323">
        <v>45108</v>
      </c>
      <c r="AW2348" s="323">
        <v>45199</v>
      </c>
      <c r="AX2348" s="324">
        <v>2208</v>
      </c>
      <c r="AY2348" s="325">
        <v>136.06</v>
      </c>
      <c r="AZ2348" s="274">
        <f t="shared" si="666"/>
        <v>1.02458</v>
      </c>
      <c r="BA2348" s="326">
        <f t="shared" si="673"/>
        <v>132.79587733510317</v>
      </c>
      <c r="BB2348" s="296" t="str">
        <f t="shared" si="674"/>
        <v/>
      </c>
      <c r="BC2348" t="str">
        <f t="shared" si="667"/>
        <v/>
      </c>
      <c r="BF2348" s="332">
        <v>44987</v>
      </c>
      <c r="BG2348" s="2" t="s">
        <v>115</v>
      </c>
      <c r="BH2348" s="2" t="s">
        <v>118</v>
      </c>
      <c r="BI2348" s="323">
        <v>45474</v>
      </c>
      <c r="BJ2348" s="323">
        <v>45565</v>
      </c>
      <c r="BK2348" s="324">
        <v>2208</v>
      </c>
      <c r="BL2348" s="325">
        <v>126.85</v>
      </c>
      <c r="BM2348" s="274">
        <f t="shared" si="668"/>
        <v>0.99051</v>
      </c>
      <c r="BN2348" s="326">
        <f t="shared" si="675"/>
        <v>128.0653400773339</v>
      </c>
      <c r="BO2348" s="296">
        <f t="shared" si="676"/>
        <v>128.0653400773339</v>
      </c>
      <c r="BP2348">
        <f t="shared" si="669"/>
        <v>1</v>
      </c>
      <c r="BR2348" s="332">
        <v>44958</v>
      </c>
      <c r="BS2348" s="2" t="s">
        <v>108</v>
      </c>
      <c r="BT2348" s="2" t="s">
        <v>149</v>
      </c>
      <c r="BU2348" s="323">
        <v>47484</v>
      </c>
      <c r="BV2348" s="323">
        <v>47848</v>
      </c>
      <c r="BW2348" s="324">
        <v>8760</v>
      </c>
      <c r="BX2348" s="325">
        <v>107.58</v>
      </c>
      <c r="BY2348" s="274">
        <f t="shared" si="670"/>
        <v>0.99045000000000005</v>
      </c>
      <c r="BZ2348" s="326">
        <f t="shared" si="677"/>
        <v>108.61729516886263</v>
      </c>
      <c r="CA2348" s="296" t="str">
        <f t="shared" si="678"/>
        <v/>
      </c>
    </row>
    <row r="2349" spans="34:79" x14ac:dyDescent="0.25">
      <c r="AH2349" s="332">
        <v>44596</v>
      </c>
      <c r="AI2349" s="2" t="s">
        <v>108</v>
      </c>
      <c r="AJ2349" s="2" t="s">
        <v>149</v>
      </c>
      <c r="AK2349" s="323">
        <v>47484</v>
      </c>
      <c r="AL2349" s="323">
        <v>47848</v>
      </c>
      <c r="AM2349" s="324">
        <v>8760</v>
      </c>
      <c r="AN2349" s="325">
        <v>88.28</v>
      </c>
      <c r="AO2349" s="274">
        <f t="shared" si="665"/>
        <v>1.0461100000000001</v>
      </c>
      <c r="AP2349" s="326">
        <f t="shared" si="671"/>
        <v>84.388831002475825</v>
      </c>
      <c r="AQ2349" s="296" t="str">
        <f t="shared" si="672"/>
        <v/>
      </c>
      <c r="AS2349" s="332">
        <v>44627</v>
      </c>
      <c r="AT2349" s="2" t="s">
        <v>115</v>
      </c>
      <c r="AU2349" s="2" t="s">
        <v>116</v>
      </c>
      <c r="AV2349" s="323">
        <v>45200</v>
      </c>
      <c r="AW2349" s="323">
        <v>45291</v>
      </c>
      <c r="AX2349" s="324">
        <v>2209</v>
      </c>
      <c r="AY2349" s="325">
        <v>161.80000000000001</v>
      </c>
      <c r="AZ2349" s="274">
        <f t="shared" si="666"/>
        <v>1.02458</v>
      </c>
      <c r="BA2349" s="326">
        <f t="shared" si="673"/>
        <v>157.91836655019617</v>
      </c>
      <c r="BB2349" s="296" t="str">
        <f t="shared" si="674"/>
        <v/>
      </c>
      <c r="BC2349">
        <f t="shared" si="667"/>
        <v>1</v>
      </c>
      <c r="BF2349" s="332">
        <v>44987</v>
      </c>
      <c r="BG2349" s="2" t="s">
        <v>115</v>
      </c>
      <c r="BH2349" s="2" t="s">
        <v>140</v>
      </c>
      <c r="BI2349" s="323">
        <v>45566</v>
      </c>
      <c r="BJ2349" s="323">
        <v>45657</v>
      </c>
      <c r="BK2349" s="324">
        <v>2209</v>
      </c>
      <c r="BL2349" s="325">
        <v>156.22999999999999</v>
      </c>
      <c r="BM2349" s="274">
        <f t="shared" si="668"/>
        <v>0.99051</v>
      </c>
      <c r="BN2349" s="326">
        <f t="shared" si="675"/>
        <v>157.72682759386578</v>
      </c>
      <c r="BO2349" s="296" t="str">
        <f t="shared" si="676"/>
        <v/>
      </c>
      <c r="BP2349" t="str">
        <f t="shared" si="669"/>
        <v/>
      </c>
      <c r="BR2349" s="332">
        <v>44958</v>
      </c>
      <c r="BS2349" s="2" t="s">
        <v>108</v>
      </c>
      <c r="BT2349" s="2" t="s">
        <v>153</v>
      </c>
      <c r="BU2349" s="323">
        <v>47849</v>
      </c>
      <c r="BV2349" s="323">
        <v>48213</v>
      </c>
      <c r="BW2349" s="324">
        <v>8760</v>
      </c>
      <c r="BX2349" s="325">
        <v>107.81</v>
      </c>
      <c r="BY2349" s="274">
        <f t="shared" si="670"/>
        <v>0.99045000000000005</v>
      </c>
      <c r="BZ2349" s="326">
        <f t="shared" si="677"/>
        <v>108.84951284769549</v>
      </c>
      <c r="CA2349" s="296" t="str">
        <f t="shared" si="678"/>
        <v/>
      </c>
    </row>
    <row r="2350" spans="34:79" x14ac:dyDescent="0.25">
      <c r="AH2350" s="332">
        <v>44596</v>
      </c>
      <c r="AI2350" s="2" t="s">
        <v>108</v>
      </c>
      <c r="AJ2350" s="2" t="s">
        <v>153</v>
      </c>
      <c r="AK2350" s="323">
        <v>47849</v>
      </c>
      <c r="AL2350" s="323">
        <v>48213</v>
      </c>
      <c r="AM2350" s="324">
        <v>8760</v>
      </c>
      <c r="AN2350" s="325">
        <v>87.71</v>
      </c>
      <c r="AO2350" s="274">
        <f t="shared" si="665"/>
        <v>1.0461100000000001</v>
      </c>
      <c r="AP2350" s="326">
        <f t="shared" si="671"/>
        <v>83.843955224593955</v>
      </c>
      <c r="AQ2350" s="296" t="str">
        <f t="shared" si="672"/>
        <v/>
      </c>
      <c r="AS2350" s="332">
        <v>44627</v>
      </c>
      <c r="AT2350" s="2" t="s">
        <v>115</v>
      </c>
      <c r="AU2350" s="2" t="s">
        <v>111</v>
      </c>
      <c r="AV2350" s="323">
        <v>45292</v>
      </c>
      <c r="AW2350" s="323">
        <v>45382</v>
      </c>
      <c r="AX2350" s="324">
        <v>2183</v>
      </c>
      <c r="AY2350" s="325">
        <v>160.65</v>
      </c>
      <c r="AZ2350" s="274">
        <f t="shared" si="666"/>
        <v>1.02458</v>
      </c>
      <c r="BA2350" s="326">
        <f t="shared" si="673"/>
        <v>156.79595541587773</v>
      </c>
      <c r="BB2350" s="296" t="str">
        <f t="shared" si="674"/>
        <v/>
      </c>
      <c r="BC2350">
        <f t="shared" si="667"/>
        <v>1</v>
      </c>
      <c r="BF2350" s="332">
        <v>44987</v>
      </c>
      <c r="BG2350" s="2" t="s">
        <v>115</v>
      </c>
      <c r="BH2350" s="2" t="s">
        <v>135</v>
      </c>
      <c r="BI2350" s="323">
        <v>45658</v>
      </c>
      <c r="BJ2350" s="323">
        <v>45747</v>
      </c>
      <c r="BK2350" s="324">
        <v>2159</v>
      </c>
      <c r="BL2350" s="325">
        <v>150.88</v>
      </c>
      <c r="BM2350" s="274">
        <f t="shared" si="668"/>
        <v>0.99051</v>
      </c>
      <c r="BN2350" s="326">
        <f t="shared" si="675"/>
        <v>152.32556965603578</v>
      </c>
      <c r="BO2350" s="296" t="str">
        <f t="shared" si="676"/>
        <v/>
      </c>
      <c r="BP2350" t="str">
        <f t="shared" si="669"/>
        <v/>
      </c>
      <c r="BR2350" s="332">
        <v>44958</v>
      </c>
      <c r="BS2350" s="2" t="s">
        <v>108</v>
      </c>
      <c r="BT2350" s="2" t="s">
        <v>155</v>
      </c>
      <c r="BU2350" s="323">
        <v>48214</v>
      </c>
      <c r="BV2350" s="323">
        <v>48579</v>
      </c>
      <c r="BW2350" s="324">
        <v>8784</v>
      </c>
      <c r="BX2350" s="325">
        <v>108.29</v>
      </c>
      <c r="BY2350" s="274">
        <f t="shared" si="670"/>
        <v>0.99045000000000005</v>
      </c>
      <c r="BZ2350" s="326">
        <f t="shared" si="677"/>
        <v>109.33414104699884</v>
      </c>
      <c r="CA2350" s="296" t="str">
        <f t="shared" si="678"/>
        <v/>
      </c>
    </row>
    <row r="2351" spans="34:79" x14ac:dyDescent="0.25">
      <c r="AH2351" s="332">
        <v>44596</v>
      </c>
      <c r="AI2351" s="2" t="s">
        <v>108</v>
      </c>
      <c r="AJ2351" s="2" t="s">
        <v>155</v>
      </c>
      <c r="AK2351" s="323">
        <v>48214</v>
      </c>
      <c r="AL2351" s="323">
        <v>48579</v>
      </c>
      <c r="AM2351" s="324">
        <v>8784</v>
      </c>
      <c r="AN2351" s="325">
        <v>87.13</v>
      </c>
      <c r="AO2351" s="274">
        <f t="shared" si="665"/>
        <v>1.0461100000000001</v>
      </c>
      <c r="AP2351" s="326">
        <f t="shared" si="671"/>
        <v>83.289520222538727</v>
      </c>
      <c r="AQ2351" s="296" t="str">
        <f t="shared" si="672"/>
        <v/>
      </c>
      <c r="AS2351" s="332">
        <v>44627</v>
      </c>
      <c r="AT2351" s="2" t="s">
        <v>115</v>
      </c>
      <c r="AU2351" s="2" t="s">
        <v>117</v>
      </c>
      <c r="AV2351" s="323">
        <v>45383</v>
      </c>
      <c r="AW2351" s="323">
        <v>45473</v>
      </c>
      <c r="AX2351" s="324">
        <v>2184</v>
      </c>
      <c r="AY2351" s="325">
        <v>96.21</v>
      </c>
      <c r="AZ2351" s="274">
        <f t="shared" si="666"/>
        <v>1.02458</v>
      </c>
      <c r="BA2351" s="326">
        <f t="shared" si="673"/>
        <v>93.901891506763732</v>
      </c>
      <c r="BB2351" s="296" t="str">
        <f t="shared" si="674"/>
        <v/>
      </c>
      <c r="BC2351">
        <f t="shared" si="667"/>
        <v>1</v>
      </c>
      <c r="BF2351" s="332">
        <v>44987</v>
      </c>
      <c r="BG2351" s="2" t="s">
        <v>115</v>
      </c>
      <c r="BH2351" s="2" t="s">
        <v>145</v>
      </c>
      <c r="BI2351" s="323">
        <v>45748</v>
      </c>
      <c r="BJ2351" s="323">
        <v>45838</v>
      </c>
      <c r="BK2351" s="324">
        <v>2184</v>
      </c>
      <c r="BL2351" s="325">
        <v>99.76</v>
      </c>
      <c r="BM2351" s="274">
        <f t="shared" si="668"/>
        <v>0.99051</v>
      </c>
      <c r="BN2351" s="326">
        <f t="shared" si="675"/>
        <v>100.71579287437785</v>
      </c>
      <c r="BO2351" s="296" t="str">
        <f t="shared" si="676"/>
        <v/>
      </c>
      <c r="BP2351" t="str">
        <f t="shared" si="669"/>
        <v/>
      </c>
      <c r="BR2351" s="332">
        <v>44958</v>
      </c>
      <c r="BS2351" s="2" t="s">
        <v>108</v>
      </c>
      <c r="BT2351" s="2" t="s">
        <v>158</v>
      </c>
      <c r="BU2351" s="323">
        <v>48580</v>
      </c>
      <c r="BV2351" s="323">
        <v>48944</v>
      </c>
      <c r="BW2351" s="324">
        <v>8760</v>
      </c>
      <c r="BX2351" s="325">
        <v>108.55</v>
      </c>
      <c r="BY2351" s="274">
        <f t="shared" si="670"/>
        <v>0.99045000000000005</v>
      </c>
      <c r="BZ2351" s="326">
        <f t="shared" si="677"/>
        <v>109.59664798828814</v>
      </c>
      <c r="CA2351" s="296" t="str">
        <f t="shared" si="678"/>
        <v/>
      </c>
    </row>
    <row r="2352" spans="34:79" x14ac:dyDescent="0.25">
      <c r="AH2352" s="332">
        <v>44595</v>
      </c>
      <c r="AI2352" s="2" t="s">
        <v>108</v>
      </c>
      <c r="AJ2352" s="2" t="s">
        <v>110</v>
      </c>
      <c r="AK2352" s="323">
        <v>44927</v>
      </c>
      <c r="AL2352" s="323">
        <v>45291</v>
      </c>
      <c r="AM2352" s="324">
        <v>8760</v>
      </c>
      <c r="AN2352" s="325">
        <v>136.01</v>
      </c>
      <c r="AO2352" s="274">
        <f t="shared" si="665"/>
        <v>1.0461100000000001</v>
      </c>
      <c r="AP2352" s="326">
        <f t="shared" si="671"/>
        <v>130.01500798195215</v>
      </c>
      <c r="AQ2352" s="296" t="str">
        <f t="shared" si="672"/>
        <v/>
      </c>
      <c r="AS2352" s="332">
        <v>44627</v>
      </c>
      <c r="AT2352" s="2" t="s">
        <v>115</v>
      </c>
      <c r="AU2352" s="2" t="s">
        <v>118</v>
      </c>
      <c r="AV2352" s="323">
        <v>45474</v>
      </c>
      <c r="AW2352" s="323">
        <v>45565</v>
      </c>
      <c r="AX2352" s="324">
        <v>2208</v>
      </c>
      <c r="AY2352" s="325">
        <v>96.18</v>
      </c>
      <c r="AZ2352" s="274">
        <f t="shared" si="666"/>
        <v>1.02458</v>
      </c>
      <c r="BA2352" s="326">
        <f t="shared" si="673"/>
        <v>93.87261121630327</v>
      </c>
      <c r="BB2352" s="296" t="str">
        <f t="shared" si="674"/>
        <v/>
      </c>
      <c r="BC2352">
        <f t="shared" si="667"/>
        <v>1</v>
      </c>
      <c r="BF2352" s="332">
        <v>44987</v>
      </c>
      <c r="BG2352" s="2" t="s">
        <v>115</v>
      </c>
      <c r="BH2352" s="2" t="s">
        <v>148</v>
      </c>
      <c r="BI2352" s="323">
        <v>45839</v>
      </c>
      <c r="BJ2352" s="323">
        <v>45930</v>
      </c>
      <c r="BK2352" s="324">
        <v>2208</v>
      </c>
      <c r="BL2352" s="325">
        <v>99.59</v>
      </c>
      <c r="BM2352" s="274">
        <f t="shared" si="668"/>
        <v>0.99051</v>
      </c>
      <c r="BN2352" s="326">
        <f t="shared" si="675"/>
        <v>100.54416411747484</v>
      </c>
      <c r="BO2352" s="296" t="str">
        <f t="shared" si="676"/>
        <v/>
      </c>
      <c r="BP2352" t="str">
        <f t="shared" si="669"/>
        <v/>
      </c>
      <c r="BR2352" s="332">
        <v>44957</v>
      </c>
      <c r="BS2352" s="2" t="s">
        <v>108</v>
      </c>
      <c r="BT2352" s="2" t="s">
        <v>111</v>
      </c>
      <c r="BU2352" s="323">
        <v>45292</v>
      </c>
      <c r="BV2352" s="323">
        <v>45657</v>
      </c>
      <c r="BW2352" s="324">
        <v>8784</v>
      </c>
      <c r="BX2352" s="325">
        <v>176.75</v>
      </c>
      <c r="BY2352" s="274">
        <f t="shared" si="670"/>
        <v>0.99614999999999998</v>
      </c>
      <c r="BZ2352" s="326">
        <f t="shared" si="677"/>
        <v>177.43311750238419</v>
      </c>
      <c r="CA2352" s="296">
        <f t="shared" si="678"/>
        <v>177.43311750238419</v>
      </c>
    </row>
    <row r="2353" spans="34:79" x14ac:dyDescent="0.25">
      <c r="AH2353" s="332">
        <v>44595</v>
      </c>
      <c r="AI2353" s="2" t="s">
        <v>108</v>
      </c>
      <c r="AJ2353" s="2" t="s">
        <v>111</v>
      </c>
      <c r="AK2353" s="323">
        <v>45292</v>
      </c>
      <c r="AL2353" s="323">
        <v>45657</v>
      </c>
      <c r="AM2353" s="324">
        <v>8784</v>
      </c>
      <c r="AN2353" s="325">
        <v>104.48</v>
      </c>
      <c r="AO2353" s="274">
        <f t="shared" si="665"/>
        <v>1.0461100000000001</v>
      </c>
      <c r="AP2353" s="326">
        <f t="shared" si="671"/>
        <v>99.874774163328894</v>
      </c>
      <c r="AQ2353" s="296">
        <f t="shared" si="672"/>
        <v>99.874774163328894</v>
      </c>
      <c r="AS2353" s="332">
        <v>44627</v>
      </c>
      <c r="AT2353" s="2" t="s">
        <v>115</v>
      </c>
      <c r="AU2353" s="2" t="s">
        <v>140</v>
      </c>
      <c r="AV2353" s="323">
        <v>45566</v>
      </c>
      <c r="AW2353" s="323">
        <v>45657</v>
      </c>
      <c r="AX2353" s="324">
        <v>2209</v>
      </c>
      <c r="AY2353" s="325">
        <v>119.65</v>
      </c>
      <c r="AZ2353" s="274">
        <f t="shared" si="666"/>
        <v>1.02458</v>
      </c>
      <c r="BA2353" s="326">
        <f t="shared" si="673"/>
        <v>116.77955845321986</v>
      </c>
      <c r="BB2353" s="296" t="str">
        <f t="shared" si="674"/>
        <v/>
      </c>
      <c r="BC2353" t="str">
        <f t="shared" si="667"/>
        <v/>
      </c>
      <c r="BF2353" s="332">
        <v>44987</v>
      </c>
      <c r="BG2353" s="2" t="s">
        <v>115</v>
      </c>
      <c r="BH2353" s="2" t="s">
        <v>152</v>
      </c>
      <c r="BI2353" s="323">
        <v>45931</v>
      </c>
      <c r="BJ2353" s="323">
        <v>46022</v>
      </c>
      <c r="BK2353" s="324">
        <v>2209</v>
      </c>
      <c r="BL2353" s="325">
        <v>130.35</v>
      </c>
      <c r="BM2353" s="274">
        <f t="shared" si="668"/>
        <v>0.99051</v>
      </c>
      <c r="BN2353" s="326">
        <f t="shared" si="675"/>
        <v>131.59887330768998</v>
      </c>
      <c r="BO2353" s="296" t="str">
        <f t="shared" si="676"/>
        <v/>
      </c>
      <c r="BP2353" t="str">
        <f t="shared" si="669"/>
        <v/>
      </c>
      <c r="BR2353" s="332">
        <v>44957</v>
      </c>
      <c r="BS2353" s="2" t="s">
        <v>108</v>
      </c>
      <c r="BT2353" s="2" t="s">
        <v>135</v>
      </c>
      <c r="BU2353" s="323">
        <v>45658</v>
      </c>
      <c r="BV2353" s="323">
        <v>46022</v>
      </c>
      <c r="BW2353" s="324">
        <v>8760</v>
      </c>
      <c r="BX2353" s="325">
        <v>137.76</v>
      </c>
      <c r="BY2353" s="274">
        <f t="shared" si="670"/>
        <v>0.99614999999999998</v>
      </c>
      <c r="BZ2353" s="326">
        <f t="shared" si="677"/>
        <v>138.29242583948201</v>
      </c>
      <c r="CA2353" s="296" t="str">
        <f t="shared" si="678"/>
        <v/>
      </c>
    </row>
    <row r="2354" spans="34:79" x14ac:dyDescent="0.25">
      <c r="AH2354" s="332">
        <v>44595</v>
      </c>
      <c r="AI2354" s="2" t="s">
        <v>108</v>
      </c>
      <c r="AJ2354" s="2" t="s">
        <v>135</v>
      </c>
      <c r="AK2354" s="323">
        <v>45658</v>
      </c>
      <c r="AL2354" s="323">
        <v>46022</v>
      </c>
      <c r="AM2354" s="324">
        <v>8760</v>
      </c>
      <c r="AN2354" s="325">
        <v>95.51</v>
      </c>
      <c r="AO2354" s="274">
        <f t="shared" si="665"/>
        <v>1.0461100000000001</v>
      </c>
      <c r="AP2354" s="326">
        <f t="shared" si="671"/>
        <v>91.300150079819517</v>
      </c>
      <c r="AQ2354" s="296" t="str">
        <f t="shared" si="672"/>
        <v/>
      </c>
      <c r="AS2354" s="332">
        <v>44624</v>
      </c>
      <c r="AT2354" s="2" t="s">
        <v>115</v>
      </c>
      <c r="AU2354" s="2" t="s">
        <v>201</v>
      </c>
      <c r="AV2354" s="323">
        <v>44652</v>
      </c>
      <c r="AW2354" s="323">
        <v>44742</v>
      </c>
      <c r="AX2354" s="324">
        <v>2184</v>
      </c>
      <c r="AY2354" s="325">
        <v>406.29</v>
      </c>
      <c r="AZ2354" s="274">
        <f t="shared" si="666"/>
        <v>1.02458</v>
      </c>
      <c r="BA2354" s="326">
        <f t="shared" si="673"/>
        <v>396.54297370629916</v>
      </c>
      <c r="BB2354" s="296" t="str">
        <f t="shared" si="674"/>
        <v/>
      </c>
      <c r="BC2354" t="str">
        <f t="shared" si="667"/>
        <v/>
      </c>
      <c r="BF2354" s="332">
        <v>44986</v>
      </c>
      <c r="BG2354" s="2" t="s">
        <v>115</v>
      </c>
      <c r="BH2354" s="2" t="s">
        <v>134</v>
      </c>
      <c r="BI2354" s="323">
        <v>45017</v>
      </c>
      <c r="BJ2354" s="323">
        <v>45107</v>
      </c>
      <c r="BK2354" s="324">
        <v>2184</v>
      </c>
      <c r="BL2354" s="325">
        <v>121.55</v>
      </c>
      <c r="BM2354" s="274">
        <f t="shared" si="668"/>
        <v>0.99051</v>
      </c>
      <c r="BN2354" s="326">
        <f t="shared" si="675"/>
        <v>122.71456118565183</v>
      </c>
      <c r="BO2354" s="296" t="str">
        <f t="shared" si="676"/>
        <v/>
      </c>
      <c r="BP2354" t="str">
        <f t="shared" si="669"/>
        <v/>
      </c>
      <c r="BR2354" s="332">
        <v>44957</v>
      </c>
      <c r="BS2354" s="2" t="s">
        <v>108</v>
      </c>
      <c r="BT2354" s="2" t="s">
        <v>138</v>
      </c>
      <c r="BU2354" s="323">
        <v>46023</v>
      </c>
      <c r="BV2354" s="323">
        <v>46387</v>
      </c>
      <c r="BW2354" s="324">
        <v>8760</v>
      </c>
      <c r="BX2354" s="325">
        <v>119.4</v>
      </c>
      <c r="BY2354" s="274">
        <f t="shared" si="670"/>
        <v>0.99614999999999998</v>
      </c>
      <c r="BZ2354" s="326">
        <f t="shared" si="677"/>
        <v>119.86146664658938</v>
      </c>
      <c r="CA2354" s="296" t="str">
        <f t="shared" si="678"/>
        <v/>
      </c>
    </row>
    <row r="2355" spans="34:79" x14ac:dyDescent="0.25">
      <c r="AH2355" s="332">
        <v>44595</v>
      </c>
      <c r="AI2355" s="2" t="s">
        <v>108</v>
      </c>
      <c r="AJ2355" s="2" t="s">
        <v>138</v>
      </c>
      <c r="AK2355" s="323">
        <v>46023</v>
      </c>
      <c r="AL2355" s="323">
        <v>46387</v>
      </c>
      <c r="AM2355" s="324">
        <v>8760</v>
      </c>
      <c r="AN2355" s="325">
        <v>91.5</v>
      </c>
      <c r="AO2355" s="274">
        <f t="shared" si="665"/>
        <v>1.0461100000000001</v>
      </c>
      <c r="AP2355" s="326">
        <f t="shared" si="671"/>
        <v>87.466901186299708</v>
      </c>
      <c r="AQ2355" s="296" t="str">
        <f t="shared" si="672"/>
        <v/>
      </c>
      <c r="AS2355" s="332">
        <v>44624</v>
      </c>
      <c r="AT2355" s="2" t="s">
        <v>115</v>
      </c>
      <c r="AU2355" s="2" t="s">
        <v>200</v>
      </c>
      <c r="AV2355" s="323">
        <v>44743</v>
      </c>
      <c r="AW2355" s="323">
        <v>44834</v>
      </c>
      <c r="AX2355" s="324">
        <v>2208</v>
      </c>
      <c r="AY2355" s="325">
        <v>378</v>
      </c>
      <c r="AZ2355" s="274">
        <f t="shared" si="666"/>
        <v>1.02458</v>
      </c>
      <c r="BA2355" s="326">
        <f t="shared" si="673"/>
        <v>368.93165980206521</v>
      </c>
      <c r="BB2355" s="296" t="str">
        <f t="shared" si="674"/>
        <v/>
      </c>
      <c r="BC2355" t="str">
        <f t="shared" si="667"/>
        <v/>
      </c>
      <c r="BF2355" s="332">
        <v>44986</v>
      </c>
      <c r="BG2355" s="2" t="s">
        <v>115</v>
      </c>
      <c r="BH2355" s="2" t="s">
        <v>137</v>
      </c>
      <c r="BI2355" s="323">
        <v>45108</v>
      </c>
      <c r="BJ2355" s="323">
        <v>45199</v>
      </c>
      <c r="BK2355" s="324">
        <v>2208</v>
      </c>
      <c r="BL2355" s="325">
        <v>137.85</v>
      </c>
      <c r="BM2355" s="274">
        <f t="shared" si="668"/>
        <v>0.99051</v>
      </c>
      <c r="BN2355" s="326">
        <f t="shared" si="675"/>
        <v>139.17073022988157</v>
      </c>
      <c r="BO2355" s="296" t="str">
        <f t="shared" si="676"/>
        <v/>
      </c>
      <c r="BP2355" t="str">
        <f t="shared" si="669"/>
        <v/>
      </c>
      <c r="BR2355" s="332">
        <v>44957</v>
      </c>
      <c r="BS2355" s="2" t="s">
        <v>108</v>
      </c>
      <c r="BT2355" s="2" t="s">
        <v>141</v>
      </c>
      <c r="BU2355" s="323">
        <v>46388</v>
      </c>
      <c r="BV2355" s="323">
        <v>46752</v>
      </c>
      <c r="BW2355" s="324">
        <v>8760</v>
      </c>
      <c r="BX2355" s="325">
        <v>113.45</v>
      </c>
      <c r="BY2355" s="274">
        <f t="shared" si="670"/>
        <v>0.99614999999999998</v>
      </c>
      <c r="BZ2355" s="326">
        <f t="shared" si="677"/>
        <v>113.88847061185565</v>
      </c>
      <c r="CA2355" s="296" t="str">
        <f t="shared" si="678"/>
        <v/>
      </c>
    </row>
    <row r="2356" spans="34:79" x14ac:dyDescent="0.25">
      <c r="AH2356" s="332">
        <v>44595</v>
      </c>
      <c r="AI2356" s="2" t="s">
        <v>108</v>
      </c>
      <c r="AJ2356" s="2" t="s">
        <v>141</v>
      </c>
      <c r="AK2356" s="323">
        <v>46388</v>
      </c>
      <c r="AL2356" s="323">
        <v>46752</v>
      </c>
      <c r="AM2356" s="324">
        <v>8760</v>
      </c>
      <c r="AN2356" s="325">
        <v>90.11</v>
      </c>
      <c r="AO2356" s="274">
        <f t="shared" si="665"/>
        <v>1.0461100000000001</v>
      </c>
      <c r="AP2356" s="326">
        <f t="shared" si="671"/>
        <v>86.138169026201822</v>
      </c>
      <c r="AQ2356" s="296" t="str">
        <f t="shared" si="672"/>
        <v/>
      </c>
      <c r="AS2356" s="332">
        <v>44624</v>
      </c>
      <c r="AT2356" s="2" t="s">
        <v>115</v>
      </c>
      <c r="AU2356" s="2" t="s">
        <v>186</v>
      </c>
      <c r="AV2356" s="323">
        <v>44835</v>
      </c>
      <c r="AW2356" s="323">
        <v>44926</v>
      </c>
      <c r="AX2356" s="324">
        <v>2209</v>
      </c>
      <c r="AY2356" s="325">
        <v>324.83</v>
      </c>
      <c r="AZ2356" s="274">
        <f t="shared" si="666"/>
        <v>1.02458</v>
      </c>
      <c r="BA2356" s="326">
        <f t="shared" si="673"/>
        <v>317.03722500927205</v>
      </c>
      <c r="BB2356" s="296" t="str">
        <f t="shared" si="674"/>
        <v/>
      </c>
      <c r="BC2356" t="str">
        <f t="shared" si="667"/>
        <v/>
      </c>
      <c r="BF2356" s="332">
        <v>44986</v>
      </c>
      <c r="BG2356" s="2" t="s">
        <v>115</v>
      </c>
      <c r="BH2356" s="2" t="s">
        <v>116</v>
      </c>
      <c r="BI2356" s="323">
        <v>45200</v>
      </c>
      <c r="BJ2356" s="323">
        <v>45291</v>
      </c>
      <c r="BK2356" s="324">
        <v>2209</v>
      </c>
      <c r="BL2356" s="325">
        <v>161.11000000000001</v>
      </c>
      <c r="BM2356" s="274">
        <f t="shared" si="668"/>
        <v>0.99051</v>
      </c>
      <c r="BN2356" s="326">
        <f t="shared" si="675"/>
        <v>162.65358249790512</v>
      </c>
      <c r="BO2356" s="296">
        <f t="shared" si="676"/>
        <v>162.65358249790512</v>
      </c>
      <c r="BP2356">
        <f t="shared" si="669"/>
        <v>1</v>
      </c>
      <c r="BR2356" s="332">
        <v>44957</v>
      </c>
      <c r="BS2356" s="2" t="s">
        <v>108</v>
      </c>
      <c r="BT2356" s="2" t="s">
        <v>143</v>
      </c>
      <c r="BU2356" s="323">
        <v>46753</v>
      </c>
      <c r="BV2356" s="323">
        <v>47118</v>
      </c>
      <c r="BW2356" s="324">
        <v>8784</v>
      </c>
      <c r="BX2356" s="325">
        <v>107.19</v>
      </c>
      <c r="BY2356" s="274">
        <f t="shared" si="670"/>
        <v>0.99614999999999998</v>
      </c>
      <c r="BZ2356" s="326">
        <f t="shared" si="677"/>
        <v>107.60427646438789</v>
      </c>
      <c r="CA2356" s="296" t="str">
        <f t="shared" si="678"/>
        <v/>
      </c>
    </row>
    <row r="2357" spans="34:79" x14ac:dyDescent="0.25">
      <c r="AH2357" s="332">
        <v>44595</v>
      </c>
      <c r="AI2357" s="2" t="s">
        <v>108</v>
      </c>
      <c r="AJ2357" s="2" t="s">
        <v>143</v>
      </c>
      <c r="AK2357" s="323">
        <v>46753</v>
      </c>
      <c r="AL2357" s="323">
        <v>47118</v>
      </c>
      <c r="AM2357" s="324">
        <v>8784</v>
      </c>
      <c r="AN2357" s="325">
        <v>87.83</v>
      </c>
      <c r="AO2357" s="274">
        <f t="shared" si="665"/>
        <v>1.0461100000000001</v>
      </c>
      <c r="AP2357" s="326">
        <f t="shared" si="671"/>
        <v>83.958665914674356</v>
      </c>
      <c r="AQ2357" s="296" t="str">
        <f t="shared" si="672"/>
        <v/>
      </c>
      <c r="AS2357" s="332">
        <v>44624</v>
      </c>
      <c r="AT2357" s="2" t="s">
        <v>115</v>
      </c>
      <c r="AU2357" s="2" t="s">
        <v>110</v>
      </c>
      <c r="AV2357" s="323">
        <v>44927</v>
      </c>
      <c r="AW2357" s="323">
        <v>45016</v>
      </c>
      <c r="AX2357" s="324">
        <v>2159</v>
      </c>
      <c r="AY2357" s="325">
        <v>258</v>
      </c>
      <c r="AZ2357" s="274">
        <f t="shared" si="666"/>
        <v>1.02458</v>
      </c>
      <c r="BA2357" s="326">
        <f t="shared" si="673"/>
        <v>251.81049796013974</v>
      </c>
      <c r="BB2357" s="296" t="str">
        <f t="shared" si="674"/>
        <v/>
      </c>
      <c r="BC2357" t="str">
        <f t="shared" si="667"/>
        <v/>
      </c>
      <c r="BF2357" s="332">
        <v>44986</v>
      </c>
      <c r="BG2357" s="2" t="s">
        <v>115</v>
      </c>
      <c r="BH2357" s="2" t="s">
        <v>111</v>
      </c>
      <c r="BI2357" s="323">
        <v>45292</v>
      </c>
      <c r="BJ2357" s="323">
        <v>45382</v>
      </c>
      <c r="BK2357" s="324">
        <v>2183</v>
      </c>
      <c r="BL2357" s="325">
        <v>165.24</v>
      </c>
      <c r="BM2357" s="274">
        <f t="shared" si="668"/>
        <v>0.99051</v>
      </c>
      <c r="BN2357" s="326">
        <f t="shared" si="675"/>
        <v>166.82315170972529</v>
      </c>
      <c r="BO2357" s="296">
        <f t="shared" si="676"/>
        <v>166.82315170972529</v>
      </c>
      <c r="BP2357">
        <f t="shared" si="669"/>
        <v>1</v>
      </c>
      <c r="BR2357" s="332">
        <v>44957</v>
      </c>
      <c r="BS2357" s="2" t="s">
        <v>108</v>
      </c>
      <c r="BT2357" s="2" t="s">
        <v>146</v>
      </c>
      <c r="BU2357" s="323">
        <v>47119</v>
      </c>
      <c r="BV2357" s="323">
        <v>47483</v>
      </c>
      <c r="BW2357" s="324">
        <v>8760</v>
      </c>
      <c r="BX2357" s="325">
        <v>105.69</v>
      </c>
      <c r="BY2357" s="274">
        <f t="shared" si="670"/>
        <v>0.99614999999999998</v>
      </c>
      <c r="BZ2357" s="326">
        <f t="shared" si="677"/>
        <v>106.09847914470713</v>
      </c>
      <c r="CA2357" s="296" t="str">
        <f t="shared" si="678"/>
        <v/>
      </c>
    </row>
    <row r="2358" spans="34:79" x14ac:dyDescent="0.25">
      <c r="AH2358" s="332">
        <v>44595</v>
      </c>
      <c r="AI2358" s="2" t="s">
        <v>108</v>
      </c>
      <c r="AJ2358" s="2" t="s">
        <v>146</v>
      </c>
      <c r="AK2358" s="323">
        <v>47119</v>
      </c>
      <c r="AL2358" s="323">
        <v>47483</v>
      </c>
      <c r="AM2358" s="324">
        <v>8760</v>
      </c>
      <c r="AN2358" s="325">
        <v>87.19</v>
      </c>
      <c r="AO2358" s="274">
        <f t="shared" si="665"/>
        <v>1.0461100000000001</v>
      </c>
      <c r="AP2358" s="326">
        <f t="shared" si="671"/>
        <v>83.34687556757892</v>
      </c>
      <c r="AQ2358" s="296" t="str">
        <f t="shared" si="672"/>
        <v/>
      </c>
      <c r="AS2358" s="332">
        <v>44624</v>
      </c>
      <c r="AT2358" s="2" t="s">
        <v>115</v>
      </c>
      <c r="AU2358" s="2" t="s">
        <v>134</v>
      </c>
      <c r="AV2358" s="323">
        <v>45017</v>
      </c>
      <c r="AW2358" s="323">
        <v>45107</v>
      </c>
      <c r="AX2358" s="324">
        <v>2184</v>
      </c>
      <c r="AY2358" s="325">
        <v>136.51</v>
      </c>
      <c r="AZ2358" s="274">
        <f t="shared" si="666"/>
        <v>1.02458</v>
      </c>
      <c r="BA2358" s="326">
        <f t="shared" si="673"/>
        <v>133.23508169201037</v>
      </c>
      <c r="BB2358" s="296" t="str">
        <f t="shared" si="674"/>
        <v/>
      </c>
      <c r="BC2358" t="str">
        <f t="shared" si="667"/>
        <v/>
      </c>
      <c r="BF2358" s="332">
        <v>44986</v>
      </c>
      <c r="BG2358" s="2" t="s">
        <v>115</v>
      </c>
      <c r="BH2358" s="2" t="s">
        <v>117</v>
      </c>
      <c r="BI2358" s="323">
        <v>45383</v>
      </c>
      <c r="BJ2358" s="323">
        <v>45473</v>
      </c>
      <c r="BK2358" s="324">
        <v>2184</v>
      </c>
      <c r="BL2358" s="325">
        <v>127.97</v>
      </c>
      <c r="BM2358" s="274">
        <f t="shared" si="668"/>
        <v>0.99051</v>
      </c>
      <c r="BN2358" s="326">
        <f t="shared" si="675"/>
        <v>129.19607071104784</v>
      </c>
      <c r="BO2358" s="296">
        <f t="shared" si="676"/>
        <v>129.19607071104784</v>
      </c>
      <c r="BP2358">
        <f t="shared" si="669"/>
        <v>1</v>
      </c>
      <c r="BR2358" s="332">
        <v>44957</v>
      </c>
      <c r="BS2358" s="2" t="s">
        <v>108</v>
      </c>
      <c r="BT2358" s="2" t="s">
        <v>149</v>
      </c>
      <c r="BU2358" s="323">
        <v>47484</v>
      </c>
      <c r="BV2358" s="323">
        <v>47848</v>
      </c>
      <c r="BW2358" s="324">
        <v>8760</v>
      </c>
      <c r="BX2358" s="325">
        <v>106.28</v>
      </c>
      <c r="BY2358" s="274">
        <f t="shared" si="670"/>
        <v>0.99614999999999998</v>
      </c>
      <c r="BZ2358" s="326">
        <f t="shared" si="677"/>
        <v>106.69075942378156</v>
      </c>
      <c r="CA2358" s="296" t="str">
        <f t="shared" si="678"/>
        <v/>
      </c>
    </row>
    <row r="2359" spans="34:79" x14ac:dyDescent="0.25">
      <c r="AH2359" s="332">
        <v>44595</v>
      </c>
      <c r="AI2359" s="2" t="s">
        <v>108</v>
      </c>
      <c r="AJ2359" s="2" t="s">
        <v>149</v>
      </c>
      <c r="AK2359" s="323">
        <v>47484</v>
      </c>
      <c r="AL2359" s="323">
        <v>47848</v>
      </c>
      <c r="AM2359" s="324">
        <v>8760</v>
      </c>
      <c r="AN2359" s="325">
        <v>86.63</v>
      </c>
      <c r="AO2359" s="274">
        <f t="shared" si="665"/>
        <v>1.0461100000000001</v>
      </c>
      <c r="AP2359" s="326">
        <f t="shared" si="671"/>
        <v>82.811559013870422</v>
      </c>
      <c r="AQ2359" s="296" t="str">
        <f t="shared" si="672"/>
        <v/>
      </c>
      <c r="AS2359" s="332">
        <v>44624</v>
      </c>
      <c r="AT2359" s="2" t="s">
        <v>115</v>
      </c>
      <c r="AU2359" s="2" t="s">
        <v>137</v>
      </c>
      <c r="AV2359" s="323">
        <v>45108</v>
      </c>
      <c r="AW2359" s="323">
        <v>45199</v>
      </c>
      <c r="AX2359" s="324">
        <v>2208</v>
      </c>
      <c r="AY2359" s="325">
        <v>128.86000000000001</v>
      </c>
      <c r="AZ2359" s="274">
        <f t="shared" si="666"/>
        <v>1.02458</v>
      </c>
      <c r="BA2359" s="326">
        <f t="shared" si="673"/>
        <v>125.76860762458764</v>
      </c>
      <c r="BB2359" s="296" t="str">
        <f t="shared" si="674"/>
        <v/>
      </c>
      <c r="BC2359" t="str">
        <f t="shared" si="667"/>
        <v/>
      </c>
      <c r="BF2359" s="332">
        <v>44986</v>
      </c>
      <c r="BG2359" s="2" t="s">
        <v>115</v>
      </c>
      <c r="BH2359" s="2" t="s">
        <v>118</v>
      </c>
      <c r="BI2359" s="323">
        <v>45474</v>
      </c>
      <c r="BJ2359" s="323">
        <v>45565</v>
      </c>
      <c r="BK2359" s="324">
        <v>2208</v>
      </c>
      <c r="BL2359" s="325">
        <v>131.68</v>
      </c>
      <c r="BM2359" s="274">
        <f t="shared" si="668"/>
        <v>0.99051</v>
      </c>
      <c r="BN2359" s="326">
        <f t="shared" si="675"/>
        <v>132.94161593522529</v>
      </c>
      <c r="BO2359" s="296">
        <f t="shared" si="676"/>
        <v>132.94161593522529</v>
      </c>
      <c r="BP2359">
        <f t="shared" si="669"/>
        <v>1</v>
      </c>
      <c r="BR2359" s="332">
        <v>44957</v>
      </c>
      <c r="BS2359" s="2" t="s">
        <v>108</v>
      </c>
      <c r="BT2359" s="2" t="s">
        <v>153</v>
      </c>
      <c r="BU2359" s="323">
        <v>47849</v>
      </c>
      <c r="BV2359" s="323">
        <v>48213</v>
      </c>
      <c r="BW2359" s="324">
        <v>8760</v>
      </c>
      <c r="BX2359" s="325">
        <v>106.51</v>
      </c>
      <c r="BY2359" s="274">
        <f t="shared" si="670"/>
        <v>0.99614999999999998</v>
      </c>
      <c r="BZ2359" s="326">
        <f t="shared" si="677"/>
        <v>106.92164834613261</v>
      </c>
      <c r="CA2359" s="296" t="str">
        <f t="shared" si="678"/>
        <v/>
      </c>
    </row>
    <row r="2360" spans="34:79" x14ac:dyDescent="0.25">
      <c r="AH2360" s="332">
        <v>44595</v>
      </c>
      <c r="AI2360" s="2" t="s">
        <v>108</v>
      </c>
      <c r="AJ2360" s="2" t="s">
        <v>153</v>
      </c>
      <c r="AK2360" s="323">
        <v>47849</v>
      </c>
      <c r="AL2360" s="323">
        <v>48213</v>
      </c>
      <c r="AM2360" s="324">
        <v>8760</v>
      </c>
      <c r="AN2360" s="325">
        <v>86.06</v>
      </c>
      <c r="AO2360" s="274">
        <f t="shared" si="665"/>
        <v>1.0461100000000001</v>
      </c>
      <c r="AP2360" s="326">
        <f t="shared" si="671"/>
        <v>82.266683235988566</v>
      </c>
      <c r="AQ2360" s="296" t="str">
        <f t="shared" si="672"/>
        <v/>
      </c>
      <c r="AS2360" s="332">
        <v>44624</v>
      </c>
      <c r="AT2360" s="2" t="s">
        <v>115</v>
      </c>
      <c r="AU2360" s="2" t="s">
        <v>116</v>
      </c>
      <c r="AV2360" s="323">
        <v>45200</v>
      </c>
      <c r="AW2360" s="323">
        <v>45291</v>
      </c>
      <c r="AX2360" s="324">
        <v>2209</v>
      </c>
      <c r="AY2360" s="325">
        <v>153.54</v>
      </c>
      <c r="AZ2360" s="274">
        <f t="shared" si="666"/>
        <v>1.02458</v>
      </c>
      <c r="BA2360" s="326">
        <f t="shared" si="673"/>
        <v>149.85652657674362</v>
      </c>
      <c r="BB2360" s="296" t="str">
        <f t="shared" si="674"/>
        <v/>
      </c>
      <c r="BC2360">
        <f t="shared" si="667"/>
        <v>1</v>
      </c>
      <c r="BF2360" s="332">
        <v>44986</v>
      </c>
      <c r="BG2360" s="2" t="s">
        <v>115</v>
      </c>
      <c r="BH2360" s="2" t="s">
        <v>140</v>
      </c>
      <c r="BI2360" s="323">
        <v>45566</v>
      </c>
      <c r="BJ2360" s="323">
        <v>45657</v>
      </c>
      <c r="BK2360" s="324">
        <v>2209</v>
      </c>
      <c r="BL2360" s="325">
        <v>161.24</v>
      </c>
      <c r="BM2360" s="274">
        <f t="shared" si="668"/>
        <v>0.99051</v>
      </c>
      <c r="BN2360" s="326">
        <f t="shared" si="675"/>
        <v>162.78482801788979</v>
      </c>
      <c r="BO2360" s="296" t="str">
        <f t="shared" si="676"/>
        <v/>
      </c>
      <c r="BP2360" t="str">
        <f t="shared" si="669"/>
        <v/>
      </c>
      <c r="BR2360" s="332">
        <v>44957</v>
      </c>
      <c r="BS2360" s="2" t="s">
        <v>108</v>
      </c>
      <c r="BT2360" s="2" t="s">
        <v>155</v>
      </c>
      <c r="BU2360" s="323">
        <v>48214</v>
      </c>
      <c r="BV2360" s="323">
        <v>48579</v>
      </c>
      <c r="BW2360" s="324">
        <v>8784</v>
      </c>
      <c r="BX2360" s="325">
        <v>106.99</v>
      </c>
      <c r="BY2360" s="274">
        <f t="shared" si="670"/>
        <v>0.99614999999999998</v>
      </c>
      <c r="BZ2360" s="326">
        <f t="shared" si="677"/>
        <v>107.40350348843046</v>
      </c>
      <c r="CA2360" s="296" t="str">
        <f t="shared" si="678"/>
        <v/>
      </c>
    </row>
    <row r="2361" spans="34:79" x14ac:dyDescent="0.25">
      <c r="AH2361" s="332">
        <v>44595</v>
      </c>
      <c r="AI2361" s="2" t="s">
        <v>108</v>
      </c>
      <c r="AJ2361" s="2" t="s">
        <v>155</v>
      </c>
      <c r="AK2361" s="323">
        <v>48214</v>
      </c>
      <c r="AL2361" s="323">
        <v>48579</v>
      </c>
      <c r="AM2361" s="324">
        <v>8784</v>
      </c>
      <c r="AN2361" s="325">
        <v>85.48</v>
      </c>
      <c r="AO2361" s="274">
        <f t="shared" si="665"/>
        <v>1.0461100000000001</v>
      </c>
      <c r="AP2361" s="326">
        <f t="shared" si="671"/>
        <v>81.712248233933337</v>
      </c>
      <c r="AQ2361" s="296" t="str">
        <f t="shared" si="672"/>
        <v/>
      </c>
      <c r="AS2361" s="332">
        <v>44624</v>
      </c>
      <c r="AT2361" s="2" t="s">
        <v>115</v>
      </c>
      <c r="AU2361" s="2" t="s">
        <v>111</v>
      </c>
      <c r="AV2361" s="323">
        <v>45292</v>
      </c>
      <c r="AW2361" s="323">
        <v>45382</v>
      </c>
      <c r="AX2361" s="324">
        <v>2183</v>
      </c>
      <c r="AY2361" s="325">
        <v>165.93</v>
      </c>
      <c r="AZ2361" s="274">
        <f t="shared" si="666"/>
        <v>1.02458</v>
      </c>
      <c r="BA2361" s="326">
        <f t="shared" si="673"/>
        <v>161.94928653692244</v>
      </c>
      <c r="BB2361" s="296" t="str">
        <f t="shared" si="674"/>
        <v/>
      </c>
      <c r="BC2361">
        <f t="shared" si="667"/>
        <v>1</v>
      </c>
      <c r="BF2361" s="332">
        <v>44986</v>
      </c>
      <c r="BG2361" s="2" t="s">
        <v>115</v>
      </c>
      <c r="BH2361" s="2" t="s">
        <v>135</v>
      </c>
      <c r="BI2361" s="323">
        <v>45658</v>
      </c>
      <c r="BJ2361" s="323">
        <v>45747</v>
      </c>
      <c r="BK2361" s="324">
        <v>2159</v>
      </c>
      <c r="BL2361" s="325">
        <v>155.46</v>
      </c>
      <c r="BM2361" s="274">
        <f t="shared" si="668"/>
        <v>0.99051</v>
      </c>
      <c r="BN2361" s="326">
        <f t="shared" si="675"/>
        <v>156.94945028318745</v>
      </c>
      <c r="BO2361" s="296" t="str">
        <f t="shared" si="676"/>
        <v/>
      </c>
      <c r="BP2361" t="str">
        <f t="shared" si="669"/>
        <v/>
      </c>
      <c r="BR2361" s="332">
        <v>44957</v>
      </c>
      <c r="BS2361" s="2" t="s">
        <v>108</v>
      </c>
      <c r="BT2361" s="2" t="s">
        <v>158</v>
      </c>
      <c r="BU2361" s="323">
        <v>48580</v>
      </c>
      <c r="BV2361" s="323">
        <v>48944</v>
      </c>
      <c r="BW2361" s="324">
        <v>8760</v>
      </c>
      <c r="BX2361" s="325">
        <v>107.25</v>
      </c>
      <c r="BY2361" s="274">
        <f t="shared" si="670"/>
        <v>0.99614999999999998</v>
      </c>
      <c r="BZ2361" s="326">
        <f t="shared" si="677"/>
        <v>107.66450835717512</v>
      </c>
      <c r="CA2361" s="296" t="str">
        <f t="shared" si="678"/>
        <v/>
      </c>
    </row>
    <row r="2362" spans="34:79" x14ac:dyDescent="0.25">
      <c r="AH2362" s="332">
        <v>44594</v>
      </c>
      <c r="AI2362" s="2" t="s">
        <v>108</v>
      </c>
      <c r="AJ2362" s="2" t="s">
        <v>110</v>
      </c>
      <c r="AK2362" s="323">
        <v>44927</v>
      </c>
      <c r="AL2362" s="323">
        <v>45291</v>
      </c>
      <c r="AM2362" s="324">
        <v>8760</v>
      </c>
      <c r="AN2362" s="325">
        <v>137.88</v>
      </c>
      <c r="AO2362" s="274">
        <f t="shared" si="665"/>
        <v>1.0461100000000001</v>
      </c>
      <c r="AP2362" s="326">
        <f t="shared" si="671"/>
        <v>131.80258290237163</v>
      </c>
      <c r="AQ2362" s="296" t="str">
        <f t="shared" si="672"/>
        <v/>
      </c>
      <c r="AS2362" s="332">
        <v>44624</v>
      </c>
      <c r="AT2362" s="2" t="s">
        <v>115</v>
      </c>
      <c r="AU2362" s="2" t="s">
        <v>117</v>
      </c>
      <c r="AV2362" s="323">
        <v>45383</v>
      </c>
      <c r="AW2362" s="323">
        <v>45473</v>
      </c>
      <c r="AX2362" s="324">
        <v>2184</v>
      </c>
      <c r="AY2362" s="325">
        <v>94.61</v>
      </c>
      <c r="AZ2362" s="274">
        <f t="shared" si="666"/>
        <v>1.02458</v>
      </c>
      <c r="BA2362" s="326">
        <f t="shared" si="673"/>
        <v>92.340276015538066</v>
      </c>
      <c r="BB2362" s="296" t="str">
        <f t="shared" si="674"/>
        <v/>
      </c>
      <c r="BC2362">
        <f t="shared" si="667"/>
        <v>1</v>
      </c>
      <c r="BF2362" s="332">
        <v>44986</v>
      </c>
      <c r="BG2362" s="2" t="s">
        <v>115</v>
      </c>
      <c r="BH2362" s="2" t="s">
        <v>145</v>
      </c>
      <c r="BI2362" s="323">
        <v>45748</v>
      </c>
      <c r="BJ2362" s="323">
        <v>45838</v>
      </c>
      <c r="BK2362" s="324">
        <v>2184</v>
      </c>
      <c r="BL2362" s="325">
        <v>103.19</v>
      </c>
      <c r="BM2362" s="274">
        <f t="shared" si="668"/>
        <v>0.99051</v>
      </c>
      <c r="BN2362" s="326">
        <f t="shared" si="675"/>
        <v>104.1786554401268</v>
      </c>
      <c r="BO2362" s="296" t="str">
        <f t="shared" si="676"/>
        <v/>
      </c>
      <c r="BP2362" t="str">
        <f t="shared" si="669"/>
        <v/>
      </c>
      <c r="BR2362" s="332">
        <v>44956</v>
      </c>
      <c r="BS2362" s="2" t="s">
        <v>108</v>
      </c>
      <c r="BT2362" s="2" t="s">
        <v>111</v>
      </c>
      <c r="BU2362" s="323">
        <v>45292</v>
      </c>
      <c r="BV2362" s="323">
        <v>45657</v>
      </c>
      <c r="BW2362" s="324">
        <v>8784</v>
      </c>
      <c r="BX2362" s="325">
        <v>170.78</v>
      </c>
      <c r="BY2362" s="274">
        <f t="shared" si="670"/>
        <v>0.99614999999999998</v>
      </c>
      <c r="BZ2362" s="326">
        <f t="shared" si="677"/>
        <v>171.4400441700547</v>
      </c>
      <c r="CA2362" s="296">
        <f t="shared" si="678"/>
        <v>171.4400441700547</v>
      </c>
    </row>
    <row r="2363" spans="34:79" x14ac:dyDescent="0.25">
      <c r="AH2363" s="332">
        <v>44594</v>
      </c>
      <c r="AI2363" s="2" t="s">
        <v>108</v>
      </c>
      <c r="AJ2363" s="2" t="s">
        <v>111</v>
      </c>
      <c r="AK2363" s="323">
        <v>45292</v>
      </c>
      <c r="AL2363" s="323">
        <v>45657</v>
      </c>
      <c r="AM2363" s="324">
        <v>8784</v>
      </c>
      <c r="AN2363" s="325">
        <v>105.25</v>
      </c>
      <c r="AO2363" s="274">
        <f t="shared" si="665"/>
        <v>1.0461100000000001</v>
      </c>
      <c r="AP2363" s="326">
        <f t="shared" si="671"/>
        <v>100.61083442467809</v>
      </c>
      <c r="AQ2363" s="296">
        <f t="shared" si="672"/>
        <v>100.61083442467809</v>
      </c>
      <c r="AS2363" s="332">
        <v>44624</v>
      </c>
      <c r="AT2363" s="2" t="s">
        <v>115</v>
      </c>
      <c r="AU2363" s="2" t="s">
        <v>118</v>
      </c>
      <c r="AV2363" s="323">
        <v>45474</v>
      </c>
      <c r="AW2363" s="323">
        <v>45565</v>
      </c>
      <c r="AX2363" s="324">
        <v>2208</v>
      </c>
      <c r="AY2363" s="325">
        <v>93.85</v>
      </c>
      <c r="AZ2363" s="274">
        <f t="shared" si="666"/>
        <v>1.02458</v>
      </c>
      <c r="BA2363" s="326">
        <f t="shared" si="673"/>
        <v>91.598508657205869</v>
      </c>
      <c r="BB2363" s="296" t="str">
        <f t="shared" si="674"/>
        <v/>
      </c>
      <c r="BC2363">
        <f t="shared" si="667"/>
        <v>1</v>
      </c>
      <c r="BF2363" s="332">
        <v>44986</v>
      </c>
      <c r="BG2363" s="2" t="s">
        <v>115</v>
      </c>
      <c r="BH2363" s="2" t="s">
        <v>148</v>
      </c>
      <c r="BI2363" s="323">
        <v>45839</v>
      </c>
      <c r="BJ2363" s="323">
        <v>45930</v>
      </c>
      <c r="BK2363" s="324">
        <v>2208</v>
      </c>
      <c r="BL2363" s="325">
        <v>102.49</v>
      </c>
      <c r="BM2363" s="274">
        <f t="shared" si="668"/>
        <v>0.99051</v>
      </c>
      <c r="BN2363" s="326">
        <f t="shared" si="675"/>
        <v>103.47194879405558</v>
      </c>
      <c r="BO2363" s="296" t="str">
        <f t="shared" si="676"/>
        <v/>
      </c>
      <c r="BP2363" t="str">
        <f t="shared" si="669"/>
        <v/>
      </c>
      <c r="BR2363" s="332">
        <v>44956</v>
      </c>
      <c r="BS2363" s="2" t="s">
        <v>108</v>
      </c>
      <c r="BT2363" s="2" t="s">
        <v>135</v>
      </c>
      <c r="BU2363" s="323">
        <v>45658</v>
      </c>
      <c r="BV2363" s="323">
        <v>46022</v>
      </c>
      <c r="BW2363" s="324">
        <v>8760</v>
      </c>
      <c r="BX2363" s="325">
        <v>133.24</v>
      </c>
      <c r="BY2363" s="274">
        <f t="shared" si="670"/>
        <v>0.99614999999999998</v>
      </c>
      <c r="BZ2363" s="326">
        <f t="shared" si="677"/>
        <v>133.75495658284396</v>
      </c>
      <c r="CA2363" s="296" t="str">
        <f t="shared" si="678"/>
        <v/>
      </c>
    </row>
    <row r="2364" spans="34:79" x14ac:dyDescent="0.25">
      <c r="AH2364" s="332">
        <v>44594</v>
      </c>
      <c r="AI2364" s="2" t="s">
        <v>108</v>
      </c>
      <c r="AJ2364" s="2" t="s">
        <v>135</v>
      </c>
      <c r="AK2364" s="323">
        <v>45658</v>
      </c>
      <c r="AL2364" s="323">
        <v>46022</v>
      </c>
      <c r="AM2364" s="324">
        <v>8760</v>
      </c>
      <c r="AN2364" s="325">
        <v>95.95</v>
      </c>
      <c r="AO2364" s="274">
        <f t="shared" si="665"/>
        <v>1.0461100000000001</v>
      </c>
      <c r="AP2364" s="326">
        <f t="shared" si="671"/>
        <v>91.720755943447628</v>
      </c>
      <c r="AQ2364" s="296" t="str">
        <f t="shared" si="672"/>
        <v/>
      </c>
      <c r="AS2364" s="332">
        <v>44624</v>
      </c>
      <c r="AT2364" s="2" t="s">
        <v>115</v>
      </c>
      <c r="AU2364" s="2" t="s">
        <v>140</v>
      </c>
      <c r="AV2364" s="323">
        <v>45566</v>
      </c>
      <c r="AW2364" s="323">
        <v>45657</v>
      </c>
      <c r="AX2364" s="324">
        <v>2209</v>
      </c>
      <c r="AY2364" s="325">
        <v>117.89</v>
      </c>
      <c r="AZ2364" s="274">
        <f t="shared" si="666"/>
        <v>1.02458</v>
      </c>
      <c r="BA2364" s="326">
        <f t="shared" si="673"/>
        <v>115.06178141287161</v>
      </c>
      <c r="BB2364" s="296" t="str">
        <f t="shared" si="674"/>
        <v/>
      </c>
      <c r="BC2364" t="str">
        <f t="shared" si="667"/>
        <v/>
      </c>
      <c r="BF2364" s="332">
        <v>44986</v>
      </c>
      <c r="BG2364" s="2" t="s">
        <v>115</v>
      </c>
      <c r="BH2364" s="2" t="s">
        <v>152</v>
      </c>
      <c r="BI2364" s="323">
        <v>45931</v>
      </c>
      <c r="BJ2364" s="323">
        <v>46022</v>
      </c>
      <c r="BK2364" s="324">
        <v>2209</v>
      </c>
      <c r="BL2364" s="325">
        <v>135.68</v>
      </c>
      <c r="BM2364" s="274">
        <f t="shared" si="668"/>
        <v>0.99051</v>
      </c>
      <c r="BN2364" s="326">
        <f t="shared" si="675"/>
        <v>136.97993962706082</v>
      </c>
      <c r="BO2364" s="296" t="str">
        <f t="shared" si="676"/>
        <v/>
      </c>
      <c r="BP2364" t="str">
        <f t="shared" si="669"/>
        <v/>
      </c>
      <c r="BR2364" s="332">
        <v>44956</v>
      </c>
      <c r="BS2364" s="2" t="s">
        <v>108</v>
      </c>
      <c r="BT2364" s="2" t="s">
        <v>138</v>
      </c>
      <c r="BU2364" s="323">
        <v>46023</v>
      </c>
      <c r="BV2364" s="323">
        <v>46387</v>
      </c>
      <c r="BW2364" s="324">
        <v>8760</v>
      </c>
      <c r="BX2364" s="325">
        <v>117.88</v>
      </c>
      <c r="BY2364" s="274">
        <f t="shared" si="670"/>
        <v>0.99614999999999998</v>
      </c>
      <c r="BZ2364" s="326">
        <f t="shared" si="677"/>
        <v>118.33559202931285</v>
      </c>
      <c r="CA2364" s="296" t="str">
        <f t="shared" si="678"/>
        <v/>
      </c>
    </row>
    <row r="2365" spans="34:79" x14ac:dyDescent="0.25">
      <c r="AH2365" s="332">
        <v>44594</v>
      </c>
      <c r="AI2365" s="2" t="s">
        <v>108</v>
      </c>
      <c r="AJ2365" s="2" t="s">
        <v>138</v>
      </c>
      <c r="AK2365" s="323">
        <v>46023</v>
      </c>
      <c r="AL2365" s="323">
        <v>46387</v>
      </c>
      <c r="AM2365" s="324">
        <v>8760</v>
      </c>
      <c r="AN2365" s="325">
        <v>91.55</v>
      </c>
      <c r="AO2365" s="274">
        <f t="shared" si="665"/>
        <v>1.0461100000000001</v>
      </c>
      <c r="AP2365" s="326">
        <f t="shared" si="671"/>
        <v>87.514697307166543</v>
      </c>
      <c r="AQ2365" s="296" t="str">
        <f t="shared" si="672"/>
        <v/>
      </c>
      <c r="AS2365" s="332">
        <v>44623</v>
      </c>
      <c r="AT2365" s="2" t="s">
        <v>115</v>
      </c>
      <c r="AU2365" s="2" t="s">
        <v>201</v>
      </c>
      <c r="AV2365" s="323">
        <v>44652</v>
      </c>
      <c r="AW2365" s="323">
        <v>44742</v>
      </c>
      <c r="AX2365" s="324">
        <v>2184</v>
      </c>
      <c r="AY2365" s="325">
        <v>334.4</v>
      </c>
      <c r="AZ2365" s="274">
        <f t="shared" si="666"/>
        <v>1.02458</v>
      </c>
      <c r="BA2365" s="326">
        <f t="shared" si="673"/>
        <v>326.37763766616558</v>
      </c>
      <c r="BB2365" s="296" t="str">
        <f t="shared" si="674"/>
        <v/>
      </c>
      <c r="BC2365" t="str">
        <f t="shared" si="667"/>
        <v/>
      </c>
      <c r="BF2365" s="332">
        <v>44985</v>
      </c>
      <c r="BG2365" s="2" t="s">
        <v>115</v>
      </c>
      <c r="BH2365" s="2" t="s">
        <v>134</v>
      </c>
      <c r="BI2365" s="323">
        <v>45017</v>
      </c>
      <c r="BJ2365" s="323">
        <v>45107</v>
      </c>
      <c r="BK2365" s="324">
        <v>2184</v>
      </c>
      <c r="BL2365" s="325">
        <v>121.61</v>
      </c>
      <c r="BM2365" s="274">
        <f t="shared" si="668"/>
        <v>0.99045000000000005</v>
      </c>
      <c r="BN2365" s="326">
        <f t="shared" si="675"/>
        <v>122.78257357766671</v>
      </c>
      <c r="BO2365" s="296" t="str">
        <f t="shared" si="676"/>
        <v/>
      </c>
      <c r="BP2365" t="str">
        <f t="shared" si="669"/>
        <v/>
      </c>
      <c r="BR2365" s="332">
        <v>44956</v>
      </c>
      <c r="BS2365" s="2" t="s">
        <v>108</v>
      </c>
      <c r="BT2365" s="2" t="s">
        <v>141</v>
      </c>
      <c r="BU2365" s="323">
        <v>46388</v>
      </c>
      <c r="BV2365" s="323">
        <v>46752</v>
      </c>
      <c r="BW2365" s="324">
        <v>8760</v>
      </c>
      <c r="BX2365" s="325">
        <v>112.17</v>
      </c>
      <c r="BY2365" s="274">
        <f t="shared" si="670"/>
        <v>0.99614999999999998</v>
      </c>
      <c r="BZ2365" s="326">
        <f t="shared" si="677"/>
        <v>112.60352356572805</v>
      </c>
      <c r="CA2365" s="296" t="str">
        <f t="shared" si="678"/>
        <v/>
      </c>
    </row>
    <row r="2366" spans="34:79" x14ac:dyDescent="0.25">
      <c r="AH2366" s="332">
        <v>44594</v>
      </c>
      <c r="AI2366" s="2" t="s">
        <v>108</v>
      </c>
      <c r="AJ2366" s="2" t="s">
        <v>141</v>
      </c>
      <c r="AK2366" s="323">
        <v>46388</v>
      </c>
      <c r="AL2366" s="323">
        <v>46752</v>
      </c>
      <c r="AM2366" s="324">
        <v>8760</v>
      </c>
      <c r="AN2366" s="325">
        <v>90.16</v>
      </c>
      <c r="AO2366" s="274">
        <f t="shared" si="665"/>
        <v>1.0461100000000001</v>
      </c>
      <c r="AP2366" s="326">
        <f t="shared" si="671"/>
        <v>86.185965147068657</v>
      </c>
      <c r="AQ2366" s="296" t="str">
        <f t="shared" si="672"/>
        <v/>
      </c>
      <c r="AS2366" s="332">
        <v>44623</v>
      </c>
      <c r="AT2366" s="2" t="s">
        <v>115</v>
      </c>
      <c r="AU2366" s="2" t="s">
        <v>200</v>
      </c>
      <c r="AV2366" s="323">
        <v>44743</v>
      </c>
      <c r="AW2366" s="323">
        <v>44834</v>
      </c>
      <c r="AX2366" s="324">
        <v>2208</v>
      </c>
      <c r="AY2366" s="325">
        <v>317.01</v>
      </c>
      <c r="AZ2366" s="274">
        <f t="shared" si="666"/>
        <v>1.02458</v>
      </c>
      <c r="BA2366" s="326">
        <f t="shared" si="673"/>
        <v>309.40482929590661</v>
      </c>
      <c r="BB2366" s="296" t="str">
        <f t="shared" si="674"/>
        <v/>
      </c>
      <c r="BC2366" t="str">
        <f t="shared" si="667"/>
        <v/>
      </c>
      <c r="BF2366" s="332">
        <v>44985</v>
      </c>
      <c r="BG2366" s="2" t="s">
        <v>115</v>
      </c>
      <c r="BH2366" s="2" t="s">
        <v>137</v>
      </c>
      <c r="BI2366" s="323">
        <v>45108</v>
      </c>
      <c r="BJ2366" s="323">
        <v>45199</v>
      </c>
      <c r="BK2366" s="324">
        <v>2208</v>
      </c>
      <c r="BL2366" s="325">
        <v>138.88999999999999</v>
      </c>
      <c r="BM2366" s="274">
        <f t="shared" si="668"/>
        <v>0.99045000000000005</v>
      </c>
      <c r="BN2366" s="326">
        <f t="shared" si="675"/>
        <v>140.22918875258719</v>
      </c>
      <c r="BO2366" s="296" t="str">
        <f t="shared" si="676"/>
        <v/>
      </c>
      <c r="BP2366" t="str">
        <f t="shared" si="669"/>
        <v/>
      </c>
      <c r="BR2366" s="332">
        <v>44956</v>
      </c>
      <c r="BS2366" s="2" t="s">
        <v>108</v>
      </c>
      <c r="BT2366" s="2" t="s">
        <v>143</v>
      </c>
      <c r="BU2366" s="323">
        <v>46753</v>
      </c>
      <c r="BV2366" s="323">
        <v>47118</v>
      </c>
      <c r="BW2366" s="324">
        <v>8784</v>
      </c>
      <c r="BX2366" s="325">
        <v>106.75</v>
      </c>
      <c r="BY2366" s="274">
        <f t="shared" si="670"/>
        <v>0.99614999999999998</v>
      </c>
      <c r="BZ2366" s="326">
        <f t="shared" si="677"/>
        <v>107.16257591728153</v>
      </c>
      <c r="CA2366" s="296" t="str">
        <f t="shared" si="678"/>
        <v/>
      </c>
    </row>
    <row r="2367" spans="34:79" x14ac:dyDescent="0.25">
      <c r="AH2367" s="332">
        <v>44594</v>
      </c>
      <c r="AI2367" s="2" t="s">
        <v>108</v>
      </c>
      <c r="AJ2367" s="2" t="s">
        <v>143</v>
      </c>
      <c r="AK2367" s="323">
        <v>46753</v>
      </c>
      <c r="AL2367" s="323">
        <v>47118</v>
      </c>
      <c r="AM2367" s="324">
        <v>8784</v>
      </c>
      <c r="AN2367" s="325">
        <v>87.88</v>
      </c>
      <c r="AO2367" s="274">
        <f t="shared" si="665"/>
        <v>1.0461100000000001</v>
      </c>
      <c r="AP2367" s="326">
        <f t="shared" si="671"/>
        <v>84.00646203554119</v>
      </c>
      <c r="AQ2367" s="296" t="str">
        <f t="shared" si="672"/>
        <v/>
      </c>
      <c r="AS2367" s="332">
        <v>44623</v>
      </c>
      <c r="AT2367" s="2" t="s">
        <v>115</v>
      </c>
      <c r="AU2367" s="2" t="s">
        <v>186</v>
      </c>
      <c r="AV2367" s="323">
        <v>44835</v>
      </c>
      <c r="AW2367" s="323">
        <v>44926</v>
      </c>
      <c r="AX2367" s="324">
        <v>2209</v>
      </c>
      <c r="AY2367" s="325">
        <v>308</v>
      </c>
      <c r="AZ2367" s="274">
        <f t="shared" si="666"/>
        <v>1.02458</v>
      </c>
      <c r="BA2367" s="326">
        <f t="shared" si="673"/>
        <v>300.61098206094204</v>
      </c>
      <c r="BB2367" s="296" t="str">
        <f t="shared" si="674"/>
        <v/>
      </c>
      <c r="BC2367" t="str">
        <f t="shared" si="667"/>
        <v/>
      </c>
      <c r="BF2367" s="332">
        <v>44985</v>
      </c>
      <c r="BG2367" s="2" t="s">
        <v>115</v>
      </c>
      <c r="BH2367" s="2" t="s">
        <v>116</v>
      </c>
      <c r="BI2367" s="323">
        <v>45200</v>
      </c>
      <c r="BJ2367" s="323">
        <v>45291</v>
      </c>
      <c r="BK2367" s="324">
        <v>2209</v>
      </c>
      <c r="BL2367" s="325">
        <v>163.55000000000001</v>
      </c>
      <c r="BM2367" s="274">
        <f t="shared" si="668"/>
        <v>0.99045000000000005</v>
      </c>
      <c r="BN2367" s="326">
        <f t="shared" si="675"/>
        <v>165.12696249179666</v>
      </c>
      <c r="BO2367" s="296">
        <f t="shared" si="676"/>
        <v>165.12696249179666</v>
      </c>
      <c r="BP2367">
        <f t="shared" si="669"/>
        <v>1</v>
      </c>
      <c r="BR2367" s="332">
        <v>44956</v>
      </c>
      <c r="BS2367" s="2" t="s">
        <v>108</v>
      </c>
      <c r="BT2367" s="2" t="s">
        <v>146</v>
      </c>
      <c r="BU2367" s="323">
        <v>47119</v>
      </c>
      <c r="BV2367" s="323">
        <v>47483</v>
      </c>
      <c r="BW2367" s="324">
        <v>8760</v>
      </c>
      <c r="BX2367" s="325">
        <v>105.6</v>
      </c>
      <c r="BY2367" s="274">
        <f t="shared" si="670"/>
        <v>0.99614999999999998</v>
      </c>
      <c r="BZ2367" s="326">
        <f t="shared" si="677"/>
        <v>106.00813130552628</v>
      </c>
      <c r="CA2367" s="296" t="str">
        <f t="shared" si="678"/>
        <v/>
      </c>
    </row>
    <row r="2368" spans="34:79" x14ac:dyDescent="0.25">
      <c r="AH2368" s="332">
        <v>44594</v>
      </c>
      <c r="AI2368" s="2" t="s">
        <v>108</v>
      </c>
      <c r="AJ2368" s="2" t="s">
        <v>146</v>
      </c>
      <c r="AK2368" s="323">
        <v>47119</v>
      </c>
      <c r="AL2368" s="323">
        <v>47483</v>
      </c>
      <c r="AM2368" s="324">
        <v>8760</v>
      </c>
      <c r="AN2368" s="325">
        <v>87.24</v>
      </c>
      <c r="AO2368" s="274">
        <f t="shared" si="665"/>
        <v>1.0461100000000001</v>
      </c>
      <c r="AP2368" s="326">
        <f t="shared" si="671"/>
        <v>83.394671688445754</v>
      </c>
      <c r="AQ2368" s="296" t="str">
        <f t="shared" si="672"/>
        <v/>
      </c>
      <c r="AS2368" s="332">
        <v>44623</v>
      </c>
      <c r="AT2368" s="2" t="s">
        <v>115</v>
      </c>
      <c r="AU2368" s="2" t="s">
        <v>110</v>
      </c>
      <c r="AV2368" s="323">
        <v>44927</v>
      </c>
      <c r="AW2368" s="323">
        <v>45016</v>
      </c>
      <c r="AX2368" s="324">
        <v>2159</v>
      </c>
      <c r="AY2368" s="325">
        <v>257.79000000000002</v>
      </c>
      <c r="AZ2368" s="274">
        <f t="shared" si="666"/>
        <v>1.02458</v>
      </c>
      <c r="BA2368" s="326">
        <f t="shared" si="673"/>
        <v>251.60553592691642</v>
      </c>
      <c r="BB2368" s="296" t="str">
        <f t="shared" si="674"/>
        <v/>
      </c>
      <c r="BC2368" t="str">
        <f t="shared" si="667"/>
        <v/>
      </c>
      <c r="BF2368" s="332">
        <v>44985</v>
      </c>
      <c r="BG2368" s="2" t="s">
        <v>115</v>
      </c>
      <c r="BH2368" s="2" t="s">
        <v>111</v>
      </c>
      <c r="BI2368" s="323">
        <v>45292</v>
      </c>
      <c r="BJ2368" s="323">
        <v>45382</v>
      </c>
      <c r="BK2368" s="324">
        <v>2183</v>
      </c>
      <c r="BL2368" s="325">
        <v>166.96</v>
      </c>
      <c r="BM2368" s="274">
        <f t="shared" si="668"/>
        <v>0.99045000000000005</v>
      </c>
      <c r="BN2368" s="326">
        <f t="shared" si="675"/>
        <v>168.56984199101419</v>
      </c>
      <c r="BO2368" s="296">
        <f t="shared" si="676"/>
        <v>168.56984199101419</v>
      </c>
      <c r="BP2368">
        <f t="shared" si="669"/>
        <v>1</v>
      </c>
      <c r="BR2368" s="332">
        <v>44956</v>
      </c>
      <c r="BS2368" s="2" t="s">
        <v>108</v>
      </c>
      <c r="BT2368" s="2" t="s">
        <v>149</v>
      </c>
      <c r="BU2368" s="323">
        <v>47484</v>
      </c>
      <c r="BV2368" s="323">
        <v>47848</v>
      </c>
      <c r="BW2368" s="324">
        <v>8760</v>
      </c>
      <c r="BX2368" s="325">
        <v>107.04</v>
      </c>
      <c r="BY2368" s="274">
        <f t="shared" si="670"/>
        <v>0.99614999999999998</v>
      </c>
      <c r="BZ2368" s="326">
        <f t="shared" si="677"/>
        <v>107.45369673241983</v>
      </c>
      <c r="CA2368" s="296" t="str">
        <f t="shared" si="678"/>
        <v/>
      </c>
    </row>
    <row r="2369" spans="34:79" x14ac:dyDescent="0.25">
      <c r="AH2369" s="332">
        <v>44594</v>
      </c>
      <c r="AI2369" s="2" t="s">
        <v>108</v>
      </c>
      <c r="AJ2369" s="2" t="s">
        <v>149</v>
      </c>
      <c r="AK2369" s="323">
        <v>47484</v>
      </c>
      <c r="AL2369" s="323">
        <v>47848</v>
      </c>
      <c r="AM2369" s="324">
        <v>8760</v>
      </c>
      <c r="AN2369" s="325">
        <v>86.68</v>
      </c>
      <c r="AO2369" s="274">
        <f t="shared" si="665"/>
        <v>1.0461100000000001</v>
      </c>
      <c r="AP2369" s="326">
        <f t="shared" si="671"/>
        <v>82.859355134737257</v>
      </c>
      <c r="AQ2369" s="296" t="str">
        <f t="shared" si="672"/>
        <v/>
      </c>
      <c r="AS2369" s="332">
        <v>44623</v>
      </c>
      <c r="AT2369" s="2" t="s">
        <v>115</v>
      </c>
      <c r="AU2369" s="2" t="s">
        <v>134</v>
      </c>
      <c r="AV2369" s="323">
        <v>45017</v>
      </c>
      <c r="AW2369" s="323">
        <v>45107</v>
      </c>
      <c r="AX2369" s="324">
        <v>2184</v>
      </c>
      <c r="AY2369" s="325">
        <v>127.96</v>
      </c>
      <c r="AZ2369" s="274">
        <f t="shared" si="666"/>
        <v>1.02458</v>
      </c>
      <c r="BA2369" s="326">
        <f t="shared" si="673"/>
        <v>124.89019891077318</v>
      </c>
      <c r="BB2369" s="296" t="str">
        <f t="shared" si="674"/>
        <v/>
      </c>
      <c r="BC2369" t="str">
        <f t="shared" si="667"/>
        <v/>
      </c>
      <c r="BF2369" s="332">
        <v>44985</v>
      </c>
      <c r="BG2369" s="2" t="s">
        <v>115</v>
      </c>
      <c r="BH2369" s="2" t="s">
        <v>117</v>
      </c>
      <c r="BI2369" s="323">
        <v>45383</v>
      </c>
      <c r="BJ2369" s="323">
        <v>45473</v>
      </c>
      <c r="BK2369" s="324">
        <v>2184</v>
      </c>
      <c r="BL2369" s="325">
        <v>130.38999999999999</v>
      </c>
      <c r="BM2369" s="274">
        <f t="shared" si="668"/>
        <v>0.99045000000000005</v>
      </c>
      <c r="BN2369" s="326">
        <f t="shared" si="675"/>
        <v>131.64723105659041</v>
      </c>
      <c r="BO2369" s="296">
        <f t="shared" si="676"/>
        <v>131.64723105659041</v>
      </c>
      <c r="BP2369">
        <f t="shared" si="669"/>
        <v>1</v>
      </c>
      <c r="BR2369" s="332">
        <v>44956</v>
      </c>
      <c r="BS2369" s="2" t="s">
        <v>108</v>
      </c>
      <c r="BT2369" s="2" t="s">
        <v>153</v>
      </c>
      <c r="BU2369" s="323">
        <v>47849</v>
      </c>
      <c r="BV2369" s="323">
        <v>48213</v>
      </c>
      <c r="BW2369" s="324">
        <v>8760</v>
      </c>
      <c r="BX2369" s="325">
        <v>106.71</v>
      </c>
      <c r="BY2369" s="274">
        <f t="shared" si="670"/>
        <v>0.99614999999999998</v>
      </c>
      <c r="BZ2369" s="326">
        <f t="shared" si="677"/>
        <v>107.12242132209005</v>
      </c>
      <c r="CA2369" s="296" t="str">
        <f t="shared" si="678"/>
        <v/>
      </c>
    </row>
    <row r="2370" spans="34:79" x14ac:dyDescent="0.25">
      <c r="AH2370" s="332">
        <v>44594</v>
      </c>
      <c r="AI2370" s="2" t="s">
        <v>108</v>
      </c>
      <c r="AJ2370" s="2" t="s">
        <v>153</v>
      </c>
      <c r="AK2370" s="323">
        <v>47849</v>
      </c>
      <c r="AL2370" s="323">
        <v>48213</v>
      </c>
      <c r="AM2370" s="324">
        <v>8760</v>
      </c>
      <c r="AN2370" s="325">
        <v>86.11</v>
      </c>
      <c r="AO2370" s="274">
        <f t="shared" si="665"/>
        <v>1.0461100000000001</v>
      </c>
      <c r="AP2370" s="326">
        <f t="shared" si="671"/>
        <v>82.314479356855387</v>
      </c>
      <c r="AQ2370" s="296" t="str">
        <f t="shared" si="672"/>
        <v/>
      </c>
      <c r="AS2370" s="332">
        <v>44623</v>
      </c>
      <c r="AT2370" s="2" t="s">
        <v>115</v>
      </c>
      <c r="AU2370" s="2" t="s">
        <v>137</v>
      </c>
      <c r="AV2370" s="323">
        <v>45108</v>
      </c>
      <c r="AW2370" s="323">
        <v>45199</v>
      </c>
      <c r="AX2370" s="324">
        <v>2208</v>
      </c>
      <c r="AY2370" s="325">
        <v>116.05</v>
      </c>
      <c r="AZ2370" s="274">
        <f t="shared" si="666"/>
        <v>1.02458</v>
      </c>
      <c r="BA2370" s="326">
        <f t="shared" si="673"/>
        <v>113.26592359796209</v>
      </c>
      <c r="BB2370" s="296" t="str">
        <f t="shared" si="674"/>
        <v/>
      </c>
      <c r="BC2370" t="str">
        <f t="shared" si="667"/>
        <v/>
      </c>
      <c r="BF2370" s="332">
        <v>44985</v>
      </c>
      <c r="BG2370" s="2" t="s">
        <v>115</v>
      </c>
      <c r="BH2370" s="2" t="s">
        <v>118</v>
      </c>
      <c r="BI2370" s="323">
        <v>45474</v>
      </c>
      <c r="BJ2370" s="323">
        <v>45565</v>
      </c>
      <c r="BK2370" s="324">
        <v>2208</v>
      </c>
      <c r="BL2370" s="325">
        <v>132.77000000000001</v>
      </c>
      <c r="BM2370" s="274">
        <f t="shared" si="668"/>
        <v>0.99045000000000005</v>
      </c>
      <c r="BN2370" s="326">
        <f t="shared" si="675"/>
        <v>134.05017921146953</v>
      </c>
      <c r="BO2370" s="296">
        <f t="shared" si="676"/>
        <v>134.05017921146953</v>
      </c>
      <c r="BP2370">
        <f t="shared" si="669"/>
        <v>1</v>
      </c>
      <c r="BR2370" s="332">
        <v>44956</v>
      </c>
      <c r="BS2370" s="2" t="s">
        <v>108</v>
      </c>
      <c r="BT2370" s="2" t="s">
        <v>155</v>
      </c>
      <c r="BU2370" s="323">
        <v>48214</v>
      </c>
      <c r="BV2370" s="323">
        <v>48579</v>
      </c>
      <c r="BW2370" s="324">
        <v>8784</v>
      </c>
      <c r="BX2370" s="325">
        <v>107.06</v>
      </c>
      <c r="BY2370" s="274">
        <f t="shared" si="670"/>
        <v>0.99614999999999998</v>
      </c>
      <c r="BZ2370" s="326">
        <f t="shared" si="677"/>
        <v>107.47377403001556</v>
      </c>
      <c r="CA2370" s="296" t="str">
        <f t="shared" si="678"/>
        <v/>
      </c>
    </row>
    <row r="2371" spans="34:79" x14ac:dyDescent="0.25">
      <c r="AH2371" s="332">
        <v>44594</v>
      </c>
      <c r="AI2371" s="2" t="s">
        <v>108</v>
      </c>
      <c r="AJ2371" s="2" t="s">
        <v>155</v>
      </c>
      <c r="AK2371" s="323">
        <v>48214</v>
      </c>
      <c r="AL2371" s="323">
        <v>48579</v>
      </c>
      <c r="AM2371" s="324">
        <v>8784</v>
      </c>
      <c r="AN2371" s="325">
        <v>85.53</v>
      </c>
      <c r="AO2371" s="274">
        <f t="shared" si="665"/>
        <v>1.0461100000000001</v>
      </c>
      <c r="AP2371" s="326">
        <f t="shared" si="671"/>
        <v>81.760044354800158</v>
      </c>
      <c r="AQ2371" s="296" t="str">
        <f t="shared" si="672"/>
        <v/>
      </c>
      <c r="AS2371" s="332">
        <v>44623</v>
      </c>
      <c r="AT2371" s="2" t="s">
        <v>115</v>
      </c>
      <c r="AU2371" s="2" t="s">
        <v>116</v>
      </c>
      <c r="AV2371" s="323">
        <v>45200</v>
      </c>
      <c r="AW2371" s="323">
        <v>45291</v>
      </c>
      <c r="AX2371" s="324">
        <v>2209</v>
      </c>
      <c r="AY2371" s="325">
        <v>152.16999999999999</v>
      </c>
      <c r="AZ2371" s="274">
        <f t="shared" si="666"/>
        <v>1.02458</v>
      </c>
      <c r="BA2371" s="326">
        <f t="shared" si="673"/>
        <v>148.51939331238165</v>
      </c>
      <c r="BB2371" s="296" t="str">
        <f t="shared" si="674"/>
        <v/>
      </c>
      <c r="BC2371">
        <f t="shared" si="667"/>
        <v>1</v>
      </c>
      <c r="BF2371" s="332">
        <v>44985</v>
      </c>
      <c r="BG2371" s="2" t="s">
        <v>115</v>
      </c>
      <c r="BH2371" s="2" t="s">
        <v>140</v>
      </c>
      <c r="BI2371" s="323">
        <v>45566</v>
      </c>
      <c r="BJ2371" s="323">
        <v>45657</v>
      </c>
      <c r="BK2371" s="324">
        <v>2209</v>
      </c>
      <c r="BL2371" s="325">
        <v>161.97</v>
      </c>
      <c r="BM2371" s="274">
        <f t="shared" si="668"/>
        <v>0.99045000000000005</v>
      </c>
      <c r="BN2371" s="326">
        <f t="shared" si="675"/>
        <v>163.53172800242314</v>
      </c>
      <c r="BO2371" s="296" t="str">
        <f t="shared" si="676"/>
        <v/>
      </c>
      <c r="BP2371" t="str">
        <f t="shared" si="669"/>
        <v/>
      </c>
      <c r="BR2371" s="332">
        <v>44956</v>
      </c>
      <c r="BS2371" s="2" t="s">
        <v>108</v>
      </c>
      <c r="BT2371" s="2" t="s">
        <v>158</v>
      </c>
      <c r="BU2371" s="323">
        <v>48580</v>
      </c>
      <c r="BV2371" s="323">
        <v>48944</v>
      </c>
      <c r="BW2371" s="324">
        <v>8760</v>
      </c>
      <c r="BX2371" s="325">
        <v>106.93</v>
      </c>
      <c r="BY2371" s="274">
        <f t="shared" si="670"/>
        <v>0.99614999999999998</v>
      </c>
      <c r="BZ2371" s="326">
        <f t="shared" si="677"/>
        <v>107.34327159564323</v>
      </c>
      <c r="CA2371" s="296" t="str">
        <f t="shared" si="678"/>
        <v/>
      </c>
    </row>
    <row r="2372" spans="34:79" x14ac:dyDescent="0.25">
      <c r="AH2372" s="332">
        <v>44593</v>
      </c>
      <c r="AI2372" s="2" t="s">
        <v>108</v>
      </c>
      <c r="AJ2372" s="2" t="s">
        <v>110</v>
      </c>
      <c r="AK2372" s="323">
        <v>44927</v>
      </c>
      <c r="AL2372" s="323">
        <v>45291</v>
      </c>
      <c r="AM2372" s="324">
        <v>8760</v>
      </c>
      <c r="AN2372" s="325">
        <v>131</v>
      </c>
      <c r="AO2372" s="274">
        <f t="shared" si="665"/>
        <v>1.0461100000000001</v>
      </c>
      <c r="AP2372" s="326">
        <f t="shared" si="671"/>
        <v>125.22583667109576</v>
      </c>
      <c r="AQ2372" s="296" t="str">
        <f t="shared" si="672"/>
        <v/>
      </c>
      <c r="AS2372" s="332">
        <v>44623</v>
      </c>
      <c r="AT2372" s="2" t="s">
        <v>115</v>
      </c>
      <c r="AU2372" s="2" t="s">
        <v>111</v>
      </c>
      <c r="AV2372" s="323">
        <v>45292</v>
      </c>
      <c r="AW2372" s="323">
        <v>45382</v>
      </c>
      <c r="AX2372" s="324">
        <v>2183</v>
      </c>
      <c r="AY2372" s="325">
        <v>151.82</v>
      </c>
      <c r="AZ2372" s="274">
        <f t="shared" si="666"/>
        <v>1.02458</v>
      </c>
      <c r="BA2372" s="326">
        <f t="shared" si="673"/>
        <v>148.17778992367602</v>
      </c>
      <c r="BB2372" s="296" t="str">
        <f t="shared" si="674"/>
        <v/>
      </c>
      <c r="BC2372">
        <f t="shared" si="667"/>
        <v>1</v>
      </c>
      <c r="BF2372" s="332">
        <v>44985</v>
      </c>
      <c r="BG2372" s="2" t="s">
        <v>115</v>
      </c>
      <c r="BH2372" s="2" t="s">
        <v>135</v>
      </c>
      <c r="BI2372" s="323">
        <v>45658</v>
      </c>
      <c r="BJ2372" s="323">
        <v>45747</v>
      </c>
      <c r="BK2372" s="324">
        <v>2159</v>
      </c>
      <c r="BL2372" s="325">
        <v>159.22</v>
      </c>
      <c r="BM2372" s="274">
        <f t="shared" si="668"/>
        <v>0.99045000000000005</v>
      </c>
      <c r="BN2372" s="326">
        <f t="shared" si="675"/>
        <v>160.75521227724769</v>
      </c>
      <c r="BO2372" s="296" t="str">
        <f t="shared" si="676"/>
        <v/>
      </c>
      <c r="BP2372" t="str">
        <f t="shared" si="669"/>
        <v/>
      </c>
      <c r="BR2372" s="332">
        <v>44953</v>
      </c>
      <c r="BS2372" s="2" t="s">
        <v>108</v>
      </c>
      <c r="BT2372" s="2" t="s">
        <v>111</v>
      </c>
      <c r="BU2372" s="323">
        <v>45292</v>
      </c>
      <c r="BV2372" s="323">
        <v>45657</v>
      </c>
      <c r="BW2372" s="324">
        <v>8784</v>
      </c>
      <c r="BX2372" s="325">
        <v>165.79</v>
      </c>
      <c r="BY2372" s="274">
        <f t="shared" si="670"/>
        <v>0.99614999999999998</v>
      </c>
      <c r="BZ2372" s="326">
        <f t="shared" si="677"/>
        <v>166.43075841991669</v>
      </c>
      <c r="CA2372" s="296">
        <f t="shared" si="678"/>
        <v>166.43075841991669</v>
      </c>
    </row>
    <row r="2373" spans="34:79" x14ac:dyDescent="0.25">
      <c r="AH2373" s="332">
        <v>44593</v>
      </c>
      <c r="AI2373" s="2" t="s">
        <v>108</v>
      </c>
      <c r="AJ2373" s="2" t="s">
        <v>111</v>
      </c>
      <c r="AK2373" s="323">
        <v>45292</v>
      </c>
      <c r="AL2373" s="323">
        <v>45657</v>
      </c>
      <c r="AM2373" s="324">
        <v>8784</v>
      </c>
      <c r="AN2373" s="325">
        <v>100.67</v>
      </c>
      <c r="AO2373" s="274">
        <f t="shared" si="665"/>
        <v>1.0461100000000001</v>
      </c>
      <c r="AP2373" s="326">
        <f t="shared" si="671"/>
        <v>96.23270975327641</v>
      </c>
      <c r="AQ2373" s="296">
        <f t="shared" si="672"/>
        <v>96.23270975327641</v>
      </c>
      <c r="AS2373" s="332">
        <v>44623</v>
      </c>
      <c r="AT2373" s="2" t="s">
        <v>115</v>
      </c>
      <c r="AU2373" s="2" t="s">
        <v>117</v>
      </c>
      <c r="AV2373" s="323">
        <v>45383</v>
      </c>
      <c r="AW2373" s="323">
        <v>45473</v>
      </c>
      <c r="AX2373" s="324">
        <v>2184</v>
      </c>
      <c r="AY2373" s="325">
        <v>87.16</v>
      </c>
      <c r="AZ2373" s="274">
        <f t="shared" si="666"/>
        <v>1.02458</v>
      </c>
      <c r="BA2373" s="326">
        <f t="shared" si="673"/>
        <v>85.069003884518523</v>
      </c>
      <c r="BB2373" s="296" t="str">
        <f t="shared" si="674"/>
        <v/>
      </c>
      <c r="BC2373">
        <f t="shared" si="667"/>
        <v>1</v>
      </c>
      <c r="BF2373" s="332">
        <v>44985</v>
      </c>
      <c r="BG2373" s="2" t="s">
        <v>115</v>
      </c>
      <c r="BH2373" s="2" t="s">
        <v>145</v>
      </c>
      <c r="BI2373" s="323">
        <v>45748</v>
      </c>
      <c r="BJ2373" s="323">
        <v>45838</v>
      </c>
      <c r="BK2373" s="324">
        <v>2184</v>
      </c>
      <c r="BL2373" s="325">
        <v>104.59</v>
      </c>
      <c r="BM2373" s="274">
        <f t="shared" si="668"/>
        <v>0.99045000000000005</v>
      </c>
      <c r="BN2373" s="326">
        <f t="shared" si="675"/>
        <v>105.59846534403553</v>
      </c>
      <c r="BO2373" s="296" t="str">
        <f t="shared" si="676"/>
        <v/>
      </c>
      <c r="BP2373" t="str">
        <f t="shared" si="669"/>
        <v/>
      </c>
      <c r="BR2373" s="332">
        <v>44953</v>
      </c>
      <c r="BS2373" s="2" t="s">
        <v>108</v>
      </c>
      <c r="BT2373" s="2" t="s">
        <v>135</v>
      </c>
      <c r="BU2373" s="323">
        <v>45658</v>
      </c>
      <c r="BV2373" s="323">
        <v>46022</v>
      </c>
      <c r="BW2373" s="324">
        <v>8760</v>
      </c>
      <c r="BX2373" s="325">
        <v>131.5</v>
      </c>
      <c r="BY2373" s="274">
        <f t="shared" si="670"/>
        <v>0.99614999999999998</v>
      </c>
      <c r="BZ2373" s="326">
        <f t="shared" si="677"/>
        <v>132.00823169201425</v>
      </c>
      <c r="CA2373" s="296" t="str">
        <f t="shared" si="678"/>
        <v/>
      </c>
    </row>
    <row r="2374" spans="34:79" x14ac:dyDescent="0.25">
      <c r="AH2374" s="332">
        <v>44593</v>
      </c>
      <c r="AI2374" s="2" t="s">
        <v>108</v>
      </c>
      <c r="AJ2374" s="2" t="s">
        <v>135</v>
      </c>
      <c r="AK2374" s="323">
        <v>45658</v>
      </c>
      <c r="AL2374" s="323">
        <v>46022</v>
      </c>
      <c r="AM2374" s="324">
        <v>8760</v>
      </c>
      <c r="AN2374" s="325">
        <v>92.08</v>
      </c>
      <c r="AO2374" s="274">
        <f t="shared" si="665"/>
        <v>1.0461100000000001</v>
      </c>
      <c r="AP2374" s="326">
        <f t="shared" si="671"/>
        <v>88.021336188354937</v>
      </c>
      <c r="AQ2374" s="296" t="str">
        <f t="shared" si="672"/>
        <v/>
      </c>
      <c r="AS2374" s="332">
        <v>44623</v>
      </c>
      <c r="AT2374" s="2" t="s">
        <v>115</v>
      </c>
      <c r="AU2374" s="2" t="s">
        <v>118</v>
      </c>
      <c r="AV2374" s="323">
        <v>45474</v>
      </c>
      <c r="AW2374" s="323">
        <v>45565</v>
      </c>
      <c r="AX2374" s="324">
        <v>2208</v>
      </c>
      <c r="AY2374" s="325">
        <v>88.16</v>
      </c>
      <c r="AZ2374" s="274">
        <f t="shared" si="666"/>
        <v>1.02458</v>
      </c>
      <c r="BA2374" s="326">
        <f t="shared" si="673"/>
        <v>86.045013566534578</v>
      </c>
      <c r="BB2374" s="296" t="str">
        <f t="shared" si="674"/>
        <v/>
      </c>
      <c r="BC2374">
        <f t="shared" si="667"/>
        <v>1</v>
      </c>
      <c r="BF2374" s="332">
        <v>44985</v>
      </c>
      <c r="BG2374" s="2" t="s">
        <v>115</v>
      </c>
      <c r="BH2374" s="2" t="s">
        <v>148</v>
      </c>
      <c r="BI2374" s="323">
        <v>45839</v>
      </c>
      <c r="BJ2374" s="323">
        <v>45930</v>
      </c>
      <c r="BK2374" s="324">
        <v>2208</v>
      </c>
      <c r="BL2374" s="325">
        <v>104.58</v>
      </c>
      <c r="BM2374" s="274">
        <f t="shared" si="668"/>
        <v>0.99045000000000005</v>
      </c>
      <c r="BN2374" s="326">
        <f t="shared" si="675"/>
        <v>105.58836892321671</v>
      </c>
      <c r="BO2374" s="296" t="str">
        <f t="shared" si="676"/>
        <v/>
      </c>
      <c r="BP2374" t="str">
        <f t="shared" si="669"/>
        <v/>
      </c>
      <c r="BR2374" s="332">
        <v>44953</v>
      </c>
      <c r="BS2374" s="2" t="s">
        <v>108</v>
      </c>
      <c r="BT2374" s="2" t="s">
        <v>138</v>
      </c>
      <c r="BU2374" s="323">
        <v>46023</v>
      </c>
      <c r="BV2374" s="323">
        <v>46387</v>
      </c>
      <c r="BW2374" s="324">
        <v>8760</v>
      </c>
      <c r="BX2374" s="325">
        <v>117.25</v>
      </c>
      <c r="BY2374" s="274">
        <f t="shared" si="670"/>
        <v>0.99614999999999998</v>
      </c>
      <c r="BZ2374" s="326">
        <f t="shared" si="677"/>
        <v>117.70315715504694</v>
      </c>
      <c r="CA2374" s="296" t="str">
        <f t="shared" si="678"/>
        <v/>
      </c>
    </row>
    <row r="2375" spans="34:79" x14ac:dyDescent="0.25">
      <c r="AH2375" s="332">
        <v>44593</v>
      </c>
      <c r="AI2375" s="2" t="s">
        <v>108</v>
      </c>
      <c r="AJ2375" s="2" t="s">
        <v>138</v>
      </c>
      <c r="AK2375" s="323">
        <v>46023</v>
      </c>
      <c r="AL2375" s="323">
        <v>46387</v>
      </c>
      <c r="AM2375" s="324">
        <v>8760</v>
      </c>
      <c r="AN2375" s="325">
        <v>88.56</v>
      </c>
      <c r="AO2375" s="274">
        <f t="shared" si="665"/>
        <v>1.0461100000000001</v>
      </c>
      <c r="AP2375" s="326">
        <f t="shared" si="671"/>
        <v>84.656489279330088</v>
      </c>
      <c r="AQ2375" s="296" t="str">
        <f t="shared" si="672"/>
        <v/>
      </c>
      <c r="AS2375" s="332">
        <v>44623</v>
      </c>
      <c r="AT2375" s="2" t="s">
        <v>115</v>
      </c>
      <c r="AU2375" s="2" t="s">
        <v>140</v>
      </c>
      <c r="AV2375" s="323">
        <v>45566</v>
      </c>
      <c r="AW2375" s="323">
        <v>45657</v>
      </c>
      <c r="AX2375" s="324">
        <v>2209</v>
      </c>
      <c r="AY2375" s="325">
        <v>111.98</v>
      </c>
      <c r="AZ2375" s="274">
        <f t="shared" si="666"/>
        <v>1.02458</v>
      </c>
      <c r="BA2375" s="326">
        <f t="shared" si="673"/>
        <v>109.29356419215678</v>
      </c>
      <c r="BB2375" s="296" t="str">
        <f t="shared" si="674"/>
        <v/>
      </c>
      <c r="BC2375" t="str">
        <f t="shared" si="667"/>
        <v/>
      </c>
      <c r="BF2375" s="332">
        <v>44985</v>
      </c>
      <c r="BG2375" s="2" t="s">
        <v>115</v>
      </c>
      <c r="BH2375" s="2" t="s">
        <v>152</v>
      </c>
      <c r="BI2375" s="323">
        <v>45931</v>
      </c>
      <c r="BJ2375" s="323">
        <v>46022</v>
      </c>
      <c r="BK2375" s="324">
        <v>2209</v>
      </c>
      <c r="BL2375" s="325">
        <v>137.21</v>
      </c>
      <c r="BM2375" s="274">
        <f t="shared" si="668"/>
        <v>0.99045000000000005</v>
      </c>
      <c r="BN2375" s="326">
        <f t="shared" si="675"/>
        <v>138.53299005502549</v>
      </c>
      <c r="BO2375" s="296" t="str">
        <f t="shared" si="676"/>
        <v/>
      </c>
      <c r="BP2375" t="str">
        <f t="shared" si="669"/>
        <v/>
      </c>
      <c r="BR2375" s="332">
        <v>44953</v>
      </c>
      <c r="BS2375" s="2" t="s">
        <v>108</v>
      </c>
      <c r="BT2375" s="2" t="s">
        <v>141</v>
      </c>
      <c r="BU2375" s="323">
        <v>46388</v>
      </c>
      <c r="BV2375" s="323">
        <v>46752</v>
      </c>
      <c r="BW2375" s="324">
        <v>8760</v>
      </c>
      <c r="BX2375" s="325">
        <v>111.5</v>
      </c>
      <c r="BY2375" s="274">
        <f t="shared" si="670"/>
        <v>0.99614999999999998</v>
      </c>
      <c r="BZ2375" s="326">
        <f t="shared" si="677"/>
        <v>111.93093409627065</v>
      </c>
      <c r="CA2375" s="296" t="str">
        <f t="shared" si="678"/>
        <v/>
      </c>
    </row>
    <row r="2376" spans="34:79" x14ac:dyDescent="0.25">
      <c r="AH2376" s="332">
        <v>44593</v>
      </c>
      <c r="AI2376" s="2" t="s">
        <v>108</v>
      </c>
      <c r="AJ2376" s="2" t="s">
        <v>141</v>
      </c>
      <c r="AK2376" s="323">
        <v>46388</v>
      </c>
      <c r="AL2376" s="323">
        <v>46752</v>
      </c>
      <c r="AM2376" s="324">
        <v>8760</v>
      </c>
      <c r="AN2376" s="325">
        <v>87.17</v>
      </c>
      <c r="AO2376" s="274">
        <f t="shared" si="665"/>
        <v>1.0461100000000001</v>
      </c>
      <c r="AP2376" s="326">
        <f t="shared" si="671"/>
        <v>83.327757119232203</v>
      </c>
      <c r="AQ2376" s="296" t="str">
        <f t="shared" si="672"/>
        <v/>
      </c>
      <c r="AS2376" s="332">
        <v>44622</v>
      </c>
      <c r="AT2376" s="2" t="s">
        <v>115</v>
      </c>
      <c r="AU2376" s="2" t="s">
        <v>201</v>
      </c>
      <c r="AV2376" s="323">
        <v>44652</v>
      </c>
      <c r="AW2376" s="323">
        <v>44742</v>
      </c>
      <c r="AX2376" s="324">
        <v>2184</v>
      </c>
      <c r="AY2376" s="325">
        <v>321.39</v>
      </c>
      <c r="AZ2376" s="274">
        <f t="shared" si="666"/>
        <v>1.02458</v>
      </c>
      <c r="BA2376" s="326">
        <f t="shared" si="673"/>
        <v>313.67975170313684</v>
      </c>
      <c r="BB2376" s="296" t="str">
        <f t="shared" si="674"/>
        <v/>
      </c>
      <c r="BC2376" t="str">
        <f t="shared" si="667"/>
        <v/>
      </c>
      <c r="BF2376" s="332">
        <v>44984</v>
      </c>
      <c r="BG2376" s="2" t="s">
        <v>115</v>
      </c>
      <c r="BH2376" s="2" t="s">
        <v>134</v>
      </c>
      <c r="BI2376" s="323">
        <v>45017</v>
      </c>
      <c r="BJ2376" s="323">
        <v>45107</v>
      </c>
      <c r="BK2376" s="324">
        <v>2184</v>
      </c>
      <c r="BL2376" s="325">
        <v>123.31</v>
      </c>
      <c r="BM2376" s="274">
        <f t="shared" si="668"/>
        <v>0.99045000000000005</v>
      </c>
      <c r="BN2376" s="326">
        <f t="shared" si="675"/>
        <v>124.49896511686606</v>
      </c>
      <c r="BO2376" s="296" t="str">
        <f t="shared" si="676"/>
        <v/>
      </c>
      <c r="BP2376" t="str">
        <f t="shared" si="669"/>
        <v/>
      </c>
      <c r="BR2376" s="332">
        <v>44953</v>
      </c>
      <c r="BS2376" s="2" t="s">
        <v>108</v>
      </c>
      <c r="BT2376" s="2" t="s">
        <v>143</v>
      </c>
      <c r="BU2376" s="323">
        <v>46753</v>
      </c>
      <c r="BV2376" s="323">
        <v>47118</v>
      </c>
      <c r="BW2376" s="324">
        <v>8784</v>
      </c>
      <c r="BX2376" s="325">
        <v>106.08</v>
      </c>
      <c r="BY2376" s="274">
        <f t="shared" si="670"/>
        <v>0.99614999999999998</v>
      </c>
      <c r="BZ2376" s="326">
        <f t="shared" si="677"/>
        <v>106.48998644782412</v>
      </c>
      <c r="CA2376" s="296" t="str">
        <f t="shared" si="678"/>
        <v/>
      </c>
    </row>
    <row r="2377" spans="34:79" x14ac:dyDescent="0.25">
      <c r="AH2377" s="332">
        <v>44593</v>
      </c>
      <c r="AI2377" s="2" t="s">
        <v>108</v>
      </c>
      <c r="AJ2377" s="2" t="s">
        <v>143</v>
      </c>
      <c r="AK2377" s="323">
        <v>46753</v>
      </c>
      <c r="AL2377" s="323">
        <v>47118</v>
      </c>
      <c r="AM2377" s="324">
        <v>8784</v>
      </c>
      <c r="AN2377" s="325">
        <v>84.89</v>
      </c>
      <c r="AO2377" s="274">
        <f t="shared" si="665"/>
        <v>1.0461100000000001</v>
      </c>
      <c r="AP2377" s="326">
        <f t="shared" si="671"/>
        <v>81.148254007704722</v>
      </c>
      <c r="AQ2377" s="296" t="str">
        <f t="shared" si="672"/>
        <v/>
      </c>
      <c r="AS2377" s="332">
        <v>44622</v>
      </c>
      <c r="AT2377" s="2" t="s">
        <v>115</v>
      </c>
      <c r="AU2377" s="2" t="s">
        <v>200</v>
      </c>
      <c r="AV2377" s="323">
        <v>44743</v>
      </c>
      <c r="AW2377" s="323">
        <v>44834</v>
      </c>
      <c r="AX2377" s="324">
        <v>2208</v>
      </c>
      <c r="AY2377" s="325">
        <v>306.05</v>
      </c>
      <c r="AZ2377" s="274">
        <f t="shared" si="666"/>
        <v>1.02458</v>
      </c>
      <c r="BA2377" s="326">
        <f t="shared" si="673"/>
        <v>298.70776318101076</v>
      </c>
      <c r="BB2377" s="296" t="str">
        <f t="shared" si="674"/>
        <v/>
      </c>
      <c r="BC2377" t="str">
        <f t="shared" si="667"/>
        <v/>
      </c>
      <c r="BF2377" s="332">
        <v>44984</v>
      </c>
      <c r="BG2377" s="2" t="s">
        <v>115</v>
      </c>
      <c r="BH2377" s="2" t="s">
        <v>137</v>
      </c>
      <c r="BI2377" s="323">
        <v>45108</v>
      </c>
      <c r="BJ2377" s="323">
        <v>45199</v>
      </c>
      <c r="BK2377" s="324">
        <v>2208</v>
      </c>
      <c r="BL2377" s="325">
        <v>141.87</v>
      </c>
      <c r="BM2377" s="274">
        <f t="shared" si="668"/>
        <v>0.99045000000000005</v>
      </c>
      <c r="BN2377" s="326">
        <f t="shared" si="675"/>
        <v>143.23792215659549</v>
      </c>
      <c r="BO2377" s="296" t="str">
        <f t="shared" si="676"/>
        <v/>
      </c>
      <c r="BP2377" t="str">
        <f t="shared" si="669"/>
        <v/>
      </c>
      <c r="BR2377" s="332">
        <v>44953</v>
      </c>
      <c r="BS2377" s="2" t="s">
        <v>108</v>
      </c>
      <c r="BT2377" s="2" t="s">
        <v>146</v>
      </c>
      <c r="BU2377" s="323">
        <v>47119</v>
      </c>
      <c r="BV2377" s="323">
        <v>47483</v>
      </c>
      <c r="BW2377" s="324">
        <v>8760</v>
      </c>
      <c r="BX2377" s="325">
        <v>104.93</v>
      </c>
      <c r="BY2377" s="274">
        <f t="shared" si="670"/>
        <v>0.99614999999999998</v>
      </c>
      <c r="BZ2377" s="326">
        <f t="shared" si="677"/>
        <v>105.33554183606887</v>
      </c>
      <c r="CA2377" s="296" t="str">
        <f t="shared" si="678"/>
        <v/>
      </c>
    </row>
    <row r="2378" spans="34:79" x14ac:dyDescent="0.25">
      <c r="AH2378" s="332">
        <v>44593</v>
      </c>
      <c r="AI2378" s="2" t="s">
        <v>108</v>
      </c>
      <c r="AJ2378" s="2" t="s">
        <v>146</v>
      </c>
      <c r="AK2378" s="323">
        <v>47119</v>
      </c>
      <c r="AL2378" s="323">
        <v>47483</v>
      </c>
      <c r="AM2378" s="324">
        <v>8760</v>
      </c>
      <c r="AN2378" s="325">
        <v>84.25</v>
      </c>
      <c r="AO2378" s="274">
        <f t="shared" si="665"/>
        <v>1.0461100000000001</v>
      </c>
      <c r="AP2378" s="326">
        <f t="shared" si="671"/>
        <v>80.5364636606093</v>
      </c>
      <c r="AQ2378" s="296" t="str">
        <f t="shared" si="672"/>
        <v/>
      </c>
      <c r="AS2378" s="332">
        <v>44622</v>
      </c>
      <c r="AT2378" s="2" t="s">
        <v>115</v>
      </c>
      <c r="AU2378" s="2" t="s">
        <v>186</v>
      </c>
      <c r="AV2378" s="323">
        <v>44835</v>
      </c>
      <c r="AW2378" s="323">
        <v>44926</v>
      </c>
      <c r="AX2378" s="324">
        <v>2209</v>
      </c>
      <c r="AY2378" s="325">
        <v>305.19</v>
      </c>
      <c r="AZ2378" s="274">
        <f t="shared" si="666"/>
        <v>1.02458</v>
      </c>
      <c r="BA2378" s="326">
        <f t="shared" si="673"/>
        <v>297.86839485447695</v>
      </c>
      <c r="BB2378" s="296" t="str">
        <f t="shared" si="674"/>
        <v/>
      </c>
      <c r="BC2378" t="str">
        <f t="shared" si="667"/>
        <v/>
      </c>
      <c r="BF2378" s="332">
        <v>44984</v>
      </c>
      <c r="BG2378" s="2" t="s">
        <v>115</v>
      </c>
      <c r="BH2378" s="2" t="s">
        <v>116</v>
      </c>
      <c r="BI2378" s="323">
        <v>45200</v>
      </c>
      <c r="BJ2378" s="323">
        <v>45291</v>
      </c>
      <c r="BK2378" s="324">
        <v>2209</v>
      </c>
      <c r="BL2378" s="325">
        <v>166.73</v>
      </c>
      <c r="BM2378" s="274">
        <f t="shared" si="668"/>
        <v>0.99045000000000005</v>
      </c>
      <c r="BN2378" s="326">
        <f t="shared" si="675"/>
        <v>168.3376243121813</v>
      </c>
      <c r="BO2378" s="296">
        <f t="shared" si="676"/>
        <v>168.3376243121813</v>
      </c>
      <c r="BP2378">
        <f t="shared" si="669"/>
        <v>1</v>
      </c>
      <c r="BR2378" s="332">
        <v>44953</v>
      </c>
      <c r="BS2378" s="2" t="s">
        <v>108</v>
      </c>
      <c r="BT2378" s="2" t="s">
        <v>149</v>
      </c>
      <c r="BU2378" s="323">
        <v>47484</v>
      </c>
      <c r="BV2378" s="323">
        <v>47848</v>
      </c>
      <c r="BW2378" s="324">
        <v>8760</v>
      </c>
      <c r="BX2378" s="325">
        <v>106.5</v>
      </c>
      <c r="BY2378" s="274">
        <f t="shared" si="670"/>
        <v>0.99614999999999998</v>
      </c>
      <c r="BZ2378" s="326">
        <f t="shared" si="677"/>
        <v>106.91160969733474</v>
      </c>
      <c r="CA2378" s="296" t="str">
        <f t="shared" si="678"/>
        <v/>
      </c>
    </row>
    <row r="2379" spans="34:79" x14ac:dyDescent="0.25">
      <c r="AH2379" s="332">
        <v>44593</v>
      </c>
      <c r="AI2379" s="2" t="s">
        <v>108</v>
      </c>
      <c r="AJ2379" s="2" t="s">
        <v>149</v>
      </c>
      <c r="AK2379" s="323">
        <v>47484</v>
      </c>
      <c r="AL2379" s="323">
        <v>47848</v>
      </c>
      <c r="AM2379" s="324">
        <v>8760</v>
      </c>
      <c r="AN2379" s="325">
        <v>83.69</v>
      </c>
      <c r="AO2379" s="274">
        <f t="shared" si="665"/>
        <v>1.0461100000000001</v>
      </c>
      <c r="AP2379" s="326">
        <f t="shared" si="671"/>
        <v>80.001147106900788</v>
      </c>
      <c r="AQ2379" s="296" t="str">
        <f t="shared" si="672"/>
        <v/>
      </c>
      <c r="AS2379" s="332">
        <v>44622</v>
      </c>
      <c r="AT2379" s="2" t="s">
        <v>115</v>
      </c>
      <c r="AU2379" s="2" t="s">
        <v>110</v>
      </c>
      <c r="AV2379" s="323">
        <v>44927</v>
      </c>
      <c r="AW2379" s="323">
        <v>45016</v>
      </c>
      <c r="AX2379" s="324">
        <v>2159</v>
      </c>
      <c r="AY2379" s="325">
        <v>251.26</v>
      </c>
      <c r="AZ2379" s="274">
        <f t="shared" si="666"/>
        <v>1.02458</v>
      </c>
      <c r="BA2379" s="326">
        <f t="shared" si="673"/>
        <v>245.23219270335159</v>
      </c>
      <c r="BB2379" s="296" t="str">
        <f t="shared" si="674"/>
        <v/>
      </c>
      <c r="BC2379" t="str">
        <f t="shared" si="667"/>
        <v/>
      </c>
      <c r="BF2379" s="332">
        <v>44984</v>
      </c>
      <c r="BG2379" s="2" t="s">
        <v>115</v>
      </c>
      <c r="BH2379" s="2" t="s">
        <v>111</v>
      </c>
      <c r="BI2379" s="323">
        <v>45292</v>
      </c>
      <c r="BJ2379" s="323">
        <v>45382</v>
      </c>
      <c r="BK2379" s="324">
        <v>2183</v>
      </c>
      <c r="BL2379" s="325">
        <v>169.94</v>
      </c>
      <c r="BM2379" s="274">
        <f t="shared" si="668"/>
        <v>0.99045000000000005</v>
      </c>
      <c r="BN2379" s="326">
        <f t="shared" si="675"/>
        <v>171.57857539502245</v>
      </c>
      <c r="BO2379" s="296">
        <f t="shared" si="676"/>
        <v>171.57857539502245</v>
      </c>
      <c r="BP2379">
        <f t="shared" si="669"/>
        <v>1</v>
      </c>
      <c r="BR2379" s="332">
        <v>44953</v>
      </c>
      <c r="BS2379" s="2" t="s">
        <v>108</v>
      </c>
      <c r="BT2379" s="2" t="s">
        <v>153</v>
      </c>
      <c r="BU2379" s="323">
        <v>47849</v>
      </c>
      <c r="BV2379" s="323">
        <v>48213</v>
      </c>
      <c r="BW2379" s="324">
        <v>8760</v>
      </c>
      <c r="BX2379" s="325">
        <v>106.17</v>
      </c>
      <c r="BY2379" s="274">
        <f t="shared" si="670"/>
        <v>0.99614999999999998</v>
      </c>
      <c r="BZ2379" s="326">
        <f t="shared" si="677"/>
        <v>106.58033428700497</v>
      </c>
      <c r="CA2379" s="296" t="str">
        <f t="shared" si="678"/>
        <v/>
      </c>
    </row>
    <row r="2380" spans="34:79" x14ac:dyDescent="0.25">
      <c r="AH2380" s="332">
        <v>44593</v>
      </c>
      <c r="AI2380" s="2" t="s">
        <v>108</v>
      </c>
      <c r="AJ2380" s="2" t="s">
        <v>153</v>
      </c>
      <c r="AK2380" s="323">
        <v>47849</v>
      </c>
      <c r="AL2380" s="323">
        <v>48213</v>
      </c>
      <c r="AM2380" s="324">
        <v>8760</v>
      </c>
      <c r="AN2380" s="325">
        <v>83.12</v>
      </c>
      <c r="AO2380" s="274">
        <f t="shared" si="665"/>
        <v>1.0461100000000001</v>
      </c>
      <c r="AP2380" s="326">
        <f t="shared" si="671"/>
        <v>79.456271329018932</v>
      </c>
      <c r="AQ2380" s="296" t="str">
        <f t="shared" si="672"/>
        <v/>
      </c>
      <c r="AS2380" s="332">
        <v>44622</v>
      </c>
      <c r="AT2380" s="2" t="s">
        <v>115</v>
      </c>
      <c r="AU2380" s="2" t="s">
        <v>134</v>
      </c>
      <c r="AV2380" s="323">
        <v>45017</v>
      </c>
      <c r="AW2380" s="323">
        <v>45107</v>
      </c>
      <c r="AX2380" s="324">
        <v>2184</v>
      </c>
      <c r="AY2380" s="325">
        <v>124.65</v>
      </c>
      <c r="AZ2380" s="274">
        <f t="shared" si="666"/>
        <v>1.02458</v>
      </c>
      <c r="BA2380" s="326">
        <f t="shared" si="673"/>
        <v>121.65960686330008</v>
      </c>
      <c r="BB2380" s="296" t="str">
        <f t="shared" si="674"/>
        <v/>
      </c>
      <c r="BC2380" t="str">
        <f t="shared" si="667"/>
        <v/>
      </c>
      <c r="BF2380" s="332">
        <v>44984</v>
      </c>
      <c r="BG2380" s="2" t="s">
        <v>115</v>
      </c>
      <c r="BH2380" s="2" t="s">
        <v>117</v>
      </c>
      <c r="BI2380" s="323">
        <v>45383</v>
      </c>
      <c r="BJ2380" s="323">
        <v>45473</v>
      </c>
      <c r="BK2380" s="324">
        <v>2184</v>
      </c>
      <c r="BL2380" s="325">
        <v>133.24</v>
      </c>
      <c r="BM2380" s="274">
        <f t="shared" si="668"/>
        <v>0.99045000000000005</v>
      </c>
      <c r="BN2380" s="326">
        <f t="shared" si="675"/>
        <v>134.52471098995406</v>
      </c>
      <c r="BO2380" s="296">
        <f t="shared" si="676"/>
        <v>134.52471098995406</v>
      </c>
      <c r="BP2380">
        <f t="shared" si="669"/>
        <v>1</v>
      </c>
      <c r="BR2380" s="332">
        <v>44953</v>
      </c>
      <c r="BS2380" s="2" t="s">
        <v>108</v>
      </c>
      <c r="BT2380" s="2" t="s">
        <v>155</v>
      </c>
      <c r="BU2380" s="323">
        <v>48214</v>
      </c>
      <c r="BV2380" s="323">
        <v>48579</v>
      </c>
      <c r="BW2380" s="324">
        <v>8784</v>
      </c>
      <c r="BX2380" s="325">
        <v>106.52</v>
      </c>
      <c r="BY2380" s="274">
        <f t="shared" si="670"/>
        <v>0.99614999999999998</v>
      </c>
      <c r="BZ2380" s="326">
        <f t="shared" si="677"/>
        <v>106.93168699493049</v>
      </c>
      <c r="CA2380" s="296" t="str">
        <f t="shared" si="678"/>
        <v/>
      </c>
    </row>
    <row r="2381" spans="34:79" x14ac:dyDescent="0.25">
      <c r="AH2381" s="332">
        <v>44593</v>
      </c>
      <c r="AI2381" s="2" t="s">
        <v>108</v>
      </c>
      <c r="AJ2381" s="2" t="s">
        <v>155</v>
      </c>
      <c r="AK2381" s="323">
        <v>48214</v>
      </c>
      <c r="AL2381" s="323">
        <v>48579</v>
      </c>
      <c r="AM2381" s="324">
        <v>8784</v>
      </c>
      <c r="AN2381" s="325">
        <v>82.54</v>
      </c>
      <c r="AO2381" s="274">
        <f t="shared" si="665"/>
        <v>1.0461100000000001</v>
      </c>
      <c r="AP2381" s="326">
        <f t="shared" si="671"/>
        <v>78.901836326963704</v>
      </c>
      <c r="AQ2381" s="296" t="str">
        <f t="shared" si="672"/>
        <v/>
      </c>
      <c r="AS2381" s="332">
        <v>44622</v>
      </c>
      <c r="AT2381" s="2" t="s">
        <v>115</v>
      </c>
      <c r="AU2381" s="2" t="s">
        <v>137</v>
      </c>
      <c r="AV2381" s="323">
        <v>45108</v>
      </c>
      <c r="AW2381" s="323">
        <v>45199</v>
      </c>
      <c r="AX2381" s="324">
        <v>2208</v>
      </c>
      <c r="AY2381" s="325">
        <v>124.82</v>
      </c>
      <c r="AZ2381" s="274">
        <f t="shared" si="666"/>
        <v>1.02458</v>
      </c>
      <c r="BA2381" s="326">
        <f t="shared" si="673"/>
        <v>121.8255285092428</v>
      </c>
      <c r="BB2381" s="296" t="str">
        <f t="shared" si="674"/>
        <v/>
      </c>
      <c r="BC2381" t="str">
        <f t="shared" si="667"/>
        <v/>
      </c>
      <c r="BF2381" s="332">
        <v>44984</v>
      </c>
      <c r="BG2381" s="2" t="s">
        <v>115</v>
      </c>
      <c r="BH2381" s="2" t="s">
        <v>118</v>
      </c>
      <c r="BI2381" s="323">
        <v>45474</v>
      </c>
      <c r="BJ2381" s="323">
        <v>45565</v>
      </c>
      <c r="BK2381" s="324">
        <v>2208</v>
      </c>
      <c r="BL2381" s="325">
        <v>135.04</v>
      </c>
      <c r="BM2381" s="274">
        <f t="shared" si="668"/>
        <v>0.99045000000000005</v>
      </c>
      <c r="BN2381" s="326">
        <f t="shared" si="675"/>
        <v>136.34206673734161</v>
      </c>
      <c r="BO2381" s="296">
        <f t="shared" si="676"/>
        <v>136.34206673734161</v>
      </c>
      <c r="BP2381">
        <f t="shared" si="669"/>
        <v>1</v>
      </c>
      <c r="BR2381" s="332">
        <v>44953</v>
      </c>
      <c r="BS2381" s="2" t="s">
        <v>108</v>
      </c>
      <c r="BT2381" s="2" t="s">
        <v>158</v>
      </c>
      <c r="BU2381" s="323">
        <v>48580</v>
      </c>
      <c r="BV2381" s="323">
        <v>48944</v>
      </c>
      <c r="BW2381" s="324">
        <v>8760</v>
      </c>
      <c r="BX2381" s="325">
        <v>106.39</v>
      </c>
      <c r="BY2381" s="274">
        <f t="shared" si="670"/>
        <v>0.99614999999999998</v>
      </c>
      <c r="BZ2381" s="326">
        <f t="shared" si="677"/>
        <v>106.80118456055816</v>
      </c>
      <c r="CA2381" s="296" t="str">
        <f t="shared" si="678"/>
        <v/>
      </c>
    </row>
    <row r="2382" spans="34:79" x14ac:dyDescent="0.25">
      <c r="AH2382" s="332">
        <v>44592</v>
      </c>
      <c r="AI2382" s="2" t="s">
        <v>108</v>
      </c>
      <c r="AJ2382" s="2" t="s">
        <v>110</v>
      </c>
      <c r="AK2382" s="323">
        <v>44927</v>
      </c>
      <c r="AL2382" s="323">
        <v>45291</v>
      </c>
      <c r="AM2382" s="324">
        <v>8760</v>
      </c>
      <c r="AN2382" s="325">
        <v>142.5</v>
      </c>
      <c r="AO2382" s="274">
        <f t="shared" si="665"/>
        <v>1.0401800000000001</v>
      </c>
      <c r="AP2382" s="326">
        <f t="shared" si="671"/>
        <v>136.99552000615276</v>
      </c>
      <c r="AQ2382" s="296" t="str">
        <f t="shared" si="672"/>
        <v/>
      </c>
      <c r="AS2382" s="332">
        <v>44622</v>
      </c>
      <c r="AT2382" s="2" t="s">
        <v>115</v>
      </c>
      <c r="AU2382" s="2" t="s">
        <v>116</v>
      </c>
      <c r="AV2382" s="323">
        <v>45200</v>
      </c>
      <c r="AW2382" s="323">
        <v>45291</v>
      </c>
      <c r="AX2382" s="324">
        <v>2209</v>
      </c>
      <c r="AY2382" s="325">
        <v>151.84</v>
      </c>
      <c r="AZ2382" s="274">
        <f t="shared" si="666"/>
        <v>1.02458</v>
      </c>
      <c r="BA2382" s="326">
        <f t="shared" si="673"/>
        <v>148.19731011731636</v>
      </c>
      <c r="BB2382" s="296" t="str">
        <f t="shared" si="674"/>
        <v/>
      </c>
      <c r="BC2382">
        <f t="shared" si="667"/>
        <v>1</v>
      </c>
      <c r="BF2382" s="332">
        <v>44984</v>
      </c>
      <c r="BG2382" s="2" t="s">
        <v>115</v>
      </c>
      <c r="BH2382" s="2" t="s">
        <v>140</v>
      </c>
      <c r="BI2382" s="323">
        <v>45566</v>
      </c>
      <c r="BJ2382" s="323">
        <v>45657</v>
      </c>
      <c r="BK2382" s="324">
        <v>2209</v>
      </c>
      <c r="BL2382" s="325">
        <v>165.4</v>
      </c>
      <c r="BM2382" s="274">
        <f t="shared" si="668"/>
        <v>0.99045000000000005</v>
      </c>
      <c r="BN2382" s="326">
        <f t="shared" si="675"/>
        <v>166.99480034327831</v>
      </c>
      <c r="BO2382" s="296" t="str">
        <f t="shared" si="676"/>
        <v/>
      </c>
      <c r="BP2382" t="str">
        <f t="shared" si="669"/>
        <v/>
      </c>
      <c r="BR2382" s="332">
        <v>44952</v>
      </c>
      <c r="BS2382" s="2" t="s">
        <v>108</v>
      </c>
      <c r="BT2382" s="2" t="s">
        <v>111</v>
      </c>
      <c r="BU2382" s="323">
        <v>45292</v>
      </c>
      <c r="BV2382" s="323">
        <v>45657</v>
      </c>
      <c r="BW2382" s="324">
        <v>8784</v>
      </c>
      <c r="BX2382" s="325">
        <v>164.53</v>
      </c>
      <c r="BY2382" s="274">
        <f t="shared" si="670"/>
        <v>0.99614999999999998</v>
      </c>
      <c r="BZ2382" s="326">
        <f t="shared" si="677"/>
        <v>165.16588867138483</v>
      </c>
      <c r="CA2382" s="296">
        <f t="shared" si="678"/>
        <v>165.16588867138483</v>
      </c>
    </row>
    <row r="2383" spans="34:79" x14ac:dyDescent="0.25">
      <c r="AH2383" s="332">
        <v>44592</v>
      </c>
      <c r="AI2383" s="2" t="s">
        <v>108</v>
      </c>
      <c r="AJ2383" s="2" t="s">
        <v>111</v>
      </c>
      <c r="AK2383" s="323">
        <v>45292</v>
      </c>
      <c r="AL2383" s="323">
        <v>45657</v>
      </c>
      <c r="AM2383" s="324">
        <v>8784</v>
      </c>
      <c r="AN2383" s="325">
        <v>103.78</v>
      </c>
      <c r="AO2383" s="274">
        <f t="shared" si="665"/>
        <v>1.0401800000000001</v>
      </c>
      <c r="AP2383" s="326">
        <f t="shared" si="671"/>
        <v>99.771193447287956</v>
      </c>
      <c r="AQ2383" s="296">
        <f t="shared" si="672"/>
        <v>99.771193447287956</v>
      </c>
      <c r="AS2383" s="332">
        <v>44622</v>
      </c>
      <c r="AT2383" s="2" t="s">
        <v>115</v>
      </c>
      <c r="AU2383" s="2" t="s">
        <v>111</v>
      </c>
      <c r="AV2383" s="323">
        <v>45292</v>
      </c>
      <c r="AW2383" s="323">
        <v>45382</v>
      </c>
      <c r="AX2383" s="324">
        <v>2183</v>
      </c>
      <c r="AY2383" s="325">
        <v>149</v>
      </c>
      <c r="AZ2383" s="274">
        <f t="shared" si="666"/>
        <v>1.02458</v>
      </c>
      <c r="BA2383" s="326">
        <f t="shared" si="673"/>
        <v>145.42544262039078</v>
      </c>
      <c r="BB2383" s="296" t="str">
        <f t="shared" si="674"/>
        <v/>
      </c>
      <c r="BC2383">
        <f t="shared" si="667"/>
        <v>1</v>
      </c>
      <c r="BF2383" s="332">
        <v>44984</v>
      </c>
      <c r="BG2383" s="2" t="s">
        <v>115</v>
      </c>
      <c r="BH2383" s="2" t="s">
        <v>135</v>
      </c>
      <c r="BI2383" s="323">
        <v>45658</v>
      </c>
      <c r="BJ2383" s="323">
        <v>45747</v>
      </c>
      <c r="BK2383" s="324">
        <v>2159</v>
      </c>
      <c r="BL2383" s="325">
        <v>163.25</v>
      </c>
      <c r="BM2383" s="274">
        <f t="shared" si="668"/>
        <v>0.99045000000000005</v>
      </c>
      <c r="BN2383" s="326">
        <f t="shared" si="675"/>
        <v>164.82406986723205</v>
      </c>
      <c r="BO2383" s="296" t="str">
        <f t="shared" si="676"/>
        <v/>
      </c>
      <c r="BP2383" t="str">
        <f t="shared" si="669"/>
        <v/>
      </c>
      <c r="BR2383" s="332">
        <v>44952</v>
      </c>
      <c r="BS2383" s="2" t="s">
        <v>108</v>
      </c>
      <c r="BT2383" s="2" t="s">
        <v>135</v>
      </c>
      <c r="BU2383" s="323">
        <v>45658</v>
      </c>
      <c r="BV2383" s="323">
        <v>46022</v>
      </c>
      <c r="BW2383" s="324">
        <v>8760</v>
      </c>
      <c r="BX2383" s="325">
        <v>130.22999999999999</v>
      </c>
      <c r="BY2383" s="274">
        <f t="shared" si="670"/>
        <v>0.99614999999999998</v>
      </c>
      <c r="BZ2383" s="326">
        <f t="shared" si="677"/>
        <v>130.73332329468454</v>
      </c>
      <c r="CA2383" s="296" t="str">
        <f t="shared" si="678"/>
        <v/>
      </c>
    </row>
    <row r="2384" spans="34:79" x14ac:dyDescent="0.25">
      <c r="AH2384" s="332">
        <v>44592</v>
      </c>
      <c r="AI2384" s="2" t="s">
        <v>108</v>
      </c>
      <c r="AJ2384" s="2" t="s">
        <v>135</v>
      </c>
      <c r="AK2384" s="323">
        <v>45658</v>
      </c>
      <c r="AL2384" s="323">
        <v>46022</v>
      </c>
      <c r="AM2384" s="324">
        <v>8760</v>
      </c>
      <c r="AN2384" s="325">
        <v>94.47</v>
      </c>
      <c r="AO2384" s="274">
        <f t="shared" si="665"/>
        <v>1.0401800000000001</v>
      </c>
      <c r="AP2384" s="326">
        <f t="shared" si="671"/>
        <v>90.820819473552646</v>
      </c>
      <c r="AQ2384" s="296" t="str">
        <f t="shared" si="672"/>
        <v/>
      </c>
      <c r="AS2384" s="332">
        <v>44622</v>
      </c>
      <c r="AT2384" s="2" t="s">
        <v>115</v>
      </c>
      <c r="AU2384" s="2" t="s">
        <v>117</v>
      </c>
      <c r="AV2384" s="323">
        <v>45383</v>
      </c>
      <c r="AW2384" s="323">
        <v>45473</v>
      </c>
      <c r="AX2384" s="324">
        <v>2184</v>
      </c>
      <c r="AY2384" s="325">
        <v>87.76</v>
      </c>
      <c r="AZ2384" s="274">
        <f t="shared" si="666"/>
        <v>1.02458</v>
      </c>
      <c r="BA2384" s="326">
        <f t="shared" si="673"/>
        <v>85.654609693728162</v>
      </c>
      <c r="BB2384" s="296" t="str">
        <f t="shared" si="674"/>
        <v/>
      </c>
      <c r="BC2384">
        <f t="shared" si="667"/>
        <v>1</v>
      </c>
      <c r="BF2384" s="332">
        <v>44984</v>
      </c>
      <c r="BG2384" s="2" t="s">
        <v>115</v>
      </c>
      <c r="BH2384" s="2" t="s">
        <v>145</v>
      </c>
      <c r="BI2384" s="323">
        <v>45748</v>
      </c>
      <c r="BJ2384" s="323">
        <v>45838</v>
      </c>
      <c r="BK2384" s="324">
        <v>2184</v>
      </c>
      <c r="BL2384" s="325">
        <v>105.12</v>
      </c>
      <c r="BM2384" s="274">
        <f t="shared" si="668"/>
        <v>0.99045000000000005</v>
      </c>
      <c r="BN2384" s="326">
        <f t="shared" si="675"/>
        <v>106.13357564743298</v>
      </c>
      <c r="BO2384" s="296" t="str">
        <f t="shared" si="676"/>
        <v/>
      </c>
      <c r="BP2384" t="str">
        <f t="shared" si="669"/>
        <v/>
      </c>
      <c r="BR2384" s="332">
        <v>44952</v>
      </c>
      <c r="BS2384" s="2" t="s">
        <v>108</v>
      </c>
      <c r="BT2384" s="2" t="s">
        <v>138</v>
      </c>
      <c r="BU2384" s="323">
        <v>46023</v>
      </c>
      <c r="BV2384" s="323">
        <v>46387</v>
      </c>
      <c r="BW2384" s="324">
        <v>8760</v>
      </c>
      <c r="BX2384" s="325">
        <v>115.27</v>
      </c>
      <c r="BY2384" s="274">
        <f t="shared" si="670"/>
        <v>0.99614999999999998</v>
      </c>
      <c r="BZ2384" s="326">
        <f t="shared" si="677"/>
        <v>115.71550469306831</v>
      </c>
      <c r="CA2384" s="296" t="str">
        <f t="shared" si="678"/>
        <v/>
      </c>
    </row>
    <row r="2385" spans="34:79" x14ac:dyDescent="0.25">
      <c r="AH2385" s="332">
        <v>44592</v>
      </c>
      <c r="AI2385" s="2" t="s">
        <v>108</v>
      </c>
      <c r="AJ2385" s="2" t="s">
        <v>138</v>
      </c>
      <c r="AK2385" s="323">
        <v>46023</v>
      </c>
      <c r="AL2385" s="323">
        <v>46387</v>
      </c>
      <c r="AM2385" s="324">
        <v>8760</v>
      </c>
      <c r="AN2385" s="325">
        <v>90.63</v>
      </c>
      <c r="AO2385" s="274">
        <f t="shared" si="665"/>
        <v>1.0401800000000001</v>
      </c>
      <c r="AP2385" s="326">
        <f t="shared" si="671"/>
        <v>87.129150723913156</v>
      </c>
      <c r="AQ2385" s="296" t="str">
        <f t="shared" si="672"/>
        <v/>
      </c>
      <c r="AS2385" s="332">
        <v>44622</v>
      </c>
      <c r="AT2385" s="2" t="s">
        <v>115</v>
      </c>
      <c r="AU2385" s="2" t="s">
        <v>118</v>
      </c>
      <c r="AV2385" s="323">
        <v>45474</v>
      </c>
      <c r="AW2385" s="323">
        <v>45565</v>
      </c>
      <c r="AX2385" s="324">
        <v>2208</v>
      </c>
      <c r="AY2385" s="325">
        <v>89.65</v>
      </c>
      <c r="AZ2385" s="274">
        <f t="shared" si="666"/>
        <v>1.02458</v>
      </c>
      <c r="BA2385" s="326">
        <f t="shared" si="673"/>
        <v>87.499267992738496</v>
      </c>
      <c r="BB2385" s="296" t="str">
        <f t="shared" si="674"/>
        <v/>
      </c>
      <c r="BC2385">
        <f t="shared" si="667"/>
        <v>1</v>
      </c>
      <c r="BF2385" s="332">
        <v>44984</v>
      </c>
      <c r="BG2385" s="2" t="s">
        <v>115</v>
      </c>
      <c r="BH2385" s="2" t="s">
        <v>148</v>
      </c>
      <c r="BI2385" s="323">
        <v>45839</v>
      </c>
      <c r="BJ2385" s="323">
        <v>45930</v>
      </c>
      <c r="BK2385" s="324">
        <v>2208</v>
      </c>
      <c r="BL2385" s="325">
        <v>104.9</v>
      </c>
      <c r="BM2385" s="274">
        <f t="shared" si="668"/>
        <v>0.99045000000000005</v>
      </c>
      <c r="BN2385" s="326">
        <f t="shared" si="675"/>
        <v>105.91145438941895</v>
      </c>
      <c r="BO2385" s="296" t="str">
        <f t="shared" si="676"/>
        <v/>
      </c>
      <c r="BP2385" t="str">
        <f t="shared" si="669"/>
        <v/>
      </c>
      <c r="BR2385" s="332">
        <v>44952</v>
      </c>
      <c r="BS2385" s="2" t="s">
        <v>108</v>
      </c>
      <c r="BT2385" s="2" t="s">
        <v>141</v>
      </c>
      <c r="BU2385" s="323">
        <v>46388</v>
      </c>
      <c r="BV2385" s="323">
        <v>46752</v>
      </c>
      <c r="BW2385" s="324">
        <v>8760</v>
      </c>
      <c r="BX2385" s="325">
        <v>110.8</v>
      </c>
      <c r="BY2385" s="274">
        <f t="shared" si="670"/>
        <v>0.99614999999999998</v>
      </c>
      <c r="BZ2385" s="326">
        <f t="shared" si="677"/>
        <v>111.22822868041962</v>
      </c>
      <c r="CA2385" s="296" t="str">
        <f t="shared" si="678"/>
        <v/>
      </c>
    </row>
    <row r="2386" spans="34:79" x14ac:dyDescent="0.25">
      <c r="AH2386" s="332">
        <v>44592</v>
      </c>
      <c r="AI2386" s="2" t="s">
        <v>108</v>
      </c>
      <c r="AJ2386" s="2" t="s">
        <v>141</v>
      </c>
      <c r="AK2386" s="323">
        <v>46388</v>
      </c>
      <c r="AL2386" s="323">
        <v>46752</v>
      </c>
      <c r="AM2386" s="324">
        <v>8760</v>
      </c>
      <c r="AN2386" s="325">
        <v>89.34</v>
      </c>
      <c r="AO2386" s="274">
        <f t="shared" si="665"/>
        <v>1.0401800000000001</v>
      </c>
      <c r="AP2386" s="326">
        <f t="shared" si="671"/>
        <v>85.888980753331154</v>
      </c>
      <c r="AQ2386" s="296" t="str">
        <f t="shared" si="672"/>
        <v/>
      </c>
      <c r="AS2386" s="332">
        <v>44622</v>
      </c>
      <c r="AT2386" s="2" t="s">
        <v>115</v>
      </c>
      <c r="AU2386" s="2" t="s">
        <v>140</v>
      </c>
      <c r="AV2386" s="323">
        <v>45566</v>
      </c>
      <c r="AW2386" s="323">
        <v>45657</v>
      </c>
      <c r="AX2386" s="324">
        <v>2209</v>
      </c>
      <c r="AY2386" s="325">
        <v>112.33</v>
      </c>
      <c r="AZ2386" s="274">
        <f t="shared" si="666"/>
        <v>1.02458</v>
      </c>
      <c r="BA2386" s="326">
        <f t="shared" si="673"/>
        <v>109.6351675808624</v>
      </c>
      <c r="BB2386" s="296" t="str">
        <f t="shared" si="674"/>
        <v/>
      </c>
      <c r="BC2386" t="str">
        <f t="shared" si="667"/>
        <v/>
      </c>
      <c r="BF2386" s="332">
        <v>44984</v>
      </c>
      <c r="BG2386" s="2" t="s">
        <v>115</v>
      </c>
      <c r="BH2386" s="2" t="s">
        <v>152</v>
      </c>
      <c r="BI2386" s="323">
        <v>45931</v>
      </c>
      <c r="BJ2386" s="323">
        <v>46022</v>
      </c>
      <c r="BK2386" s="324">
        <v>2209</v>
      </c>
      <c r="BL2386" s="325">
        <v>138.21</v>
      </c>
      <c r="BM2386" s="274">
        <f t="shared" si="668"/>
        <v>0.99045000000000005</v>
      </c>
      <c r="BN2386" s="326">
        <f t="shared" si="675"/>
        <v>139.54263213690746</v>
      </c>
      <c r="BO2386" s="296" t="str">
        <f t="shared" si="676"/>
        <v/>
      </c>
      <c r="BP2386" t="str">
        <f t="shared" si="669"/>
        <v/>
      </c>
      <c r="BR2386" s="332">
        <v>44952</v>
      </c>
      <c r="BS2386" s="2" t="s">
        <v>108</v>
      </c>
      <c r="BT2386" s="2" t="s">
        <v>143</v>
      </c>
      <c r="BU2386" s="323">
        <v>46753</v>
      </c>
      <c r="BV2386" s="323">
        <v>47118</v>
      </c>
      <c r="BW2386" s="324">
        <v>8784</v>
      </c>
      <c r="BX2386" s="325">
        <v>105.38</v>
      </c>
      <c r="BY2386" s="274">
        <f t="shared" si="670"/>
        <v>0.99614999999999998</v>
      </c>
      <c r="BZ2386" s="326">
        <f t="shared" si="677"/>
        <v>105.78728103197309</v>
      </c>
      <c r="CA2386" s="296" t="str">
        <f t="shared" si="678"/>
        <v/>
      </c>
    </row>
    <row r="2387" spans="34:79" x14ac:dyDescent="0.25">
      <c r="AH2387" s="332">
        <v>44592</v>
      </c>
      <c r="AI2387" s="2" t="s">
        <v>108</v>
      </c>
      <c r="AJ2387" s="2" t="s">
        <v>143</v>
      </c>
      <c r="AK2387" s="323">
        <v>46753</v>
      </c>
      <c r="AL2387" s="323">
        <v>47118</v>
      </c>
      <c r="AM2387" s="324">
        <v>8784</v>
      </c>
      <c r="AN2387" s="325">
        <v>88.12</v>
      </c>
      <c r="AO2387" s="274">
        <f t="shared" si="665"/>
        <v>1.0401800000000001</v>
      </c>
      <c r="AP2387" s="326">
        <f t="shared" si="671"/>
        <v>84.716106827664433</v>
      </c>
      <c r="AQ2387" s="296" t="str">
        <f t="shared" si="672"/>
        <v/>
      </c>
      <c r="AS2387" s="332">
        <v>44621</v>
      </c>
      <c r="AT2387" s="2" t="s">
        <v>115</v>
      </c>
      <c r="AU2387" s="2" t="s">
        <v>201</v>
      </c>
      <c r="AV2387" s="323">
        <v>44652</v>
      </c>
      <c r="AW2387" s="323">
        <v>44742</v>
      </c>
      <c r="AX2387" s="324">
        <v>2184</v>
      </c>
      <c r="AY2387" s="325">
        <v>253.67</v>
      </c>
      <c r="AZ2387" s="274">
        <f t="shared" si="666"/>
        <v>1.02458</v>
      </c>
      <c r="BA2387" s="326">
        <f t="shared" si="673"/>
        <v>247.58437603701026</v>
      </c>
      <c r="BB2387" s="296" t="str">
        <f t="shared" si="674"/>
        <v/>
      </c>
      <c r="BC2387" t="str">
        <f t="shared" si="667"/>
        <v/>
      </c>
      <c r="BF2387" s="332">
        <v>44981</v>
      </c>
      <c r="BG2387" s="2" t="s">
        <v>115</v>
      </c>
      <c r="BH2387" s="2" t="s">
        <v>134</v>
      </c>
      <c r="BI2387" s="323">
        <v>45017</v>
      </c>
      <c r="BJ2387" s="323">
        <v>45107</v>
      </c>
      <c r="BK2387" s="324">
        <v>2184</v>
      </c>
      <c r="BL2387" s="325">
        <v>132.22999999999999</v>
      </c>
      <c r="BM2387" s="274">
        <f t="shared" si="668"/>
        <v>0.99045000000000005</v>
      </c>
      <c r="BN2387" s="326">
        <f t="shared" si="675"/>
        <v>133.50497248725324</v>
      </c>
      <c r="BO2387" s="296" t="str">
        <f t="shared" si="676"/>
        <v/>
      </c>
      <c r="BP2387" t="str">
        <f t="shared" si="669"/>
        <v/>
      </c>
      <c r="BR2387" s="332">
        <v>44952</v>
      </c>
      <c r="BS2387" s="2" t="s">
        <v>108</v>
      </c>
      <c r="BT2387" s="2" t="s">
        <v>146</v>
      </c>
      <c r="BU2387" s="323">
        <v>47119</v>
      </c>
      <c r="BV2387" s="323">
        <v>47483</v>
      </c>
      <c r="BW2387" s="324">
        <v>8760</v>
      </c>
      <c r="BX2387" s="325">
        <v>104.23</v>
      </c>
      <c r="BY2387" s="274">
        <f t="shared" si="670"/>
        <v>0.99614999999999998</v>
      </c>
      <c r="BZ2387" s="326">
        <f t="shared" si="677"/>
        <v>104.63283642021784</v>
      </c>
      <c r="CA2387" s="296" t="str">
        <f t="shared" si="678"/>
        <v/>
      </c>
    </row>
    <row r="2388" spans="34:79" x14ac:dyDescent="0.25">
      <c r="AH2388" s="332">
        <v>44592</v>
      </c>
      <c r="AI2388" s="2" t="s">
        <v>108</v>
      </c>
      <c r="AJ2388" s="2" t="s">
        <v>146</v>
      </c>
      <c r="AK2388" s="323">
        <v>47119</v>
      </c>
      <c r="AL2388" s="323">
        <v>47483</v>
      </c>
      <c r="AM2388" s="324">
        <v>8760</v>
      </c>
      <c r="AN2388" s="325">
        <v>87.65</v>
      </c>
      <c r="AO2388" s="274">
        <f t="shared" si="665"/>
        <v>1.0401800000000001</v>
      </c>
      <c r="AP2388" s="326">
        <f t="shared" si="671"/>
        <v>84.264261954661691</v>
      </c>
      <c r="AQ2388" s="296" t="str">
        <f t="shared" si="672"/>
        <v/>
      </c>
      <c r="AS2388" s="332">
        <v>44621</v>
      </c>
      <c r="AT2388" s="2" t="s">
        <v>115</v>
      </c>
      <c r="AU2388" s="2" t="s">
        <v>200</v>
      </c>
      <c r="AV2388" s="323">
        <v>44743</v>
      </c>
      <c r="AW2388" s="323">
        <v>44834</v>
      </c>
      <c r="AX2388" s="324">
        <v>2208</v>
      </c>
      <c r="AY2388" s="325">
        <v>256.49</v>
      </c>
      <c r="AZ2388" s="274">
        <f t="shared" si="666"/>
        <v>1.02458</v>
      </c>
      <c r="BA2388" s="326">
        <f t="shared" si="673"/>
        <v>250.33672334029552</v>
      </c>
      <c r="BB2388" s="296" t="str">
        <f t="shared" si="674"/>
        <v/>
      </c>
      <c r="BC2388" t="str">
        <f t="shared" si="667"/>
        <v/>
      </c>
      <c r="BF2388" s="332">
        <v>44981</v>
      </c>
      <c r="BG2388" s="2" t="s">
        <v>115</v>
      </c>
      <c r="BH2388" s="2" t="s">
        <v>137</v>
      </c>
      <c r="BI2388" s="323">
        <v>45108</v>
      </c>
      <c r="BJ2388" s="323">
        <v>45199</v>
      </c>
      <c r="BK2388" s="324">
        <v>2208</v>
      </c>
      <c r="BL2388" s="325">
        <v>149.03</v>
      </c>
      <c r="BM2388" s="274">
        <f t="shared" si="668"/>
        <v>0.99045000000000005</v>
      </c>
      <c r="BN2388" s="326">
        <f t="shared" si="675"/>
        <v>150.46695946287039</v>
      </c>
      <c r="BO2388" s="296" t="str">
        <f t="shared" si="676"/>
        <v/>
      </c>
      <c r="BP2388" t="str">
        <f t="shared" si="669"/>
        <v/>
      </c>
      <c r="BR2388" s="332">
        <v>44952</v>
      </c>
      <c r="BS2388" s="2" t="s">
        <v>108</v>
      </c>
      <c r="BT2388" s="2" t="s">
        <v>149</v>
      </c>
      <c r="BU2388" s="323">
        <v>47484</v>
      </c>
      <c r="BV2388" s="323">
        <v>47848</v>
      </c>
      <c r="BW2388" s="324">
        <v>8760</v>
      </c>
      <c r="BX2388" s="325">
        <v>105.8</v>
      </c>
      <c r="BY2388" s="274">
        <f t="shared" si="670"/>
        <v>0.99614999999999998</v>
      </c>
      <c r="BZ2388" s="326">
        <f t="shared" si="677"/>
        <v>106.20890428148371</v>
      </c>
      <c r="CA2388" s="296" t="str">
        <f t="shared" si="678"/>
        <v/>
      </c>
    </row>
    <row r="2389" spans="34:79" x14ac:dyDescent="0.25">
      <c r="AH2389" s="332">
        <v>44592</v>
      </c>
      <c r="AI2389" s="2" t="s">
        <v>108</v>
      </c>
      <c r="AJ2389" s="2" t="s">
        <v>149</v>
      </c>
      <c r="AK2389" s="323">
        <v>47484</v>
      </c>
      <c r="AL2389" s="323">
        <v>47848</v>
      </c>
      <c r="AM2389" s="324">
        <v>8760</v>
      </c>
      <c r="AN2389" s="325">
        <v>86.84</v>
      </c>
      <c r="AO2389" s="274">
        <f t="shared" si="665"/>
        <v>1.0401800000000001</v>
      </c>
      <c r="AP2389" s="326">
        <f t="shared" si="671"/>
        <v>83.485550577784608</v>
      </c>
      <c r="AQ2389" s="296" t="str">
        <f t="shared" si="672"/>
        <v/>
      </c>
      <c r="AS2389" s="332">
        <v>44621</v>
      </c>
      <c r="AT2389" s="2" t="s">
        <v>115</v>
      </c>
      <c r="AU2389" s="2" t="s">
        <v>186</v>
      </c>
      <c r="AV2389" s="323">
        <v>44835</v>
      </c>
      <c r="AW2389" s="323">
        <v>44926</v>
      </c>
      <c r="AX2389" s="324">
        <v>2209</v>
      </c>
      <c r="AY2389" s="325">
        <v>253.25</v>
      </c>
      <c r="AZ2389" s="274">
        <f t="shared" si="666"/>
        <v>1.02458</v>
      </c>
      <c r="BA2389" s="326">
        <f t="shared" si="673"/>
        <v>247.17445197056352</v>
      </c>
      <c r="BB2389" s="296" t="str">
        <f t="shared" si="674"/>
        <v/>
      </c>
      <c r="BC2389" t="str">
        <f t="shared" si="667"/>
        <v/>
      </c>
      <c r="BF2389" s="332">
        <v>44981</v>
      </c>
      <c r="BG2389" s="2" t="s">
        <v>115</v>
      </c>
      <c r="BH2389" s="2" t="s">
        <v>116</v>
      </c>
      <c r="BI2389" s="323">
        <v>45200</v>
      </c>
      <c r="BJ2389" s="323">
        <v>45291</v>
      </c>
      <c r="BK2389" s="324">
        <v>2209</v>
      </c>
      <c r="BL2389" s="325">
        <v>171.96</v>
      </c>
      <c r="BM2389" s="274">
        <f t="shared" si="668"/>
        <v>0.99045000000000005</v>
      </c>
      <c r="BN2389" s="326">
        <f t="shared" si="675"/>
        <v>173.61805240042406</v>
      </c>
      <c r="BO2389" s="296">
        <f t="shared" si="676"/>
        <v>173.61805240042406</v>
      </c>
      <c r="BP2389">
        <f t="shared" si="669"/>
        <v>1</v>
      </c>
      <c r="BR2389" s="332">
        <v>44952</v>
      </c>
      <c r="BS2389" s="2" t="s">
        <v>108</v>
      </c>
      <c r="BT2389" s="2" t="s">
        <v>153</v>
      </c>
      <c r="BU2389" s="323">
        <v>47849</v>
      </c>
      <c r="BV2389" s="323">
        <v>48213</v>
      </c>
      <c r="BW2389" s="324">
        <v>8760</v>
      </c>
      <c r="BX2389" s="325">
        <v>105.47</v>
      </c>
      <c r="BY2389" s="274">
        <f t="shared" si="670"/>
        <v>0.99614999999999998</v>
      </c>
      <c r="BZ2389" s="326">
        <f t="shared" si="677"/>
        <v>105.87762887115395</v>
      </c>
      <c r="CA2389" s="296" t="str">
        <f t="shared" si="678"/>
        <v/>
      </c>
    </row>
    <row r="2390" spans="34:79" x14ac:dyDescent="0.25">
      <c r="AH2390" s="332">
        <v>44592</v>
      </c>
      <c r="AI2390" s="2" t="s">
        <v>108</v>
      </c>
      <c r="AJ2390" s="2" t="s">
        <v>153</v>
      </c>
      <c r="AK2390" s="323">
        <v>47849</v>
      </c>
      <c r="AL2390" s="323">
        <v>48213</v>
      </c>
      <c r="AM2390" s="324">
        <v>8760</v>
      </c>
      <c r="AN2390" s="325">
        <v>85.98</v>
      </c>
      <c r="AO2390" s="274">
        <f t="shared" ref="AO2390:AO2453" si="679">VLOOKUP(CONCATENATE(YEAR(AH2390),"-",MONTH(AH2390)),$A$22:$B$69,2,0)</f>
        <v>1.0401800000000001</v>
      </c>
      <c r="AP2390" s="326">
        <f t="shared" si="671"/>
        <v>82.658770597396597</v>
      </c>
      <c r="AQ2390" s="296" t="str">
        <f t="shared" si="672"/>
        <v/>
      </c>
      <c r="AS2390" s="332">
        <v>44621</v>
      </c>
      <c r="AT2390" s="2" t="s">
        <v>115</v>
      </c>
      <c r="AU2390" s="2" t="s">
        <v>110</v>
      </c>
      <c r="AV2390" s="323">
        <v>44927</v>
      </c>
      <c r="AW2390" s="323">
        <v>45016</v>
      </c>
      <c r="AX2390" s="324">
        <v>2159</v>
      </c>
      <c r="AY2390" s="325">
        <v>238.67</v>
      </c>
      <c r="AZ2390" s="274">
        <f t="shared" ref="AZ2390:AZ2453" si="680">VLOOKUP(CONCATENATE(YEAR(AS2390),"-",MONTH(AS2390)),$A$22:$B$69,2,0)</f>
        <v>1.02458</v>
      </c>
      <c r="BA2390" s="326">
        <f t="shared" si="673"/>
        <v>232.94423080676958</v>
      </c>
      <c r="BB2390" s="296" t="str">
        <f t="shared" si="674"/>
        <v/>
      </c>
      <c r="BC2390" t="str">
        <f t="shared" ref="BC2390:BC2453" si="681">IF(OR(AU2390=AU$16,AU2390=AV$16,AU2390=AW$16,AU2390=AX$16),1,"")</f>
        <v/>
      </c>
      <c r="BF2390" s="332">
        <v>44981</v>
      </c>
      <c r="BG2390" s="2" t="s">
        <v>115</v>
      </c>
      <c r="BH2390" s="2" t="s">
        <v>111</v>
      </c>
      <c r="BI2390" s="323">
        <v>45292</v>
      </c>
      <c r="BJ2390" s="323">
        <v>45382</v>
      </c>
      <c r="BK2390" s="324">
        <v>2183</v>
      </c>
      <c r="BL2390" s="325">
        <v>173.88</v>
      </c>
      <c r="BM2390" s="274">
        <f t="shared" ref="BM2390:BM2453" si="682">VLOOKUP(CONCATENATE(YEAR(BF2390),"-",MONTH(BF2390)),$A$22:$B$69,2,0)</f>
        <v>0.99045000000000005</v>
      </c>
      <c r="BN2390" s="326">
        <f t="shared" si="675"/>
        <v>175.55656519763741</v>
      </c>
      <c r="BO2390" s="296">
        <f t="shared" si="676"/>
        <v>175.55656519763741</v>
      </c>
      <c r="BP2390">
        <f t="shared" ref="BP2390:BP2453" si="683">IF(OR(BH2390=BH$16,BH2390=BI$16,BH2390=BJ$16,BH2390=BK$16),1,"")</f>
        <v>1</v>
      </c>
      <c r="BR2390" s="332">
        <v>44952</v>
      </c>
      <c r="BS2390" s="2" t="s">
        <v>108</v>
      </c>
      <c r="BT2390" s="2" t="s">
        <v>155</v>
      </c>
      <c r="BU2390" s="323">
        <v>48214</v>
      </c>
      <c r="BV2390" s="323">
        <v>48579</v>
      </c>
      <c r="BW2390" s="324">
        <v>8784</v>
      </c>
      <c r="BX2390" s="325">
        <v>105.82</v>
      </c>
      <c r="BY2390" s="274">
        <f t="shared" ref="BY2390:BY2453" si="684">VLOOKUP(CONCATENATE(YEAR(BR2390),"-",MONTH(BR2390)),$A$22:$B$69,2,0)</f>
        <v>0.99614999999999998</v>
      </c>
      <c r="BZ2390" s="326">
        <f t="shared" si="677"/>
        <v>106.22898157907944</v>
      </c>
      <c r="CA2390" s="296" t="str">
        <f t="shared" si="678"/>
        <v/>
      </c>
    </row>
    <row r="2391" spans="34:79" x14ac:dyDescent="0.25">
      <c r="AH2391" s="332">
        <v>44592</v>
      </c>
      <c r="AI2391" s="2" t="s">
        <v>108</v>
      </c>
      <c r="AJ2391" s="2" t="s">
        <v>155</v>
      </c>
      <c r="AK2391" s="323">
        <v>48214</v>
      </c>
      <c r="AL2391" s="323">
        <v>48579</v>
      </c>
      <c r="AM2391" s="324">
        <v>8784</v>
      </c>
      <c r="AN2391" s="325">
        <v>85.2</v>
      </c>
      <c r="AO2391" s="274">
        <f t="shared" si="679"/>
        <v>1.0401800000000001</v>
      </c>
      <c r="AP2391" s="326">
        <f t="shared" ref="AP2391:AP2454" si="685">IF(AN2391="","",AN2391/AO2391)</f>
        <v>81.908900382626072</v>
      </c>
      <c r="AQ2391" s="296" t="str">
        <f t="shared" ref="AQ2391:AQ2454" si="686">IF(AND(AH2391&gt;=AJ$19,AH2391&lt;=AK$19,$AJ2391=AQ$16),AP2391,"")</f>
        <v/>
      </c>
      <c r="AS2391" s="332">
        <v>44621</v>
      </c>
      <c r="AT2391" s="2" t="s">
        <v>115</v>
      </c>
      <c r="AU2391" s="2" t="s">
        <v>134</v>
      </c>
      <c r="AV2391" s="323">
        <v>45017</v>
      </c>
      <c r="AW2391" s="323">
        <v>45107</v>
      </c>
      <c r="AX2391" s="324">
        <v>2184</v>
      </c>
      <c r="AY2391" s="325">
        <v>119.15</v>
      </c>
      <c r="AZ2391" s="274">
        <f t="shared" si="680"/>
        <v>1.02458</v>
      </c>
      <c r="BA2391" s="326">
        <f t="shared" ref="BA2391:BA2454" si="687">IF(AY2391="","",AY2391/AZ2391)</f>
        <v>116.29155361221183</v>
      </c>
      <c r="BB2391" s="296" t="str">
        <f t="shared" ref="BB2391:BB2454" si="688">IF(AND(AS2391&gt;=BA$16,AS2391&lt;=BB$16,BC2391=1),BA2391,"")</f>
        <v/>
      </c>
      <c r="BC2391" t="str">
        <f t="shared" si="681"/>
        <v/>
      </c>
      <c r="BF2391" s="332">
        <v>44981</v>
      </c>
      <c r="BG2391" s="2" t="s">
        <v>115</v>
      </c>
      <c r="BH2391" s="2" t="s">
        <v>117</v>
      </c>
      <c r="BI2391" s="323">
        <v>45383</v>
      </c>
      <c r="BJ2391" s="323">
        <v>45473</v>
      </c>
      <c r="BK2391" s="324">
        <v>2184</v>
      </c>
      <c r="BL2391" s="325">
        <v>134.66</v>
      </c>
      <c r="BM2391" s="274">
        <f t="shared" si="682"/>
        <v>0.99045000000000005</v>
      </c>
      <c r="BN2391" s="326">
        <f t="shared" ref="BN2391:BN2454" si="689">IF(BL2391="","",BL2391/BM2391)</f>
        <v>135.95840274622645</v>
      </c>
      <c r="BO2391" s="296">
        <f t="shared" ref="BO2391:BO2454" si="690">IF(AND(BF2391&gt;=BH$19,BF2391&lt;=BI$19,BP2391=1),BN2391,"")</f>
        <v>135.95840274622645</v>
      </c>
      <c r="BP2391">
        <f t="shared" si="683"/>
        <v>1</v>
      </c>
      <c r="BR2391" s="332">
        <v>44952</v>
      </c>
      <c r="BS2391" s="2" t="s">
        <v>108</v>
      </c>
      <c r="BT2391" s="2" t="s">
        <v>158</v>
      </c>
      <c r="BU2391" s="323">
        <v>48580</v>
      </c>
      <c r="BV2391" s="323">
        <v>48944</v>
      </c>
      <c r="BW2391" s="324">
        <v>8760</v>
      </c>
      <c r="BX2391" s="325">
        <v>105.69</v>
      </c>
      <c r="BY2391" s="274">
        <f t="shared" si="684"/>
        <v>0.99614999999999998</v>
      </c>
      <c r="BZ2391" s="326">
        <f t="shared" ref="BZ2391:BZ2454" si="691">IF(BX2391="","",BX2391/BY2391)</f>
        <v>106.09847914470713</v>
      </c>
      <c r="CA2391" s="296" t="str">
        <f t="shared" ref="CA2391:CA2454" si="692">IF(AND(BR2391&gt;=BZ$16,BR2391&lt;=CA$16,BT2391=BT$16),BZ2391,"")</f>
        <v/>
      </c>
    </row>
    <row r="2392" spans="34:79" x14ac:dyDescent="0.25">
      <c r="AH2392" s="332">
        <v>44589</v>
      </c>
      <c r="AI2392" s="2" t="s">
        <v>108</v>
      </c>
      <c r="AJ2392" s="2" t="s">
        <v>110</v>
      </c>
      <c r="AK2392" s="323">
        <v>44927</v>
      </c>
      <c r="AL2392" s="323">
        <v>45291</v>
      </c>
      <c r="AM2392" s="324">
        <v>8760</v>
      </c>
      <c r="AN2392" s="325">
        <v>145</v>
      </c>
      <c r="AO2392" s="274">
        <f t="shared" si="679"/>
        <v>1.0401800000000001</v>
      </c>
      <c r="AP2392" s="326">
        <f t="shared" si="685"/>
        <v>139.39895018169932</v>
      </c>
      <c r="AQ2392" s="296" t="str">
        <f t="shared" si="686"/>
        <v/>
      </c>
      <c r="AS2392" s="332">
        <v>44621</v>
      </c>
      <c r="AT2392" s="2" t="s">
        <v>115</v>
      </c>
      <c r="AU2392" s="2" t="s">
        <v>137</v>
      </c>
      <c r="AV2392" s="323">
        <v>45108</v>
      </c>
      <c r="AW2392" s="323">
        <v>45199</v>
      </c>
      <c r="AX2392" s="324">
        <v>2208</v>
      </c>
      <c r="AY2392" s="325">
        <v>119.6</v>
      </c>
      <c r="AZ2392" s="274">
        <f t="shared" si="680"/>
        <v>1.02458</v>
      </c>
      <c r="BA2392" s="326">
        <f t="shared" si="687"/>
        <v>116.73075796911904</v>
      </c>
      <c r="BB2392" s="296" t="str">
        <f t="shared" si="688"/>
        <v/>
      </c>
      <c r="BC2392" t="str">
        <f t="shared" si="681"/>
        <v/>
      </c>
      <c r="BF2392" s="332">
        <v>44981</v>
      </c>
      <c r="BG2392" s="2" t="s">
        <v>115</v>
      </c>
      <c r="BH2392" s="2" t="s">
        <v>118</v>
      </c>
      <c r="BI2392" s="323">
        <v>45474</v>
      </c>
      <c r="BJ2392" s="323">
        <v>45565</v>
      </c>
      <c r="BK2392" s="324">
        <v>2208</v>
      </c>
      <c r="BL2392" s="325">
        <v>137.5</v>
      </c>
      <c r="BM2392" s="274">
        <f t="shared" si="682"/>
        <v>0.99045000000000005</v>
      </c>
      <c r="BN2392" s="326">
        <f t="shared" si="689"/>
        <v>138.82578625877125</v>
      </c>
      <c r="BO2392" s="296">
        <f t="shared" si="690"/>
        <v>138.82578625877125</v>
      </c>
      <c r="BP2392">
        <f t="shared" si="683"/>
        <v>1</v>
      </c>
      <c r="BR2392" s="332">
        <v>44951</v>
      </c>
      <c r="BS2392" s="2" t="s">
        <v>108</v>
      </c>
      <c r="BT2392" s="2" t="s">
        <v>111</v>
      </c>
      <c r="BU2392" s="323">
        <v>45292</v>
      </c>
      <c r="BV2392" s="323">
        <v>45657</v>
      </c>
      <c r="BW2392" s="324">
        <v>8784</v>
      </c>
      <c r="BX2392" s="325">
        <v>165.79</v>
      </c>
      <c r="BY2392" s="274">
        <f t="shared" si="684"/>
        <v>0.99614999999999998</v>
      </c>
      <c r="BZ2392" s="326">
        <f t="shared" si="691"/>
        <v>166.43075841991669</v>
      </c>
      <c r="CA2392" s="296">
        <f t="shared" si="692"/>
        <v>166.43075841991669</v>
      </c>
    </row>
    <row r="2393" spans="34:79" x14ac:dyDescent="0.25">
      <c r="AH2393" s="332">
        <v>44589</v>
      </c>
      <c r="AI2393" s="2" t="s">
        <v>108</v>
      </c>
      <c r="AJ2393" s="2" t="s">
        <v>111</v>
      </c>
      <c r="AK2393" s="323">
        <v>45292</v>
      </c>
      <c r="AL2393" s="323">
        <v>45657</v>
      </c>
      <c r="AM2393" s="324">
        <v>8784</v>
      </c>
      <c r="AN2393" s="325">
        <v>102.46</v>
      </c>
      <c r="AO2393" s="274">
        <f t="shared" si="679"/>
        <v>1.0401800000000001</v>
      </c>
      <c r="AP2393" s="326">
        <f t="shared" si="685"/>
        <v>98.502182314599381</v>
      </c>
      <c r="AQ2393" s="296">
        <f t="shared" si="686"/>
        <v>98.502182314599381</v>
      </c>
      <c r="AS2393" s="332">
        <v>44621</v>
      </c>
      <c r="AT2393" s="2" t="s">
        <v>115</v>
      </c>
      <c r="AU2393" s="2" t="s">
        <v>116</v>
      </c>
      <c r="AV2393" s="323">
        <v>45200</v>
      </c>
      <c r="AW2393" s="323">
        <v>45291</v>
      </c>
      <c r="AX2393" s="324">
        <v>2209</v>
      </c>
      <c r="AY2393" s="325">
        <v>147.69</v>
      </c>
      <c r="AZ2393" s="274">
        <f t="shared" si="680"/>
        <v>1.02458</v>
      </c>
      <c r="BA2393" s="326">
        <f t="shared" si="687"/>
        <v>144.14686993694977</v>
      </c>
      <c r="BB2393" s="296" t="str">
        <f t="shared" si="688"/>
        <v/>
      </c>
      <c r="BC2393">
        <f t="shared" si="681"/>
        <v>1</v>
      </c>
      <c r="BF2393" s="332">
        <v>44981</v>
      </c>
      <c r="BG2393" s="2" t="s">
        <v>115</v>
      </c>
      <c r="BH2393" s="2" t="s">
        <v>140</v>
      </c>
      <c r="BI2393" s="323">
        <v>45566</v>
      </c>
      <c r="BJ2393" s="323">
        <v>45657</v>
      </c>
      <c r="BK2393" s="324">
        <v>2209</v>
      </c>
      <c r="BL2393" s="325">
        <v>166.39</v>
      </c>
      <c r="BM2393" s="274">
        <f t="shared" si="682"/>
        <v>0.99045000000000005</v>
      </c>
      <c r="BN2393" s="326">
        <f t="shared" si="689"/>
        <v>167.99434600434145</v>
      </c>
      <c r="BO2393" s="296" t="str">
        <f t="shared" si="690"/>
        <v/>
      </c>
      <c r="BP2393" t="str">
        <f t="shared" si="683"/>
        <v/>
      </c>
      <c r="BR2393" s="332">
        <v>44951</v>
      </c>
      <c r="BS2393" s="2" t="s">
        <v>108</v>
      </c>
      <c r="BT2393" s="2" t="s">
        <v>135</v>
      </c>
      <c r="BU2393" s="323">
        <v>45658</v>
      </c>
      <c r="BV2393" s="323">
        <v>46022</v>
      </c>
      <c r="BW2393" s="324">
        <v>8760</v>
      </c>
      <c r="BX2393" s="325">
        <v>130.25</v>
      </c>
      <c r="BY2393" s="274">
        <f t="shared" si="684"/>
        <v>0.99614999999999998</v>
      </c>
      <c r="BZ2393" s="326">
        <f t="shared" si="691"/>
        <v>130.75340059228029</v>
      </c>
      <c r="CA2393" s="296" t="str">
        <f t="shared" si="692"/>
        <v/>
      </c>
    </row>
    <row r="2394" spans="34:79" x14ac:dyDescent="0.25">
      <c r="AH2394" s="332">
        <v>44589</v>
      </c>
      <c r="AI2394" s="2" t="s">
        <v>108</v>
      </c>
      <c r="AJ2394" s="2" t="s">
        <v>135</v>
      </c>
      <c r="AK2394" s="323">
        <v>45658</v>
      </c>
      <c r="AL2394" s="323">
        <v>46022</v>
      </c>
      <c r="AM2394" s="324">
        <v>8760</v>
      </c>
      <c r="AN2394" s="325">
        <v>93.72</v>
      </c>
      <c r="AO2394" s="274">
        <f t="shared" si="679"/>
        <v>1.0401800000000001</v>
      </c>
      <c r="AP2394" s="326">
        <f t="shared" si="685"/>
        <v>90.099790420888681</v>
      </c>
      <c r="AQ2394" s="296" t="str">
        <f t="shared" si="686"/>
        <v/>
      </c>
      <c r="AS2394" s="332">
        <v>44621</v>
      </c>
      <c r="AT2394" s="2" t="s">
        <v>115</v>
      </c>
      <c r="AU2394" s="2" t="s">
        <v>111</v>
      </c>
      <c r="AV2394" s="323">
        <v>45292</v>
      </c>
      <c r="AW2394" s="323">
        <v>45382</v>
      </c>
      <c r="AX2394" s="324">
        <v>2183</v>
      </c>
      <c r="AY2394" s="325">
        <v>145.36000000000001</v>
      </c>
      <c r="AZ2394" s="274">
        <f t="shared" si="680"/>
        <v>1.02458</v>
      </c>
      <c r="BA2394" s="326">
        <f t="shared" si="687"/>
        <v>141.8727673778524</v>
      </c>
      <c r="BB2394" s="296" t="str">
        <f t="shared" si="688"/>
        <v/>
      </c>
      <c r="BC2394">
        <f t="shared" si="681"/>
        <v>1</v>
      </c>
      <c r="BF2394" s="332">
        <v>44981</v>
      </c>
      <c r="BG2394" s="2" t="s">
        <v>115</v>
      </c>
      <c r="BH2394" s="2" t="s">
        <v>135</v>
      </c>
      <c r="BI2394" s="323">
        <v>45658</v>
      </c>
      <c r="BJ2394" s="323">
        <v>45747</v>
      </c>
      <c r="BK2394" s="324">
        <v>2159</v>
      </c>
      <c r="BL2394" s="325">
        <v>164.68</v>
      </c>
      <c r="BM2394" s="274">
        <f t="shared" si="682"/>
        <v>0.99045000000000005</v>
      </c>
      <c r="BN2394" s="326">
        <f t="shared" si="689"/>
        <v>166.26785804432328</v>
      </c>
      <c r="BO2394" s="296" t="str">
        <f t="shared" si="690"/>
        <v/>
      </c>
      <c r="BP2394" t="str">
        <f t="shared" si="683"/>
        <v/>
      </c>
      <c r="BR2394" s="332">
        <v>44951</v>
      </c>
      <c r="BS2394" s="2" t="s">
        <v>108</v>
      </c>
      <c r="BT2394" s="2" t="s">
        <v>138</v>
      </c>
      <c r="BU2394" s="323">
        <v>46023</v>
      </c>
      <c r="BV2394" s="323">
        <v>46387</v>
      </c>
      <c r="BW2394" s="324">
        <v>8760</v>
      </c>
      <c r="BX2394" s="325">
        <v>113.52</v>
      </c>
      <c r="BY2394" s="274">
        <f t="shared" si="684"/>
        <v>0.99614999999999998</v>
      </c>
      <c r="BZ2394" s="326">
        <f t="shared" si="691"/>
        <v>113.95874115344074</v>
      </c>
      <c r="CA2394" s="296" t="str">
        <f t="shared" si="692"/>
        <v/>
      </c>
    </row>
    <row r="2395" spans="34:79" x14ac:dyDescent="0.25">
      <c r="AH2395" s="332">
        <v>44589</v>
      </c>
      <c r="AI2395" s="2" t="s">
        <v>108</v>
      </c>
      <c r="AJ2395" s="2" t="s">
        <v>138</v>
      </c>
      <c r="AK2395" s="323">
        <v>46023</v>
      </c>
      <c r="AL2395" s="323">
        <v>46387</v>
      </c>
      <c r="AM2395" s="324">
        <v>8760</v>
      </c>
      <c r="AN2395" s="325">
        <v>90</v>
      </c>
      <c r="AO2395" s="274">
        <f t="shared" si="679"/>
        <v>1.0401800000000001</v>
      </c>
      <c r="AP2395" s="326">
        <f t="shared" si="685"/>
        <v>86.523486319675428</v>
      </c>
      <c r="AQ2395" s="296" t="str">
        <f t="shared" si="686"/>
        <v/>
      </c>
      <c r="AS2395" s="332">
        <v>44621</v>
      </c>
      <c r="AT2395" s="2" t="s">
        <v>115</v>
      </c>
      <c r="AU2395" s="2" t="s">
        <v>117</v>
      </c>
      <c r="AV2395" s="323">
        <v>45383</v>
      </c>
      <c r="AW2395" s="323">
        <v>45473</v>
      </c>
      <c r="AX2395" s="324">
        <v>2184</v>
      </c>
      <c r="AY2395" s="325">
        <v>88.18</v>
      </c>
      <c r="AZ2395" s="274">
        <f t="shared" si="680"/>
        <v>1.02458</v>
      </c>
      <c r="BA2395" s="326">
        <f t="shared" si="687"/>
        <v>86.064533760174911</v>
      </c>
      <c r="BB2395" s="296" t="str">
        <f t="shared" si="688"/>
        <v/>
      </c>
      <c r="BC2395">
        <f t="shared" si="681"/>
        <v>1</v>
      </c>
      <c r="BF2395" s="332">
        <v>44981</v>
      </c>
      <c r="BG2395" s="2" t="s">
        <v>115</v>
      </c>
      <c r="BH2395" s="2" t="s">
        <v>145</v>
      </c>
      <c r="BI2395" s="323">
        <v>45748</v>
      </c>
      <c r="BJ2395" s="323">
        <v>45838</v>
      </c>
      <c r="BK2395" s="324">
        <v>2184</v>
      </c>
      <c r="BL2395" s="325">
        <v>106.06</v>
      </c>
      <c r="BM2395" s="274">
        <f t="shared" si="682"/>
        <v>0.99045000000000005</v>
      </c>
      <c r="BN2395" s="326">
        <f t="shared" si="689"/>
        <v>107.08263920440204</v>
      </c>
      <c r="BO2395" s="296" t="str">
        <f t="shared" si="690"/>
        <v/>
      </c>
      <c r="BP2395" t="str">
        <f t="shared" si="683"/>
        <v/>
      </c>
      <c r="BR2395" s="332">
        <v>44951</v>
      </c>
      <c r="BS2395" s="2" t="s">
        <v>108</v>
      </c>
      <c r="BT2395" s="2" t="s">
        <v>141</v>
      </c>
      <c r="BU2395" s="323">
        <v>46388</v>
      </c>
      <c r="BV2395" s="323">
        <v>46752</v>
      </c>
      <c r="BW2395" s="324">
        <v>8760</v>
      </c>
      <c r="BX2395" s="325">
        <v>109</v>
      </c>
      <c r="BY2395" s="274">
        <f t="shared" si="684"/>
        <v>0.99614999999999998</v>
      </c>
      <c r="BZ2395" s="326">
        <f t="shared" si="691"/>
        <v>109.42127189680269</v>
      </c>
      <c r="CA2395" s="296" t="str">
        <f t="shared" si="692"/>
        <v/>
      </c>
    </row>
    <row r="2396" spans="34:79" x14ac:dyDescent="0.25">
      <c r="AH2396" s="332">
        <v>44589</v>
      </c>
      <c r="AI2396" s="2" t="s">
        <v>108</v>
      </c>
      <c r="AJ2396" s="2" t="s">
        <v>141</v>
      </c>
      <c r="AK2396" s="323">
        <v>46388</v>
      </c>
      <c r="AL2396" s="323">
        <v>46752</v>
      </c>
      <c r="AM2396" s="324">
        <v>8760</v>
      </c>
      <c r="AN2396" s="325">
        <v>88.71</v>
      </c>
      <c r="AO2396" s="274">
        <f t="shared" si="679"/>
        <v>1.0401800000000001</v>
      </c>
      <c r="AP2396" s="326">
        <f t="shared" si="685"/>
        <v>85.283316349093411</v>
      </c>
      <c r="AQ2396" s="296" t="str">
        <f t="shared" si="686"/>
        <v/>
      </c>
      <c r="AS2396" s="332">
        <v>44621</v>
      </c>
      <c r="AT2396" s="2" t="s">
        <v>115</v>
      </c>
      <c r="AU2396" s="2" t="s">
        <v>118</v>
      </c>
      <c r="AV2396" s="323">
        <v>45474</v>
      </c>
      <c r="AW2396" s="323">
        <v>45565</v>
      </c>
      <c r="AX2396" s="324">
        <v>2208</v>
      </c>
      <c r="AY2396" s="325">
        <v>89.08</v>
      </c>
      <c r="AZ2396" s="274">
        <f t="shared" si="680"/>
        <v>1.02458</v>
      </c>
      <c r="BA2396" s="326">
        <f t="shared" si="687"/>
        <v>86.942942473989334</v>
      </c>
      <c r="BB2396" s="296" t="str">
        <f t="shared" si="688"/>
        <v/>
      </c>
      <c r="BC2396">
        <f t="shared" si="681"/>
        <v>1</v>
      </c>
      <c r="BF2396" s="332">
        <v>44981</v>
      </c>
      <c r="BG2396" s="2" t="s">
        <v>115</v>
      </c>
      <c r="BH2396" s="2" t="s">
        <v>148</v>
      </c>
      <c r="BI2396" s="323">
        <v>45839</v>
      </c>
      <c r="BJ2396" s="323">
        <v>45930</v>
      </c>
      <c r="BK2396" s="324">
        <v>2208</v>
      </c>
      <c r="BL2396" s="325">
        <v>105.99</v>
      </c>
      <c r="BM2396" s="274">
        <f t="shared" si="682"/>
        <v>0.99045000000000005</v>
      </c>
      <c r="BN2396" s="326">
        <f t="shared" si="689"/>
        <v>107.01196425867029</v>
      </c>
      <c r="BO2396" s="296" t="str">
        <f t="shared" si="690"/>
        <v/>
      </c>
      <c r="BP2396" t="str">
        <f t="shared" si="683"/>
        <v/>
      </c>
      <c r="BR2396" s="332">
        <v>44951</v>
      </c>
      <c r="BS2396" s="2" t="s">
        <v>108</v>
      </c>
      <c r="BT2396" s="2" t="s">
        <v>143</v>
      </c>
      <c r="BU2396" s="323">
        <v>46753</v>
      </c>
      <c r="BV2396" s="323">
        <v>47118</v>
      </c>
      <c r="BW2396" s="324">
        <v>8784</v>
      </c>
      <c r="BX2396" s="325">
        <v>100.29</v>
      </c>
      <c r="BY2396" s="274">
        <f t="shared" si="684"/>
        <v>0.99614999999999998</v>
      </c>
      <c r="BZ2396" s="326">
        <f t="shared" si="691"/>
        <v>100.67760879385635</v>
      </c>
      <c r="CA2396" s="296" t="str">
        <f t="shared" si="692"/>
        <v/>
      </c>
    </row>
    <row r="2397" spans="34:79" x14ac:dyDescent="0.25">
      <c r="AH2397" s="332">
        <v>44589</v>
      </c>
      <c r="AI2397" s="2" t="s">
        <v>108</v>
      </c>
      <c r="AJ2397" s="2" t="s">
        <v>143</v>
      </c>
      <c r="AK2397" s="323">
        <v>46753</v>
      </c>
      <c r="AL2397" s="323">
        <v>47118</v>
      </c>
      <c r="AM2397" s="324">
        <v>8784</v>
      </c>
      <c r="AN2397" s="325">
        <v>87.49</v>
      </c>
      <c r="AO2397" s="274">
        <f t="shared" si="679"/>
        <v>1.0401800000000001</v>
      </c>
      <c r="AP2397" s="326">
        <f t="shared" si="685"/>
        <v>84.110442423426704</v>
      </c>
      <c r="AQ2397" s="296" t="str">
        <f t="shared" si="686"/>
        <v/>
      </c>
      <c r="AS2397" s="332">
        <v>44621</v>
      </c>
      <c r="AT2397" s="2" t="s">
        <v>115</v>
      </c>
      <c r="AU2397" s="2" t="s">
        <v>140</v>
      </c>
      <c r="AV2397" s="323">
        <v>45566</v>
      </c>
      <c r="AW2397" s="323">
        <v>45657</v>
      </c>
      <c r="AX2397" s="324">
        <v>2209</v>
      </c>
      <c r="AY2397" s="325">
        <v>113.56</v>
      </c>
      <c r="AZ2397" s="274">
        <f t="shared" si="680"/>
        <v>1.02458</v>
      </c>
      <c r="BA2397" s="326">
        <f t="shared" si="687"/>
        <v>110.83565948974214</v>
      </c>
      <c r="BB2397" s="296" t="str">
        <f t="shared" si="688"/>
        <v/>
      </c>
      <c r="BC2397" t="str">
        <f t="shared" si="681"/>
        <v/>
      </c>
      <c r="BF2397" s="332">
        <v>44981</v>
      </c>
      <c r="BG2397" s="2" t="s">
        <v>115</v>
      </c>
      <c r="BH2397" s="2" t="s">
        <v>152</v>
      </c>
      <c r="BI2397" s="323">
        <v>45931</v>
      </c>
      <c r="BJ2397" s="323">
        <v>46022</v>
      </c>
      <c r="BK2397" s="324">
        <v>2209</v>
      </c>
      <c r="BL2397" s="325">
        <v>139.72</v>
      </c>
      <c r="BM2397" s="274">
        <f t="shared" si="682"/>
        <v>0.99045000000000005</v>
      </c>
      <c r="BN2397" s="326">
        <f t="shared" si="689"/>
        <v>141.06719168054923</v>
      </c>
      <c r="BO2397" s="296" t="str">
        <f t="shared" si="690"/>
        <v/>
      </c>
      <c r="BP2397" t="str">
        <f t="shared" si="683"/>
        <v/>
      </c>
      <c r="BR2397" s="332">
        <v>44951</v>
      </c>
      <c r="BS2397" s="2" t="s">
        <v>108</v>
      </c>
      <c r="BT2397" s="2" t="s">
        <v>146</v>
      </c>
      <c r="BU2397" s="323">
        <v>47119</v>
      </c>
      <c r="BV2397" s="323">
        <v>47483</v>
      </c>
      <c r="BW2397" s="324">
        <v>8760</v>
      </c>
      <c r="BX2397" s="325">
        <v>97.72</v>
      </c>
      <c r="BY2397" s="274">
        <f t="shared" si="684"/>
        <v>0.99614999999999998</v>
      </c>
      <c r="BZ2397" s="326">
        <f t="shared" si="691"/>
        <v>98.097676052803294</v>
      </c>
      <c r="CA2397" s="296" t="str">
        <f t="shared" si="692"/>
        <v/>
      </c>
    </row>
    <row r="2398" spans="34:79" x14ac:dyDescent="0.25">
      <c r="AH2398" s="332">
        <v>44589</v>
      </c>
      <c r="AI2398" s="2" t="s">
        <v>108</v>
      </c>
      <c r="AJ2398" s="2" t="s">
        <v>146</v>
      </c>
      <c r="AK2398" s="323">
        <v>47119</v>
      </c>
      <c r="AL2398" s="323">
        <v>47483</v>
      </c>
      <c r="AM2398" s="324">
        <v>8760</v>
      </c>
      <c r="AN2398" s="325">
        <v>87.02</v>
      </c>
      <c r="AO2398" s="274">
        <f t="shared" si="679"/>
        <v>1.0401800000000001</v>
      </c>
      <c r="AP2398" s="326">
        <f t="shared" si="685"/>
        <v>83.658597550423949</v>
      </c>
      <c r="AQ2398" s="296" t="str">
        <f t="shared" si="686"/>
        <v/>
      </c>
      <c r="AS2398" s="332">
        <v>44620</v>
      </c>
      <c r="AT2398" s="2" t="s">
        <v>115</v>
      </c>
      <c r="AU2398" s="2" t="s">
        <v>201</v>
      </c>
      <c r="AV2398" s="323">
        <v>44652</v>
      </c>
      <c r="AW2398" s="323">
        <v>44742</v>
      </c>
      <c r="AX2398" s="324">
        <v>2184</v>
      </c>
      <c r="AY2398" s="325">
        <v>228.09</v>
      </c>
      <c r="AZ2398" s="274">
        <f t="shared" si="680"/>
        <v>1.0461100000000001</v>
      </c>
      <c r="BA2398" s="326">
        <f t="shared" si="687"/>
        <v>218.03634417030713</v>
      </c>
      <c r="BB2398" s="296" t="str">
        <f t="shared" si="688"/>
        <v/>
      </c>
      <c r="BC2398" t="str">
        <f t="shared" si="681"/>
        <v/>
      </c>
      <c r="BF2398" s="332">
        <v>44980</v>
      </c>
      <c r="BG2398" s="2" t="s">
        <v>115</v>
      </c>
      <c r="BH2398" s="2" t="s">
        <v>134</v>
      </c>
      <c r="BI2398" s="323">
        <v>45017</v>
      </c>
      <c r="BJ2398" s="323">
        <v>45107</v>
      </c>
      <c r="BK2398" s="324">
        <v>2184</v>
      </c>
      <c r="BL2398" s="325">
        <v>129.58000000000001</v>
      </c>
      <c r="BM2398" s="274">
        <f t="shared" si="682"/>
        <v>0.99045000000000005</v>
      </c>
      <c r="BN2398" s="326">
        <f t="shared" si="689"/>
        <v>130.82942097026606</v>
      </c>
      <c r="BO2398" s="296" t="str">
        <f t="shared" si="690"/>
        <v/>
      </c>
      <c r="BP2398" t="str">
        <f t="shared" si="683"/>
        <v/>
      </c>
      <c r="BR2398" s="332">
        <v>44951</v>
      </c>
      <c r="BS2398" s="2" t="s">
        <v>108</v>
      </c>
      <c r="BT2398" s="2" t="s">
        <v>149</v>
      </c>
      <c r="BU2398" s="323">
        <v>47484</v>
      </c>
      <c r="BV2398" s="323">
        <v>47848</v>
      </c>
      <c r="BW2398" s="324">
        <v>8760</v>
      </c>
      <c r="BX2398" s="325">
        <v>99.29</v>
      </c>
      <c r="BY2398" s="274">
        <f t="shared" si="684"/>
        <v>0.99614999999999998</v>
      </c>
      <c r="BZ2398" s="326">
        <f t="shared" si="691"/>
        <v>99.673743914069178</v>
      </c>
      <c r="CA2398" s="296" t="str">
        <f t="shared" si="692"/>
        <v/>
      </c>
    </row>
    <row r="2399" spans="34:79" x14ac:dyDescent="0.25">
      <c r="AH2399" s="332">
        <v>44589</v>
      </c>
      <c r="AI2399" s="2" t="s">
        <v>108</v>
      </c>
      <c r="AJ2399" s="2" t="s">
        <v>149</v>
      </c>
      <c r="AK2399" s="323">
        <v>47484</v>
      </c>
      <c r="AL2399" s="323">
        <v>47848</v>
      </c>
      <c r="AM2399" s="324">
        <v>8760</v>
      </c>
      <c r="AN2399" s="325">
        <v>86.21</v>
      </c>
      <c r="AO2399" s="274">
        <f t="shared" si="679"/>
        <v>1.0401800000000001</v>
      </c>
      <c r="AP2399" s="326">
        <f t="shared" si="685"/>
        <v>82.879886173546865</v>
      </c>
      <c r="AQ2399" s="296" t="str">
        <f t="shared" si="686"/>
        <v/>
      </c>
      <c r="AS2399" s="332">
        <v>44620</v>
      </c>
      <c r="AT2399" s="2" t="s">
        <v>115</v>
      </c>
      <c r="AU2399" s="2" t="s">
        <v>200</v>
      </c>
      <c r="AV2399" s="323">
        <v>44743</v>
      </c>
      <c r="AW2399" s="323">
        <v>44834</v>
      </c>
      <c r="AX2399" s="324">
        <v>2208</v>
      </c>
      <c r="AY2399" s="325">
        <v>229</v>
      </c>
      <c r="AZ2399" s="274">
        <f t="shared" si="680"/>
        <v>1.0461100000000001</v>
      </c>
      <c r="BA2399" s="326">
        <f t="shared" si="687"/>
        <v>218.90623357008343</v>
      </c>
      <c r="BB2399" s="296" t="str">
        <f t="shared" si="688"/>
        <v/>
      </c>
      <c r="BC2399" t="str">
        <f t="shared" si="681"/>
        <v/>
      </c>
      <c r="BF2399" s="332">
        <v>44980</v>
      </c>
      <c r="BG2399" s="2" t="s">
        <v>115</v>
      </c>
      <c r="BH2399" s="2" t="s">
        <v>137</v>
      </c>
      <c r="BI2399" s="323">
        <v>45108</v>
      </c>
      <c r="BJ2399" s="323">
        <v>45199</v>
      </c>
      <c r="BK2399" s="324">
        <v>2208</v>
      </c>
      <c r="BL2399" s="325">
        <v>146.47</v>
      </c>
      <c r="BM2399" s="274">
        <f t="shared" si="682"/>
        <v>0.99045000000000005</v>
      </c>
      <c r="BN2399" s="326">
        <f t="shared" si="689"/>
        <v>147.88227573325256</v>
      </c>
      <c r="BO2399" s="296" t="str">
        <f t="shared" si="690"/>
        <v/>
      </c>
      <c r="BP2399" t="str">
        <f t="shared" si="683"/>
        <v/>
      </c>
      <c r="BR2399" s="332">
        <v>44951</v>
      </c>
      <c r="BS2399" s="2" t="s">
        <v>108</v>
      </c>
      <c r="BT2399" s="2" t="s">
        <v>153</v>
      </c>
      <c r="BU2399" s="323">
        <v>47849</v>
      </c>
      <c r="BV2399" s="323">
        <v>48213</v>
      </c>
      <c r="BW2399" s="324">
        <v>8760</v>
      </c>
      <c r="BX2399" s="325">
        <v>98.96</v>
      </c>
      <c r="BY2399" s="274">
        <f t="shared" si="684"/>
        <v>0.99614999999999998</v>
      </c>
      <c r="BZ2399" s="326">
        <f t="shared" si="691"/>
        <v>99.342468503739397</v>
      </c>
      <c r="CA2399" s="296" t="str">
        <f t="shared" si="692"/>
        <v/>
      </c>
    </row>
    <row r="2400" spans="34:79" x14ac:dyDescent="0.25">
      <c r="AH2400" s="332">
        <v>44589</v>
      </c>
      <c r="AI2400" s="2" t="s">
        <v>108</v>
      </c>
      <c r="AJ2400" s="2" t="s">
        <v>153</v>
      </c>
      <c r="AK2400" s="323">
        <v>47849</v>
      </c>
      <c r="AL2400" s="323">
        <v>48213</v>
      </c>
      <c r="AM2400" s="324">
        <v>8760</v>
      </c>
      <c r="AN2400" s="325">
        <v>85.35</v>
      </c>
      <c r="AO2400" s="274">
        <f t="shared" si="679"/>
        <v>1.0401800000000001</v>
      </c>
      <c r="AP2400" s="326">
        <f t="shared" si="685"/>
        <v>82.053106193158868</v>
      </c>
      <c r="AQ2400" s="296" t="str">
        <f t="shared" si="686"/>
        <v/>
      </c>
      <c r="AS2400" s="332">
        <v>44620</v>
      </c>
      <c r="AT2400" s="2" t="s">
        <v>115</v>
      </c>
      <c r="AU2400" s="2" t="s">
        <v>186</v>
      </c>
      <c r="AV2400" s="323">
        <v>44835</v>
      </c>
      <c r="AW2400" s="323">
        <v>44926</v>
      </c>
      <c r="AX2400" s="324">
        <v>2209</v>
      </c>
      <c r="AY2400" s="325">
        <v>235.5</v>
      </c>
      <c r="AZ2400" s="274">
        <f t="shared" si="680"/>
        <v>1.0461100000000001</v>
      </c>
      <c r="BA2400" s="326">
        <f t="shared" si="687"/>
        <v>225.1197292827714</v>
      </c>
      <c r="BB2400" s="296" t="str">
        <f t="shared" si="688"/>
        <v/>
      </c>
      <c r="BC2400" t="str">
        <f t="shared" si="681"/>
        <v/>
      </c>
      <c r="BF2400" s="332">
        <v>44980</v>
      </c>
      <c r="BG2400" s="2" t="s">
        <v>115</v>
      </c>
      <c r="BH2400" s="2" t="s">
        <v>116</v>
      </c>
      <c r="BI2400" s="323">
        <v>45200</v>
      </c>
      <c r="BJ2400" s="323">
        <v>45291</v>
      </c>
      <c r="BK2400" s="324">
        <v>2209</v>
      </c>
      <c r="BL2400" s="325">
        <v>169.32</v>
      </c>
      <c r="BM2400" s="274">
        <f t="shared" si="682"/>
        <v>0.99045000000000005</v>
      </c>
      <c r="BN2400" s="326">
        <f t="shared" si="689"/>
        <v>170.95259730425562</v>
      </c>
      <c r="BO2400" s="296">
        <f t="shared" si="690"/>
        <v>170.95259730425562</v>
      </c>
      <c r="BP2400">
        <f t="shared" si="683"/>
        <v>1</v>
      </c>
      <c r="BR2400" s="332">
        <v>44951</v>
      </c>
      <c r="BS2400" s="2" t="s">
        <v>108</v>
      </c>
      <c r="BT2400" s="2" t="s">
        <v>155</v>
      </c>
      <c r="BU2400" s="323">
        <v>48214</v>
      </c>
      <c r="BV2400" s="323">
        <v>48579</v>
      </c>
      <c r="BW2400" s="324">
        <v>8784</v>
      </c>
      <c r="BX2400" s="325">
        <v>99.31</v>
      </c>
      <c r="BY2400" s="274">
        <f t="shared" si="684"/>
        <v>0.99614999999999998</v>
      </c>
      <c r="BZ2400" s="326">
        <f t="shared" si="691"/>
        <v>99.693821211664911</v>
      </c>
      <c r="CA2400" s="296" t="str">
        <f t="shared" si="692"/>
        <v/>
      </c>
    </row>
    <row r="2401" spans="34:79" x14ac:dyDescent="0.25">
      <c r="AH2401" s="332">
        <v>44589</v>
      </c>
      <c r="AI2401" s="2" t="s">
        <v>108</v>
      </c>
      <c r="AJ2401" s="2" t="s">
        <v>155</v>
      </c>
      <c r="AK2401" s="323">
        <v>48214</v>
      </c>
      <c r="AL2401" s="323">
        <v>48579</v>
      </c>
      <c r="AM2401" s="324">
        <v>8784</v>
      </c>
      <c r="AN2401" s="325">
        <v>84.57</v>
      </c>
      <c r="AO2401" s="274">
        <f t="shared" si="679"/>
        <v>1.0401800000000001</v>
      </c>
      <c r="AP2401" s="326">
        <f t="shared" si="685"/>
        <v>81.303235978388344</v>
      </c>
      <c r="AQ2401" s="296" t="str">
        <f t="shared" si="686"/>
        <v/>
      </c>
      <c r="AS2401" s="332">
        <v>44620</v>
      </c>
      <c r="AT2401" s="2" t="s">
        <v>115</v>
      </c>
      <c r="AU2401" s="2" t="s">
        <v>110</v>
      </c>
      <c r="AV2401" s="323">
        <v>44927</v>
      </c>
      <c r="AW2401" s="323">
        <v>45016</v>
      </c>
      <c r="AX2401" s="324">
        <v>2159</v>
      </c>
      <c r="AY2401" s="325">
        <v>225.61</v>
      </c>
      <c r="AZ2401" s="274">
        <f t="shared" si="680"/>
        <v>1.0461100000000001</v>
      </c>
      <c r="BA2401" s="326">
        <f t="shared" si="687"/>
        <v>215.66565657531234</v>
      </c>
      <c r="BB2401" s="296" t="str">
        <f t="shared" si="688"/>
        <v/>
      </c>
      <c r="BC2401" t="str">
        <f t="shared" si="681"/>
        <v/>
      </c>
      <c r="BF2401" s="332">
        <v>44980</v>
      </c>
      <c r="BG2401" s="2" t="s">
        <v>115</v>
      </c>
      <c r="BH2401" s="2" t="s">
        <v>111</v>
      </c>
      <c r="BI2401" s="323">
        <v>45292</v>
      </c>
      <c r="BJ2401" s="323">
        <v>45382</v>
      </c>
      <c r="BK2401" s="324">
        <v>2183</v>
      </c>
      <c r="BL2401" s="325">
        <v>172.5</v>
      </c>
      <c r="BM2401" s="274">
        <f t="shared" si="682"/>
        <v>0.99045000000000005</v>
      </c>
      <c r="BN2401" s="326">
        <f t="shared" si="689"/>
        <v>174.16325912464032</v>
      </c>
      <c r="BO2401" s="296">
        <f t="shared" si="690"/>
        <v>174.16325912464032</v>
      </c>
      <c r="BP2401">
        <f t="shared" si="683"/>
        <v>1</v>
      </c>
      <c r="BR2401" s="332">
        <v>44951</v>
      </c>
      <c r="BS2401" s="2" t="s">
        <v>108</v>
      </c>
      <c r="BT2401" s="2" t="s">
        <v>158</v>
      </c>
      <c r="BU2401" s="323">
        <v>48580</v>
      </c>
      <c r="BV2401" s="323">
        <v>48944</v>
      </c>
      <c r="BW2401" s="324">
        <v>8760</v>
      </c>
      <c r="BX2401" s="325">
        <v>99.18</v>
      </c>
      <c r="BY2401" s="274">
        <f t="shared" si="684"/>
        <v>0.99614999999999998</v>
      </c>
      <c r="BZ2401" s="326">
        <f t="shared" si="691"/>
        <v>99.563318777292579</v>
      </c>
      <c r="CA2401" s="296" t="str">
        <f t="shared" si="692"/>
        <v/>
      </c>
    </row>
    <row r="2402" spans="34:79" x14ac:dyDescent="0.25">
      <c r="AH2402" s="332">
        <v>44588</v>
      </c>
      <c r="AI2402" s="2" t="s">
        <v>108</v>
      </c>
      <c r="AJ2402" s="2" t="s">
        <v>110</v>
      </c>
      <c r="AK2402" s="323">
        <v>44927</v>
      </c>
      <c r="AL2402" s="323">
        <v>45291</v>
      </c>
      <c r="AM2402" s="324">
        <v>8760</v>
      </c>
      <c r="AN2402" s="325">
        <v>141.46</v>
      </c>
      <c r="AO2402" s="274">
        <f t="shared" si="679"/>
        <v>1.0401800000000001</v>
      </c>
      <c r="AP2402" s="326">
        <f t="shared" si="685"/>
        <v>135.99569305312542</v>
      </c>
      <c r="AQ2402" s="296" t="str">
        <f t="shared" si="686"/>
        <v/>
      </c>
      <c r="AS2402" s="332">
        <v>44620</v>
      </c>
      <c r="AT2402" s="2" t="s">
        <v>115</v>
      </c>
      <c r="AU2402" s="2" t="s">
        <v>134</v>
      </c>
      <c r="AV2402" s="323">
        <v>45017</v>
      </c>
      <c r="AW2402" s="323">
        <v>45107</v>
      </c>
      <c r="AX2402" s="324">
        <v>2184</v>
      </c>
      <c r="AY2402" s="325">
        <v>116.36</v>
      </c>
      <c r="AZ2402" s="274">
        <f t="shared" si="680"/>
        <v>1.0461100000000001</v>
      </c>
      <c r="BA2402" s="326">
        <f t="shared" si="687"/>
        <v>111.2311324812878</v>
      </c>
      <c r="BB2402" s="296" t="str">
        <f t="shared" si="688"/>
        <v/>
      </c>
      <c r="BC2402" t="str">
        <f t="shared" si="681"/>
        <v/>
      </c>
      <c r="BF2402" s="332">
        <v>44980</v>
      </c>
      <c r="BG2402" s="2" t="s">
        <v>115</v>
      </c>
      <c r="BH2402" s="2" t="s">
        <v>117</v>
      </c>
      <c r="BI2402" s="323">
        <v>45383</v>
      </c>
      <c r="BJ2402" s="323">
        <v>45473</v>
      </c>
      <c r="BK2402" s="324">
        <v>2184</v>
      </c>
      <c r="BL2402" s="325">
        <v>133.5</v>
      </c>
      <c r="BM2402" s="274">
        <f t="shared" si="682"/>
        <v>0.99045000000000005</v>
      </c>
      <c r="BN2402" s="326">
        <f t="shared" si="689"/>
        <v>134.78721793124336</v>
      </c>
      <c r="BO2402" s="296">
        <f t="shared" si="690"/>
        <v>134.78721793124336</v>
      </c>
      <c r="BP2402">
        <f t="shared" si="683"/>
        <v>1</v>
      </c>
      <c r="BR2402" s="332">
        <v>44950</v>
      </c>
      <c r="BS2402" s="2" t="s">
        <v>108</v>
      </c>
      <c r="BT2402" s="2" t="s">
        <v>111</v>
      </c>
      <c r="BU2402" s="323">
        <v>45292</v>
      </c>
      <c r="BV2402" s="323">
        <v>45657</v>
      </c>
      <c r="BW2402" s="324">
        <v>8784</v>
      </c>
      <c r="BX2402" s="325">
        <v>166.07</v>
      </c>
      <c r="BY2402" s="274">
        <f t="shared" si="684"/>
        <v>0.99614999999999998</v>
      </c>
      <c r="BZ2402" s="326">
        <f t="shared" si="691"/>
        <v>166.7118405862571</v>
      </c>
      <c r="CA2402" s="296">
        <f t="shared" si="692"/>
        <v>166.7118405862571</v>
      </c>
    </row>
    <row r="2403" spans="34:79" x14ac:dyDescent="0.25">
      <c r="AH2403" s="332">
        <v>44588</v>
      </c>
      <c r="AI2403" s="2" t="s">
        <v>108</v>
      </c>
      <c r="AJ2403" s="2" t="s">
        <v>111</v>
      </c>
      <c r="AK2403" s="323">
        <v>45292</v>
      </c>
      <c r="AL2403" s="323">
        <v>45657</v>
      </c>
      <c r="AM2403" s="324">
        <v>8784</v>
      </c>
      <c r="AN2403" s="325">
        <v>99.1</v>
      </c>
      <c r="AO2403" s="274">
        <f t="shared" si="679"/>
        <v>1.0401800000000001</v>
      </c>
      <c r="AP2403" s="326">
        <f t="shared" si="685"/>
        <v>95.271972158664838</v>
      </c>
      <c r="AQ2403" s="296">
        <f t="shared" si="686"/>
        <v>95.271972158664838</v>
      </c>
      <c r="AS2403" s="332">
        <v>44620</v>
      </c>
      <c r="AT2403" s="2" t="s">
        <v>115</v>
      </c>
      <c r="AU2403" s="2" t="s">
        <v>137</v>
      </c>
      <c r="AV2403" s="323">
        <v>45108</v>
      </c>
      <c r="AW2403" s="323">
        <v>45199</v>
      </c>
      <c r="AX2403" s="324">
        <v>2208</v>
      </c>
      <c r="AY2403" s="325">
        <v>116.86</v>
      </c>
      <c r="AZ2403" s="274">
        <f t="shared" si="680"/>
        <v>1.0461100000000001</v>
      </c>
      <c r="BA2403" s="326">
        <f t="shared" si="687"/>
        <v>111.70909368995611</v>
      </c>
      <c r="BB2403" s="296" t="str">
        <f t="shared" si="688"/>
        <v/>
      </c>
      <c r="BC2403" t="str">
        <f t="shared" si="681"/>
        <v/>
      </c>
      <c r="BF2403" s="332">
        <v>44980</v>
      </c>
      <c r="BG2403" s="2" t="s">
        <v>115</v>
      </c>
      <c r="BH2403" s="2" t="s">
        <v>118</v>
      </c>
      <c r="BI2403" s="323">
        <v>45474</v>
      </c>
      <c r="BJ2403" s="323">
        <v>45565</v>
      </c>
      <c r="BK2403" s="324">
        <v>2208</v>
      </c>
      <c r="BL2403" s="325">
        <v>136.65</v>
      </c>
      <c r="BM2403" s="274">
        <f t="shared" si="682"/>
        <v>0.99045000000000005</v>
      </c>
      <c r="BN2403" s="326">
        <f t="shared" si="689"/>
        <v>137.96759048917158</v>
      </c>
      <c r="BO2403" s="296">
        <f t="shared" si="690"/>
        <v>137.96759048917158</v>
      </c>
      <c r="BP2403">
        <f t="shared" si="683"/>
        <v>1</v>
      </c>
      <c r="BR2403" s="332">
        <v>44950</v>
      </c>
      <c r="BS2403" s="2" t="s">
        <v>108</v>
      </c>
      <c r="BT2403" s="2" t="s">
        <v>135</v>
      </c>
      <c r="BU2403" s="323">
        <v>45658</v>
      </c>
      <c r="BV2403" s="323">
        <v>46022</v>
      </c>
      <c r="BW2403" s="324">
        <v>8760</v>
      </c>
      <c r="BX2403" s="325">
        <v>130.83000000000001</v>
      </c>
      <c r="BY2403" s="274">
        <f t="shared" si="684"/>
        <v>0.99614999999999998</v>
      </c>
      <c r="BZ2403" s="326">
        <f t="shared" si="691"/>
        <v>131.33564222255686</v>
      </c>
      <c r="CA2403" s="296" t="str">
        <f t="shared" si="692"/>
        <v/>
      </c>
    </row>
    <row r="2404" spans="34:79" x14ac:dyDescent="0.25">
      <c r="AH2404" s="332">
        <v>44588</v>
      </c>
      <c r="AI2404" s="2" t="s">
        <v>108</v>
      </c>
      <c r="AJ2404" s="2" t="s">
        <v>135</v>
      </c>
      <c r="AK2404" s="323">
        <v>45658</v>
      </c>
      <c r="AL2404" s="323">
        <v>46022</v>
      </c>
      <c r="AM2404" s="324">
        <v>8760</v>
      </c>
      <c r="AN2404" s="325">
        <v>92.76</v>
      </c>
      <c r="AO2404" s="274">
        <f t="shared" si="679"/>
        <v>1.0401800000000001</v>
      </c>
      <c r="AP2404" s="326">
        <f t="shared" si="685"/>
        <v>89.176873233478815</v>
      </c>
      <c r="AQ2404" s="296" t="str">
        <f t="shared" si="686"/>
        <v/>
      </c>
      <c r="AS2404" s="332">
        <v>44620</v>
      </c>
      <c r="AT2404" s="2" t="s">
        <v>115</v>
      </c>
      <c r="AU2404" s="2" t="s">
        <v>116</v>
      </c>
      <c r="AV2404" s="323">
        <v>45200</v>
      </c>
      <c r="AW2404" s="323">
        <v>45291</v>
      </c>
      <c r="AX2404" s="324">
        <v>2209</v>
      </c>
      <c r="AY2404" s="325">
        <v>146.91999999999999</v>
      </c>
      <c r="AZ2404" s="274">
        <f t="shared" si="680"/>
        <v>1.0461100000000001</v>
      </c>
      <c r="BA2404" s="326">
        <f t="shared" si="687"/>
        <v>140.44412155509457</v>
      </c>
      <c r="BB2404" s="296" t="str">
        <f t="shared" si="688"/>
        <v/>
      </c>
      <c r="BC2404">
        <f t="shared" si="681"/>
        <v>1</v>
      </c>
      <c r="BF2404" s="332">
        <v>44980</v>
      </c>
      <c r="BG2404" s="2" t="s">
        <v>115</v>
      </c>
      <c r="BH2404" s="2" t="s">
        <v>140</v>
      </c>
      <c r="BI2404" s="323">
        <v>45566</v>
      </c>
      <c r="BJ2404" s="323">
        <v>45657</v>
      </c>
      <c r="BK2404" s="324">
        <v>2209</v>
      </c>
      <c r="BL2404" s="325">
        <v>166.65</v>
      </c>
      <c r="BM2404" s="274">
        <f t="shared" si="682"/>
        <v>0.99045000000000005</v>
      </c>
      <c r="BN2404" s="326">
        <f t="shared" si="689"/>
        <v>168.25685294563078</v>
      </c>
      <c r="BO2404" s="296" t="str">
        <f t="shared" si="690"/>
        <v/>
      </c>
      <c r="BP2404" t="str">
        <f t="shared" si="683"/>
        <v/>
      </c>
      <c r="BR2404" s="332">
        <v>44950</v>
      </c>
      <c r="BS2404" s="2" t="s">
        <v>108</v>
      </c>
      <c r="BT2404" s="2" t="s">
        <v>138</v>
      </c>
      <c r="BU2404" s="323">
        <v>46023</v>
      </c>
      <c r="BV2404" s="323">
        <v>46387</v>
      </c>
      <c r="BW2404" s="324">
        <v>8760</v>
      </c>
      <c r="BX2404" s="325">
        <v>113.21</v>
      </c>
      <c r="BY2404" s="274">
        <f t="shared" si="684"/>
        <v>0.99614999999999998</v>
      </c>
      <c r="BZ2404" s="326">
        <f t="shared" si="691"/>
        <v>113.64754304070672</v>
      </c>
      <c r="CA2404" s="296" t="str">
        <f t="shared" si="692"/>
        <v/>
      </c>
    </row>
    <row r="2405" spans="34:79" x14ac:dyDescent="0.25">
      <c r="AH2405" s="332">
        <v>44588</v>
      </c>
      <c r="AI2405" s="2" t="s">
        <v>108</v>
      </c>
      <c r="AJ2405" s="2" t="s">
        <v>138</v>
      </c>
      <c r="AK2405" s="323">
        <v>46023</v>
      </c>
      <c r="AL2405" s="323">
        <v>46387</v>
      </c>
      <c r="AM2405" s="324">
        <v>8760</v>
      </c>
      <c r="AN2405" s="325">
        <v>89.13</v>
      </c>
      <c r="AO2405" s="274">
        <f t="shared" si="679"/>
        <v>1.0401800000000001</v>
      </c>
      <c r="AP2405" s="326">
        <f t="shared" si="685"/>
        <v>85.687092618585226</v>
      </c>
      <c r="AQ2405" s="296" t="str">
        <f t="shared" si="686"/>
        <v/>
      </c>
      <c r="AS2405" s="332">
        <v>44620</v>
      </c>
      <c r="AT2405" s="2" t="s">
        <v>115</v>
      </c>
      <c r="AU2405" s="2" t="s">
        <v>111</v>
      </c>
      <c r="AV2405" s="323">
        <v>45292</v>
      </c>
      <c r="AW2405" s="323">
        <v>45382</v>
      </c>
      <c r="AX2405" s="324">
        <v>2183</v>
      </c>
      <c r="AY2405" s="325">
        <v>139.96</v>
      </c>
      <c r="AZ2405" s="274">
        <f t="shared" si="680"/>
        <v>1.0461100000000001</v>
      </c>
      <c r="BA2405" s="326">
        <f t="shared" si="687"/>
        <v>133.7909015304318</v>
      </c>
      <c r="BB2405" s="296" t="str">
        <f t="shared" si="688"/>
        <v/>
      </c>
      <c r="BC2405">
        <f t="shared" si="681"/>
        <v>1</v>
      </c>
      <c r="BF2405" s="332">
        <v>44980</v>
      </c>
      <c r="BG2405" s="2" t="s">
        <v>115</v>
      </c>
      <c r="BH2405" s="2" t="s">
        <v>135</v>
      </c>
      <c r="BI2405" s="323">
        <v>45658</v>
      </c>
      <c r="BJ2405" s="323">
        <v>45747</v>
      </c>
      <c r="BK2405" s="324">
        <v>2159</v>
      </c>
      <c r="BL2405" s="325">
        <v>165.29</v>
      </c>
      <c r="BM2405" s="274">
        <f t="shared" si="682"/>
        <v>0.99045000000000005</v>
      </c>
      <c r="BN2405" s="326">
        <f t="shared" si="689"/>
        <v>166.88373971427129</v>
      </c>
      <c r="BO2405" s="296" t="str">
        <f t="shared" si="690"/>
        <v/>
      </c>
      <c r="BP2405" t="str">
        <f t="shared" si="683"/>
        <v/>
      </c>
      <c r="BR2405" s="332">
        <v>44950</v>
      </c>
      <c r="BS2405" s="2" t="s">
        <v>108</v>
      </c>
      <c r="BT2405" s="2" t="s">
        <v>141</v>
      </c>
      <c r="BU2405" s="323">
        <v>46388</v>
      </c>
      <c r="BV2405" s="323">
        <v>46752</v>
      </c>
      <c r="BW2405" s="324">
        <v>8760</v>
      </c>
      <c r="BX2405" s="325">
        <v>106.58</v>
      </c>
      <c r="BY2405" s="274">
        <f t="shared" si="684"/>
        <v>0.99614999999999998</v>
      </c>
      <c r="BZ2405" s="326">
        <f t="shared" si="691"/>
        <v>106.99191888771772</v>
      </c>
      <c r="CA2405" s="296" t="str">
        <f t="shared" si="692"/>
        <v/>
      </c>
    </row>
    <row r="2406" spans="34:79" x14ac:dyDescent="0.25">
      <c r="AH2406" s="332">
        <v>44588</v>
      </c>
      <c r="AI2406" s="2" t="s">
        <v>108</v>
      </c>
      <c r="AJ2406" s="2" t="s">
        <v>141</v>
      </c>
      <c r="AK2406" s="323">
        <v>46388</v>
      </c>
      <c r="AL2406" s="323">
        <v>46752</v>
      </c>
      <c r="AM2406" s="324">
        <v>8760</v>
      </c>
      <c r="AN2406" s="325">
        <v>87.84</v>
      </c>
      <c r="AO2406" s="274">
        <f t="shared" si="679"/>
        <v>1.0401800000000001</v>
      </c>
      <c r="AP2406" s="326">
        <f t="shared" si="685"/>
        <v>84.446922648003223</v>
      </c>
      <c r="AQ2406" s="296" t="str">
        <f t="shared" si="686"/>
        <v/>
      </c>
      <c r="AS2406" s="332">
        <v>44620</v>
      </c>
      <c r="AT2406" s="2" t="s">
        <v>115</v>
      </c>
      <c r="AU2406" s="2" t="s">
        <v>117</v>
      </c>
      <c r="AV2406" s="323">
        <v>45383</v>
      </c>
      <c r="AW2406" s="323">
        <v>45473</v>
      </c>
      <c r="AX2406" s="324">
        <v>2184</v>
      </c>
      <c r="AY2406" s="325">
        <v>83.63</v>
      </c>
      <c r="AZ2406" s="274">
        <f t="shared" si="680"/>
        <v>1.0461100000000001</v>
      </c>
      <c r="BA2406" s="326">
        <f t="shared" si="687"/>
        <v>79.943791761860595</v>
      </c>
      <c r="BB2406" s="296" t="str">
        <f t="shared" si="688"/>
        <v/>
      </c>
      <c r="BC2406">
        <f t="shared" si="681"/>
        <v>1</v>
      </c>
      <c r="BF2406" s="332">
        <v>44980</v>
      </c>
      <c r="BG2406" s="2" t="s">
        <v>115</v>
      </c>
      <c r="BH2406" s="2" t="s">
        <v>145</v>
      </c>
      <c r="BI2406" s="323">
        <v>45748</v>
      </c>
      <c r="BJ2406" s="323">
        <v>45838</v>
      </c>
      <c r="BK2406" s="324">
        <v>2184</v>
      </c>
      <c r="BL2406" s="325">
        <v>105.29</v>
      </c>
      <c r="BM2406" s="274">
        <f t="shared" si="682"/>
        <v>0.99045000000000005</v>
      </c>
      <c r="BN2406" s="326">
        <f t="shared" si="689"/>
        <v>106.30521480135292</v>
      </c>
      <c r="BO2406" s="296" t="str">
        <f t="shared" si="690"/>
        <v/>
      </c>
      <c r="BP2406" t="str">
        <f t="shared" si="683"/>
        <v/>
      </c>
      <c r="BR2406" s="332">
        <v>44950</v>
      </c>
      <c r="BS2406" s="2" t="s">
        <v>108</v>
      </c>
      <c r="BT2406" s="2" t="s">
        <v>143</v>
      </c>
      <c r="BU2406" s="323">
        <v>46753</v>
      </c>
      <c r="BV2406" s="323">
        <v>47118</v>
      </c>
      <c r="BW2406" s="324">
        <v>8784</v>
      </c>
      <c r="BX2406" s="325">
        <v>101.16</v>
      </c>
      <c r="BY2406" s="274">
        <f t="shared" si="684"/>
        <v>0.99614999999999998</v>
      </c>
      <c r="BZ2406" s="326">
        <f t="shared" si="691"/>
        <v>101.55097123927119</v>
      </c>
      <c r="CA2406" s="296" t="str">
        <f t="shared" si="692"/>
        <v/>
      </c>
    </row>
    <row r="2407" spans="34:79" x14ac:dyDescent="0.25">
      <c r="AH2407" s="332">
        <v>44588</v>
      </c>
      <c r="AI2407" s="2" t="s">
        <v>108</v>
      </c>
      <c r="AJ2407" s="2" t="s">
        <v>143</v>
      </c>
      <c r="AK2407" s="323">
        <v>46753</v>
      </c>
      <c r="AL2407" s="323">
        <v>47118</v>
      </c>
      <c r="AM2407" s="324">
        <v>8784</v>
      </c>
      <c r="AN2407" s="325">
        <v>86.62</v>
      </c>
      <c r="AO2407" s="274">
        <f t="shared" si="679"/>
        <v>1.0401800000000001</v>
      </c>
      <c r="AP2407" s="326">
        <f t="shared" si="685"/>
        <v>83.274048722336516</v>
      </c>
      <c r="AQ2407" s="296" t="str">
        <f t="shared" si="686"/>
        <v/>
      </c>
      <c r="AS2407" s="332">
        <v>44620</v>
      </c>
      <c r="AT2407" s="2" t="s">
        <v>115</v>
      </c>
      <c r="AU2407" s="2" t="s">
        <v>118</v>
      </c>
      <c r="AV2407" s="323">
        <v>45474</v>
      </c>
      <c r="AW2407" s="323">
        <v>45565</v>
      </c>
      <c r="AX2407" s="324">
        <v>2208</v>
      </c>
      <c r="AY2407" s="325">
        <v>85.35</v>
      </c>
      <c r="AZ2407" s="274">
        <f t="shared" si="680"/>
        <v>1.0461100000000001</v>
      </c>
      <c r="BA2407" s="326">
        <f t="shared" si="687"/>
        <v>81.587978319679564</v>
      </c>
      <c r="BB2407" s="296" t="str">
        <f t="shared" si="688"/>
        <v/>
      </c>
      <c r="BC2407">
        <f t="shared" si="681"/>
        <v>1</v>
      </c>
      <c r="BF2407" s="332">
        <v>44980</v>
      </c>
      <c r="BG2407" s="2" t="s">
        <v>115</v>
      </c>
      <c r="BH2407" s="2" t="s">
        <v>148</v>
      </c>
      <c r="BI2407" s="323">
        <v>45839</v>
      </c>
      <c r="BJ2407" s="323">
        <v>45930</v>
      </c>
      <c r="BK2407" s="324">
        <v>2208</v>
      </c>
      <c r="BL2407" s="325">
        <v>105.29</v>
      </c>
      <c r="BM2407" s="274">
        <f t="shared" si="682"/>
        <v>0.99045000000000005</v>
      </c>
      <c r="BN2407" s="326">
        <f t="shared" si="689"/>
        <v>106.30521480135292</v>
      </c>
      <c r="BO2407" s="296" t="str">
        <f t="shared" si="690"/>
        <v/>
      </c>
      <c r="BP2407" t="str">
        <f t="shared" si="683"/>
        <v/>
      </c>
      <c r="BR2407" s="332">
        <v>44950</v>
      </c>
      <c r="BS2407" s="2" t="s">
        <v>108</v>
      </c>
      <c r="BT2407" s="2" t="s">
        <v>146</v>
      </c>
      <c r="BU2407" s="323">
        <v>47119</v>
      </c>
      <c r="BV2407" s="323">
        <v>47483</v>
      </c>
      <c r="BW2407" s="324">
        <v>8760</v>
      </c>
      <c r="BX2407" s="325">
        <v>100.01</v>
      </c>
      <c r="BY2407" s="274">
        <f t="shared" si="684"/>
        <v>0.99614999999999998</v>
      </c>
      <c r="BZ2407" s="326">
        <f t="shared" si="691"/>
        <v>100.39652662751594</v>
      </c>
      <c r="CA2407" s="296" t="str">
        <f t="shared" si="692"/>
        <v/>
      </c>
    </row>
    <row r="2408" spans="34:79" x14ac:dyDescent="0.25">
      <c r="AH2408" s="332">
        <v>44588</v>
      </c>
      <c r="AI2408" s="2" t="s">
        <v>108</v>
      </c>
      <c r="AJ2408" s="2" t="s">
        <v>146</v>
      </c>
      <c r="AK2408" s="323">
        <v>47119</v>
      </c>
      <c r="AL2408" s="323">
        <v>47483</v>
      </c>
      <c r="AM2408" s="324">
        <v>8760</v>
      </c>
      <c r="AN2408" s="325">
        <v>86.15</v>
      </c>
      <c r="AO2408" s="274">
        <f t="shared" si="679"/>
        <v>1.0401800000000001</v>
      </c>
      <c r="AP2408" s="326">
        <f t="shared" si="685"/>
        <v>82.822203849333761</v>
      </c>
      <c r="AQ2408" s="296" t="str">
        <f t="shared" si="686"/>
        <v/>
      </c>
      <c r="AS2408" s="332">
        <v>44620</v>
      </c>
      <c r="AT2408" s="2" t="s">
        <v>115</v>
      </c>
      <c r="AU2408" s="2" t="s">
        <v>140</v>
      </c>
      <c r="AV2408" s="323">
        <v>45566</v>
      </c>
      <c r="AW2408" s="323">
        <v>45657</v>
      </c>
      <c r="AX2408" s="324">
        <v>2209</v>
      </c>
      <c r="AY2408" s="325">
        <v>116</v>
      </c>
      <c r="AZ2408" s="274">
        <f t="shared" si="680"/>
        <v>1.0461100000000001</v>
      </c>
      <c r="BA2408" s="326">
        <f t="shared" si="687"/>
        <v>110.88700041104663</v>
      </c>
      <c r="BB2408" s="296" t="str">
        <f t="shared" si="688"/>
        <v/>
      </c>
      <c r="BC2408" t="str">
        <f t="shared" si="681"/>
        <v/>
      </c>
      <c r="BF2408" s="332">
        <v>44980</v>
      </c>
      <c r="BG2408" s="2" t="s">
        <v>115</v>
      </c>
      <c r="BH2408" s="2" t="s">
        <v>152</v>
      </c>
      <c r="BI2408" s="323">
        <v>45931</v>
      </c>
      <c r="BJ2408" s="323">
        <v>46022</v>
      </c>
      <c r="BK2408" s="324">
        <v>2209</v>
      </c>
      <c r="BL2408" s="325">
        <v>137.69999999999999</v>
      </c>
      <c r="BM2408" s="274">
        <f t="shared" si="682"/>
        <v>0.99045000000000005</v>
      </c>
      <c r="BN2408" s="326">
        <f t="shared" si="689"/>
        <v>139.02771467514765</v>
      </c>
      <c r="BO2408" s="296" t="str">
        <f t="shared" si="690"/>
        <v/>
      </c>
      <c r="BP2408" t="str">
        <f t="shared" si="683"/>
        <v/>
      </c>
      <c r="BR2408" s="332">
        <v>44950</v>
      </c>
      <c r="BS2408" s="2" t="s">
        <v>108</v>
      </c>
      <c r="BT2408" s="2" t="s">
        <v>149</v>
      </c>
      <c r="BU2408" s="323">
        <v>47484</v>
      </c>
      <c r="BV2408" s="323">
        <v>47848</v>
      </c>
      <c r="BW2408" s="324">
        <v>8760</v>
      </c>
      <c r="BX2408" s="325">
        <v>101.58</v>
      </c>
      <c r="BY2408" s="274">
        <f t="shared" si="684"/>
        <v>0.99614999999999998</v>
      </c>
      <c r="BZ2408" s="326">
        <f t="shared" si="691"/>
        <v>101.97259448878181</v>
      </c>
      <c r="CA2408" s="296" t="str">
        <f t="shared" si="692"/>
        <v/>
      </c>
    </row>
    <row r="2409" spans="34:79" x14ac:dyDescent="0.25">
      <c r="AH2409" s="332">
        <v>44588</v>
      </c>
      <c r="AI2409" s="2" t="s">
        <v>108</v>
      </c>
      <c r="AJ2409" s="2" t="s">
        <v>149</v>
      </c>
      <c r="AK2409" s="323">
        <v>47484</v>
      </c>
      <c r="AL2409" s="323">
        <v>47848</v>
      </c>
      <c r="AM2409" s="324">
        <v>8760</v>
      </c>
      <c r="AN2409" s="325">
        <v>85.34</v>
      </c>
      <c r="AO2409" s="274">
        <f t="shared" si="679"/>
        <v>1.0401800000000001</v>
      </c>
      <c r="AP2409" s="326">
        <f t="shared" si="685"/>
        <v>82.043492472456691</v>
      </c>
      <c r="AQ2409" s="296" t="str">
        <f t="shared" si="686"/>
        <v/>
      </c>
      <c r="AS2409" s="332">
        <v>44617</v>
      </c>
      <c r="AT2409" s="2" t="s">
        <v>115</v>
      </c>
      <c r="AU2409" s="2" t="s">
        <v>201</v>
      </c>
      <c r="AV2409" s="323">
        <v>44652</v>
      </c>
      <c r="AW2409" s="323">
        <v>44742</v>
      </c>
      <c r="AX2409" s="324">
        <v>2184</v>
      </c>
      <c r="AY2409" s="325">
        <v>206</v>
      </c>
      <c r="AZ2409" s="274">
        <f t="shared" si="680"/>
        <v>1.0461100000000001</v>
      </c>
      <c r="BA2409" s="326">
        <f t="shared" si="687"/>
        <v>196.92001797134142</v>
      </c>
      <c r="BB2409" s="296" t="str">
        <f t="shared" si="688"/>
        <v/>
      </c>
      <c r="BC2409" t="str">
        <f t="shared" si="681"/>
        <v/>
      </c>
      <c r="BF2409" s="332">
        <v>44979</v>
      </c>
      <c r="BG2409" s="2" t="s">
        <v>115</v>
      </c>
      <c r="BH2409" s="2" t="s">
        <v>134</v>
      </c>
      <c r="BI2409" s="323">
        <v>45017</v>
      </c>
      <c r="BJ2409" s="323">
        <v>45107</v>
      </c>
      <c r="BK2409" s="324">
        <v>2184</v>
      </c>
      <c r="BL2409" s="325">
        <v>129.46</v>
      </c>
      <c r="BM2409" s="274">
        <f t="shared" si="682"/>
        <v>0.99045000000000005</v>
      </c>
      <c r="BN2409" s="326">
        <f t="shared" si="689"/>
        <v>130.7082639204402</v>
      </c>
      <c r="BO2409" s="296" t="str">
        <f t="shared" si="690"/>
        <v/>
      </c>
      <c r="BP2409" t="str">
        <f t="shared" si="683"/>
        <v/>
      </c>
      <c r="BR2409" s="332">
        <v>44950</v>
      </c>
      <c r="BS2409" s="2" t="s">
        <v>108</v>
      </c>
      <c r="BT2409" s="2" t="s">
        <v>153</v>
      </c>
      <c r="BU2409" s="323">
        <v>47849</v>
      </c>
      <c r="BV2409" s="323">
        <v>48213</v>
      </c>
      <c r="BW2409" s="324">
        <v>8760</v>
      </c>
      <c r="BX2409" s="325">
        <v>101.25</v>
      </c>
      <c r="BY2409" s="274">
        <f t="shared" si="684"/>
        <v>0.99614999999999998</v>
      </c>
      <c r="BZ2409" s="326">
        <f t="shared" si="691"/>
        <v>101.64131907845204</v>
      </c>
      <c r="CA2409" s="296" t="str">
        <f t="shared" si="692"/>
        <v/>
      </c>
    </row>
    <row r="2410" spans="34:79" x14ac:dyDescent="0.25">
      <c r="AH2410" s="332">
        <v>44588</v>
      </c>
      <c r="AI2410" s="2" t="s">
        <v>108</v>
      </c>
      <c r="AJ2410" s="2" t="s">
        <v>153</v>
      </c>
      <c r="AK2410" s="323">
        <v>47849</v>
      </c>
      <c r="AL2410" s="323">
        <v>48213</v>
      </c>
      <c r="AM2410" s="324">
        <v>8760</v>
      </c>
      <c r="AN2410" s="325">
        <v>84.48</v>
      </c>
      <c r="AO2410" s="274">
        <f t="shared" si="679"/>
        <v>1.0401800000000001</v>
      </c>
      <c r="AP2410" s="326">
        <f t="shared" si="685"/>
        <v>81.21671249206868</v>
      </c>
      <c r="AQ2410" s="296" t="str">
        <f t="shared" si="686"/>
        <v/>
      </c>
      <c r="AS2410" s="332">
        <v>44617</v>
      </c>
      <c r="AT2410" s="2" t="s">
        <v>115</v>
      </c>
      <c r="AU2410" s="2" t="s">
        <v>200</v>
      </c>
      <c r="AV2410" s="323">
        <v>44743</v>
      </c>
      <c r="AW2410" s="323">
        <v>44834</v>
      </c>
      <c r="AX2410" s="324">
        <v>2208</v>
      </c>
      <c r="AY2410" s="325">
        <v>206.5</v>
      </c>
      <c r="AZ2410" s="274">
        <f t="shared" si="680"/>
        <v>1.0461100000000001</v>
      </c>
      <c r="BA2410" s="326">
        <f t="shared" si="687"/>
        <v>197.39797918000974</v>
      </c>
      <c r="BB2410" s="296" t="str">
        <f t="shared" si="688"/>
        <v/>
      </c>
      <c r="BC2410" t="str">
        <f t="shared" si="681"/>
        <v/>
      </c>
      <c r="BF2410" s="332">
        <v>44979</v>
      </c>
      <c r="BG2410" s="2" t="s">
        <v>115</v>
      </c>
      <c r="BH2410" s="2" t="s">
        <v>137</v>
      </c>
      <c r="BI2410" s="323">
        <v>45108</v>
      </c>
      <c r="BJ2410" s="323">
        <v>45199</v>
      </c>
      <c r="BK2410" s="324">
        <v>2208</v>
      </c>
      <c r="BL2410" s="325">
        <v>145.49</v>
      </c>
      <c r="BM2410" s="274">
        <f t="shared" si="682"/>
        <v>0.99045000000000005</v>
      </c>
      <c r="BN2410" s="326">
        <f t="shared" si="689"/>
        <v>146.89282649300824</v>
      </c>
      <c r="BO2410" s="296" t="str">
        <f t="shared" si="690"/>
        <v/>
      </c>
      <c r="BP2410" t="str">
        <f t="shared" si="683"/>
        <v/>
      </c>
      <c r="BR2410" s="332">
        <v>44950</v>
      </c>
      <c r="BS2410" s="2" t="s">
        <v>108</v>
      </c>
      <c r="BT2410" s="2" t="s">
        <v>155</v>
      </c>
      <c r="BU2410" s="323">
        <v>48214</v>
      </c>
      <c r="BV2410" s="323">
        <v>48579</v>
      </c>
      <c r="BW2410" s="324">
        <v>8784</v>
      </c>
      <c r="BX2410" s="325">
        <v>101.6</v>
      </c>
      <c r="BY2410" s="274">
        <f t="shared" si="684"/>
        <v>0.99614999999999998</v>
      </c>
      <c r="BZ2410" s="326">
        <f t="shared" si="691"/>
        <v>101.99267178637756</v>
      </c>
      <c r="CA2410" s="296" t="str">
        <f t="shared" si="692"/>
        <v/>
      </c>
    </row>
    <row r="2411" spans="34:79" x14ac:dyDescent="0.25">
      <c r="AH2411" s="332">
        <v>44588</v>
      </c>
      <c r="AI2411" s="2" t="s">
        <v>108</v>
      </c>
      <c r="AJ2411" s="2" t="s">
        <v>155</v>
      </c>
      <c r="AK2411" s="323">
        <v>48214</v>
      </c>
      <c r="AL2411" s="323">
        <v>48579</v>
      </c>
      <c r="AM2411" s="324">
        <v>8784</v>
      </c>
      <c r="AN2411" s="325">
        <v>83.7</v>
      </c>
      <c r="AO2411" s="274">
        <f t="shared" si="679"/>
        <v>1.0401800000000001</v>
      </c>
      <c r="AP2411" s="326">
        <f t="shared" si="685"/>
        <v>80.466842277298156</v>
      </c>
      <c r="AQ2411" s="296" t="str">
        <f t="shared" si="686"/>
        <v/>
      </c>
      <c r="AS2411" s="332">
        <v>44617</v>
      </c>
      <c r="AT2411" s="2" t="s">
        <v>115</v>
      </c>
      <c r="AU2411" s="2" t="s">
        <v>186</v>
      </c>
      <c r="AV2411" s="323">
        <v>44835</v>
      </c>
      <c r="AW2411" s="323">
        <v>44926</v>
      </c>
      <c r="AX2411" s="324">
        <v>2209</v>
      </c>
      <c r="AY2411" s="325">
        <v>212</v>
      </c>
      <c r="AZ2411" s="274">
        <f t="shared" si="680"/>
        <v>1.0461100000000001</v>
      </c>
      <c r="BA2411" s="326">
        <f t="shared" si="687"/>
        <v>202.65555247536108</v>
      </c>
      <c r="BB2411" s="296" t="str">
        <f t="shared" si="688"/>
        <v/>
      </c>
      <c r="BC2411" t="str">
        <f t="shared" si="681"/>
        <v/>
      </c>
      <c r="BF2411" s="332">
        <v>44979</v>
      </c>
      <c r="BG2411" s="2" t="s">
        <v>115</v>
      </c>
      <c r="BH2411" s="2" t="s">
        <v>116</v>
      </c>
      <c r="BI2411" s="323">
        <v>45200</v>
      </c>
      <c r="BJ2411" s="323">
        <v>45291</v>
      </c>
      <c r="BK2411" s="324">
        <v>2209</v>
      </c>
      <c r="BL2411" s="325">
        <v>169.68</v>
      </c>
      <c r="BM2411" s="274">
        <f t="shared" si="682"/>
        <v>0.99045000000000005</v>
      </c>
      <c r="BN2411" s="326">
        <f t="shared" si="689"/>
        <v>171.31606845373315</v>
      </c>
      <c r="BO2411" s="296">
        <f t="shared" si="690"/>
        <v>171.31606845373315</v>
      </c>
      <c r="BP2411">
        <f t="shared" si="683"/>
        <v>1</v>
      </c>
      <c r="BR2411" s="332">
        <v>44950</v>
      </c>
      <c r="BS2411" s="2" t="s">
        <v>108</v>
      </c>
      <c r="BT2411" s="2" t="s">
        <v>158</v>
      </c>
      <c r="BU2411" s="323">
        <v>48580</v>
      </c>
      <c r="BV2411" s="323">
        <v>48944</v>
      </c>
      <c r="BW2411" s="324">
        <v>8760</v>
      </c>
      <c r="BX2411" s="325">
        <v>101.47</v>
      </c>
      <c r="BY2411" s="274">
        <f t="shared" si="684"/>
        <v>0.99614999999999998</v>
      </c>
      <c r="BZ2411" s="326">
        <f t="shared" si="691"/>
        <v>101.86216935200522</v>
      </c>
      <c r="CA2411" s="296" t="str">
        <f t="shared" si="692"/>
        <v/>
      </c>
    </row>
    <row r="2412" spans="34:79" x14ac:dyDescent="0.25">
      <c r="AH2412" s="332">
        <v>44587</v>
      </c>
      <c r="AI2412" s="2" t="s">
        <v>108</v>
      </c>
      <c r="AJ2412" s="2" t="s">
        <v>110</v>
      </c>
      <c r="AK2412" s="323">
        <v>44927</v>
      </c>
      <c r="AL2412" s="323">
        <v>45291</v>
      </c>
      <c r="AM2412" s="324">
        <v>8760</v>
      </c>
      <c r="AN2412" s="325">
        <v>134.65</v>
      </c>
      <c r="AO2412" s="274">
        <f t="shared" si="679"/>
        <v>1.0401800000000001</v>
      </c>
      <c r="AP2412" s="326">
        <f t="shared" si="685"/>
        <v>129.44874925493664</v>
      </c>
      <c r="AQ2412" s="296" t="str">
        <f t="shared" si="686"/>
        <v/>
      </c>
      <c r="AS2412" s="332">
        <v>44617</v>
      </c>
      <c r="AT2412" s="2" t="s">
        <v>115</v>
      </c>
      <c r="AU2412" s="2" t="s">
        <v>110</v>
      </c>
      <c r="AV2412" s="323">
        <v>44927</v>
      </c>
      <c r="AW2412" s="323">
        <v>45016</v>
      </c>
      <c r="AX2412" s="324">
        <v>2159</v>
      </c>
      <c r="AY2412" s="325">
        <v>204.83</v>
      </c>
      <c r="AZ2412" s="274">
        <f t="shared" si="680"/>
        <v>1.0461100000000001</v>
      </c>
      <c r="BA2412" s="326">
        <f t="shared" si="687"/>
        <v>195.80158874305761</v>
      </c>
      <c r="BB2412" s="296" t="str">
        <f t="shared" si="688"/>
        <v/>
      </c>
      <c r="BC2412" t="str">
        <f t="shared" si="681"/>
        <v/>
      </c>
      <c r="BF2412" s="332">
        <v>44979</v>
      </c>
      <c r="BG2412" s="2" t="s">
        <v>115</v>
      </c>
      <c r="BH2412" s="2" t="s">
        <v>111</v>
      </c>
      <c r="BI2412" s="323">
        <v>45292</v>
      </c>
      <c r="BJ2412" s="323">
        <v>45382</v>
      </c>
      <c r="BK2412" s="324">
        <v>2183</v>
      </c>
      <c r="BL2412" s="325">
        <v>174.37</v>
      </c>
      <c r="BM2412" s="274">
        <f t="shared" si="682"/>
        <v>0.99045000000000005</v>
      </c>
      <c r="BN2412" s="326">
        <f t="shared" si="689"/>
        <v>176.0512898177596</v>
      </c>
      <c r="BO2412" s="296">
        <f t="shared" si="690"/>
        <v>176.0512898177596</v>
      </c>
      <c r="BP2412">
        <f t="shared" si="683"/>
        <v>1</v>
      </c>
      <c r="BR2412" s="332">
        <v>44949</v>
      </c>
      <c r="BS2412" s="2" t="s">
        <v>108</v>
      </c>
      <c r="BT2412" s="2" t="s">
        <v>111</v>
      </c>
      <c r="BU2412" s="323">
        <v>45292</v>
      </c>
      <c r="BV2412" s="323">
        <v>45657</v>
      </c>
      <c r="BW2412" s="324">
        <v>8784</v>
      </c>
      <c r="BX2412" s="325">
        <v>186.68</v>
      </c>
      <c r="BY2412" s="274">
        <f t="shared" si="684"/>
        <v>0.99614999999999998</v>
      </c>
      <c r="BZ2412" s="326">
        <f t="shared" si="691"/>
        <v>187.4014957586709</v>
      </c>
      <c r="CA2412" s="296">
        <f t="shared" si="692"/>
        <v>187.4014957586709</v>
      </c>
    </row>
    <row r="2413" spans="34:79" x14ac:dyDescent="0.25">
      <c r="AH2413" s="332">
        <v>44587</v>
      </c>
      <c r="AI2413" s="2" t="s">
        <v>108</v>
      </c>
      <c r="AJ2413" s="2" t="s">
        <v>111</v>
      </c>
      <c r="AK2413" s="323">
        <v>45292</v>
      </c>
      <c r="AL2413" s="323">
        <v>45657</v>
      </c>
      <c r="AM2413" s="324">
        <v>8784</v>
      </c>
      <c r="AN2413" s="325">
        <v>95.35</v>
      </c>
      <c r="AO2413" s="274">
        <f t="shared" si="679"/>
        <v>1.0401800000000001</v>
      </c>
      <c r="AP2413" s="326">
        <f t="shared" si="685"/>
        <v>91.666826895345025</v>
      </c>
      <c r="AQ2413" s="296">
        <f t="shared" si="686"/>
        <v>91.666826895345025</v>
      </c>
      <c r="AS2413" s="332">
        <v>44617</v>
      </c>
      <c r="AT2413" s="2" t="s">
        <v>115</v>
      </c>
      <c r="AU2413" s="2" t="s">
        <v>134</v>
      </c>
      <c r="AV2413" s="323">
        <v>45017</v>
      </c>
      <c r="AW2413" s="323">
        <v>45107</v>
      </c>
      <c r="AX2413" s="324">
        <v>2184</v>
      </c>
      <c r="AY2413" s="325">
        <v>117.32</v>
      </c>
      <c r="AZ2413" s="274">
        <f t="shared" si="680"/>
        <v>1.0461100000000001</v>
      </c>
      <c r="BA2413" s="326">
        <f t="shared" si="687"/>
        <v>112.14881800193095</v>
      </c>
      <c r="BB2413" s="296" t="str">
        <f t="shared" si="688"/>
        <v/>
      </c>
      <c r="BC2413" t="str">
        <f t="shared" si="681"/>
        <v/>
      </c>
      <c r="BF2413" s="332">
        <v>44979</v>
      </c>
      <c r="BG2413" s="2" t="s">
        <v>115</v>
      </c>
      <c r="BH2413" s="2" t="s">
        <v>117</v>
      </c>
      <c r="BI2413" s="323">
        <v>45383</v>
      </c>
      <c r="BJ2413" s="323">
        <v>45473</v>
      </c>
      <c r="BK2413" s="324">
        <v>2184</v>
      </c>
      <c r="BL2413" s="325">
        <v>133.97</v>
      </c>
      <c r="BM2413" s="274">
        <f t="shared" si="682"/>
        <v>0.99045000000000005</v>
      </c>
      <c r="BN2413" s="326">
        <f t="shared" si="689"/>
        <v>135.26174970972789</v>
      </c>
      <c r="BO2413" s="296">
        <f t="shared" si="690"/>
        <v>135.26174970972789</v>
      </c>
      <c r="BP2413">
        <f t="shared" si="683"/>
        <v>1</v>
      </c>
      <c r="BR2413" s="332">
        <v>44949</v>
      </c>
      <c r="BS2413" s="2" t="s">
        <v>108</v>
      </c>
      <c r="BT2413" s="2" t="s">
        <v>135</v>
      </c>
      <c r="BU2413" s="323">
        <v>45658</v>
      </c>
      <c r="BV2413" s="323">
        <v>46022</v>
      </c>
      <c r="BW2413" s="324">
        <v>8760</v>
      </c>
      <c r="BX2413" s="325">
        <v>142.88</v>
      </c>
      <c r="BY2413" s="274">
        <f t="shared" si="684"/>
        <v>0.99614999999999998</v>
      </c>
      <c r="BZ2413" s="326">
        <f t="shared" si="691"/>
        <v>143.43221402399237</v>
      </c>
      <c r="CA2413" s="296" t="str">
        <f t="shared" si="692"/>
        <v/>
      </c>
    </row>
    <row r="2414" spans="34:79" x14ac:dyDescent="0.25">
      <c r="AH2414" s="332">
        <v>44587</v>
      </c>
      <c r="AI2414" s="2" t="s">
        <v>108</v>
      </c>
      <c r="AJ2414" s="2" t="s">
        <v>135</v>
      </c>
      <c r="AK2414" s="323">
        <v>45658</v>
      </c>
      <c r="AL2414" s="323">
        <v>46022</v>
      </c>
      <c r="AM2414" s="324">
        <v>8760</v>
      </c>
      <c r="AN2414" s="325">
        <v>89.89</v>
      </c>
      <c r="AO2414" s="274">
        <f t="shared" si="679"/>
        <v>1.0401800000000001</v>
      </c>
      <c r="AP2414" s="326">
        <f t="shared" si="685"/>
        <v>86.417735391951382</v>
      </c>
      <c r="AQ2414" s="296" t="str">
        <f t="shared" si="686"/>
        <v/>
      </c>
      <c r="AS2414" s="332">
        <v>44617</v>
      </c>
      <c r="AT2414" s="2" t="s">
        <v>115</v>
      </c>
      <c r="AU2414" s="2" t="s">
        <v>137</v>
      </c>
      <c r="AV2414" s="323">
        <v>45108</v>
      </c>
      <c r="AW2414" s="323">
        <v>45199</v>
      </c>
      <c r="AX2414" s="324">
        <v>2208</v>
      </c>
      <c r="AY2414" s="325">
        <v>117.88</v>
      </c>
      <c r="AZ2414" s="274">
        <f t="shared" si="680"/>
        <v>1.0461100000000001</v>
      </c>
      <c r="BA2414" s="326">
        <f t="shared" si="687"/>
        <v>112.68413455563945</v>
      </c>
      <c r="BB2414" s="296" t="str">
        <f t="shared" si="688"/>
        <v/>
      </c>
      <c r="BC2414" t="str">
        <f t="shared" si="681"/>
        <v/>
      </c>
      <c r="BF2414" s="332">
        <v>44979</v>
      </c>
      <c r="BG2414" s="2" t="s">
        <v>115</v>
      </c>
      <c r="BH2414" s="2" t="s">
        <v>118</v>
      </c>
      <c r="BI2414" s="323">
        <v>45474</v>
      </c>
      <c r="BJ2414" s="323">
        <v>45565</v>
      </c>
      <c r="BK2414" s="324">
        <v>2208</v>
      </c>
      <c r="BL2414" s="325">
        <v>136.53</v>
      </c>
      <c r="BM2414" s="274">
        <f t="shared" si="682"/>
        <v>0.99045000000000005</v>
      </c>
      <c r="BN2414" s="326">
        <f t="shared" si="689"/>
        <v>137.84643343934576</v>
      </c>
      <c r="BO2414" s="296">
        <f t="shared" si="690"/>
        <v>137.84643343934576</v>
      </c>
      <c r="BP2414">
        <f t="shared" si="683"/>
        <v>1</v>
      </c>
      <c r="BR2414" s="332">
        <v>44949</v>
      </c>
      <c r="BS2414" s="2" t="s">
        <v>108</v>
      </c>
      <c r="BT2414" s="2" t="s">
        <v>138</v>
      </c>
      <c r="BU2414" s="323">
        <v>46023</v>
      </c>
      <c r="BV2414" s="323">
        <v>46387</v>
      </c>
      <c r="BW2414" s="324">
        <v>8760</v>
      </c>
      <c r="BX2414" s="325">
        <v>121.75</v>
      </c>
      <c r="BY2414" s="274">
        <f t="shared" si="684"/>
        <v>0.99614999999999998</v>
      </c>
      <c r="BZ2414" s="326">
        <f t="shared" si="691"/>
        <v>122.22054911408925</v>
      </c>
      <c r="CA2414" s="296" t="str">
        <f t="shared" si="692"/>
        <v/>
      </c>
    </row>
    <row r="2415" spans="34:79" x14ac:dyDescent="0.25">
      <c r="AH2415" s="332">
        <v>44587</v>
      </c>
      <c r="AI2415" s="2" t="s">
        <v>108</v>
      </c>
      <c r="AJ2415" s="2" t="s">
        <v>138</v>
      </c>
      <c r="AK2415" s="323">
        <v>46023</v>
      </c>
      <c r="AL2415" s="323">
        <v>46387</v>
      </c>
      <c r="AM2415" s="324">
        <v>8760</v>
      </c>
      <c r="AN2415" s="325">
        <v>86.5</v>
      </c>
      <c r="AO2415" s="274">
        <f t="shared" si="679"/>
        <v>1.0401800000000001</v>
      </c>
      <c r="AP2415" s="326">
        <f t="shared" si="685"/>
        <v>83.15868407391028</v>
      </c>
      <c r="AQ2415" s="296" t="str">
        <f t="shared" si="686"/>
        <v/>
      </c>
      <c r="AS2415" s="332">
        <v>44617</v>
      </c>
      <c r="AT2415" s="2" t="s">
        <v>115</v>
      </c>
      <c r="AU2415" s="2" t="s">
        <v>116</v>
      </c>
      <c r="AV2415" s="323">
        <v>45200</v>
      </c>
      <c r="AW2415" s="323">
        <v>45291</v>
      </c>
      <c r="AX2415" s="324">
        <v>2209</v>
      </c>
      <c r="AY2415" s="325">
        <v>144.4</v>
      </c>
      <c r="AZ2415" s="274">
        <f t="shared" si="680"/>
        <v>1.0461100000000001</v>
      </c>
      <c r="BA2415" s="326">
        <f t="shared" si="687"/>
        <v>138.03519706340632</v>
      </c>
      <c r="BB2415" s="296" t="str">
        <f t="shared" si="688"/>
        <v/>
      </c>
      <c r="BC2415">
        <f t="shared" si="681"/>
        <v>1</v>
      </c>
      <c r="BF2415" s="332">
        <v>44979</v>
      </c>
      <c r="BG2415" s="2" t="s">
        <v>115</v>
      </c>
      <c r="BH2415" s="2" t="s">
        <v>140</v>
      </c>
      <c r="BI2415" s="323">
        <v>45566</v>
      </c>
      <c r="BJ2415" s="323">
        <v>45657</v>
      </c>
      <c r="BK2415" s="324">
        <v>2209</v>
      </c>
      <c r="BL2415" s="325">
        <v>166.25</v>
      </c>
      <c r="BM2415" s="274">
        <f t="shared" si="682"/>
        <v>0.99045000000000005</v>
      </c>
      <c r="BN2415" s="326">
        <f t="shared" si="689"/>
        <v>167.85299611287797</v>
      </c>
      <c r="BO2415" s="296" t="str">
        <f t="shared" si="690"/>
        <v/>
      </c>
      <c r="BP2415" t="str">
        <f t="shared" si="683"/>
        <v/>
      </c>
      <c r="BR2415" s="332">
        <v>44949</v>
      </c>
      <c r="BS2415" s="2" t="s">
        <v>108</v>
      </c>
      <c r="BT2415" s="2" t="s">
        <v>141</v>
      </c>
      <c r="BU2415" s="323">
        <v>46388</v>
      </c>
      <c r="BV2415" s="323">
        <v>46752</v>
      </c>
      <c r="BW2415" s="324">
        <v>8760</v>
      </c>
      <c r="BX2415" s="325">
        <v>114.63</v>
      </c>
      <c r="BY2415" s="274">
        <f t="shared" si="684"/>
        <v>0.99614999999999998</v>
      </c>
      <c r="BZ2415" s="326">
        <f t="shared" si="691"/>
        <v>115.07303117000451</v>
      </c>
      <c r="CA2415" s="296" t="str">
        <f t="shared" si="692"/>
        <v/>
      </c>
    </row>
    <row r="2416" spans="34:79" x14ac:dyDescent="0.25">
      <c r="AH2416" s="332">
        <v>44587</v>
      </c>
      <c r="AI2416" s="2" t="s">
        <v>108</v>
      </c>
      <c r="AJ2416" s="2" t="s">
        <v>141</v>
      </c>
      <c r="AK2416" s="323">
        <v>46388</v>
      </c>
      <c r="AL2416" s="323">
        <v>46752</v>
      </c>
      <c r="AM2416" s="324">
        <v>8760</v>
      </c>
      <c r="AN2416" s="325">
        <v>85.21</v>
      </c>
      <c r="AO2416" s="274">
        <f t="shared" si="679"/>
        <v>1.0401800000000001</v>
      </c>
      <c r="AP2416" s="326">
        <f t="shared" si="685"/>
        <v>81.918514103328249</v>
      </c>
      <c r="AQ2416" s="296" t="str">
        <f t="shared" si="686"/>
        <v/>
      </c>
      <c r="AS2416" s="332">
        <v>44617</v>
      </c>
      <c r="AT2416" s="2" t="s">
        <v>115</v>
      </c>
      <c r="AU2416" s="2" t="s">
        <v>111</v>
      </c>
      <c r="AV2416" s="323">
        <v>45292</v>
      </c>
      <c r="AW2416" s="323">
        <v>45382</v>
      </c>
      <c r="AX2416" s="324">
        <v>2183</v>
      </c>
      <c r="AY2416" s="325">
        <v>149.43</v>
      </c>
      <c r="AZ2416" s="274">
        <f t="shared" si="680"/>
        <v>1.0461100000000001</v>
      </c>
      <c r="BA2416" s="326">
        <f t="shared" si="687"/>
        <v>142.84348682260946</v>
      </c>
      <c r="BB2416" s="296" t="str">
        <f t="shared" si="688"/>
        <v/>
      </c>
      <c r="BC2416">
        <f t="shared" si="681"/>
        <v>1</v>
      </c>
      <c r="BF2416" s="332">
        <v>44979</v>
      </c>
      <c r="BG2416" s="2" t="s">
        <v>115</v>
      </c>
      <c r="BH2416" s="2" t="s">
        <v>135</v>
      </c>
      <c r="BI2416" s="323">
        <v>45658</v>
      </c>
      <c r="BJ2416" s="323">
        <v>45747</v>
      </c>
      <c r="BK2416" s="324">
        <v>2159</v>
      </c>
      <c r="BL2416" s="325">
        <v>164.42</v>
      </c>
      <c r="BM2416" s="274">
        <f t="shared" si="682"/>
        <v>0.99045000000000005</v>
      </c>
      <c r="BN2416" s="326">
        <f t="shared" si="689"/>
        <v>166.00535110303395</v>
      </c>
      <c r="BO2416" s="296" t="str">
        <f t="shared" si="690"/>
        <v/>
      </c>
      <c r="BP2416" t="str">
        <f t="shared" si="683"/>
        <v/>
      </c>
      <c r="BR2416" s="332">
        <v>44949</v>
      </c>
      <c r="BS2416" s="2" t="s">
        <v>108</v>
      </c>
      <c r="BT2416" s="2" t="s">
        <v>143</v>
      </c>
      <c r="BU2416" s="323">
        <v>46753</v>
      </c>
      <c r="BV2416" s="323">
        <v>47118</v>
      </c>
      <c r="BW2416" s="324">
        <v>8784</v>
      </c>
      <c r="BX2416" s="325">
        <v>109.21</v>
      </c>
      <c r="BY2416" s="274">
        <f t="shared" si="684"/>
        <v>0.99614999999999998</v>
      </c>
      <c r="BZ2416" s="326">
        <f t="shared" si="691"/>
        <v>109.63208352155799</v>
      </c>
      <c r="CA2416" s="296" t="str">
        <f t="shared" si="692"/>
        <v/>
      </c>
    </row>
    <row r="2417" spans="34:79" x14ac:dyDescent="0.25">
      <c r="AH2417" s="332">
        <v>44587</v>
      </c>
      <c r="AI2417" s="2" t="s">
        <v>108</v>
      </c>
      <c r="AJ2417" s="2" t="s">
        <v>143</v>
      </c>
      <c r="AK2417" s="323">
        <v>46753</v>
      </c>
      <c r="AL2417" s="323">
        <v>47118</v>
      </c>
      <c r="AM2417" s="324">
        <v>8784</v>
      </c>
      <c r="AN2417" s="325">
        <v>83.99</v>
      </c>
      <c r="AO2417" s="274">
        <f t="shared" si="679"/>
        <v>1.0401800000000001</v>
      </c>
      <c r="AP2417" s="326">
        <f t="shared" si="685"/>
        <v>80.745640177661542</v>
      </c>
      <c r="AQ2417" s="296" t="str">
        <f t="shared" si="686"/>
        <v/>
      </c>
      <c r="AS2417" s="332">
        <v>44617</v>
      </c>
      <c r="AT2417" s="2" t="s">
        <v>115</v>
      </c>
      <c r="AU2417" s="2" t="s">
        <v>117</v>
      </c>
      <c r="AV2417" s="323">
        <v>45383</v>
      </c>
      <c r="AW2417" s="323">
        <v>45473</v>
      </c>
      <c r="AX2417" s="324">
        <v>2184</v>
      </c>
      <c r="AY2417" s="325">
        <v>92.02</v>
      </c>
      <c r="AZ2417" s="274">
        <f t="shared" si="680"/>
        <v>1.0461100000000001</v>
      </c>
      <c r="BA2417" s="326">
        <f t="shared" si="687"/>
        <v>87.963980843314744</v>
      </c>
      <c r="BB2417" s="296" t="str">
        <f t="shared" si="688"/>
        <v/>
      </c>
      <c r="BC2417">
        <f t="shared" si="681"/>
        <v>1</v>
      </c>
      <c r="BF2417" s="332">
        <v>44979</v>
      </c>
      <c r="BG2417" s="2" t="s">
        <v>115</v>
      </c>
      <c r="BH2417" s="2" t="s">
        <v>145</v>
      </c>
      <c r="BI2417" s="323">
        <v>45748</v>
      </c>
      <c r="BJ2417" s="323">
        <v>45838</v>
      </c>
      <c r="BK2417" s="324">
        <v>2184</v>
      </c>
      <c r="BL2417" s="325">
        <v>104.96</v>
      </c>
      <c r="BM2417" s="274">
        <f t="shared" si="682"/>
        <v>0.99045000000000005</v>
      </c>
      <c r="BN2417" s="326">
        <f t="shared" si="689"/>
        <v>105.97203291433186</v>
      </c>
      <c r="BO2417" s="296" t="str">
        <f t="shared" si="690"/>
        <v/>
      </c>
      <c r="BP2417" t="str">
        <f t="shared" si="683"/>
        <v/>
      </c>
      <c r="BR2417" s="332">
        <v>44949</v>
      </c>
      <c r="BS2417" s="2" t="s">
        <v>108</v>
      </c>
      <c r="BT2417" s="2" t="s">
        <v>146</v>
      </c>
      <c r="BU2417" s="323">
        <v>47119</v>
      </c>
      <c r="BV2417" s="323">
        <v>47483</v>
      </c>
      <c r="BW2417" s="324">
        <v>8760</v>
      </c>
      <c r="BX2417" s="325">
        <v>108.06</v>
      </c>
      <c r="BY2417" s="274">
        <f t="shared" si="684"/>
        <v>0.99614999999999998</v>
      </c>
      <c r="BZ2417" s="326">
        <f t="shared" si="691"/>
        <v>108.47763890980275</v>
      </c>
      <c r="CA2417" s="296" t="str">
        <f t="shared" si="692"/>
        <v/>
      </c>
    </row>
    <row r="2418" spans="34:79" x14ac:dyDescent="0.25">
      <c r="AH2418" s="332">
        <v>44587</v>
      </c>
      <c r="AI2418" s="2" t="s">
        <v>108</v>
      </c>
      <c r="AJ2418" s="2" t="s">
        <v>146</v>
      </c>
      <c r="AK2418" s="323">
        <v>47119</v>
      </c>
      <c r="AL2418" s="323">
        <v>47483</v>
      </c>
      <c r="AM2418" s="324">
        <v>8760</v>
      </c>
      <c r="AN2418" s="325">
        <v>83.52</v>
      </c>
      <c r="AO2418" s="274">
        <f t="shared" si="679"/>
        <v>1.0401800000000001</v>
      </c>
      <c r="AP2418" s="326">
        <f t="shared" si="685"/>
        <v>80.293795304658801</v>
      </c>
      <c r="AQ2418" s="296" t="str">
        <f t="shared" si="686"/>
        <v/>
      </c>
      <c r="AS2418" s="332">
        <v>44617</v>
      </c>
      <c r="AT2418" s="2" t="s">
        <v>115</v>
      </c>
      <c r="AU2418" s="2" t="s">
        <v>118</v>
      </c>
      <c r="AV2418" s="323">
        <v>45474</v>
      </c>
      <c r="AW2418" s="323">
        <v>45565</v>
      </c>
      <c r="AX2418" s="324">
        <v>2208</v>
      </c>
      <c r="AY2418" s="325">
        <v>93</v>
      </c>
      <c r="AZ2418" s="274">
        <f t="shared" si="680"/>
        <v>1.0461100000000001</v>
      </c>
      <c r="BA2418" s="326">
        <f t="shared" si="687"/>
        <v>88.900784812304622</v>
      </c>
      <c r="BB2418" s="296" t="str">
        <f t="shared" si="688"/>
        <v/>
      </c>
      <c r="BC2418">
        <f t="shared" si="681"/>
        <v>1</v>
      </c>
      <c r="BF2418" s="332">
        <v>44979</v>
      </c>
      <c r="BG2418" s="2" t="s">
        <v>115</v>
      </c>
      <c r="BH2418" s="2" t="s">
        <v>148</v>
      </c>
      <c r="BI2418" s="323">
        <v>45839</v>
      </c>
      <c r="BJ2418" s="323">
        <v>45930</v>
      </c>
      <c r="BK2418" s="324">
        <v>2208</v>
      </c>
      <c r="BL2418" s="325">
        <v>104</v>
      </c>
      <c r="BM2418" s="274">
        <f t="shared" si="682"/>
        <v>0.99045000000000005</v>
      </c>
      <c r="BN2418" s="326">
        <f t="shared" si="689"/>
        <v>105.00277651572517</v>
      </c>
      <c r="BO2418" s="296" t="str">
        <f t="shared" si="690"/>
        <v/>
      </c>
      <c r="BP2418" t="str">
        <f t="shared" si="683"/>
        <v/>
      </c>
      <c r="BR2418" s="332">
        <v>44949</v>
      </c>
      <c r="BS2418" s="2" t="s">
        <v>108</v>
      </c>
      <c r="BT2418" s="2" t="s">
        <v>149</v>
      </c>
      <c r="BU2418" s="323">
        <v>47484</v>
      </c>
      <c r="BV2418" s="323">
        <v>47848</v>
      </c>
      <c r="BW2418" s="324">
        <v>8760</v>
      </c>
      <c r="BX2418" s="325">
        <v>109.63</v>
      </c>
      <c r="BY2418" s="274">
        <f t="shared" si="684"/>
        <v>0.99614999999999998</v>
      </c>
      <c r="BZ2418" s="326">
        <f t="shared" si="691"/>
        <v>110.05370677106862</v>
      </c>
      <c r="CA2418" s="296" t="str">
        <f t="shared" si="692"/>
        <v/>
      </c>
    </row>
    <row r="2419" spans="34:79" x14ac:dyDescent="0.25">
      <c r="AH2419" s="332">
        <v>44587</v>
      </c>
      <c r="AI2419" s="2" t="s">
        <v>108</v>
      </c>
      <c r="AJ2419" s="2" t="s">
        <v>149</v>
      </c>
      <c r="AK2419" s="323">
        <v>47484</v>
      </c>
      <c r="AL2419" s="323">
        <v>47848</v>
      </c>
      <c r="AM2419" s="324">
        <v>8760</v>
      </c>
      <c r="AN2419" s="325">
        <v>82.71</v>
      </c>
      <c r="AO2419" s="274">
        <f t="shared" si="679"/>
        <v>1.0401800000000001</v>
      </c>
      <c r="AP2419" s="326">
        <f t="shared" si="685"/>
        <v>79.515083927781717</v>
      </c>
      <c r="AQ2419" s="296" t="str">
        <f t="shared" si="686"/>
        <v/>
      </c>
      <c r="AS2419" s="332">
        <v>44617</v>
      </c>
      <c r="AT2419" s="2" t="s">
        <v>115</v>
      </c>
      <c r="AU2419" s="2" t="s">
        <v>140</v>
      </c>
      <c r="AV2419" s="323">
        <v>45566</v>
      </c>
      <c r="AW2419" s="323">
        <v>45657</v>
      </c>
      <c r="AX2419" s="324">
        <v>2209</v>
      </c>
      <c r="AY2419" s="325">
        <v>114.62</v>
      </c>
      <c r="AZ2419" s="274">
        <f t="shared" si="680"/>
        <v>1.0461100000000001</v>
      </c>
      <c r="BA2419" s="326">
        <f t="shared" si="687"/>
        <v>109.56782747512212</v>
      </c>
      <c r="BB2419" s="296" t="str">
        <f t="shared" si="688"/>
        <v/>
      </c>
      <c r="BC2419" t="str">
        <f t="shared" si="681"/>
        <v/>
      </c>
      <c r="BF2419" s="332">
        <v>44979</v>
      </c>
      <c r="BG2419" s="2" t="s">
        <v>115</v>
      </c>
      <c r="BH2419" s="2" t="s">
        <v>152</v>
      </c>
      <c r="BI2419" s="323">
        <v>45931</v>
      </c>
      <c r="BJ2419" s="323">
        <v>46022</v>
      </c>
      <c r="BK2419" s="324">
        <v>2209</v>
      </c>
      <c r="BL2419" s="325">
        <v>135.80000000000001</v>
      </c>
      <c r="BM2419" s="274">
        <f t="shared" si="682"/>
        <v>0.99045000000000005</v>
      </c>
      <c r="BN2419" s="326">
        <f t="shared" si="689"/>
        <v>137.10939471957192</v>
      </c>
      <c r="BO2419" s="296" t="str">
        <f t="shared" si="690"/>
        <v/>
      </c>
      <c r="BP2419" t="str">
        <f t="shared" si="683"/>
        <v/>
      </c>
      <c r="BR2419" s="332">
        <v>44949</v>
      </c>
      <c r="BS2419" s="2" t="s">
        <v>108</v>
      </c>
      <c r="BT2419" s="2" t="s">
        <v>153</v>
      </c>
      <c r="BU2419" s="323">
        <v>47849</v>
      </c>
      <c r="BV2419" s="323">
        <v>48213</v>
      </c>
      <c r="BW2419" s="324">
        <v>8760</v>
      </c>
      <c r="BX2419" s="325">
        <v>109.3</v>
      </c>
      <c r="BY2419" s="274">
        <f t="shared" si="684"/>
        <v>0.99614999999999998</v>
      </c>
      <c r="BZ2419" s="326">
        <f t="shared" si="691"/>
        <v>109.72243136073884</v>
      </c>
      <c r="CA2419" s="296" t="str">
        <f t="shared" si="692"/>
        <v/>
      </c>
    </row>
    <row r="2420" spans="34:79" x14ac:dyDescent="0.25">
      <c r="AH2420" s="332">
        <v>44587</v>
      </c>
      <c r="AI2420" s="2" t="s">
        <v>108</v>
      </c>
      <c r="AJ2420" s="2" t="s">
        <v>153</v>
      </c>
      <c r="AK2420" s="323">
        <v>47849</v>
      </c>
      <c r="AL2420" s="323">
        <v>48213</v>
      </c>
      <c r="AM2420" s="324">
        <v>8760</v>
      </c>
      <c r="AN2420" s="325">
        <v>81.849999999999994</v>
      </c>
      <c r="AO2420" s="274">
        <f t="shared" si="679"/>
        <v>1.0401800000000001</v>
      </c>
      <c r="AP2420" s="326">
        <f t="shared" si="685"/>
        <v>78.688303947393706</v>
      </c>
      <c r="AQ2420" s="296" t="str">
        <f t="shared" si="686"/>
        <v/>
      </c>
      <c r="AS2420" s="332">
        <v>44616</v>
      </c>
      <c r="AT2420" s="2" t="s">
        <v>115</v>
      </c>
      <c r="AU2420" s="2" t="s">
        <v>201</v>
      </c>
      <c r="AV2420" s="323">
        <v>44652</v>
      </c>
      <c r="AW2420" s="323">
        <v>44742</v>
      </c>
      <c r="AX2420" s="324">
        <v>2184</v>
      </c>
      <c r="AY2420" s="325">
        <v>289.39</v>
      </c>
      <c r="AZ2420" s="274">
        <f t="shared" si="680"/>
        <v>1.0461100000000001</v>
      </c>
      <c r="BA2420" s="326">
        <f t="shared" si="687"/>
        <v>276.63438835304123</v>
      </c>
      <c r="BB2420" s="296" t="str">
        <f t="shared" si="688"/>
        <v/>
      </c>
      <c r="BC2420" t="str">
        <f t="shared" si="681"/>
        <v/>
      </c>
      <c r="BF2420" s="332">
        <v>44978</v>
      </c>
      <c r="BG2420" s="2" t="s">
        <v>115</v>
      </c>
      <c r="BH2420" s="2" t="s">
        <v>134</v>
      </c>
      <c r="BI2420" s="323">
        <v>45017</v>
      </c>
      <c r="BJ2420" s="323">
        <v>45107</v>
      </c>
      <c r="BK2420" s="324">
        <v>2184</v>
      </c>
      <c r="BL2420" s="325">
        <v>126.65</v>
      </c>
      <c r="BM2420" s="274">
        <f t="shared" si="682"/>
        <v>0.99045000000000005</v>
      </c>
      <c r="BN2420" s="326">
        <f t="shared" si="689"/>
        <v>127.87116967035186</v>
      </c>
      <c r="BO2420" s="296" t="str">
        <f t="shared" si="690"/>
        <v/>
      </c>
      <c r="BP2420" t="str">
        <f t="shared" si="683"/>
        <v/>
      </c>
      <c r="BR2420" s="332">
        <v>44949</v>
      </c>
      <c r="BS2420" s="2" t="s">
        <v>108</v>
      </c>
      <c r="BT2420" s="2" t="s">
        <v>155</v>
      </c>
      <c r="BU2420" s="323">
        <v>48214</v>
      </c>
      <c r="BV2420" s="323">
        <v>48579</v>
      </c>
      <c r="BW2420" s="324">
        <v>8784</v>
      </c>
      <c r="BX2420" s="325">
        <v>109.65</v>
      </c>
      <c r="BY2420" s="274">
        <f t="shared" si="684"/>
        <v>0.99614999999999998</v>
      </c>
      <c r="BZ2420" s="326">
        <f t="shared" si="691"/>
        <v>110.07378406866437</v>
      </c>
      <c r="CA2420" s="296" t="str">
        <f t="shared" si="692"/>
        <v/>
      </c>
    </row>
    <row r="2421" spans="34:79" x14ac:dyDescent="0.25">
      <c r="AH2421" s="332">
        <v>44587</v>
      </c>
      <c r="AI2421" s="2" t="s">
        <v>108</v>
      </c>
      <c r="AJ2421" s="2" t="s">
        <v>155</v>
      </c>
      <c r="AK2421" s="323">
        <v>48214</v>
      </c>
      <c r="AL2421" s="323">
        <v>48579</v>
      </c>
      <c r="AM2421" s="324">
        <v>8784</v>
      </c>
      <c r="AN2421" s="325">
        <v>81.069999999999993</v>
      </c>
      <c r="AO2421" s="274">
        <f t="shared" si="679"/>
        <v>1.0401800000000001</v>
      </c>
      <c r="AP2421" s="326">
        <f t="shared" si="685"/>
        <v>77.938433732623182</v>
      </c>
      <c r="AQ2421" s="296" t="str">
        <f t="shared" si="686"/>
        <v/>
      </c>
      <c r="AS2421" s="332">
        <v>44616</v>
      </c>
      <c r="AT2421" s="2" t="s">
        <v>115</v>
      </c>
      <c r="AU2421" s="2" t="s">
        <v>200</v>
      </c>
      <c r="AV2421" s="323">
        <v>44743</v>
      </c>
      <c r="AW2421" s="323">
        <v>44834</v>
      </c>
      <c r="AX2421" s="324">
        <v>2208</v>
      </c>
      <c r="AY2421" s="325">
        <v>285.70999999999998</v>
      </c>
      <c r="AZ2421" s="274">
        <f t="shared" si="680"/>
        <v>1.0461100000000001</v>
      </c>
      <c r="BA2421" s="326">
        <f t="shared" si="687"/>
        <v>273.11659385724249</v>
      </c>
      <c r="BB2421" s="296" t="str">
        <f t="shared" si="688"/>
        <v/>
      </c>
      <c r="BC2421" t="str">
        <f t="shared" si="681"/>
        <v/>
      </c>
      <c r="BF2421" s="332">
        <v>44978</v>
      </c>
      <c r="BG2421" s="2" t="s">
        <v>115</v>
      </c>
      <c r="BH2421" s="2" t="s">
        <v>137</v>
      </c>
      <c r="BI2421" s="323">
        <v>45108</v>
      </c>
      <c r="BJ2421" s="323">
        <v>45199</v>
      </c>
      <c r="BK2421" s="324">
        <v>2208</v>
      </c>
      <c r="BL2421" s="325">
        <v>144.80000000000001</v>
      </c>
      <c r="BM2421" s="274">
        <f t="shared" si="682"/>
        <v>0.99045000000000005</v>
      </c>
      <c r="BN2421" s="326">
        <f t="shared" si="689"/>
        <v>146.19617345650968</v>
      </c>
      <c r="BO2421" s="296" t="str">
        <f t="shared" si="690"/>
        <v/>
      </c>
      <c r="BP2421" t="str">
        <f t="shared" si="683"/>
        <v/>
      </c>
      <c r="BR2421" s="332">
        <v>44949</v>
      </c>
      <c r="BS2421" s="2" t="s">
        <v>108</v>
      </c>
      <c r="BT2421" s="2" t="s">
        <v>158</v>
      </c>
      <c r="BU2421" s="323">
        <v>48580</v>
      </c>
      <c r="BV2421" s="323">
        <v>48944</v>
      </c>
      <c r="BW2421" s="324">
        <v>8760</v>
      </c>
      <c r="BX2421" s="325">
        <v>109.52</v>
      </c>
      <c r="BY2421" s="274">
        <f t="shared" si="684"/>
        <v>0.99614999999999998</v>
      </c>
      <c r="BZ2421" s="326">
        <f t="shared" si="691"/>
        <v>109.94328163429202</v>
      </c>
      <c r="CA2421" s="296" t="str">
        <f t="shared" si="692"/>
        <v/>
      </c>
    </row>
    <row r="2422" spans="34:79" x14ac:dyDescent="0.25">
      <c r="AH2422" s="332">
        <v>44586</v>
      </c>
      <c r="AI2422" s="2" t="s">
        <v>108</v>
      </c>
      <c r="AJ2422" s="2" t="s">
        <v>110</v>
      </c>
      <c r="AK2422" s="323">
        <v>44927</v>
      </c>
      <c r="AL2422" s="323">
        <v>45291</v>
      </c>
      <c r="AM2422" s="324">
        <v>8760</v>
      </c>
      <c r="AN2422" s="325">
        <v>132.91999999999999</v>
      </c>
      <c r="AO2422" s="274">
        <f t="shared" si="679"/>
        <v>1.0401800000000001</v>
      </c>
      <c r="AP2422" s="326">
        <f t="shared" si="685"/>
        <v>127.78557557345842</v>
      </c>
      <c r="AQ2422" s="296" t="str">
        <f t="shared" si="686"/>
        <v/>
      </c>
      <c r="AS2422" s="332">
        <v>44616</v>
      </c>
      <c r="AT2422" s="2" t="s">
        <v>115</v>
      </c>
      <c r="AU2422" s="2" t="s">
        <v>186</v>
      </c>
      <c r="AV2422" s="323">
        <v>44835</v>
      </c>
      <c r="AW2422" s="323">
        <v>44926</v>
      </c>
      <c r="AX2422" s="324">
        <v>2209</v>
      </c>
      <c r="AY2422" s="325">
        <v>287.39999999999998</v>
      </c>
      <c r="AZ2422" s="274">
        <f t="shared" si="680"/>
        <v>1.0461100000000001</v>
      </c>
      <c r="BA2422" s="326">
        <f t="shared" si="687"/>
        <v>274.73210274254137</v>
      </c>
      <c r="BB2422" s="296" t="str">
        <f t="shared" si="688"/>
        <v/>
      </c>
      <c r="BC2422" t="str">
        <f t="shared" si="681"/>
        <v/>
      </c>
      <c r="BF2422" s="332">
        <v>44978</v>
      </c>
      <c r="BG2422" s="2" t="s">
        <v>115</v>
      </c>
      <c r="BH2422" s="2" t="s">
        <v>116</v>
      </c>
      <c r="BI2422" s="323">
        <v>45200</v>
      </c>
      <c r="BJ2422" s="323">
        <v>45291</v>
      </c>
      <c r="BK2422" s="324">
        <v>2209</v>
      </c>
      <c r="BL2422" s="325">
        <v>168.85</v>
      </c>
      <c r="BM2422" s="274">
        <f t="shared" si="682"/>
        <v>0.99045000000000005</v>
      </c>
      <c r="BN2422" s="326">
        <f t="shared" si="689"/>
        <v>170.47806552577109</v>
      </c>
      <c r="BO2422" s="296">
        <f t="shared" si="690"/>
        <v>170.47806552577109</v>
      </c>
      <c r="BP2422">
        <f t="shared" si="683"/>
        <v>1</v>
      </c>
      <c r="BR2422" s="332">
        <v>44946</v>
      </c>
      <c r="BS2422" s="2" t="s">
        <v>108</v>
      </c>
      <c r="BT2422" s="2" t="s">
        <v>111</v>
      </c>
      <c r="BU2422" s="323">
        <v>45292</v>
      </c>
      <c r="BV2422" s="323">
        <v>45657</v>
      </c>
      <c r="BW2422" s="324">
        <v>8784</v>
      </c>
      <c r="BX2422" s="325">
        <v>190.09</v>
      </c>
      <c r="BY2422" s="274">
        <f t="shared" si="684"/>
        <v>0.99614999999999998</v>
      </c>
      <c r="BZ2422" s="326">
        <f t="shared" si="691"/>
        <v>190.82467499874517</v>
      </c>
      <c r="CA2422" s="296">
        <f t="shared" si="692"/>
        <v>190.82467499874517</v>
      </c>
    </row>
    <row r="2423" spans="34:79" x14ac:dyDescent="0.25">
      <c r="AH2423" s="332">
        <v>44586</v>
      </c>
      <c r="AI2423" s="2" t="s">
        <v>108</v>
      </c>
      <c r="AJ2423" s="2" t="s">
        <v>111</v>
      </c>
      <c r="AK2423" s="323">
        <v>45292</v>
      </c>
      <c r="AL2423" s="323">
        <v>45657</v>
      </c>
      <c r="AM2423" s="324">
        <v>8784</v>
      </c>
      <c r="AN2423" s="325">
        <v>94</v>
      </c>
      <c r="AO2423" s="274">
        <f t="shared" si="679"/>
        <v>1.0401800000000001</v>
      </c>
      <c r="AP2423" s="326">
        <f t="shared" si="685"/>
        <v>90.36897460054989</v>
      </c>
      <c r="AQ2423" s="296">
        <f t="shared" si="686"/>
        <v>90.36897460054989</v>
      </c>
      <c r="AS2423" s="332">
        <v>44616</v>
      </c>
      <c r="AT2423" s="2" t="s">
        <v>115</v>
      </c>
      <c r="AU2423" s="2" t="s">
        <v>110</v>
      </c>
      <c r="AV2423" s="323">
        <v>44927</v>
      </c>
      <c r="AW2423" s="323">
        <v>45016</v>
      </c>
      <c r="AX2423" s="324">
        <v>2159</v>
      </c>
      <c r="AY2423" s="325">
        <v>277.74</v>
      </c>
      <c r="AZ2423" s="274">
        <f t="shared" si="680"/>
        <v>1.0461100000000001</v>
      </c>
      <c r="BA2423" s="326">
        <f t="shared" si="687"/>
        <v>265.49789219106975</v>
      </c>
      <c r="BB2423" s="296" t="str">
        <f t="shared" si="688"/>
        <v/>
      </c>
      <c r="BC2423" t="str">
        <f t="shared" si="681"/>
        <v/>
      </c>
      <c r="BF2423" s="332">
        <v>44978</v>
      </c>
      <c r="BG2423" s="2" t="s">
        <v>115</v>
      </c>
      <c r="BH2423" s="2" t="s">
        <v>111</v>
      </c>
      <c r="BI2423" s="323">
        <v>45292</v>
      </c>
      <c r="BJ2423" s="323">
        <v>45382</v>
      </c>
      <c r="BK2423" s="324">
        <v>2183</v>
      </c>
      <c r="BL2423" s="325">
        <v>173.25</v>
      </c>
      <c r="BM2423" s="274">
        <f t="shared" si="682"/>
        <v>0.99045000000000005</v>
      </c>
      <c r="BN2423" s="326">
        <f t="shared" si="689"/>
        <v>174.92049068605178</v>
      </c>
      <c r="BO2423" s="296">
        <f t="shared" si="690"/>
        <v>174.92049068605178</v>
      </c>
      <c r="BP2423">
        <f t="shared" si="683"/>
        <v>1</v>
      </c>
      <c r="BR2423" s="332">
        <v>44946</v>
      </c>
      <c r="BS2423" s="2" t="s">
        <v>108</v>
      </c>
      <c r="BT2423" s="2" t="s">
        <v>135</v>
      </c>
      <c r="BU2423" s="323">
        <v>45658</v>
      </c>
      <c r="BV2423" s="323">
        <v>46022</v>
      </c>
      <c r="BW2423" s="324">
        <v>8760</v>
      </c>
      <c r="BX2423" s="325">
        <v>144.34</v>
      </c>
      <c r="BY2423" s="274">
        <f t="shared" si="684"/>
        <v>0.99614999999999998</v>
      </c>
      <c r="BZ2423" s="326">
        <f t="shared" si="691"/>
        <v>144.89785674848167</v>
      </c>
      <c r="CA2423" s="296" t="str">
        <f t="shared" si="692"/>
        <v/>
      </c>
    </row>
    <row r="2424" spans="34:79" x14ac:dyDescent="0.25">
      <c r="AH2424" s="332">
        <v>44586</v>
      </c>
      <c r="AI2424" s="2" t="s">
        <v>108</v>
      </c>
      <c r="AJ2424" s="2" t="s">
        <v>135</v>
      </c>
      <c r="AK2424" s="323">
        <v>45658</v>
      </c>
      <c r="AL2424" s="323">
        <v>46022</v>
      </c>
      <c r="AM2424" s="324">
        <v>8760</v>
      </c>
      <c r="AN2424" s="325">
        <v>88.7</v>
      </c>
      <c r="AO2424" s="274">
        <f t="shared" si="679"/>
        <v>1.0401800000000001</v>
      </c>
      <c r="AP2424" s="326">
        <f t="shared" si="685"/>
        <v>85.273702628391234</v>
      </c>
      <c r="AQ2424" s="296" t="str">
        <f t="shared" si="686"/>
        <v/>
      </c>
      <c r="AS2424" s="332">
        <v>44616</v>
      </c>
      <c r="AT2424" s="2" t="s">
        <v>115</v>
      </c>
      <c r="AU2424" s="2" t="s">
        <v>134</v>
      </c>
      <c r="AV2424" s="323">
        <v>45017</v>
      </c>
      <c r="AW2424" s="323">
        <v>45107</v>
      </c>
      <c r="AX2424" s="324">
        <v>2184</v>
      </c>
      <c r="AY2424" s="325">
        <v>141.31</v>
      </c>
      <c r="AZ2424" s="274">
        <f t="shared" si="680"/>
        <v>1.0461100000000001</v>
      </c>
      <c r="BA2424" s="326">
        <f t="shared" si="687"/>
        <v>135.08139679383621</v>
      </c>
      <c r="BB2424" s="296" t="str">
        <f t="shared" si="688"/>
        <v/>
      </c>
      <c r="BC2424" t="str">
        <f t="shared" si="681"/>
        <v/>
      </c>
      <c r="BF2424" s="332">
        <v>44978</v>
      </c>
      <c r="BG2424" s="2" t="s">
        <v>115</v>
      </c>
      <c r="BH2424" s="2" t="s">
        <v>117</v>
      </c>
      <c r="BI2424" s="323">
        <v>45383</v>
      </c>
      <c r="BJ2424" s="323">
        <v>45473</v>
      </c>
      <c r="BK2424" s="324">
        <v>2184</v>
      </c>
      <c r="BL2424" s="325">
        <v>133.57</v>
      </c>
      <c r="BM2424" s="274">
        <f t="shared" si="682"/>
        <v>0.99045000000000005</v>
      </c>
      <c r="BN2424" s="326">
        <f t="shared" si="689"/>
        <v>134.85789287697509</v>
      </c>
      <c r="BO2424" s="296">
        <f t="shared" si="690"/>
        <v>134.85789287697509</v>
      </c>
      <c r="BP2424">
        <f t="shared" si="683"/>
        <v>1</v>
      </c>
      <c r="BR2424" s="332">
        <v>44946</v>
      </c>
      <c r="BS2424" s="2" t="s">
        <v>108</v>
      </c>
      <c r="BT2424" s="2" t="s">
        <v>138</v>
      </c>
      <c r="BU2424" s="323">
        <v>46023</v>
      </c>
      <c r="BV2424" s="323">
        <v>46387</v>
      </c>
      <c r="BW2424" s="324">
        <v>8760</v>
      </c>
      <c r="BX2424" s="325">
        <v>125.08</v>
      </c>
      <c r="BY2424" s="274">
        <f t="shared" si="684"/>
        <v>0.99614999999999998</v>
      </c>
      <c r="BZ2424" s="326">
        <f t="shared" si="691"/>
        <v>125.56341916378055</v>
      </c>
      <c r="CA2424" s="296" t="str">
        <f t="shared" si="692"/>
        <v/>
      </c>
    </row>
    <row r="2425" spans="34:79" x14ac:dyDescent="0.25">
      <c r="AH2425" s="332">
        <v>44586</v>
      </c>
      <c r="AI2425" s="2" t="s">
        <v>108</v>
      </c>
      <c r="AJ2425" s="2" t="s">
        <v>138</v>
      </c>
      <c r="AK2425" s="323">
        <v>46023</v>
      </c>
      <c r="AL2425" s="323">
        <v>46387</v>
      </c>
      <c r="AM2425" s="324">
        <v>8760</v>
      </c>
      <c r="AN2425" s="325">
        <v>85.75</v>
      </c>
      <c r="AO2425" s="274">
        <f t="shared" si="679"/>
        <v>1.0401800000000001</v>
      </c>
      <c r="AP2425" s="326">
        <f t="shared" si="685"/>
        <v>82.437655021246314</v>
      </c>
      <c r="AQ2425" s="296" t="str">
        <f t="shared" si="686"/>
        <v/>
      </c>
      <c r="AS2425" s="332">
        <v>44616</v>
      </c>
      <c r="AT2425" s="2" t="s">
        <v>115</v>
      </c>
      <c r="AU2425" s="2" t="s">
        <v>137</v>
      </c>
      <c r="AV2425" s="323">
        <v>45108</v>
      </c>
      <c r="AW2425" s="323">
        <v>45199</v>
      </c>
      <c r="AX2425" s="324">
        <v>2208</v>
      </c>
      <c r="AY2425" s="325">
        <v>141.81</v>
      </c>
      <c r="AZ2425" s="274">
        <f t="shared" si="680"/>
        <v>1.0461100000000001</v>
      </c>
      <c r="BA2425" s="326">
        <f t="shared" si="687"/>
        <v>135.5593580025045</v>
      </c>
      <c r="BB2425" s="296" t="str">
        <f t="shared" si="688"/>
        <v/>
      </c>
      <c r="BC2425" t="str">
        <f t="shared" si="681"/>
        <v/>
      </c>
      <c r="BF2425" s="332">
        <v>44978</v>
      </c>
      <c r="BG2425" s="2" t="s">
        <v>115</v>
      </c>
      <c r="BH2425" s="2" t="s">
        <v>118</v>
      </c>
      <c r="BI2425" s="323">
        <v>45474</v>
      </c>
      <c r="BJ2425" s="323">
        <v>45565</v>
      </c>
      <c r="BK2425" s="324">
        <v>2208</v>
      </c>
      <c r="BL2425" s="325">
        <v>135.15</v>
      </c>
      <c r="BM2425" s="274">
        <f t="shared" si="682"/>
        <v>0.99045000000000005</v>
      </c>
      <c r="BN2425" s="326">
        <f t="shared" si="689"/>
        <v>136.45312736634864</v>
      </c>
      <c r="BO2425" s="296">
        <f t="shared" si="690"/>
        <v>136.45312736634864</v>
      </c>
      <c r="BP2425">
        <f t="shared" si="683"/>
        <v>1</v>
      </c>
      <c r="BR2425" s="332">
        <v>44946</v>
      </c>
      <c r="BS2425" s="2" t="s">
        <v>108</v>
      </c>
      <c r="BT2425" s="2" t="s">
        <v>141</v>
      </c>
      <c r="BU2425" s="323">
        <v>46388</v>
      </c>
      <c r="BV2425" s="323">
        <v>46752</v>
      </c>
      <c r="BW2425" s="324">
        <v>8760</v>
      </c>
      <c r="BX2425" s="325">
        <v>116.25</v>
      </c>
      <c r="BY2425" s="274">
        <f t="shared" si="684"/>
        <v>0.99614999999999998</v>
      </c>
      <c r="BZ2425" s="326">
        <f t="shared" si="691"/>
        <v>116.69929227525975</v>
      </c>
      <c r="CA2425" s="296" t="str">
        <f t="shared" si="692"/>
        <v/>
      </c>
    </row>
    <row r="2426" spans="34:79" x14ac:dyDescent="0.25">
      <c r="AH2426" s="332">
        <v>44586</v>
      </c>
      <c r="AI2426" s="2" t="s">
        <v>108</v>
      </c>
      <c r="AJ2426" s="2" t="s">
        <v>141</v>
      </c>
      <c r="AK2426" s="323">
        <v>46388</v>
      </c>
      <c r="AL2426" s="323">
        <v>46752</v>
      </c>
      <c r="AM2426" s="324">
        <v>8760</v>
      </c>
      <c r="AN2426" s="325">
        <v>84.46</v>
      </c>
      <c r="AO2426" s="274">
        <f t="shared" si="679"/>
        <v>1.0401800000000001</v>
      </c>
      <c r="AP2426" s="326">
        <f t="shared" si="685"/>
        <v>81.197485050664298</v>
      </c>
      <c r="AQ2426" s="296" t="str">
        <f t="shared" si="686"/>
        <v/>
      </c>
      <c r="AS2426" s="332">
        <v>44616</v>
      </c>
      <c r="AT2426" s="2" t="s">
        <v>115</v>
      </c>
      <c r="AU2426" s="2" t="s">
        <v>116</v>
      </c>
      <c r="AV2426" s="323">
        <v>45200</v>
      </c>
      <c r="AW2426" s="323">
        <v>45291</v>
      </c>
      <c r="AX2426" s="324">
        <v>2209</v>
      </c>
      <c r="AY2426" s="325">
        <v>167.48</v>
      </c>
      <c r="AZ2426" s="274">
        <f t="shared" si="680"/>
        <v>1.0461100000000001</v>
      </c>
      <c r="BA2426" s="326">
        <f t="shared" si="687"/>
        <v>160.09788645553525</v>
      </c>
      <c r="BB2426" s="296" t="str">
        <f t="shared" si="688"/>
        <v/>
      </c>
      <c r="BC2426">
        <f t="shared" si="681"/>
        <v>1</v>
      </c>
      <c r="BF2426" s="332">
        <v>44978</v>
      </c>
      <c r="BG2426" s="2" t="s">
        <v>115</v>
      </c>
      <c r="BH2426" s="2" t="s">
        <v>140</v>
      </c>
      <c r="BI2426" s="323">
        <v>45566</v>
      </c>
      <c r="BJ2426" s="323">
        <v>45657</v>
      </c>
      <c r="BK2426" s="324">
        <v>2209</v>
      </c>
      <c r="BL2426" s="325">
        <v>168.26</v>
      </c>
      <c r="BM2426" s="274">
        <f t="shared" si="682"/>
        <v>0.99045000000000005</v>
      </c>
      <c r="BN2426" s="326">
        <f t="shared" si="689"/>
        <v>169.88237669746073</v>
      </c>
      <c r="BO2426" s="296" t="str">
        <f t="shared" si="690"/>
        <v/>
      </c>
      <c r="BP2426" t="str">
        <f t="shared" si="683"/>
        <v/>
      </c>
      <c r="BR2426" s="332">
        <v>44946</v>
      </c>
      <c r="BS2426" s="2" t="s">
        <v>108</v>
      </c>
      <c r="BT2426" s="2" t="s">
        <v>143</v>
      </c>
      <c r="BU2426" s="323">
        <v>46753</v>
      </c>
      <c r="BV2426" s="323">
        <v>47118</v>
      </c>
      <c r="BW2426" s="324">
        <v>8784</v>
      </c>
      <c r="BX2426" s="325">
        <v>110.83</v>
      </c>
      <c r="BY2426" s="274">
        <f t="shared" si="684"/>
        <v>0.99614999999999998</v>
      </c>
      <c r="BZ2426" s="326">
        <f t="shared" si="691"/>
        <v>111.25834462681323</v>
      </c>
      <c r="CA2426" s="296" t="str">
        <f t="shared" si="692"/>
        <v/>
      </c>
    </row>
    <row r="2427" spans="34:79" x14ac:dyDescent="0.25">
      <c r="AH2427" s="332">
        <v>44586</v>
      </c>
      <c r="AI2427" s="2" t="s">
        <v>108</v>
      </c>
      <c r="AJ2427" s="2" t="s">
        <v>143</v>
      </c>
      <c r="AK2427" s="323">
        <v>46753</v>
      </c>
      <c r="AL2427" s="323">
        <v>47118</v>
      </c>
      <c r="AM2427" s="324">
        <v>8784</v>
      </c>
      <c r="AN2427" s="325">
        <v>83.24</v>
      </c>
      <c r="AO2427" s="274">
        <f t="shared" si="679"/>
        <v>1.0401800000000001</v>
      </c>
      <c r="AP2427" s="326">
        <f t="shared" si="685"/>
        <v>80.024611124997577</v>
      </c>
      <c r="AQ2427" s="296" t="str">
        <f t="shared" si="686"/>
        <v/>
      </c>
      <c r="AS2427" s="332">
        <v>44616</v>
      </c>
      <c r="AT2427" s="2" t="s">
        <v>115</v>
      </c>
      <c r="AU2427" s="2" t="s">
        <v>111</v>
      </c>
      <c r="AV2427" s="323">
        <v>45292</v>
      </c>
      <c r="AW2427" s="323">
        <v>45382</v>
      </c>
      <c r="AX2427" s="324">
        <v>2183</v>
      </c>
      <c r="AY2427" s="325">
        <v>169.16</v>
      </c>
      <c r="AZ2427" s="274">
        <f t="shared" si="680"/>
        <v>1.0461100000000001</v>
      </c>
      <c r="BA2427" s="326">
        <f t="shared" si="687"/>
        <v>161.70383611666077</v>
      </c>
      <c r="BB2427" s="296" t="str">
        <f t="shared" si="688"/>
        <v/>
      </c>
      <c r="BC2427">
        <f t="shared" si="681"/>
        <v>1</v>
      </c>
      <c r="BF2427" s="332">
        <v>44978</v>
      </c>
      <c r="BG2427" s="2" t="s">
        <v>115</v>
      </c>
      <c r="BH2427" s="2" t="s">
        <v>135</v>
      </c>
      <c r="BI2427" s="323">
        <v>45658</v>
      </c>
      <c r="BJ2427" s="323">
        <v>45747</v>
      </c>
      <c r="BK2427" s="324">
        <v>2159</v>
      </c>
      <c r="BL2427" s="325">
        <v>164.39</v>
      </c>
      <c r="BM2427" s="274">
        <f t="shared" si="682"/>
        <v>0.99045000000000005</v>
      </c>
      <c r="BN2427" s="326">
        <f t="shared" si="689"/>
        <v>165.9750618405775</v>
      </c>
      <c r="BO2427" s="296" t="str">
        <f t="shared" si="690"/>
        <v/>
      </c>
      <c r="BP2427" t="str">
        <f t="shared" si="683"/>
        <v/>
      </c>
      <c r="BR2427" s="332">
        <v>44946</v>
      </c>
      <c r="BS2427" s="2" t="s">
        <v>108</v>
      </c>
      <c r="BT2427" s="2" t="s">
        <v>146</v>
      </c>
      <c r="BU2427" s="323">
        <v>47119</v>
      </c>
      <c r="BV2427" s="323">
        <v>47483</v>
      </c>
      <c r="BW2427" s="324">
        <v>8760</v>
      </c>
      <c r="BX2427" s="325">
        <v>109.68</v>
      </c>
      <c r="BY2427" s="274">
        <f t="shared" si="684"/>
        <v>0.99614999999999998</v>
      </c>
      <c r="BZ2427" s="326">
        <f t="shared" si="691"/>
        <v>110.10390001505799</v>
      </c>
      <c r="CA2427" s="296" t="str">
        <f t="shared" si="692"/>
        <v/>
      </c>
    </row>
    <row r="2428" spans="34:79" x14ac:dyDescent="0.25">
      <c r="AH2428" s="332">
        <v>44586</v>
      </c>
      <c r="AI2428" s="2" t="s">
        <v>108</v>
      </c>
      <c r="AJ2428" s="2" t="s">
        <v>146</v>
      </c>
      <c r="AK2428" s="323">
        <v>47119</v>
      </c>
      <c r="AL2428" s="323">
        <v>47483</v>
      </c>
      <c r="AM2428" s="324">
        <v>8760</v>
      </c>
      <c r="AN2428" s="325">
        <v>82.77</v>
      </c>
      <c r="AO2428" s="274">
        <f t="shared" si="679"/>
        <v>1.0401800000000001</v>
      </c>
      <c r="AP2428" s="326">
        <f t="shared" si="685"/>
        <v>79.572766251994835</v>
      </c>
      <c r="AQ2428" s="296" t="str">
        <f t="shared" si="686"/>
        <v/>
      </c>
      <c r="AS2428" s="332">
        <v>44616</v>
      </c>
      <c r="AT2428" s="2" t="s">
        <v>115</v>
      </c>
      <c r="AU2428" s="2" t="s">
        <v>117</v>
      </c>
      <c r="AV2428" s="323">
        <v>45383</v>
      </c>
      <c r="AW2428" s="323">
        <v>45473</v>
      </c>
      <c r="AX2428" s="324">
        <v>2184</v>
      </c>
      <c r="AY2428" s="325">
        <v>100.5</v>
      </c>
      <c r="AZ2428" s="274">
        <f t="shared" si="680"/>
        <v>1.0461100000000001</v>
      </c>
      <c r="BA2428" s="326">
        <f t="shared" si="687"/>
        <v>96.070202942329189</v>
      </c>
      <c r="BB2428" s="296" t="str">
        <f t="shared" si="688"/>
        <v/>
      </c>
      <c r="BC2428">
        <f t="shared" si="681"/>
        <v>1</v>
      </c>
      <c r="BF2428" s="332">
        <v>44978</v>
      </c>
      <c r="BG2428" s="2" t="s">
        <v>115</v>
      </c>
      <c r="BH2428" s="2" t="s">
        <v>145</v>
      </c>
      <c r="BI2428" s="323">
        <v>45748</v>
      </c>
      <c r="BJ2428" s="323">
        <v>45838</v>
      </c>
      <c r="BK2428" s="324">
        <v>2184</v>
      </c>
      <c r="BL2428" s="325">
        <v>104.24</v>
      </c>
      <c r="BM2428" s="274">
        <f t="shared" si="682"/>
        <v>0.99045000000000005</v>
      </c>
      <c r="BN2428" s="326">
        <f t="shared" si="689"/>
        <v>105.24509061537684</v>
      </c>
      <c r="BO2428" s="296" t="str">
        <f t="shared" si="690"/>
        <v/>
      </c>
      <c r="BP2428" t="str">
        <f t="shared" si="683"/>
        <v/>
      </c>
      <c r="BR2428" s="332">
        <v>44946</v>
      </c>
      <c r="BS2428" s="2" t="s">
        <v>108</v>
      </c>
      <c r="BT2428" s="2" t="s">
        <v>149</v>
      </c>
      <c r="BU2428" s="323">
        <v>47484</v>
      </c>
      <c r="BV2428" s="323">
        <v>47848</v>
      </c>
      <c r="BW2428" s="324">
        <v>8760</v>
      </c>
      <c r="BX2428" s="325">
        <v>111.25</v>
      </c>
      <c r="BY2428" s="274">
        <f t="shared" si="684"/>
        <v>0.99614999999999998</v>
      </c>
      <c r="BZ2428" s="326">
        <f t="shared" si="691"/>
        <v>111.67996787632384</v>
      </c>
      <c r="CA2428" s="296" t="str">
        <f t="shared" si="692"/>
        <v/>
      </c>
    </row>
    <row r="2429" spans="34:79" x14ac:dyDescent="0.25">
      <c r="AH2429" s="332">
        <v>44586</v>
      </c>
      <c r="AI2429" s="2" t="s">
        <v>108</v>
      </c>
      <c r="AJ2429" s="2" t="s">
        <v>149</v>
      </c>
      <c r="AK2429" s="323">
        <v>47484</v>
      </c>
      <c r="AL2429" s="323">
        <v>47848</v>
      </c>
      <c r="AM2429" s="324">
        <v>8760</v>
      </c>
      <c r="AN2429" s="325">
        <v>81.96</v>
      </c>
      <c r="AO2429" s="274">
        <f t="shared" si="679"/>
        <v>1.0401800000000001</v>
      </c>
      <c r="AP2429" s="326">
        <f t="shared" si="685"/>
        <v>78.794054875117752</v>
      </c>
      <c r="AQ2429" s="296" t="str">
        <f t="shared" si="686"/>
        <v/>
      </c>
      <c r="AS2429" s="332">
        <v>44616</v>
      </c>
      <c r="AT2429" s="2" t="s">
        <v>115</v>
      </c>
      <c r="AU2429" s="2" t="s">
        <v>118</v>
      </c>
      <c r="AV2429" s="323">
        <v>45474</v>
      </c>
      <c r="AW2429" s="323">
        <v>45565</v>
      </c>
      <c r="AX2429" s="324">
        <v>2208</v>
      </c>
      <c r="AY2429" s="325">
        <v>99.18</v>
      </c>
      <c r="AZ2429" s="274">
        <f t="shared" si="680"/>
        <v>1.0461100000000001</v>
      </c>
      <c r="BA2429" s="326">
        <f t="shared" si="687"/>
        <v>94.808385351444869</v>
      </c>
      <c r="BB2429" s="296" t="str">
        <f t="shared" si="688"/>
        <v/>
      </c>
      <c r="BC2429">
        <f t="shared" si="681"/>
        <v>1</v>
      </c>
      <c r="BF2429" s="332">
        <v>44978</v>
      </c>
      <c r="BG2429" s="2" t="s">
        <v>115</v>
      </c>
      <c r="BH2429" s="2" t="s">
        <v>148</v>
      </c>
      <c r="BI2429" s="323">
        <v>45839</v>
      </c>
      <c r="BJ2429" s="323">
        <v>45930</v>
      </c>
      <c r="BK2429" s="324">
        <v>2208</v>
      </c>
      <c r="BL2429" s="325">
        <v>102.85</v>
      </c>
      <c r="BM2429" s="274">
        <f t="shared" si="682"/>
        <v>0.99045000000000005</v>
      </c>
      <c r="BN2429" s="326">
        <f t="shared" si="689"/>
        <v>103.84168812156089</v>
      </c>
      <c r="BO2429" s="296" t="str">
        <f t="shared" si="690"/>
        <v/>
      </c>
      <c r="BP2429" t="str">
        <f t="shared" si="683"/>
        <v/>
      </c>
      <c r="BR2429" s="332">
        <v>44946</v>
      </c>
      <c r="BS2429" s="2" t="s">
        <v>108</v>
      </c>
      <c r="BT2429" s="2" t="s">
        <v>153</v>
      </c>
      <c r="BU2429" s="323">
        <v>47849</v>
      </c>
      <c r="BV2429" s="323">
        <v>48213</v>
      </c>
      <c r="BW2429" s="324">
        <v>8760</v>
      </c>
      <c r="BX2429" s="325">
        <v>110.92</v>
      </c>
      <c r="BY2429" s="274">
        <f t="shared" si="684"/>
        <v>0.99614999999999998</v>
      </c>
      <c r="BZ2429" s="326">
        <f t="shared" si="691"/>
        <v>111.34869246599408</v>
      </c>
      <c r="CA2429" s="296" t="str">
        <f t="shared" si="692"/>
        <v/>
      </c>
    </row>
    <row r="2430" spans="34:79" x14ac:dyDescent="0.25">
      <c r="AH2430" s="332">
        <v>44586</v>
      </c>
      <c r="AI2430" s="2" t="s">
        <v>108</v>
      </c>
      <c r="AJ2430" s="2" t="s">
        <v>153</v>
      </c>
      <c r="AK2430" s="323">
        <v>47849</v>
      </c>
      <c r="AL2430" s="323">
        <v>48213</v>
      </c>
      <c r="AM2430" s="324">
        <v>8760</v>
      </c>
      <c r="AN2430" s="325">
        <v>81.099999999999994</v>
      </c>
      <c r="AO2430" s="274">
        <f t="shared" si="679"/>
        <v>1.0401800000000001</v>
      </c>
      <c r="AP2430" s="326">
        <f t="shared" si="685"/>
        <v>77.967274894729741</v>
      </c>
      <c r="AQ2430" s="296" t="str">
        <f t="shared" si="686"/>
        <v/>
      </c>
      <c r="AS2430" s="332">
        <v>44616</v>
      </c>
      <c r="AT2430" s="2" t="s">
        <v>115</v>
      </c>
      <c r="AU2430" s="2" t="s">
        <v>140</v>
      </c>
      <c r="AV2430" s="323">
        <v>45566</v>
      </c>
      <c r="AW2430" s="323">
        <v>45657</v>
      </c>
      <c r="AX2430" s="324">
        <v>2209</v>
      </c>
      <c r="AY2430" s="325">
        <v>123.44</v>
      </c>
      <c r="AZ2430" s="274">
        <f t="shared" si="680"/>
        <v>1.0461100000000001</v>
      </c>
      <c r="BA2430" s="326">
        <f t="shared" si="687"/>
        <v>117.999063196031</v>
      </c>
      <c r="BB2430" s="296" t="str">
        <f t="shared" si="688"/>
        <v/>
      </c>
      <c r="BC2430" t="str">
        <f t="shared" si="681"/>
        <v/>
      </c>
      <c r="BF2430" s="332">
        <v>44978</v>
      </c>
      <c r="BG2430" s="2" t="s">
        <v>115</v>
      </c>
      <c r="BH2430" s="2" t="s">
        <v>152</v>
      </c>
      <c r="BI2430" s="323">
        <v>45931</v>
      </c>
      <c r="BJ2430" s="323">
        <v>46022</v>
      </c>
      <c r="BK2430" s="324">
        <v>2209</v>
      </c>
      <c r="BL2430" s="325">
        <v>135</v>
      </c>
      <c r="BM2430" s="274">
        <f t="shared" si="682"/>
        <v>0.99045000000000005</v>
      </c>
      <c r="BN2430" s="326">
        <f t="shared" si="689"/>
        <v>136.30168105406634</v>
      </c>
      <c r="BO2430" s="296" t="str">
        <f t="shared" si="690"/>
        <v/>
      </c>
      <c r="BP2430" t="str">
        <f t="shared" si="683"/>
        <v/>
      </c>
      <c r="BR2430" s="332">
        <v>44946</v>
      </c>
      <c r="BS2430" s="2" t="s">
        <v>108</v>
      </c>
      <c r="BT2430" s="2" t="s">
        <v>155</v>
      </c>
      <c r="BU2430" s="323">
        <v>48214</v>
      </c>
      <c r="BV2430" s="323">
        <v>48579</v>
      </c>
      <c r="BW2430" s="324">
        <v>8784</v>
      </c>
      <c r="BX2430" s="325">
        <v>111.27</v>
      </c>
      <c r="BY2430" s="274">
        <f t="shared" si="684"/>
        <v>0.99614999999999998</v>
      </c>
      <c r="BZ2430" s="326">
        <f t="shared" si="691"/>
        <v>111.70004517391959</v>
      </c>
      <c r="CA2430" s="296" t="str">
        <f t="shared" si="692"/>
        <v/>
      </c>
    </row>
    <row r="2431" spans="34:79" x14ac:dyDescent="0.25">
      <c r="AH2431" s="332">
        <v>44586</v>
      </c>
      <c r="AI2431" s="2" t="s">
        <v>108</v>
      </c>
      <c r="AJ2431" s="2" t="s">
        <v>155</v>
      </c>
      <c r="AK2431" s="323">
        <v>48214</v>
      </c>
      <c r="AL2431" s="323">
        <v>48579</v>
      </c>
      <c r="AM2431" s="324">
        <v>8784</v>
      </c>
      <c r="AN2431" s="325">
        <v>80.319999999999993</v>
      </c>
      <c r="AO2431" s="274">
        <f t="shared" si="679"/>
        <v>1.0401800000000001</v>
      </c>
      <c r="AP2431" s="326">
        <f t="shared" si="685"/>
        <v>77.21740467995923</v>
      </c>
      <c r="AQ2431" s="296" t="str">
        <f t="shared" si="686"/>
        <v/>
      </c>
      <c r="AS2431" s="332">
        <v>44615</v>
      </c>
      <c r="AT2431" s="2" t="s">
        <v>115</v>
      </c>
      <c r="AU2431" s="2" t="s">
        <v>201</v>
      </c>
      <c r="AV2431" s="323">
        <v>44652</v>
      </c>
      <c r="AW2431" s="323">
        <v>44742</v>
      </c>
      <c r="AX2431" s="324">
        <v>2184</v>
      </c>
      <c r="AY2431" s="325">
        <v>197.89</v>
      </c>
      <c r="AZ2431" s="274">
        <f t="shared" si="680"/>
        <v>1.0461100000000001</v>
      </c>
      <c r="BA2431" s="326">
        <f t="shared" si="687"/>
        <v>189.16748716674152</v>
      </c>
      <c r="BB2431" s="296" t="str">
        <f t="shared" si="688"/>
        <v/>
      </c>
      <c r="BC2431" t="str">
        <f t="shared" si="681"/>
        <v/>
      </c>
      <c r="BF2431" s="332">
        <v>44977</v>
      </c>
      <c r="BG2431" s="2" t="s">
        <v>115</v>
      </c>
      <c r="BH2431" s="2" t="s">
        <v>134</v>
      </c>
      <c r="BI2431" s="323">
        <v>45017</v>
      </c>
      <c r="BJ2431" s="323">
        <v>45107</v>
      </c>
      <c r="BK2431" s="324">
        <v>2184</v>
      </c>
      <c r="BL2431" s="325">
        <v>129.91999999999999</v>
      </c>
      <c r="BM2431" s="274">
        <f t="shared" si="682"/>
        <v>0.99045000000000005</v>
      </c>
      <c r="BN2431" s="326">
        <f t="shared" si="689"/>
        <v>131.17269927810588</v>
      </c>
      <c r="BO2431" s="296" t="str">
        <f t="shared" si="690"/>
        <v/>
      </c>
      <c r="BP2431" t="str">
        <f t="shared" si="683"/>
        <v/>
      </c>
      <c r="BR2431" s="332">
        <v>44946</v>
      </c>
      <c r="BS2431" s="2" t="s">
        <v>108</v>
      </c>
      <c r="BT2431" s="2" t="s">
        <v>158</v>
      </c>
      <c r="BU2431" s="323">
        <v>48580</v>
      </c>
      <c r="BV2431" s="323">
        <v>48944</v>
      </c>
      <c r="BW2431" s="324">
        <v>8760</v>
      </c>
      <c r="BX2431" s="325">
        <v>111.14</v>
      </c>
      <c r="BY2431" s="274">
        <f t="shared" si="684"/>
        <v>0.99614999999999998</v>
      </c>
      <c r="BZ2431" s="326">
        <f t="shared" si="691"/>
        <v>111.56954273954726</v>
      </c>
      <c r="CA2431" s="296" t="str">
        <f t="shared" si="692"/>
        <v/>
      </c>
    </row>
    <row r="2432" spans="34:79" x14ac:dyDescent="0.25">
      <c r="AH2432" s="332">
        <v>44585</v>
      </c>
      <c r="AI2432" s="2" t="s">
        <v>108</v>
      </c>
      <c r="AJ2432" s="2" t="s">
        <v>110</v>
      </c>
      <c r="AK2432" s="323">
        <v>44927</v>
      </c>
      <c r="AL2432" s="323">
        <v>45291</v>
      </c>
      <c r="AM2432" s="324">
        <v>8760</v>
      </c>
      <c r="AN2432" s="325">
        <v>127.78</v>
      </c>
      <c r="AO2432" s="274">
        <f t="shared" si="679"/>
        <v>1.0401800000000001</v>
      </c>
      <c r="AP2432" s="326">
        <f t="shared" si="685"/>
        <v>122.84412313253475</v>
      </c>
      <c r="AQ2432" s="296" t="str">
        <f t="shared" si="686"/>
        <v/>
      </c>
      <c r="AS2432" s="332">
        <v>44615</v>
      </c>
      <c r="AT2432" s="2" t="s">
        <v>115</v>
      </c>
      <c r="AU2432" s="2" t="s">
        <v>200</v>
      </c>
      <c r="AV2432" s="323">
        <v>44743</v>
      </c>
      <c r="AW2432" s="323">
        <v>44834</v>
      </c>
      <c r="AX2432" s="324">
        <v>2208</v>
      </c>
      <c r="AY2432" s="325">
        <v>204.74</v>
      </c>
      <c r="AZ2432" s="274">
        <f t="shared" si="680"/>
        <v>1.0461100000000001</v>
      </c>
      <c r="BA2432" s="326">
        <f t="shared" si="687"/>
        <v>195.7155557254973</v>
      </c>
      <c r="BB2432" s="296" t="str">
        <f t="shared" si="688"/>
        <v/>
      </c>
      <c r="BC2432" t="str">
        <f t="shared" si="681"/>
        <v/>
      </c>
      <c r="BF2432" s="332">
        <v>44977</v>
      </c>
      <c r="BG2432" s="2" t="s">
        <v>115</v>
      </c>
      <c r="BH2432" s="2" t="s">
        <v>137</v>
      </c>
      <c r="BI2432" s="323">
        <v>45108</v>
      </c>
      <c r="BJ2432" s="323">
        <v>45199</v>
      </c>
      <c r="BK2432" s="324">
        <v>2208</v>
      </c>
      <c r="BL2432" s="325">
        <v>147.26</v>
      </c>
      <c r="BM2432" s="274">
        <f t="shared" si="682"/>
        <v>0.99045000000000005</v>
      </c>
      <c r="BN2432" s="326">
        <f t="shared" si="689"/>
        <v>148.67989297793929</v>
      </c>
      <c r="BO2432" s="296" t="str">
        <f t="shared" si="690"/>
        <v/>
      </c>
      <c r="BP2432" t="str">
        <f t="shared" si="683"/>
        <v/>
      </c>
      <c r="BR2432" s="332">
        <v>44945</v>
      </c>
      <c r="BS2432" s="2" t="s">
        <v>108</v>
      </c>
      <c r="BT2432" s="2" t="s">
        <v>111</v>
      </c>
      <c r="BU2432" s="323">
        <v>45292</v>
      </c>
      <c r="BV2432" s="323">
        <v>45657</v>
      </c>
      <c r="BW2432" s="324">
        <v>8784</v>
      </c>
      <c r="BX2432" s="325">
        <v>179.52</v>
      </c>
      <c r="BY2432" s="274">
        <f t="shared" si="684"/>
        <v>0.99614999999999998</v>
      </c>
      <c r="BZ2432" s="326">
        <f t="shared" si="691"/>
        <v>180.21382321939467</v>
      </c>
      <c r="CA2432" s="296">
        <f t="shared" si="692"/>
        <v>180.21382321939467</v>
      </c>
    </row>
    <row r="2433" spans="34:79" x14ac:dyDescent="0.25">
      <c r="AH2433" s="332">
        <v>44585</v>
      </c>
      <c r="AI2433" s="2" t="s">
        <v>108</v>
      </c>
      <c r="AJ2433" s="2" t="s">
        <v>111</v>
      </c>
      <c r="AK2433" s="323">
        <v>45292</v>
      </c>
      <c r="AL2433" s="323">
        <v>45657</v>
      </c>
      <c r="AM2433" s="324">
        <v>8784</v>
      </c>
      <c r="AN2433" s="325">
        <v>92.55</v>
      </c>
      <c r="AO2433" s="274">
        <f t="shared" si="679"/>
        <v>1.0401800000000001</v>
      </c>
      <c r="AP2433" s="326">
        <f t="shared" si="685"/>
        <v>88.974985098732901</v>
      </c>
      <c r="AQ2433" s="296">
        <f t="shared" si="686"/>
        <v>88.974985098732901</v>
      </c>
      <c r="AS2433" s="332">
        <v>44615</v>
      </c>
      <c r="AT2433" s="2" t="s">
        <v>115</v>
      </c>
      <c r="AU2433" s="2" t="s">
        <v>186</v>
      </c>
      <c r="AV2433" s="323">
        <v>44835</v>
      </c>
      <c r="AW2433" s="323">
        <v>44926</v>
      </c>
      <c r="AX2433" s="324">
        <v>2209</v>
      </c>
      <c r="AY2433" s="325">
        <v>215.68</v>
      </c>
      <c r="AZ2433" s="274">
        <f t="shared" si="680"/>
        <v>1.0461100000000001</v>
      </c>
      <c r="BA2433" s="326">
        <f t="shared" si="687"/>
        <v>206.17334697115982</v>
      </c>
      <c r="BB2433" s="296" t="str">
        <f t="shared" si="688"/>
        <v/>
      </c>
      <c r="BC2433" t="str">
        <f t="shared" si="681"/>
        <v/>
      </c>
      <c r="BF2433" s="332">
        <v>44977</v>
      </c>
      <c r="BG2433" s="2" t="s">
        <v>115</v>
      </c>
      <c r="BH2433" s="2" t="s">
        <v>116</v>
      </c>
      <c r="BI2433" s="323">
        <v>45200</v>
      </c>
      <c r="BJ2433" s="323">
        <v>45291</v>
      </c>
      <c r="BK2433" s="324">
        <v>2209</v>
      </c>
      <c r="BL2433" s="325">
        <v>175.19</v>
      </c>
      <c r="BM2433" s="274">
        <f t="shared" si="682"/>
        <v>0.99045000000000005</v>
      </c>
      <c r="BN2433" s="326">
        <f t="shared" si="689"/>
        <v>176.87919632490281</v>
      </c>
      <c r="BO2433" s="296">
        <f t="shared" si="690"/>
        <v>176.87919632490281</v>
      </c>
      <c r="BP2433">
        <f t="shared" si="683"/>
        <v>1</v>
      </c>
      <c r="BR2433" s="332">
        <v>44945</v>
      </c>
      <c r="BS2433" s="2" t="s">
        <v>108</v>
      </c>
      <c r="BT2433" s="2" t="s">
        <v>135</v>
      </c>
      <c r="BU2433" s="323">
        <v>45658</v>
      </c>
      <c r="BV2433" s="323">
        <v>46022</v>
      </c>
      <c r="BW2433" s="324">
        <v>8760</v>
      </c>
      <c r="BX2433" s="325">
        <v>143.6</v>
      </c>
      <c r="BY2433" s="274">
        <f t="shared" si="684"/>
        <v>0.99614999999999998</v>
      </c>
      <c r="BZ2433" s="326">
        <f t="shared" si="691"/>
        <v>144.15499673743915</v>
      </c>
      <c r="CA2433" s="296" t="str">
        <f t="shared" si="692"/>
        <v/>
      </c>
    </row>
    <row r="2434" spans="34:79" x14ac:dyDescent="0.25">
      <c r="AH2434" s="332">
        <v>44585</v>
      </c>
      <c r="AI2434" s="2" t="s">
        <v>108</v>
      </c>
      <c r="AJ2434" s="2" t="s">
        <v>135</v>
      </c>
      <c r="AK2434" s="323">
        <v>45658</v>
      </c>
      <c r="AL2434" s="323">
        <v>46022</v>
      </c>
      <c r="AM2434" s="324">
        <v>8760</v>
      </c>
      <c r="AN2434" s="325">
        <v>87.75</v>
      </c>
      <c r="AO2434" s="274">
        <f t="shared" si="679"/>
        <v>1.0401800000000001</v>
      </c>
      <c r="AP2434" s="326">
        <f t="shared" si="685"/>
        <v>84.360399161683546</v>
      </c>
      <c r="AQ2434" s="296" t="str">
        <f t="shared" si="686"/>
        <v/>
      </c>
      <c r="AS2434" s="332">
        <v>44615</v>
      </c>
      <c r="AT2434" s="2" t="s">
        <v>115</v>
      </c>
      <c r="AU2434" s="2" t="s">
        <v>110</v>
      </c>
      <c r="AV2434" s="323">
        <v>44927</v>
      </c>
      <c r="AW2434" s="323">
        <v>45016</v>
      </c>
      <c r="AX2434" s="324">
        <v>2159</v>
      </c>
      <c r="AY2434" s="325">
        <v>212.15</v>
      </c>
      <c r="AZ2434" s="274">
        <f t="shared" si="680"/>
        <v>1.0461100000000001</v>
      </c>
      <c r="BA2434" s="326">
        <f t="shared" si="687"/>
        <v>202.79894083796157</v>
      </c>
      <c r="BB2434" s="296" t="str">
        <f t="shared" si="688"/>
        <v/>
      </c>
      <c r="BC2434" t="str">
        <f t="shared" si="681"/>
        <v/>
      </c>
      <c r="BF2434" s="332">
        <v>44977</v>
      </c>
      <c r="BG2434" s="2" t="s">
        <v>115</v>
      </c>
      <c r="BH2434" s="2" t="s">
        <v>111</v>
      </c>
      <c r="BI2434" s="323">
        <v>45292</v>
      </c>
      <c r="BJ2434" s="323">
        <v>45382</v>
      </c>
      <c r="BK2434" s="324">
        <v>2183</v>
      </c>
      <c r="BL2434" s="325">
        <v>179.11</v>
      </c>
      <c r="BM2434" s="274">
        <f t="shared" si="682"/>
        <v>0.99045000000000005</v>
      </c>
      <c r="BN2434" s="326">
        <f t="shared" si="689"/>
        <v>180.83699328588017</v>
      </c>
      <c r="BO2434" s="296">
        <f t="shared" si="690"/>
        <v>180.83699328588017</v>
      </c>
      <c r="BP2434">
        <f t="shared" si="683"/>
        <v>1</v>
      </c>
      <c r="BR2434" s="332">
        <v>44945</v>
      </c>
      <c r="BS2434" s="2" t="s">
        <v>108</v>
      </c>
      <c r="BT2434" s="2" t="s">
        <v>138</v>
      </c>
      <c r="BU2434" s="323">
        <v>46023</v>
      </c>
      <c r="BV2434" s="323">
        <v>46387</v>
      </c>
      <c r="BW2434" s="324">
        <v>8760</v>
      </c>
      <c r="BX2434" s="325">
        <v>123.25</v>
      </c>
      <c r="BY2434" s="274">
        <f t="shared" si="684"/>
        <v>0.99614999999999998</v>
      </c>
      <c r="BZ2434" s="326">
        <f t="shared" si="691"/>
        <v>123.72634643377002</v>
      </c>
      <c r="CA2434" s="296" t="str">
        <f t="shared" si="692"/>
        <v/>
      </c>
    </row>
    <row r="2435" spans="34:79" x14ac:dyDescent="0.25">
      <c r="AH2435" s="332">
        <v>44585</v>
      </c>
      <c r="AI2435" s="2" t="s">
        <v>108</v>
      </c>
      <c r="AJ2435" s="2" t="s">
        <v>138</v>
      </c>
      <c r="AK2435" s="323">
        <v>46023</v>
      </c>
      <c r="AL2435" s="323">
        <v>46387</v>
      </c>
      <c r="AM2435" s="324">
        <v>8760</v>
      </c>
      <c r="AN2435" s="325">
        <v>84.4</v>
      </c>
      <c r="AO2435" s="274">
        <f t="shared" si="679"/>
        <v>1.0401800000000001</v>
      </c>
      <c r="AP2435" s="326">
        <f t="shared" si="685"/>
        <v>81.139802726451194</v>
      </c>
      <c r="AQ2435" s="296" t="str">
        <f t="shared" si="686"/>
        <v/>
      </c>
      <c r="AS2435" s="332">
        <v>44615</v>
      </c>
      <c r="AT2435" s="2" t="s">
        <v>115</v>
      </c>
      <c r="AU2435" s="2" t="s">
        <v>134</v>
      </c>
      <c r="AV2435" s="323">
        <v>45017</v>
      </c>
      <c r="AW2435" s="323">
        <v>45107</v>
      </c>
      <c r="AX2435" s="324">
        <v>2184</v>
      </c>
      <c r="AY2435" s="325">
        <v>129.27000000000001</v>
      </c>
      <c r="AZ2435" s="274">
        <f t="shared" si="680"/>
        <v>1.0461100000000001</v>
      </c>
      <c r="BA2435" s="326">
        <f t="shared" si="687"/>
        <v>123.57209088910344</v>
      </c>
      <c r="BB2435" s="296" t="str">
        <f t="shared" si="688"/>
        <v/>
      </c>
      <c r="BC2435" t="str">
        <f t="shared" si="681"/>
        <v/>
      </c>
      <c r="BF2435" s="332">
        <v>44977</v>
      </c>
      <c r="BG2435" s="2" t="s">
        <v>115</v>
      </c>
      <c r="BH2435" s="2" t="s">
        <v>117</v>
      </c>
      <c r="BI2435" s="323">
        <v>45383</v>
      </c>
      <c r="BJ2435" s="323">
        <v>45473</v>
      </c>
      <c r="BK2435" s="324">
        <v>2184</v>
      </c>
      <c r="BL2435" s="325">
        <v>137.91999999999999</v>
      </c>
      <c r="BM2435" s="274">
        <f t="shared" si="682"/>
        <v>0.99045000000000005</v>
      </c>
      <c r="BN2435" s="326">
        <f t="shared" si="689"/>
        <v>139.24983593316168</v>
      </c>
      <c r="BO2435" s="296">
        <f t="shared" si="690"/>
        <v>139.24983593316168</v>
      </c>
      <c r="BP2435">
        <f t="shared" si="683"/>
        <v>1</v>
      </c>
      <c r="BR2435" s="332">
        <v>44945</v>
      </c>
      <c r="BS2435" s="2" t="s">
        <v>108</v>
      </c>
      <c r="BT2435" s="2" t="s">
        <v>141</v>
      </c>
      <c r="BU2435" s="323">
        <v>46388</v>
      </c>
      <c r="BV2435" s="323">
        <v>46752</v>
      </c>
      <c r="BW2435" s="324">
        <v>8760</v>
      </c>
      <c r="BX2435" s="325">
        <v>117.5</v>
      </c>
      <c r="BY2435" s="274">
        <f t="shared" si="684"/>
        <v>0.99614999999999998</v>
      </c>
      <c r="BZ2435" s="326">
        <f t="shared" si="691"/>
        <v>117.95412337499373</v>
      </c>
      <c r="CA2435" s="296" t="str">
        <f t="shared" si="692"/>
        <v/>
      </c>
    </row>
    <row r="2436" spans="34:79" x14ac:dyDescent="0.25">
      <c r="AH2436" s="332">
        <v>44585</v>
      </c>
      <c r="AI2436" s="2" t="s">
        <v>108</v>
      </c>
      <c r="AJ2436" s="2" t="s">
        <v>141</v>
      </c>
      <c r="AK2436" s="323">
        <v>46388</v>
      </c>
      <c r="AL2436" s="323">
        <v>46752</v>
      </c>
      <c r="AM2436" s="324">
        <v>8760</v>
      </c>
      <c r="AN2436" s="325">
        <v>83.11</v>
      </c>
      <c r="AO2436" s="274">
        <f t="shared" si="679"/>
        <v>1.0401800000000001</v>
      </c>
      <c r="AP2436" s="326">
        <f t="shared" si="685"/>
        <v>79.899632755869163</v>
      </c>
      <c r="AQ2436" s="296" t="str">
        <f t="shared" si="686"/>
        <v/>
      </c>
      <c r="AS2436" s="332">
        <v>44615</v>
      </c>
      <c r="AT2436" s="2" t="s">
        <v>115</v>
      </c>
      <c r="AU2436" s="2" t="s">
        <v>137</v>
      </c>
      <c r="AV2436" s="323">
        <v>45108</v>
      </c>
      <c r="AW2436" s="323">
        <v>45199</v>
      </c>
      <c r="AX2436" s="324">
        <v>2208</v>
      </c>
      <c r="AY2436" s="325">
        <v>130.5</v>
      </c>
      <c r="AZ2436" s="274">
        <f t="shared" si="680"/>
        <v>1.0461100000000001</v>
      </c>
      <c r="BA2436" s="326">
        <f t="shared" si="687"/>
        <v>124.74787546242746</v>
      </c>
      <c r="BB2436" s="296" t="str">
        <f t="shared" si="688"/>
        <v/>
      </c>
      <c r="BC2436" t="str">
        <f t="shared" si="681"/>
        <v/>
      </c>
      <c r="BF2436" s="332">
        <v>44977</v>
      </c>
      <c r="BG2436" s="2" t="s">
        <v>115</v>
      </c>
      <c r="BH2436" s="2" t="s">
        <v>118</v>
      </c>
      <c r="BI2436" s="323">
        <v>45474</v>
      </c>
      <c r="BJ2436" s="323">
        <v>45565</v>
      </c>
      <c r="BK2436" s="324">
        <v>2208</v>
      </c>
      <c r="BL2436" s="325">
        <v>140.37</v>
      </c>
      <c r="BM2436" s="274">
        <f t="shared" si="682"/>
        <v>0.99045000000000005</v>
      </c>
      <c r="BN2436" s="326">
        <f t="shared" si="689"/>
        <v>141.72345903377251</v>
      </c>
      <c r="BO2436" s="296">
        <f t="shared" si="690"/>
        <v>141.72345903377251</v>
      </c>
      <c r="BP2436">
        <f t="shared" si="683"/>
        <v>1</v>
      </c>
      <c r="BR2436" s="332">
        <v>44945</v>
      </c>
      <c r="BS2436" s="2" t="s">
        <v>108</v>
      </c>
      <c r="BT2436" s="2" t="s">
        <v>143</v>
      </c>
      <c r="BU2436" s="323">
        <v>46753</v>
      </c>
      <c r="BV2436" s="323">
        <v>47118</v>
      </c>
      <c r="BW2436" s="324">
        <v>8784</v>
      </c>
      <c r="BX2436" s="325">
        <v>112.08</v>
      </c>
      <c r="BY2436" s="274">
        <f t="shared" si="684"/>
        <v>0.99614999999999998</v>
      </c>
      <c r="BZ2436" s="326">
        <f t="shared" si="691"/>
        <v>112.5131757265472</v>
      </c>
      <c r="CA2436" s="296" t="str">
        <f t="shared" si="692"/>
        <v/>
      </c>
    </row>
    <row r="2437" spans="34:79" x14ac:dyDescent="0.25">
      <c r="AH2437" s="332">
        <v>44585</v>
      </c>
      <c r="AI2437" s="2" t="s">
        <v>108</v>
      </c>
      <c r="AJ2437" s="2" t="s">
        <v>143</v>
      </c>
      <c r="AK2437" s="323">
        <v>46753</v>
      </c>
      <c r="AL2437" s="323">
        <v>47118</v>
      </c>
      <c r="AM2437" s="324">
        <v>8784</v>
      </c>
      <c r="AN2437" s="325">
        <v>81.89</v>
      </c>
      <c r="AO2437" s="274">
        <f t="shared" si="679"/>
        <v>1.0401800000000001</v>
      </c>
      <c r="AP2437" s="326">
        <f t="shared" si="685"/>
        <v>78.726758830202456</v>
      </c>
      <c r="AQ2437" s="296" t="str">
        <f t="shared" si="686"/>
        <v/>
      </c>
      <c r="AS2437" s="332">
        <v>44615</v>
      </c>
      <c r="AT2437" s="2" t="s">
        <v>115</v>
      </c>
      <c r="AU2437" s="2" t="s">
        <v>116</v>
      </c>
      <c r="AV2437" s="323">
        <v>45200</v>
      </c>
      <c r="AW2437" s="323">
        <v>45291</v>
      </c>
      <c r="AX2437" s="324">
        <v>2209</v>
      </c>
      <c r="AY2437" s="325">
        <v>154.74</v>
      </c>
      <c r="AZ2437" s="274">
        <f t="shared" si="680"/>
        <v>1.0461100000000001</v>
      </c>
      <c r="BA2437" s="326">
        <f t="shared" si="687"/>
        <v>147.91943485866688</v>
      </c>
      <c r="BB2437" s="296" t="str">
        <f t="shared" si="688"/>
        <v/>
      </c>
      <c r="BC2437">
        <f t="shared" si="681"/>
        <v>1</v>
      </c>
      <c r="BF2437" s="332">
        <v>44977</v>
      </c>
      <c r="BG2437" s="2" t="s">
        <v>115</v>
      </c>
      <c r="BH2437" s="2" t="s">
        <v>140</v>
      </c>
      <c r="BI2437" s="323">
        <v>45566</v>
      </c>
      <c r="BJ2437" s="323">
        <v>45657</v>
      </c>
      <c r="BK2437" s="324">
        <v>2209</v>
      </c>
      <c r="BL2437" s="325">
        <v>175.25</v>
      </c>
      <c r="BM2437" s="274">
        <f t="shared" si="682"/>
        <v>0.99045000000000005</v>
      </c>
      <c r="BN2437" s="326">
        <f t="shared" si="689"/>
        <v>176.93977484981573</v>
      </c>
      <c r="BO2437" s="296" t="str">
        <f t="shared" si="690"/>
        <v/>
      </c>
      <c r="BP2437" t="str">
        <f t="shared" si="683"/>
        <v/>
      </c>
      <c r="BR2437" s="332">
        <v>44945</v>
      </c>
      <c r="BS2437" s="2" t="s">
        <v>108</v>
      </c>
      <c r="BT2437" s="2" t="s">
        <v>146</v>
      </c>
      <c r="BU2437" s="323">
        <v>47119</v>
      </c>
      <c r="BV2437" s="323">
        <v>47483</v>
      </c>
      <c r="BW2437" s="324">
        <v>8760</v>
      </c>
      <c r="BX2437" s="325">
        <v>110.93</v>
      </c>
      <c r="BY2437" s="274">
        <f t="shared" si="684"/>
        <v>0.99614999999999998</v>
      </c>
      <c r="BZ2437" s="326">
        <f t="shared" si="691"/>
        <v>111.35873111479196</v>
      </c>
      <c r="CA2437" s="296" t="str">
        <f t="shared" si="692"/>
        <v/>
      </c>
    </row>
    <row r="2438" spans="34:79" x14ac:dyDescent="0.25">
      <c r="AH2438" s="332">
        <v>44585</v>
      </c>
      <c r="AI2438" s="2" t="s">
        <v>108</v>
      </c>
      <c r="AJ2438" s="2" t="s">
        <v>146</v>
      </c>
      <c r="AK2438" s="323">
        <v>47119</v>
      </c>
      <c r="AL2438" s="323">
        <v>47483</v>
      </c>
      <c r="AM2438" s="324">
        <v>8760</v>
      </c>
      <c r="AN2438" s="325">
        <v>81.42</v>
      </c>
      <c r="AO2438" s="274">
        <f t="shared" si="679"/>
        <v>1.0401800000000001</v>
      </c>
      <c r="AP2438" s="326">
        <f t="shared" si="685"/>
        <v>78.274913957199715</v>
      </c>
      <c r="AQ2438" s="296" t="str">
        <f t="shared" si="686"/>
        <v/>
      </c>
      <c r="AS2438" s="332">
        <v>44615</v>
      </c>
      <c r="AT2438" s="2" t="s">
        <v>115</v>
      </c>
      <c r="AU2438" s="2" t="s">
        <v>111</v>
      </c>
      <c r="AV2438" s="323">
        <v>45292</v>
      </c>
      <c r="AW2438" s="323">
        <v>45382</v>
      </c>
      <c r="AX2438" s="324">
        <v>2183</v>
      </c>
      <c r="AY2438" s="325">
        <v>158.5</v>
      </c>
      <c r="AZ2438" s="274">
        <f t="shared" si="680"/>
        <v>1.0461100000000001</v>
      </c>
      <c r="BA2438" s="326">
        <f t="shared" si="687"/>
        <v>151.51370314785251</v>
      </c>
      <c r="BB2438" s="296" t="str">
        <f t="shared" si="688"/>
        <v/>
      </c>
      <c r="BC2438">
        <f t="shared" si="681"/>
        <v>1</v>
      </c>
      <c r="BF2438" s="332">
        <v>44977</v>
      </c>
      <c r="BG2438" s="2" t="s">
        <v>115</v>
      </c>
      <c r="BH2438" s="2" t="s">
        <v>135</v>
      </c>
      <c r="BI2438" s="323">
        <v>45658</v>
      </c>
      <c r="BJ2438" s="323">
        <v>45747</v>
      </c>
      <c r="BK2438" s="324">
        <v>2159</v>
      </c>
      <c r="BL2438" s="325">
        <v>167.96</v>
      </c>
      <c r="BM2438" s="274">
        <f t="shared" si="682"/>
        <v>0.99045000000000005</v>
      </c>
      <c r="BN2438" s="326">
        <f t="shared" si="689"/>
        <v>169.57948407289615</v>
      </c>
      <c r="BO2438" s="296" t="str">
        <f t="shared" si="690"/>
        <v/>
      </c>
      <c r="BP2438" t="str">
        <f t="shared" si="683"/>
        <v/>
      </c>
      <c r="BR2438" s="332">
        <v>44945</v>
      </c>
      <c r="BS2438" s="2" t="s">
        <v>108</v>
      </c>
      <c r="BT2438" s="2" t="s">
        <v>149</v>
      </c>
      <c r="BU2438" s="323">
        <v>47484</v>
      </c>
      <c r="BV2438" s="323">
        <v>47848</v>
      </c>
      <c r="BW2438" s="324">
        <v>8760</v>
      </c>
      <c r="BX2438" s="325">
        <v>112.5</v>
      </c>
      <c r="BY2438" s="274">
        <f t="shared" si="684"/>
        <v>0.99614999999999998</v>
      </c>
      <c r="BZ2438" s="326">
        <f t="shared" si="691"/>
        <v>112.93479897605782</v>
      </c>
      <c r="CA2438" s="296" t="str">
        <f t="shared" si="692"/>
        <v/>
      </c>
    </row>
    <row r="2439" spans="34:79" x14ac:dyDescent="0.25">
      <c r="AH2439" s="332">
        <v>44585</v>
      </c>
      <c r="AI2439" s="2" t="s">
        <v>108</v>
      </c>
      <c r="AJ2439" s="2" t="s">
        <v>149</v>
      </c>
      <c r="AK2439" s="323">
        <v>47484</v>
      </c>
      <c r="AL2439" s="323">
        <v>47848</v>
      </c>
      <c r="AM2439" s="324">
        <v>8760</v>
      </c>
      <c r="AN2439" s="325">
        <v>80.61</v>
      </c>
      <c r="AO2439" s="274">
        <f t="shared" si="679"/>
        <v>1.0401800000000001</v>
      </c>
      <c r="AP2439" s="326">
        <f t="shared" si="685"/>
        <v>77.496202580322631</v>
      </c>
      <c r="AQ2439" s="296" t="str">
        <f t="shared" si="686"/>
        <v/>
      </c>
      <c r="AS2439" s="332">
        <v>44615</v>
      </c>
      <c r="AT2439" s="2" t="s">
        <v>115</v>
      </c>
      <c r="AU2439" s="2" t="s">
        <v>117</v>
      </c>
      <c r="AV2439" s="323">
        <v>45383</v>
      </c>
      <c r="AW2439" s="323">
        <v>45473</v>
      </c>
      <c r="AX2439" s="324">
        <v>2184</v>
      </c>
      <c r="AY2439" s="325">
        <v>99.15</v>
      </c>
      <c r="AZ2439" s="274">
        <f t="shared" si="680"/>
        <v>1.0461100000000001</v>
      </c>
      <c r="BA2439" s="326">
        <f t="shared" si="687"/>
        <v>94.77970767892478</v>
      </c>
      <c r="BB2439" s="296" t="str">
        <f t="shared" si="688"/>
        <v/>
      </c>
      <c r="BC2439">
        <f t="shared" si="681"/>
        <v>1</v>
      </c>
      <c r="BF2439" s="332">
        <v>44977</v>
      </c>
      <c r="BG2439" s="2" t="s">
        <v>115</v>
      </c>
      <c r="BH2439" s="2" t="s">
        <v>145</v>
      </c>
      <c r="BI2439" s="323">
        <v>45748</v>
      </c>
      <c r="BJ2439" s="323">
        <v>45838</v>
      </c>
      <c r="BK2439" s="324">
        <v>2184</v>
      </c>
      <c r="BL2439" s="325">
        <v>104.42</v>
      </c>
      <c r="BM2439" s="274">
        <f t="shared" si="682"/>
        <v>0.99045000000000005</v>
      </c>
      <c r="BN2439" s="326">
        <f t="shared" si="689"/>
        <v>105.42682619011561</v>
      </c>
      <c r="BO2439" s="296" t="str">
        <f t="shared" si="690"/>
        <v/>
      </c>
      <c r="BP2439" t="str">
        <f t="shared" si="683"/>
        <v/>
      </c>
      <c r="BR2439" s="332">
        <v>44945</v>
      </c>
      <c r="BS2439" s="2" t="s">
        <v>108</v>
      </c>
      <c r="BT2439" s="2" t="s">
        <v>153</v>
      </c>
      <c r="BU2439" s="323">
        <v>47849</v>
      </c>
      <c r="BV2439" s="323">
        <v>48213</v>
      </c>
      <c r="BW2439" s="324">
        <v>8760</v>
      </c>
      <c r="BX2439" s="325">
        <v>112.17</v>
      </c>
      <c r="BY2439" s="274">
        <f t="shared" si="684"/>
        <v>0.99614999999999998</v>
      </c>
      <c r="BZ2439" s="326">
        <f t="shared" si="691"/>
        <v>112.60352356572805</v>
      </c>
      <c r="CA2439" s="296" t="str">
        <f t="shared" si="692"/>
        <v/>
      </c>
    </row>
    <row r="2440" spans="34:79" x14ac:dyDescent="0.25">
      <c r="AH2440" s="332">
        <v>44585</v>
      </c>
      <c r="AI2440" s="2" t="s">
        <v>108</v>
      </c>
      <c r="AJ2440" s="2" t="s">
        <v>153</v>
      </c>
      <c r="AK2440" s="323">
        <v>47849</v>
      </c>
      <c r="AL2440" s="323">
        <v>48213</v>
      </c>
      <c r="AM2440" s="324">
        <v>8760</v>
      </c>
      <c r="AN2440" s="325">
        <v>79.75</v>
      </c>
      <c r="AO2440" s="274">
        <f t="shared" si="679"/>
        <v>1.0401800000000001</v>
      </c>
      <c r="AP2440" s="326">
        <f t="shared" si="685"/>
        <v>76.66942259993462</v>
      </c>
      <c r="AQ2440" s="296" t="str">
        <f t="shared" si="686"/>
        <v/>
      </c>
      <c r="AS2440" s="332">
        <v>44615</v>
      </c>
      <c r="AT2440" s="2" t="s">
        <v>115</v>
      </c>
      <c r="AU2440" s="2" t="s">
        <v>118</v>
      </c>
      <c r="AV2440" s="323">
        <v>45474</v>
      </c>
      <c r="AW2440" s="323">
        <v>45565</v>
      </c>
      <c r="AX2440" s="324">
        <v>2208</v>
      </c>
      <c r="AY2440" s="325">
        <v>96.89</v>
      </c>
      <c r="AZ2440" s="274">
        <f t="shared" si="680"/>
        <v>1.0461100000000001</v>
      </c>
      <c r="BA2440" s="326">
        <f t="shared" si="687"/>
        <v>92.61932301574403</v>
      </c>
      <c r="BB2440" s="296" t="str">
        <f t="shared" si="688"/>
        <v/>
      </c>
      <c r="BC2440">
        <f t="shared" si="681"/>
        <v>1</v>
      </c>
      <c r="BF2440" s="332">
        <v>44977</v>
      </c>
      <c r="BG2440" s="2" t="s">
        <v>115</v>
      </c>
      <c r="BH2440" s="2" t="s">
        <v>148</v>
      </c>
      <c r="BI2440" s="323">
        <v>45839</v>
      </c>
      <c r="BJ2440" s="323">
        <v>45930</v>
      </c>
      <c r="BK2440" s="324">
        <v>2208</v>
      </c>
      <c r="BL2440" s="325">
        <v>104.24</v>
      </c>
      <c r="BM2440" s="274">
        <f t="shared" si="682"/>
        <v>0.99045000000000005</v>
      </c>
      <c r="BN2440" s="326">
        <f t="shared" si="689"/>
        <v>105.24509061537684</v>
      </c>
      <c r="BO2440" s="296" t="str">
        <f t="shared" si="690"/>
        <v/>
      </c>
      <c r="BP2440" t="str">
        <f t="shared" si="683"/>
        <v/>
      </c>
      <c r="BR2440" s="332">
        <v>44945</v>
      </c>
      <c r="BS2440" s="2" t="s">
        <v>108</v>
      </c>
      <c r="BT2440" s="2" t="s">
        <v>155</v>
      </c>
      <c r="BU2440" s="323">
        <v>48214</v>
      </c>
      <c r="BV2440" s="323">
        <v>48579</v>
      </c>
      <c r="BW2440" s="324">
        <v>8784</v>
      </c>
      <c r="BX2440" s="325">
        <v>112.52</v>
      </c>
      <c r="BY2440" s="274">
        <f t="shared" si="684"/>
        <v>0.99614999999999998</v>
      </c>
      <c r="BZ2440" s="326">
        <f t="shared" si="691"/>
        <v>112.95487627365357</v>
      </c>
      <c r="CA2440" s="296" t="str">
        <f t="shared" si="692"/>
        <v/>
      </c>
    </row>
    <row r="2441" spans="34:79" x14ac:dyDescent="0.25">
      <c r="AH2441" s="332">
        <v>44585</v>
      </c>
      <c r="AI2441" s="2" t="s">
        <v>108</v>
      </c>
      <c r="AJ2441" s="2" t="s">
        <v>155</v>
      </c>
      <c r="AK2441" s="323">
        <v>48214</v>
      </c>
      <c r="AL2441" s="323">
        <v>48579</v>
      </c>
      <c r="AM2441" s="324">
        <v>8784</v>
      </c>
      <c r="AN2441" s="325">
        <v>78.97</v>
      </c>
      <c r="AO2441" s="274">
        <f t="shared" si="679"/>
        <v>1.0401800000000001</v>
      </c>
      <c r="AP2441" s="326">
        <f t="shared" si="685"/>
        <v>75.919552385164096</v>
      </c>
      <c r="AQ2441" s="296" t="str">
        <f t="shared" si="686"/>
        <v/>
      </c>
      <c r="AS2441" s="332">
        <v>44615</v>
      </c>
      <c r="AT2441" s="2" t="s">
        <v>115</v>
      </c>
      <c r="AU2441" s="2" t="s">
        <v>140</v>
      </c>
      <c r="AV2441" s="323">
        <v>45566</v>
      </c>
      <c r="AW2441" s="323">
        <v>45657</v>
      </c>
      <c r="AX2441" s="324">
        <v>2209</v>
      </c>
      <c r="AY2441" s="325">
        <v>121.21</v>
      </c>
      <c r="AZ2441" s="274">
        <f t="shared" si="680"/>
        <v>1.0461100000000001</v>
      </c>
      <c r="BA2441" s="326">
        <f t="shared" si="687"/>
        <v>115.86735620537036</v>
      </c>
      <c r="BB2441" s="296" t="str">
        <f t="shared" si="688"/>
        <v/>
      </c>
      <c r="BC2441" t="str">
        <f t="shared" si="681"/>
        <v/>
      </c>
      <c r="BF2441" s="332">
        <v>44977</v>
      </c>
      <c r="BG2441" s="2" t="s">
        <v>115</v>
      </c>
      <c r="BH2441" s="2" t="s">
        <v>152</v>
      </c>
      <c r="BI2441" s="323">
        <v>45931</v>
      </c>
      <c r="BJ2441" s="323">
        <v>46022</v>
      </c>
      <c r="BK2441" s="324">
        <v>2209</v>
      </c>
      <c r="BL2441" s="325">
        <v>137.27000000000001</v>
      </c>
      <c r="BM2441" s="274">
        <f t="shared" si="682"/>
        <v>0.99045000000000005</v>
      </c>
      <c r="BN2441" s="326">
        <f t="shared" si="689"/>
        <v>138.59356857993842</v>
      </c>
      <c r="BO2441" s="296" t="str">
        <f t="shared" si="690"/>
        <v/>
      </c>
      <c r="BP2441" t="str">
        <f t="shared" si="683"/>
        <v/>
      </c>
      <c r="BR2441" s="332">
        <v>44945</v>
      </c>
      <c r="BS2441" s="2" t="s">
        <v>108</v>
      </c>
      <c r="BT2441" s="2" t="s">
        <v>158</v>
      </c>
      <c r="BU2441" s="323">
        <v>48580</v>
      </c>
      <c r="BV2441" s="323">
        <v>48944</v>
      </c>
      <c r="BW2441" s="324">
        <v>8760</v>
      </c>
      <c r="BX2441" s="325">
        <v>112.39</v>
      </c>
      <c r="BY2441" s="274">
        <f t="shared" si="684"/>
        <v>0.99614999999999998</v>
      </c>
      <c r="BZ2441" s="326">
        <f t="shared" si="691"/>
        <v>112.82437383928124</v>
      </c>
      <c r="CA2441" s="296" t="str">
        <f t="shared" si="692"/>
        <v/>
      </c>
    </row>
    <row r="2442" spans="34:79" x14ac:dyDescent="0.25">
      <c r="AH2442" s="332">
        <v>44582</v>
      </c>
      <c r="AI2442" s="2" t="s">
        <v>108</v>
      </c>
      <c r="AJ2442" s="2" t="s">
        <v>110</v>
      </c>
      <c r="AK2442" s="323">
        <v>44927</v>
      </c>
      <c r="AL2442" s="323">
        <v>45291</v>
      </c>
      <c r="AM2442" s="324">
        <v>8760</v>
      </c>
      <c r="AN2442" s="325">
        <v>122.63</v>
      </c>
      <c r="AO2442" s="274">
        <f t="shared" si="679"/>
        <v>1.0401800000000001</v>
      </c>
      <c r="AP2442" s="326">
        <f t="shared" si="685"/>
        <v>117.89305697090886</v>
      </c>
      <c r="AQ2442" s="296" t="str">
        <f t="shared" si="686"/>
        <v/>
      </c>
      <c r="AS2442" s="332">
        <v>44614</v>
      </c>
      <c r="AT2442" s="2" t="s">
        <v>115</v>
      </c>
      <c r="AU2442" s="2" t="s">
        <v>201</v>
      </c>
      <c r="AV2442" s="323">
        <v>44652</v>
      </c>
      <c r="AW2442" s="323">
        <v>44742</v>
      </c>
      <c r="AX2442" s="324">
        <v>2184</v>
      </c>
      <c r="AY2442" s="325">
        <v>181.5</v>
      </c>
      <c r="AZ2442" s="274">
        <f t="shared" si="680"/>
        <v>1.0461100000000001</v>
      </c>
      <c r="BA2442" s="326">
        <f t="shared" si="687"/>
        <v>173.49991874659452</v>
      </c>
      <c r="BB2442" s="296" t="str">
        <f t="shared" si="688"/>
        <v/>
      </c>
      <c r="BC2442" t="str">
        <f t="shared" si="681"/>
        <v/>
      </c>
      <c r="BF2442" s="332">
        <v>44974</v>
      </c>
      <c r="BG2442" s="2" t="s">
        <v>115</v>
      </c>
      <c r="BH2442" s="2" t="s">
        <v>134</v>
      </c>
      <c r="BI2442" s="323">
        <v>45017</v>
      </c>
      <c r="BJ2442" s="323">
        <v>45107</v>
      </c>
      <c r="BK2442" s="324">
        <v>2184</v>
      </c>
      <c r="BL2442" s="325">
        <v>128.58000000000001</v>
      </c>
      <c r="BM2442" s="274">
        <f t="shared" si="682"/>
        <v>0.99045000000000005</v>
      </c>
      <c r="BN2442" s="326">
        <f t="shared" si="689"/>
        <v>129.81977888838406</v>
      </c>
      <c r="BO2442" s="296" t="str">
        <f t="shared" si="690"/>
        <v/>
      </c>
      <c r="BP2442" t="str">
        <f t="shared" si="683"/>
        <v/>
      </c>
      <c r="BR2442" s="332">
        <v>44944</v>
      </c>
      <c r="BS2442" s="2" t="s">
        <v>108</v>
      </c>
      <c r="BT2442" s="2" t="s">
        <v>111</v>
      </c>
      <c r="BU2442" s="323">
        <v>45292</v>
      </c>
      <c r="BV2442" s="323">
        <v>45657</v>
      </c>
      <c r="BW2442" s="324">
        <v>8784</v>
      </c>
      <c r="BX2442" s="325">
        <v>175.93</v>
      </c>
      <c r="BY2442" s="274">
        <f t="shared" si="684"/>
        <v>0.99614999999999998</v>
      </c>
      <c r="BZ2442" s="326">
        <f t="shared" si="691"/>
        <v>176.60994830095871</v>
      </c>
      <c r="CA2442" s="296">
        <f t="shared" si="692"/>
        <v>176.60994830095871</v>
      </c>
    </row>
    <row r="2443" spans="34:79" x14ac:dyDescent="0.25">
      <c r="AH2443" s="332">
        <v>44582</v>
      </c>
      <c r="AI2443" s="2" t="s">
        <v>108</v>
      </c>
      <c r="AJ2443" s="2" t="s">
        <v>111</v>
      </c>
      <c r="AK2443" s="323">
        <v>45292</v>
      </c>
      <c r="AL2443" s="323">
        <v>45657</v>
      </c>
      <c r="AM2443" s="324">
        <v>8784</v>
      </c>
      <c r="AN2443" s="325">
        <v>92.13</v>
      </c>
      <c r="AO2443" s="274">
        <f t="shared" si="679"/>
        <v>1.0401800000000001</v>
      </c>
      <c r="AP2443" s="326">
        <f t="shared" si="685"/>
        <v>88.571208829241073</v>
      </c>
      <c r="AQ2443" s="296">
        <f t="shared" si="686"/>
        <v>88.571208829241073</v>
      </c>
      <c r="AS2443" s="332">
        <v>44614</v>
      </c>
      <c r="AT2443" s="2" t="s">
        <v>115</v>
      </c>
      <c r="AU2443" s="2" t="s">
        <v>200</v>
      </c>
      <c r="AV2443" s="323">
        <v>44743</v>
      </c>
      <c r="AW2443" s="323">
        <v>44834</v>
      </c>
      <c r="AX2443" s="324">
        <v>2208</v>
      </c>
      <c r="AY2443" s="325">
        <v>188.95</v>
      </c>
      <c r="AZ2443" s="274">
        <f t="shared" si="680"/>
        <v>1.0461100000000001</v>
      </c>
      <c r="BA2443" s="326">
        <f t="shared" si="687"/>
        <v>180.62154075575225</v>
      </c>
      <c r="BB2443" s="296" t="str">
        <f t="shared" si="688"/>
        <v/>
      </c>
      <c r="BC2443" t="str">
        <f t="shared" si="681"/>
        <v/>
      </c>
      <c r="BF2443" s="332">
        <v>44974</v>
      </c>
      <c r="BG2443" s="2" t="s">
        <v>115</v>
      </c>
      <c r="BH2443" s="2" t="s">
        <v>137</v>
      </c>
      <c r="BI2443" s="323">
        <v>45108</v>
      </c>
      <c r="BJ2443" s="323">
        <v>45199</v>
      </c>
      <c r="BK2443" s="324">
        <v>2208</v>
      </c>
      <c r="BL2443" s="325">
        <v>147.32</v>
      </c>
      <c r="BM2443" s="274">
        <f t="shared" si="682"/>
        <v>0.99045000000000005</v>
      </c>
      <c r="BN2443" s="326">
        <f t="shared" si="689"/>
        <v>148.74047150285222</v>
      </c>
      <c r="BO2443" s="296" t="str">
        <f t="shared" si="690"/>
        <v/>
      </c>
      <c r="BP2443" t="str">
        <f t="shared" si="683"/>
        <v/>
      </c>
      <c r="BR2443" s="332">
        <v>44944</v>
      </c>
      <c r="BS2443" s="2" t="s">
        <v>108</v>
      </c>
      <c r="BT2443" s="2" t="s">
        <v>135</v>
      </c>
      <c r="BU2443" s="323">
        <v>45658</v>
      </c>
      <c r="BV2443" s="323">
        <v>46022</v>
      </c>
      <c r="BW2443" s="324">
        <v>8760</v>
      </c>
      <c r="BX2443" s="325">
        <v>144.43</v>
      </c>
      <c r="BY2443" s="274">
        <f t="shared" si="684"/>
        <v>0.99614999999999998</v>
      </c>
      <c r="BZ2443" s="326">
        <f t="shared" si="691"/>
        <v>144.98820458766252</v>
      </c>
      <c r="CA2443" s="296" t="str">
        <f t="shared" si="692"/>
        <v/>
      </c>
    </row>
    <row r="2444" spans="34:79" x14ac:dyDescent="0.25">
      <c r="AH2444" s="332">
        <v>44582</v>
      </c>
      <c r="AI2444" s="2" t="s">
        <v>108</v>
      </c>
      <c r="AJ2444" s="2" t="s">
        <v>135</v>
      </c>
      <c r="AK2444" s="323">
        <v>45658</v>
      </c>
      <c r="AL2444" s="323">
        <v>46022</v>
      </c>
      <c r="AM2444" s="324">
        <v>8760</v>
      </c>
      <c r="AN2444" s="325">
        <v>87</v>
      </c>
      <c r="AO2444" s="274">
        <f t="shared" si="679"/>
        <v>1.0401800000000001</v>
      </c>
      <c r="AP2444" s="326">
        <f t="shared" si="685"/>
        <v>83.63937010901958</v>
      </c>
      <c r="AQ2444" s="296" t="str">
        <f t="shared" si="686"/>
        <v/>
      </c>
      <c r="AS2444" s="332">
        <v>44614</v>
      </c>
      <c r="AT2444" s="2" t="s">
        <v>115</v>
      </c>
      <c r="AU2444" s="2" t="s">
        <v>186</v>
      </c>
      <c r="AV2444" s="323">
        <v>44835</v>
      </c>
      <c r="AW2444" s="323">
        <v>44926</v>
      </c>
      <c r="AX2444" s="324">
        <v>2209</v>
      </c>
      <c r="AY2444" s="325">
        <v>196</v>
      </c>
      <c r="AZ2444" s="274">
        <f t="shared" si="680"/>
        <v>1.0461100000000001</v>
      </c>
      <c r="BA2444" s="326">
        <f t="shared" si="687"/>
        <v>187.36079379797533</v>
      </c>
      <c r="BB2444" s="296" t="str">
        <f t="shared" si="688"/>
        <v/>
      </c>
      <c r="BC2444" t="str">
        <f t="shared" si="681"/>
        <v/>
      </c>
      <c r="BF2444" s="332">
        <v>44974</v>
      </c>
      <c r="BG2444" s="2" t="s">
        <v>115</v>
      </c>
      <c r="BH2444" s="2" t="s">
        <v>116</v>
      </c>
      <c r="BI2444" s="323">
        <v>45200</v>
      </c>
      <c r="BJ2444" s="323">
        <v>45291</v>
      </c>
      <c r="BK2444" s="324">
        <v>2209</v>
      </c>
      <c r="BL2444" s="325">
        <v>177.26</v>
      </c>
      <c r="BM2444" s="274">
        <f t="shared" si="682"/>
        <v>0.99045000000000005</v>
      </c>
      <c r="BN2444" s="326">
        <f t="shared" si="689"/>
        <v>178.96915543439849</v>
      </c>
      <c r="BO2444" s="296">
        <f t="shared" si="690"/>
        <v>178.96915543439849</v>
      </c>
      <c r="BP2444">
        <f t="shared" si="683"/>
        <v>1</v>
      </c>
      <c r="BR2444" s="332">
        <v>44944</v>
      </c>
      <c r="BS2444" s="2" t="s">
        <v>108</v>
      </c>
      <c r="BT2444" s="2" t="s">
        <v>138</v>
      </c>
      <c r="BU2444" s="323">
        <v>46023</v>
      </c>
      <c r="BV2444" s="323">
        <v>46387</v>
      </c>
      <c r="BW2444" s="324">
        <v>8760</v>
      </c>
      <c r="BX2444" s="325">
        <v>124.25</v>
      </c>
      <c r="BY2444" s="274">
        <f t="shared" si="684"/>
        <v>0.99614999999999998</v>
      </c>
      <c r="BZ2444" s="326">
        <f t="shared" si="691"/>
        <v>124.73021131355719</v>
      </c>
      <c r="CA2444" s="296" t="str">
        <f t="shared" si="692"/>
        <v/>
      </c>
    </row>
    <row r="2445" spans="34:79" x14ac:dyDescent="0.25">
      <c r="AH2445" s="332">
        <v>44582</v>
      </c>
      <c r="AI2445" s="2" t="s">
        <v>108</v>
      </c>
      <c r="AJ2445" s="2" t="s">
        <v>138</v>
      </c>
      <c r="AK2445" s="323">
        <v>46023</v>
      </c>
      <c r="AL2445" s="323">
        <v>46387</v>
      </c>
      <c r="AM2445" s="324">
        <v>8760</v>
      </c>
      <c r="AN2445" s="325">
        <v>84.38</v>
      </c>
      <c r="AO2445" s="274">
        <f t="shared" si="679"/>
        <v>1.0401800000000001</v>
      </c>
      <c r="AP2445" s="326">
        <f t="shared" si="685"/>
        <v>81.120575285046812</v>
      </c>
      <c r="AQ2445" s="296" t="str">
        <f t="shared" si="686"/>
        <v/>
      </c>
      <c r="AS2445" s="332">
        <v>44614</v>
      </c>
      <c r="AT2445" s="2" t="s">
        <v>115</v>
      </c>
      <c r="AU2445" s="2" t="s">
        <v>110</v>
      </c>
      <c r="AV2445" s="323">
        <v>44927</v>
      </c>
      <c r="AW2445" s="323">
        <v>45016</v>
      </c>
      <c r="AX2445" s="324">
        <v>2159</v>
      </c>
      <c r="AY2445" s="325">
        <v>192.04</v>
      </c>
      <c r="AZ2445" s="274">
        <f t="shared" si="680"/>
        <v>1.0461100000000001</v>
      </c>
      <c r="BA2445" s="326">
        <f t="shared" si="687"/>
        <v>183.57534102532236</v>
      </c>
      <c r="BB2445" s="296" t="str">
        <f t="shared" si="688"/>
        <v/>
      </c>
      <c r="BC2445" t="str">
        <f t="shared" si="681"/>
        <v/>
      </c>
      <c r="BF2445" s="332">
        <v>44974</v>
      </c>
      <c r="BG2445" s="2" t="s">
        <v>115</v>
      </c>
      <c r="BH2445" s="2" t="s">
        <v>111</v>
      </c>
      <c r="BI2445" s="323">
        <v>45292</v>
      </c>
      <c r="BJ2445" s="323">
        <v>45382</v>
      </c>
      <c r="BK2445" s="324">
        <v>2183</v>
      </c>
      <c r="BL2445" s="325">
        <v>180.06</v>
      </c>
      <c r="BM2445" s="274">
        <f t="shared" si="682"/>
        <v>0.99045000000000005</v>
      </c>
      <c r="BN2445" s="326">
        <f t="shared" si="689"/>
        <v>181.79615326366803</v>
      </c>
      <c r="BO2445" s="296">
        <f t="shared" si="690"/>
        <v>181.79615326366803</v>
      </c>
      <c r="BP2445">
        <f t="shared" si="683"/>
        <v>1</v>
      </c>
      <c r="BR2445" s="332">
        <v>44944</v>
      </c>
      <c r="BS2445" s="2" t="s">
        <v>108</v>
      </c>
      <c r="BT2445" s="2" t="s">
        <v>141</v>
      </c>
      <c r="BU2445" s="323">
        <v>46388</v>
      </c>
      <c r="BV2445" s="323">
        <v>46752</v>
      </c>
      <c r="BW2445" s="324">
        <v>8760</v>
      </c>
      <c r="BX2445" s="325">
        <v>119.2</v>
      </c>
      <c r="BY2445" s="274">
        <f t="shared" si="684"/>
        <v>0.99614999999999998</v>
      </c>
      <c r="BZ2445" s="326">
        <f t="shared" si="691"/>
        <v>119.66069367063194</v>
      </c>
      <c r="CA2445" s="296" t="str">
        <f t="shared" si="692"/>
        <v/>
      </c>
    </row>
    <row r="2446" spans="34:79" x14ac:dyDescent="0.25">
      <c r="AH2446" s="332">
        <v>44582</v>
      </c>
      <c r="AI2446" s="2" t="s">
        <v>108</v>
      </c>
      <c r="AJ2446" s="2" t="s">
        <v>141</v>
      </c>
      <c r="AK2446" s="323">
        <v>46388</v>
      </c>
      <c r="AL2446" s="323">
        <v>46752</v>
      </c>
      <c r="AM2446" s="324">
        <v>8760</v>
      </c>
      <c r="AN2446" s="325">
        <v>83.09</v>
      </c>
      <c r="AO2446" s="274">
        <f t="shared" si="679"/>
        <v>1.0401800000000001</v>
      </c>
      <c r="AP2446" s="326">
        <f t="shared" si="685"/>
        <v>79.880405314464795</v>
      </c>
      <c r="AQ2446" s="296" t="str">
        <f t="shared" si="686"/>
        <v/>
      </c>
      <c r="AS2446" s="332">
        <v>44614</v>
      </c>
      <c r="AT2446" s="2" t="s">
        <v>115</v>
      </c>
      <c r="AU2446" s="2" t="s">
        <v>134</v>
      </c>
      <c r="AV2446" s="323">
        <v>45017</v>
      </c>
      <c r="AW2446" s="323">
        <v>45107</v>
      </c>
      <c r="AX2446" s="324">
        <v>2184</v>
      </c>
      <c r="AY2446" s="325">
        <v>124.54</v>
      </c>
      <c r="AZ2446" s="274">
        <f t="shared" si="680"/>
        <v>1.0461100000000001</v>
      </c>
      <c r="BA2446" s="326">
        <f t="shared" si="687"/>
        <v>119.05057785510128</v>
      </c>
      <c r="BB2446" s="296" t="str">
        <f t="shared" si="688"/>
        <v/>
      </c>
      <c r="BC2446" t="str">
        <f t="shared" si="681"/>
        <v/>
      </c>
      <c r="BF2446" s="332">
        <v>44974</v>
      </c>
      <c r="BG2446" s="2" t="s">
        <v>115</v>
      </c>
      <c r="BH2446" s="2" t="s">
        <v>117</v>
      </c>
      <c r="BI2446" s="323">
        <v>45383</v>
      </c>
      <c r="BJ2446" s="323">
        <v>45473</v>
      </c>
      <c r="BK2446" s="324">
        <v>2184</v>
      </c>
      <c r="BL2446" s="325">
        <v>137.37</v>
      </c>
      <c r="BM2446" s="274">
        <f t="shared" si="682"/>
        <v>0.99045000000000005</v>
      </c>
      <c r="BN2446" s="326">
        <f t="shared" si="689"/>
        <v>138.69453278812659</v>
      </c>
      <c r="BO2446" s="296">
        <f t="shared" si="690"/>
        <v>138.69453278812659</v>
      </c>
      <c r="BP2446">
        <f t="shared" si="683"/>
        <v>1</v>
      </c>
      <c r="BR2446" s="332">
        <v>44944</v>
      </c>
      <c r="BS2446" s="2" t="s">
        <v>108</v>
      </c>
      <c r="BT2446" s="2" t="s">
        <v>143</v>
      </c>
      <c r="BU2446" s="323">
        <v>46753</v>
      </c>
      <c r="BV2446" s="323">
        <v>47118</v>
      </c>
      <c r="BW2446" s="324">
        <v>8784</v>
      </c>
      <c r="BX2446" s="325">
        <v>113.78</v>
      </c>
      <c r="BY2446" s="274">
        <f t="shared" si="684"/>
        <v>0.99614999999999998</v>
      </c>
      <c r="BZ2446" s="326">
        <f t="shared" si="691"/>
        <v>114.21974602218542</v>
      </c>
      <c r="CA2446" s="296" t="str">
        <f t="shared" si="692"/>
        <v/>
      </c>
    </row>
    <row r="2447" spans="34:79" x14ac:dyDescent="0.25">
      <c r="AH2447" s="332">
        <v>44582</v>
      </c>
      <c r="AI2447" s="2" t="s">
        <v>108</v>
      </c>
      <c r="AJ2447" s="2" t="s">
        <v>143</v>
      </c>
      <c r="AK2447" s="323">
        <v>46753</v>
      </c>
      <c r="AL2447" s="323">
        <v>47118</v>
      </c>
      <c r="AM2447" s="324">
        <v>8784</v>
      </c>
      <c r="AN2447" s="325">
        <v>81.87</v>
      </c>
      <c r="AO2447" s="274">
        <f t="shared" si="679"/>
        <v>1.0401800000000001</v>
      </c>
      <c r="AP2447" s="326">
        <f t="shared" si="685"/>
        <v>78.707531388798088</v>
      </c>
      <c r="AQ2447" s="296" t="str">
        <f t="shared" si="686"/>
        <v/>
      </c>
      <c r="AS2447" s="332">
        <v>44614</v>
      </c>
      <c r="AT2447" s="2" t="s">
        <v>115</v>
      </c>
      <c r="AU2447" s="2" t="s">
        <v>137</v>
      </c>
      <c r="AV2447" s="323">
        <v>45108</v>
      </c>
      <c r="AW2447" s="323">
        <v>45199</v>
      </c>
      <c r="AX2447" s="324">
        <v>2208</v>
      </c>
      <c r="AY2447" s="325">
        <v>127.03</v>
      </c>
      <c r="AZ2447" s="274">
        <f t="shared" si="680"/>
        <v>1.0461100000000001</v>
      </c>
      <c r="BA2447" s="326">
        <f t="shared" si="687"/>
        <v>121.43082467426943</v>
      </c>
      <c r="BB2447" s="296" t="str">
        <f t="shared" si="688"/>
        <v/>
      </c>
      <c r="BC2447" t="str">
        <f t="shared" si="681"/>
        <v/>
      </c>
      <c r="BF2447" s="332">
        <v>44974</v>
      </c>
      <c r="BG2447" s="2" t="s">
        <v>115</v>
      </c>
      <c r="BH2447" s="2" t="s">
        <v>118</v>
      </c>
      <c r="BI2447" s="323">
        <v>45474</v>
      </c>
      <c r="BJ2447" s="323">
        <v>45565</v>
      </c>
      <c r="BK2447" s="324">
        <v>2208</v>
      </c>
      <c r="BL2447" s="325">
        <v>140.07</v>
      </c>
      <c r="BM2447" s="274">
        <f t="shared" si="682"/>
        <v>0.99045000000000005</v>
      </c>
      <c r="BN2447" s="326">
        <f t="shared" si="689"/>
        <v>141.42056640920791</v>
      </c>
      <c r="BO2447" s="296">
        <f t="shared" si="690"/>
        <v>141.42056640920791</v>
      </c>
      <c r="BP2447">
        <f t="shared" si="683"/>
        <v>1</v>
      </c>
      <c r="BR2447" s="332">
        <v>44944</v>
      </c>
      <c r="BS2447" s="2" t="s">
        <v>108</v>
      </c>
      <c r="BT2447" s="2" t="s">
        <v>146</v>
      </c>
      <c r="BU2447" s="323">
        <v>47119</v>
      </c>
      <c r="BV2447" s="323">
        <v>47483</v>
      </c>
      <c r="BW2447" s="324">
        <v>8760</v>
      </c>
      <c r="BX2447" s="325">
        <v>112.63</v>
      </c>
      <c r="BY2447" s="274">
        <f t="shared" si="684"/>
        <v>0.99614999999999998</v>
      </c>
      <c r="BZ2447" s="326">
        <f t="shared" si="691"/>
        <v>113.06530141043015</v>
      </c>
      <c r="CA2447" s="296" t="str">
        <f t="shared" si="692"/>
        <v/>
      </c>
    </row>
    <row r="2448" spans="34:79" x14ac:dyDescent="0.25">
      <c r="AH2448" s="332">
        <v>44582</v>
      </c>
      <c r="AI2448" s="2" t="s">
        <v>108</v>
      </c>
      <c r="AJ2448" s="2" t="s">
        <v>146</v>
      </c>
      <c r="AK2448" s="323">
        <v>47119</v>
      </c>
      <c r="AL2448" s="323">
        <v>47483</v>
      </c>
      <c r="AM2448" s="324">
        <v>8760</v>
      </c>
      <c r="AN2448" s="325">
        <v>81.400000000000006</v>
      </c>
      <c r="AO2448" s="274">
        <f t="shared" si="679"/>
        <v>1.0401800000000001</v>
      </c>
      <c r="AP2448" s="326">
        <f t="shared" si="685"/>
        <v>78.255686515795347</v>
      </c>
      <c r="AQ2448" s="296" t="str">
        <f t="shared" si="686"/>
        <v/>
      </c>
      <c r="AS2448" s="332">
        <v>44614</v>
      </c>
      <c r="AT2448" s="2" t="s">
        <v>115</v>
      </c>
      <c r="AU2448" s="2" t="s">
        <v>116</v>
      </c>
      <c r="AV2448" s="323">
        <v>45200</v>
      </c>
      <c r="AW2448" s="323">
        <v>45291</v>
      </c>
      <c r="AX2448" s="324">
        <v>2209</v>
      </c>
      <c r="AY2448" s="325">
        <v>149.04</v>
      </c>
      <c r="AZ2448" s="274">
        <f t="shared" si="680"/>
        <v>1.0461100000000001</v>
      </c>
      <c r="BA2448" s="326">
        <f t="shared" si="687"/>
        <v>142.47067707984817</v>
      </c>
      <c r="BB2448" s="296" t="str">
        <f t="shared" si="688"/>
        <v/>
      </c>
      <c r="BC2448">
        <f t="shared" si="681"/>
        <v>1</v>
      </c>
      <c r="BF2448" s="332">
        <v>44974</v>
      </c>
      <c r="BG2448" s="2" t="s">
        <v>115</v>
      </c>
      <c r="BH2448" s="2" t="s">
        <v>140</v>
      </c>
      <c r="BI2448" s="323">
        <v>45566</v>
      </c>
      <c r="BJ2448" s="323">
        <v>45657</v>
      </c>
      <c r="BK2448" s="324">
        <v>2209</v>
      </c>
      <c r="BL2448" s="325">
        <v>179.3</v>
      </c>
      <c r="BM2448" s="274">
        <f t="shared" si="682"/>
        <v>0.99045000000000005</v>
      </c>
      <c r="BN2448" s="326">
        <f t="shared" si="689"/>
        <v>181.02882528143772</v>
      </c>
      <c r="BO2448" s="296" t="str">
        <f t="shared" si="690"/>
        <v/>
      </c>
      <c r="BP2448" t="str">
        <f t="shared" si="683"/>
        <v/>
      </c>
      <c r="BR2448" s="332">
        <v>44944</v>
      </c>
      <c r="BS2448" s="2" t="s">
        <v>108</v>
      </c>
      <c r="BT2448" s="2" t="s">
        <v>149</v>
      </c>
      <c r="BU2448" s="323">
        <v>47484</v>
      </c>
      <c r="BV2448" s="323">
        <v>47848</v>
      </c>
      <c r="BW2448" s="324">
        <v>8760</v>
      </c>
      <c r="BX2448" s="325">
        <v>114.2</v>
      </c>
      <c r="BY2448" s="274">
        <f t="shared" si="684"/>
        <v>0.99614999999999998</v>
      </c>
      <c r="BZ2448" s="326">
        <f t="shared" si="691"/>
        <v>114.64136927169604</v>
      </c>
      <c r="CA2448" s="296" t="str">
        <f t="shared" si="692"/>
        <v/>
      </c>
    </row>
    <row r="2449" spans="34:79" x14ac:dyDescent="0.25">
      <c r="AH2449" s="332">
        <v>44582</v>
      </c>
      <c r="AI2449" s="2" t="s">
        <v>108</v>
      </c>
      <c r="AJ2449" s="2" t="s">
        <v>149</v>
      </c>
      <c r="AK2449" s="323">
        <v>47484</v>
      </c>
      <c r="AL2449" s="323">
        <v>47848</v>
      </c>
      <c r="AM2449" s="324">
        <v>8760</v>
      </c>
      <c r="AN2449" s="325">
        <v>80.59</v>
      </c>
      <c r="AO2449" s="274">
        <f t="shared" si="679"/>
        <v>1.0401800000000001</v>
      </c>
      <c r="AP2449" s="326">
        <f t="shared" si="685"/>
        <v>77.476975138918263</v>
      </c>
      <c r="AQ2449" s="296" t="str">
        <f t="shared" si="686"/>
        <v/>
      </c>
      <c r="AS2449" s="332">
        <v>44614</v>
      </c>
      <c r="AT2449" s="2" t="s">
        <v>115</v>
      </c>
      <c r="AU2449" s="2" t="s">
        <v>111</v>
      </c>
      <c r="AV2449" s="323">
        <v>45292</v>
      </c>
      <c r="AW2449" s="323">
        <v>45382</v>
      </c>
      <c r="AX2449" s="324">
        <v>2183</v>
      </c>
      <c r="AY2449" s="325">
        <v>150.34</v>
      </c>
      <c r="AZ2449" s="274">
        <f t="shared" si="680"/>
        <v>1.0461100000000001</v>
      </c>
      <c r="BA2449" s="326">
        <f t="shared" si="687"/>
        <v>143.71337622238579</v>
      </c>
      <c r="BB2449" s="296" t="str">
        <f t="shared" si="688"/>
        <v/>
      </c>
      <c r="BC2449">
        <f t="shared" si="681"/>
        <v>1</v>
      </c>
      <c r="BF2449" s="332">
        <v>44974</v>
      </c>
      <c r="BG2449" s="2" t="s">
        <v>115</v>
      </c>
      <c r="BH2449" s="2" t="s">
        <v>135</v>
      </c>
      <c r="BI2449" s="323">
        <v>45658</v>
      </c>
      <c r="BJ2449" s="323">
        <v>45747</v>
      </c>
      <c r="BK2449" s="324">
        <v>2159</v>
      </c>
      <c r="BL2449" s="325">
        <v>168.53</v>
      </c>
      <c r="BM2449" s="274">
        <f t="shared" si="682"/>
        <v>0.99045000000000005</v>
      </c>
      <c r="BN2449" s="326">
        <f t="shared" si="689"/>
        <v>170.15498005956889</v>
      </c>
      <c r="BO2449" s="296" t="str">
        <f t="shared" si="690"/>
        <v/>
      </c>
      <c r="BP2449" t="str">
        <f t="shared" si="683"/>
        <v/>
      </c>
      <c r="BR2449" s="332">
        <v>44944</v>
      </c>
      <c r="BS2449" s="2" t="s">
        <v>108</v>
      </c>
      <c r="BT2449" s="2" t="s">
        <v>153</v>
      </c>
      <c r="BU2449" s="323">
        <v>47849</v>
      </c>
      <c r="BV2449" s="323">
        <v>48213</v>
      </c>
      <c r="BW2449" s="324">
        <v>8760</v>
      </c>
      <c r="BX2449" s="325">
        <v>113.87</v>
      </c>
      <c r="BY2449" s="274">
        <f t="shared" si="684"/>
        <v>0.99614999999999998</v>
      </c>
      <c r="BZ2449" s="326">
        <f t="shared" si="691"/>
        <v>114.31009386136627</v>
      </c>
      <c r="CA2449" s="296" t="str">
        <f t="shared" si="692"/>
        <v/>
      </c>
    </row>
    <row r="2450" spans="34:79" x14ac:dyDescent="0.25">
      <c r="AH2450" s="332">
        <v>44582</v>
      </c>
      <c r="AI2450" s="2" t="s">
        <v>108</v>
      </c>
      <c r="AJ2450" s="2" t="s">
        <v>153</v>
      </c>
      <c r="AK2450" s="323">
        <v>47849</v>
      </c>
      <c r="AL2450" s="323">
        <v>48213</v>
      </c>
      <c r="AM2450" s="324">
        <v>8760</v>
      </c>
      <c r="AN2450" s="325">
        <v>79.73</v>
      </c>
      <c r="AO2450" s="274">
        <f t="shared" si="679"/>
        <v>1.0401800000000001</v>
      </c>
      <c r="AP2450" s="326">
        <f t="shared" si="685"/>
        <v>76.650195158530252</v>
      </c>
      <c r="AQ2450" s="296" t="str">
        <f t="shared" si="686"/>
        <v/>
      </c>
      <c r="AS2450" s="332">
        <v>44614</v>
      </c>
      <c r="AT2450" s="2" t="s">
        <v>115</v>
      </c>
      <c r="AU2450" s="2" t="s">
        <v>117</v>
      </c>
      <c r="AV2450" s="323">
        <v>45383</v>
      </c>
      <c r="AW2450" s="323">
        <v>45473</v>
      </c>
      <c r="AX2450" s="324">
        <v>2184</v>
      </c>
      <c r="AY2450" s="325">
        <v>93.46</v>
      </c>
      <c r="AZ2450" s="274">
        <f t="shared" si="680"/>
        <v>1.0461100000000001</v>
      </c>
      <c r="BA2450" s="326">
        <f t="shared" si="687"/>
        <v>89.340509124279464</v>
      </c>
      <c r="BB2450" s="296" t="str">
        <f t="shared" si="688"/>
        <v/>
      </c>
      <c r="BC2450">
        <f t="shared" si="681"/>
        <v>1</v>
      </c>
      <c r="BF2450" s="332">
        <v>44974</v>
      </c>
      <c r="BG2450" s="2" t="s">
        <v>115</v>
      </c>
      <c r="BH2450" s="2" t="s">
        <v>145</v>
      </c>
      <c r="BI2450" s="323">
        <v>45748</v>
      </c>
      <c r="BJ2450" s="323">
        <v>45838</v>
      </c>
      <c r="BK2450" s="324">
        <v>2184</v>
      </c>
      <c r="BL2450" s="325">
        <v>106</v>
      </c>
      <c r="BM2450" s="274">
        <f t="shared" si="682"/>
        <v>0.99045000000000005</v>
      </c>
      <c r="BN2450" s="326">
        <f t="shared" si="689"/>
        <v>107.02206067948912</v>
      </c>
      <c r="BO2450" s="296" t="str">
        <f t="shared" si="690"/>
        <v/>
      </c>
      <c r="BP2450" t="str">
        <f t="shared" si="683"/>
        <v/>
      </c>
      <c r="BR2450" s="332">
        <v>44944</v>
      </c>
      <c r="BS2450" s="2" t="s">
        <v>108</v>
      </c>
      <c r="BT2450" s="2" t="s">
        <v>155</v>
      </c>
      <c r="BU2450" s="323">
        <v>48214</v>
      </c>
      <c r="BV2450" s="323">
        <v>48579</v>
      </c>
      <c r="BW2450" s="324">
        <v>8784</v>
      </c>
      <c r="BX2450" s="325">
        <v>114.22</v>
      </c>
      <c r="BY2450" s="274">
        <f t="shared" si="684"/>
        <v>0.99614999999999998</v>
      </c>
      <c r="BZ2450" s="326">
        <f t="shared" si="691"/>
        <v>114.66144656929177</v>
      </c>
      <c r="CA2450" s="296" t="str">
        <f t="shared" si="692"/>
        <v/>
      </c>
    </row>
    <row r="2451" spans="34:79" x14ac:dyDescent="0.25">
      <c r="AH2451" s="332">
        <v>44582</v>
      </c>
      <c r="AI2451" s="2" t="s">
        <v>108</v>
      </c>
      <c r="AJ2451" s="2" t="s">
        <v>155</v>
      </c>
      <c r="AK2451" s="323">
        <v>48214</v>
      </c>
      <c r="AL2451" s="323">
        <v>48579</v>
      </c>
      <c r="AM2451" s="324">
        <v>8784</v>
      </c>
      <c r="AN2451" s="325">
        <v>78.95</v>
      </c>
      <c r="AO2451" s="274">
        <f t="shared" si="679"/>
        <v>1.0401800000000001</v>
      </c>
      <c r="AP2451" s="326">
        <f t="shared" si="685"/>
        <v>75.900324943759728</v>
      </c>
      <c r="AQ2451" s="296" t="str">
        <f t="shared" si="686"/>
        <v/>
      </c>
      <c r="AS2451" s="332">
        <v>44614</v>
      </c>
      <c r="AT2451" s="2" t="s">
        <v>115</v>
      </c>
      <c r="AU2451" s="2" t="s">
        <v>118</v>
      </c>
      <c r="AV2451" s="323">
        <v>45474</v>
      </c>
      <c r="AW2451" s="323">
        <v>45565</v>
      </c>
      <c r="AX2451" s="324">
        <v>2208</v>
      </c>
      <c r="AY2451" s="325">
        <v>92.36</v>
      </c>
      <c r="AZ2451" s="274">
        <f t="shared" si="680"/>
        <v>1.0461100000000001</v>
      </c>
      <c r="BA2451" s="326">
        <f t="shared" si="687"/>
        <v>88.2889944652092</v>
      </c>
      <c r="BB2451" s="296" t="str">
        <f t="shared" si="688"/>
        <v/>
      </c>
      <c r="BC2451">
        <f t="shared" si="681"/>
        <v>1</v>
      </c>
      <c r="BF2451" s="332">
        <v>44974</v>
      </c>
      <c r="BG2451" s="2" t="s">
        <v>115</v>
      </c>
      <c r="BH2451" s="2" t="s">
        <v>148</v>
      </c>
      <c r="BI2451" s="323">
        <v>45839</v>
      </c>
      <c r="BJ2451" s="323">
        <v>45930</v>
      </c>
      <c r="BK2451" s="324">
        <v>2208</v>
      </c>
      <c r="BL2451" s="325">
        <v>104.83</v>
      </c>
      <c r="BM2451" s="274">
        <f t="shared" si="682"/>
        <v>0.99045000000000005</v>
      </c>
      <c r="BN2451" s="326">
        <f t="shared" si="689"/>
        <v>105.84077944368721</v>
      </c>
      <c r="BO2451" s="296" t="str">
        <f t="shared" si="690"/>
        <v/>
      </c>
      <c r="BP2451" t="str">
        <f t="shared" si="683"/>
        <v/>
      </c>
      <c r="BR2451" s="332">
        <v>44944</v>
      </c>
      <c r="BS2451" s="2" t="s">
        <v>108</v>
      </c>
      <c r="BT2451" s="2" t="s">
        <v>158</v>
      </c>
      <c r="BU2451" s="323">
        <v>48580</v>
      </c>
      <c r="BV2451" s="323">
        <v>48944</v>
      </c>
      <c r="BW2451" s="324">
        <v>8760</v>
      </c>
      <c r="BX2451" s="325">
        <v>114.09</v>
      </c>
      <c r="BY2451" s="274">
        <f t="shared" si="684"/>
        <v>0.99614999999999998</v>
      </c>
      <c r="BZ2451" s="326">
        <f t="shared" si="691"/>
        <v>114.53094413491945</v>
      </c>
      <c r="CA2451" s="296" t="str">
        <f t="shared" si="692"/>
        <v/>
      </c>
    </row>
    <row r="2452" spans="34:79" x14ac:dyDescent="0.25">
      <c r="AH2452" s="332">
        <v>44581</v>
      </c>
      <c r="AI2452" s="2" t="s">
        <v>108</v>
      </c>
      <c r="AJ2452" s="2" t="s">
        <v>110</v>
      </c>
      <c r="AK2452" s="323">
        <v>44927</v>
      </c>
      <c r="AL2452" s="323">
        <v>45291</v>
      </c>
      <c r="AM2452" s="324">
        <v>8760</v>
      </c>
      <c r="AN2452" s="325">
        <v>118.31</v>
      </c>
      <c r="AO2452" s="274">
        <f t="shared" si="679"/>
        <v>1.0401800000000001</v>
      </c>
      <c r="AP2452" s="326">
        <f t="shared" si="685"/>
        <v>113.73992962756445</v>
      </c>
      <c r="AQ2452" s="296" t="str">
        <f t="shared" si="686"/>
        <v/>
      </c>
      <c r="AS2452" s="332">
        <v>44614</v>
      </c>
      <c r="AT2452" s="2" t="s">
        <v>115</v>
      </c>
      <c r="AU2452" s="2" t="s">
        <v>140</v>
      </c>
      <c r="AV2452" s="323">
        <v>45566</v>
      </c>
      <c r="AW2452" s="323">
        <v>45657</v>
      </c>
      <c r="AX2452" s="324">
        <v>2209</v>
      </c>
      <c r="AY2452" s="325">
        <v>112.08</v>
      </c>
      <c r="AZ2452" s="274">
        <f t="shared" si="680"/>
        <v>1.0461100000000001</v>
      </c>
      <c r="BA2452" s="326">
        <f t="shared" si="687"/>
        <v>107.13978453508712</v>
      </c>
      <c r="BB2452" s="296" t="str">
        <f t="shared" si="688"/>
        <v/>
      </c>
      <c r="BC2452" t="str">
        <f t="shared" si="681"/>
        <v/>
      </c>
      <c r="BF2452" s="332">
        <v>44974</v>
      </c>
      <c r="BG2452" s="2" t="s">
        <v>115</v>
      </c>
      <c r="BH2452" s="2" t="s">
        <v>152</v>
      </c>
      <c r="BI2452" s="323">
        <v>45931</v>
      </c>
      <c r="BJ2452" s="323">
        <v>46022</v>
      </c>
      <c r="BK2452" s="324">
        <v>2209</v>
      </c>
      <c r="BL2452" s="325">
        <v>137.55000000000001</v>
      </c>
      <c r="BM2452" s="274">
        <f t="shared" si="682"/>
        <v>0.99045000000000005</v>
      </c>
      <c r="BN2452" s="326">
        <f t="shared" si="689"/>
        <v>138.87626836286537</v>
      </c>
      <c r="BO2452" s="296" t="str">
        <f t="shared" si="690"/>
        <v/>
      </c>
      <c r="BP2452" t="str">
        <f t="shared" si="683"/>
        <v/>
      </c>
      <c r="BR2452" s="332">
        <v>44943</v>
      </c>
      <c r="BS2452" s="2" t="s">
        <v>108</v>
      </c>
      <c r="BT2452" s="2" t="s">
        <v>111</v>
      </c>
      <c r="BU2452" s="323">
        <v>45292</v>
      </c>
      <c r="BV2452" s="323">
        <v>45657</v>
      </c>
      <c r="BW2452" s="324">
        <v>8784</v>
      </c>
      <c r="BX2452" s="325">
        <v>167.21</v>
      </c>
      <c r="BY2452" s="274">
        <f t="shared" si="684"/>
        <v>0.99614999999999998</v>
      </c>
      <c r="BZ2452" s="326">
        <f t="shared" si="691"/>
        <v>167.85624654921449</v>
      </c>
      <c r="CA2452" s="296">
        <f t="shared" si="692"/>
        <v>167.85624654921449</v>
      </c>
    </row>
    <row r="2453" spans="34:79" x14ac:dyDescent="0.25">
      <c r="AH2453" s="332">
        <v>44581</v>
      </c>
      <c r="AI2453" s="2" t="s">
        <v>108</v>
      </c>
      <c r="AJ2453" s="2" t="s">
        <v>111</v>
      </c>
      <c r="AK2453" s="323">
        <v>45292</v>
      </c>
      <c r="AL2453" s="323">
        <v>45657</v>
      </c>
      <c r="AM2453" s="324">
        <v>8784</v>
      </c>
      <c r="AN2453" s="325">
        <v>90.55</v>
      </c>
      <c r="AO2453" s="274">
        <f t="shared" si="679"/>
        <v>1.0401800000000001</v>
      </c>
      <c r="AP2453" s="326">
        <f t="shared" si="685"/>
        <v>87.05224095829567</v>
      </c>
      <c r="AQ2453" s="296">
        <f t="shared" si="686"/>
        <v>87.05224095829567</v>
      </c>
      <c r="AS2453" s="332">
        <v>44613</v>
      </c>
      <c r="AT2453" s="2" t="s">
        <v>115</v>
      </c>
      <c r="AU2453" s="2" t="s">
        <v>201</v>
      </c>
      <c r="AV2453" s="323">
        <v>44652</v>
      </c>
      <c r="AW2453" s="323">
        <v>44742</v>
      </c>
      <c r="AX2453" s="324">
        <v>2184</v>
      </c>
      <c r="AY2453" s="325">
        <v>169.65</v>
      </c>
      <c r="AZ2453" s="274">
        <f t="shared" si="680"/>
        <v>1.0461100000000001</v>
      </c>
      <c r="BA2453" s="326">
        <f t="shared" si="687"/>
        <v>162.1722381011557</v>
      </c>
      <c r="BB2453" s="296" t="str">
        <f t="shared" si="688"/>
        <v/>
      </c>
      <c r="BC2453" t="str">
        <f t="shared" si="681"/>
        <v/>
      </c>
      <c r="BF2453" s="332">
        <v>44973</v>
      </c>
      <c r="BG2453" s="2" t="s">
        <v>115</v>
      </c>
      <c r="BH2453" s="2" t="s">
        <v>134</v>
      </c>
      <c r="BI2453" s="323">
        <v>45017</v>
      </c>
      <c r="BJ2453" s="323">
        <v>45107</v>
      </c>
      <c r="BK2453" s="324">
        <v>2184</v>
      </c>
      <c r="BL2453" s="325">
        <v>133.25</v>
      </c>
      <c r="BM2453" s="274">
        <f t="shared" si="682"/>
        <v>0.99045000000000005</v>
      </c>
      <c r="BN2453" s="326">
        <f t="shared" si="689"/>
        <v>134.53480741077288</v>
      </c>
      <c r="BO2453" s="296" t="str">
        <f t="shared" si="690"/>
        <v/>
      </c>
      <c r="BP2453" t="str">
        <f t="shared" si="683"/>
        <v/>
      </c>
      <c r="BR2453" s="332">
        <v>44943</v>
      </c>
      <c r="BS2453" s="2" t="s">
        <v>108</v>
      </c>
      <c r="BT2453" s="2" t="s">
        <v>135</v>
      </c>
      <c r="BU2453" s="323">
        <v>45658</v>
      </c>
      <c r="BV2453" s="323">
        <v>46022</v>
      </c>
      <c r="BW2453" s="324">
        <v>8760</v>
      </c>
      <c r="BX2453" s="325">
        <v>134.69999999999999</v>
      </c>
      <c r="BY2453" s="274">
        <f t="shared" si="684"/>
        <v>0.99614999999999998</v>
      </c>
      <c r="BZ2453" s="326">
        <f t="shared" si="691"/>
        <v>135.22059930733323</v>
      </c>
      <c r="CA2453" s="296" t="str">
        <f t="shared" si="692"/>
        <v/>
      </c>
    </row>
    <row r="2454" spans="34:79" x14ac:dyDescent="0.25">
      <c r="AH2454" s="332">
        <v>44581</v>
      </c>
      <c r="AI2454" s="2" t="s">
        <v>108</v>
      </c>
      <c r="AJ2454" s="2" t="s">
        <v>135</v>
      </c>
      <c r="AK2454" s="323">
        <v>45658</v>
      </c>
      <c r="AL2454" s="323">
        <v>46022</v>
      </c>
      <c r="AM2454" s="324">
        <v>8760</v>
      </c>
      <c r="AN2454" s="325">
        <v>85.83</v>
      </c>
      <c r="AO2454" s="274">
        <f t="shared" ref="AO2454:AO2517" si="693">VLOOKUP(CONCATENATE(YEAR(AH2454),"-",MONTH(AH2454)),$A$22:$B$69,2,0)</f>
        <v>1.0401800000000001</v>
      </c>
      <c r="AP2454" s="326">
        <f t="shared" si="685"/>
        <v>82.514564786863801</v>
      </c>
      <c r="AQ2454" s="296" t="str">
        <f t="shared" si="686"/>
        <v/>
      </c>
      <c r="AS2454" s="332">
        <v>44613</v>
      </c>
      <c r="AT2454" s="2" t="s">
        <v>115</v>
      </c>
      <c r="AU2454" s="2" t="s">
        <v>200</v>
      </c>
      <c r="AV2454" s="323">
        <v>44743</v>
      </c>
      <c r="AW2454" s="323">
        <v>44834</v>
      </c>
      <c r="AX2454" s="324">
        <v>2208</v>
      </c>
      <c r="AY2454" s="325">
        <v>177.85</v>
      </c>
      <c r="AZ2454" s="274">
        <f t="shared" ref="AZ2454:AZ2517" si="694">VLOOKUP(CONCATENATE(YEAR(AS2454),"-",MONTH(AS2454)),$A$22:$B$69,2,0)</f>
        <v>1.0461100000000001</v>
      </c>
      <c r="BA2454" s="326">
        <f t="shared" si="687"/>
        <v>170.01080192331588</v>
      </c>
      <c r="BB2454" s="296" t="str">
        <f t="shared" si="688"/>
        <v/>
      </c>
      <c r="BC2454" t="str">
        <f t="shared" ref="BC2454:BC2517" si="695">IF(OR(AU2454=AU$16,AU2454=AV$16,AU2454=AW$16,AU2454=AX$16),1,"")</f>
        <v/>
      </c>
      <c r="BF2454" s="332">
        <v>44973</v>
      </c>
      <c r="BG2454" s="2" t="s">
        <v>115</v>
      </c>
      <c r="BH2454" s="2" t="s">
        <v>137</v>
      </c>
      <c r="BI2454" s="323">
        <v>45108</v>
      </c>
      <c r="BJ2454" s="323">
        <v>45199</v>
      </c>
      <c r="BK2454" s="324">
        <v>2208</v>
      </c>
      <c r="BL2454" s="325">
        <v>150.80000000000001</v>
      </c>
      <c r="BM2454" s="274">
        <f t="shared" ref="BM2454:BM2517" si="696">VLOOKUP(CONCATENATE(YEAR(BF2454),"-",MONTH(BF2454)),$A$22:$B$69,2,0)</f>
        <v>0.99045000000000005</v>
      </c>
      <c r="BN2454" s="326">
        <f t="shared" si="689"/>
        <v>152.25402594780149</v>
      </c>
      <c r="BO2454" s="296" t="str">
        <f t="shared" si="690"/>
        <v/>
      </c>
      <c r="BP2454" t="str">
        <f t="shared" ref="BP2454:BP2517" si="697">IF(OR(BH2454=BH$16,BH2454=BI$16,BH2454=BJ$16,BH2454=BK$16),1,"")</f>
        <v/>
      </c>
      <c r="BR2454" s="332">
        <v>44943</v>
      </c>
      <c r="BS2454" s="2" t="s">
        <v>108</v>
      </c>
      <c r="BT2454" s="2" t="s">
        <v>138</v>
      </c>
      <c r="BU2454" s="323">
        <v>46023</v>
      </c>
      <c r="BV2454" s="323">
        <v>46387</v>
      </c>
      <c r="BW2454" s="324">
        <v>8760</v>
      </c>
      <c r="BX2454" s="325">
        <v>119.65</v>
      </c>
      <c r="BY2454" s="274">
        <f t="shared" ref="BY2454:BY2517" si="698">VLOOKUP(CONCATENATE(YEAR(BR2454),"-",MONTH(BR2454)),$A$22:$B$69,2,0)</f>
        <v>0.99614999999999998</v>
      </c>
      <c r="BZ2454" s="326">
        <f t="shared" si="691"/>
        <v>120.11243286653617</v>
      </c>
      <c r="CA2454" s="296" t="str">
        <f t="shared" si="692"/>
        <v/>
      </c>
    </row>
    <row r="2455" spans="34:79" x14ac:dyDescent="0.25">
      <c r="AH2455" s="332">
        <v>44581</v>
      </c>
      <c r="AI2455" s="2" t="s">
        <v>108</v>
      </c>
      <c r="AJ2455" s="2" t="s">
        <v>138</v>
      </c>
      <c r="AK2455" s="323">
        <v>46023</v>
      </c>
      <c r="AL2455" s="323">
        <v>46387</v>
      </c>
      <c r="AM2455" s="324">
        <v>8760</v>
      </c>
      <c r="AN2455" s="325">
        <v>83.75</v>
      </c>
      <c r="AO2455" s="274">
        <f t="shared" si="693"/>
        <v>1.0401800000000001</v>
      </c>
      <c r="AP2455" s="326">
        <f t="shared" ref="AP2455:AP2518" si="699">IF(AN2455="","",AN2455/AO2455)</f>
        <v>80.514910880809083</v>
      </c>
      <c r="AQ2455" s="296" t="str">
        <f t="shared" ref="AQ2455:AQ2518" si="700">IF(AND(AH2455&gt;=AJ$19,AH2455&lt;=AK$19,$AJ2455=AQ$16),AP2455,"")</f>
        <v/>
      </c>
      <c r="AS2455" s="332">
        <v>44613</v>
      </c>
      <c r="AT2455" s="2" t="s">
        <v>115</v>
      </c>
      <c r="AU2455" s="2" t="s">
        <v>186</v>
      </c>
      <c r="AV2455" s="323">
        <v>44835</v>
      </c>
      <c r="AW2455" s="323">
        <v>44926</v>
      </c>
      <c r="AX2455" s="324">
        <v>2209</v>
      </c>
      <c r="AY2455" s="325">
        <v>184.92</v>
      </c>
      <c r="AZ2455" s="274">
        <f t="shared" si="694"/>
        <v>1.0461100000000001</v>
      </c>
      <c r="BA2455" s="326">
        <f t="shared" ref="BA2455:BA2518" si="701">IF(AY2455="","",AY2455/AZ2455)</f>
        <v>176.76917341388571</v>
      </c>
      <c r="BB2455" s="296" t="str">
        <f t="shared" ref="BB2455:BB2518" si="702">IF(AND(AS2455&gt;=BA$16,AS2455&lt;=BB$16,BC2455=1),BA2455,"")</f>
        <v/>
      </c>
      <c r="BC2455" t="str">
        <f t="shared" si="695"/>
        <v/>
      </c>
      <c r="BF2455" s="332">
        <v>44973</v>
      </c>
      <c r="BG2455" s="2" t="s">
        <v>115</v>
      </c>
      <c r="BH2455" s="2" t="s">
        <v>116</v>
      </c>
      <c r="BI2455" s="323">
        <v>45200</v>
      </c>
      <c r="BJ2455" s="323">
        <v>45291</v>
      </c>
      <c r="BK2455" s="324">
        <v>2209</v>
      </c>
      <c r="BL2455" s="325">
        <v>180.06</v>
      </c>
      <c r="BM2455" s="274">
        <f t="shared" si="696"/>
        <v>0.99045000000000005</v>
      </c>
      <c r="BN2455" s="326">
        <f t="shared" ref="BN2455:BN2518" si="703">IF(BL2455="","",BL2455/BM2455)</f>
        <v>181.79615326366803</v>
      </c>
      <c r="BO2455" s="296">
        <f t="shared" ref="BO2455:BO2518" si="704">IF(AND(BF2455&gt;=BH$19,BF2455&lt;=BI$19,BP2455=1),BN2455,"")</f>
        <v>181.79615326366803</v>
      </c>
      <c r="BP2455">
        <f t="shared" si="697"/>
        <v>1</v>
      </c>
      <c r="BR2455" s="332">
        <v>44943</v>
      </c>
      <c r="BS2455" s="2" t="s">
        <v>108</v>
      </c>
      <c r="BT2455" s="2" t="s">
        <v>141</v>
      </c>
      <c r="BU2455" s="323">
        <v>46388</v>
      </c>
      <c r="BV2455" s="323">
        <v>46752</v>
      </c>
      <c r="BW2455" s="324">
        <v>8760</v>
      </c>
      <c r="BX2455" s="325">
        <v>113.73</v>
      </c>
      <c r="BY2455" s="274">
        <f t="shared" si="698"/>
        <v>0.99614999999999998</v>
      </c>
      <c r="BZ2455" s="326">
        <f t="shared" ref="BZ2455:BZ2518" si="705">IF(BX2455="","",BX2455/BY2455)</f>
        <v>114.16955277819606</v>
      </c>
      <c r="CA2455" s="296" t="str">
        <f t="shared" ref="CA2455:CA2518" si="706">IF(AND(BR2455&gt;=BZ$16,BR2455&lt;=CA$16,BT2455=BT$16),BZ2455,"")</f>
        <v/>
      </c>
    </row>
    <row r="2456" spans="34:79" x14ac:dyDescent="0.25">
      <c r="AH2456" s="332">
        <v>44581</v>
      </c>
      <c r="AI2456" s="2" t="s">
        <v>108</v>
      </c>
      <c r="AJ2456" s="2" t="s">
        <v>141</v>
      </c>
      <c r="AK2456" s="323">
        <v>46388</v>
      </c>
      <c r="AL2456" s="323">
        <v>46752</v>
      </c>
      <c r="AM2456" s="324">
        <v>8760</v>
      </c>
      <c r="AN2456" s="325">
        <v>82.46</v>
      </c>
      <c r="AO2456" s="274">
        <f t="shared" si="693"/>
        <v>1.0401800000000001</v>
      </c>
      <c r="AP2456" s="326">
        <f t="shared" si="699"/>
        <v>79.274740910227067</v>
      </c>
      <c r="AQ2456" s="296" t="str">
        <f t="shared" si="700"/>
        <v/>
      </c>
      <c r="AS2456" s="332">
        <v>44613</v>
      </c>
      <c r="AT2456" s="2" t="s">
        <v>115</v>
      </c>
      <c r="AU2456" s="2" t="s">
        <v>110</v>
      </c>
      <c r="AV2456" s="323">
        <v>44927</v>
      </c>
      <c r="AW2456" s="323">
        <v>45016</v>
      </c>
      <c r="AX2456" s="324">
        <v>2159</v>
      </c>
      <c r="AY2456" s="325">
        <v>181.45</v>
      </c>
      <c r="AZ2456" s="274">
        <f t="shared" si="694"/>
        <v>1.0461100000000001</v>
      </c>
      <c r="BA2456" s="326">
        <f t="shared" si="701"/>
        <v>173.45212262572767</v>
      </c>
      <c r="BB2456" s="296" t="str">
        <f t="shared" si="702"/>
        <v/>
      </c>
      <c r="BC2456" t="str">
        <f t="shared" si="695"/>
        <v/>
      </c>
      <c r="BF2456" s="332">
        <v>44973</v>
      </c>
      <c r="BG2456" s="2" t="s">
        <v>115</v>
      </c>
      <c r="BH2456" s="2" t="s">
        <v>111</v>
      </c>
      <c r="BI2456" s="323">
        <v>45292</v>
      </c>
      <c r="BJ2456" s="323">
        <v>45382</v>
      </c>
      <c r="BK2456" s="324">
        <v>2183</v>
      </c>
      <c r="BL2456" s="325">
        <v>183.21</v>
      </c>
      <c r="BM2456" s="274">
        <f t="shared" si="696"/>
        <v>0.99045000000000005</v>
      </c>
      <c r="BN2456" s="326">
        <f t="shared" si="703"/>
        <v>184.97652582159625</v>
      </c>
      <c r="BO2456" s="296">
        <f t="shared" si="704"/>
        <v>184.97652582159625</v>
      </c>
      <c r="BP2456">
        <f t="shared" si="697"/>
        <v>1</v>
      </c>
      <c r="BR2456" s="332">
        <v>44943</v>
      </c>
      <c r="BS2456" s="2" t="s">
        <v>108</v>
      </c>
      <c r="BT2456" s="2" t="s">
        <v>143</v>
      </c>
      <c r="BU2456" s="323">
        <v>46753</v>
      </c>
      <c r="BV2456" s="323">
        <v>47118</v>
      </c>
      <c r="BW2456" s="324">
        <v>8784</v>
      </c>
      <c r="BX2456" s="325">
        <v>108.31</v>
      </c>
      <c r="BY2456" s="274">
        <f t="shared" si="698"/>
        <v>0.99614999999999998</v>
      </c>
      <c r="BZ2456" s="326">
        <f t="shared" si="705"/>
        <v>108.72860512974954</v>
      </c>
      <c r="CA2456" s="296" t="str">
        <f t="shared" si="706"/>
        <v/>
      </c>
    </row>
    <row r="2457" spans="34:79" x14ac:dyDescent="0.25">
      <c r="AH2457" s="332">
        <v>44581</v>
      </c>
      <c r="AI2457" s="2" t="s">
        <v>108</v>
      </c>
      <c r="AJ2457" s="2" t="s">
        <v>143</v>
      </c>
      <c r="AK2457" s="323">
        <v>46753</v>
      </c>
      <c r="AL2457" s="323">
        <v>47118</v>
      </c>
      <c r="AM2457" s="324">
        <v>8784</v>
      </c>
      <c r="AN2457" s="325">
        <v>81.239999999999995</v>
      </c>
      <c r="AO2457" s="274">
        <f t="shared" si="693"/>
        <v>1.0401800000000001</v>
      </c>
      <c r="AP2457" s="326">
        <f t="shared" si="699"/>
        <v>78.101866984560345</v>
      </c>
      <c r="AQ2457" s="296" t="str">
        <f t="shared" si="700"/>
        <v/>
      </c>
      <c r="AS2457" s="332">
        <v>44613</v>
      </c>
      <c r="AT2457" s="2" t="s">
        <v>115</v>
      </c>
      <c r="AU2457" s="2" t="s">
        <v>134</v>
      </c>
      <c r="AV2457" s="323">
        <v>45017</v>
      </c>
      <c r="AW2457" s="323">
        <v>45107</v>
      </c>
      <c r="AX2457" s="324">
        <v>2184</v>
      </c>
      <c r="AY2457" s="325">
        <v>115.96</v>
      </c>
      <c r="AZ2457" s="274">
        <f t="shared" si="694"/>
        <v>1.0461100000000001</v>
      </c>
      <c r="BA2457" s="326">
        <f t="shared" si="701"/>
        <v>110.84876351435315</v>
      </c>
      <c r="BB2457" s="296" t="str">
        <f t="shared" si="702"/>
        <v/>
      </c>
      <c r="BC2457" t="str">
        <f t="shared" si="695"/>
        <v/>
      </c>
      <c r="BF2457" s="332">
        <v>44973</v>
      </c>
      <c r="BG2457" s="2" t="s">
        <v>115</v>
      </c>
      <c r="BH2457" s="2" t="s">
        <v>117</v>
      </c>
      <c r="BI2457" s="323">
        <v>45383</v>
      </c>
      <c r="BJ2457" s="323">
        <v>45473</v>
      </c>
      <c r="BK2457" s="324">
        <v>2184</v>
      </c>
      <c r="BL2457" s="325">
        <v>139.07</v>
      </c>
      <c r="BM2457" s="274">
        <f t="shared" si="696"/>
        <v>0.99045000000000005</v>
      </c>
      <c r="BN2457" s="326">
        <f t="shared" si="703"/>
        <v>140.41092432732594</v>
      </c>
      <c r="BO2457" s="296">
        <f t="shared" si="704"/>
        <v>140.41092432732594</v>
      </c>
      <c r="BP2457">
        <f t="shared" si="697"/>
        <v>1</v>
      </c>
      <c r="BR2457" s="332">
        <v>44943</v>
      </c>
      <c r="BS2457" s="2" t="s">
        <v>108</v>
      </c>
      <c r="BT2457" s="2" t="s">
        <v>146</v>
      </c>
      <c r="BU2457" s="323">
        <v>47119</v>
      </c>
      <c r="BV2457" s="323">
        <v>47483</v>
      </c>
      <c r="BW2457" s="324">
        <v>8760</v>
      </c>
      <c r="BX2457" s="325">
        <v>107.16</v>
      </c>
      <c r="BY2457" s="274">
        <f t="shared" si="698"/>
        <v>0.99614999999999998</v>
      </c>
      <c r="BZ2457" s="326">
        <f t="shared" si="705"/>
        <v>107.57416051799427</v>
      </c>
      <c r="CA2457" s="296" t="str">
        <f t="shared" si="706"/>
        <v/>
      </c>
    </row>
    <row r="2458" spans="34:79" x14ac:dyDescent="0.25">
      <c r="AH2458" s="332">
        <v>44581</v>
      </c>
      <c r="AI2458" s="2" t="s">
        <v>108</v>
      </c>
      <c r="AJ2458" s="2" t="s">
        <v>146</v>
      </c>
      <c r="AK2458" s="323">
        <v>47119</v>
      </c>
      <c r="AL2458" s="323">
        <v>47483</v>
      </c>
      <c r="AM2458" s="324">
        <v>8760</v>
      </c>
      <c r="AN2458" s="325">
        <v>80.77</v>
      </c>
      <c r="AO2458" s="274">
        <f t="shared" si="693"/>
        <v>1.0401800000000001</v>
      </c>
      <c r="AP2458" s="326">
        <f t="shared" si="699"/>
        <v>77.650022111557604</v>
      </c>
      <c r="AQ2458" s="296" t="str">
        <f t="shared" si="700"/>
        <v/>
      </c>
      <c r="AS2458" s="332">
        <v>44613</v>
      </c>
      <c r="AT2458" s="2" t="s">
        <v>115</v>
      </c>
      <c r="AU2458" s="2" t="s">
        <v>137</v>
      </c>
      <c r="AV2458" s="323">
        <v>45108</v>
      </c>
      <c r="AW2458" s="323">
        <v>45199</v>
      </c>
      <c r="AX2458" s="324">
        <v>2208</v>
      </c>
      <c r="AY2458" s="325">
        <v>117.35</v>
      </c>
      <c r="AZ2458" s="274">
        <f t="shared" si="694"/>
        <v>1.0461100000000001</v>
      </c>
      <c r="BA2458" s="326">
        <f t="shared" si="701"/>
        <v>112.17749567445105</v>
      </c>
      <c r="BB2458" s="296" t="str">
        <f t="shared" si="702"/>
        <v/>
      </c>
      <c r="BC2458" t="str">
        <f t="shared" si="695"/>
        <v/>
      </c>
      <c r="BF2458" s="332">
        <v>44973</v>
      </c>
      <c r="BG2458" s="2" t="s">
        <v>115</v>
      </c>
      <c r="BH2458" s="2" t="s">
        <v>118</v>
      </c>
      <c r="BI2458" s="323">
        <v>45474</v>
      </c>
      <c r="BJ2458" s="323">
        <v>45565</v>
      </c>
      <c r="BK2458" s="324">
        <v>2208</v>
      </c>
      <c r="BL2458" s="325">
        <v>142.1</v>
      </c>
      <c r="BM2458" s="274">
        <f t="shared" si="696"/>
        <v>0.99045000000000005</v>
      </c>
      <c r="BN2458" s="326">
        <f t="shared" si="703"/>
        <v>143.47013983542834</v>
      </c>
      <c r="BO2458" s="296">
        <f t="shared" si="704"/>
        <v>143.47013983542834</v>
      </c>
      <c r="BP2458">
        <f t="shared" si="697"/>
        <v>1</v>
      </c>
      <c r="BR2458" s="332">
        <v>44943</v>
      </c>
      <c r="BS2458" s="2" t="s">
        <v>108</v>
      </c>
      <c r="BT2458" s="2" t="s">
        <v>149</v>
      </c>
      <c r="BU2458" s="323">
        <v>47484</v>
      </c>
      <c r="BV2458" s="323">
        <v>47848</v>
      </c>
      <c r="BW2458" s="324">
        <v>8760</v>
      </c>
      <c r="BX2458" s="325">
        <v>108.73</v>
      </c>
      <c r="BY2458" s="274">
        <f t="shared" si="698"/>
        <v>0.99614999999999998</v>
      </c>
      <c r="BZ2458" s="326">
        <f t="shared" si="705"/>
        <v>109.15022837926016</v>
      </c>
      <c r="CA2458" s="296" t="str">
        <f t="shared" si="706"/>
        <v/>
      </c>
    </row>
    <row r="2459" spans="34:79" x14ac:dyDescent="0.25">
      <c r="AH2459" s="332">
        <v>44581</v>
      </c>
      <c r="AI2459" s="2" t="s">
        <v>108</v>
      </c>
      <c r="AJ2459" s="2" t="s">
        <v>149</v>
      </c>
      <c r="AK2459" s="323">
        <v>47484</v>
      </c>
      <c r="AL2459" s="323">
        <v>47848</v>
      </c>
      <c r="AM2459" s="324">
        <v>8760</v>
      </c>
      <c r="AN2459" s="325">
        <v>79.959999999999994</v>
      </c>
      <c r="AO2459" s="274">
        <f t="shared" si="693"/>
        <v>1.0401800000000001</v>
      </c>
      <c r="AP2459" s="326">
        <f t="shared" si="699"/>
        <v>76.87131073468052</v>
      </c>
      <c r="AQ2459" s="296" t="str">
        <f t="shared" si="700"/>
        <v/>
      </c>
      <c r="AS2459" s="332">
        <v>44613</v>
      </c>
      <c r="AT2459" s="2" t="s">
        <v>115</v>
      </c>
      <c r="AU2459" s="2" t="s">
        <v>116</v>
      </c>
      <c r="AV2459" s="323">
        <v>45200</v>
      </c>
      <c r="AW2459" s="323">
        <v>45291</v>
      </c>
      <c r="AX2459" s="324">
        <v>2209</v>
      </c>
      <c r="AY2459" s="325">
        <v>141.16</v>
      </c>
      <c r="AZ2459" s="274">
        <f t="shared" si="694"/>
        <v>1.0461100000000001</v>
      </c>
      <c r="BA2459" s="326">
        <f t="shared" si="701"/>
        <v>134.93800843123572</v>
      </c>
      <c r="BB2459" s="296" t="str">
        <f t="shared" si="702"/>
        <v/>
      </c>
      <c r="BC2459">
        <f t="shared" si="695"/>
        <v>1</v>
      </c>
      <c r="BF2459" s="332">
        <v>44973</v>
      </c>
      <c r="BG2459" s="2" t="s">
        <v>115</v>
      </c>
      <c r="BH2459" s="2" t="s">
        <v>140</v>
      </c>
      <c r="BI2459" s="323">
        <v>45566</v>
      </c>
      <c r="BJ2459" s="323">
        <v>45657</v>
      </c>
      <c r="BK2459" s="324">
        <v>2209</v>
      </c>
      <c r="BL2459" s="325">
        <v>181.33</v>
      </c>
      <c r="BM2459" s="274">
        <f t="shared" si="696"/>
        <v>0.99045000000000005</v>
      </c>
      <c r="BN2459" s="326">
        <f t="shared" si="703"/>
        <v>183.07839870765812</v>
      </c>
      <c r="BO2459" s="296" t="str">
        <f t="shared" si="704"/>
        <v/>
      </c>
      <c r="BP2459" t="str">
        <f t="shared" si="697"/>
        <v/>
      </c>
      <c r="BR2459" s="332">
        <v>44943</v>
      </c>
      <c r="BS2459" s="2" t="s">
        <v>108</v>
      </c>
      <c r="BT2459" s="2" t="s">
        <v>153</v>
      </c>
      <c r="BU2459" s="323">
        <v>47849</v>
      </c>
      <c r="BV2459" s="323">
        <v>48213</v>
      </c>
      <c r="BW2459" s="324">
        <v>8760</v>
      </c>
      <c r="BX2459" s="325">
        <v>108.4</v>
      </c>
      <c r="BY2459" s="274">
        <f t="shared" si="698"/>
        <v>0.99614999999999998</v>
      </c>
      <c r="BZ2459" s="326">
        <f t="shared" si="705"/>
        <v>108.81895296893039</v>
      </c>
      <c r="CA2459" s="296" t="str">
        <f t="shared" si="706"/>
        <v/>
      </c>
    </row>
    <row r="2460" spans="34:79" x14ac:dyDescent="0.25">
      <c r="AH2460" s="332">
        <v>44581</v>
      </c>
      <c r="AI2460" s="2" t="s">
        <v>108</v>
      </c>
      <c r="AJ2460" s="2" t="s">
        <v>153</v>
      </c>
      <c r="AK2460" s="323">
        <v>47849</v>
      </c>
      <c r="AL2460" s="323">
        <v>48213</v>
      </c>
      <c r="AM2460" s="324">
        <v>8760</v>
      </c>
      <c r="AN2460" s="325">
        <v>79.099999999999994</v>
      </c>
      <c r="AO2460" s="274">
        <f t="shared" si="693"/>
        <v>1.0401800000000001</v>
      </c>
      <c r="AP2460" s="326">
        <f t="shared" si="699"/>
        <v>76.044530754292509</v>
      </c>
      <c r="AQ2460" s="296" t="str">
        <f t="shared" si="700"/>
        <v/>
      </c>
      <c r="AS2460" s="332">
        <v>44613</v>
      </c>
      <c r="AT2460" s="2" t="s">
        <v>115</v>
      </c>
      <c r="AU2460" s="2" t="s">
        <v>111</v>
      </c>
      <c r="AV2460" s="323">
        <v>45292</v>
      </c>
      <c r="AW2460" s="323">
        <v>45382</v>
      </c>
      <c r="AX2460" s="324">
        <v>2183</v>
      </c>
      <c r="AY2460" s="325">
        <v>140.83000000000001</v>
      </c>
      <c r="AZ2460" s="274">
        <f t="shared" si="694"/>
        <v>1.0461100000000001</v>
      </c>
      <c r="BA2460" s="326">
        <f t="shared" si="701"/>
        <v>134.62255403351463</v>
      </c>
      <c r="BB2460" s="296" t="str">
        <f t="shared" si="702"/>
        <v/>
      </c>
      <c r="BC2460">
        <f t="shared" si="695"/>
        <v>1</v>
      </c>
      <c r="BF2460" s="332">
        <v>44973</v>
      </c>
      <c r="BG2460" s="2" t="s">
        <v>115</v>
      </c>
      <c r="BH2460" s="2" t="s">
        <v>135</v>
      </c>
      <c r="BI2460" s="323">
        <v>45658</v>
      </c>
      <c r="BJ2460" s="323">
        <v>45747</v>
      </c>
      <c r="BK2460" s="324">
        <v>2159</v>
      </c>
      <c r="BL2460" s="325">
        <v>171.19</v>
      </c>
      <c r="BM2460" s="274">
        <f t="shared" si="696"/>
        <v>0.99045000000000005</v>
      </c>
      <c r="BN2460" s="326">
        <f t="shared" si="703"/>
        <v>172.84062799737492</v>
      </c>
      <c r="BO2460" s="296" t="str">
        <f t="shared" si="704"/>
        <v/>
      </c>
      <c r="BP2460" t="str">
        <f t="shared" si="697"/>
        <v/>
      </c>
      <c r="BR2460" s="332">
        <v>44943</v>
      </c>
      <c r="BS2460" s="2" t="s">
        <v>108</v>
      </c>
      <c r="BT2460" s="2" t="s">
        <v>155</v>
      </c>
      <c r="BU2460" s="323">
        <v>48214</v>
      </c>
      <c r="BV2460" s="323">
        <v>48579</v>
      </c>
      <c r="BW2460" s="324">
        <v>8784</v>
      </c>
      <c r="BX2460" s="325">
        <v>108.75</v>
      </c>
      <c r="BY2460" s="274">
        <f t="shared" si="698"/>
        <v>0.99614999999999998</v>
      </c>
      <c r="BZ2460" s="326">
        <f t="shared" si="705"/>
        <v>109.1703056768559</v>
      </c>
      <c r="CA2460" s="296" t="str">
        <f t="shared" si="706"/>
        <v/>
      </c>
    </row>
    <row r="2461" spans="34:79" x14ac:dyDescent="0.25">
      <c r="AH2461" s="332">
        <v>44581</v>
      </c>
      <c r="AI2461" s="2" t="s">
        <v>108</v>
      </c>
      <c r="AJ2461" s="2" t="s">
        <v>155</v>
      </c>
      <c r="AK2461" s="323">
        <v>48214</v>
      </c>
      <c r="AL2461" s="323">
        <v>48579</v>
      </c>
      <c r="AM2461" s="324">
        <v>8784</v>
      </c>
      <c r="AN2461" s="325">
        <v>78.319999999999993</v>
      </c>
      <c r="AO2461" s="274">
        <f t="shared" si="693"/>
        <v>1.0401800000000001</v>
      </c>
      <c r="AP2461" s="326">
        <f t="shared" si="699"/>
        <v>75.294660539521985</v>
      </c>
      <c r="AQ2461" s="296" t="str">
        <f t="shared" si="700"/>
        <v/>
      </c>
      <c r="AS2461" s="332">
        <v>44613</v>
      </c>
      <c r="AT2461" s="2" t="s">
        <v>115</v>
      </c>
      <c r="AU2461" s="2" t="s">
        <v>117</v>
      </c>
      <c r="AV2461" s="323">
        <v>45383</v>
      </c>
      <c r="AW2461" s="323">
        <v>45473</v>
      </c>
      <c r="AX2461" s="324">
        <v>2184</v>
      </c>
      <c r="AY2461" s="325">
        <v>88.23</v>
      </c>
      <c r="AZ2461" s="274">
        <f t="shared" si="694"/>
        <v>1.0461100000000001</v>
      </c>
      <c r="BA2461" s="326">
        <f t="shared" si="701"/>
        <v>84.341034881609005</v>
      </c>
      <c r="BB2461" s="296" t="str">
        <f t="shared" si="702"/>
        <v/>
      </c>
      <c r="BC2461">
        <f t="shared" si="695"/>
        <v>1</v>
      </c>
      <c r="BF2461" s="332">
        <v>44973</v>
      </c>
      <c r="BG2461" s="2" t="s">
        <v>115</v>
      </c>
      <c r="BH2461" s="2" t="s">
        <v>145</v>
      </c>
      <c r="BI2461" s="323">
        <v>45748</v>
      </c>
      <c r="BJ2461" s="323">
        <v>45838</v>
      </c>
      <c r="BK2461" s="324">
        <v>2184</v>
      </c>
      <c r="BL2461" s="325">
        <v>104.69</v>
      </c>
      <c r="BM2461" s="274">
        <f t="shared" si="696"/>
        <v>0.99045000000000005</v>
      </c>
      <c r="BN2461" s="326">
        <f t="shared" si="703"/>
        <v>105.69942955222373</v>
      </c>
      <c r="BO2461" s="296" t="str">
        <f t="shared" si="704"/>
        <v/>
      </c>
      <c r="BP2461" t="str">
        <f t="shared" si="697"/>
        <v/>
      </c>
      <c r="BR2461" s="332">
        <v>44943</v>
      </c>
      <c r="BS2461" s="2" t="s">
        <v>108</v>
      </c>
      <c r="BT2461" s="2" t="s">
        <v>158</v>
      </c>
      <c r="BU2461" s="323">
        <v>48580</v>
      </c>
      <c r="BV2461" s="323">
        <v>48944</v>
      </c>
      <c r="BW2461" s="324">
        <v>8760</v>
      </c>
      <c r="BX2461" s="325">
        <v>108.62</v>
      </c>
      <c r="BY2461" s="274">
        <f t="shared" si="698"/>
        <v>0.99614999999999998</v>
      </c>
      <c r="BZ2461" s="326">
        <f t="shared" si="705"/>
        <v>109.03980324248357</v>
      </c>
      <c r="CA2461" s="296" t="str">
        <f t="shared" si="706"/>
        <v/>
      </c>
    </row>
    <row r="2462" spans="34:79" x14ac:dyDescent="0.25">
      <c r="AH2462" s="332">
        <v>44580</v>
      </c>
      <c r="AI2462" s="2" t="s">
        <v>108</v>
      </c>
      <c r="AJ2462" s="2" t="s">
        <v>110</v>
      </c>
      <c r="AK2462" s="323">
        <v>44927</v>
      </c>
      <c r="AL2462" s="323">
        <v>45291</v>
      </c>
      <c r="AM2462" s="324">
        <v>8760</v>
      </c>
      <c r="AN2462" s="325">
        <v>116.58</v>
      </c>
      <c r="AO2462" s="274">
        <f t="shared" si="693"/>
        <v>1.0401800000000001</v>
      </c>
      <c r="AP2462" s="326">
        <f t="shared" si="699"/>
        <v>112.07675594608624</v>
      </c>
      <c r="AQ2462" s="296" t="str">
        <f t="shared" si="700"/>
        <v/>
      </c>
      <c r="AS2462" s="332">
        <v>44613</v>
      </c>
      <c r="AT2462" s="2" t="s">
        <v>115</v>
      </c>
      <c r="AU2462" s="2" t="s">
        <v>118</v>
      </c>
      <c r="AV2462" s="323">
        <v>45474</v>
      </c>
      <c r="AW2462" s="323">
        <v>45565</v>
      </c>
      <c r="AX2462" s="324">
        <v>2208</v>
      </c>
      <c r="AY2462" s="325">
        <v>87.44</v>
      </c>
      <c r="AZ2462" s="274">
        <f t="shared" si="694"/>
        <v>1.0461100000000001</v>
      </c>
      <c r="BA2462" s="326">
        <f t="shared" si="701"/>
        <v>83.585856171913079</v>
      </c>
      <c r="BB2462" s="296" t="str">
        <f t="shared" si="702"/>
        <v/>
      </c>
      <c r="BC2462">
        <f t="shared" si="695"/>
        <v>1</v>
      </c>
      <c r="BF2462" s="332">
        <v>44973</v>
      </c>
      <c r="BG2462" s="2" t="s">
        <v>115</v>
      </c>
      <c r="BH2462" s="2" t="s">
        <v>148</v>
      </c>
      <c r="BI2462" s="323">
        <v>45839</v>
      </c>
      <c r="BJ2462" s="323">
        <v>45930</v>
      </c>
      <c r="BK2462" s="324">
        <v>2208</v>
      </c>
      <c r="BL2462" s="325">
        <v>104.55</v>
      </c>
      <c r="BM2462" s="274">
        <f t="shared" si="696"/>
        <v>0.99045000000000005</v>
      </c>
      <c r="BN2462" s="326">
        <f t="shared" si="703"/>
        <v>105.55807966076026</v>
      </c>
      <c r="BO2462" s="296" t="str">
        <f t="shared" si="704"/>
        <v/>
      </c>
      <c r="BP2462" t="str">
        <f t="shared" si="697"/>
        <v/>
      </c>
      <c r="BR2462" s="332">
        <v>44942</v>
      </c>
      <c r="BS2462" s="2" t="s">
        <v>108</v>
      </c>
      <c r="BT2462" s="2" t="s">
        <v>111</v>
      </c>
      <c r="BU2462" s="323">
        <v>45292</v>
      </c>
      <c r="BV2462" s="323">
        <v>45657</v>
      </c>
      <c r="BW2462" s="324">
        <v>8784</v>
      </c>
      <c r="BX2462" s="325">
        <v>154.06</v>
      </c>
      <c r="BY2462" s="274">
        <f t="shared" si="698"/>
        <v>0.99614999999999998</v>
      </c>
      <c r="BZ2462" s="326">
        <f t="shared" si="705"/>
        <v>154.65542338001305</v>
      </c>
      <c r="CA2462" s="296">
        <f t="shared" si="706"/>
        <v>154.65542338001305</v>
      </c>
    </row>
    <row r="2463" spans="34:79" x14ac:dyDescent="0.25">
      <c r="AH2463" s="332">
        <v>44580</v>
      </c>
      <c r="AI2463" s="2" t="s">
        <v>108</v>
      </c>
      <c r="AJ2463" s="2" t="s">
        <v>111</v>
      </c>
      <c r="AK2463" s="323">
        <v>45292</v>
      </c>
      <c r="AL2463" s="323">
        <v>45657</v>
      </c>
      <c r="AM2463" s="324">
        <v>8784</v>
      </c>
      <c r="AN2463" s="325">
        <v>90.52</v>
      </c>
      <c r="AO2463" s="274">
        <f t="shared" si="693"/>
        <v>1.0401800000000001</v>
      </c>
      <c r="AP2463" s="326">
        <f t="shared" si="699"/>
        <v>87.023399796189111</v>
      </c>
      <c r="AQ2463" s="296">
        <f t="shared" si="700"/>
        <v>87.023399796189111</v>
      </c>
      <c r="AS2463" s="332">
        <v>44613</v>
      </c>
      <c r="AT2463" s="2" t="s">
        <v>115</v>
      </c>
      <c r="AU2463" s="2" t="s">
        <v>140</v>
      </c>
      <c r="AV2463" s="323">
        <v>45566</v>
      </c>
      <c r="AW2463" s="323">
        <v>45657</v>
      </c>
      <c r="AX2463" s="324">
        <v>2209</v>
      </c>
      <c r="AY2463" s="325">
        <v>106.7</v>
      </c>
      <c r="AZ2463" s="274">
        <f t="shared" si="694"/>
        <v>1.0461100000000001</v>
      </c>
      <c r="BA2463" s="326">
        <f t="shared" si="701"/>
        <v>101.99692192981617</v>
      </c>
      <c r="BB2463" s="296" t="str">
        <f t="shared" si="702"/>
        <v/>
      </c>
      <c r="BC2463" t="str">
        <f t="shared" si="695"/>
        <v/>
      </c>
      <c r="BF2463" s="332">
        <v>44973</v>
      </c>
      <c r="BG2463" s="2" t="s">
        <v>115</v>
      </c>
      <c r="BH2463" s="2" t="s">
        <v>152</v>
      </c>
      <c r="BI2463" s="323">
        <v>45931</v>
      </c>
      <c r="BJ2463" s="323">
        <v>46022</v>
      </c>
      <c r="BK2463" s="324">
        <v>2209</v>
      </c>
      <c r="BL2463" s="325">
        <v>140.32</v>
      </c>
      <c r="BM2463" s="274">
        <f t="shared" si="696"/>
        <v>0.99045000000000005</v>
      </c>
      <c r="BN2463" s="326">
        <f t="shared" si="703"/>
        <v>141.67297692967841</v>
      </c>
      <c r="BO2463" s="296" t="str">
        <f t="shared" si="704"/>
        <v/>
      </c>
      <c r="BP2463" t="str">
        <f t="shared" si="697"/>
        <v/>
      </c>
      <c r="BR2463" s="332">
        <v>44942</v>
      </c>
      <c r="BS2463" s="2" t="s">
        <v>108</v>
      </c>
      <c r="BT2463" s="2" t="s">
        <v>135</v>
      </c>
      <c r="BU2463" s="323">
        <v>45658</v>
      </c>
      <c r="BV2463" s="323">
        <v>46022</v>
      </c>
      <c r="BW2463" s="324">
        <v>8760</v>
      </c>
      <c r="BX2463" s="325">
        <v>123.66</v>
      </c>
      <c r="BY2463" s="274">
        <f t="shared" si="698"/>
        <v>0.99614999999999998</v>
      </c>
      <c r="BZ2463" s="326">
        <f t="shared" si="705"/>
        <v>124.13793103448276</v>
      </c>
      <c r="CA2463" s="296" t="str">
        <f t="shared" si="706"/>
        <v/>
      </c>
    </row>
    <row r="2464" spans="34:79" x14ac:dyDescent="0.25">
      <c r="AH2464" s="332">
        <v>44580</v>
      </c>
      <c r="AI2464" s="2" t="s">
        <v>108</v>
      </c>
      <c r="AJ2464" s="2" t="s">
        <v>135</v>
      </c>
      <c r="AK2464" s="323">
        <v>45658</v>
      </c>
      <c r="AL2464" s="323">
        <v>46022</v>
      </c>
      <c r="AM2464" s="324">
        <v>8760</v>
      </c>
      <c r="AN2464" s="325">
        <v>85.4</v>
      </c>
      <c r="AO2464" s="274">
        <f t="shared" si="693"/>
        <v>1.0401800000000001</v>
      </c>
      <c r="AP2464" s="326">
        <f t="shared" si="699"/>
        <v>82.10117479666981</v>
      </c>
      <c r="AQ2464" s="296" t="str">
        <f t="shared" si="700"/>
        <v/>
      </c>
      <c r="AS2464" s="332">
        <v>44610</v>
      </c>
      <c r="AT2464" s="2" t="s">
        <v>115</v>
      </c>
      <c r="AU2464" s="2" t="s">
        <v>201</v>
      </c>
      <c r="AV2464" s="323">
        <v>44652</v>
      </c>
      <c r="AW2464" s="323">
        <v>44742</v>
      </c>
      <c r="AX2464" s="324">
        <v>2184</v>
      </c>
      <c r="AY2464" s="325">
        <v>166.33</v>
      </c>
      <c r="AZ2464" s="274">
        <f t="shared" si="694"/>
        <v>1.0461100000000001</v>
      </c>
      <c r="BA2464" s="326">
        <f t="shared" si="701"/>
        <v>158.99857567559818</v>
      </c>
      <c r="BB2464" s="296" t="str">
        <f t="shared" si="702"/>
        <v/>
      </c>
      <c r="BC2464" t="str">
        <f t="shared" si="695"/>
        <v/>
      </c>
      <c r="BF2464" s="332">
        <v>44972</v>
      </c>
      <c r="BG2464" s="2" t="s">
        <v>115</v>
      </c>
      <c r="BH2464" s="2" t="s">
        <v>134</v>
      </c>
      <c r="BI2464" s="323">
        <v>45017</v>
      </c>
      <c r="BJ2464" s="323">
        <v>45107</v>
      </c>
      <c r="BK2464" s="324">
        <v>2184</v>
      </c>
      <c r="BL2464" s="325">
        <v>135.91</v>
      </c>
      <c r="BM2464" s="274">
        <f t="shared" si="696"/>
        <v>0.99045000000000005</v>
      </c>
      <c r="BN2464" s="326">
        <f t="shared" si="703"/>
        <v>137.22045534857892</v>
      </c>
      <c r="BO2464" s="296" t="str">
        <f t="shared" si="704"/>
        <v/>
      </c>
      <c r="BP2464" t="str">
        <f t="shared" si="697"/>
        <v/>
      </c>
      <c r="BR2464" s="332">
        <v>44942</v>
      </c>
      <c r="BS2464" s="2" t="s">
        <v>108</v>
      </c>
      <c r="BT2464" s="2" t="s">
        <v>138</v>
      </c>
      <c r="BU2464" s="323">
        <v>46023</v>
      </c>
      <c r="BV2464" s="323">
        <v>46387</v>
      </c>
      <c r="BW2464" s="324">
        <v>8760</v>
      </c>
      <c r="BX2464" s="325">
        <v>112.33</v>
      </c>
      <c r="BY2464" s="274">
        <f t="shared" si="698"/>
        <v>0.99614999999999998</v>
      </c>
      <c r="BZ2464" s="326">
        <f t="shared" si="705"/>
        <v>112.76414194649401</v>
      </c>
      <c r="CA2464" s="296" t="str">
        <f t="shared" si="706"/>
        <v/>
      </c>
    </row>
    <row r="2465" spans="34:79" x14ac:dyDescent="0.25">
      <c r="AH2465" s="332">
        <v>44580</v>
      </c>
      <c r="AI2465" s="2" t="s">
        <v>108</v>
      </c>
      <c r="AJ2465" s="2" t="s">
        <v>138</v>
      </c>
      <c r="AK2465" s="323">
        <v>46023</v>
      </c>
      <c r="AL2465" s="323">
        <v>46387</v>
      </c>
      <c r="AM2465" s="324">
        <v>8760</v>
      </c>
      <c r="AN2465" s="325">
        <v>83.65</v>
      </c>
      <c r="AO2465" s="274">
        <f t="shared" si="693"/>
        <v>1.0401800000000001</v>
      </c>
      <c r="AP2465" s="326">
        <f t="shared" si="699"/>
        <v>80.418773673787229</v>
      </c>
      <c r="AQ2465" s="296" t="str">
        <f t="shared" si="700"/>
        <v/>
      </c>
      <c r="AS2465" s="332">
        <v>44610</v>
      </c>
      <c r="AT2465" s="2" t="s">
        <v>115</v>
      </c>
      <c r="AU2465" s="2" t="s">
        <v>200</v>
      </c>
      <c r="AV2465" s="323">
        <v>44743</v>
      </c>
      <c r="AW2465" s="323">
        <v>44834</v>
      </c>
      <c r="AX2465" s="324">
        <v>2208</v>
      </c>
      <c r="AY2465" s="325">
        <v>174.47</v>
      </c>
      <c r="AZ2465" s="274">
        <f t="shared" si="694"/>
        <v>1.0461100000000001</v>
      </c>
      <c r="BA2465" s="326">
        <f t="shared" si="701"/>
        <v>166.77978415271815</v>
      </c>
      <c r="BB2465" s="296" t="str">
        <f t="shared" si="702"/>
        <v/>
      </c>
      <c r="BC2465" t="str">
        <f t="shared" si="695"/>
        <v/>
      </c>
      <c r="BF2465" s="332">
        <v>44972</v>
      </c>
      <c r="BG2465" s="2" t="s">
        <v>115</v>
      </c>
      <c r="BH2465" s="2" t="s">
        <v>137</v>
      </c>
      <c r="BI2465" s="323">
        <v>45108</v>
      </c>
      <c r="BJ2465" s="323">
        <v>45199</v>
      </c>
      <c r="BK2465" s="324">
        <v>2208</v>
      </c>
      <c r="BL2465" s="325">
        <v>154.38999999999999</v>
      </c>
      <c r="BM2465" s="274">
        <f t="shared" si="696"/>
        <v>0.99045000000000005</v>
      </c>
      <c r="BN2465" s="326">
        <f t="shared" si="703"/>
        <v>155.87864102175777</v>
      </c>
      <c r="BO2465" s="296" t="str">
        <f t="shared" si="704"/>
        <v/>
      </c>
      <c r="BP2465" t="str">
        <f t="shared" si="697"/>
        <v/>
      </c>
      <c r="BR2465" s="332">
        <v>44942</v>
      </c>
      <c r="BS2465" s="2" t="s">
        <v>108</v>
      </c>
      <c r="BT2465" s="2" t="s">
        <v>141</v>
      </c>
      <c r="BU2465" s="323">
        <v>46388</v>
      </c>
      <c r="BV2465" s="323">
        <v>46752</v>
      </c>
      <c r="BW2465" s="324">
        <v>8760</v>
      </c>
      <c r="BX2465" s="325">
        <v>108.25</v>
      </c>
      <c r="BY2465" s="274">
        <f t="shared" si="698"/>
        <v>0.99614999999999998</v>
      </c>
      <c r="BZ2465" s="326">
        <f t="shared" si="705"/>
        <v>108.66837323696231</v>
      </c>
      <c r="CA2465" s="296" t="str">
        <f t="shared" si="706"/>
        <v/>
      </c>
    </row>
    <row r="2466" spans="34:79" x14ac:dyDescent="0.25">
      <c r="AH2466" s="332">
        <v>44580</v>
      </c>
      <c r="AI2466" s="2" t="s">
        <v>108</v>
      </c>
      <c r="AJ2466" s="2" t="s">
        <v>141</v>
      </c>
      <c r="AK2466" s="323">
        <v>46388</v>
      </c>
      <c r="AL2466" s="323">
        <v>46752</v>
      </c>
      <c r="AM2466" s="324">
        <v>8760</v>
      </c>
      <c r="AN2466" s="325">
        <v>82.36</v>
      </c>
      <c r="AO2466" s="274">
        <f t="shared" si="693"/>
        <v>1.0401800000000001</v>
      </c>
      <c r="AP2466" s="326">
        <f t="shared" si="699"/>
        <v>79.178603703205212</v>
      </c>
      <c r="AQ2466" s="296" t="str">
        <f t="shared" si="700"/>
        <v/>
      </c>
      <c r="AS2466" s="332">
        <v>44610</v>
      </c>
      <c r="AT2466" s="2" t="s">
        <v>115</v>
      </c>
      <c r="AU2466" s="2" t="s">
        <v>186</v>
      </c>
      <c r="AV2466" s="323">
        <v>44835</v>
      </c>
      <c r="AW2466" s="323">
        <v>44926</v>
      </c>
      <c r="AX2466" s="324">
        <v>2209</v>
      </c>
      <c r="AY2466" s="325">
        <v>184.13</v>
      </c>
      <c r="AZ2466" s="274">
        <f t="shared" si="694"/>
        <v>1.0461100000000001</v>
      </c>
      <c r="BA2466" s="326">
        <f t="shared" si="701"/>
        <v>176.0139947041898</v>
      </c>
      <c r="BB2466" s="296" t="str">
        <f t="shared" si="702"/>
        <v/>
      </c>
      <c r="BC2466" t="str">
        <f t="shared" si="695"/>
        <v/>
      </c>
      <c r="BF2466" s="332">
        <v>44972</v>
      </c>
      <c r="BG2466" s="2" t="s">
        <v>115</v>
      </c>
      <c r="BH2466" s="2" t="s">
        <v>116</v>
      </c>
      <c r="BI2466" s="323">
        <v>45200</v>
      </c>
      <c r="BJ2466" s="323">
        <v>45291</v>
      </c>
      <c r="BK2466" s="324">
        <v>2209</v>
      </c>
      <c r="BL2466" s="325">
        <v>183.97</v>
      </c>
      <c r="BM2466" s="274">
        <f t="shared" si="696"/>
        <v>0.99045000000000005</v>
      </c>
      <c r="BN2466" s="326">
        <f t="shared" si="703"/>
        <v>185.74385380382654</v>
      </c>
      <c r="BO2466" s="296">
        <f t="shared" si="704"/>
        <v>185.74385380382654</v>
      </c>
      <c r="BP2466">
        <f t="shared" si="697"/>
        <v>1</v>
      </c>
      <c r="BR2466" s="332">
        <v>44942</v>
      </c>
      <c r="BS2466" s="2" t="s">
        <v>108</v>
      </c>
      <c r="BT2466" s="2" t="s">
        <v>143</v>
      </c>
      <c r="BU2466" s="323">
        <v>46753</v>
      </c>
      <c r="BV2466" s="323">
        <v>47118</v>
      </c>
      <c r="BW2466" s="324">
        <v>8784</v>
      </c>
      <c r="BX2466" s="325">
        <v>99.91</v>
      </c>
      <c r="BY2466" s="274">
        <f t="shared" si="698"/>
        <v>0.99614999999999998</v>
      </c>
      <c r="BZ2466" s="326">
        <f t="shared" si="705"/>
        <v>100.29614013953721</v>
      </c>
      <c r="CA2466" s="296" t="str">
        <f t="shared" si="706"/>
        <v/>
      </c>
    </row>
    <row r="2467" spans="34:79" x14ac:dyDescent="0.25">
      <c r="AH2467" s="332">
        <v>44580</v>
      </c>
      <c r="AI2467" s="2" t="s">
        <v>108</v>
      </c>
      <c r="AJ2467" s="2" t="s">
        <v>143</v>
      </c>
      <c r="AK2467" s="323">
        <v>46753</v>
      </c>
      <c r="AL2467" s="323">
        <v>47118</v>
      </c>
      <c r="AM2467" s="324">
        <v>8784</v>
      </c>
      <c r="AN2467" s="325">
        <v>81.14</v>
      </c>
      <c r="AO2467" s="274">
        <f t="shared" si="693"/>
        <v>1.0401800000000001</v>
      </c>
      <c r="AP2467" s="326">
        <f t="shared" si="699"/>
        <v>78.005729777538491</v>
      </c>
      <c r="AQ2467" s="296" t="str">
        <f t="shared" si="700"/>
        <v/>
      </c>
      <c r="AS2467" s="332">
        <v>44610</v>
      </c>
      <c r="AT2467" s="2" t="s">
        <v>115</v>
      </c>
      <c r="AU2467" s="2" t="s">
        <v>110</v>
      </c>
      <c r="AV2467" s="323">
        <v>44927</v>
      </c>
      <c r="AW2467" s="323">
        <v>45016</v>
      </c>
      <c r="AX2467" s="324">
        <v>2159</v>
      </c>
      <c r="AY2467" s="325">
        <v>180.1</v>
      </c>
      <c r="AZ2467" s="274">
        <f t="shared" si="694"/>
        <v>1.0461100000000001</v>
      </c>
      <c r="BA2467" s="326">
        <f t="shared" si="701"/>
        <v>172.16162736232326</v>
      </c>
      <c r="BB2467" s="296" t="str">
        <f t="shared" si="702"/>
        <v/>
      </c>
      <c r="BC2467" t="str">
        <f t="shared" si="695"/>
        <v/>
      </c>
      <c r="BF2467" s="332">
        <v>44972</v>
      </c>
      <c r="BG2467" s="2" t="s">
        <v>115</v>
      </c>
      <c r="BH2467" s="2" t="s">
        <v>111</v>
      </c>
      <c r="BI2467" s="323">
        <v>45292</v>
      </c>
      <c r="BJ2467" s="323">
        <v>45382</v>
      </c>
      <c r="BK2467" s="324">
        <v>2183</v>
      </c>
      <c r="BL2467" s="325">
        <v>188</v>
      </c>
      <c r="BM2467" s="274">
        <f t="shared" si="696"/>
        <v>0.99045000000000005</v>
      </c>
      <c r="BN2467" s="326">
        <f t="shared" si="703"/>
        <v>189.81271139381087</v>
      </c>
      <c r="BO2467" s="296">
        <f t="shared" si="704"/>
        <v>189.81271139381087</v>
      </c>
      <c r="BP2467">
        <f t="shared" si="697"/>
        <v>1</v>
      </c>
      <c r="BR2467" s="332">
        <v>44942</v>
      </c>
      <c r="BS2467" s="2" t="s">
        <v>108</v>
      </c>
      <c r="BT2467" s="2" t="s">
        <v>146</v>
      </c>
      <c r="BU2467" s="323">
        <v>47119</v>
      </c>
      <c r="BV2467" s="323">
        <v>47483</v>
      </c>
      <c r="BW2467" s="324">
        <v>8760</v>
      </c>
      <c r="BX2467" s="325">
        <v>96.41</v>
      </c>
      <c r="BY2467" s="274">
        <f t="shared" si="698"/>
        <v>0.99614999999999998</v>
      </c>
      <c r="BZ2467" s="326">
        <f t="shared" si="705"/>
        <v>96.782613060282088</v>
      </c>
      <c r="CA2467" s="296" t="str">
        <f t="shared" si="706"/>
        <v/>
      </c>
    </row>
    <row r="2468" spans="34:79" x14ac:dyDescent="0.25">
      <c r="AH2468" s="332">
        <v>44580</v>
      </c>
      <c r="AI2468" s="2" t="s">
        <v>108</v>
      </c>
      <c r="AJ2468" s="2" t="s">
        <v>146</v>
      </c>
      <c r="AK2468" s="323">
        <v>47119</v>
      </c>
      <c r="AL2468" s="323">
        <v>47483</v>
      </c>
      <c r="AM2468" s="324">
        <v>8760</v>
      </c>
      <c r="AN2468" s="325">
        <v>80.67</v>
      </c>
      <c r="AO2468" s="274">
        <f t="shared" si="693"/>
        <v>1.0401800000000001</v>
      </c>
      <c r="AP2468" s="326">
        <f t="shared" si="699"/>
        <v>77.553884904535749</v>
      </c>
      <c r="AQ2468" s="296" t="str">
        <f t="shared" si="700"/>
        <v/>
      </c>
      <c r="AS2468" s="332">
        <v>44610</v>
      </c>
      <c r="AT2468" s="2" t="s">
        <v>115</v>
      </c>
      <c r="AU2468" s="2" t="s">
        <v>134</v>
      </c>
      <c r="AV2468" s="323">
        <v>45017</v>
      </c>
      <c r="AW2468" s="323">
        <v>45107</v>
      </c>
      <c r="AX2468" s="324">
        <v>2184</v>
      </c>
      <c r="AY2468" s="325">
        <v>114.42</v>
      </c>
      <c r="AZ2468" s="274">
        <f t="shared" si="694"/>
        <v>1.0461100000000001</v>
      </c>
      <c r="BA2468" s="326">
        <f t="shared" si="701"/>
        <v>109.37664299165479</v>
      </c>
      <c r="BB2468" s="296" t="str">
        <f t="shared" si="702"/>
        <v/>
      </c>
      <c r="BC2468" t="str">
        <f t="shared" si="695"/>
        <v/>
      </c>
      <c r="BF2468" s="332">
        <v>44972</v>
      </c>
      <c r="BG2468" s="2" t="s">
        <v>115</v>
      </c>
      <c r="BH2468" s="2" t="s">
        <v>117</v>
      </c>
      <c r="BI2468" s="323">
        <v>45383</v>
      </c>
      <c r="BJ2468" s="323">
        <v>45473</v>
      </c>
      <c r="BK2468" s="324">
        <v>2184</v>
      </c>
      <c r="BL2468" s="325">
        <v>138.41</v>
      </c>
      <c r="BM2468" s="274">
        <f t="shared" si="696"/>
        <v>0.99045000000000005</v>
      </c>
      <c r="BN2468" s="326">
        <f t="shared" si="703"/>
        <v>139.74456055328386</v>
      </c>
      <c r="BO2468" s="296">
        <f t="shared" si="704"/>
        <v>139.74456055328386</v>
      </c>
      <c r="BP2468">
        <f t="shared" si="697"/>
        <v>1</v>
      </c>
      <c r="BR2468" s="332">
        <v>44942</v>
      </c>
      <c r="BS2468" s="2" t="s">
        <v>108</v>
      </c>
      <c r="BT2468" s="2" t="s">
        <v>149</v>
      </c>
      <c r="BU2468" s="323">
        <v>47484</v>
      </c>
      <c r="BV2468" s="323">
        <v>47848</v>
      </c>
      <c r="BW2468" s="324">
        <v>8760</v>
      </c>
      <c r="BX2468" s="325">
        <v>96.57</v>
      </c>
      <c r="BY2468" s="274">
        <f t="shared" si="698"/>
        <v>0.99614999999999998</v>
      </c>
      <c r="BZ2468" s="326">
        <f t="shared" si="705"/>
        <v>96.943231441048027</v>
      </c>
      <c r="CA2468" s="296" t="str">
        <f t="shared" si="706"/>
        <v/>
      </c>
    </row>
    <row r="2469" spans="34:79" x14ac:dyDescent="0.25">
      <c r="AH2469" s="332">
        <v>44580</v>
      </c>
      <c r="AI2469" s="2" t="s">
        <v>108</v>
      </c>
      <c r="AJ2469" s="2" t="s">
        <v>149</v>
      </c>
      <c r="AK2469" s="323">
        <v>47484</v>
      </c>
      <c r="AL2469" s="323">
        <v>47848</v>
      </c>
      <c r="AM2469" s="324">
        <v>8760</v>
      </c>
      <c r="AN2469" s="325">
        <v>79.86</v>
      </c>
      <c r="AO2469" s="274">
        <f t="shared" si="693"/>
        <v>1.0401800000000001</v>
      </c>
      <c r="AP2469" s="326">
        <f t="shared" si="699"/>
        <v>76.775173527658666</v>
      </c>
      <c r="AQ2469" s="296" t="str">
        <f t="shared" si="700"/>
        <v/>
      </c>
      <c r="AS2469" s="332">
        <v>44610</v>
      </c>
      <c r="AT2469" s="2" t="s">
        <v>115</v>
      </c>
      <c r="AU2469" s="2" t="s">
        <v>137</v>
      </c>
      <c r="AV2469" s="323">
        <v>45108</v>
      </c>
      <c r="AW2469" s="323">
        <v>45199</v>
      </c>
      <c r="AX2469" s="324">
        <v>2208</v>
      </c>
      <c r="AY2469" s="325">
        <v>115.25</v>
      </c>
      <c r="AZ2469" s="274">
        <f t="shared" si="694"/>
        <v>1.0461100000000001</v>
      </c>
      <c r="BA2469" s="326">
        <f t="shared" si="701"/>
        <v>110.17005859804418</v>
      </c>
      <c r="BB2469" s="296" t="str">
        <f t="shared" si="702"/>
        <v/>
      </c>
      <c r="BC2469" t="str">
        <f t="shared" si="695"/>
        <v/>
      </c>
      <c r="BF2469" s="332">
        <v>44972</v>
      </c>
      <c r="BG2469" s="2" t="s">
        <v>115</v>
      </c>
      <c r="BH2469" s="2" t="s">
        <v>118</v>
      </c>
      <c r="BI2469" s="323">
        <v>45474</v>
      </c>
      <c r="BJ2469" s="323">
        <v>45565</v>
      </c>
      <c r="BK2469" s="324">
        <v>2208</v>
      </c>
      <c r="BL2469" s="325">
        <v>140.72999999999999</v>
      </c>
      <c r="BM2469" s="274">
        <f t="shared" si="696"/>
        <v>0.99045000000000005</v>
      </c>
      <c r="BN2469" s="326">
        <f t="shared" si="703"/>
        <v>142.08693018325002</v>
      </c>
      <c r="BO2469" s="296">
        <f t="shared" si="704"/>
        <v>142.08693018325002</v>
      </c>
      <c r="BP2469">
        <f t="shared" si="697"/>
        <v>1</v>
      </c>
      <c r="BR2469" s="332">
        <v>44942</v>
      </c>
      <c r="BS2469" s="2" t="s">
        <v>108</v>
      </c>
      <c r="BT2469" s="2" t="s">
        <v>153</v>
      </c>
      <c r="BU2469" s="323">
        <v>47849</v>
      </c>
      <c r="BV2469" s="323">
        <v>48213</v>
      </c>
      <c r="BW2469" s="324">
        <v>8760</v>
      </c>
      <c r="BX2469" s="325">
        <v>96.12</v>
      </c>
      <c r="BY2469" s="274">
        <f t="shared" si="698"/>
        <v>0.99614999999999998</v>
      </c>
      <c r="BZ2469" s="326">
        <f t="shared" si="705"/>
        <v>96.491492245143803</v>
      </c>
      <c r="CA2469" s="296" t="str">
        <f t="shared" si="706"/>
        <v/>
      </c>
    </row>
    <row r="2470" spans="34:79" x14ac:dyDescent="0.25">
      <c r="AH2470" s="332">
        <v>44580</v>
      </c>
      <c r="AI2470" s="2" t="s">
        <v>108</v>
      </c>
      <c r="AJ2470" s="2" t="s">
        <v>153</v>
      </c>
      <c r="AK2470" s="323">
        <v>47849</v>
      </c>
      <c r="AL2470" s="323">
        <v>48213</v>
      </c>
      <c r="AM2470" s="324">
        <v>8760</v>
      </c>
      <c r="AN2470" s="325">
        <v>79</v>
      </c>
      <c r="AO2470" s="274">
        <f t="shared" si="693"/>
        <v>1.0401800000000001</v>
      </c>
      <c r="AP2470" s="326">
        <f t="shared" si="699"/>
        <v>75.948393547270655</v>
      </c>
      <c r="AQ2470" s="296" t="str">
        <f t="shared" si="700"/>
        <v/>
      </c>
      <c r="AS2470" s="332">
        <v>44610</v>
      </c>
      <c r="AT2470" s="2" t="s">
        <v>115</v>
      </c>
      <c r="AU2470" s="2" t="s">
        <v>116</v>
      </c>
      <c r="AV2470" s="323">
        <v>45200</v>
      </c>
      <c r="AW2470" s="323">
        <v>45291</v>
      </c>
      <c r="AX2470" s="324">
        <v>2209</v>
      </c>
      <c r="AY2470" s="325">
        <v>142.68</v>
      </c>
      <c r="AZ2470" s="274">
        <f t="shared" si="694"/>
        <v>1.0461100000000001</v>
      </c>
      <c r="BA2470" s="326">
        <f t="shared" si="701"/>
        <v>136.39101050558736</v>
      </c>
      <c r="BB2470" s="296" t="str">
        <f t="shared" si="702"/>
        <v/>
      </c>
      <c r="BC2470">
        <f t="shared" si="695"/>
        <v>1</v>
      </c>
      <c r="BF2470" s="332">
        <v>44972</v>
      </c>
      <c r="BG2470" s="2" t="s">
        <v>115</v>
      </c>
      <c r="BH2470" s="2" t="s">
        <v>140</v>
      </c>
      <c r="BI2470" s="323">
        <v>45566</v>
      </c>
      <c r="BJ2470" s="323">
        <v>45657</v>
      </c>
      <c r="BK2470" s="324">
        <v>2209</v>
      </c>
      <c r="BL2470" s="325">
        <v>182.73</v>
      </c>
      <c r="BM2470" s="274">
        <f t="shared" si="696"/>
        <v>0.99045000000000005</v>
      </c>
      <c r="BN2470" s="326">
        <f t="shared" si="703"/>
        <v>184.49189762229287</v>
      </c>
      <c r="BO2470" s="296" t="str">
        <f t="shared" si="704"/>
        <v/>
      </c>
      <c r="BP2470" t="str">
        <f t="shared" si="697"/>
        <v/>
      </c>
      <c r="BR2470" s="332">
        <v>44942</v>
      </c>
      <c r="BS2470" s="2" t="s">
        <v>108</v>
      </c>
      <c r="BT2470" s="2" t="s">
        <v>155</v>
      </c>
      <c r="BU2470" s="323">
        <v>48214</v>
      </c>
      <c r="BV2470" s="323">
        <v>48579</v>
      </c>
      <c r="BW2470" s="324">
        <v>8784</v>
      </c>
      <c r="BX2470" s="325">
        <v>95.7</v>
      </c>
      <c r="BY2470" s="274">
        <f t="shared" si="698"/>
        <v>0.99614999999999998</v>
      </c>
      <c r="BZ2470" s="326">
        <f t="shared" si="705"/>
        <v>96.069868995633186</v>
      </c>
      <c r="CA2470" s="296" t="str">
        <f t="shared" si="706"/>
        <v/>
      </c>
    </row>
    <row r="2471" spans="34:79" x14ac:dyDescent="0.25">
      <c r="AH2471" s="332">
        <v>44580</v>
      </c>
      <c r="AI2471" s="2" t="s">
        <v>108</v>
      </c>
      <c r="AJ2471" s="2" t="s">
        <v>155</v>
      </c>
      <c r="AK2471" s="323">
        <v>48214</v>
      </c>
      <c r="AL2471" s="323">
        <v>48579</v>
      </c>
      <c r="AM2471" s="324">
        <v>8784</v>
      </c>
      <c r="AN2471" s="325">
        <v>78.22</v>
      </c>
      <c r="AO2471" s="274">
        <f t="shared" si="693"/>
        <v>1.0401800000000001</v>
      </c>
      <c r="AP2471" s="326">
        <f t="shared" si="699"/>
        <v>75.19852333250013</v>
      </c>
      <c r="AQ2471" s="296" t="str">
        <f t="shared" si="700"/>
        <v/>
      </c>
      <c r="AS2471" s="332">
        <v>44610</v>
      </c>
      <c r="AT2471" s="2" t="s">
        <v>115</v>
      </c>
      <c r="AU2471" s="2" t="s">
        <v>111</v>
      </c>
      <c r="AV2471" s="323">
        <v>45292</v>
      </c>
      <c r="AW2471" s="323">
        <v>45382</v>
      </c>
      <c r="AX2471" s="324">
        <v>2183</v>
      </c>
      <c r="AY2471" s="325">
        <v>138.24</v>
      </c>
      <c r="AZ2471" s="274">
        <f t="shared" si="694"/>
        <v>1.0461100000000001</v>
      </c>
      <c r="BA2471" s="326">
        <f t="shared" si="701"/>
        <v>132.14671497261281</v>
      </c>
      <c r="BB2471" s="296" t="str">
        <f t="shared" si="702"/>
        <v/>
      </c>
      <c r="BC2471">
        <f t="shared" si="695"/>
        <v>1</v>
      </c>
      <c r="BF2471" s="332">
        <v>44972</v>
      </c>
      <c r="BG2471" s="2" t="s">
        <v>115</v>
      </c>
      <c r="BH2471" s="2" t="s">
        <v>135</v>
      </c>
      <c r="BI2471" s="323">
        <v>45658</v>
      </c>
      <c r="BJ2471" s="323">
        <v>45747</v>
      </c>
      <c r="BK2471" s="324">
        <v>2159</v>
      </c>
      <c r="BL2471" s="325">
        <v>170.71</v>
      </c>
      <c r="BM2471" s="274">
        <f t="shared" si="696"/>
        <v>0.99045000000000005</v>
      </c>
      <c r="BN2471" s="326">
        <f t="shared" si="703"/>
        <v>172.35599979807159</v>
      </c>
      <c r="BO2471" s="296" t="str">
        <f t="shared" si="704"/>
        <v/>
      </c>
      <c r="BP2471" t="str">
        <f t="shared" si="697"/>
        <v/>
      </c>
      <c r="BR2471" s="332">
        <v>44942</v>
      </c>
      <c r="BS2471" s="2" t="s">
        <v>108</v>
      </c>
      <c r="BT2471" s="2" t="s">
        <v>158</v>
      </c>
      <c r="BU2471" s="323">
        <v>48580</v>
      </c>
      <c r="BV2471" s="323">
        <v>48944</v>
      </c>
      <c r="BW2471" s="324">
        <v>8760</v>
      </c>
      <c r="BX2471" s="325">
        <v>95.37</v>
      </c>
      <c r="BY2471" s="274">
        <f t="shared" si="698"/>
        <v>0.99614999999999998</v>
      </c>
      <c r="BZ2471" s="326">
        <f t="shared" si="705"/>
        <v>95.73859358530342</v>
      </c>
      <c r="CA2471" s="296" t="str">
        <f t="shared" si="706"/>
        <v/>
      </c>
    </row>
    <row r="2472" spans="34:79" x14ac:dyDescent="0.25">
      <c r="AH2472" s="332">
        <v>44579</v>
      </c>
      <c r="AI2472" s="2" t="s">
        <v>108</v>
      </c>
      <c r="AJ2472" s="2" t="s">
        <v>110</v>
      </c>
      <c r="AK2472" s="323">
        <v>44927</v>
      </c>
      <c r="AL2472" s="323">
        <v>45291</v>
      </c>
      <c r="AM2472" s="324">
        <v>8760</v>
      </c>
      <c r="AN2472" s="325">
        <v>116.38</v>
      </c>
      <c r="AO2472" s="274">
        <f t="shared" si="693"/>
        <v>1.0401800000000001</v>
      </c>
      <c r="AP2472" s="326">
        <f t="shared" si="699"/>
        <v>111.88448153204251</v>
      </c>
      <c r="AQ2472" s="296" t="str">
        <f t="shared" si="700"/>
        <v/>
      </c>
      <c r="AS2472" s="332">
        <v>44610</v>
      </c>
      <c r="AT2472" s="2" t="s">
        <v>115</v>
      </c>
      <c r="AU2472" s="2" t="s">
        <v>117</v>
      </c>
      <c r="AV2472" s="323">
        <v>45383</v>
      </c>
      <c r="AW2472" s="323">
        <v>45473</v>
      </c>
      <c r="AX2472" s="324">
        <v>2184</v>
      </c>
      <c r="AY2472" s="325">
        <v>86.27</v>
      </c>
      <c r="AZ2472" s="274">
        <f t="shared" si="694"/>
        <v>1.0461100000000001</v>
      </c>
      <c r="BA2472" s="326">
        <f t="shared" si="701"/>
        <v>82.467426943629249</v>
      </c>
      <c r="BB2472" s="296" t="str">
        <f t="shared" si="702"/>
        <v/>
      </c>
      <c r="BC2472">
        <f t="shared" si="695"/>
        <v>1</v>
      </c>
      <c r="BF2472" s="332">
        <v>44972</v>
      </c>
      <c r="BG2472" s="2" t="s">
        <v>115</v>
      </c>
      <c r="BH2472" s="2" t="s">
        <v>145</v>
      </c>
      <c r="BI2472" s="323">
        <v>45748</v>
      </c>
      <c r="BJ2472" s="323">
        <v>45838</v>
      </c>
      <c r="BK2472" s="324">
        <v>2184</v>
      </c>
      <c r="BL2472" s="325">
        <v>106.12</v>
      </c>
      <c r="BM2472" s="274">
        <f t="shared" si="696"/>
        <v>0.99045000000000005</v>
      </c>
      <c r="BN2472" s="326">
        <f t="shared" si="703"/>
        <v>107.14321772931496</v>
      </c>
      <c r="BO2472" s="296" t="str">
        <f t="shared" si="704"/>
        <v/>
      </c>
      <c r="BP2472" t="str">
        <f t="shared" si="697"/>
        <v/>
      </c>
      <c r="BR2472" s="332">
        <v>44939</v>
      </c>
      <c r="BS2472" s="2" t="s">
        <v>108</v>
      </c>
      <c r="BT2472" s="2" t="s">
        <v>111</v>
      </c>
      <c r="BU2472" s="323">
        <v>45292</v>
      </c>
      <c r="BV2472" s="323">
        <v>45657</v>
      </c>
      <c r="BW2472" s="324">
        <v>8784</v>
      </c>
      <c r="BX2472" s="325">
        <v>171.8</v>
      </c>
      <c r="BY2472" s="274">
        <f t="shared" si="698"/>
        <v>0.99614999999999998</v>
      </c>
      <c r="BZ2472" s="326">
        <f t="shared" si="705"/>
        <v>172.46398634743764</v>
      </c>
      <c r="CA2472" s="296">
        <f t="shared" si="706"/>
        <v>172.46398634743764</v>
      </c>
    </row>
    <row r="2473" spans="34:79" x14ac:dyDescent="0.25">
      <c r="AH2473" s="332">
        <v>44579</v>
      </c>
      <c r="AI2473" s="2" t="s">
        <v>108</v>
      </c>
      <c r="AJ2473" s="2" t="s">
        <v>111</v>
      </c>
      <c r="AK2473" s="323">
        <v>45292</v>
      </c>
      <c r="AL2473" s="323">
        <v>45657</v>
      </c>
      <c r="AM2473" s="324">
        <v>8784</v>
      </c>
      <c r="AN2473" s="325">
        <v>92.5</v>
      </c>
      <c r="AO2473" s="274">
        <f t="shared" si="693"/>
        <v>1.0401800000000001</v>
      </c>
      <c r="AP2473" s="326">
        <f t="shared" si="699"/>
        <v>88.926916495221974</v>
      </c>
      <c r="AQ2473" s="296">
        <f t="shared" si="700"/>
        <v>88.926916495221974</v>
      </c>
      <c r="AS2473" s="332">
        <v>44610</v>
      </c>
      <c r="AT2473" s="2" t="s">
        <v>115</v>
      </c>
      <c r="AU2473" s="2" t="s">
        <v>118</v>
      </c>
      <c r="AV2473" s="323">
        <v>45474</v>
      </c>
      <c r="AW2473" s="323">
        <v>45565</v>
      </c>
      <c r="AX2473" s="324">
        <v>2208</v>
      </c>
      <c r="AY2473" s="325">
        <v>85.99</v>
      </c>
      <c r="AZ2473" s="274">
        <f t="shared" si="694"/>
        <v>1.0461100000000001</v>
      </c>
      <c r="BA2473" s="326">
        <f t="shared" si="701"/>
        <v>82.199768666774986</v>
      </c>
      <c r="BB2473" s="296" t="str">
        <f t="shared" si="702"/>
        <v/>
      </c>
      <c r="BC2473">
        <f t="shared" si="695"/>
        <v>1</v>
      </c>
      <c r="BF2473" s="332">
        <v>44972</v>
      </c>
      <c r="BG2473" s="2" t="s">
        <v>115</v>
      </c>
      <c r="BH2473" s="2" t="s">
        <v>148</v>
      </c>
      <c r="BI2473" s="323">
        <v>45839</v>
      </c>
      <c r="BJ2473" s="323">
        <v>45930</v>
      </c>
      <c r="BK2473" s="324">
        <v>2208</v>
      </c>
      <c r="BL2473" s="325">
        <v>105.07</v>
      </c>
      <c r="BM2473" s="274">
        <f t="shared" si="696"/>
        <v>0.99045000000000005</v>
      </c>
      <c r="BN2473" s="326">
        <f t="shared" si="703"/>
        <v>106.08309354333888</v>
      </c>
      <c r="BO2473" s="296" t="str">
        <f t="shared" si="704"/>
        <v/>
      </c>
      <c r="BP2473" t="str">
        <f t="shared" si="697"/>
        <v/>
      </c>
      <c r="BR2473" s="332">
        <v>44939</v>
      </c>
      <c r="BS2473" s="2" t="s">
        <v>108</v>
      </c>
      <c r="BT2473" s="2" t="s">
        <v>135</v>
      </c>
      <c r="BU2473" s="323">
        <v>45658</v>
      </c>
      <c r="BV2473" s="323">
        <v>46022</v>
      </c>
      <c r="BW2473" s="324">
        <v>8760</v>
      </c>
      <c r="BX2473" s="325">
        <v>132.5</v>
      </c>
      <c r="BY2473" s="274">
        <f t="shared" si="698"/>
        <v>0.99614999999999998</v>
      </c>
      <c r="BZ2473" s="326">
        <f t="shared" si="705"/>
        <v>133.01209657180144</v>
      </c>
      <c r="CA2473" s="296" t="str">
        <f t="shared" si="706"/>
        <v/>
      </c>
    </row>
    <row r="2474" spans="34:79" x14ac:dyDescent="0.25">
      <c r="AH2474" s="332">
        <v>44579</v>
      </c>
      <c r="AI2474" s="2" t="s">
        <v>108</v>
      </c>
      <c r="AJ2474" s="2" t="s">
        <v>135</v>
      </c>
      <c r="AK2474" s="323">
        <v>45658</v>
      </c>
      <c r="AL2474" s="323">
        <v>46022</v>
      </c>
      <c r="AM2474" s="324">
        <v>8760</v>
      </c>
      <c r="AN2474" s="325">
        <v>86.26</v>
      </c>
      <c r="AO2474" s="274">
        <f t="shared" si="693"/>
        <v>1.0401800000000001</v>
      </c>
      <c r="AP2474" s="326">
        <f t="shared" si="699"/>
        <v>82.92795477705782</v>
      </c>
      <c r="AQ2474" s="296" t="str">
        <f t="shared" si="700"/>
        <v/>
      </c>
      <c r="AS2474" s="332">
        <v>44610</v>
      </c>
      <c r="AT2474" s="2" t="s">
        <v>115</v>
      </c>
      <c r="AU2474" s="2" t="s">
        <v>140</v>
      </c>
      <c r="AV2474" s="323">
        <v>45566</v>
      </c>
      <c r="AW2474" s="323">
        <v>45657</v>
      </c>
      <c r="AX2474" s="324">
        <v>2209</v>
      </c>
      <c r="AY2474" s="325">
        <v>106.41</v>
      </c>
      <c r="AZ2474" s="274">
        <f t="shared" si="694"/>
        <v>1.0461100000000001</v>
      </c>
      <c r="BA2474" s="326">
        <f t="shared" si="701"/>
        <v>101.71970442878855</v>
      </c>
      <c r="BB2474" s="296" t="str">
        <f t="shared" si="702"/>
        <v/>
      </c>
      <c r="BC2474" t="str">
        <f t="shared" si="695"/>
        <v/>
      </c>
      <c r="BF2474" s="332">
        <v>44972</v>
      </c>
      <c r="BG2474" s="2" t="s">
        <v>115</v>
      </c>
      <c r="BH2474" s="2" t="s">
        <v>152</v>
      </c>
      <c r="BI2474" s="323">
        <v>45931</v>
      </c>
      <c r="BJ2474" s="323">
        <v>46022</v>
      </c>
      <c r="BK2474" s="324">
        <v>2209</v>
      </c>
      <c r="BL2474" s="325">
        <v>138.22999999999999</v>
      </c>
      <c r="BM2474" s="274">
        <f t="shared" si="696"/>
        <v>0.99045000000000005</v>
      </c>
      <c r="BN2474" s="326">
        <f t="shared" si="703"/>
        <v>139.56282497854508</v>
      </c>
      <c r="BO2474" s="296" t="str">
        <f t="shared" si="704"/>
        <v/>
      </c>
      <c r="BP2474" t="str">
        <f t="shared" si="697"/>
        <v/>
      </c>
      <c r="BR2474" s="332">
        <v>44939</v>
      </c>
      <c r="BS2474" s="2" t="s">
        <v>108</v>
      </c>
      <c r="BT2474" s="2" t="s">
        <v>138</v>
      </c>
      <c r="BU2474" s="323">
        <v>46023</v>
      </c>
      <c r="BV2474" s="323">
        <v>46387</v>
      </c>
      <c r="BW2474" s="324">
        <v>8760</v>
      </c>
      <c r="BX2474" s="325">
        <v>117.5</v>
      </c>
      <c r="BY2474" s="274">
        <f t="shared" si="698"/>
        <v>0.99614999999999998</v>
      </c>
      <c r="BZ2474" s="326">
        <f t="shared" si="705"/>
        <v>117.95412337499373</v>
      </c>
      <c r="CA2474" s="296" t="str">
        <f t="shared" si="706"/>
        <v/>
      </c>
    </row>
    <row r="2475" spans="34:79" x14ac:dyDescent="0.25">
      <c r="AH2475" s="332">
        <v>44579</v>
      </c>
      <c r="AI2475" s="2" t="s">
        <v>108</v>
      </c>
      <c r="AJ2475" s="2" t="s">
        <v>138</v>
      </c>
      <c r="AK2475" s="323">
        <v>46023</v>
      </c>
      <c r="AL2475" s="323">
        <v>46387</v>
      </c>
      <c r="AM2475" s="324">
        <v>8760</v>
      </c>
      <c r="AN2475" s="325">
        <v>83.91</v>
      </c>
      <c r="AO2475" s="274">
        <f t="shared" si="693"/>
        <v>1.0401800000000001</v>
      </c>
      <c r="AP2475" s="326">
        <f t="shared" si="699"/>
        <v>80.668730412044056</v>
      </c>
      <c r="AQ2475" s="296" t="str">
        <f t="shared" si="700"/>
        <v/>
      </c>
      <c r="AS2475" s="332">
        <v>44609</v>
      </c>
      <c r="AT2475" s="2" t="s">
        <v>115</v>
      </c>
      <c r="AU2475" s="2" t="s">
        <v>201</v>
      </c>
      <c r="AV2475" s="323">
        <v>44652</v>
      </c>
      <c r="AW2475" s="323">
        <v>44742</v>
      </c>
      <c r="AX2475" s="324">
        <v>2184</v>
      </c>
      <c r="AY2475" s="325">
        <v>165.75</v>
      </c>
      <c r="AZ2475" s="274">
        <f t="shared" si="694"/>
        <v>1.0461100000000001</v>
      </c>
      <c r="BA2475" s="326">
        <f t="shared" si="701"/>
        <v>158.44414067354293</v>
      </c>
      <c r="BB2475" s="296" t="str">
        <f t="shared" si="702"/>
        <v/>
      </c>
      <c r="BC2475" t="str">
        <f t="shared" si="695"/>
        <v/>
      </c>
      <c r="BF2475" s="332">
        <v>44971</v>
      </c>
      <c r="BG2475" s="2" t="s">
        <v>115</v>
      </c>
      <c r="BH2475" s="2" t="s">
        <v>134</v>
      </c>
      <c r="BI2475" s="323">
        <v>45017</v>
      </c>
      <c r="BJ2475" s="323">
        <v>45107</v>
      </c>
      <c r="BK2475" s="324">
        <v>2184</v>
      </c>
      <c r="BL2475" s="325">
        <v>131.33000000000001</v>
      </c>
      <c r="BM2475" s="274">
        <f t="shared" si="696"/>
        <v>0.99045000000000005</v>
      </c>
      <c r="BN2475" s="326">
        <f t="shared" si="703"/>
        <v>132.59629461355951</v>
      </c>
      <c r="BO2475" s="296" t="str">
        <f t="shared" si="704"/>
        <v/>
      </c>
      <c r="BP2475" t="str">
        <f t="shared" si="697"/>
        <v/>
      </c>
      <c r="BR2475" s="332">
        <v>44939</v>
      </c>
      <c r="BS2475" s="2" t="s">
        <v>108</v>
      </c>
      <c r="BT2475" s="2" t="s">
        <v>141</v>
      </c>
      <c r="BU2475" s="323">
        <v>46388</v>
      </c>
      <c r="BV2475" s="323">
        <v>46752</v>
      </c>
      <c r="BW2475" s="324">
        <v>8760</v>
      </c>
      <c r="BX2475" s="325">
        <v>113.22</v>
      </c>
      <c r="BY2475" s="274">
        <f t="shared" si="698"/>
        <v>0.99614999999999998</v>
      </c>
      <c r="BZ2475" s="326">
        <f t="shared" si="705"/>
        <v>113.6575816895046</v>
      </c>
      <c r="CA2475" s="296" t="str">
        <f t="shared" si="706"/>
        <v/>
      </c>
    </row>
    <row r="2476" spans="34:79" x14ac:dyDescent="0.25">
      <c r="AH2476" s="332">
        <v>44579</v>
      </c>
      <c r="AI2476" s="2" t="s">
        <v>108</v>
      </c>
      <c r="AJ2476" s="2" t="s">
        <v>141</v>
      </c>
      <c r="AK2476" s="323">
        <v>46388</v>
      </c>
      <c r="AL2476" s="323">
        <v>46752</v>
      </c>
      <c r="AM2476" s="324">
        <v>8760</v>
      </c>
      <c r="AN2476" s="325">
        <v>82.62</v>
      </c>
      <c r="AO2476" s="274">
        <f t="shared" si="693"/>
        <v>1.0401800000000001</v>
      </c>
      <c r="AP2476" s="326">
        <f t="shared" si="699"/>
        <v>79.428560441462054</v>
      </c>
      <c r="AQ2476" s="296" t="str">
        <f t="shared" si="700"/>
        <v/>
      </c>
      <c r="AS2476" s="332">
        <v>44609</v>
      </c>
      <c r="AT2476" s="2" t="s">
        <v>115</v>
      </c>
      <c r="AU2476" s="2" t="s">
        <v>200</v>
      </c>
      <c r="AV2476" s="323">
        <v>44743</v>
      </c>
      <c r="AW2476" s="323">
        <v>44834</v>
      </c>
      <c r="AX2476" s="324">
        <v>2208</v>
      </c>
      <c r="AY2476" s="325">
        <v>173.5</v>
      </c>
      <c r="AZ2476" s="274">
        <f t="shared" si="694"/>
        <v>1.0461100000000001</v>
      </c>
      <c r="BA2476" s="326">
        <f t="shared" si="701"/>
        <v>165.85253940790165</v>
      </c>
      <c r="BB2476" s="296" t="str">
        <f t="shared" si="702"/>
        <v/>
      </c>
      <c r="BC2476" t="str">
        <f t="shared" si="695"/>
        <v/>
      </c>
      <c r="BF2476" s="332">
        <v>44971</v>
      </c>
      <c r="BG2476" s="2" t="s">
        <v>115</v>
      </c>
      <c r="BH2476" s="2" t="s">
        <v>137</v>
      </c>
      <c r="BI2476" s="323">
        <v>45108</v>
      </c>
      <c r="BJ2476" s="323">
        <v>45199</v>
      </c>
      <c r="BK2476" s="324">
        <v>2208</v>
      </c>
      <c r="BL2476" s="325">
        <v>150.25</v>
      </c>
      <c r="BM2476" s="274">
        <f t="shared" si="696"/>
        <v>0.99045000000000005</v>
      </c>
      <c r="BN2476" s="326">
        <f t="shared" si="703"/>
        <v>151.69872280276641</v>
      </c>
      <c r="BO2476" s="296" t="str">
        <f t="shared" si="704"/>
        <v/>
      </c>
      <c r="BP2476" t="str">
        <f t="shared" si="697"/>
        <v/>
      </c>
      <c r="BR2476" s="332">
        <v>44939</v>
      </c>
      <c r="BS2476" s="2" t="s">
        <v>108</v>
      </c>
      <c r="BT2476" s="2" t="s">
        <v>143</v>
      </c>
      <c r="BU2476" s="323">
        <v>46753</v>
      </c>
      <c r="BV2476" s="323">
        <v>47118</v>
      </c>
      <c r="BW2476" s="324">
        <v>8784</v>
      </c>
      <c r="BX2476" s="325">
        <v>104.88</v>
      </c>
      <c r="BY2476" s="274">
        <f t="shared" si="698"/>
        <v>0.99614999999999998</v>
      </c>
      <c r="BZ2476" s="326">
        <f t="shared" si="705"/>
        <v>105.2853485920795</v>
      </c>
      <c r="CA2476" s="296" t="str">
        <f t="shared" si="706"/>
        <v/>
      </c>
    </row>
    <row r="2477" spans="34:79" x14ac:dyDescent="0.25">
      <c r="AH2477" s="332">
        <v>44579</v>
      </c>
      <c r="AI2477" s="2" t="s">
        <v>108</v>
      </c>
      <c r="AJ2477" s="2" t="s">
        <v>143</v>
      </c>
      <c r="AK2477" s="323">
        <v>46753</v>
      </c>
      <c r="AL2477" s="323">
        <v>47118</v>
      </c>
      <c r="AM2477" s="324">
        <v>8784</v>
      </c>
      <c r="AN2477" s="325">
        <v>81.400000000000006</v>
      </c>
      <c r="AO2477" s="274">
        <f t="shared" si="693"/>
        <v>1.0401800000000001</v>
      </c>
      <c r="AP2477" s="326">
        <f t="shared" si="699"/>
        <v>78.255686515795347</v>
      </c>
      <c r="AQ2477" s="296" t="str">
        <f t="shared" si="700"/>
        <v/>
      </c>
      <c r="AS2477" s="332">
        <v>44609</v>
      </c>
      <c r="AT2477" s="2" t="s">
        <v>115</v>
      </c>
      <c r="AU2477" s="2" t="s">
        <v>186</v>
      </c>
      <c r="AV2477" s="323">
        <v>44835</v>
      </c>
      <c r="AW2477" s="323">
        <v>44926</v>
      </c>
      <c r="AX2477" s="324">
        <v>2209</v>
      </c>
      <c r="AY2477" s="325">
        <v>182.31</v>
      </c>
      <c r="AZ2477" s="274">
        <f t="shared" si="694"/>
        <v>1.0461100000000001</v>
      </c>
      <c r="BA2477" s="326">
        <f t="shared" si="701"/>
        <v>174.27421590463717</v>
      </c>
      <c r="BB2477" s="296" t="str">
        <f t="shared" si="702"/>
        <v/>
      </c>
      <c r="BC2477" t="str">
        <f t="shared" si="695"/>
        <v/>
      </c>
      <c r="BF2477" s="332">
        <v>44971</v>
      </c>
      <c r="BG2477" s="2" t="s">
        <v>115</v>
      </c>
      <c r="BH2477" s="2" t="s">
        <v>116</v>
      </c>
      <c r="BI2477" s="323">
        <v>45200</v>
      </c>
      <c r="BJ2477" s="323">
        <v>45291</v>
      </c>
      <c r="BK2477" s="324">
        <v>2209</v>
      </c>
      <c r="BL2477" s="325">
        <v>179.23</v>
      </c>
      <c r="BM2477" s="274">
        <f t="shared" si="696"/>
        <v>0.99045000000000005</v>
      </c>
      <c r="BN2477" s="326">
        <f t="shared" si="703"/>
        <v>180.95815033570597</v>
      </c>
      <c r="BO2477" s="296">
        <f t="shared" si="704"/>
        <v>180.95815033570597</v>
      </c>
      <c r="BP2477">
        <f t="shared" si="697"/>
        <v>1</v>
      </c>
      <c r="BR2477" s="332">
        <v>44939</v>
      </c>
      <c r="BS2477" s="2" t="s">
        <v>108</v>
      </c>
      <c r="BT2477" s="2" t="s">
        <v>146</v>
      </c>
      <c r="BU2477" s="323">
        <v>47119</v>
      </c>
      <c r="BV2477" s="323">
        <v>47483</v>
      </c>
      <c r="BW2477" s="324">
        <v>8760</v>
      </c>
      <c r="BX2477" s="325">
        <v>101.38</v>
      </c>
      <c r="BY2477" s="274">
        <f t="shared" si="698"/>
        <v>0.99614999999999998</v>
      </c>
      <c r="BZ2477" s="326">
        <f t="shared" si="705"/>
        <v>101.77182151282437</v>
      </c>
      <c r="CA2477" s="296" t="str">
        <f t="shared" si="706"/>
        <v/>
      </c>
    </row>
    <row r="2478" spans="34:79" x14ac:dyDescent="0.25">
      <c r="AH2478" s="332">
        <v>44579</v>
      </c>
      <c r="AI2478" s="2" t="s">
        <v>108</v>
      </c>
      <c r="AJ2478" s="2" t="s">
        <v>146</v>
      </c>
      <c r="AK2478" s="323">
        <v>47119</v>
      </c>
      <c r="AL2478" s="323">
        <v>47483</v>
      </c>
      <c r="AM2478" s="324">
        <v>8760</v>
      </c>
      <c r="AN2478" s="325">
        <v>80.930000000000007</v>
      </c>
      <c r="AO2478" s="274">
        <f t="shared" si="693"/>
        <v>1.0401800000000001</v>
      </c>
      <c r="AP2478" s="326">
        <f t="shared" si="699"/>
        <v>77.803841642792591</v>
      </c>
      <c r="AQ2478" s="296" t="str">
        <f t="shared" si="700"/>
        <v/>
      </c>
      <c r="AS2478" s="332">
        <v>44609</v>
      </c>
      <c r="AT2478" s="2" t="s">
        <v>115</v>
      </c>
      <c r="AU2478" s="2" t="s">
        <v>110</v>
      </c>
      <c r="AV2478" s="323">
        <v>44927</v>
      </c>
      <c r="AW2478" s="323">
        <v>45016</v>
      </c>
      <c r="AX2478" s="324">
        <v>2159</v>
      </c>
      <c r="AY2478" s="325">
        <v>178.77</v>
      </c>
      <c r="AZ2478" s="274">
        <f t="shared" si="694"/>
        <v>1.0461100000000001</v>
      </c>
      <c r="BA2478" s="326">
        <f t="shared" si="701"/>
        <v>170.89025054726557</v>
      </c>
      <c r="BB2478" s="296" t="str">
        <f t="shared" si="702"/>
        <v/>
      </c>
      <c r="BC2478" t="str">
        <f t="shared" si="695"/>
        <v/>
      </c>
      <c r="BF2478" s="332">
        <v>44971</v>
      </c>
      <c r="BG2478" s="2" t="s">
        <v>115</v>
      </c>
      <c r="BH2478" s="2" t="s">
        <v>111</v>
      </c>
      <c r="BI2478" s="323">
        <v>45292</v>
      </c>
      <c r="BJ2478" s="323">
        <v>45382</v>
      </c>
      <c r="BK2478" s="324">
        <v>2183</v>
      </c>
      <c r="BL2478" s="325">
        <v>182.16</v>
      </c>
      <c r="BM2478" s="274">
        <f t="shared" si="696"/>
        <v>0.99045000000000005</v>
      </c>
      <c r="BN2478" s="326">
        <f t="shared" si="703"/>
        <v>183.91640163562016</v>
      </c>
      <c r="BO2478" s="296">
        <f t="shared" si="704"/>
        <v>183.91640163562016</v>
      </c>
      <c r="BP2478">
        <f t="shared" si="697"/>
        <v>1</v>
      </c>
      <c r="BR2478" s="332">
        <v>44939</v>
      </c>
      <c r="BS2478" s="2" t="s">
        <v>108</v>
      </c>
      <c r="BT2478" s="2" t="s">
        <v>149</v>
      </c>
      <c r="BU2478" s="323">
        <v>47484</v>
      </c>
      <c r="BV2478" s="323">
        <v>47848</v>
      </c>
      <c r="BW2478" s="324">
        <v>8760</v>
      </c>
      <c r="BX2478" s="325">
        <v>101.54</v>
      </c>
      <c r="BY2478" s="274">
        <f t="shared" si="698"/>
        <v>0.99614999999999998</v>
      </c>
      <c r="BZ2478" s="326">
        <f t="shared" si="705"/>
        <v>101.93243989359033</v>
      </c>
      <c r="CA2478" s="296" t="str">
        <f t="shared" si="706"/>
        <v/>
      </c>
    </row>
    <row r="2479" spans="34:79" x14ac:dyDescent="0.25">
      <c r="AH2479" s="332">
        <v>44579</v>
      </c>
      <c r="AI2479" s="2" t="s">
        <v>108</v>
      </c>
      <c r="AJ2479" s="2" t="s">
        <v>149</v>
      </c>
      <c r="AK2479" s="323">
        <v>47484</v>
      </c>
      <c r="AL2479" s="323">
        <v>47848</v>
      </c>
      <c r="AM2479" s="324">
        <v>8760</v>
      </c>
      <c r="AN2479" s="325">
        <v>80.12</v>
      </c>
      <c r="AO2479" s="274">
        <f t="shared" si="693"/>
        <v>1.0401800000000001</v>
      </c>
      <c r="AP2479" s="326">
        <f t="shared" si="699"/>
        <v>77.025130265915507</v>
      </c>
      <c r="AQ2479" s="296" t="str">
        <f t="shared" si="700"/>
        <v/>
      </c>
      <c r="AS2479" s="332">
        <v>44609</v>
      </c>
      <c r="AT2479" s="2" t="s">
        <v>115</v>
      </c>
      <c r="AU2479" s="2" t="s">
        <v>134</v>
      </c>
      <c r="AV2479" s="323">
        <v>45017</v>
      </c>
      <c r="AW2479" s="323">
        <v>45107</v>
      </c>
      <c r="AX2479" s="324">
        <v>2184</v>
      </c>
      <c r="AY2479" s="325">
        <v>112.38</v>
      </c>
      <c r="AZ2479" s="274">
        <f t="shared" si="694"/>
        <v>1.0461100000000001</v>
      </c>
      <c r="BA2479" s="326">
        <f t="shared" si="701"/>
        <v>107.4265612602881</v>
      </c>
      <c r="BB2479" s="296" t="str">
        <f t="shared" si="702"/>
        <v/>
      </c>
      <c r="BC2479" t="str">
        <f t="shared" si="695"/>
        <v/>
      </c>
      <c r="BF2479" s="332">
        <v>44971</v>
      </c>
      <c r="BG2479" s="2" t="s">
        <v>115</v>
      </c>
      <c r="BH2479" s="2" t="s">
        <v>117</v>
      </c>
      <c r="BI2479" s="323">
        <v>45383</v>
      </c>
      <c r="BJ2479" s="323">
        <v>45473</v>
      </c>
      <c r="BK2479" s="324">
        <v>2184</v>
      </c>
      <c r="BL2479" s="325">
        <v>136.91</v>
      </c>
      <c r="BM2479" s="274">
        <f t="shared" si="696"/>
        <v>0.99045000000000005</v>
      </c>
      <c r="BN2479" s="326">
        <f t="shared" si="703"/>
        <v>138.23009743046089</v>
      </c>
      <c r="BO2479" s="296">
        <f t="shared" si="704"/>
        <v>138.23009743046089</v>
      </c>
      <c r="BP2479">
        <f t="shared" si="697"/>
        <v>1</v>
      </c>
      <c r="BR2479" s="332">
        <v>44939</v>
      </c>
      <c r="BS2479" s="2" t="s">
        <v>108</v>
      </c>
      <c r="BT2479" s="2" t="s">
        <v>153</v>
      </c>
      <c r="BU2479" s="323">
        <v>47849</v>
      </c>
      <c r="BV2479" s="323">
        <v>48213</v>
      </c>
      <c r="BW2479" s="324">
        <v>8760</v>
      </c>
      <c r="BX2479" s="325">
        <v>101.09</v>
      </c>
      <c r="BY2479" s="274">
        <f t="shared" si="698"/>
        <v>0.99614999999999998</v>
      </c>
      <c r="BZ2479" s="326">
        <f t="shared" si="705"/>
        <v>101.4807006976861</v>
      </c>
      <c r="CA2479" s="296" t="str">
        <f t="shared" si="706"/>
        <v/>
      </c>
    </row>
    <row r="2480" spans="34:79" x14ac:dyDescent="0.25">
      <c r="AH2480" s="332">
        <v>44579</v>
      </c>
      <c r="AI2480" s="2" t="s">
        <v>108</v>
      </c>
      <c r="AJ2480" s="2" t="s">
        <v>153</v>
      </c>
      <c r="AK2480" s="323">
        <v>47849</v>
      </c>
      <c r="AL2480" s="323">
        <v>48213</v>
      </c>
      <c r="AM2480" s="324">
        <v>8760</v>
      </c>
      <c r="AN2480" s="325">
        <v>79.260000000000005</v>
      </c>
      <c r="AO2480" s="274">
        <f t="shared" si="693"/>
        <v>1.0401800000000001</v>
      </c>
      <c r="AP2480" s="326">
        <f t="shared" si="699"/>
        <v>76.198350285527496</v>
      </c>
      <c r="AQ2480" s="296" t="str">
        <f t="shared" si="700"/>
        <v/>
      </c>
      <c r="AS2480" s="332">
        <v>44609</v>
      </c>
      <c r="AT2480" s="2" t="s">
        <v>115</v>
      </c>
      <c r="AU2480" s="2" t="s">
        <v>137</v>
      </c>
      <c r="AV2480" s="323">
        <v>45108</v>
      </c>
      <c r="AW2480" s="323">
        <v>45199</v>
      </c>
      <c r="AX2480" s="324">
        <v>2208</v>
      </c>
      <c r="AY2480" s="325">
        <v>113.71</v>
      </c>
      <c r="AZ2480" s="274">
        <f t="shared" si="694"/>
        <v>1.0461100000000001</v>
      </c>
      <c r="BA2480" s="326">
        <f t="shared" si="701"/>
        <v>108.69793807534579</v>
      </c>
      <c r="BB2480" s="296" t="str">
        <f t="shared" si="702"/>
        <v/>
      </c>
      <c r="BC2480" t="str">
        <f t="shared" si="695"/>
        <v/>
      </c>
      <c r="BF2480" s="332">
        <v>44971</v>
      </c>
      <c r="BG2480" s="2" t="s">
        <v>115</v>
      </c>
      <c r="BH2480" s="2" t="s">
        <v>118</v>
      </c>
      <c r="BI2480" s="323">
        <v>45474</v>
      </c>
      <c r="BJ2480" s="323">
        <v>45565</v>
      </c>
      <c r="BK2480" s="324">
        <v>2208</v>
      </c>
      <c r="BL2480" s="325">
        <v>138.91</v>
      </c>
      <c r="BM2480" s="274">
        <f t="shared" si="696"/>
        <v>0.99045000000000005</v>
      </c>
      <c r="BN2480" s="326">
        <f t="shared" si="703"/>
        <v>140.24938159422484</v>
      </c>
      <c r="BO2480" s="296">
        <f t="shared" si="704"/>
        <v>140.24938159422484</v>
      </c>
      <c r="BP2480">
        <f t="shared" si="697"/>
        <v>1</v>
      </c>
      <c r="BR2480" s="332">
        <v>44939</v>
      </c>
      <c r="BS2480" s="2" t="s">
        <v>108</v>
      </c>
      <c r="BT2480" s="2" t="s">
        <v>155</v>
      </c>
      <c r="BU2480" s="323">
        <v>48214</v>
      </c>
      <c r="BV2480" s="323">
        <v>48579</v>
      </c>
      <c r="BW2480" s="324">
        <v>8784</v>
      </c>
      <c r="BX2480" s="325">
        <v>100.67</v>
      </c>
      <c r="BY2480" s="274">
        <f t="shared" si="698"/>
        <v>0.99614999999999998</v>
      </c>
      <c r="BZ2480" s="326">
        <f t="shared" si="705"/>
        <v>101.05907744817549</v>
      </c>
      <c r="CA2480" s="296" t="str">
        <f t="shared" si="706"/>
        <v/>
      </c>
    </row>
    <row r="2481" spans="34:79" x14ac:dyDescent="0.25">
      <c r="AH2481" s="332">
        <v>44579</v>
      </c>
      <c r="AI2481" s="2" t="s">
        <v>108</v>
      </c>
      <c r="AJ2481" s="2" t="s">
        <v>155</v>
      </c>
      <c r="AK2481" s="323">
        <v>48214</v>
      </c>
      <c r="AL2481" s="323">
        <v>48579</v>
      </c>
      <c r="AM2481" s="324">
        <v>8784</v>
      </c>
      <c r="AN2481" s="325">
        <v>78.48</v>
      </c>
      <c r="AO2481" s="274">
        <f t="shared" si="693"/>
        <v>1.0401800000000001</v>
      </c>
      <c r="AP2481" s="326">
        <f t="shared" si="699"/>
        <v>75.448480070756986</v>
      </c>
      <c r="AQ2481" s="296" t="str">
        <f t="shared" si="700"/>
        <v/>
      </c>
      <c r="AS2481" s="332">
        <v>44609</v>
      </c>
      <c r="AT2481" s="2" t="s">
        <v>115</v>
      </c>
      <c r="AU2481" s="2" t="s">
        <v>116</v>
      </c>
      <c r="AV2481" s="323">
        <v>45200</v>
      </c>
      <c r="AW2481" s="323">
        <v>45291</v>
      </c>
      <c r="AX2481" s="324">
        <v>2209</v>
      </c>
      <c r="AY2481" s="325">
        <v>140.36000000000001</v>
      </c>
      <c r="AZ2481" s="274">
        <f t="shared" si="694"/>
        <v>1.0461100000000001</v>
      </c>
      <c r="BA2481" s="326">
        <f t="shared" si="701"/>
        <v>134.17327049736645</v>
      </c>
      <c r="BB2481" s="296" t="str">
        <f t="shared" si="702"/>
        <v/>
      </c>
      <c r="BC2481">
        <f t="shared" si="695"/>
        <v>1</v>
      </c>
      <c r="BF2481" s="332">
        <v>44971</v>
      </c>
      <c r="BG2481" s="2" t="s">
        <v>115</v>
      </c>
      <c r="BH2481" s="2" t="s">
        <v>140</v>
      </c>
      <c r="BI2481" s="323">
        <v>45566</v>
      </c>
      <c r="BJ2481" s="323">
        <v>45657</v>
      </c>
      <c r="BK2481" s="324">
        <v>2209</v>
      </c>
      <c r="BL2481" s="325">
        <v>179.39</v>
      </c>
      <c r="BM2481" s="274">
        <f t="shared" si="696"/>
        <v>0.99045000000000005</v>
      </c>
      <c r="BN2481" s="326">
        <f t="shared" si="703"/>
        <v>181.11969306880709</v>
      </c>
      <c r="BO2481" s="296" t="str">
        <f t="shared" si="704"/>
        <v/>
      </c>
      <c r="BP2481" t="str">
        <f t="shared" si="697"/>
        <v/>
      </c>
      <c r="BR2481" s="332">
        <v>44939</v>
      </c>
      <c r="BS2481" s="2" t="s">
        <v>108</v>
      </c>
      <c r="BT2481" s="2" t="s">
        <v>158</v>
      </c>
      <c r="BU2481" s="323">
        <v>48580</v>
      </c>
      <c r="BV2481" s="323">
        <v>48944</v>
      </c>
      <c r="BW2481" s="324">
        <v>8760</v>
      </c>
      <c r="BX2481" s="325">
        <v>100.34</v>
      </c>
      <c r="BY2481" s="274">
        <f t="shared" si="698"/>
        <v>0.99614999999999998</v>
      </c>
      <c r="BZ2481" s="326">
        <f t="shared" si="705"/>
        <v>100.72780203784571</v>
      </c>
      <c r="CA2481" s="296" t="str">
        <f t="shared" si="706"/>
        <v/>
      </c>
    </row>
    <row r="2482" spans="34:79" x14ac:dyDescent="0.25">
      <c r="AH2482" s="332">
        <v>44578</v>
      </c>
      <c r="AI2482" s="2" t="s">
        <v>108</v>
      </c>
      <c r="AJ2482" s="2" t="s">
        <v>110</v>
      </c>
      <c r="AK2482" s="323">
        <v>44927</v>
      </c>
      <c r="AL2482" s="323">
        <v>45291</v>
      </c>
      <c r="AM2482" s="324">
        <v>8760</v>
      </c>
      <c r="AN2482" s="325">
        <v>114.17</v>
      </c>
      <c r="AO2482" s="274">
        <f t="shared" si="693"/>
        <v>1.0401800000000001</v>
      </c>
      <c r="AP2482" s="326">
        <f t="shared" si="699"/>
        <v>109.75984925685938</v>
      </c>
      <c r="AQ2482" s="296" t="str">
        <f t="shared" si="700"/>
        <v/>
      </c>
      <c r="AS2482" s="332">
        <v>44609</v>
      </c>
      <c r="AT2482" s="2" t="s">
        <v>115</v>
      </c>
      <c r="AU2482" s="2" t="s">
        <v>111</v>
      </c>
      <c r="AV2482" s="323">
        <v>45292</v>
      </c>
      <c r="AW2482" s="323">
        <v>45382</v>
      </c>
      <c r="AX2482" s="324">
        <v>2183</v>
      </c>
      <c r="AY2482" s="325">
        <v>137.62</v>
      </c>
      <c r="AZ2482" s="274">
        <f t="shared" si="694"/>
        <v>1.0461100000000001</v>
      </c>
      <c r="BA2482" s="326">
        <f t="shared" si="701"/>
        <v>131.55404307386411</v>
      </c>
      <c r="BB2482" s="296" t="str">
        <f t="shared" si="702"/>
        <v/>
      </c>
      <c r="BC2482">
        <f t="shared" si="695"/>
        <v>1</v>
      </c>
      <c r="BF2482" s="332">
        <v>44971</v>
      </c>
      <c r="BG2482" s="2" t="s">
        <v>115</v>
      </c>
      <c r="BH2482" s="2" t="s">
        <v>135</v>
      </c>
      <c r="BI2482" s="323">
        <v>45658</v>
      </c>
      <c r="BJ2482" s="323">
        <v>45747</v>
      </c>
      <c r="BK2482" s="324">
        <v>2159</v>
      </c>
      <c r="BL2482" s="325">
        <v>167.5</v>
      </c>
      <c r="BM2482" s="274">
        <f t="shared" si="696"/>
        <v>0.99045000000000005</v>
      </c>
      <c r="BN2482" s="326">
        <f t="shared" si="703"/>
        <v>169.11504871523044</v>
      </c>
      <c r="BO2482" s="296" t="str">
        <f t="shared" si="704"/>
        <v/>
      </c>
      <c r="BP2482" t="str">
        <f t="shared" si="697"/>
        <v/>
      </c>
      <c r="BR2482" s="332">
        <v>44938</v>
      </c>
      <c r="BS2482" s="2" t="s">
        <v>108</v>
      </c>
      <c r="BT2482" s="2" t="s">
        <v>111</v>
      </c>
      <c r="BU2482" s="323">
        <v>45292</v>
      </c>
      <c r="BV2482" s="323">
        <v>45657</v>
      </c>
      <c r="BW2482" s="324">
        <v>8784</v>
      </c>
      <c r="BX2482" s="325">
        <v>178.45</v>
      </c>
      <c r="BY2482" s="274">
        <f t="shared" si="698"/>
        <v>0.99614999999999998</v>
      </c>
      <c r="BZ2482" s="326">
        <f t="shared" si="705"/>
        <v>179.13968779802238</v>
      </c>
      <c r="CA2482" s="296">
        <f t="shared" si="706"/>
        <v>179.13968779802238</v>
      </c>
    </row>
    <row r="2483" spans="34:79" x14ac:dyDescent="0.25">
      <c r="AH2483" s="332">
        <v>44578</v>
      </c>
      <c r="AI2483" s="2" t="s">
        <v>108</v>
      </c>
      <c r="AJ2483" s="2" t="s">
        <v>111</v>
      </c>
      <c r="AK2483" s="323">
        <v>45292</v>
      </c>
      <c r="AL2483" s="323">
        <v>45657</v>
      </c>
      <c r="AM2483" s="324">
        <v>8784</v>
      </c>
      <c r="AN2483" s="325">
        <v>92.22</v>
      </c>
      <c r="AO2483" s="274">
        <f t="shared" si="693"/>
        <v>1.0401800000000001</v>
      </c>
      <c r="AP2483" s="326">
        <f t="shared" si="699"/>
        <v>88.657732315560764</v>
      </c>
      <c r="AQ2483" s="296">
        <f t="shared" si="700"/>
        <v>88.657732315560764</v>
      </c>
      <c r="AS2483" s="332">
        <v>44609</v>
      </c>
      <c r="AT2483" s="2" t="s">
        <v>115</v>
      </c>
      <c r="AU2483" s="2" t="s">
        <v>117</v>
      </c>
      <c r="AV2483" s="323">
        <v>45383</v>
      </c>
      <c r="AW2483" s="323">
        <v>45473</v>
      </c>
      <c r="AX2483" s="324">
        <v>2184</v>
      </c>
      <c r="AY2483" s="325">
        <v>85.7</v>
      </c>
      <c r="AZ2483" s="274">
        <f t="shared" si="694"/>
        <v>1.0461100000000001</v>
      </c>
      <c r="BA2483" s="326">
        <f t="shared" si="701"/>
        <v>81.922551165747379</v>
      </c>
      <c r="BB2483" s="296" t="str">
        <f t="shared" si="702"/>
        <v/>
      </c>
      <c r="BC2483">
        <f t="shared" si="695"/>
        <v>1</v>
      </c>
      <c r="BF2483" s="332">
        <v>44971</v>
      </c>
      <c r="BG2483" s="2" t="s">
        <v>115</v>
      </c>
      <c r="BH2483" s="2" t="s">
        <v>145</v>
      </c>
      <c r="BI2483" s="323">
        <v>45748</v>
      </c>
      <c r="BJ2483" s="323">
        <v>45838</v>
      </c>
      <c r="BK2483" s="324">
        <v>2184</v>
      </c>
      <c r="BL2483" s="325">
        <v>105.65</v>
      </c>
      <c r="BM2483" s="274">
        <f t="shared" si="696"/>
        <v>0.99045000000000005</v>
      </c>
      <c r="BN2483" s="326">
        <f t="shared" si="703"/>
        <v>106.66868595083044</v>
      </c>
      <c r="BO2483" s="296" t="str">
        <f t="shared" si="704"/>
        <v/>
      </c>
      <c r="BP2483" t="str">
        <f t="shared" si="697"/>
        <v/>
      </c>
      <c r="BR2483" s="332">
        <v>44938</v>
      </c>
      <c r="BS2483" s="2" t="s">
        <v>108</v>
      </c>
      <c r="BT2483" s="2" t="s">
        <v>135</v>
      </c>
      <c r="BU2483" s="323">
        <v>45658</v>
      </c>
      <c r="BV2483" s="323">
        <v>46022</v>
      </c>
      <c r="BW2483" s="324">
        <v>8760</v>
      </c>
      <c r="BX2483" s="325">
        <v>138.30000000000001</v>
      </c>
      <c r="BY2483" s="274">
        <f t="shared" si="698"/>
        <v>0.99614999999999998</v>
      </c>
      <c r="BZ2483" s="326">
        <f t="shared" si="705"/>
        <v>138.83451287456711</v>
      </c>
      <c r="CA2483" s="296" t="str">
        <f t="shared" si="706"/>
        <v/>
      </c>
    </row>
    <row r="2484" spans="34:79" x14ac:dyDescent="0.25">
      <c r="AH2484" s="332">
        <v>44578</v>
      </c>
      <c r="AI2484" s="2" t="s">
        <v>108</v>
      </c>
      <c r="AJ2484" s="2" t="s">
        <v>135</v>
      </c>
      <c r="AK2484" s="323">
        <v>45658</v>
      </c>
      <c r="AL2484" s="323">
        <v>46022</v>
      </c>
      <c r="AM2484" s="324">
        <v>8760</v>
      </c>
      <c r="AN2484" s="325">
        <v>86.5</v>
      </c>
      <c r="AO2484" s="274">
        <f t="shared" si="693"/>
        <v>1.0401800000000001</v>
      </c>
      <c r="AP2484" s="326">
        <f t="shared" si="699"/>
        <v>83.15868407391028</v>
      </c>
      <c r="AQ2484" s="296" t="str">
        <f t="shared" si="700"/>
        <v/>
      </c>
      <c r="AS2484" s="332">
        <v>44609</v>
      </c>
      <c r="AT2484" s="2" t="s">
        <v>115</v>
      </c>
      <c r="AU2484" s="2" t="s">
        <v>118</v>
      </c>
      <c r="AV2484" s="323">
        <v>45474</v>
      </c>
      <c r="AW2484" s="323">
        <v>45565</v>
      </c>
      <c r="AX2484" s="324">
        <v>2208</v>
      </c>
      <c r="AY2484" s="325">
        <v>85.88</v>
      </c>
      <c r="AZ2484" s="274">
        <f t="shared" si="694"/>
        <v>1.0461100000000001</v>
      </c>
      <c r="BA2484" s="326">
        <f t="shared" si="701"/>
        <v>82.094617200867972</v>
      </c>
      <c r="BB2484" s="296" t="str">
        <f t="shared" si="702"/>
        <v/>
      </c>
      <c r="BC2484">
        <f t="shared" si="695"/>
        <v>1</v>
      </c>
      <c r="BF2484" s="332">
        <v>44971</v>
      </c>
      <c r="BG2484" s="2" t="s">
        <v>115</v>
      </c>
      <c r="BH2484" s="2" t="s">
        <v>148</v>
      </c>
      <c r="BI2484" s="323">
        <v>45839</v>
      </c>
      <c r="BJ2484" s="323">
        <v>45930</v>
      </c>
      <c r="BK2484" s="324">
        <v>2208</v>
      </c>
      <c r="BL2484" s="325">
        <v>104</v>
      </c>
      <c r="BM2484" s="274">
        <f t="shared" si="696"/>
        <v>0.99045000000000005</v>
      </c>
      <c r="BN2484" s="326">
        <f t="shared" si="703"/>
        <v>105.00277651572517</v>
      </c>
      <c r="BO2484" s="296" t="str">
        <f t="shared" si="704"/>
        <v/>
      </c>
      <c r="BP2484" t="str">
        <f t="shared" si="697"/>
        <v/>
      </c>
      <c r="BR2484" s="332">
        <v>44938</v>
      </c>
      <c r="BS2484" s="2" t="s">
        <v>108</v>
      </c>
      <c r="BT2484" s="2" t="s">
        <v>138</v>
      </c>
      <c r="BU2484" s="323">
        <v>46023</v>
      </c>
      <c r="BV2484" s="323">
        <v>46387</v>
      </c>
      <c r="BW2484" s="324">
        <v>8760</v>
      </c>
      <c r="BX2484" s="325">
        <v>117.25</v>
      </c>
      <c r="BY2484" s="274">
        <f t="shared" si="698"/>
        <v>0.99614999999999998</v>
      </c>
      <c r="BZ2484" s="326">
        <f t="shared" si="705"/>
        <v>117.70315715504694</v>
      </c>
      <c r="CA2484" s="296" t="str">
        <f t="shared" si="706"/>
        <v/>
      </c>
    </row>
    <row r="2485" spans="34:79" x14ac:dyDescent="0.25">
      <c r="AH2485" s="332">
        <v>44578</v>
      </c>
      <c r="AI2485" s="2" t="s">
        <v>108</v>
      </c>
      <c r="AJ2485" s="2" t="s">
        <v>138</v>
      </c>
      <c r="AK2485" s="323">
        <v>46023</v>
      </c>
      <c r="AL2485" s="323">
        <v>46387</v>
      </c>
      <c r="AM2485" s="324">
        <v>8760</v>
      </c>
      <c r="AN2485" s="325">
        <v>84.05</v>
      </c>
      <c r="AO2485" s="274">
        <f t="shared" si="693"/>
        <v>1.0401800000000001</v>
      </c>
      <c r="AP2485" s="326">
        <f t="shared" si="699"/>
        <v>80.803322501874661</v>
      </c>
      <c r="AQ2485" s="296" t="str">
        <f t="shared" si="700"/>
        <v/>
      </c>
      <c r="AS2485" s="332">
        <v>44609</v>
      </c>
      <c r="AT2485" s="2" t="s">
        <v>115</v>
      </c>
      <c r="AU2485" s="2" t="s">
        <v>140</v>
      </c>
      <c r="AV2485" s="323">
        <v>45566</v>
      </c>
      <c r="AW2485" s="323">
        <v>45657</v>
      </c>
      <c r="AX2485" s="324">
        <v>2209</v>
      </c>
      <c r="AY2485" s="325">
        <v>102</v>
      </c>
      <c r="AZ2485" s="274">
        <f t="shared" si="694"/>
        <v>1.0461100000000001</v>
      </c>
      <c r="BA2485" s="326">
        <f t="shared" si="701"/>
        <v>97.504086568334102</v>
      </c>
      <c r="BB2485" s="296" t="str">
        <f t="shared" si="702"/>
        <v/>
      </c>
      <c r="BC2485" t="str">
        <f t="shared" si="695"/>
        <v/>
      </c>
      <c r="BF2485" s="332">
        <v>44971</v>
      </c>
      <c r="BG2485" s="2" t="s">
        <v>115</v>
      </c>
      <c r="BH2485" s="2" t="s">
        <v>152</v>
      </c>
      <c r="BI2485" s="323">
        <v>45931</v>
      </c>
      <c r="BJ2485" s="323">
        <v>46022</v>
      </c>
      <c r="BK2485" s="324">
        <v>2209</v>
      </c>
      <c r="BL2485" s="325">
        <v>137.44999999999999</v>
      </c>
      <c r="BM2485" s="274">
        <f t="shared" si="696"/>
        <v>0.99045000000000005</v>
      </c>
      <c r="BN2485" s="326">
        <f t="shared" si="703"/>
        <v>138.77530415467714</v>
      </c>
      <c r="BO2485" s="296" t="str">
        <f t="shared" si="704"/>
        <v/>
      </c>
      <c r="BP2485" t="str">
        <f t="shared" si="697"/>
        <v/>
      </c>
      <c r="BR2485" s="332">
        <v>44938</v>
      </c>
      <c r="BS2485" s="2" t="s">
        <v>108</v>
      </c>
      <c r="BT2485" s="2" t="s">
        <v>141</v>
      </c>
      <c r="BU2485" s="323">
        <v>46388</v>
      </c>
      <c r="BV2485" s="323">
        <v>46752</v>
      </c>
      <c r="BW2485" s="324">
        <v>8760</v>
      </c>
      <c r="BX2485" s="325">
        <v>113.34</v>
      </c>
      <c r="BY2485" s="274">
        <f t="shared" si="698"/>
        <v>0.99614999999999998</v>
      </c>
      <c r="BZ2485" s="326">
        <f t="shared" si="705"/>
        <v>113.77804547507905</v>
      </c>
      <c r="CA2485" s="296" t="str">
        <f t="shared" si="706"/>
        <v/>
      </c>
    </row>
    <row r="2486" spans="34:79" x14ac:dyDescent="0.25">
      <c r="AH2486" s="332">
        <v>44578</v>
      </c>
      <c r="AI2486" s="2" t="s">
        <v>108</v>
      </c>
      <c r="AJ2486" s="2" t="s">
        <v>141</v>
      </c>
      <c r="AK2486" s="323">
        <v>46388</v>
      </c>
      <c r="AL2486" s="323">
        <v>46752</v>
      </c>
      <c r="AM2486" s="324">
        <v>8760</v>
      </c>
      <c r="AN2486" s="325">
        <v>82.35</v>
      </c>
      <c r="AO2486" s="274">
        <f t="shared" si="693"/>
        <v>1.0401800000000001</v>
      </c>
      <c r="AP2486" s="326">
        <f t="shared" si="699"/>
        <v>79.168989982503021</v>
      </c>
      <c r="AQ2486" s="296" t="str">
        <f t="shared" si="700"/>
        <v/>
      </c>
      <c r="AS2486" s="332">
        <v>44608</v>
      </c>
      <c r="AT2486" s="2" t="s">
        <v>115</v>
      </c>
      <c r="AU2486" s="2" t="s">
        <v>201</v>
      </c>
      <c r="AV2486" s="323">
        <v>44652</v>
      </c>
      <c r="AW2486" s="323">
        <v>44742</v>
      </c>
      <c r="AX2486" s="324">
        <v>2184</v>
      </c>
      <c r="AY2486" s="325">
        <v>159.4</v>
      </c>
      <c r="AZ2486" s="274">
        <f t="shared" si="694"/>
        <v>1.0461100000000001</v>
      </c>
      <c r="BA2486" s="326">
        <f t="shared" si="701"/>
        <v>152.37403332345545</v>
      </c>
      <c r="BB2486" s="296" t="str">
        <f t="shared" si="702"/>
        <v/>
      </c>
      <c r="BC2486" t="str">
        <f t="shared" si="695"/>
        <v/>
      </c>
      <c r="BF2486" s="332">
        <v>44970</v>
      </c>
      <c r="BG2486" s="2" t="s">
        <v>115</v>
      </c>
      <c r="BH2486" s="2" t="s">
        <v>134</v>
      </c>
      <c r="BI2486" s="323">
        <v>45017</v>
      </c>
      <c r="BJ2486" s="323">
        <v>45107</v>
      </c>
      <c r="BK2486" s="324">
        <v>2184</v>
      </c>
      <c r="BL2486" s="325">
        <v>131.05000000000001</v>
      </c>
      <c r="BM2486" s="274">
        <f t="shared" si="696"/>
        <v>0.99045000000000005</v>
      </c>
      <c r="BN2486" s="326">
        <f t="shared" si="703"/>
        <v>132.31359483063255</v>
      </c>
      <c r="BO2486" s="296" t="str">
        <f t="shared" si="704"/>
        <v/>
      </c>
      <c r="BP2486" t="str">
        <f t="shared" si="697"/>
        <v/>
      </c>
      <c r="BR2486" s="332">
        <v>44938</v>
      </c>
      <c r="BS2486" s="2" t="s">
        <v>108</v>
      </c>
      <c r="BT2486" s="2" t="s">
        <v>143</v>
      </c>
      <c r="BU2486" s="323">
        <v>46753</v>
      </c>
      <c r="BV2486" s="323">
        <v>47118</v>
      </c>
      <c r="BW2486" s="324">
        <v>8784</v>
      </c>
      <c r="BX2486" s="325">
        <v>105</v>
      </c>
      <c r="BY2486" s="274">
        <f t="shared" si="698"/>
        <v>0.99614999999999998</v>
      </c>
      <c r="BZ2486" s="326">
        <f t="shared" si="705"/>
        <v>105.40581237765397</v>
      </c>
      <c r="CA2486" s="296" t="str">
        <f t="shared" si="706"/>
        <v/>
      </c>
    </row>
    <row r="2487" spans="34:79" x14ac:dyDescent="0.25">
      <c r="AH2487" s="332">
        <v>44578</v>
      </c>
      <c r="AI2487" s="2" t="s">
        <v>108</v>
      </c>
      <c r="AJ2487" s="2" t="s">
        <v>143</v>
      </c>
      <c r="AK2487" s="323">
        <v>46753</v>
      </c>
      <c r="AL2487" s="323">
        <v>47118</v>
      </c>
      <c r="AM2487" s="324">
        <v>8784</v>
      </c>
      <c r="AN2487" s="325">
        <v>81.95</v>
      </c>
      <c r="AO2487" s="274">
        <f t="shared" si="693"/>
        <v>1.0401800000000001</v>
      </c>
      <c r="AP2487" s="326">
        <f t="shared" si="699"/>
        <v>78.784441154415575</v>
      </c>
      <c r="AQ2487" s="296" t="str">
        <f t="shared" si="700"/>
        <v/>
      </c>
      <c r="AS2487" s="332">
        <v>44608</v>
      </c>
      <c r="AT2487" s="2" t="s">
        <v>115</v>
      </c>
      <c r="AU2487" s="2" t="s">
        <v>200</v>
      </c>
      <c r="AV2487" s="323">
        <v>44743</v>
      </c>
      <c r="AW2487" s="323">
        <v>44834</v>
      </c>
      <c r="AX2487" s="324">
        <v>2208</v>
      </c>
      <c r="AY2487" s="325">
        <v>167.25</v>
      </c>
      <c r="AZ2487" s="274">
        <f t="shared" si="694"/>
        <v>1.0461100000000001</v>
      </c>
      <c r="BA2487" s="326">
        <f t="shared" si="701"/>
        <v>159.87802429954783</v>
      </c>
      <c r="BB2487" s="296" t="str">
        <f t="shared" si="702"/>
        <v/>
      </c>
      <c r="BC2487" t="str">
        <f t="shared" si="695"/>
        <v/>
      </c>
      <c r="BF2487" s="332">
        <v>44970</v>
      </c>
      <c r="BG2487" s="2" t="s">
        <v>115</v>
      </c>
      <c r="BH2487" s="2" t="s">
        <v>137</v>
      </c>
      <c r="BI2487" s="323">
        <v>45108</v>
      </c>
      <c r="BJ2487" s="323">
        <v>45199</v>
      </c>
      <c r="BK2487" s="324">
        <v>2208</v>
      </c>
      <c r="BL2487" s="325">
        <v>149.58000000000001</v>
      </c>
      <c r="BM2487" s="274">
        <f t="shared" si="696"/>
        <v>0.99045000000000005</v>
      </c>
      <c r="BN2487" s="326">
        <f t="shared" si="703"/>
        <v>151.0222626079055</v>
      </c>
      <c r="BO2487" s="296" t="str">
        <f t="shared" si="704"/>
        <v/>
      </c>
      <c r="BP2487" t="str">
        <f t="shared" si="697"/>
        <v/>
      </c>
      <c r="BR2487" s="332">
        <v>44938</v>
      </c>
      <c r="BS2487" s="2" t="s">
        <v>108</v>
      </c>
      <c r="BT2487" s="2" t="s">
        <v>146</v>
      </c>
      <c r="BU2487" s="323">
        <v>47119</v>
      </c>
      <c r="BV2487" s="323">
        <v>47483</v>
      </c>
      <c r="BW2487" s="324">
        <v>8760</v>
      </c>
      <c r="BX2487" s="325">
        <v>101.5</v>
      </c>
      <c r="BY2487" s="274">
        <f t="shared" si="698"/>
        <v>0.99614999999999998</v>
      </c>
      <c r="BZ2487" s="326">
        <f t="shared" si="705"/>
        <v>101.89228529839883</v>
      </c>
      <c r="CA2487" s="296" t="str">
        <f t="shared" si="706"/>
        <v/>
      </c>
    </row>
    <row r="2488" spans="34:79" x14ac:dyDescent="0.25">
      <c r="AH2488" s="332">
        <v>44578</v>
      </c>
      <c r="AI2488" s="2" t="s">
        <v>108</v>
      </c>
      <c r="AJ2488" s="2" t="s">
        <v>146</v>
      </c>
      <c r="AK2488" s="323">
        <v>47119</v>
      </c>
      <c r="AL2488" s="323">
        <v>47483</v>
      </c>
      <c r="AM2488" s="324">
        <v>8760</v>
      </c>
      <c r="AN2488" s="325">
        <v>81.48</v>
      </c>
      <c r="AO2488" s="274">
        <f t="shared" si="693"/>
        <v>1.0401800000000001</v>
      </c>
      <c r="AP2488" s="326">
        <f t="shared" si="699"/>
        <v>78.332596281412833</v>
      </c>
      <c r="AQ2488" s="296" t="str">
        <f t="shared" si="700"/>
        <v/>
      </c>
      <c r="AS2488" s="332">
        <v>44608</v>
      </c>
      <c r="AT2488" s="2" t="s">
        <v>115</v>
      </c>
      <c r="AU2488" s="2" t="s">
        <v>186</v>
      </c>
      <c r="AV2488" s="323">
        <v>44835</v>
      </c>
      <c r="AW2488" s="323">
        <v>44926</v>
      </c>
      <c r="AX2488" s="324">
        <v>2209</v>
      </c>
      <c r="AY2488" s="325">
        <v>179.5</v>
      </c>
      <c r="AZ2488" s="274">
        <f t="shared" si="694"/>
        <v>1.0461100000000001</v>
      </c>
      <c r="BA2488" s="326">
        <f t="shared" si="701"/>
        <v>171.5880739119213</v>
      </c>
      <c r="BB2488" s="296" t="str">
        <f t="shared" si="702"/>
        <v/>
      </c>
      <c r="BC2488" t="str">
        <f t="shared" si="695"/>
        <v/>
      </c>
      <c r="BF2488" s="332">
        <v>44970</v>
      </c>
      <c r="BG2488" s="2" t="s">
        <v>115</v>
      </c>
      <c r="BH2488" s="2" t="s">
        <v>116</v>
      </c>
      <c r="BI2488" s="323">
        <v>45200</v>
      </c>
      <c r="BJ2488" s="323">
        <v>45291</v>
      </c>
      <c r="BK2488" s="324">
        <v>2209</v>
      </c>
      <c r="BL2488" s="325">
        <v>177.1</v>
      </c>
      <c r="BM2488" s="274">
        <f t="shared" si="696"/>
        <v>0.99045000000000005</v>
      </c>
      <c r="BN2488" s="326">
        <f t="shared" si="703"/>
        <v>178.80761270129739</v>
      </c>
      <c r="BO2488" s="296">
        <f t="shared" si="704"/>
        <v>178.80761270129739</v>
      </c>
      <c r="BP2488">
        <f t="shared" si="697"/>
        <v>1</v>
      </c>
      <c r="BR2488" s="332">
        <v>44938</v>
      </c>
      <c r="BS2488" s="2" t="s">
        <v>108</v>
      </c>
      <c r="BT2488" s="2" t="s">
        <v>149</v>
      </c>
      <c r="BU2488" s="323">
        <v>47484</v>
      </c>
      <c r="BV2488" s="323">
        <v>47848</v>
      </c>
      <c r="BW2488" s="324">
        <v>8760</v>
      </c>
      <c r="BX2488" s="325">
        <v>101.66</v>
      </c>
      <c r="BY2488" s="274">
        <f t="shared" si="698"/>
        <v>0.99614999999999998</v>
      </c>
      <c r="BZ2488" s="326">
        <f t="shared" si="705"/>
        <v>102.05290367916479</v>
      </c>
      <c r="CA2488" s="296" t="str">
        <f t="shared" si="706"/>
        <v/>
      </c>
    </row>
    <row r="2489" spans="34:79" x14ac:dyDescent="0.25">
      <c r="AH2489" s="332">
        <v>44578</v>
      </c>
      <c r="AI2489" s="2" t="s">
        <v>108</v>
      </c>
      <c r="AJ2489" s="2" t="s">
        <v>149</v>
      </c>
      <c r="AK2489" s="323">
        <v>47484</v>
      </c>
      <c r="AL2489" s="323">
        <v>47848</v>
      </c>
      <c r="AM2489" s="324">
        <v>8760</v>
      </c>
      <c r="AN2489" s="325">
        <v>80.67</v>
      </c>
      <c r="AO2489" s="274">
        <f t="shared" si="693"/>
        <v>1.0401800000000001</v>
      </c>
      <c r="AP2489" s="326">
        <f t="shared" si="699"/>
        <v>77.553884904535749</v>
      </c>
      <c r="AQ2489" s="296" t="str">
        <f t="shared" si="700"/>
        <v/>
      </c>
      <c r="AS2489" s="332">
        <v>44608</v>
      </c>
      <c r="AT2489" s="2" t="s">
        <v>115</v>
      </c>
      <c r="AU2489" s="2" t="s">
        <v>110</v>
      </c>
      <c r="AV2489" s="323">
        <v>44927</v>
      </c>
      <c r="AW2489" s="323">
        <v>45016</v>
      </c>
      <c r="AX2489" s="324">
        <v>2159</v>
      </c>
      <c r="AY2489" s="325">
        <v>174.52</v>
      </c>
      <c r="AZ2489" s="274">
        <f t="shared" si="694"/>
        <v>1.0461100000000001</v>
      </c>
      <c r="BA2489" s="326">
        <f t="shared" si="701"/>
        <v>166.827580273585</v>
      </c>
      <c r="BB2489" s="296" t="str">
        <f t="shared" si="702"/>
        <v/>
      </c>
      <c r="BC2489" t="str">
        <f t="shared" si="695"/>
        <v/>
      </c>
      <c r="BF2489" s="332">
        <v>44970</v>
      </c>
      <c r="BG2489" s="2" t="s">
        <v>115</v>
      </c>
      <c r="BH2489" s="2" t="s">
        <v>111</v>
      </c>
      <c r="BI2489" s="323">
        <v>45292</v>
      </c>
      <c r="BJ2489" s="323">
        <v>45382</v>
      </c>
      <c r="BK2489" s="324">
        <v>2183</v>
      </c>
      <c r="BL2489" s="325">
        <v>180.52</v>
      </c>
      <c r="BM2489" s="274">
        <f t="shared" si="696"/>
        <v>0.99045000000000005</v>
      </c>
      <c r="BN2489" s="326">
        <f t="shared" si="703"/>
        <v>182.26058862133374</v>
      </c>
      <c r="BO2489" s="296">
        <f t="shared" si="704"/>
        <v>182.26058862133374</v>
      </c>
      <c r="BP2489">
        <f t="shared" si="697"/>
        <v>1</v>
      </c>
      <c r="BR2489" s="332">
        <v>44938</v>
      </c>
      <c r="BS2489" s="2" t="s">
        <v>108</v>
      </c>
      <c r="BT2489" s="2" t="s">
        <v>153</v>
      </c>
      <c r="BU2489" s="323">
        <v>47849</v>
      </c>
      <c r="BV2489" s="323">
        <v>48213</v>
      </c>
      <c r="BW2489" s="324">
        <v>8760</v>
      </c>
      <c r="BX2489" s="325">
        <v>101.21</v>
      </c>
      <c r="BY2489" s="274">
        <f t="shared" si="698"/>
        <v>0.99614999999999998</v>
      </c>
      <c r="BZ2489" s="326">
        <f t="shared" si="705"/>
        <v>101.60116448326055</v>
      </c>
      <c r="CA2489" s="296" t="str">
        <f t="shared" si="706"/>
        <v/>
      </c>
    </row>
    <row r="2490" spans="34:79" x14ac:dyDescent="0.25">
      <c r="AH2490" s="332">
        <v>44578</v>
      </c>
      <c r="AI2490" s="2" t="s">
        <v>108</v>
      </c>
      <c r="AJ2490" s="2" t="s">
        <v>153</v>
      </c>
      <c r="AK2490" s="323">
        <v>47849</v>
      </c>
      <c r="AL2490" s="323">
        <v>48213</v>
      </c>
      <c r="AM2490" s="324">
        <v>8760</v>
      </c>
      <c r="AN2490" s="325">
        <v>79.81</v>
      </c>
      <c r="AO2490" s="274">
        <f t="shared" si="693"/>
        <v>1.0401800000000001</v>
      </c>
      <c r="AP2490" s="326">
        <f t="shared" si="699"/>
        <v>76.727104924147739</v>
      </c>
      <c r="AQ2490" s="296" t="str">
        <f t="shared" si="700"/>
        <v/>
      </c>
      <c r="AS2490" s="332">
        <v>44608</v>
      </c>
      <c r="AT2490" s="2" t="s">
        <v>115</v>
      </c>
      <c r="AU2490" s="2" t="s">
        <v>134</v>
      </c>
      <c r="AV2490" s="323">
        <v>45017</v>
      </c>
      <c r="AW2490" s="323">
        <v>45107</v>
      </c>
      <c r="AX2490" s="324">
        <v>2184</v>
      </c>
      <c r="AY2490" s="325">
        <v>114.42</v>
      </c>
      <c r="AZ2490" s="274">
        <f t="shared" si="694"/>
        <v>1.0461100000000001</v>
      </c>
      <c r="BA2490" s="326">
        <f t="shared" si="701"/>
        <v>109.37664299165479</v>
      </c>
      <c r="BB2490" s="296" t="str">
        <f t="shared" si="702"/>
        <v/>
      </c>
      <c r="BC2490" t="str">
        <f t="shared" si="695"/>
        <v/>
      </c>
      <c r="BF2490" s="332">
        <v>44970</v>
      </c>
      <c r="BG2490" s="2" t="s">
        <v>115</v>
      </c>
      <c r="BH2490" s="2" t="s">
        <v>117</v>
      </c>
      <c r="BI2490" s="323">
        <v>45383</v>
      </c>
      <c r="BJ2490" s="323">
        <v>45473</v>
      </c>
      <c r="BK2490" s="324">
        <v>2184</v>
      </c>
      <c r="BL2490" s="325">
        <v>135.97</v>
      </c>
      <c r="BM2490" s="274">
        <f t="shared" si="696"/>
        <v>0.99045000000000005</v>
      </c>
      <c r="BN2490" s="326">
        <f t="shared" si="703"/>
        <v>137.28103387349185</v>
      </c>
      <c r="BO2490" s="296">
        <f t="shared" si="704"/>
        <v>137.28103387349185</v>
      </c>
      <c r="BP2490">
        <f t="shared" si="697"/>
        <v>1</v>
      </c>
      <c r="BR2490" s="332">
        <v>44938</v>
      </c>
      <c r="BS2490" s="2" t="s">
        <v>108</v>
      </c>
      <c r="BT2490" s="2" t="s">
        <v>155</v>
      </c>
      <c r="BU2490" s="323">
        <v>48214</v>
      </c>
      <c r="BV2490" s="323">
        <v>48579</v>
      </c>
      <c r="BW2490" s="324">
        <v>8784</v>
      </c>
      <c r="BX2490" s="325">
        <v>100.79</v>
      </c>
      <c r="BY2490" s="274">
        <f t="shared" si="698"/>
        <v>0.99614999999999998</v>
      </c>
      <c r="BZ2490" s="326">
        <f t="shared" si="705"/>
        <v>101.17954123374994</v>
      </c>
      <c r="CA2490" s="296" t="str">
        <f t="shared" si="706"/>
        <v/>
      </c>
    </row>
    <row r="2491" spans="34:79" x14ac:dyDescent="0.25">
      <c r="AH2491" s="332">
        <v>44578</v>
      </c>
      <c r="AI2491" s="2" t="s">
        <v>108</v>
      </c>
      <c r="AJ2491" s="2" t="s">
        <v>155</v>
      </c>
      <c r="AK2491" s="323">
        <v>48214</v>
      </c>
      <c r="AL2491" s="323">
        <v>48579</v>
      </c>
      <c r="AM2491" s="324">
        <v>8784</v>
      </c>
      <c r="AN2491" s="325">
        <v>79.03</v>
      </c>
      <c r="AO2491" s="274">
        <f t="shared" si="693"/>
        <v>1.0401800000000001</v>
      </c>
      <c r="AP2491" s="326">
        <f t="shared" si="699"/>
        <v>75.977234709377214</v>
      </c>
      <c r="AQ2491" s="296" t="str">
        <f t="shared" si="700"/>
        <v/>
      </c>
      <c r="AS2491" s="332">
        <v>44608</v>
      </c>
      <c r="AT2491" s="2" t="s">
        <v>115</v>
      </c>
      <c r="AU2491" s="2" t="s">
        <v>137</v>
      </c>
      <c r="AV2491" s="323">
        <v>45108</v>
      </c>
      <c r="AW2491" s="323">
        <v>45199</v>
      </c>
      <c r="AX2491" s="324">
        <v>2208</v>
      </c>
      <c r="AY2491" s="325">
        <v>116.08</v>
      </c>
      <c r="AZ2491" s="274">
        <f t="shared" si="694"/>
        <v>1.0461100000000001</v>
      </c>
      <c r="BA2491" s="326">
        <f t="shared" si="701"/>
        <v>110.96347420443355</v>
      </c>
      <c r="BB2491" s="296" t="str">
        <f t="shared" si="702"/>
        <v/>
      </c>
      <c r="BC2491" t="str">
        <f t="shared" si="695"/>
        <v/>
      </c>
      <c r="BF2491" s="332">
        <v>44970</v>
      </c>
      <c r="BG2491" s="2" t="s">
        <v>115</v>
      </c>
      <c r="BH2491" s="2" t="s">
        <v>118</v>
      </c>
      <c r="BI2491" s="323">
        <v>45474</v>
      </c>
      <c r="BJ2491" s="323">
        <v>45565</v>
      </c>
      <c r="BK2491" s="324">
        <v>2208</v>
      </c>
      <c r="BL2491" s="325">
        <v>138.76</v>
      </c>
      <c r="BM2491" s="274">
        <f t="shared" si="696"/>
        <v>0.99045000000000005</v>
      </c>
      <c r="BN2491" s="326">
        <f t="shared" si="703"/>
        <v>140.09793528194254</v>
      </c>
      <c r="BO2491" s="296">
        <f t="shared" si="704"/>
        <v>140.09793528194254</v>
      </c>
      <c r="BP2491">
        <f t="shared" si="697"/>
        <v>1</v>
      </c>
      <c r="BR2491" s="332">
        <v>44938</v>
      </c>
      <c r="BS2491" s="2" t="s">
        <v>108</v>
      </c>
      <c r="BT2491" s="2" t="s">
        <v>158</v>
      </c>
      <c r="BU2491" s="323">
        <v>48580</v>
      </c>
      <c r="BV2491" s="323">
        <v>48944</v>
      </c>
      <c r="BW2491" s="324">
        <v>8760</v>
      </c>
      <c r="BX2491" s="325">
        <v>100.46</v>
      </c>
      <c r="BY2491" s="274">
        <f t="shared" si="698"/>
        <v>0.99614999999999998</v>
      </c>
      <c r="BZ2491" s="326">
        <f t="shared" si="705"/>
        <v>100.84826582342016</v>
      </c>
      <c r="CA2491" s="296" t="str">
        <f t="shared" si="706"/>
        <v/>
      </c>
    </row>
    <row r="2492" spans="34:79" x14ac:dyDescent="0.25">
      <c r="AH2492" s="332">
        <v>44575</v>
      </c>
      <c r="AI2492" s="2" t="s">
        <v>108</v>
      </c>
      <c r="AJ2492" s="2" t="s">
        <v>110</v>
      </c>
      <c r="AK2492" s="323">
        <v>44927</v>
      </c>
      <c r="AL2492" s="323">
        <v>45291</v>
      </c>
      <c r="AM2492" s="324">
        <v>8760</v>
      </c>
      <c r="AN2492" s="325">
        <v>117.48</v>
      </c>
      <c r="AO2492" s="274">
        <f t="shared" si="693"/>
        <v>1.0401800000000001</v>
      </c>
      <c r="AP2492" s="326">
        <f t="shared" si="699"/>
        <v>112.941990809283</v>
      </c>
      <c r="AQ2492" s="296" t="str">
        <f t="shared" si="700"/>
        <v/>
      </c>
      <c r="AS2492" s="332">
        <v>44608</v>
      </c>
      <c r="AT2492" s="2" t="s">
        <v>115</v>
      </c>
      <c r="AU2492" s="2" t="s">
        <v>116</v>
      </c>
      <c r="AV2492" s="323">
        <v>45200</v>
      </c>
      <c r="AW2492" s="323">
        <v>45291</v>
      </c>
      <c r="AX2492" s="324">
        <v>2209</v>
      </c>
      <c r="AY2492" s="325">
        <v>141.58000000000001</v>
      </c>
      <c r="AZ2492" s="274">
        <f t="shared" si="694"/>
        <v>1.0461100000000001</v>
      </c>
      <c r="BA2492" s="326">
        <f t="shared" si="701"/>
        <v>135.33949584651711</v>
      </c>
      <c r="BB2492" s="296" t="str">
        <f t="shared" si="702"/>
        <v/>
      </c>
      <c r="BC2492">
        <f t="shared" si="695"/>
        <v>1</v>
      </c>
      <c r="BF2492" s="332">
        <v>44970</v>
      </c>
      <c r="BG2492" s="2" t="s">
        <v>115</v>
      </c>
      <c r="BH2492" s="2" t="s">
        <v>140</v>
      </c>
      <c r="BI2492" s="323">
        <v>45566</v>
      </c>
      <c r="BJ2492" s="323">
        <v>45657</v>
      </c>
      <c r="BK2492" s="324">
        <v>2209</v>
      </c>
      <c r="BL2492" s="325">
        <v>177.48</v>
      </c>
      <c r="BM2492" s="274">
        <f t="shared" si="696"/>
        <v>0.99045000000000005</v>
      </c>
      <c r="BN2492" s="326">
        <f t="shared" si="703"/>
        <v>179.19127669241252</v>
      </c>
      <c r="BO2492" s="296" t="str">
        <f t="shared" si="704"/>
        <v/>
      </c>
      <c r="BP2492" t="str">
        <f t="shared" si="697"/>
        <v/>
      </c>
      <c r="BR2492" s="332">
        <v>44937</v>
      </c>
      <c r="BS2492" s="2" t="s">
        <v>108</v>
      </c>
      <c r="BT2492" s="2" t="s">
        <v>111</v>
      </c>
      <c r="BU2492" s="323">
        <v>45292</v>
      </c>
      <c r="BV2492" s="323">
        <v>45657</v>
      </c>
      <c r="BW2492" s="324">
        <v>8784</v>
      </c>
      <c r="BX2492" s="325">
        <v>179.67</v>
      </c>
      <c r="BY2492" s="274">
        <f t="shared" si="698"/>
        <v>0.99614999999999998</v>
      </c>
      <c r="BZ2492" s="326">
        <f t="shared" si="705"/>
        <v>180.36440295136273</v>
      </c>
      <c r="CA2492" s="296">
        <f t="shared" si="706"/>
        <v>180.36440295136273</v>
      </c>
    </row>
    <row r="2493" spans="34:79" x14ac:dyDescent="0.25">
      <c r="AH2493" s="332">
        <v>44575</v>
      </c>
      <c r="AI2493" s="2" t="s">
        <v>108</v>
      </c>
      <c r="AJ2493" s="2" t="s">
        <v>111</v>
      </c>
      <c r="AK2493" s="323">
        <v>45292</v>
      </c>
      <c r="AL2493" s="323">
        <v>45657</v>
      </c>
      <c r="AM2493" s="324">
        <v>8784</v>
      </c>
      <c r="AN2493" s="325">
        <v>93.08</v>
      </c>
      <c r="AO2493" s="274">
        <f t="shared" si="693"/>
        <v>1.0401800000000001</v>
      </c>
      <c r="AP2493" s="326">
        <f t="shared" si="699"/>
        <v>89.484512295948761</v>
      </c>
      <c r="AQ2493" s="296">
        <f t="shared" si="700"/>
        <v>89.484512295948761</v>
      </c>
      <c r="AS2493" s="332">
        <v>44608</v>
      </c>
      <c r="AT2493" s="2" t="s">
        <v>115</v>
      </c>
      <c r="AU2493" s="2" t="s">
        <v>111</v>
      </c>
      <c r="AV2493" s="323">
        <v>45292</v>
      </c>
      <c r="AW2493" s="323">
        <v>45382</v>
      </c>
      <c r="AX2493" s="324">
        <v>2183</v>
      </c>
      <c r="AY2493" s="325">
        <v>138.31</v>
      </c>
      <c r="AZ2493" s="274">
        <f t="shared" si="694"/>
        <v>1.0461100000000001</v>
      </c>
      <c r="BA2493" s="326">
        <f t="shared" si="701"/>
        <v>132.21362954182638</v>
      </c>
      <c r="BB2493" s="296" t="str">
        <f t="shared" si="702"/>
        <v/>
      </c>
      <c r="BC2493">
        <f t="shared" si="695"/>
        <v>1</v>
      </c>
      <c r="BF2493" s="332">
        <v>44970</v>
      </c>
      <c r="BG2493" s="2" t="s">
        <v>115</v>
      </c>
      <c r="BH2493" s="2" t="s">
        <v>135</v>
      </c>
      <c r="BI2493" s="323">
        <v>45658</v>
      </c>
      <c r="BJ2493" s="323">
        <v>45747</v>
      </c>
      <c r="BK2493" s="324">
        <v>2159</v>
      </c>
      <c r="BL2493" s="325">
        <v>168.28</v>
      </c>
      <c r="BM2493" s="274">
        <f t="shared" si="696"/>
        <v>0.99045000000000005</v>
      </c>
      <c r="BN2493" s="326">
        <f t="shared" si="703"/>
        <v>169.90256953909838</v>
      </c>
      <c r="BO2493" s="296" t="str">
        <f t="shared" si="704"/>
        <v/>
      </c>
      <c r="BP2493" t="str">
        <f t="shared" si="697"/>
        <v/>
      </c>
      <c r="BR2493" s="332">
        <v>44937</v>
      </c>
      <c r="BS2493" s="2" t="s">
        <v>108</v>
      </c>
      <c r="BT2493" s="2" t="s">
        <v>135</v>
      </c>
      <c r="BU2493" s="323">
        <v>45658</v>
      </c>
      <c r="BV2493" s="323">
        <v>46022</v>
      </c>
      <c r="BW2493" s="324">
        <v>8760</v>
      </c>
      <c r="BX2493" s="325">
        <v>141.66999999999999</v>
      </c>
      <c r="BY2493" s="274">
        <f t="shared" si="698"/>
        <v>0.99614999999999998</v>
      </c>
      <c r="BZ2493" s="326">
        <f t="shared" si="705"/>
        <v>142.21753751944988</v>
      </c>
      <c r="CA2493" s="296" t="str">
        <f t="shared" si="706"/>
        <v/>
      </c>
    </row>
    <row r="2494" spans="34:79" x14ac:dyDescent="0.25">
      <c r="AH2494" s="332">
        <v>44575</v>
      </c>
      <c r="AI2494" s="2" t="s">
        <v>108</v>
      </c>
      <c r="AJ2494" s="2" t="s">
        <v>135</v>
      </c>
      <c r="AK2494" s="323">
        <v>45658</v>
      </c>
      <c r="AL2494" s="323">
        <v>46022</v>
      </c>
      <c r="AM2494" s="324">
        <v>8760</v>
      </c>
      <c r="AN2494" s="325">
        <v>87</v>
      </c>
      <c r="AO2494" s="274">
        <f t="shared" si="693"/>
        <v>1.0401800000000001</v>
      </c>
      <c r="AP2494" s="326">
        <f t="shared" si="699"/>
        <v>83.63937010901958</v>
      </c>
      <c r="AQ2494" s="296" t="str">
        <f t="shared" si="700"/>
        <v/>
      </c>
      <c r="AS2494" s="332">
        <v>44608</v>
      </c>
      <c r="AT2494" s="2" t="s">
        <v>115</v>
      </c>
      <c r="AU2494" s="2" t="s">
        <v>117</v>
      </c>
      <c r="AV2494" s="323">
        <v>45383</v>
      </c>
      <c r="AW2494" s="323">
        <v>45473</v>
      </c>
      <c r="AX2494" s="324">
        <v>2184</v>
      </c>
      <c r="AY2494" s="325">
        <v>87.83</v>
      </c>
      <c r="AZ2494" s="274">
        <f t="shared" si="694"/>
        <v>1.0461100000000001</v>
      </c>
      <c r="BA2494" s="326">
        <f t="shared" si="701"/>
        <v>83.958665914674356</v>
      </c>
      <c r="BB2494" s="296" t="str">
        <f t="shared" si="702"/>
        <v/>
      </c>
      <c r="BC2494">
        <f t="shared" si="695"/>
        <v>1</v>
      </c>
      <c r="BF2494" s="332">
        <v>44970</v>
      </c>
      <c r="BG2494" s="2" t="s">
        <v>115</v>
      </c>
      <c r="BH2494" s="2" t="s">
        <v>145</v>
      </c>
      <c r="BI2494" s="323">
        <v>45748</v>
      </c>
      <c r="BJ2494" s="323">
        <v>45838</v>
      </c>
      <c r="BK2494" s="324">
        <v>2184</v>
      </c>
      <c r="BL2494" s="325">
        <v>105.28</v>
      </c>
      <c r="BM2494" s="274">
        <f t="shared" si="696"/>
        <v>0.99045000000000005</v>
      </c>
      <c r="BN2494" s="326">
        <f t="shared" si="703"/>
        <v>106.29511838053409</v>
      </c>
      <c r="BO2494" s="296" t="str">
        <f t="shared" si="704"/>
        <v/>
      </c>
      <c r="BP2494" t="str">
        <f t="shared" si="697"/>
        <v/>
      </c>
      <c r="BR2494" s="332">
        <v>44937</v>
      </c>
      <c r="BS2494" s="2" t="s">
        <v>108</v>
      </c>
      <c r="BT2494" s="2" t="s">
        <v>138</v>
      </c>
      <c r="BU2494" s="323">
        <v>46023</v>
      </c>
      <c r="BV2494" s="323">
        <v>46387</v>
      </c>
      <c r="BW2494" s="324">
        <v>8760</v>
      </c>
      <c r="BX2494" s="325">
        <v>118.5</v>
      </c>
      <c r="BY2494" s="274">
        <f t="shared" si="698"/>
        <v>0.99614999999999998</v>
      </c>
      <c r="BZ2494" s="326">
        <f t="shared" si="705"/>
        <v>118.95798825478091</v>
      </c>
      <c r="CA2494" s="296" t="str">
        <f t="shared" si="706"/>
        <v/>
      </c>
    </row>
    <row r="2495" spans="34:79" x14ac:dyDescent="0.25">
      <c r="AH2495" s="332">
        <v>44575</v>
      </c>
      <c r="AI2495" s="2" t="s">
        <v>108</v>
      </c>
      <c r="AJ2495" s="2" t="s">
        <v>138</v>
      </c>
      <c r="AK2495" s="323">
        <v>46023</v>
      </c>
      <c r="AL2495" s="323">
        <v>46387</v>
      </c>
      <c r="AM2495" s="324">
        <v>8760</v>
      </c>
      <c r="AN2495" s="325">
        <v>84.68</v>
      </c>
      <c r="AO2495" s="274">
        <f t="shared" si="693"/>
        <v>1.0401800000000001</v>
      </c>
      <c r="AP2495" s="326">
        <f t="shared" si="699"/>
        <v>81.408986906112403</v>
      </c>
      <c r="AQ2495" s="296" t="str">
        <f t="shared" si="700"/>
        <v/>
      </c>
      <c r="AS2495" s="332">
        <v>44608</v>
      </c>
      <c r="AT2495" s="2" t="s">
        <v>115</v>
      </c>
      <c r="AU2495" s="2" t="s">
        <v>118</v>
      </c>
      <c r="AV2495" s="323">
        <v>45474</v>
      </c>
      <c r="AW2495" s="323">
        <v>45565</v>
      </c>
      <c r="AX2495" s="324">
        <v>2208</v>
      </c>
      <c r="AY2495" s="325">
        <v>87</v>
      </c>
      <c r="AZ2495" s="274">
        <f t="shared" si="694"/>
        <v>1.0461100000000001</v>
      </c>
      <c r="BA2495" s="326">
        <f t="shared" si="701"/>
        <v>83.165250308284968</v>
      </c>
      <c r="BB2495" s="296" t="str">
        <f t="shared" si="702"/>
        <v/>
      </c>
      <c r="BC2495">
        <f t="shared" si="695"/>
        <v>1</v>
      </c>
      <c r="BF2495" s="332">
        <v>44970</v>
      </c>
      <c r="BG2495" s="2" t="s">
        <v>115</v>
      </c>
      <c r="BH2495" s="2" t="s">
        <v>148</v>
      </c>
      <c r="BI2495" s="323">
        <v>45839</v>
      </c>
      <c r="BJ2495" s="323">
        <v>45930</v>
      </c>
      <c r="BK2495" s="324">
        <v>2208</v>
      </c>
      <c r="BL2495" s="325">
        <v>102.54</v>
      </c>
      <c r="BM2495" s="274">
        <f t="shared" si="696"/>
        <v>0.99045000000000005</v>
      </c>
      <c r="BN2495" s="326">
        <f t="shared" si="703"/>
        <v>103.5286990761775</v>
      </c>
      <c r="BO2495" s="296" t="str">
        <f t="shared" si="704"/>
        <v/>
      </c>
      <c r="BP2495" t="str">
        <f t="shared" si="697"/>
        <v/>
      </c>
      <c r="BR2495" s="332">
        <v>44937</v>
      </c>
      <c r="BS2495" s="2" t="s">
        <v>108</v>
      </c>
      <c r="BT2495" s="2" t="s">
        <v>141</v>
      </c>
      <c r="BU2495" s="323">
        <v>46388</v>
      </c>
      <c r="BV2495" s="323">
        <v>46752</v>
      </c>
      <c r="BW2495" s="324">
        <v>8760</v>
      </c>
      <c r="BX2495" s="325">
        <v>115.5</v>
      </c>
      <c r="BY2495" s="274">
        <f t="shared" si="698"/>
        <v>0.99614999999999998</v>
      </c>
      <c r="BZ2495" s="326">
        <f t="shared" si="705"/>
        <v>115.94639361541937</v>
      </c>
      <c r="CA2495" s="296" t="str">
        <f t="shared" si="706"/>
        <v/>
      </c>
    </row>
    <row r="2496" spans="34:79" x14ac:dyDescent="0.25">
      <c r="AH2496" s="332">
        <v>44575</v>
      </c>
      <c r="AI2496" s="2" t="s">
        <v>108</v>
      </c>
      <c r="AJ2496" s="2" t="s">
        <v>141</v>
      </c>
      <c r="AK2496" s="323">
        <v>46388</v>
      </c>
      <c r="AL2496" s="323">
        <v>46752</v>
      </c>
      <c r="AM2496" s="324">
        <v>8760</v>
      </c>
      <c r="AN2496" s="325">
        <v>82.58</v>
      </c>
      <c r="AO2496" s="274">
        <f t="shared" si="693"/>
        <v>1.0401800000000001</v>
      </c>
      <c r="AP2496" s="326">
        <f t="shared" si="699"/>
        <v>79.390105558653303</v>
      </c>
      <c r="AQ2496" s="296" t="str">
        <f t="shared" si="700"/>
        <v/>
      </c>
      <c r="AS2496" s="332">
        <v>44608</v>
      </c>
      <c r="AT2496" s="2" t="s">
        <v>115</v>
      </c>
      <c r="AU2496" s="2" t="s">
        <v>140</v>
      </c>
      <c r="AV2496" s="323">
        <v>45566</v>
      </c>
      <c r="AW2496" s="323">
        <v>45657</v>
      </c>
      <c r="AX2496" s="324">
        <v>2209</v>
      </c>
      <c r="AY2496" s="325">
        <v>103.02</v>
      </c>
      <c r="AZ2496" s="274">
        <f t="shared" si="694"/>
        <v>1.0461100000000001</v>
      </c>
      <c r="BA2496" s="326">
        <f t="shared" si="701"/>
        <v>98.479127434017443</v>
      </c>
      <c r="BB2496" s="296" t="str">
        <f t="shared" si="702"/>
        <v/>
      </c>
      <c r="BC2496" t="str">
        <f t="shared" si="695"/>
        <v/>
      </c>
      <c r="BF2496" s="332">
        <v>44970</v>
      </c>
      <c r="BG2496" s="2" t="s">
        <v>115</v>
      </c>
      <c r="BH2496" s="2" t="s">
        <v>152</v>
      </c>
      <c r="BI2496" s="323">
        <v>45931</v>
      </c>
      <c r="BJ2496" s="323">
        <v>46022</v>
      </c>
      <c r="BK2496" s="324">
        <v>2209</v>
      </c>
      <c r="BL2496" s="325">
        <v>136.97</v>
      </c>
      <c r="BM2496" s="274">
        <f t="shared" si="696"/>
        <v>0.99045000000000005</v>
      </c>
      <c r="BN2496" s="326">
        <f t="shared" si="703"/>
        <v>138.29067595537381</v>
      </c>
      <c r="BO2496" s="296" t="str">
        <f t="shared" si="704"/>
        <v/>
      </c>
      <c r="BP2496" t="str">
        <f t="shared" si="697"/>
        <v/>
      </c>
      <c r="BR2496" s="332">
        <v>44937</v>
      </c>
      <c r="BS2496" s="2" t="s">
        <v>108</v>
      </c>
      <c r="BT2496" s="2" t="s">
        <v>143</v>
      </c>
      <c r="BU2496" s="323">
        <v>46753</v>
      </c>
      <c r="BV2496" s="323">
        <v>47118</v>
      </c>
      <c r="BW2496" s="324">
        <v>8784</v>
      </c>
      <c r="BX2496" s="325">
        <v>107.16</v>
      </c>
      <c r="BY2496" s="274">
        <f t="shared" si="698"/>
        <v>0.99614999999999998</v>
      </c>
      <c r="BZ2496" s="326">
        <f t="shared" si="705"/>
        <v>107.57416051799427</v>
      </c>
      <c r="CA2496" s="296" t="str">
        <f t="shared" si="706"/>
        <v/>
      </c>
    </row>
    <row r="2497" spans="34:79" x14ac:dyDescent="0.25">
      <c r="AH2497" s="332">
        <v>44575</v>
      </c>
      <c r="AI2497" s="2" t="s">
        <v>108</v>
      </c>
      <c r="AJ2497" s="2" t="s">
        <v>143</v>
      </c>
      <c r="AK2497" s="323">
        <v>46753</v>
      </c>
      <c r="AL2497" s="323">
        <v>47118</v>
      </c>
      <c r="AM2497" s="324">
        <v>8784</v>
      </c>
      <c r="AN2497" s="325">
        <v>82.18</v>
      </c>
      <c r="AO2497" s="274">
        <f t="shared" si="693"/>
        <v>1.0401800000000001</v>
      </c>
      <c r="AP2497" s="326">
        <f t="shared" si="699"/>
        <v>79.005556730565857</v>
      </c>
      <c r="AQ2497" s="296" t="str">
        <f t="shared" si="700"/>
        <v/>
      </c>
      <c r="AS2497" s="332">
        <v>44607</v>
      </c>
      <c r="AT2497" s="2" t="s">
        <v>115</v>
      </c>
      <c r="AU2497" s="2" t="s">
        <v>201</v>
      </c>
      <c r="AV2497" s="323">
        <v>44652</v>
      </c>
      <c r="AW2497" s="323">
        <v>44742</v>
      </c>
      <c r="AX2497" s="324">
        <v>2184</v>
      </c>
      <c r="AY2497" s="325">
        <v>166.04</v>
      </c>
      <c r="AZ2497" s="274">
        <f t="shared" si="694"/>
        <v>1.0461100000000001</v>
      </c>
      <c r="BA2497" s="326">
        <f t="shared" si="701"/>
        <v>158.72135817457053</v>
      </c>
      <c r="BB2497" s="296" t="str">
        <f t="shared" si="702"/>
        <v/>
      </c>
      <c r="BC2497" t="str">
        <f t="shared" si="695"/>
        <v/>
      </c>
      <c r="BF2497" s="332">
        <v>44967</v>
      </c>
      <c r="BG2497" s="2" t="s">
        <v>115</v>
      </c>
      <c r="BH2497" s="2" t="s">
        <v>134</v>
      </c>
      <c r="BI2497" s="323">
        <v>45017</v>
      </c>
      <c r="BJ2497" s="323">
        <v>45107</v>
      </c>
      <c r="BK2497" s="324">
        <v>2184</v>
      </c>
      <c r="BL2497" s="325">
        <v>135.78</v>
      </c>
      <c r="BM2497" s="274">
        <f t="shared" si="696"/>
        <v>0.99045000000000005</v>
      </c>
      <c r="BN2497" s="326">
        <f t="shared" si="703"/>
        <v>137.08920187793427</v>
      </c>
      <c r="BO2497" s="296" t="str">
        <f t="shared" si="704"/>
        <v/>
      </c>
      <c r="BP2497" t="str">
        <f t="shared" si="697"/>
        <v/>
      </c>
      <c r="BR2497" s="332">
        <v>44937</v>
      </c>
      <c r="BS2497" s="2" t="s">
        <v>108</v>
      </c>
      <c r="BT2497" s="2" t="s">
        <v>146</v>
      </c>
      <c r="BU2497" s="323">
        <v>47119</v>
      </c>
      <c r="BV2497" s="323">
        <v>47483</v>
      </c>
      <c r="BW2497" s="324">
        <v>8760</v>
      </c>
      <c r="BX2497" s="325">
        <v>103.66</v>
      </c>
      <c r="BY2497" s="274">
        <f t="shared" si="698"/>
        <v>0.99614999999999998</v>
      </c>
      <c r="BZ2497" s="326">
        <f t="shared" si="705"/>
        <v>104.06063343873915</v>
      </c>
      <c r="CA2497" s="296" t="str">
        <f t="shared" si="706"/>
        <v/>
      </c>
    </row>
    <row r="2498" spans="34:79" x14ac:dyDescent="0.25">
      <c r="AH2498" s="332">
        <v>44575</v>
      </c>
      <c r="AI2498" s="2" t="s">
        <v>108</v>
      </c>
      <c r="AJ2498" s="2" t="s">
        <v>146</v>
      </c>
      <c r="AK2498" s="323">
        <v>47119</v>
      </c>
      <c r="AL2498" s="323">
        <v>47483</v>
      </c>
      <c r="AM2498" s="324">
        <v>8760</v>
      </c>
      <c r="AN2498" s="325">
        <v>81.709999999999994</v>
      </c>
      <c r="AO2498" s="274">
        <f t="shared" si="693"/>
        <v>1.0401800000000001</v>
      </c>
      <c r="AP2498" s="326">
        <f t="shared" si="699"/>
        <v>78.553711857563101</v>
      </c>
      <c r="AQ2498" s="296" t="str">
        <f t="shared" si="700"/>
        <v/>
      </c>
      <c r="AS2498" s="332">
        <v>44607</v>
      </c>
      <c r="AT2498" s="2" t="s">
        <v>115</v>
      </c>
      <c r="AU2498" s="2" t="s">
        <v>200</v>
      </c>
      <c r="AV2498" s="323">
        <v>44743</v>
      </c>
      <c r="AW2498" s="323">
        <v>44834</v>
      </c>
      <c r="AX2498" s="324">
        <v>2208</v>
      </c>
      <c r="AY2498" s="325">
        <v>174.56</v>
      </c>
      <c r="AZ2498" s="274">
        <f t="shared" si="694"/>
        <v>1.0461100000000001</v>
      </c>
      <c r="BA2498" s="326">
        <f t="shared" si="701"/>
        <v>166.86581717027843</v>
      </c>
      <c r="BB2498" s="296" t="str">
        <f t="shared" si="702"/>
        <v/>
      </c>
      <c r="BC2498" t="str">
        <f t="shared" si="695"/>
        <v/>
      </c>
      <c r="BF2498" s="332">
        <v>44967</v>
      </c>
      <c r="BG2498" s="2" t="s">
        <v>115</v>
      </c>
      <c r="BH2498" s="2" t="s">
        <v>137</v>
      </c>
      <c r="BI2498" s="323">
        <v>45108</v>
      </c>
      <c r="BJ2498" s="323">
        <v>45199</v>
      </c>
      <c r="BK2498" s="324">
        <v>2208</v>
      </c>
      <c r="BL2498" s="325">
        <v>154.72</v>
      </c>
      <c r="BM2498" s="274">
        <f t="shared" si="696"/>
        <v>0.99045000000000005</v>
      </c>
      <c r="BN2498" s="326">
        <f t="shared" si="703"/>
        <v>156.21182290877883</v>
      </c>
      <c r="BO2498" s="296" t="str">
        <f t="shared" si="704"/>
        <v/>
      </c>
      <c r="BP2498" t="str">
        <f t="shared" si="697"/>
        <v/>
      </c>
      <c r="BR2498" s="332">
        <v>44937</v>
      </c>
      <c r="BS2498" s="2" t="s">
        <v>108</v>
      </c>
      <c r="BT2498" s="2" t="s">
        <v>149</v>
      </c>
      <c r="BU2498" s="323">
        <v>47484</v>
      </c>
      <c r="BV2498" s="323">
        <v>47848</v>
      </c>
      <c r="BW2498" s="324">
        <v>8760</v>
      </c>
      <c r="BX2498" s="325">
        <v>103.82</v>
      </c>
      <c r="BY2498" s="274">
        <f t="shared" si="698"/>
        <v>0.99614999999999998</v>
      </c>
      <c r="BZ2498" s="326">
        <f t="shared" si="705"/>
        <v>104.22125181950508</v>
      </c>
      <c r="CA2498" s="296" t="str">
        <f t="shared" si="706"/>
        <v/>
      </c>
    </row>
    <row r="2499" spans="34:79" x14ac:dyDescent="0.25">
      <c r="AH2499" s="332">
        <v>44575</v>
      </c>
      <c r="AI2499" s="2" t="s">
        <v>108</v>
      </c>
      <c r="AJ2499" s="2" t="s">
        <v>149</v>
      </c>
      <c r="AK2499" s="323">
        <v>47484</v>
      </c>
      <c r="AL2499" s="323">
        <v>47848</v>
      </c>
      <c r="AM2499" s="324">
        <v>8760</v>
      </c>
      <c r="AN2499" s="325">
        <v>80.900000000000006</v>
      </c>
      <c r="AO2499" s="274">
        <f t="shared" si="693"/>
        <v>1.0401800000000001</v>
      </c>
      <c r="AP2499" s="326">
        <f t="shared" si="699"/>
        <v>77.775000480686032</v>
      </c>
      <c r="AQ2499" s="296" t="str">
        <f t="shared" si="700"/>
        <v/>
      </c>
      <c r="AS2499" s="332">
        <v>44607</v>
      </c>
      <c r="AT2499" s="2" t="s">
        <v>115</v>
      </c>
      <c r="AU2499" s="2" t="s">
        <v>186</v>
      </c>
      <c r="AV2499" s="323">
        <v>44835</v>
      </c>
      <c r="AW2499" s="323">
        <v>44926</v>
      </c>
      <c r="AX2499" s="324">
        <v>2209</v>
      </c>
      <c r="AY2499" s="325">
        <v>188</v>
      </c>
      <c r="AZ2499" s="274">
        <f t="shared" si="694"/>
        <v>1.0461100000000001</v>
      </c>
      <c r="BA2499" s="326">
        <f t="shared" si="701"/>
        <v>179.71341445928246</v>
      </c>
      <c r="BB2499" s="296" t="str">
        <f t="shared" si="702"/>
        <v/>
      </c>
      <c r="BC2499" t="str">
        <f t="shared" si="695"/>
        <v/>
      </c>
      <c r="BF2499" s="332">
        <v>44967</v>
      </c>
      <c r="BG2499" s="2" t="s">
        <v>115</v>
      </c>
      <c r="BH2499" s="2" t="s">
        <v>116</v>
      </c>
      <c r="BI2499" s="323">
        <v>45200</v>
      </c>
      <c r="BJ2499" s="323">
        <v>45291</v>
      </c>
      <c r="BK2499" s="324">
        <v>2209</v>
      </c>
      <c r="BL2499" s="325">
        <v>182.91</v>
      </c>
      <c r="BM2499" s="274">
        <f t="shared" si="696"/>
        <v>0.99045000000000005</v>
      </c>
      <c r="BN2499" s="326">
        <f t="shared" si="703"/>
        <v>184.67363319703165</v>
      </c>
      <c r="BO2499" s="296">
        <f t="shared" si="704"/>
        <v>184.67363319703165</v>
      </c>
      <c r="BP2499">
        <f t="shared" si="697"/>
        <v>1</v>
      </c>
      <c r="BR2499" s="332">
        <v>44937</v>
      </c>
      <c r="BS2499" s="2" t="s">
        <v>108</v>
      </c>
      <c r="BT2499" s="2" t="s">
        <v>153</v>
      </c>
      <c r="BU2499" s="323">
        <v>47849</v>
      </c>
      <c r="BV2499" s="323">
        <v>48213</v>
      </c>
      <c r="BW2499" s="324">
        <v>8760</v>
      </c>
      <c r="BX2499" s="325">
        <v>103.37</v>
      </c>
      <c r="BY2499" s="274">
        <f t="shared" si="698"/>
        <v>0.99614999999999998</v>
      </c>
      <c r="BZ2499" s="326">
        <f t="shared" si="705"/>
        <v>103.76951262360087</v>
      </c>
      <c r="CA2499" s="296" t="str">
        <f t="shared" si="706"/>
        <v/>
      </c>
    </row>
    <row r="2500" spans="34:79" x14ac:dyDescent="0.25">
      <c r="AH2500" s="332">
        <v>44575</v>
      </c>
      <c r="AI2500" s="2" t="s">
        <v>108</v>
      </c>
      <c r="AJ2500" s="2" t="s">
        <v>153</v>
      </c>
      <c r="AK2500" s="323">
        <v>47849</v>
      </c>
      <c r="AL2500" s="323">
        <v>48213</v>
      </c>
      <c r="AM2500" s="324">
        <v>8760</v>
      </c>
      <c r="AN2500" s="325">
        <v>80.040000000000006</v>
      </c>
      <c r="AO2500" s="274">
        <f t="shared" si="693"/>
        <v>1.0401800000000001</v>
      </c>
      <c r="AP2500" s="326">
        <f t="shared" si="699"/>
        <v>76.948220500298021</v>
      </c>
      <c r="AQ2500" s="296" t="str">
        <f t="shared" si="700"/>
        <v/>
      </c>
      <c r="AS2500" s="332">
        <v>44607</v>
      </c>
      <c r="AT2500" s="2" t="s">
        <v>115</v>
      </c>
      <c r="AU2500" s="2" t="s">
        <v>110</v>
      </c>
      <c r="AV2500" s="323">
        <v>44927</v>
      </c>
      <c r="AW2500" s="323">
        <v>45016</v>
      </c>
      <c r="AX2500" s="324">
        <v>2159</v>
      </c>
      <c r="AY2500" s="325">
        <v>183.25</v>
      </c>
      <c r="AZ2500" s="274">
        <f t="shared" si="694"/>
        <v>1.0461100000000001</v>
      </c>
      <c r="BA2500" s="326">
        <f t="shared" si="701"/>
        <v>175.17278297693358</v>
      </c>
      <c r="BB2500" s="296" t="str">
        <f t="shared" si="702"/>
        <v/>
      </c>
      <c r="BC2500" t="str">
        <f t="shared" si="695"/>
        <v/>
      </c>
      <c r="BF2500" s="332">
        <v>44967</v>
      </c>
      <c r="BG2500" s="2" t="s">
        <v>115</v>
      </c>
      <c r="BH2500" s="2" t="s">
        <v>111</v>
      </c>
      <c r="BI2500" s="323">
        <v>45292</v>
      </c>
      <c r="BJ2500" s="323">
        <v>45382</v>
      </c>
      <c r="BK2500" s="324">
        <v>2183</v>
      </c>
      <c r="BL2500" s="325">
        <v>186.23</v>
      </c>
      <c r="BM2500" s="274">
        <f t="shared" si="696"/>
        <v>0.99045000000000005</v>
      </c>
      <c r="BN2500" s="326">
        <f t="shared" si="703"/>
        <v>188.02564490887977</v>
      </c>
      <c r="BO2500" s="296">
        <f t="shared" si="704"/>
        <v>188.02564490887977</v>
      </c>
      <c r="BP2500">
        <f t="shared" si="697"/>
        <v>1</v>
      </c>
      <c r="BR2500" s="332">
        <v>44937</v>
      </c>
      <c r="BS2500" s="2" t="s">
        <v>108</v>
      </c>
      <c r="BT2500" s="2" t="s">
        <v>155</v>
      </c>
      <c r="BU2500" s="323">
        <v>48214</v>
      </c>
      <c r="BV2500" s="323">
        <v>48579</v>
      </c>
      <c r="BW2500" s="324">
        <v>8784</v>
      </c>
      <c r="BX2500" s="325">
        <v>102.95</v>
      </c>
      <c r="BY2500" s="274">
        <f t="shared" si="698"/>
        <v>0.99614999999999998</v>
      </c>
      <c r="BZ2500" s="326">
        <f t="shared" si="705"/>
        <v>103.34788937409026</v>
      </c>
      <c r="CA2500" s="296" t="str">
        <f t="shared" si="706"/>
        <v/>
      </c>
    </row>
    <row r="2501" spans="34:79" x14ac:dyDescent="0.25">
      <c r="AH2501" s="332">
        <v>44575</v>
      </c>
      <c r="AI2501" s="2" t="s">
        <v>108</v>
      </c>
      <c r="AJ2501" s="2" t="s">
        <v>155</v>
      </c>
      <c r="AK2501" s="323">
        <v>48214</v>
      </c>
      <c r="AL2501" s="323">
        <v>48579</v>
      </c>
      <c r="AM2501" s="324">
        <v>8784</v>
      </c>
      <c r="AN2501" s="325">
        <v>79.260000000000005</v>
      </c>
      <c r="AO2501" s="274">
        <f t="shared" si="693"/>
        <v>1.0401800000000001</v>
      </c>
      <c r="AP2501" s="326">
        <f t="shared" si="699"/>
        <v>76.198350285527496</v>
      </c>
      <c r="AQ2501" s="296" t="str">
        <f t="shared" si="700"/>
        <v/>
      </c>
      <c r="AS2501" s="332">
        <v>44607</v>
      </c>
      <c r="AT2501" s="2" t="s">
        <v>115</v>
      </c>
      <c r="AU2501" s="2" t="s">
        <v>134</v>
      </c>
      <c r="AV2501" s="323">
        <v>45017</v>
      </c>
      <c r="AW2501" s="323">
        <v>45107</v>
      </c>
      <c r="AX2501" s="324">
        <v>2184</v>
      </c>
      <c r="AY2501" s="325">
        <v>117.25</v>
      </c>
      <c r="AZ2501" s="274">
        <f t="shared" si="694"/>
        <v>1.0461100000000001</v>
      </c>
      <c r="BA2501" s="326">
        <f t="shared" si="701"/>
        <v>112.0819034327174</v>
      </c>
      <c r="BB2501" s="296" t="str">
        <f t="shared" si="702"/>
        <v/>
      </c>
      <c r="BC2501" t="str">
        <f t="shared" si="695"/>
        <v/>
      </c>
      <c r="BF2501" s="332">
        <v>44967</v>
      </c>
      <c r="BG2501" s="2" t="s">
        <v>115</v>
      </c>
      <c r="BH2501" s="2" t="s">
        <v>117</v>
      </c>
      <c r="BI2501" s="323">
        <v>45383</v>
      </c>
      <c r="BJ2501" s="323">
        <v>45473</v>
      </c>
      <c r="BK2501" s="324">
        <v>2184</v>
      </c>
      <c r="BL2501" s="325">
        <v>143.08000000000001</v>
      </c>
      <c r="BM2501" s="274">
        <f t="shared" si="696"/>
        <v>0.99045000000000005</v>
      </c>
      <c r="BN2501" s="326">
        <f t="shared" si="703"/>
        <v>144.45958907567268</v>
      </c>
      <c r="BO2501" s="296">
        <f t="shared" si="704"/>
        <v>144.45958907567268</v>
      </c>
      <c r="BP2501">
        <f t="shared" si="697"/>
        <v>1</v>
      </c>
      <c r="BR2501" s="332">
        <v>44937</v>
      </c>
      <c r="BS2501" s="2" t="s">
        <v>108</v>
      </c>
      <c r="BT2501" s="2" t="s">
        <v>158</v>
      </c>
      <c r="BU2501" s="323">
        <v>48580</v>
      </c>
      <c r="BV2501" s="323">
        <v>48944</v>
      </c>
      <c r="BW2501" s="324">
        <v>8760</v>
      </c>
      <c r="BX2501" s="325">
        <v>102.62</v>
      </c>
      <c r="BY2501" s="274">
        <f t="shared" si="698"/>
        <v>0.99614999999999998</v>
      </c>
      <c r="BZ2501" s="326">
        <f t="shared" si="705"/>
        <v>103.01661396376049</v>
      </c>
      <c r="CA2501" s="296" t="str">
        <f t="shared" si="706"/>
        <v/>
      </c>
    </row>
    <row r="2502" spans="34:79" x14ac:dyDescent="0.25">
      <c r="AH2502" s="332">
        <v>44574</v>
      </c>
      <c r="AI2502" s="2" t="s">
        <v>108</v>
      </c>
      <c r="AJ2502" s="2" t="s">
        <v>110</v>
      </c>
      <c r="AK2502" s="323">
        <v>44927</v>
      </c>
      <c r="AL2502" s="323">
        <v>45291</v>
      </c>
      <c r="AM2502" s="324">
        <v>8760</v>
      </c>
      <c r="AN2502" s="325">
        <v>113.59</v>
      </c>
      <c r="AO2502" s="274">
        <f t="shared" si="693"/>
        <v>1.0401800000000001</v>
      </c>
      <c r="AP2502" s="326">
        <f t="shared" si="699"/>
        <v>109.20225345613258</v>
      </c>
      <c r="AQ2502" s="296" t="str">
        <f t="shared" si="700"/>
        <v/>
      </c>
      <c r="AS2502" s="332">
        <v>44607</v>
      </c>
      <c r="AT2502" s="2" t="s">
        <v>115</v>
      </c>
      <c r="AU2502" s="2" t="s">
        <v>137</v>
      </c>
      <c r="AV2502" s="323">
        <v>45108</v>
      </c>
      <c r="AW2502" s="323">
        <v>45199</v>
      </c>
      <c r="AX2502" s="324">
        <v>2208</v>
      </c>
      <c r="AY2502" s="325">
        <v>116.43</v>
      </c>
      <c r="AZ2502" s="274">
        <f t="shared" si="694"/>
        <v>1.0461100000000001</v>
      </c>
      <c r="BA2502" s="326">
        <f t="shared" si="701"/>
        <v>111.29804705050138</v>
      </c>
      <c r="BB2502" s="296" t="str">
        <f t="shared" si="702"/>
        <v/>
      </c>
      <c r="BC2502" t="str">
        <f t="shared" si="695"/>
        <v/>
      </c>
      <c r="BF2502" s="332">
        <v>44967</v>
      </c>
      <c r="BG2502" s="2" t="s">
        <v>115</v>
      </c>
      <c r="BH2502" s="2" t="s">
        <v>118</v>
      </c>
      <c r="BI2502" s="323">
        <v>45474</v>
      </c>
      <c r="BJ2502" s="323">
        <v>45565</v>
      </c>
      <c r="BK2502" s="324">
        <v>2208</v>
      </c>
      <c r="BL2502" s="325">
        <v>144.85</v>
      </c>
      <c r="BM2502" s="274">
        <f t="shared" si="696"/>
        <v>0.99045000000000005</v>
      </c>
      <c r="BN2502" s="326">
        <f t="shared" si="703"/>
        <v>146.24665556060376</v>
      </c>
      <c r="BO2502" s="296">
        <f t="shared" si="704"/>
        <v>146.24665556060376</v>
      </c>
      <c r="BP2502">
        <f t="shared" si="697"/>
        <v>1</v>
      </c>
      <c r="BR2502" s="332">
        <v>44936</v>
      </c>
      <c r="BS2502" s="2" t="s">
        <v>108</v>
      </c>
      <c r="BT2502" s="2" t="s">
        <v>111</v>
      </c>
      <c r="BU2502" s="323">
        <v>45292</v>
      </c>
      <c r="BV2502" s="323">
        <v>45657</v>
      </c>
      <c r="BW2502" s="324">
        <v>8784</v>
      </c>
      <c r="BX2502" s="325">
        <v>193.96</v>
      </c>
      <c r="BY2502" s="274">
        <f t="shared" si="698"/>
        <v>0.99614999999999998</v>
      </c>
      <c r="BZ2502" s="326">
        <f t="shared" si="705"/>
        <v>194.70963208352157</v>
      </c>
      <c r="CA2502" s="296">
        <f t="shared" si="706"/>
        <v>194.70963208352157</v>
      </c>
    </row>
    <row r="2503" spans="34:79" x14ac:dyDescent="0.25">
      <c r="AH2503" s="332">
        <v>44574</v>
      </c>
      <c r="AI2503" s="2" t="s">
        <v>108</v>
      </c>
      <c r="AJ2503" s="2" t="s">
        <v>111</v>
      </c>
      <c r="AK2503" s="323">
        <v>45292</v>
      </c>
      <c r="AL2503" s="323">
        <v>45657</v>
      </c>
      <c r="AM2503" s="324">
        <v>8784</v>
      </c>
      <c r="AN2503" s="325">
        <v>90.77</v>
      </c>
      <c r="AO2503" s="274">
        <f t="shared" si="693"/>
        <v>1.0401800000000001</v>
      </c>
      <c r="AP2503" s="326">
        <f t="shared" si="699"/>
        <v>87.263742813743761</v>
      </c>
      <c r="AQ2503" s="296">
        <f t="shared" si="700"/>
        <v>87.263742813743761</v>
      </c>
      <c r="AS2503" s="332">
        <v>44607</v>
      </c>
      <c r="AT2503" s="2" t="s">
        <v>115</v>
      </c>
      <c r="AU2503" s="2" t="s">
        <v>116</v>
      </c>
      <c r="AV2503" s="323">
        <v>45200</v>
      </c>
      <c r="AW2503" s="323">
        <v>45291</v>
      </c>
      <c r="AX2503" s="324">
        <v>2209</v>
      </c>
      <c r="AY2503" s="325">
        <v>142.96</v>
      </c>
      <c r="AZ2503" s="274">
        <f t="shared" si="694"/>
        <v>1.0461100000000001</v>
      </c>
      <c r="BA2503" s="326">
        <f t="shared" si="701"/>
        <v>136.65866878244162</v>
      </c>
      <c r="BB2503" s="296" t="str">
        <f t="shared" si="702"/>
        <v/>
      </c>
      <c r="BC2503">
        <f t="shared" si="695"/>
        <v>1</v>
      </c>
      <c r="BF2503" s="332">
        <v>44967</v>
      </c>
      <c r="BG2503" s="2" t="s">
        <v>115</v>
      </c>
      <c r="BH2503" s="2" t="s">
        <v>140</v>
      </c>
      <c r="BI2503" s="323">
        <v>45566</v>
      </c>
      <c r="BJ2503" s="323">
        <v>45657</v>
      </c>
      <c r="BK2503" s="324">
        <v>2209</v>
      </c>
      <c r="BL2503" s="325">
        <v>184.17</v>
      </c>
      <c r="BM2503" s="274">
        <f t="shared" si="696"/>
        <v>0.99045000000000005</v>
      </c>
      <c r="BN2503" s="326">
        <f t="shared" si="703"/>
        <v>185.94578222020291</v>
      </c>
      <c r="BO2503" s="296" t="str">
        <f t="shared" si="704"/>
        <v/>
      </c>
      <c r="BP2503" t="str">
        <f t="shared" si="697"/>
        <v/>
      </c>
      <c r="BR2503" s="332">
        <v>44936</v>
      </c>
      <c r="BS2503" s="2" t="s">
        <v>108</v>
      </c>
      <c r="BT2503" s="2" t="s">
        <v>135</v>
      </c>
      <c r="BU2503" s="323">
        <v>45658</v>
      </c>
      <c r="BV2503" s="323">
        <v>46022</v>
      </c>
      <c r="BW2503" s="324">
        <v>8760</v>
      </c>
      <c r="BX2503" s="325">
        <v>146.66999999999999</v>
      </c>
      <c r="BY2503" s="274">
        <f t="shared" si="698"/>
        <v>0.99614999999999998</v>
      </c>
      <c r="BZ2503" s="326">
        <f t="shared" si="705"/>
        <v>147.23686191838578</v>
      </c>
      <c r="CA2503" s="296" t="str">
        <f t="shared" si="706"/>
        <v/>
      </c>
    </row>
    <row r="2504" spans="34:79" x14ac:dyDescent="0.25">
      <c r="AH2504" s="332">
        <v>44574</v>
      </c>
      <c r="AI2504" s="2" t="s">
        <v>108</v>
      </c>
      <c r="AJ2504" s="2" t="s">
        <v>135</v>
      </c>
      <c r="AK2504" s="323">
        <v>45658</v>
      </c>
      <c r="AL2504" s="323">
        <v>46022</v>
      </c>
      <c r="AM2504" s="324">
        <v>8760</v>
      </c>
      <c r="AN2504" s="325">
        <v>85.43</v>
      </c>
      <c r="AO2504" s="274">
        <f t="shared" si="693"/>
        <v>1.0401800000000001</v>
      </c>
      <c r="AP2504" s="326">
        <f t="shared" si="699"/>
        <v>82.130015958776369</v>
      </c>
      <c r="AQ2504" s="296" t="str">
        <f t="shared" si="700"/>
        <v/>
      </c>
      <c r="AS2504" s="332">
        <v>44607</v>
      </c>
      <c r="AT2504" s="2" t="s">
        <v>115</v>
      </c>
      <c r="AU2504" s="2" t="s">
        <v>111</v>
      </c>
      <c r="AV2504" s="323">
        <v>45292</v>
      </c>
      <c r="AW2504" s="323">
        <v>45382</v>
      </c>
      <c r="AX2504" s="324">
        <v>2183</v>
      </c>
      <c r="AY2504" s="325">
        <v>141.94999999999999</v>
      </c>
      <c r="AZ2504" s="274">
        <f t="shared" si="694"/>
        <v>1.0461100000000001</v>
      </c>
      <c r="BA2504" s="326">
        <f t="shared" si="701"/>
        <v>135.69318714093163</v>
      </c>
      <c r="BB2504" s="296" t="str">
        <f t="shared" si="702"/>
        <v/>
      </c>
      <c r="BC2504">
        <f t="shared" si="695"/>
        <v>1</v>
      </c>
      <c r="BF2504" s="332">
        <v>44967</v>
      </c>
      <c r="BG2504" s="2" t="s">
        <v>115</v>
      </c>
      <c r="BH2504" s="2" t="s">
        <v>135</v>
      </c>
      <c r="BI2504" s="323">
        <v>45658</v>
      </c>
      <c r="BJ2504" s="323">
        <v>45747</v>
      </c>
      <c r="BK2504" s="324">
        <v>2159</v>
      </c>
      <c r="BL2504" s="325">
        <v>173.61</v>
      </c>
      <c r="BM2504" s="274">
        <f t="shared" si="696"/>
        <v>0.99045000000000005</v>
      </c>
      <c r="BN2504" s="326">
        <f t="shared" si="703"/>
        <v>175.28396183552931</v>
      </c>
      <c r="BO2504" s="296" t="str">
        <f t="shared" si="704"/>
        <v/>
      </c>
      <c r="BP2504" t="str">
        <f t="shared" si="697"/>
        <v/>
      </c>
      <c r="BR2504" s="332">
        <v>44936</v>
      </c>
      <c r="BS2504" s="2" t="s">
        <v>108</v>
      </c>
      <c r="BT2504" s="2" t="s">
        <v>138</v>
      </c>
      <c r="BU2504" s="323">
        <v>46023</v>
      </c>
      <c r="BV2504" s="323">
        <v>46387</v>
      </c>
      <c r="BW2504" s="324">
        <v>8760</v>
      </c>
      <c r="BX2504" s="325">
        <v>130.16999999999999</v>
      </c>
      <c r="BY2504" s="274">
        <f t="shared" si="698"/>
        <v>0.99614999999999998</v>
      </c>
      <c r="BZ2504" s="326">
        <f t="shared" si="705"/>
        <v>130.6730914018973</v>
      </c>
      <c r="CA2504" s="296" t="str">
        <f t="shared" si="706"/>
        <v/>
      </c>
    </row>
    <row r="2505" spans="34:79" x14ac:dyDescent="0.25">
      <c r="AH2505" s="332">
        <v>44574</v>
      </c>
      <c r="AI2505" s="2" t="s">
        <v>108</v>
      </c>
      <c r="AJ2505" s="2" t="s">
        <v>138</v>
      </c>
      <c r="AK2505" s="323">
        <v>46023</v>
      </c>
      <c r="AL2505" s="323">
        <v>46387</v>
      </c>
      <c r="AM2505" s="324">
        <v>8760</v>
      </c>
      <c r="AN2505" s="325">
        <v>83.25</v>
      </c>
      <c r="AO2505" s="274">
        <f t="shared" si="693"/>
        <v>1.0401800000000001</v>
      </c>
      <c r="AP2505" s="326">
        <f t="shared" si="699"/>
        <v>80.034224845699768</v>
      </c>
      <c r="AQ2505" s="296" t="str">
        <f t="shared" si="700"/>
        <v/>
      </c>
      <c r="AS2505" s="332">
        <v>44607</v>
      </c>
      <c r="AT2505" s="2" t="s">
        <v>115</v>
      </c>
      <c r="AU2505" s="2" t="s">
        <v>117</v>
      </c>
      <c r="AV2505" s="323">
        <v>45383</v>
      </c>
      <c r="AW2505" s="323">
        <v>45473</v>
      </c>
      <c r="AX2505" s="324">
        <v>2184</v>
      </c>
      <c r="AY2505" s="325">
        <v>88.79</v>
      </c>
      <c r="AZ2505" s="274">
        <f t="shared" si="694"/>
        <v>1.0461100000000001</v>
      </c>
      <c r="BA2505" s="326">
        <f t="shared" si="701"/>
        <v>84.876351435317503</v>
      </c>
      <c r="BB2505" s="296" t="str">
        <f t="shared" si="702"/>
        <v/>
      </c>
      <c r="BC2505">
        <f t="shared" si="695"/>
        <v>1</v>
      </c>
      <c r="BF2505" s="332">
        <v>44967</v>
      </c>
      <c r="BG2505" s="2" t="s">
        <v>115</v>
      </c>
      <c r="BH2505" s="2" t="s">
        <v>145</v>
      </c>
      <c r="BI2505" s="323">
        <v>45748</v>
      </c>
      <c r="BJ2505" s="323">
        <v>45838</v>
      </c>
      <c r="BK2505" s="324">
        <v>2184</v>
      </c>
      <c r="BL2505" s="325">
        <v>110.1</v>
      </c>
      <c r="BM2505" s="274">
        <f t="shared" si="696"/>
        <v>0.99045000000000005</v>
      </c>
      <c r="BN2505" s="326">
        <f t="shared" si="703"/>
        <v>111.1615932152052</v>
      </c>
      <c r="BO2505" s="296" t="str">
        <f t="shared" si="704"/>
        <v/>
      </c>
      <c r="BP2505" t="str">
        <f t="shared" si="697"/>
        <v/>
      </c>
      <c r="BR2505" s="332">
        <v>44936</v>
      </c>
      <c r="BS2505" s="2" t="s">
        <v>108</v>
      </c>
      <c r="BT2505" s="2" t="s">
        <v>141</v>
      </c>
      <c r="BU2505" s="323">
        <v>46388</v>
      </c>
      <c r="BV2505" s="323">
        <v>46752</v>
      </c>
      <c r="BW2505" s="324">
        <v>8760</v>
      </c>
      <c r="BX2505" s="325">
        <v>121.78</v>
      </c>
      <c r="BY2505" s="274">
        <f t="shared" si="698"/>
        <v>0.99614999999999998</v>
      </c>
      <c r="BZ2505" s="326">
        <f t="shared" si="705"/>
        <v>122.25066506048286</v>
      </c>
      <c r="CA2505" s="296" t="str">
        <f t="shared" si="706"/>
        <v/>
      </c>
    </row>
    <row r="2506" spans="34:79" x14ac:dyDescent="0.25">
      <c r="AH2506" s="332">
        <v>44574</v>
      </c>
      <c r="AI2506" s="2" t="s">
        <v>108</v>
      </c>
      <c r="AJ2506" s="2" t="s">
        <v>141</v>
      </c>
      <c r="AK2506" s="323">
        <v>46388</v>
      </c>
      <c r="AL2506" s="323">
        <v>46752</v>
      </c>
      <c r="AM2506" s="324">
        <v>8760</v>
      </c>
      <c r="AN2506" s="325">
        <v>81.150000000000006</v>
      </c>
      <c r="AO2506" s="274">
        <f t="shared" si="693"/>
        <v>1.0401800000000001</v>
      </c>
      <c r="AP2506" s="326">
        <f t="shared" si="699"/>
        <v>78.015343498240682</v>
      </c>
      <c r="AQ2506" s="296" t="str">
        <f t="shared" si="700"/>
        <v/>
      </c>
      <c r="AS2506" s="332">
        <v>44607</v>
      </c>
      <c r="AT2506" s="2" t="s">
        <v>115</v>
      </c>
      <c r="AU2506" s="2" t="s">
        <v>118</v>
      </c>
      <c r="AV2506" s="323">
        <v>45474</v>
      </c>
      <c r="AW2506" s="323">
        <v>45565</v>
      </c>
      <c r="AX2506" s="324">
        <v>2208</v>
      </c>
      <c r="AY2506" s="325">
        <v>88.97</v>
      </c>
      <c r="AZ2506" s="274">
        <f t="shared" si="694"/>
        <v>1.0461100000000001</v>
      </c>
      <c r="BA2506" s="326">
        <f t="shared" si="701"/>
        <v>85.048417470438096</v>
      </c>
      <c r="BB2506" s="296" t="str">
        <f t="shared" si="702"/>
        <v/>
      </c>
      <c r="BC2506">
        <f t="shared" si="695"/>
        <v>1</v>
      </c>
      <c r="BF2506" s="332">
        <v>44967</v>
      </c>
      <c r="BG2506" s="2" t="s">
        <v>115</v>
      </c>
      <c r="BH2506" s="2" t="s">
        <v>148</v>
      </c>
      <c r="BI2506" s="323">
        <v>45839</v>
      </c>
      <c r="BJ2506" s="323">
        <v>45930</v>
      </c>
      <c r="BK2506" s="324">
        <v>2208</v>
      </c>
      <c r="BL2506" s="325">
        <v>109.02</v>
      </c>
      <c r="BM2506" s="274">
        <f t="shared" si="696"/>
        <v>0.99045000000000005</v>
      </c>
      <c r="BN2506" s="326">
        <f t="shared" si="703"/>
        <v>110.07117976677267</v>
      </c>
      <c r="BO2506" s="296" t="str">
        <f t="shared" si="704"/>
        <v/>
      </c>
      <c r="BP2506" t="str">
        <f t="shared" si="697"/>
        <v/>
      </c>
      <c r="BR2506" s="332">
        <v>44936</v>
      </c>
      <c r="BS2506" s="2" t="s">
        <v>108</v>
      </c>
      <c r="BT2506" s="2" t="s">
        <v>143</v>
      </c>
      <c r="BU2506" s="323">
        <v>46753</v>
      </c>
      <c r="BV2506" s="323">
        <v>47118</v>
      </c>
      <c r="BW2506" s="324">
        <v>8784</v>
      </c>
      <c r="BX2506" s="325">
        <v>113.44</v>
      </c>
      <c r="BY2506" s="274">
        <f t="shared" si="698"/>
        <v>0.99614999999999998</v>
      </c>
      <c r="BZ2506" s="326">
        <f t="shared" si="705"/>
        <v>113.87843196305778</v>
      </c>
      <c r="CA2506" s="296" t="str">
        <f t="shared" si="706"/>
        <v/>
      </c>
    </row>
    <row r="2507" spans="34:79" x14ac:dyDescent="0.25">
      <c r="AH2507" s="332">
        <v>44574</v>
      </c>
      <c r="AI2507" s="2" t="s">
        <v>108</v>
      </c>
      <c r="AJ2507" s="2" t="s">
        <v>143</v>
      </c>
      <c r="AK2507" s="323">
        <v>46753</v>
      </c>
      <c r="AL2507" s="323">
        <v>47118</v>
      </c>
      <c r="AM2507" s="324">
        <v>8784</v>
      </c>
      <c r="AN2507" s="325">
        <v>80.75</v>
      </c>
      <c r="AO2507" s="274">
        <f t="shared" si="693"/>
        <v>1.0401800000000001</v>
      </c>
      <c r="AP2507" s="326">
        <f t="shared" si="699"/>
        <v>77.630794670153236</v>
      </c>
      <c r="AQ2507" s="296" t="str">
        <f t="shared" si="700"/>
        <v/>
      </c>
      <c r="AS2507" s="332">
        <v>44607</v>
      </c>
      <c r="AT2507" s="2" t="s">
        <v>115</v>
      </c>
      <c r="AU2507" s="2" t="s">
        <v>140</v>
      </c>
      <c r="AV2507" s="323">
        <v>45566</v>
      </c>
      <c r="AW2507" s="323">
        <v>45657</v>
      </c>
      <c r="AX2507" s="324">
        <v>2209</v>
      </c>
      <c r="AY2507" s="325">
        <v>105.3</v>
      </c>
      <c r="AZ2507" s="274">
        <f t="shared" si="694"/>
        <v>1.0461100000000001</v>
      </c>
      <c r="BA2507" s="326">
        <f t="shared" si="701"/>
        <v>100.65863054554491</v>
      </c>
      <c r="BB2507" s="296" t="str">
        <f t="shared" si="702"/>
        <v/>
      </c>
      <c r="BC2507" t="str">
        <f t="shared" si="695"/>
        <v/>
      </c>
      <c r="BF2507" s="332">
        <v>44967</v>
      </c>
      <c r="BG2507" s="2" t="s">
        <v>115</v>
      </c>
      <c r="BH2507" s="2" t="s">
        <v>152</v>
      </c>
      <c r="BI2507" s="323">
        <v>45931</v>
      </c>
      <c r="BJ2507" s="323">
        <v>46022</v>
      </c>
      <c r="BK2507" s="324">
        <v>2209</v>
      </c>
      <c r="BL2507" s="325">
        <v>138.91999999999999</v>
      </c>
      <c r="BM2507" s="274">
        <f t="shared" si="696"/>
        <v>0.99045000000000005</v>
      </c>
      <c r="BN2507" s="326">
        <f t="shared" si="703"/>
        <v>140.25947801504364</v>
      </c>
      <c r="BO2507" s="296" t="str">
        <f t="shared" si="704"/>
        <v/>
      </c>
      <c r="BP2507" t="str">
        <f t="shared" si="697"/>
        <v/>
      </c>
      <c r="BR2507" s="332">
        <v>44936</v>
      </c>
      <c r="BS2507" s="2" t="s">
        <v>108</v>
      </c>
      <c r="BT2507" s="2" t="s">
        <v>146</v>
      </c>
      <c r="BU2507" s="323">
        <v>47119</v>
      </c>
      <c r="BV2507" s="323">
        <v>47483</v>
      </c>
      <c r="BW2507" s="324">
        <v>8760</v>
      </c>
      <c r="BX2507" s="325">
        <v>109.94</v>
      </c>
      <c r="BY2507" s="274">
        <f t="shared" si="698"/>
        <v>0.99614999999999998</v>
      </c>
      <c r="BZ2507" s="326">
        <f t="shared" si="705"/>
        <v>110.36490488380264</v>
      </c>
      <c r="CA2507" s="296" t="str">
        <f t="shared" si="706"/>
        <v/>
      </c>
    </row>
    <row r="2508" spans="34:79" x14ac:dyDescent="0.25">
      <c r="AH2508" s="332">
        <v>44574</v>
      </c>
      <c r="AI2508" s="2" t="s">
        <v>108</v>
      </c>
      <c r="AJ2508" s="2" t="s">
        <v>146</v>
      </c>
      <c r="AK2508" s="323">
        <v>47119</v>
      </c>
      <c r="AL2508" s="323">
        <v>47483</v>
      </c>
      <c r="AM2508" s="324">
        <v>8760</v>
      </c>
      <c r="AN2508" s="325">
        <v>80.28</v>
      </c>
      <c r="AO2508" s="274">
        <f t="shared" si="693"/>
        <v>1.0401800000000001</v>
      </c>
      <c r="AP2508" s="326">
        <f t="shared" si="699"/>
        <v>77.17894979715048</v>
      </c>
      <c r="AQ2508" s="296" t="str">
        <f t="shared" si="700"/>
        <v/>
      </c>
      <c r="AS2508" s="332">
        <v>44606</v>
      </c>
      <c r="AT2508" s="2" t="s">
        <v>115</v>
      </c>
      <c r="AU2508" s="2" t="s">
        <v>201</v>
      </c>
      <c r="AV2508" s="323">
        <v>44652</v>
      </c>
      <c r="AW2508" s="323">
        <v>44742</v>
      </c>
      <c r="AX2508" s="324">
        <v>2184</v>
      </c>
      <c r="AY2508" s="325">
        <v>179.17</v>
      </c>
      <c r="AZ2508" s="274">
        <f t="shared" si="694"/>
        <v>1.0461100000000001</v>
      </c>
      <c r="BA2508" s="326">
        <f t="shared" si="701"/>
        <v>171.27261951420019</v>
      </c>
      <c r="BB2508" s="296" t="str">
        <f t="shared" si="702"/>
        <v/>
      </c>
      <c r="BC2508" t="str">
        <f t="shared" si="695"/>
        <v/>
      </c>
      <c r="BF2508" s="332">
        <v>44966</v>
      </c>
      <c r="BG2508" s="2" t="s">
        <v>115</v>
      </c>
      <c r="BH2508" s="2" t="s">
        <v>134</v>
      </c>
      <c r="BI2508" s="323">
        <v>45017</v>
      </c>
      <c r="BJ2508" s="323">
        <v>45107</v>
      </c>
      <c r="BK2508" s="324">
        <v>2184</v>
      </c>
      <c r="BL2508" s="325">
        <v>132.16999999999999</v>
      </c>
      <c r="BM2508" s="274">
        <f t="shared" si="696"/>
        <v>0.99045000000000005</v>
      </c>
      <c r="BN2508" s="326">
        <f t="shared" si="703"/>
        <v>133.44439396234034</v>
      </c>
      <c r="BO2508" s="296" t="str">
        <f t="shared" si="704"/>
        <v/>
      </c>
      <c r="BP2508" t="str">
        <f t="shared" si="697"/>
        <v/>
      </c>
      <c r="BR2508" s="332">
        <v>44936</v>
      </c>
      <c r="BS2508" s="2" t="s">
        <v>108</v>
      </c>
      <c r="BT2508" s="2" t="s">
        <v>149</v>
      </c>
      <c r="BU2508" s="323">
        <v>47484</v>
      </c>
      <c r="BV2508" s="323">
        <v>47848</v>
      </c>
      <c r="BW2508" s="324">
        <v>8760</v>
      </c>
      <c r="BX2508" s="325">
        <v>110.1</v>
      </c>
      <c r="BY2508" s="274">
        <f t="shared" si="698"/>
        <v>0.99614999999999998</v>
      </c>
      <c r="BZ2508" s="326">
        <f t="shared" si="705"/>
        <v>110.52552326456859</v>
      </c>
      <c r="CA2508" s="296" t="str">
        <f t="shared" si="706"/>
        <v/>
      </c>
    </row>
    <row r="2509" spans="34:79" x14ac:dyDescent="0.25">
      <c r="AH2509" s="332">
        <v>44574</v>
      </c>
      <c r="AI2509" s="2" t="s">
        <v>108</v>
      </c>
      <c r="AJ2509" s="2" t="s">
        <v>149</v>
      </c>
      <c r="AK2509" s="323">
        <v>47484</v>
      </c>
      <c r="AL2509" s="323">
        <v>47848</v>
      </c>
      <c r="AM2509" s="324">
        <v>8760</v>
      </c>
      <c r="AN2509" s="325">
        <v>79.47</v>
      </c>
      <c r="AO2509" s="274">
        <f t="shared" si="693"/>
        <v>1.0401800000000001</v>
      </c>
      <c r="AP2509" s="326">
        <f t="shared" si="699"/>
        <v>76.400238420273411</v>
      </c>
      <c r="AQ2509" s="296" t="str">
        <f t="shared" si="700"/>
        <v/>
      </c>
      <c r="AS2509" s="332">
        <v>44606</v>
      </c>
      <c r="AT2509" s="2" t="s">
        <v>115</v>
      </c>
      <c r="AU2509" s="2" t="s">
        <v>200</v>
      </c>
      <c r="AV2509" s="323">
        <v>44743</v>
      </c>
      <c r="AW2509" s="323">
        <v>44834</v>
      </c>
      <c r="AX2509" s="324">
        <v>2208</v>
      </c>
      <c r="AY2509" s="325">
        <v>187.4</v>
      </c>
      <c r="AZ2509" s="274">
        <f t="shared" si="694"/>
        <v>1.0461100000000001</v>
      </c>
      <c r="BA2509" s="326">
        <f t="shared" si="701"/>
        <v>179.1398610088805</v>
      </c>
      <c r="BB2509" s="296" t="str">
        <f t="shared" si="702"/>
        <v/>
      </c>
      <c r="BC2509" t="str">
        <f t="shared" si="695"/>
        <v/>
      </c>
      <c r="BF2509" s="332">
        <v>44966</v>
      </c>
      <c r="BG2509" s="2" t="s">
        <v>115</v>
      </c>
      <c r="BH2509" s="2" t="s">
        <v>137</v>
      </c>
      <c r="BI2509" s="323">
        <v>45108</v>
      </c>
      <c r="BJ2509" s="323">
        <v>45199</v>
      </c>
      <c r="BK2509" s="324">
        <v>2208</v>
      </c>
      <c r="BL2509" s="325">
        <v>150.87</v>
      </c>
      <c r="BM2509" s="274">
        <f t="shared" si="696"/>
        <v>0.99045000000000005</v>
      </c>
      <c r="BN2509" s="326">
        <f t="shared" si="703"/>
        <v>152.32470089353325</v>
      </c>
      <c r="BO2509" s="296" t="str">
        <f t="shared" si="704"/>
        <v/>
      </c>
      <c r="BP2509" t="str">
        <f t="shared" si="697"/>
        <v/>
      </c>
      <c r="BR2509" s="332">
        <v>44936</v>
      </c>
      <c r="BS2509" s="2" t="s">
        <v>108</v>
      </c>
      <c r="BT2509" s="2" t="s">
        <v>153</v>
      </c>
      <c r="BU2509" s="323">
        <v>47849</v>
      </c>
      <c r="BV2509" s="323">
        <v>48213</v>
      </c>
      <c r="BW2509" s="324">
        <v>8760</v>
      </c>
      <c r="BX2509" s="325">
        <v>109.65</v>
      </c>
      <c r="BY2509" s="274">
        <f t="shared" si="698"/>
        <v>0.99614999999999998</v>
      </c>
      <c r="BZ2509" s="326">
        <f t="shared" si="705"/>
        <v>110.07378406866437</v>
      </c>
      <c r="CA2509" s="296" t="str">
        <f t="shared" si="706"/>
        <v/>
      </c>
    </row>
    <row r="2510" spans="34:79" x14ac:dyDescent="0.25">
      <c r="AH2510" s="332">
        <v>44574</v>
      </c>
      <c r="AI2510" s="2" t="s">
        <v>108</v>
      </c>
      <c r="AJ2510" s="2" t="s">
        <v>153</v>
      </c>
      <c r="AK2510" s="323">
        <v>47849</v>
      </c>
      <c r="AL2510" s="323">
        <v>48213</v>
      </c>
      <c r="AM2510" s="324">
        <v>8760</v>
      </c>
      <c r="AN2510" s="325">
        <v>78.61</v>
      </c>
      <c r="AO2510" s="274">
        <f t="shared" si="693"/>
        <v>1.0401800000000001</v>
      </c>
      <c r="AP2510" s="326">
        <f t="shared" si="699"/>
        <v>75.5734584398854</v>
      </c>
      <c r="AQ2510" s="296" t="str">
        <f t="shared" si="700"/>
        <v/>
      </c>
      <c r="AS2510" s="332">
        <v>44606</v>
      </c>
      <c r="AT2510" s="2" t="s">
        <v>115</v>
      </c>
      <c r="AU2510" s="2" t="s">
        <v>186</v>
      </c>
      <c r="AV2510" s="323">
        <v>44835</v>
      </c>
      <c r="AW2510" s="323">
        <v>44926</v>
      </c>
      <c r="AX2510" s="324">
        <v>2209</v>
      </c>
      <c r="AY2510" s="325">
        <v>198.49</v>
      </c>
      <c r="AZ2510" s="274">
        <f t="shared" si="694"/>
        <v>1.0461100000000001</v>
      </c>
      <c r="BA2510" s="326">
        <f t="shared" si="701"/>
        <v>189.74104061714351</v>
      </c>
      <c r="BB2510" s="296" t="str">
        <f t="shared" si="702"/>
        <v/>
      </c>
      <c r="BC2510" t="str">
        <f t="shared" si="695"/>
        <v/>
      </c>
      <c r="BF2510" s="332">
        <v>44966</v>
      </c>
      <c r="BG2510" s="2" t="s">
        <v>115</v>
      </c>
      <c r="BH2510" s="2" t="s">
        <v>116</v>
      </c>
      <c r="BI2510" s="323">
        <v>45200</v>
      </c>
      <c r="BJ2510" s="323">
        <v>45291</v>
      </c>
      <c r="BK2510" s="324">
        <v>2209</v>
      </c>
      <c r="BL2510" s="325">
        <v>178.51</v>
      </c>
      <c r="BM2510" s="274">
        <f t="shared" si="696"/>
        <v>0.99045000000000005</v>
      </c>
      <c r="BN2510" s="326">
        <f t="shared" si="703"/>
        <v>180.23120803675096</v>
      </c>
      <c r="BO2510" s="296">
        <f t="shared" si="704"/>
        <v>180.23120803675096</v>
      </c>
      <c r="BP2510">
        <f t="shared" si="697"/>
        <v>1</v>
      </c>
      <c r="BR2510" s="332">
        <v>44936</v>
      </c>
      <c r="BS2510" s="2" t="s">
        <v>108</v>
      </c>
      <c r="BT2510" s="2" t="s">
        <v>155</v>
      </c>
      <c r="BU2510" s="323">
        <v>48214</v>
      </c>
      <c r="BV2510" s="323">
        <v>48579</v>
      </c>
      <c r="BW2510" s="324">
        <v>8784</v>
      </c>
      <c r="BX2510" s="325">
        <v>109.23</v>
      </c>
      <c r="BY2510" s="274">
        <f t="shared" si="698"/>
        <v>0.99614999999999998</v>
      </c>
      <c r="BZ2510" s="326">
        <f t="shared" si="705"/>
        <v>109.65216081915375</v>
      </c>
      <c r="CA2510" s="296" t="str">
        <f t="shared" si="706"/>
        <v/>
      </c>
    </row>
    <row r="2511" spans="34:79" x14ac:dyDescent="0.25">
      <c r="AH2511" s="332">
        <v>44574</v>
      </c>
      <c r="AI2511" s="2" t="s">
        <v>108</v>
      </c>
      <c r="AJ2511" s="2" t="s">
        <v>155</v>
      </c>
      <c r="AK2511" s="323">
        <v>48214</v>
      </c>
      <c r="AL2511" s="323">
        <v>48579</v>
      </c>
      <c r="AM2511" s="324">
        <v>8784</v>
      </c>
      <c r="AN2511" s="325">
        <v>77.83</v>
      </c>
      <c r="AO2511" s="274">
        <f t="shared" si="693"/>
        <v>1.0401800000000001</v>
      </c>
      <c r="AP2511" s="326">
        <f t="shared" si="699"/>
        <v>74.823588225114875</v>
      </c>
      <c r="AQ2511" s="296" t="str">
        <f t="shared" si="700"/>
        <v/>
      </c>
      <c r="AS2511" s="332">
        <v>44606</v>
      </c>
      <c r="AT2511" s="2" t="s">
        <v>115</v>
      </c>
      <c r="AU2511" s="2" t="s">
        <v>110</v>
      </c>
      <c r="AV2511" s="323">
        <v>44927</v>
      </c>
      <c r="AW2511" s="323">
        <v>45016</v>
      </c>
      <c r="AX2511" s="324">
        <v>2159</v>
      </c>
      <c r="AY2511" s="325">
        <v>194.09</v>
      </c>
      <c r="AZ2511" s="274">
        <f t="shared" si="694"/>
        <v>1.0461100000000001</v>
      </c>
      <c r="BA2511" s="326">
        <f t="shared" si="701"/>
        <v>185.53498198086243</v>
      </c>
      <c r="BB2511" s="296" t="str">
        <f t="shared" si="702"/>
        <v/>
      </c>
      <c r="BC2511" t="str">
        <f t="shared" si="695"/>
        <v/>
      </c>
      <c r="BF2511" s="332">
        <v>44966</v>
      </c>
      <c r="BG2511" s="2" t="s">
        <v>115</v>
      </c>
      <c r="BH2511" s="2" t="s">
        <v>111</v>
      </c>
      <c r="BI2511" s="323">
        <v>45292</v>
      </c>
      <c r="BJ2511" s="323">
        <v>45382</v>
      </c>
      <c r="BK2511" s="324">
        <v>2183</v>
      </c>
      <c r="BL2511" s="325">
        <v>182.09</v>
      </c>
      <c r="BM2511" s="274">
        <f t="shared" si="696"/>
        <v>0.99045000000000005</v>
      </c>
      <c r="BN2511" s="326">
        <f t="shared" si="703"/>
        <v>183.84572668988844</v>
      </c>
      <c r="BO2511" s="296">
        <f t="shared" si="704"/>
        <v>183.84572668988844</v>
      </c>
      <c r="BP2511">
        <f t="shared" si="697"/>
        <v>1</v>
      </c>
      <c r="BR2511" s="332">
        <v>44936</v>
      </c>
      <c r="BS2511" s="2" t="s">
        <v>108</v>
      </c>
      <c r="BT2511" s="2" t="s">
        <v>158</v>
      </c>
      <c r="BU2511" s="323">
        <v>48580</v>
      </c>
      <c r="BV2511" s="323">
        <v>48944</v>
      </c>
      <c r="BW2511" s="324">
        <v>8760</v>
      </c>
      <c r="BX2511" s="325">
        <v>108.9</v>
      </c>
      <c r="BY2511" s="274">
        <f t="shared" si="698"/>
        <v>0.99614999999999998</v>
      </c>
      <c r="BZ2511" s="326">
        <f t="shared" si="705"/>
        <v>109.32088540882398</v>
      </c>
      <c r="CA2511" s="296" t="str">
        <f t="shared" si="706"/>
        <v/>
      </c>
    </row>
    <row r="2512" spans="34:79" x14ac:dyDescent="0.25">
      <c r="AH2512" s="332">
        <v>44573</v>
      </c>
      <c r="AI2512" s="2" t="s">
        <v>108</v>
      </c>
      <c r="AJ2512" s="2" t="s">
        <v>110</v>
      </c>
      <c r="AK2512" s="323">
        <v>44927</v>
      </c>
      <c r="AL2512" s="323">
        <v>45291</v>
      </c>
      <c r="AM2512" s="324">
        <v>8760</v>
      </c>
      <c r="AN2512" s="325">
        <v>116.39</v>
      </c>
      <c r="AO2512" s="274">
        <f t="shared" si="693"/>
        <v>1.0401800000000001</v>
      </c>
      <c r="AP2512" s="326">
        <f t="shared" si="699"/>
        <v>111.89409525274471</v>
      </c>
      <c r="AQ2512" s="296" t="str">
        <f t="shared" si="700"/>
        <v/>
      </c>
      <c r="AS2512" s="332">
        <v>44606</v>
      </c>
      <c r="AT2512" s="2" t="s">
        <v>115</v>
      </c>
      <c r="AU2512" s="2" t="s">
        <v>134</v>
      </c>
      <c r="AV2512" s="323">
        <v>45017</v>
      </c>
      <c r="AW2512" s="323">
        <v>45107</v>
      </c>
      <c r="AX2512" s="324">
        <v>2184</v>
      </c>
      <c r="AY2512" s="325">
        <v>121.45</v>
      </c>
      <c r="AZ2512" s="274">
        <f t="shared" si="694"/>
        <v>1.0461100000000001</v>
      </c>
      <c r="BA2512" s="326">
        <f t="shared" si="701"/>
        <v>116.09677758553116</v>
      </c>
      <c r="BB2512" s="296" t="str">
        <f t="shared" si="702"/>
        <v/>
      </c>
      <c r="BC2512" t="str">
        <f t="shared" si="695"/>
        <v/>
      </c>
      <c r="BF2512" s="332">
        <v>44966</v>
      </c>
      <c r="BG2512" s="2" t="s">
        <v>115</v>
      </c>
      <c r="BH2512" s="2" t="s">
        <v>117</v>
      </c>
      <c r="BI2512" s="323">
        <v>45383</v>
      </c>
      <c r="BJ2512" s="323">
        <v>45473</v>
      </c>
      <c r="BK2512" s="324">
        <v>2184</v>
      </c>
      <c r="BL2512" s="325">
        <v>142.97</v>
      </c>
      <c r="BM2512" s="274">
        <f t="shared" si="696"/>
        <v>0.99045000000000005</v>
      </c>
      <c r="BN2512" s="326">
        <f t="shared" si="703"/>
        <v>144.34852844666565</v>
      </c>
      <c r="BO2512" s="296">
        <f t="shared" si="704"/>
        <v>144.34852844666565</v>
      </c>
      <c r="BP2512">
        <f t="shared" si="697"/>
        <v>1</v>
      </c>
      <c r="BR2512" s="332">
        <v>44935</v>
      </c>
      <c r="BS2512" s="2" t="s">
        <v>108</v>
      </c>
      <c r="BT2512" s="2" t="s">
        <v>111</v>
      </c>
      <c r="BU2512" s="323">
        <v>45292</v>
      </c>
      <c r="BV2512" s="323">
        <v>45657</v>
      </c>
      <c r="BW2512" s="324">
        <v>8784</v>
      </c>
      <c r="BX2512" s="325">
        <v>196.9</v>
      </c>
      <c r="BY2512" s="274">
        <f t="shared" si="698"/>
        <v>0.99614999999999998</v>
      </c>
      <c r="BZ2512" s="326">
        <f t="shared" si="705"/>
        <v>197.66099483009589</v>
      </c>
      <c r="CA2512" s="296">
        <f t="shared" si="706"/>
        <v>197.66099483009589</v>
      </c>
    </row>
    <row r="2513" spans="34:79" x14ac:dyDescent="0.25">
      <c r="AH2513" s="332">
        <v>44573</v>
      </c>
      <c r="AI2513" s="2" t="s">
        <v>108</v>
      </c>
      <c r="AJ2513" s="2" t="s">
        <v>111</v>
      </c>
      <c r="AK2513" s="323">
        <v>45292</v>
      </c>
      <c r="AL2513" s="323">
        <v>45657</v>
      </c>
      <c r="AM2513" s="324">
        <v>8784</v>
      </c>
      <c r="AN2513" s="325">
        <v>91.75</v>
      </c>
      <c r="AO2513" s="274">
        <f t="shared" si="693"/>
        <v>1.0401800000000001</v>
      </c>
      <c r="AP2513" s="326">
        <f t="shared" si="699"/>
        <v>88.205887442558009</v>
      </c>
      <c r="AQ2513" s="296">
        <f t="shared" si="700"/>
        <v>88.205887442558009</v>
      </c>
      <c r="AS2513" s="332">
        <v>44606</v>
      </c>
      <c r="AT2513" s="2" t="s">
        <v>115</v>
      </c>
      <c r="AU2513" s="2" t="s">
        <v>137</v>
      </c>
      <c r="AV2513" s="323">
        <v>45108</v>
      </c>
      <c r="AW2513" s="323">
        <v>45199</v>
      </c>
      <c r="AX2513" s="324">
        <v>2208</v>
      </c>
      <c r="AY2513" s="325">
        <v>121.86</v>
      </c>
      <c r="AZ2513" s="274">
        <f t="shared" si="694"/>
        <v>1.0461100000000001</v>
      </c>
      <c r="BA2513" s="326">
        <f t="shared" si="701"/>
        <v>116.48870577663915</v>
      </c>
      <c r="BB2513" s="296" t="str">
        <f t="shared" si="702"/>
        <v/>
      </c>
      <c r="BC2513" t="str">
        <f t="shared" si="695"/>
        <v/>
      </c>
      <c r="BF2513" s="332">
        <v>44966</v>
      </c>
      <c r="BG2513" s="2" t="s">
        <v>115</v>
      </c>
      <c r="BH2513" s="2" t="s">
        <v>118</v>
      </c>
      <c r="BI2513" s="323">
        <v>45474</v>
      </c>
      <c r="BJ2513" s="323">
        <v>45565</v>
      </c>
      <c r="BK2513" s="324">
        <v>2208</v>
      </c>
      <c r="BL2513" s="325">
        <v>144.03</v>
      </c>
      <c r="BM2513" s="274">
        <f t="shared" si="696"/>
        <v>0.99045000000000005</v>
      </c>
      <c r="BN2513" s="326">
        <f t="shared" si="703"/>
        <v>145.41874905346054</v>
      </c>
      <c r="BO2513" s="296">
        <f t="shared" si="704"/>
        <v>145.41874905346054</v>
      </c>
      <c r="BP2513">
        <f t="shared" si="697"/>
        <v>1</v>
      </c>
      <c r="BR2513" s="332">
        <v>44935</v>
      </c>
      <c r="BS2513" s="2" t="s">
        <v>108</v>
      </c>
      <c r="BT2513" s="2" t="s">
        <v>135</v>
      </c>
      <c r="BU2513" s="323">
        <v>45658</v>
      </c>
      <c r="BV2513" s="323">
        <v>46022</v>
      </c>
      <c r="BW2513" s="324">
        <v>8760</v>
      </c>
      <c r="BX2513" s="325">
        <v>162.16999999999999</v>
      </c>
      <c r="BY2513" s="274">
        <f t="shared" si="698"/>
        <v>0.99614999999999998</v>
      </c>
      <c r="BZ2513" s="326">
        <f t="shared" si="705"/>
        <v>162.79676755508709</v>
      </c>
      <c r="CA2513" s="296" t="str">
        <f t="shared" si="706"/>
        <v/>
      </c>
    </row>
    <row r="2514" spans="34:79" x14ac:dyDescent="0.25">
      <c r="AH2514" s="332">
        <v>44573</v>
      </c>
      <c r="AI2514" s="2" t="s">
        <v>108</v>
      </c>
      <c r="AJ2514" s="2" t="s">
        <v>135</v>
      </c>
      <c r="AK2514" s="323">
        <v>45658</v>
      </c>
      <c r="AL2514" s="323">
        <v>46022</v>
      </c>
      <c r="AM2514" s="324">
        <v>8760</v>
      </c>
      <c r="AN2514" s="325">
        <v>86.65</v>
      </c>
      <c r="AO2514" s="274">
        <f t="shared" si="693"/>
        <v>1.0401800000000001</v>
      </c>
      <c r="AP2514" s="326">
        <f t="shared" si="699"/>
        <v>83.302889884443076</v>
      </c>
      <c r="AQ2514" s="296" t="str">
        <f t="shared" si="700"/>
        <v/>
      </c>
      <c r="AS2514" s="332">
        <v>44606</v>
      </c>
      <c r="AT2514" s="2" t="s">
        <v>115</v>
      </c>
      <c r="AU2514" s="2" t="s">
        <v>116</v>
      </c>
      <c r="AV2514" s="323">
        <v>45200</v>
      </c>
      <c r="AW2514" s="323">
        <v>45291</v>
      </c>
      <c r="AX2514" s="324">
        <v>2209</v>
      </c>
      <c r="AY2514" s="325">
        <v>146.28</v>
      </c>
      <c r="AZ2514" s="274">
        <f t="shared" si="694"/>
        <v>1.0461100000000001</v>
      </c>
      <c r="BA2514" s="326">
        <f t="shared" si="701"/>
        <v>139.83233120799915</v>
      </c>
      <c r="BB2514" s="296" t="str">
        <f t="shared" si="702"/>
        <v/>
      </c>
      <c r="BC2514">
        <f t="shared" si="695"/>
        <v>1</v>
      </c>
      <c r="BF2514" s="332">
        <v>44966</v>
      </c>
      <c r="BG2514" s="2" t="s">
        <v>115</v>
      </c>
      <c r="BH2514" s="2" t="s">
        <v>140</v>
      </c>
      <c r="BI2514" s="323">
        <v>45566</v>
      </c>
      <c r="BJ2514" s="323">
        <v>45657</v>
      </c>
      <c r="BK2514" s="324">
        <v>2209</v>
      </c>
      <c r="BL2514" s="325">
        <v>181.89</v>
      </c>
      <c r="BM2514" s="274">
        <f t="shared" si="696"/>
        <v>0.99045000000000005</v>
      </c>
      <c r="BN2514" s="326">
        <f t="shared" si="703"/>
        <v>183.643798273512</v>
      </c>
      <c r="BO2514" s="296" t="str">
        <f t="shared" si="704"/>
        <v/>
      </c>
      <c r="BP2514" t="str">
        <f t="shared" si="697"/>
        <v/>
      </c>
      <c r="BR2514" s="332">
        <v>44935</v>
      </c>
      <c r="BS2514" s="2" t="s">
        <v>108</v>
      </c>
      <c r="BT2514" s="2" t="s">
        <v>138</v>
      </c>
      <c r="BU2514" s="323">
        <v>46023</v>
      </c>
      <c r="BV2514" s="323">
        <v>46387</v>
      </c>
      <c r="BW2514" s="324">
        <v>8760</v>
      </c>
      <c r="BX2514" s="325">
        <v>134.75</v>
      </c>
      <c r="BY2514" s="274">
        <f t="shared" si="698"/>
        <v>0.99614999999999998</v>
      </c>
      <c r="BZ2514" s="326">
        <f t="shared" si="705"/>
        <v>135.27079255132259</v>
      </c>
      <c r="CA2514" s="296" t="str">
        <f t="shared" si="706"/>
        <v/>
      </c>
    </row>
    <row r="2515" spans="34:79" x14ac:dyDescent="0.25">
      <c r="AH2515" s="332">
        <v>44573</v>
      </c>
      <c r="AI2515" s="2" t="s">
        <v>108</v>
      </c>
      <c r="AJ2515" s="2" t="s">
        <v>138</v>
      </c>
      <c r="AK2515" s="323">
        <v>46023</v>
      </c>
      <c r="AL2515" s="323">
        <v>46387</v>
      </c>
      <c r="AM2515" s="324">
        <v>8760</v>
      </c>
      <c r="AN2515" s="325">
        <v>84.23</v>
      </c>
      <c r="AO2515" s="274">
        <f t="shared" si="693"/>
        <v>1.0401800000000001</v>
      </c>
      <c r="AP2515" s="326">
        <f t="shared" si="699"/>
        <v>80.976369474514016</v>
      </c>
      <c r="AQ2515" s="296" t="str">
        <f t="shared" si="700"/>
        <v/>
      </c>
      <c r="AS2515" s="332">
        <v>44606</v>
      </c>
      <c r="AT2515" s="2" t="s">
        <v>115</v>
      </c>
      <c r="AU2515" s="2" t="s">
        <v>111</v>
      </c>
      <c r="AV2515" s="323">
        <v>45292</v>
      </c>
      <c r="AW2515" s="323">
        <v>45382</v>
      </c>
      <c r="AX2515" s="324">
        <v>2183</v>
      </c>
      <c r="AY2515" s="325">
        <v>145.91999999999999</v>
      </c>
      <c r="AZ2515" s="274">
        <f t="shared" si="694"/>
        <v>1.0461100000000001</v>
      </c>
      <c r="BA2515" s="326">
        <f t="shared" si="701"/>
        <v>139.48819913775796</v>
      </c>
      <c r="BB2515" s="296" t="str">
        <f t="shared" si="702"/>
        <v/>
      </c>
      <c r="BC2515">
        <f t="shared" si="695"/>
        <v>1</v>
      </c>
      <c r="BF2515" s="332">
        <v>44966</v>
      </c>
      <c r="BG2515" s="2" t="s">
        <v>115</v>
      </c>
      <c r="BH2515" s="2" t="s">
        <v>135</v>
      </c>
      <c r="BI2515" s="323">
        <v>45658</v>
      </c>
      <c r="BJ2515" s="323">
        <v>45747</v>
      </c>
      <c r="BK2515" s="324">
        <v>2159</v>
      </c>
      <c r="BL2515" s="325">
        <v>173.18</v>
      </c>
      <c r="BM2515" s="274">
        <f t="shared" si="696"/>
        <v>0.99045000000000005</v>
      </c>
      <c r="BN2515" s="326">
        <f t="shared" si="703"/>
        <v>174.84981574032005</v>
      </c>
      <c r="BO2515" s="296" t="str">
        <f t="shared" si="704"/>
        <v/>
      </c>
      <c r="BP2515" t="str">
        <f t="shared" si="697"/>
        <v/>
      </c>
      <c r="BR2515" s="332">
        <v>44935</v>
      </c>
      <c r="BS2515" s="2" t="s">
        <v>108</v>
      </c>
      <c r="BT2515" s="2" t="s">
        <v>141</v>
      </c>
      <c r="BU2515" s="323">
        <v>46388</v>
      </c>
      <c r="BV2515" s="323">
        <v>46752</v>
      </c>
      <c r="BW2515" s="324">
        <v>8760</v>
      </c>
      <c r="BX2515" s="325">
        <v>127.5</v>
      </c>
      <c r="BY2515" s="274">
        <f t="shared" si="698"/>
        <v>0.99614999999999998</v>
      </c>
      <c r="BZ2515" s="326">
        <f t="shared" si="705"/>
        <v>127.99277217286553</v>
      </c>
      <c r="CA2515" s="296" t="str">
        <f t="shared" si="706"/>
        <v/>
      </c>
    </row>
    <row r="2516" spans="34:79" x14ac:dyDescent="0.25">
      <c r="AH2516" s="332">
        <v>44573</v>
      </c>
      <c r="AI2516" s="2" t="s">
        <v>108</v>
      </c>
      <c r="AJ2516" s="2" t="s">
        <v>141</v>
      </c>
      <c r="AK2516" s="323">
        <v>46388</v>
      </c>
      <c r="AL2516" s="323">
        <v>46752</v>
      </c>
      <c r="AM2516" s="324">
        <v>8760</v>
      </c>
      <c r="AN2516" s="325">
        <v>82.13</v>
      </c>
      <c r="AO2516" s="274">
        <f t="shared" si="693"/>
        <v>1.0401800000000001</v>
      </c>
      <c r="AP2516" s="326">
        <f t="shared" si="699"/>
        <v>78.957488127054916</v>
      </c>
      <c r="AQ2516" s="296" t="str">
        <f t="shared" si="700"/>
        <v/>
      </c>
      <c r="AS2516" s="332">
        <v>44606</v>
      </c>
      <c r="AT2516" s="2" t="s">
        <v>115</v>
      </c>
      <c r="AU2516" s="2" t="s">
        <v>117</v>
      </c>
      <c r="AV2516" s="323">
        <v>45383</v>
      </c>
      <c r="AW2516" s="323">
        <v>45473</v>
      </c>
      <c r="AX2516" s="324">
        <v>2184</v>
      </c>
      <c r="AY2516" s="325">
        <v>89.96</v>
      </c>
      <c r="AZ2516" s="274">
        <f t="shared" si="694"/>
        <v>1.0461100000000001</v>
      </c>
      <c r="BA2516" s="326">
        <f t="shared" si="701"/>
        <v>85.994780663601333</v>
      </c>
      <c r="BB2516" s="296" t="str">
        <f t="shared" si="702"/>
        <v/>
      </c>
      <c r="BC2516">
        <f t="shared" si="695"/>
        <v>1</v>
      </c>
      <c r="BF2516" s="332">
        <v>44966</v>
      </c>
      <c r="BG2516" s="2" t="s">
        <v>115</v>
      </c>
      <c r="BH2516" s="2" t="s">
        <v>145</v>
      </c>
      <c r="BI2516" s="323">
        <v>45748</v>
      </c>
      <c r="BJ2516" s="323">
        <v>45838</v>
      </c>
      <c r="BK2516" s="324">
        <v>2184</v>
      </c>
      <c r="BL2516" s="325">
        <v>109.96</v>
      </c>
      <c r="BM2516" s="274">
        <f t="shared" si="696"/>
        <v>0.99045000000000005</v>
      </c>
      <c r="BN2516" s="326">
        <f t="shared" si="703"/>
        <v>111.02024332374172</v>
      </c>
      <c r="BO2516" s="296" t="str">
        <f t="shared" si="704"/>
        <v/>
      </c>
      <c r="BP2516" t="str">
        <f t="shared" si="697"/>
        <v/>
      </c>
      <c r="BR2516" s="332">
        <v>44935</v>
      </c>
      <c r="BS2516" s="2" t="s">
        <v>108</v>
      </c>
      <c r="BT2516" s="2" t="s">
        <v>143</v>
      </c>
      <c r="BU2516" s="323">
        <v>46753</v>
      </c>
      <c r="BV2516" s="323">
        <v>47118</v>
      </c>
      <c r="BW2516" s="324">
        <v>8784</v>
      </c>
      <c r="BX2516" s="325">
        <v>119</v>
      </c>
      <c r="BY2516" s="274">
        <f t="shared" si="698"/>
        <v>0.99614999999999998</v>
      </c>
      <c r="BZ2516" s="326">
        <f t="shared" si="705"/>
        <v>119.45992069467449</v>
      </c>
      <c r="CA2516" s="296" t="str">
        <f t="shared" si="706"/>
        <v/>
      </c>
    </row>
    <row r="2517" spans="34:79" x14ac:dyDescent="0.25">
      <c r="AH2517" s="332">
        <v>44573</v>
      </c>
      <c r="AI2517" s="2" t="s">
        <v>108</v>
      </c>
      <c r="AJ2517" s="2" t="s">
        <v>143</v>
      </c>
      <c r="AK2517" s="323">
        <v>46753</v>
      </c>
      <c r="AL2517" s="323">
        <v>47118</v>
      </c>
      <c r="AM2517" s="324">
        <v>8784</v>
      </c>
      <c r="AN2517" s="325">
        <v>81.73</v>
      </c>
      <c r="AO2517" s="274">
        <f t="shared" si="693"/>
        <v>1.0401800000000001</v>
      </c>
      <c r="AP2517" s="326">
        <f t="shared" si="699"/>
        <v>78.572939298967484</v>
      </c>
      <c r="AQ2517" s="296" t="str">
        <f t="shared" si="700"/>
        <v/>
      </c>
      <c r="AS2517" s="332">
        <v>44606</v>
      </c>
      <c r="AT2517" s="2" t="s">
        <v>115</v>
      </c>
      <c r="AU2517" s="2" t="s">
        <v>118</v>
      </c>
      <c r="AV2517" s="323">
        <v>45474</v>
      </c>
      <c r="AW2517" s="323">
        <v>45565</v>
      </c>
      <c r="AX2517" s="324">
        <v>2208</v>
      </c>
      <c r="AY2517" s="325">
        <v>90.43</v>
      </c>
      <c r="AZ2517" s="274">
        <f t="shared" si="694"/>
        <v>1.0461100000000001</v>
      </c>
      <c r="BA2517" s="326">
        <f t="shared" si="701"/>
        <v>86.444064199749548</v>
      </c>
      <c r="BB2517" s="296" t="str">
        <f t="shared" si="702"/>
        <v/>
      </c>
      <c r="BC2517">
        <f t="shared" si="695"/>
        <v>1</v>
      </c>
      <c r="BF2517" s="332">
        <v>44966</v>
      </c>
      <c r="BG2517" s="2" t="s">
        <v>115</v>
      </c>
      <c r="BH2517" s="2" t="s">
        <v>148</v>
      </c>
      <c r="BI2517" s="323">
        <v>45839</v>
      </c>
      <c r="BJ2517" s="323">
        <v>45930</v>
      </c>
      <c r="BK2517" s="324">
        <v>2208</v>
      </c>
      <c r="BL2517" s="325">
        <v>109.23</v>
      </c>
      <c r="BM2517" s="274">
        <f t="shared" si="696"/>
        <v>0.99045000000000005</v>
      </c>
      <c r="BN2517" s="326">
        <f t="shared" si="703"/>
        <v>110.28320460396789</v>
      </c>
      <c r="BO2517" s="296" t="str">
        <f t="shared" si="704"/>
        <v/>
      </c>
      <c r="BP2517" t="str">
        <f t="shared" si="697"/>
        <v/>
      </c>
      <c r="BR2517" s="332">
        <v>44935</v>
      </c>
      <c r="BS2517" s="2" t="s">
        <v>108</v>
      </c>
      <c r="BT2517" s="2" t="s">
        <v>146</v>
      </c>
      <c r="BU2517" s="323">
        <v>47119</v>
      </c>
      <c r="BV2517" s="323">
        <v>47483</v>
      </c>
      <c r="BW2517" s="324">
        <v>8760</v>
      </c>
      <c r="BX2517" s="325">
        <v>115.5</v>
      </c>
      <c r="BY2517" s="274">
        <f t="shared" si="698"/>
        <v>0.99614999999999998</v>
      </c>
      <c r="BZ2517" s="326">
        <f t="shared" si="705"/>
        <v>115.94639361541937</v>
      </c>
      <c r="CA2517" s="296" t="str">
        <f t="shared" si="706"/>
        <v/>
      </c>
    </row>
    <row r="2518" spans="34:79" x14ac:dyDescent="0.25">
      <c r="AH2518" s="332">
        <v>44573</v>
      </c>
      <c r="AI2518" s="2" t="s">
        <v>108</v>
      </c>
      <c r="AJ2518" s="2" t="s">
        <v>146</v>
      </c>
      <c r="AK2518" s="323">
        <v>47119</v>
      </c>
      <c r="AL2518" s="323">
        <v>47483</v>
      </c>
      <c r="AM2518" s="324">
        <v>8760</v>
      </c>
      <c r="AN2518" s="325">
        <v>81.260000000000005</v>
      </c>
      <c r="AO2518" s="274">
        <f t="shared" ref="AO2518:AO2581" si="707">VLOOKUP(CONCATENATE(YEAR(AH2518),"-",MONTH(AH2518)),$A$22:$B$69,2,0)</f>
        <v>1.0401800000000001</v>
      </c>
      <c r="AP2518" s="326">
        <f t="shared" si="699"/>
        <v>78.121094425964728</v>
      </c>
      <c r="AQ2518" s="296" t="str">
        <f t="shared" si="700"/>
        <v/>
      </c>
      <c r="AS2518" s="332">
        <v>44606</v>
      </c>
      <c r="AT2518" s="2" t="s">
        <v>115</v>
      </c>
      <c r="AU2518" s="2" t="s">
        <v>140</v>
      </c>
      <c r="AV2518" s="323">
        <v>45566</v>
      </c>
      <c r="AW2518" s="323">
        <v>45657</v>
      </c>
      <c r="AX2518" s="324">
        <v>2209</v>
      </c>
      <c r="AY2518" s="325">
        <v>109.01</v>
      </c>
      <c r="AZ2518" s="274">
        <f t="shared" ref="AZ2518:AZ2581" si="708">VLOOKUP(CONCATENATE(YEAR(AS2518),"-",MONTH(AS2518)),$A$22:$B$69,2,0)</f>
        <v>1.0461100000000001</v>
      </c>
      <c r="BA2518" s="326">
        <f t="shared" si="701"/>
        <v>104.20510271386374</v>
      </c>
      <c r="BB2518" s="296" t="str">
        <f t="shared" si="702"/>
        <v/>
      </c>
      <c r="BC2518" t="str">
        <f t="shared" ref="BC2518:BC2581" si="709">IF(OR(AU2518=AU$16,AU2518=AV$16,AU2518=AW$16,AU2518=AX$16),1,"")</f>
        <v/>
      </c>
      <c r="BF2518" s="332">
        <v>44966</v>
      </c>
      <c r="BG2518" s="2" t="s">
        <v>115</v>
      </c>
      <c r="BH2518" s="2" t="s">
        <v>152</v>
      </c>
      <c r="BI2518" s="323">
        <v>45931</v>
      </c>
      <c r="BJ2518" s="323">
        <v>46022</v>
      </c>
      <c r="BK2518" s="324">
        <v>2209</v>
      </c>
      <c r="BL2518" s="325">
        <v>138.49</v>
      </c>
      <c r="BM2518" s="274">
        <f t="shared" ref="BM2518:BM2581" si="710">VLOOKUP(CONCATENATE(YEAR(BF2518),"-",MONTH(BF2518)),$A$22:$B$69,2,0)</f>
        <v>0.99045000000000005</v>
      </c>
      <c r="BN2518" s="326">
        <f t="shared" si="703"/>
        <v>139.82533191983441</v>
      </c>
      <c r="BO2518" s="296" t="str">
        <f t="shared" si="704"/>
        <v/>
      </c>
      <c r="BP2518" t="str">
        <f t="shared" ref="BP2518:BP2581" si="711">IF(OR(BH2518=BH$16,BH2518=BI$16,BH2518=BJ$16,BH2518=BK$16),1,"")</f>
        <v/>
      </c>
      <c r="BR2518" s="332">
        <v>44935</v>
      </c>
      <c r="BS2518" s="2" t="s">
        <v>108</v>
      </c>
      <c r="BT2518" s="2" t="s">
        <v>149</v>
      </c>
      <c r="BU2518" s="323">
        <v>47484</v>
      </c>
      <c r="BV2518" s="323">
        <v>47848</v>
      </c>
      <c r="BW2518" s="324">
        <v>8760</v>
      </c>
      <c r="BX2518" s="325">
        <v>115.66</v>
      </c>
      <c r="BY2518" s="274">
        <f t="shared" ref="BY2518:BY2571" si="712">VLOOKUP(CONCATENATE(YEAR(BR2518),"-",MONTH(BR2518)),$A$22:$B$69,2,0)</f>
        <v>0.99614999999999998</v>
      </c>
      <c r="BZ2518" s="326">
        <f t="shared" si="705"/>
        <v>116.10701199618531</v>
      </c>
      <c r="CA2518" s="296" t="str">
        <f t="shared" si="706"/>
        <v/>
      </c>
    </row>
    <row r="2519" spans="34:79" x14ac:dyDescent="0.25">
      <c r="AH2519" s="332">
        <v>44573</v>
      </c>
      <c r="AI2519" s="2" t="s">
        <v>108</v>
      </c>
      <c r="AJ2519" s="2" t="s">
        <v>149</v>
      </c>
      <c r="AK2519" s="323">
        <v>47484</v>
      </c>
      <c r="AL2519" s="323">
        <v>47848</v>
      </c>
      <c r="AM2519" s="324">
        <v>8760</v>
      </c>
      <c r="AN2519" s="325">
        <v>80.45</v>
      </c>
      <c r="AO2519" s="274">
        <f t="shared" si="707"/>
        <v>1.0401800000000001</v>
      </c>
      <c r="AP2519" s="326">
        <f t="shared" ref="AP2519:AP2582" si="713">IF(AN2519="","",AN2519/AO2519)</f>
        <v>77.342383049087658</v>
      </c>
      <c r="AQ2519" s="296" t="str">
        <f t="shared" ref="AQ2519:AQ2582" si="714">IF(AND(AH2519&gt;=AJ$19,AH2519&lt;=AK$19,$AJ2519=AQ$16),AP2519,"")</f>
        <v/>
      </c>
      <c r="AS2519" s="332">
        <v>44603</v>
      </c>
      <c r="AT2519" s="2" t="s">
        <v>115</v>
      </c>
      <c r="AU2519" s="2" t="s">
        <v>201</v>
      </c>
      <c r="AV2519" s="323">
        <v>44652</v>
      </c>
      <c r="AW2519" s="323">
        <v>44742</v>
      </c>
      <c r="AX2519" s="324">
        <v>2184</v>
      </c>
      <c r="AY2519" s="325">
        <v>169.81</v>
      </c>
      <c r="AZ2519" s="274">
        <f t="shared" si="708"/>
        <v>1.0461100000000001</v>
      </c>
      <c r="BA2519" s="326">
        <f t="shared" ref="BA2519:BA2582" si="715">IF(AY2519="","",AY2519/AZ2519)</f>
        <v>162.32518568792955</v>
      </c>
      <c r="BB2519" s="296" t="str">
        <f t="shared" ref="BB2519:BB2582" si="716">IF(AND(AS2519&gt;=BA$16,AS2519&lt;=BB$16,BC2519=1),BA2519,"")</f>
        <v/>
      </c>
      <c r="BC2519" t="str">
        <f t="shared" si="709"/>
        <v/>
      </c>
      <c r="BF2519" s="332">
        <v>44965</v>
      </c>
      <c r="BG2519" s="2" t="s">
        <v>115</v>
      </c>
      <c r="BH2519" s="2" t="s">
        <v>134</v>
      </c>
      <c r="BI2519" s="323">
        <v>45017</v>
      </c>
      <c r="BJ2519" s="323">
        <v>45107</v>
      </c>
      <c r="BK2519" s="324">
        <v>2184</v>
      </c>
      <c r="BL2519" s="325">
        <v>133.03</v>
      </c>
      <c r="BM2519" s="274">
        <f t="shared" si="710"/>
        <v>0.99045000000000005</v>
      </c>
      <c r="BN2519" s="326">
        <f t="shared" ref="BN2519:BN2582" si="717">IF(BL2519="","",BL2519/BM2519)</f>
        <v>134.31268615275883</v>
      </c>
      <c r="BO2519" s="296" t="str">
        <f t="shared" ref="BO2519:BO2582" si="718">IF(AND(BF2519&gt;=BH$19,BF2519&lt;=BI$19,BP2519=1),BN2519,"")</f>
        <v/>
      </c>
      <c r="BP2519" t="str">
        <f t="shared" si="711"/>
        <v/>
      </c>
      <c r="BR2519" s="332">
        <v>44935</v>
      </c>
      <c r="BS2519" s="2" t="s">
        <v>108</v>
      </c>
      <c r="BT2519" s="2" t="s">
        <v>153</v>
      </c>
      <c r="BU2519" s="323">
        <v>47849</v>
      </c>
      <c r="BV2519" s="323">
        <v>48213</v>
      </c>
      <c r="BW2519" s="324">
        <v>8760</v>
      </c>
      <c r="BX2519" s="325">
        <v>115.21</v>
      </c>
      <c r="BY2519" s="274">
        <f t="shared" si="712"/>
        <v>0.99614999999999998</v>
      </c>
      <c r="BZ2519" s="326">
        <f t="shared" ref="BZ2519:BZ2571" si="719">IF(BX2519="","",BX2519/BY2519)</f>
        <v>115.65527280028108</v>
      </c>
      <c r="CA2519" s="296" t="str">
        <f t="shared" ref="CA2519:CA2571" si="720">IF(AND(BR2519&gt;=BZ$16,BR2519&lt;=CA$16,BT2519=BT$16),BZ2519,"")</f>
        <v/>
      </c>
    </row>
    <row r="2520" spans="34:79" x14ac:dyDescent="0.25">
      <c r="AH2520" s="332">
        <v>44573</v>
      </c>
      <c r="AI2520" s="2" t="s">
        <v>108</v>
      </c>
      <c r="AJ2520" s="2" t="s">
        <v>153</v>
      </c>
      <c r="AK2520" s="323">
        <v>47849</v>
      </c>
      <c r="AL2520" s="323">
        <v>48213</v>
      </c>
      <c r="AM2520" s="324">
        <v>8760</v>
      </c>
      <c r="AN2520" s="325">
        <v>79.59</v>
      </c>
      <c r="AO2520" s="274">
        <f t="shared" si="707"/>
        <v>1.0401800000000001</v>
      </c>
      <c r="AP2520" s="326">
        <f t="shared" si="713"/>
        <v>76.515603068699647</v>
      </c>
      <c r="AQ2520" s="296" t="str">
        <f t="shared" si="714"/>
        <v/>
      </c>
      <c r="AS2520" s="332">
        <v>44603</v>
      </c>
      <c r="AT2520" s="2" t="s">
        <v>115</v>
      </c>
      <c r="AU2520" s="2" t="s">
        <v>200</v>
      </c>
      <c r="AV2520" s="323">
        <v>44743</v>
      </c>
      <c r="AW2520" s="323">
        <v>44834</v>
      </c>
      <c r="AX2520" s="324">
        <v>2208</v>
      </c>
      <c r="AY2520" s="325">
        <v>179.73</v>
      </c>
      <c r="AZ2520" s="274">
        <f t="shared" si="708"/>
        <v>1.0461100000000001</v>
      </c>
      <c r="BA2520" s="326">
        <f t="shared" si="715"/>
        <v>171.80793606790871</v>
      </c>
      <c r="BB2520" s="296" t="str">
        <f t="shared" si="716"/>
        <v/>
      </c>
      <c r="BC2520" t="str">
        <f t="shared" si="709"/>
        <v/>
      </c>
      <c r="BF2520" s="332">
        <v>44965</v>
      </c>
      <c r="BG2520" s="2" t="s">
        <v>115</v>
      </c>
      <c r="BH2520" s="2" t="s">
        <v>137</v>
      </c>
      <c r="BI2520" s="323">
        <v>45108</v>
      </c>
      <c r="BJ2520" s="323">
        <v>45199</v>
      </c>
      <c r="BK2520" s="324">
        <v>2208</v>
      </c>
      <c r="BL2520" s="325">
        <v>150.5</v>
      </c>
      <c r="BM2520" s="274">
        <f t="shared" si="710"/>
        <v>0.99045000000000005</v>
      </c>
      <c r="BN2520" s="326">
        <f t="shared" si="717"/>
        <v>151.95113332323692</v>
      </c>
      <c r="BO2520" s="296" t="str">
        <f t="shared" si="718"/>
        <v/>
      </c>
      <c r="BP2520" t="str">
        <f t="shared" si="711"/>
        <v/>
      </c>
      <c r="BR2520" s="332">
        <v>44935</v>
      </c>
      <c r="BS2520" s="2" t="s">
        <v>108</v>
      </c>
      <c r="BT2520" s="2" t="s">
        <v>155</v>
      </c>
      <c r="BU2520" s="323">
        <v>48214</v>
      </c>
      <c r="BV2520" s="323">
        <v>48579</v>
      </c>
      <c r="BW2520" s="324">
        <v>8784</v>
      </c>
      <c r="BX2520" s="325">
        <v>114.79</v>
      </c>
      <c r="BY2520" s="274">
        <f t="shared" si="712"/>
        <v>0.99614999999999998</v>
      </c>
      <c r="BZ2520" s="326">
        <f t="shared" si="719"/>
        <v>115.23364955077048</v>
      </c>
      <c r="CA2520" s="296" t="str">
        <f t="shared" si="720"/>
        <v/>
      </c>
    </row>
    <row r="2521" spans="34:79" x14ac:dyDescent="0.25">
      <c r="AH2521" s="332">
        <v>44573</v>
      </c>
      <c r="AI2521" s="2" t="s">
        <v>108</v>
      </c>
      <c r="AJ2521" s="2" t="s">
        <v>155</v>
      </c>
      <c r="AK2521" s="323">
        <v>48214</v>
      </c>
      <c r="AL2521" s="323">
        <v>48579</v>
      </c>
      <c r="AM2521" s="324">
        <v>8784</v>
      </c>
      <c r="AN2521" s="325">
        <v>78.81</v>
      </c>
      <c r="AO2521" s="274">
        <f t="shared" si="707"/>
        <v>1.0401800000000001</v>
      </c>
      <c r="AP2521" s="326">
        <f t="shared" si="713"/>
        <v>75.765732853929123</v>
      </c>
      <c r="AQ2521" s="296" t="str">
        <f t="shared" si="714"/>
        <v/>
      </c>
      <c r="AS2521" s="332">
        <v>44603</v>
      </c>
      <c r="AT2521" s="2" t="s">
        <v>115</v>
      </c>
      <c r="AU2521" s="2" t="s">
        <v>186</v>
      </c>
      <c r="AV2521" s="323">
        <v>44835</v>
      </c>
      <c r="AW2521" s="323">
        <v>44926</v>
      </c>
      <c r="AX2521" s="324">
        <v>2209</v>
      </c>
      <c r="AY2521" s="325">
        <v>190.5</v>
      </c>
      <c r="AZ2521" s="274">
        <f t="shared" si="708"/>
        <v>1.0461100000000001</v>
      </c>
      <c r="BA2521" s="326">
        <f t="shared" si="715"/>
        <v>182.103220502624</v>
      </c>
      <c r="BB2521" s="296" t="str">
        <f t="shared" si="716"/>
        <v/>
      </c>
      <c r="BC2521" t="str">
        <f t="shared" si="709"/>
        <v/>
      </c>
      <c r="BF2521" s="332">
        <v>44965</v>
      </c>
      <c r="BG2521" s="2" t="s">
        <v>115</v>
      </c>
      <c r="BH2521" s="2" t="s">
        <v>116</v>
      </c>
      <c r="BI2521" s="323">
        <v>45200</v>
      </c>
      <c r="BJ2521" s="323">
        <v>45291</v>
      </c>
      <c r="BK2521" s="324">
        <v>2209</v>
      </c>
      <c r="BL2521" s="325">
        <v>178.11</v>
      </c>
      <c r="BM2521" s="274">
        <f t="shared" si="710"/>
        <v>0.99045000000000005</v>
      </c>
      <c r="BN2521" s="326">
        <f t="shared" si="717"/>
        <v>179.82735120399818</v>
      </c>
      <c r="BO2521" s="296">
        <f t="shared" si="718"/>
        <v>179.82735120399818</v>
      </c>
      <c r="BP2521">
        <f t="shared" si="711"/>
        <v>1</v>
      </c>
      <c r="BR2521" s="332">
        <v>44935</v>
      </c>
      <c r="BS2521" s="2" t="s">
        <v>108</v>
      </c>
      <c r="BT2521" s="2" t="s">
        <v>158</v>
      </c>
      <c r="BU2521" s="323">
        <v>48580</v>
      </c>
      <c r="BV2521" s="323">
        <v>48944</v>
      </c>
      <c r="BW2521" s="324">
        <v>8760</v>
      </c>
      <c r="BX2521" s="325">
        <v>114.46</v>
      </c>
      <c r="BY2521" s="274">
        <f t="shared" si="712"/>
        <v>0.99614999999999998</v>
      </c>
      <c r="BZ2521" s="326">
        <f t="shared" si="719"/>
        <v>114.9023741404407</v>
      </c>
      <c r="CA2521" s="296" t="str">
        <f t="shared" si="720"/>
        <v/>
      </c>
    </row>
    <row r="2522" spans="34:79" x14ac:dyDescent="0.25">
      <c r="AH2522" s="332">
        <v>44572</v>
      </c>
      <c r="AI2522" s="2" t="s">
        <v>108</v>
      </c>
      <c r="AJ2522" s="2" t="s">
        <v>110</v>
      </c>
      <c r="AK2522" s="323">
        <v>44927</v>
      </c>
      <c r="AL2522" s="323">
        <v>45291</v>
      </c>
      <c r="AM2522" s="324">
        <v>8760</v>
      </c>
      <c r="AN2522" s="325">
        <v>121.39</v>
      </c>
      <c r="AO2522" s="274">
        <f t="shared" si="707"/>
        <v>1.0401800000000001</v>
      </c>
      <c r="AP2522" s="326">
        <f t="shared" si="713"/>
        <v>116.70095560383778</v>
      </c>
      <c r="AQ2522" s="296" t="str">
        <f t="shared" si="714"/>
        <v/>
      </c>
      <c r="AS2522" s="332">
        <v>44603</v>
      </c>
      <c r="AT2522" s="2" t="s">
        <v>115</v>
      </c>
      <c r="AU2522" s="2" t="s">
        <v>110</v>
      </c>
      <c r="AV2522" s="323">
        <v>44927</v>
      </c>
      <c r="AW2522" s="323">
        <v>45016</v>
      </c>
      <c r="AX2522" s="324">
        <v>2159</v>
      </c>
      <c r="AY2522" s="325">
        <v>186.96</v>
      </c>
      <c r="AZ2522" s="274">
        <f t="shared" si="708"/>
        <v>1.0461100000000001</v>
      </c>
      <c r="BA2522" s="326">
        <f t="shared" si="715"/>
        <v>178.71925514525239</v>
      </c>
      <c r="BB2522" s="296" t="str">
        <f t="shared" si="716"/>
        <v/>
      </c>
      <c r="BC2522" t="str">
        <f t="shared" si="709"/>
        <v/>
      </c>
      <c r="BF2522" s="332">
        <v>44965</v>
      </c>
      <c r="BG2522" s="2" t="s">
        <v>115</v>
      </c>
      <c r="BH2522" s="2" t="s">
        <v>111</v>
      </c>
      <c r="BI2522" s="323">
        <v>45292</v>
      </c>
      <c r="BJ2522" s="323">
        <v>45382</v>
      </c>
      <c r="BK2522" s="324">
        <v>2183</v>
      </c>
      <c r="BL2522" s="325">
        <v>181.81</v>
      </c>
      <c r="BM2522" s="274">
        <f t="shared" si="710"/>
        <v>0.99045000000000005</v>
      </c>
      <c r="BN2522" s="326">
        <f t="shared" si="717"/>
        <v>183.56302690696148</v>
      </c>
      <c r="BO2522" s="296">
        <f t="shared" si="718"/>
        <v>183.56302690696148</v>
      </c>
      <c r="BP2522">
        <f t="shared" si="711"/>
        <v>1</v>
      </c>
      <c r="BR2522" s="332">
        <v>44932</v>
      </c>
      <c r="BS2522" s="2" t="s">
        <v>108</v>
      </c>
      <c r="BT2522" s="2" t="s">
        <v>111</v>
      </c>
      <c r="BU2522" s="323">
        <v>45292</v>
      </c>
      <c r="BV2522" s="323">
        <v>45657</v>
      </c>
      <c r="BW2522" s="324">
        <v>8784</v>
      </c>
      <c r="BX2522" s="325">
        <v>194</v>
      </c>
      <c r="BY2522" s="274">
        <f t="shared" si="712"/>
        <v>0.99614999999999998</v>
      </c>
      <c r="BZ2522" s="326">
        <f t="shared" si="719"/>
        <v>194.74978667871304</v>
      </c>
      <c r="CA2522" s="296">
        <f t="shared" si="720"/>
        <v>194.74978667871304</v>
      </c>
    </row>
    <row r="2523" spans="34:79" x14ac:dyDescent="0.25">
      <c r="AH2523" s="332">
        <v>44572</v>
      </c>
      <c r="AI2523" s="2" t="s">
        <v>108</v>
      </c>
      <c r="AJ2523" s="2" t="s">
        <v>111</v>
      </c>
      <c r="AK2523" s="323">
        <v>45292</v>
      </c>
      <c r="AL2523" s="323">
        <v>45657</v>
      </c>
      <c r="AM2523" s="324">
        <v>8784</v>
      </c>
      <c r="AN2523" s="325">
        <v>93.23</v>
      </c>
      <c r="AO2523" s="274">
        <f t="shared" si="707"/>
        <v>1.0401800000000001</v>
      </c>
      <c r="AP2523" s="326">
        <f t="shared" si="713"/>
        <v>89.628718106481571</v>
      </c>
      <c r="AQ2523" s="296">
        <f t="shared" si="714"/>
        <v>89.628718106481571</v>
      </c>
      <c r="AS2523" s="332">
        <v>44603</v>
      </c>
      <c r="AT2523" s="2" t="s">
        <v>115</v>
      </c>
      <c r="AU2523" s="2" t="s">
        <v>134</v>
      </c>
      <c r="AV2523" s="323">
        <v>45017</v>
      </c>
      <c r="AW2523" s="323">
        <v>45107</v>
      </c>
      <c r="AX2523" s="324">
        <v>2184</v>
      </c>
      <c r="AY2523" s="325">
        <v>117.99</v>
      </c>
      <c r="AZ2523" s="274">
        <f t="shared" si="708"/>
        <v>1.0461100000000001</v>
      </c>
      <c r="BA2523" s="326">
        <f t="shared" si="715"/>
        <v>112.78928602154647</v>
      </c>
      <c r="BB2523" s="296" t="str">
        <f t="shared" si="716"/>
        <v/>
      </c>
      <c r="BC2523" t="str">
        <f t="shared" si="709"/>
        <v/>
      </c>
      <c r="BF2523" s="332">
        <v>44965</v>
      </c>
      <c r="BG2523" s="2" t="s">
        <v>115</v>
      </c>
      <c r="BH2523" s="2" t="s">
        <v>117</v>
      </c>
      <c r="BI2523" s="323">
        <v>45383</v>
      </c>
      <c r="BJ2523" s="323">
        <v>45473</v>
      </c>
      <c r="BK2523" s="324">
        <v>2184</v>
      </c>
      <c r="BL2523" s="325">
        <v>143.80000000000001</v>
      </c>
      <c r="BM2523" s="274">
        <f t="shared" si="710"/>
        <v>0.99045000000000005</v>
      </c>
      <c r="BN2523" s="326">
        <f t="shared" si="717"/>
        <v>145.18653137462769</v>
      </c>
      <c r="BO2523" s="296">
        <f t="shared" si="718"/>
        <v>145.18653137462769</v>
      </c>
      <c r="BP2523">
        <f t="shared" si="711"/>
        <v>1</v>
      </c>
      <c r="BR2523" s="332">
        <v>44932</v>
      </c>
      <c r="BS2523" s="2" t="s">
        <v>108</v>
      </c>
      <c r="BT2523" s="2" t="s">
        <v>135</v>
      </c>
      <c r="BU2523" s="323">
        <v>45658</v>
      </c>
      <c r="BV2523" s="323">
        <v>46022</v>
      </c>
      <c r="BW2523" s="324">
        <v>8760</v>
      </c>
      <c r="BX2523" s="325">
        <v>160.83000000000001</v>
      </c>
      <c r="BY2523" s="274">
        <f t="shared" si="712"/>
        <v>0.99614999999999998</v>
      </c>
      <c r="BZ2523" s="326">
        <f t="shared" si="719"/>
        <v>161.45158861617227</v>
      </c>
      <c r="CA2523" s="296" t="str">
        <f t="shared" si="720"/>
        <v/>
      </c>
    </row>
    <row r="2524" spans="34:79" x14ac:dyDescent="0.25">
      <c r="AH2524" s="332">
        <v>44572</v>
      </c>
      <c r="AI2524" s="2" t="s">
        <v>108</v>
      </c>
      <c r="AJ2524" s="2" t="s">
        <v>135</v>
      </c>
      <c r="AK2524" s="323">
        <v>45658</v>
      </c>
      <c r="AL2524" s="323">
        <v>46022</v>
      </c>
      <c r="AM2524" s="324">
        <v>8760</v>
      </c>
      <c r="AN2524" s="325">
        <v>88.5</v>
      </c>
      <c r="AO2524" s="274">
        <f t="shared" si="707"/>
        <v>1.0401800000000001</v>
      </c>
      <c r="AP2524" s="326">
        <f t="shared" si="713"/>
        <v>85.081428214347511</v>
      </c>
      <c r="AQ2524" s="296" t="str">
        <f t="shared" si="714"/>
        <v/>
      </c>
      <c r="AS2524" s="332">
        <v>44603</v>
      </c>
      <c r="AT2524" s="2" t="s">
        <v>115</v>
      </c>
      <c r="AU2524" s="2" t="s">
        <v>137</v>
      </c>
      <c r="AV2524" s="323">
        <v>45108</v>
      </c>
      <c r="AW2524" s="323">
        <v>45199</v>
      </c>
      <c r="AX2524" s="324">
        <v>2208</v>
      </c>
      <c r="AY2524" s="325">
        <v>118.33</v>
      </c>
      <c r="AZ2524" s="274">
        <f t="shared" si="708"/>
        <v>1.0461100000000001</v>
      </c>
      <c r="BA2524" s="326">
        <f t="shared" si="715"/>
        <v>113.11429964344093</v>
      </c>
      <c r="BB2524" s="296" t="str">
        <f t="shared" si="716"/>
        <v/>
      </c>
      <c r="BC2524" t="str">
        <f t="shared" si="709"/>
        <v/>
      </c>
      <c r="BF2524" s="332">
        <v>44965</v>
      </c>
      <c r="BG2524" s="2" t="s">
        <v>115</v>
      </c>
      <c r="BH2524" s="2" t="s">
        <v>118</v>
      </c>
      <c r="BI2524" s="323">
        <v>45474</v>
      </c>
      <c r="BJ2524" s="323">
        <v>45565</v>
      </c>
      <c r="BK2524" s="324">
        <v>2208</v>
      </c>
      <c r="BL2524" s="325">
        <v>144.24</v>
      </c>
      <c r="BM2524" s="274">
        <f t="shared" si="710"/>
        <v>0.99045000000000005</v>
      </c>
      <c r="BN2524" s="326">
        <f t="shared" si="717"/>
        <v>145.63077389065577</v>
      </c>
      <c r="BO2524" s="296">
        <f t="shared" si="718"/>
        <v>145.63077389065577</v>
      </c>
      <c r="BP2524">
        <f t="shared" si="711"/>
        <v>1</v>
      </c>
      <c r="BR2524" s="332">
        <v>44932</v>
      </c>
      <c r="BS2524" s="2" t="s">
        <v>108</v>
      </c>
      <c r="BT2524" s="2" t="s">
        <v>138</v>
      </c>
      <c r="BU2524" s="323">
        <v>46023</v>
      </c>
      <c r="BV2524" s="323">
        <v>46387</v>
      </c>
      <c r="BW2524" s="324">
        <v>8760</v>
      </c>
      <c r="BX2524" s="325">
        <v>134.75</v>
      </c>
      <c r="BY2524" s="274">
        <f t="shared" si="712"/>
        <v>0.99614999999999998</v>
      </c>
      <c r="BZ2524" s="326">
        <f t="shared" si="719"/>
        <v>135.27079255132259</v>
      </c>
      <c r="CA2524" s="296" t="str">
        <f t="shared" si="720"/>
        <v/>
      </c>
    </row>
    <row r="2525" spans="34:79" x14ac:dyDescent="0.25">
      <c r="AH2525" s="332">
        <v>44572</v>
      </c>
      <c r="AI2525" s="2" t="s">
        <v>108</v>
      </c>
      <c r="AJ2525" s="2" t="s">
        <v>138</v>
      </c>
      <c r="AK2525" s="323">
        <v>46023</v>
      </c>
      <c r="AL2525" s="323">
        <v>46387</v>
      </c>
      <c r="AM2525" s="324">
        <v>8760</v>
      </c>
      <c r="AN2525" s="325">
        <v>87.03</v>
      </c>
      <c r="AO2525" s="274">
        <f t="shared" si="707"/>
        <v>1.0401800000000001</v>
      </c>
      <c r="AP2525" s="326">
        <f t="shared" si="713"/>
        <v>83.66821127112614</v>
      </c>
      <c r="AQ2525" s="296" t="str">
        <f t="shared" si="714"/>
        <v/>
      </c>
      <c r="AS2525" s="332">
        <v>44603</v>
      </c>
      <c r="AT2525" s="2" t="s">
        <v>115</v>
      </c>
      <c r="AU2525" s="2" t="s">
        <v>116</v>
      </c>
      <c r="AV2525" s="323">
        <v>45200</v>
      </c>
      <c r="AW2525" s="323">
        <v>45291</v>
      </c>
      <c r="AX2525" s="324">
        <v>2209</v>
      </c>
      <c r="AY2525" s="325">
        <v>142.12</v>
      </c>
      <c r="AZ2525" s="274">
        <f t="shared" si="708"/>
        <v>1.0461100000000001</v>
      </c>
      <c r="BA2525" s="326">
        <f t="shared" si="715"/>
        <v>135.85569395187886</v>
      </c>
      <c r="BB2525" s="296" t="str">
        <f t="shared" si="716"/>
        <v/>
      </c>
      <c r="BC2525">
        <f t="shared" si="709"/>
        <v>1</v>
      </c>
      <c r="BF2525" s="332">
        <v>44965</v>
      </c>
      <c r="BG2525" s="2" t="s">
        <v>115</v>
      </c>
      <c r="BH2525" s="2" t="s">
        <v>140</v>
      </c>
      <c r="BI2525" s="323">
        <v>45566</v>
      </c>
      <c r="BJ2525" s="323">
        <v>45657</v>
      </c>
      <c r="BK2525" s="324">
        <v>2209</v>
      </c>
      <c r="BL2525" s="325">
        <v>180.43</v>
      </c>
      <c r="BM2525" s="274">
        <f t="shared" si="710"/>
        <v>0.99045000000000005</v>
      </c>
      <c r="BN2525" s="326">
        <f t="shared" si="717"/>
        <v>182.16972083396436</v>
      </c>
      <c r="BO2525" s="296" t="str">
        <f t="shared" si="718"/>
        <v/>
      </c>
      <c r="BP2525" t="str">
        <f t="shared" si="711"/>
        <v/>
      </c>
      <c r="BR2525" s="332">
        <v>44932</v>
      </c>
      <c r="BS2525" s="2" t="s">
        <v>108</v>
      </c>
      <c r="BT2525" s="2" t="s">
        <v>141</v>
      </c>
      <c r="BU2525" s="323">
        <v>46388</v>
      </c>
      <c r="BV2525" s="323">
        <v>46752</v>
      </c>
      <c r="BW2525" s="324">
        <v>8760</v>
      </c>
      <c r="BX2525" s="325">
        <v>127.57</v>
      </c>
      <c r="BY2525" s="274">
        <f t="shared" si="712"/>
        <v>0.99614999999999998</v>
      </c>
      <c r="BZ2525" s="326">
        <f t="shared" si="719"/>
        <v>128.06304271445063</v>
      </c>
      <c r="CA2525" s="296" t="str">
        <f t="shared" si="720"/>
        <v/>
      </c>
    </row>
    <row r="2526" spans="34:79" x14ac:dyDescent="0.25">
      <c r="AH2526" s="332">
        <v>44572</v>
      </c>
      <c r="AI2526" s="2" t="s">
        <v>108</v>
      </c>
      <c r="AJ2526" s="2" t="s">
        <v>141</v>
      </c>
      <c r="AK2526" s="323">
        <v>46388</v>
      </c>
      <c r="AL2526" s="323">
        <v>46752</v>
      </c>
      <c r="AM2526" s="324">
        <v>8760</v>
      </c>
      <c r="AN2526" s="325">
        <v>84.93</v>
      </c>
      <c r="AO2526" s="274">
        <f t="shared" si="707"/>
        <v>1.0401800000000001</v>
      </c>
      <c r="AP2526" s="326">
        <f t="shared" si="713"/>
        <v>81.649329923667054</v>
      </c>
      <c r="AQ2526" s="296" t="str">
        <f t="shared" si="714"/>
        <v/>
      </c>
      <c r="AS2526" s="332">
        <v>44603</v>
      </c>
      <c r="AT2526" s="2" t="s">
        <v>115</v>
      </c>
      <c r="AU2526" s="2" t="s">
        <v>111</v>
      </c>
      <c r="AV2526" s="323">
        <v>45292</v>
      </c>
      <c r="AW2526" s="323">
        <v>45382</v>
      </c>
      <c r="AX2526" s="324">
        <v>2183</v>
      </c>
      <c r="AY2526" s="325">
        <v>143.26</v>
      </c>
      <c r="AZ2526" s="274">
        <f t="shared" si="708"/>
        <v>1.0461100000000001</v>
      </c>
      <c r="BA2526" s="326">
        <f t="shared" si="715"/>
        <v>136.94544550764257</v>
      </c>
      <c r="BB2526" s="296" t="str">
        <f t="shared" si="716"/>
        <v/>
      </c>
      <c r="BC2526">
        <f t="shared" si="709"/>
        <v>1</v>
      </c>
      <c r="BF2526" s="332">
        <v>44965</v>
      </c>
      <c r="BG2526" s="2" t="s">
        <v>115</v>
      </c>
      <c r="BH2526" s="2" t="s">
        <v>135</v>
      </c>
      <c r="BI2526" s="323">
        <v>45658</v>
      </c>
      <c r="BJ2526" s="323">
        <v>45747</v>
      </c>
      <c r="BK2526" s="324">
        <v>2159</v>
      </c>
      <c r="BL2526" s="325">
        <v>176.14</v>
      </c>
      <c r="BM2526" s="274">
        <f t="shared" si="710"/>
        <v>0.99045000000000005</v>
      </c>
      <c r="BN2526" s="326">
        <f t="shared" si="717"/>
        <v>177.83835630269067</v>
      </c>
      <c r="BO2526" s="296" t="str">
        <f t="shared" si="718"/>
        <v/>
      </c>
      <c r="BP2526" t="str">
        <f t="shared" si="711"/>
        <v/>
      </c>
      <c r="BR2526" s="332">
        <v>44932</v>
      </c>
      <c r="BS2526" s="2" t="s">
        <v>108</v>
      </c>
      <c r="BT2526" s="2" t="s">
        <v>143</v>
      </c>
      <c r="BU2526" s="323">
        <v>46753</v>
      </c>
      <c r="BV2526" s="323">
        <v>47118</v>
      </c>
      <c r="BW2526" s="324">
        <v>8784</v>
      </c>
      <c r="BX2526" s="325">
        <v>115.72</v>
      </c>
      <c r="BY2526" s="274">
        <f t="shared" si="712"/>
        <v>0.99614999999999998</v>
      </c>
      <c r="BZ2526" s="326">
        <f t="shared" si="719"/>
        <v>116.16724388897255</v>
      </c>
      <c r="CA2526" s="296" t="str">
        <f t="shared" si="720"/>
        <v/>
      </c>
    </row>
    <row r="2527" spans="34:79" x14ac:dyDescent="0.25">
      <c r="AH2527" s="332">
        <v>44572</v>
      </c>
      <c r="AI2527" s="2" t="s">
        <v>108</v>
      </c>
      <c r="AJ2527" s="2" t="s">
        <v>143</v>
      </c>
      <c r="AK2527" s="323">
        <v>46753</v>
      </c>
      <c r="AL2527" s="323">
        <v>47118</v>
      </c>
      <c r="AM2527" s="324">
        <v>8784</v>
      </c>
      <c r="AN2527" s="325">
        <v>84.53</v>
      </c>
      <c r="AO2527" s="274">
        <f t="shared" si="707"/>
        <v>1.0401800000000001</v>
      </c>
      <c r="AP2527" s="326">
        <f t="shared" si="713"/>
        <v>81.264781095579607</v>
      </c>
      <c r="AQ2527" s="296" t="str">
        <f t="shared" si="714"/>
        <v/>
      </c>
      <c r="AS2527" s="332">
        <v>44603</v>
      </c>
      <c r="AT2527" s="2" t="s">
        <v>115</v>
      </c>
      <c r="AU2527" s="2" t="s">
        <v>117</v>
      </c>
      <c r="AV2527" s="323">
        <v>45383</v>
      </c>
      <c r="AW2527" s="323">
        <v>45473</v>
      </c>
      <c r="AX2527" s="324">
        <v>2184</v>
      </c>
      <c r="AY2527" s="325">
        <v>89.66</v>
      </c>
      <c r="AZ2527" s="274">
        <f t="shared" si="708"/>
        <v>1.0461100000000001</v>
      </c>
      <c r="BA2527" s="326">
        <f t="shared" si="715"/>
        <v>85.708003938400353</v>
      </c>
      <c r="BB2527" s="296" t="str">
        <f t="shared" si="716"/>
        <v/>
      </c>
      <c r="BC2527">
        <f t="shared" si="709"/>
        <v>1</v>
      </c>
      <c r="BF2527" s="332">
        <v>44965</v>
      </c>
      <c r="BG2527" s="2" t="s">
        <v>115</v>
      </c>
      <c r="BH2527" s="2" t="s">
        <v>145</v>
      </c>
      <c r="BI2527" s="323">
        <v>45748</v>
      </c>
      <c r="BJ2527" s="323">
        <v>45838</v>
      </c>
      <c r="BK2527" s="324">
        <v>2184</v>
      </c>
      <c r="BL2527" s="325">
        <v>110.51</v>
      </c>
      <c r="BM2527" s="274">
        <f t="shared" si="710"/>
        <v>0.99045000000000005</v>
      </c>
      <c r="BN2527" s="326">
        <f t="shared" si="717"/>
        <v>111.57554646877682</v>
      </c>
      <c r="BO2527" s="296" t="str">
        <f t="shared" si="718"/>
        <v/>
      </c>
      <c r="BP2527" t="str">
        <f t="shared" si="711"/>
        <v/>
      </c>
      <c r="BR2527" s="332">
        <v>44932</v>
      </c>
      <c r="BS2527" s="2" t="s">
        <v>108</v>
      </c>
      <c r="BT2527" s="2" t="s">
        <v>146</v>
      </c>
      <c r="BU2527" s="323">
        <v>47119</v>
      </c>
      <c r="BV2527" s="323">
        <v>47483</v>
      </c>
      <c r="BW2527" s="324">
        <v>8760</v>
      </c>
      <c r="BX2527" s="325">
        <v>112.07</v>
      </c>
      <c r="BY2527" s="274">
        <f t="shared" si="712"/>
        <v>0.99614999999999998</v>
      </c>
      <c r="BZ2527" s="326">
        <f t="shared" si="719"/>
        <v>112.50313707774933</v>
      </c>
      <c r="CA2527" s="296" t="str">
        <f t="shared" si="720"/>
        <v/>
      </c>
    </row>
    <row r="2528" spans="34:79" x14ac:dyDescent="0.25">
      <c r="AH2528" s="332">
        <v>44572</v>
      </c>
      <c r="AI2528" s="2" t="s">
        <v>108</v>
      </c>
      <c r="AJ2528" s="2" t="s">
        <v>146</v>
      </c>
      <c r="AK2528" s="323">
        <v>47119</v>
      </c>
      <c r="AL2528" s="323">
        <v>47483</v>
      </c>
      <c r="AM2528" s="324">
        <v>8760</v>
      </c>
      <c r="AN2528" s="325">
        <v>84.06</v>
      </c>
      <c r="AO2528" s="274">
        <f t="shared" si="707"/>
        <v>1.0401800000000001</v>
      </c>
      <c r="AP2528" s="326">
        <f t="shared" si="713"/>
        <v>80.812936222576852</v>
      </c>
      <c r="AQ2528" s="296" t="str">
        <f t="shared" si="714"/>
        <v/>
      </c>
      <c r="AS2528" s="332">
        <v>44603</v>
      </c>
      <c r="AT2528" s="2" t="s">
        <v>115</v>
      </c>
      <c r="AU2528" s="2" t="s">
        <v>118</v>
      </c>
      <c r="AV2528" s="323">
        <v>45474</v>
      </c>
      <c r="AW2528" s="323">
        <v>45565</v>
      </c>
      <c r="AX2528" s="324">
        <v>2208</v>
      </c>
      <c r="AY2528" s="325">
        <v>90.13</v>
      </c>
      <c r="AZ2528" s="274">
        <f t="shared" si="708"/>
        <v>1.0461100000000001</v>
      </c>
      <c r="BA2528" s="326">
        <f t="shared" si="715"/>
        <v>86.157287474548554</v>
      </c>
      <c r="BB2528" s="296" t="str">
        <f t="shared" si="716"/>
        <v/>
      </c>
      <c r="BC2528">
        <f t="shared" si="709"/>
        <v>1</v>
      </c>
      <c r="BF2528" s="332">
        <v>44965</v>
      </c>
      <c r="BG2528" s="2" t="s">
        <v>115</v>
      </c>
      <c r="BH2528" s="2" t="s">
        <v>148</v>
      </c>
      <c r="BI2528" s="323">
        <v>45839</v>
      </c>
      <c r="BJ2528" s="323">
        <v>45930</v>
      </c>
      <c r="BK2528" s="324">
        <v>2208</v>
      </c>
      <c r="BL2528" s="325">
        <v>110.51</v>
      </c>
      <c r="BM2528" s="274">
        <f t="shared" si="710"/>
        <v>0.99045000000000005</v>
      </c>
      <c r="BN2528" s="326">
        <f t="shared" si="717"/>
        <v>111.57554646877682</v>
      </c>
      <c r="BO2528" s="296" t="str">
        <f t="shared" si="718"/>
        <v/>
      </c>
      <c r="BP2528" t="str">
        <f t="shared" si="711"/>
        <v/>
      </c>
      <c r="BR2528" s="332">
        <v>44932</v>
      </c>
      <c r="BS2528" s="2" t="s">
        <v>108</v>
      </c>
      <c r="BT2528" s="2" t="s">
        <v>149</v>
      </c>
      <c r="BU2528" s="323">
        <v>47484</v>
      </c>
      <c r="BV2528" s="323">
        <v>47848</v>
      </c>
      <c r="BW2528" s="324">
        <v>8760</v>
      </c>
      <c r="BX2528" s="325">
        <v>112.23</v>
      </c>
      <c r="BY2528" s="274">
        <f t="shared" si="712"/>
        <v>0.99614999999999998</v>
      </c>
      <c r="BZ2528" s="326">
        <f t="shared" si="719"/>
        <v>112.6637554585153</v>
      </c>
      <c r="CA2528" s="296" t="str">
        <f t="shared" si="720"/>
        <v/>
      </c>
    </row>
    <row r="2529" spans="34:79" x14ac:dyDescent="0.25">
      <c r="AH2529" s="332">
        <v>44572</v>
      </c>
      <c r="AI2529" s="2" t="s">
        <v>108</v>
      </c>
      <c r="AJ2529" s="2" t="s">
        <v>149</v>
      </c>
      <c r="AK2529" s="323">
        <v>47484</v>
      </c>
      <c r="AL2529" s="323">
        <v>47848</v>
      </c>
      <c r="AM2529" s="324">
        <v>8760</v>
      </c>
      <c r="AN2529" s="325">
        <v>83.25</v>
      </c>
      <c r="AO2529" s="274">
        <f t="shared" si="707"/>
        <v>1.0401800000000001</v>
      </c>
      <c r="AP2529" s="326">
        <f t="shared" si="713"/>
        <v>80.034224845699768</v>
      </c>
      <c r="AQ2529" s="296" t="str">
        <f t="shared" si="714"/>
        <v/>
      </c>
      <c r="AS2529" s="332">
        <v>44603</v>
      </c>
      <c r="AT2529" s="2" t="s">
        <v>115</v>
      </c>
      <c r="AU2529" s="2" t="s">
        <v>140</v>
      </c>
      <c r="AV2529" s="323">
        <v>45566</v>
      </c>
      <c r="AW2529" s="323">
        <v>45657</v>
      </c>
      <c r="AX2529" s="324">
        <v>2209</v>
      </c>
      <c r="AY2529" s="325">
        <v>108.74</v>
      </c>
      <c r="AZ2529" s="274">
        <f t="shared" si="708"/>
        <v>1.0461100000000001</v>
      </c>
      <c r="BA2529" s="326">
        <f t="shared" si="715"/>
        <v>103.94700366118285</v>
      </c>
      <c r="BB2529" s="296" t="str">
        <f t="shared" si="716"/>
        <v/>
      </c>
      <c r="BC2529" t="str">
        <f t="shared" si="709"/>
        <v/>
      </c>
      <c r="BF2529" s="332">
        <v>44965</v>
      </c>
      <c r="BG2529" s="2" t="s">
        <v>115</v>
      </c>
      <c r="BH2529" s="2" t="s">
        <v>152</v>
      </c>
      <c r="BI2529" s="323">
        <v>45931</v>
      </c>
      <c r="BJ2529" s="323">
        <v>46022</v>
      </c>
      <c r="BK2529" s="324">
        <v>2209</v>
      </c>
      <c r="BL2529" s="325">
        <v>139.74</v>
      </c>
      <c r="BM2529" s="274">
        <f t="shared" si="710"/>
        <v>0.99045000000000005</v>
      </c>
      <c r="BN2529" s="326">
        <f t="shared" si="717"/>
        <v>141.08738452218688</v>
      </c>
      <c r="BO2529" s="296" t="str">
        <f t="shared" si="718"/>
        <v/>
      </c>
      <c r="BP2529" t="str">
        <f t="shared" si="711"/>
        <v/>
      </c>
      <c r="BR2529" s="332">
        <v>44932</v>
      </c>
      <c r="BS2529" s="2" t="s">
        <v>108</v>
      </c>
      <c r="BT2529" s="2" t="s">
        <v>153</v>
      </c>
      <c r="BU2529" s="323">
        <v>47849</v>
      </c>
      <c r="BV2529" s="323">
        <v>48213</v>
      </c>
      <c r="BW2529" s="324">
        <v>8760</v>
      </c>
      <c r="BX2529" s="325">
        <v>111.78</v>
      </c>
      <c r="BY2529" s="274">
        <f t="shared" si="712"/>
        <v>0.99614999999999998</v>
      </c>
      <c r="BZ2529" s="326">
        <f t="shared" si="719"/>
        <v>112.21201626261106</v>
      </c>
      <c r="CA2529" s="296" t="str">
        <f t="shared" si="720"/>
        <v/>
      </c>
    </row>
    <row r="2530" spans="34:79" x14ac:dyDescent="0.25">
      <c r="AH2530" s="332">
        <v>44572</v>
      </c>
      <c r="AI2530" s="2" t="s">
        <v>108</v>
      </c>
      <c r="AJ2530" s="2" t="s">
        <v>153</v>
      </c>
      <c r="AK2530" s="323">
        <v>47849</v>
      </c>
      <c r="AL2530" s="323">
        <v>48213</v>
      </c>
      <c r="AM2530" s="324">
        <v>8760</v>
      </c>
      <c r="AN2530" s="325">
        <v>82.39</v>
      </c>
      <c r="AO2530" s="274">
        <f t="shared" si="707"/>
        <v>1.0401800000000001</v>
      </c>
      <c r="AP2530" s="326">
        <f t="shared" si="713"/>
        <v>79.207444865311771</v>
      </c>
      <c r="AQ2530" s="296" t="str">
        <f t="shared" si="714"/>
        <v/>
      </c>
      <c r="AS2530" s="332">
        <v>44602</v>
      </c>
      <c r="AT2530" s="2" t="s">
        <v>115</v>
      </c>
      <c r="AU2530" s="2" t="s">
        <v>201</v>
      </c>
      <c r="AV2530" s="323">
        <v>44652</v>
      </c>
      <c r="AW2530" s="323">
        <v>44742</v>
      </c>
      <c r="AX2530" s="324">
        <v>2184</v>
      </c>
      <c r="AY2530" s="325">
        <v>166.73</v>
      </c>
      <c r="AZ2530" s="274">
        <f t="shared" si="708"/>
        <v>1.0461100000000001</v>
      </c>
      <c r="BA2530" s="326">
        <f t="shared" si="715"/>
        <v>159.3809446425328</v>
      </c>
      <c r="BB2530" s="296" t="str">
        <f t="shared" si="716"/>
        <v/>
      </c>
      <c r="BC2530" t="str">
        <f t="shared" si="709"/>
        <v/>
      </c>
      <c r="BF2530" s="332">
        <v>44964</v>
      </c>
      <c r="BG2530" s="2" t="s">
        <v>115</v>
      </c>
      <c r="BH2530" s="2" t="s">
        <v>134</v>
      </c>
      <c r="BI2530" s="323">
        <v>45017</v>
      </c>
      <c r="BJ2530" s="323">
        <v>45107</v>
      </c>
      <c r="BK2530" s="324">
        <v>2184</v>
      </c>
      <c r="BL2530" s="325">
        <v>135.82</v>
      </c>
      <c r="BM2530" s="274">
        <f t="shared" si="710"/>
        <v>0.99045000000000005</v>
      </c>
      <c r="BN2530" s="326">
        <f t="shared" si="717"/>
        <v>137.12958756120955</v>
      </c>
      <c r="BO2530" s="296" t="str">
        <f t="shared" si="718"/>
        <v/>
      </c>
      <c r="BP2530" t="str">
        <f t="shared" si="711"/>
        <v/>
      </c>
      <c r="BR2530" s="332">
        <v>44932</v>
      </c>
      <c r="BS2530" s="2" t="s">
        <v>108</v>
      </c>
      <c r="BT2530" s="2" t="s">
        <v>155</v>
      </c>
      <c r="BU2530" s="323">
        <v>48214</v>
      </c>
      <c r="BV2530" s="323">
        <v>48579</v>
      </c>
      <c r="BW2530" s="324">
        <v>8784</v>
      </c>
      <c r="BX2530" s="325">
        <v>111.36</v>
      </c>
      <c r="BY2530" s="274">
        <f t="shared" si="712"/>
        <v>0.99614999999999998</v>
      </c>
      <c r="BZ2530" s="326">
        <f t="shared" si="719"/>
        <v>111.79039301310044</v>
      </c>
      <c r="CA2530" s="296" t="str">
        <f t="shared" si="720"/>
        <v/>
      </c>
    </row>
    <row r="2531" spans="34:79" x14ac:dyDescent="0.25">
      <c r="AH2531" s="332">
        <v>44572</v>
      </c>
      <c r="AI2531" s="2" t="s">
        <v>108</v>
      </c>
      <c r="AJ2531" s="2" t="s">
        <v>155</v>
      </c>
      <c r="AK2531" s="323">
        <v>48214</v>
      </c>
      <c r="AL2531" s="323">
        <v>48579</v>
      </c>
      <c r="AM2531" s="324">
        <v>8784</v>
      </c>
      <c r="AN2531" s="325">
        <v>81.61</v>
      </c>
      <c r="AO2531" s="274">
        <f t="shared" si="707"/>
        <v>1.0401800000000001</v>
      </c>
      <c r="AP2531" s="326">
        <f t="shared" si="713"/>
        <v>78.457574650541247</v>
      </c>
      <c r="AQ2531" s="296" t="str">
        <f t="shared" si="714"/>
        <v/>
      </c>
      <c r="AS2531" s="332">
        <v>44602</v>
      </c>
      <c r="AT2531" s="2" t="s">
        <v>115</v>
      </c>
      <c r="AU2531" s="2" t="s">
        <v>200</v>
      </c>
      <c r="AV2531" s="323">
        <v>44743</v>
      </c>
      <c r="AW2531" s="323">
        <v>44834</v>
      </c>
      <c r="AX2531" s="324">
        <v>2208</v>
      </c>
      <c r="AY2531" s="325">
        <v>176.31</v>
      </c>
      <c r="AZ2531" s="274">
        <f t="shared" si="708"/>
        <v>1.0461100000000001</v>
      </c>
      <c r="BA2531" s="326">
        <f t="shared" si="715"/>
        <v>168.53868140061752</v>
      </c>
      <c r="BB2531" s="296" t="str">
        <f t="shared" si="716"/>
        <v/>
      </c>
      <c r="BC2531" t="str">
        <f t="shared" si="709"/>
        <v/>
      </c>
      <c r="BF2531" s="332">
        <v>44964</v>
      </c>
      <c r="BG2531" s="2" t="s">
        <v>115</v>
      </c>
      <c r="BH2531" s="2" t="s">
        <v>137</v>
      </c>
      <c r="BI2531" s="323">
        <v>45108</v>
      </c>
      <c r="BJ2531" s="323">
        <v>45199</v>
      </c>
      <c r="BK2531" s="324">
        <v>2208</v>
      </c>
      <c r="BL2531" s="325">
        <v>155.26</v>
      </c>
      <c r="BM2531" s="274">
        <f t="shared" si="710"/>
        <v>0.99045000000000005</v>
      </c>
      <c r="BN2531" s="326">
        <f t="shared" si="717"/>
        <v>156.75702963299508</v>
      </c>
      <c r="BO2531" s="296" t="str">
        <f t="shared" si="718"/>
        <v/>
      </c>
      <c r="BP2531" t="str">
        <f t="shared" si="711"/>
        <v/>
      </c>
      <c r="BR2531" s="332">
        <v>44932</v>
      </c>
      <c r="BS2531" s="2" t="s">
        <v>108</v>
      </c>
      <c r="BT2531" s="2" t="s">
        <v>158</v>
      </c>
      <c r="BU2531" s="323">
        <v>48580</v>
      </c>
      <c r="BV2531" s="323">
        <v>48944</v>
      </c>
      <c r="BW2531" s="324">
        <v>8760</v>
      </c>
      <c r="BX2531" s="325">
        <v>111.03</v>
      </c>
      <c r="BY2531" s="274">
        <f t="shared" si="712"/>
        <v>0.99614999999999998</v>
      </c>
      <c r="BZ2531" s="326">
        <f t="shared" si="719"/>
        <v>111.45911760277068</v>
      </c>
      <c r="CA2531" s="296" t="str">
        <f t="shared" si="720"/>
        <v/>
      </c>
    </row>
    <row r="2532" spans="34:79" x14ac:dyDescent="0.25">
      <c r="AH2532" s="332">
        <v>44571</v>
      </c>
      <c r="AI2532" s="2" t="s">
        <v>108</v>
      </c>
      <c r="AJ2532" s="2" t="s">
        <v>110</v>
      </c>
      <c r="AK2532" s="323">
        <v>44927</v>
      </c>
      <c r="AL2532" s="323">
        <v>45291</v>
      </c>
      <c r="AM2532" s="324">
        <v>8760</v>
      </c>
      <c r="AN2532" s="325">
        <v>123.25</v>
      </c>
      <c r="AO2532" s="274">
        <f t="shared" si="707"/>
        <v>1.0401800000000001</v>
      </c>
      <c r="AP2532" s="326">
        <f t="shared" si="713"/>
        <v>118.48910765444441</v>
      </c>
      <c r="AQ2532" s="296" t="str">
        <f t="shared" si="714"/>
        <v/>
      </c>
      <c r="AS2532" s="332">
        <v>44602</v>
      </c>
      <c r="AT2532" s="2" t="s">
        <v>115</v>
      </c>
      <c r="AU2532" s="2" t="s">
        <v>186</v>
      </c>
      <c r="AV2532" s="323">
        <v>44835</v>
      </c>
      <c r="AW2532" s="323">
        <v>44926</v>
      </c>
      <c r="AX2532" s="324">
        <v>2209</v>
      </c>
      <c r="AY2532" s="325">
        <v>188.76</v>
      </c>
      <c r="AZ2532" s="274">
        <f t="shared" si="708"/>
        <v>1.0461100000000001</v>
      </c>
      <c r="BA2532" s="326">
        <f t="shared" si="715"/>
        <v>180.43991549645827</v>
      </c>
      <c r="BB2532" s="296" t="str">
        <f t="shared" si="716"/>
        <v/>
      </c>
      <c r="BC2532" t="str">
        <f t="shared" si="709"/>
        <v/>
      </c>
      <c r="BF2532" s="332">
        <v>44964</v>
      </c>
      <c r="BG2532" s="2" t="s">
        <v>115</v>
      </c>
      <c r="BH2532" s="2" t="s">
        <v>116</v>
      </c>
      <c r="BI2532" s="323">
        <v>45200</v>
      </c>
      <c r="BJ2532" s="323">
        <v>45291</v>
      </c>
      <c r="BK2532" s="324">
        <v>2209</v>
      </c>
      <c r="BL2532" s="325">
        <v>181.26</v>
      </c>
      <c r="BM2532" s="274">
        <f t="shared" si="710"/>
        <v>0.99045000000000005</v>
      </c>
      <c r="BN2532" s="326">
        <f t="shared" si="717"/>
        <v>183.00772376192637</v>
      </c>
      <c r="BO2532" s="296">
        <f t="shared" si="718"/>
        <v>183.00772376192637</v>
      </c>
      <c r="BP2532">
        <f t="shared" si="711"/>
        <v>1</v>
      </c>
      <c r="BR2532" s="332">
        <v>44931</v>
      </c>
      <c r="BS2532" s="2" t="s">
        <v>108</v>
      </c>
      <c r="BT2532" s="2" t="s">
        <v>111</v>
      </c>
      <c r="BU2532" s="323">
        <v>45292</v>
      </c>
      <c r="BV2532" s="323">
        <v>45657</v>
      </c>
      <c r="BW2532" s="324">
        <v>8784</v>
      </c>
      <c r="BX2532" s="325">
        <v>196.5</v>
      </c>
      <c r="BY2532" s="274">
        <f t="shared" si="712"/>
        <v>0.99614999999999998</v>
      </c>
      <c r="BZ2532" s="326">
        <f t="shared" si="719"/>
        <v>197.25944887818099</v>
      </c>
      <c r="CA2532" s="296">
        <f t="shared" si="720"/>
        <v>197.25944887818099</v>
      </c>
    </row>
    <row r="2533" spans="34:79" x14ac:dyDescent="0.25">
      <c r="AH2533" s="332">
        <v>44571</v>
      </c>
      <c r="AI2533" s="2" t="s">
        <v>108</v>
      </c>
      <c r="AJ2533" s="2" t="s">
        <v>111</v>
      </c>
      <c r="AK2533" s="323">
        <v>45292</v>
      </c>
      <c r="AL2533" s="323">
        <v>45657</v>
      </c>
      <c r="AM2533" s="324">
        <v>8784</v>
      </c>
      <c r="AN2533" s="325">
        <v>94.8</v>
      </c>
      <c r="AO2533" s="274">
        <f t="shared" si="707"/>
        <v>1.0401800000000001</v>
      </c>
      <c r="AP2533" s="326">
        <f t="shared" si="713"/>
        <v>91.138072256724783</v>
      </c>
      <c r="AQ2533" s="296">
        <f t="shared" si="714"/>
        <v>91.138072256724783</v>
      </c>
      <c r="AS2533" s="332">
        <v>44602</v>
      </c>
      <c r="AT2533" s="2" t="s">
        <v>115</v>
      </c>
      <c r="AU2533" s="2" t="s">
        <v>110</v>
      </c>
      <c r="AV2533" s="323">
        <v>44927</v>
      </c>
      <c r="AW2533" s="323">
        <v>45016</v>
      </c>
      <c r="AX2533" s="324">
        <v>2159</v>
      </c>
      <c r="AY2533" s="325">
        <v>182.69</v>
      </c>
      <c r="AZ2533" s="274">
        <f t="shared" si="708"/>
        <v>1.0461100000000001</v>
      </c>
      <c r="BA2533" s="326">
        <f t="shared" si="715"/>
        <v>174.63746642322508</v>
      </c>
      <c r="BB2533" s="296" t="str">
        <f t="shared" si="716"/>
        <v/>
      </c>
      <c r="BC2533" t="str">
        <f t="shared" si="709"/>
        <v/>
      </c>
      <c r="BF2533" s="332">
        <v>44964</v>
      </c>
      <c r="BG2533" s="2" t="s">
        <v>115</v>
      </c>
      <c r="BH2533" s="2" t="s">
        <v>111</v>
      </c>
      <c r="BI2533" s="323">
        <v>45292</v>
      </c>
      <c r="BJ2533" s="323">
        <v>45382</v>
      </c>
      <c r="BK2533" s="324">
        <v>2183</v>
      </c>
      <c r="BL2533" s="325">
        <v>186.35</v>
      </c>
      <c r="BM2533" s="274">
        <f t="shared" si="710"/>
        <v>0.99045000000000005</v>
      </c>
      <c r="BN2533" s="326">
        <f t="shared" si="717"/>
        <v>188.14680195870562</v>
      </c>
      <c r="BO2533" s="296">
        <f t="shared" si="718"/>
        <v>188.14680195870562</v>
      </c>
      <c r="BP2533">
        <f t="shared" si="711"/>
        <v>1</v>
      </c>
      <c r="BR2533" s="332">
        <v>44931</v>
      </c>
      <c r="BS2533" s="2" t="s">
        <v>108</v>
      </c>
      <c r="BT2533" s="2" t="s">
        <v>135</v>
      </c>
      <c r="BU2533" s="323">
        <v>45658</v>
      </c>
      <c r="BV2533" s="323">
        <v>46022</v>
      </c>
      <c r="BW2533" s="324">
        <v>8760</v>
      </c>
      <c r="BX2533" s="325">
        <v>161.25</v>
      </c>
      <c r="BY2533" s="274">
        <f t="shared" si="712"/>
        <v>0.99614999999999998</v>
      </c>
      <c r="BZ2533" s="326">
        <f t="shared" si="719"/>
        <v>161.87321186568289</v>
      </c>
      <c r="CA2533" s="296" t="str">
        <f t="shared" si="720"/>
        <v/>
      </c>
    </row>
    <row r="2534" spans="34:79" x14ac:dyDescent="0.25">
      <c r="AH2534" s="332">
        <v>44571</v>
      </c>
      <c r="AI2534" s="2" t="s">
        <v>108</v>
      </c>
      <c r="AJ2534" s="2" t="s">
        <v>135</v>
      </c>
      <c r="AK2534" s="323">
        <v>45658</v>
      </c>
      <c r="AL2534" s="323">
        <v>46022</v>
      </c>
      <c r="AM2534" s="324">
        <v>8760</v>
      </c>
      <c r="AN2534" s="325">
        <v>89.4</v>
      </c>
      <c r="AO2534" s="274">
        <f t="shared" si="707"/>
        <v>1.0401800000000001</v>
      </c>
      <c r="AP2534" s="326">
        <f t="shared" si="713"/>
        <v>85.946663077544272</v>
      </c>
      <c r="AQ2534" s="296" t="str">
        <f t="shared" si="714"/>
        <v/>
      </c>
      <c r="AS2534" s="332">
        <v>44602</v>
      </c>
      <c r="AT2534" s="2" t="s">
        <v>115</v>
      </c>
      <c r="AU2534" s="2" t="s">
        <v>134</v>
      </c>
      <c r="AV2534" s="323">
        <v>45017</v>
      </c>
      <c r="AW2534" s="323">
        <v>45107</v>
      </c>
      <c r="AX2534" s="324">
        <v>2184</v>
      </c>
      <c r="AY2534" s="325">
        <v>113.01</v>
      </c>
      <c r="AZ2534" s="274">
        <f t="shared" si="708"/>
        <v>1.0461100000000001</v>
      </c>
      <c r="BA2534" s="326">
        <f t="shared" si="715"/>
        <v>108.02879238321017</v>
      </c>
      <c r="BB2534" s="296" t="str">
        <f t="shared" si="716"/>
        <v/>
      </c>
      <c r="BC2534" t="str">
        <f t="shared" si="709"/>
        <v/>
      </c>
      <c r="BF2534" s="332">
        <v>44964</v>
      </c>
      <c r="BG2534" s="2" t="s">
        <v>115</v>
      </c>
      <c r="BH2534" s="2" t="s">
        <v>117</v>
      </c>
      <c r="BI2534" s="323">
        <v>45383</v>
      </c>
      <c r="BJ2534" s="323">
        <v>45473</v>
      </c>
      <c r="BK2534" s="324">
        <v>2184</v>
      </c>
      <c r="BL2534" s="325">
        <v>146.27000000000001</v>
      </c>
      <c r="BM2534" s="274">
        <f t="shared" si="710"/>
        <v>0.99045000000000005</v>
      </c>
      <c r="BN2534" s="326">
        <f t="shared" si="717"/>
        <v>147.68034731687618</v>
      </c>
      <c r="BO2534" s="296">
        <f t="shared" si="718"/>
        <v>147.68034731687618</v>
      </c>
      <c r="BP2534">
        <f t="shared" si="711"/>
        <v>1</v>
      </c>
      <c r="BR2534" s="332">
        <v>44931</v>
      </c>
      <c r="BS2534" s="2" t="s">
        <v>108</v>
      </c>
      <c r="BT2534" s="2" t="s">
        <v>138</v>
      </c>
      <c r="BU2534" s="323">
        <v>46023</v>
      </c>
      <c r="BV2534" s="323">
        <v>46387</v>
      </c>
      <c r="BW2534" s="324">
        <v>8760</v>
      </c>
      <c r="BX2534" s="325">
        <v>134</v>
      </c>
      <c r="BY2534" s="274">
        <f t="shared" si="712"/>
        <v>0.99614999999999998</v>
      </c>
      <c r="BZ2534" s="326">
        <f t="shared" si="719"/>
        <v>134.5178938914822</v>
      </c>
      <c r="CA2534" s="296" t="str">
        <f t="shared" si="720"/>
        <v/>
      </c>
    </row>
    <row r="2535" spans="34:79" x14ac:dyDescent="0.25">
      <c r="AH2535" s="332">
        <v>44571</v>
      </c>
      <c r="AI2535" s="2" t="s">
        <v>108</v>
      </c>
      <c r="AJ2535" s="2" t="s">
        <v>138</v>
      </c>
      <c r="AK2535" s="323">
        <v>46023</v>
      </c>
      <c r="AL2535" s="323">
        <v>46387</v>
      </c>
      <c r="AM2535" s="324">
        <v>8760</v>
      </c>
      <c r="AN2535" s="325">
        <v>87.13</v>
      </c>
      <c r="AO2535" s="274">
        <f t="shared" si="707"/>
        <v>1.0401800000000001</v>
      </c>
      <c r="AP2535" s="326">
        <f t="shared" si="713"/>
        <v>83.764348478147994</v>
      </c>
      <c r="AQ2535" s="296" t="str">
        <f t="shared" si="714"/>
        <v/>
      </c>
      <c r="AS2535" s="332">
        <v>44602</v>
      </c>
      <c r="AT2535" s="2" t="s">
        <v>115</v>
      </c>
      <c r="AU2535" s="2" t="s">
        <v>137</v>
      </c>
      <c r="AV2535" s="323">
        <v>45108</v>
      </c>
      <c r="AW2535" s="323">
        <v>45199</v>
      </c>
      <c r="AX2535" s="324">
        <v>2208</v>
      </c>
      <c r="AY2535" s="325">
        <v>113.39</v>
      </c>
      <c r="AZ2535" s="274">
        <f t="shared" si="708"/>
        <v>1.0461100000000001</v>
      </c>
      <c r="BA2535" s="326">
        <f t="shared" si="715"/>
        <v>108.39204290179808</v>
      </c>
      <c r="BB2535" s="296" t="str">
        <f t="shared" si="716"/>
        <v/>
      </c>
      <c r="BC2535" t="str">
        <f t="shared" si="709"/>
        <v/>
      </c>
      <c r="BF2535" s="332">
        <v>44964</v>
      </c>
      <c r="BG2535" s="2" t="s">
        <v>115</v>
      </c>
      <c r="BH2535" s="2" t="s">
        <v>118</v>
      </c>
      <c r="BI2535" s="323">
        <v>45474</v>
      </c>
      <c r="BJ2535" s="323">
        <v>45565</v>
      </c>
      <c r="BK2535" s="324">
        <v>2208</v>
      </c>
      <c r="BL2535" s="325">
        <v>148.09</v>
      </c>
      <c r="BM2535" s="274">
        <f t="shared" si="710"/>
        <v>0.99045000000000005</v>
      </c>
      <c r="BN2535" s="326">
        <f t="shared" si="717"/>
        <v>149.51789590590136</v>
      </c>
      <c r="BO2535" s="296">
        <f t="shared" si="718"/>
        <v>149.51789590590136</v>
      </c>
      <c r="BP2535">
        <f t="shared" si="711"/>
        <v>1</v>
      </c>
      <c r="BR2535" s="332">
        <v>44931</v>
      </c>
      <c r="BS2535" s="2" t="s">
        <v>108</v>
      </c>
      <c r="BT2535" s="2" t="s">
        <v>141</v>
      </c>
      <c r="BU2535" s="323">
        <v>46388</v>
      </c>
      <c r="BV2535" s="323">
        <v>46752</v>
      </c>
      <c r="BW2535" s="324">
        <v>8760</v>
      </c>
      <c r="BX2535" s="325">
        <v>127.39</v>
      </c>
      <c r="BY2535" s="274">
        <f t="shared" si="712"/>
        <v>0.99614999999999998</v>
      </c>
      <c r="BZ2535" s="326">
        <f t="shared" si="719"/>
        <v>127.88234703608894</v>
      </c>
      <c r="CA2535" s="296" t="str">
        <f t="shared" si="720"/>
        <v/>
      </c>
    </row>
    <row r="2536" spans="34:79" x14ac:dyDescent="0.25">
      <c r="AH2536" s="332">
        <v>44571</v>
      </c>
      <c r="AI2536" s="2" t="s">
        <v>108</v>
      </c>
      <c r="AJ2536" s="2" t="s">
        <v>141</v>
      </c>
      <c r="AK2536" s="323">
        <v>46388</v>
      </c>
      <c r="AL2536" s="323">
        <v>46752</v>
      </c>
      <c r="AM2536" s="324">
        <v>8760</v>
      </c>
      <c r="AN2536" s="325">
        <v>85.03</v>
      </c>
      <c r="AO2536" s="274">
        <f t="shared" si="707"/>
        <v>1.0401800000000001</v>
      </c>
      <c r="AP2536" s="326">
        <f t="shared" si="713"/>
        <v>81.745467130688908</v>
      </c>
      <c r="AQ2536" s="296" t="str">
        <f t="shared" si="714"/>
        <v/>
      </c>
      <c r="AS2536" s="332">
        <v>44602</v>
      </c>
      <c r="AT2536" s="2" t="s">
        <v>115</v>
      </c>
      <c r="AU2536" s="2" t="s">
        <v>116</v>
      </c>
      <c r="AV2536" s="323">
        <v>45200</v>
      </c>
      <c r="AW2536" s="323">
        <v>45291</v>
      </c>
      <c r="AX2536" s="324">
        <v>2209</v>
      </c>
      <c r="AY2536" s="325">
        <v>137.66999999999999</v>
      </c>
      <c r="AZ2536" s="274">
        <f t="shared" si="708"/>
        <v>1.0461100000000001</v>
      </c>
      <c r="BA2536" s="326">
        <f t="shared" si="715"/>
        <v>131.60183919473093</v>
      </c>
      <c r="BB2536" s="296" t="str">
        <f t="shared" si="716"/>
        <v/>
      </c>
      <c r="BC2536">
        <f t="shared" si="709"/>
        <v>1</v>
      </c>
      <c r="BF2536" s="332">
        <v>44964</v>
      </c>
      <c r="BG2536" s="2" t="s">
        <v>115</v>
      </c>
      <c r="BH2536" s="2" t="s">
        <v>140</v>
      </c>
      <c r="BI2536" s="323">
        <v>45566</v>
      </c>
      <c r="BJ2536" s="323">
        <v>45657</v>
      </c>
      <c r="BK2536" s="324">
        <v>2209</v>
      </c>
      <c r="BL2536" s="325">
        <v>184.44</v>
      </c>
      <c r="BM2536" s="274">
        <f t="shared" si="710"/>
        <v>0.99045000000000005</v>
      </c>
      <c r="BN2536" s="326">
        <f t="shared" si="717"/>
        <v>186.21838558231107</v>
      </c>
      <c r="BO2536" s="296" t="str">
        <f t="shared" si="718"/>
        <v/>
      </c>
      <c r="BP2536" t="str">
        <f t="shared" si="711"/>
        <v/>
      </c>
      <c r="BR2536" s="332">
        <v>44931</v>
      </c>
      <c r="BS2536" s="2" t="s">
        <v>108</v>
      </c>
      <c r="BT2536" s="2" t="s">
        <v>143</v>
      </c>
      <c r="BU2536" s="323">
        <v>46753</v>
      </c>
      <c r="BV2536" s="323">
        <v>47118</v>
      </c>
      <c r="BW2536" s="324">
        <v>8784</v>
      </c>
      <c r="BX2536" s="325">
        <v>117.69</v>
      </c>
      <c r="BY2536" s="274">
        <f t="shared" si="712"/>
        <v>0.99614999999999998</v>
      </c>
      <c r="BZ2536" s="326">
        <f t="shared" si="719"/>
        <v>118.14485770215329</v>
      </c>
      <c r="CA2536" s="296" t="str">
        <f t="shared" si="720"/>
        <v/>
      </c>
    </row>
    <row r="2537" spans="34:79" x14ac:dyDescent="0.25">
      <c r="AH2537" s="332">
        <v>44571</v>
      </c>
      <c r="AI2537" s="2" t="s">
        <v>108</v>
      </c>
      <c r="AJ2537" s="2" t="s">
        <v>143</v>
      </c>
      <c r="AK2537" s="323">
        <v>46753</v>
      </c>
      <c r="AL2537" s="323">
        <v>47118</v>
      </c>
      <c r="AM2537" s="324">
        <v>8784</v>
      </c>
      <c r="AN2537" s="325">
        <v>84.63</v>
      </c>
      <c r="AO2537" s="274">
        <f t="shared" si="707"/>
        <v>1.0401800000000001</v>
      </c>
      <c r="AP2537" s="326">
        <f t="shared" si="713"/>
        <v>81.360918302601462</v>
      </c>
      <c r="AQ2537" s="296" t="str">
        <f t="shared" si="714"/>
        <v/>
      </c>
      <c r="AS2537" s="332">
        <v>44602</v>
      </c>
      <c r="AT2537" s="2" t="s">
        <v>115</v>
      </c>
      <c r="AU2537" s="2" t="s">
        <v>111</v>
      </c>
      <c r="AV2537" s="323">
        <v>45292</v>
      </c>
      <c r="AW2537" s="323">
        <v>45382</v>
      </c>
      <c r="AX2537" s="324">
        <v>2183</v>
      </c>
      <c r="AY2537" s="325">
        <v>140.49</v>
      </c>
      <c r="AZ2537" s="274">
        <f t="shared" si="708"/>
        <v>1.0461100000000001</v>
      </c>
      <c r="BA2537" s="326">
        <f t="shared" si="715"/>
        <v>134.29754041162019</v>
      </c>
      <c r="BB2537" s="296" t="str">
        <f t="shared" si="716"/>
        <v/>
      </c>
      <c r="BC2537">
        <f t="shared" si="709"/>
        <v>1</v>
      </c>
      <c r="BF2537" s="332">
        <v>44964</v>
      </c>
      <c r="BG2537" s="2" t="s">
        <v>115</v>
      </c>
      <c r="BH2537" s="2" t="s">
        <v>135</v>
      </c>
      <c r="BI2537" s="323">
        <v>45658</v>
      </c>
      <c r="BJ2537" s="323">
        <v>45747</v>
      </c>
      <c r="BK2537" s="324">
        <v>2159</v>
      </c>
      <c r="BL2537" s="325">
        <v>178.36</v>
      </c>
      <c r="BM2537" s="274">
        <f t="shared" si="710"/>
        <v>0.99045000000000005</v>
      </c>
      <c r="BN2537" s="326">
        <f t="shared" si="717"/>
        <v>180.07976172446868</v>
      </c>
      <c r="BO2537" s="296" t="str">
        <f t="shared" si="718"/>
        <v/>
      </c>
      <c r="BP2537" t="str">
        <f t="shared" si="711"/>
        <v/>
      </c>
      <c r="BR2537" s="332">
        <v>44931</v>
      </c>
      <c r="BS2537" s="2" t="s">
        <v>108</v>
      </c>
      <c r="BT2537" s="2" t="s">
        <v>146</v>
      </c>
      <c r="BU2537" s="323">
        <v>47119</v>
      </c>
      <c r="BV2537" s="323">
        <v>47483</v>
      </c>
      <c r="BW2537" s="324">
        <v>8760</v>
      </c>
      <c r="BX2537" s="325">
        <v>114.38</v>
      </c>
      <c r="BY2537" s="274">
        <f t="shared" si="712"/>
        <v>0.99614999999999998</v>
      </c>
      <c r="BZ2537" s="326">
        <f t="shared" si="719"/>
        <v>114.82206495005772</v>
      </c>
      <c r="CA2537" s="296" t="str">
        <f t="shared" si="720"/>
        <v/>
      </c>
    </row>
    <row r="2538" spans="34:79" x14ac:dyDescent="0.25">
      <c r="AH2538" s="332">
        <v>44571</v>
      </c>
      <c r="AI2538" s="2" t="s">
        <v>108</v>
      </c>
      <c r="AJ2538" s="2" t="s">
        <v>146</v>
      </c>
      <c r="AK2538" s="323">
        <v>47119</v>
      </c>
      <c r="AL2538" s="323">
        <v>47483</v>
      </c>
      <c r="AM2538" s="324">
        <v>8760</v>
      </c>
      <c r="AN2538" s="325">
        <v>84.16</v>
      </c>
      <c r="AO2538" s="274">
        <f t="shared" si="707"/>
        <v>1.0401800000000001</v>
      </c>
      <c r="AP2538" s="326">
        <f t="shared" si="713"/>
        <v>80.909073429598706</v>
      </c>
      <c r="AQ2538" s="296" t="str">
        <f t="shared" si="714"/>
        <v/>
      </c>
      <c r="AS2538" s="332">
        <v>44602</v>
      </c>
      <c r="AT2538" s="2" t="s">
        <v>115</v>
      </c>
      <c r="AU2538" s="2" t="s">
        <v>117</v>
      </c>
      <c r="AV2538" s="323">
        <v>45383</v>
      </c>
      <c r="AW2538" s="323">
        <v>45473</v>
      </c>
      <c r="AX2538" s="324">
        <v>2184</v>
      </c>
      <c r="AY2538" s="325">
        <v>87.55</v>
      </c>
      <c r="AZ2538" s="274">
        <f t="shared" si="708"/>
        <v>1.0461100000000001</v>
      </c>
      <c r="BA2538" s="326">
        <f t="shared" si="715"/>
        <v>83.691007637820107</v>
      </c>
      <c r="BB2538" s="296" t="str">
        <f t="shared" si="716"/>
        <v/>
      </c>
      <c r="BC2538">
        <f t="shared" si="709"/>
        <v>1</v>
      </c>
      <c r="BF2538" s="332">
        <v>44964</v>
      </c>
      <c r="BG2538" s="2" t="s">
        <v>115</v>
      </c>
      <c r="BH2538" s="2" t="s">
        <v>145</v>
      </c>
      <c r="BI2538" s="323">
        <v>45748</v>
      </c>
      <c r="BJ2538" s="323">
        <v>45838</v>
      </c>
      <c r="BK2538" s="324">
        <v>2184</v>
      </c>
      <c r="BL2538" s="325">
        <v>113.02</v>
      </c>
      <c r="BM2538" s="274">
        <f t="shared" si="710"/>
        <v>0.99045000000000005</v>
      </c>
      <c r="BN2538" s="326">
        <f t="shared" si="717"/>
        <v>114.10974809430056</v>
      </c>
      <c r="BO2538" s="296" t="str">
        <f t="shared" si="718"/>
        <v/>
      </c>
      <c r="BP2538" t="str">
        <f t="shared" si="711"/>
        <v/>
      </c>
      <c r="BR2538" s="332">
        <v>44931</v>
      </c>
      <c r="BS2538" s="2" t="s">
        <v>108</v>
      </c>
      <c r="BT2538" s="2" t="s">
        <v>149</v>
      </c>
      <c r="BU2538" s="323">
        <v>47484</v>
      </c>
      <c r="BV2538" s="323">
        <v>47848</v>
      </c>
      <c r="BW2538" s="324">
        <v>8760</v>
      </c>
      <c r="BX2538" s="325">
        <v>114.54</v>
      </c>
      <c r="BY2538" s="274">
        <f t="shared" si="712"/>
        <v>0.99614999999999998</v>
      </c>
      <c r="BZ2538" s="326">
        <f t="shared" si="719"/>
        <v>114.98268333082368</v>
      </c>
      <c r="CA2538" s="296" t="str">
        <f t="shared" si="720"/>
        <v/>
      </c>
    </row>
    <row r="2539" spans="34:79" x14ac:dyDescent="0.25">
      <c r="AH2539" s="332">
        <v>44571</v>
      </c>
      <c r="AI2539" s="2" t="s">
        <v>108</v>
      </c>
      <c r="AJ2539" s="2" t="s">
        <v>149</v>
      </c>
      <c r="AK2539" s="323">
        <v>47484</v>
      </c>
      <c r="AL2539" s="323">
        <v>47848</v>
      </c>
      <c r="AM2539" s="324">
        <v>8760</v>
      </c>
      <c r="AN2539" s="325">
        <v>83.35</v>
      </c>
      <c r="AO2539" s="274">
        <f t="shared" si="707"/>
        <v>1.0401800000000001</v>
      </c>
      <c r="AP2539" s="326">
        <f t="shared" si="713"/>
        <v>80.130362052721637</v>
      </c>
      <c r="AQ2539" s="296" t="str">
        <f t="shared" si="714"/>
        <v/>
      </c>
      <c r="AS2539" s="332">
        <v>44602</v>
      </c>
      <c r="AT2539" s="2" t="s">
        <v>115</v>
      </c>
      <c r="AU2539" s="2" t="s">
        <v>118</v>
      </c>
      <c r="AV2539" s="323">
        <v>45474</v>
      </c>
      <c r="AW2539" s="323">
        <v>45565</v>
      </c>
      <c r="AX2539" s="324">
        <v>2208</v>
      </c>
      <c r="AY2539" s="325">
        <v>87.55</v>
      </c>
      <c r="AZ2539" s="274">
        <f t="shared" si="708"/>
        <v>1.0461100000000001</v>
      </c>
      <c r="BA2539" s="326">
        <f t="shared" si="715"/>
        <v>83.691007637820107</v>
      </c>
      <c r="BB2539" s="296" t="str">
        <f t="shared" si="716"/>
        <v/>
      </c>
      <c r="BC2539">
        <f t="shared" si="709"/>
        <v>1</v>
      </c>
      <c r="BF2539" s="332">
        <v>44964</v>
      </c>
      <c r="BG2539" s="2" t="s">
        <v>115</v>
      </c>
      <c r="BH2539" s="2" t="s">
        <v>148</v>
      </c>
      <c r="BI2539" s="323">
        <v>45839</v>
      </c>
      <c r="BJ2539" s="323">
        <v>45930</v>
      </c>
      <c r="BK2539" s="324">
        <v>2208</v>
      </c>
      <c r="BL2539" s="325">
        <v>111.19</v>
      </c>
      <c r="BM2539" s="274">
        <f t="shared" si="710"/>
        <v>0.99045000000000005</v>
      </c>
      <c r="BN2539" s="326">
        <f t="shared" si="717"/>
        <v>112.26210308445656</v>
      </c>
      <c r="BO2539" s="296" t="str">
        <f t="shared" si="718"/>
        <v/>
      </c>
      <c r="BP2539" t="str">
        <f t="shared" si="711"/>
        <v/>
      </c>
      <c r="BR2539" s="332">
        <v>44931</v>
      </c>
      <c r="BS2539" s="2" t="s">
        <v>108</v>
      </c>
      <c r="BT2539" s="2" t="s">
        <v>153</v>
      </c>
      <c r="BU2539" s="323">
        <v>47849</v>
      </c>
      <c r="BV2539" s="323">
        <v>48213</v>
      </c>
      <c r="BW2539" s="324">
        <v>8760</v>
      </c>
      <c r="BX2539" s="325">
        <v>114.09</v>
      </c>
      <c r="BY2539" s="274">
        <f t="shared" si="712"/>
        <v>0.99614999999999998</v>
      </c>
      <c r="BZ2539" s="326">
        <f t="shared" si="719"/>
        <v>114.53094413491945</v>
      </c>
      <c r="CA2539" s="296" t="str">
        <f t="shared" si="720"/>
        <v/>
      </c>
    </row>
    <row r="2540" spans="34:79" x14ac:dyDescent="0.25">
      <c r="AH2540" s="332">
        <v>44571</v>
      </c>
      <c r="AI2540" s="2" t="s">
        <v>108</v>
      </c>
      <c r="AJ2540" s="2" t="s">
        <v>153</v>
      </c>
      <c r="AK2540" s="323">
        <v>47849</v>
      </c>
      <c r="AL2540" s="323">
        <v>48213</v>
      </c>
      <c r="AM2540" s="324">
        <v>8760</v>
      </c>
      <c r="AN2540" s="325">
        <v>82.49</v>
      </c>
      <c r="AO2540" s="274">
        <f t="shared" si="707"/>
        <v>1.0401800000000001</v>
      </c>
      <c r="AP2540" s="326">
        <f t="shared" si="713"/>
        <v>79.303582072333626</v>
      </c>
      <c r="AQ2540" s="296" t="str">
        <f t="shared" si="714"/>
        <v/>
      </c>
      <c r="AS2540" s="332">
        <v>44602</v>
      </c>
      <c r="AT2540" s="2" t="s">
        <v>115</v>
      </c>
      <c r="AU2540" s="2" t="s">
        <v>140</v>
      </c>
      <c r="AV2540" s="323">
        <v>45566</v>
      </c>
      <c r="AW2540" s="323">
        <v>45657</v>
      </c>
      <c r="AX2540" s="324">
        <v>2209</v>
      </c>
      <c r="AY2540" s="325">
        <v>104.62</v>
      </c>
      <c r="AZ2540" s="274">
        <f t="shared" si="708"/>
        <v>1.0461100000000001</v>
      </c>
      <c r="BA2540" s="326">
        <f t="shared" si="715"/>
        <v>100.00860330175603</v>
      </c>
      <c r="BB2540" s="296" t="str">
        <f t="shared" si="716"/>
        <v/>
      </c>
      <c r="BC2540" t="str">
        <f t="shared" si="709"/>
        <v/>
      </c>
      <c r="BF2540" s="332">
        <v>44964</v>
      </c>
      <c r="BG2540" s="2" t="s">
        <v>115</v>
      </c>
      <c r="BH2540" s="2" t="s">
        <v>152</v>
      </c>
      <c r="BI2540" s="323">
        <v>45931</v>
      </c>
      <c r="BJ2540" s="323">
        <v>46022</v>
      </c>
      <c r="BK2540" s="324">
        <v>2209</v>
      </c>
      <c r="BL2540" s="325">
        <v>143.11000000000001</v>
      </c>
      <c r="BM2540" s="274">
        <f t="shared" si="710"/>
        <v>0.99045000000000005</v>
      </c>
      <c r="BN2540" s="326">
        <f t="shared" si="717"/>
        <v>144.48987833812913</v>
      </c>
      <c r="BO2540" s="296" t="str">
        <f t="shared" si="718"/>
        <v/>
      </c>
      <c r="BP2540" t="str">
        <f t="shared" si="711"/>
        <v/>
      </c>
      <c r="BR2540" s="332">
        <v>44931</v>
      </c>
      <c r="BS2540" s="2" t="s">
        <v>108</v>
      </c>
      <c r="BT2540" s="2" t="s">
        <v>155</v>
      </c>
      <c r="BU2540" s="323">
        <v>48214</v>
      </c>
      <c r="BV2540" s="323">
        <v>48579</v>
      </c>
      <c r="BW2540" s="324">
        <v>8784</v>
      </c>
      <c r="BX2540" s="325">
        <v>113.67</v>
      </c>
      <c r="BY2540" s="274">
        <f t="shared" si="712"/>
        <v>0.99614999999999998</v>
      </c>
      <c r="BZ2540" s="326">
        <f t="shared" si="719"/>
        <v>114.10932088540883</v>
      </c>
      <c r="CA2540" s="296" t="str">
        <f t="shared" si="720"/>
        <v/>
      </c>
    </row>
    <row r="2541" spans="34:79" x14ac:dyDescent="0.25">
      <c r="AH2541" s="332">
        <v>44571</v>
      </c>
      <c r="AI2541" s="2" t="s">
        <v>108</v>
      </c>
      <c r="AJ2541" s="2" t="s">
        <v>155</v>
      </c>
      <c r="AK2541" s="323">
        <v>48214</v>
      </c>
      <c r="AL2541" s="323">
        <v>48579</v>
      </c>
      <c r="AM2541" s="324">
        <v>8784</v>
      </c>
      <c r="AN2541" s="325">
        <v>81.709999999999994</v>
      </c>
      <c r="AO2541" s="274">
        <f t="shared" si="707"/>
        <v>1.0401800000000001</v>
      </c>
      <c r="AP2541" s="326">
        <f t="shared" si="713"/>
        <v>78.553711857563101</v>
      </c>
      <c r="AQ2541" s="296" t="str">
        <f t="shared" si="714"/>
        <v/>
      </c>
      <c r="AS2541" s="332">
        <v>44601</v>
      </c>
      <c r="AT2541" s="2" t="s">
        <v>115</v>
      </c>
      <c r="AU2541" s="2" t="s">
        <v>201</v>
      </c>
      <c r="AV2541" s="323">
        <v>44652</v>
      </c>
      <c r="AW2541" s="323">
        <v>44742</v>
      </c>
      <c r="AX2541" s="324">
        <v>2184</v>
      </c>
      <c r="AY2541" s="325">
        <v>169.94</v>
      </c>
      <c r="AZ2541" s="274">
        <f t="shared" si="708"/>
        <v>1.0461100000000001</v>
      </c>
      <c r="BA2541" s="326">
        <f t="shared" si="715"/>
        <v>162.44945560218332</v>
      </c>
      <c r="BB2541" s="296" t="str">
        <f t="shared" si="716"/>
        <v/>
      </c>
      <c r="BC2541" t="str">
        <f t="shared" si="709"/>
        <v/>
      </c>
      <c r="BF2541" s="332">
        <v>44963</v>
      </c>
      <c r="BG2541" s="2" t="s">
        <v>115</v>
      </c>
      <c r="BH2541" s="2" t="s">
        <v>134</v>
      </c>
      <c r="BI2541" s="323">
        <v>45017</v>
      </c>
      <c r="BJ2541" s="323">
        <v>45107</v>
      </c>
      <c r="BK2541" s="324">
        <v>2184</v>
      </c>
      <c r="BL2541" s="325">
        <v>141.16</v>
      </c>
      <c r="BM2541" s="274">
        <f t="shared" si="710"/>
        <v>0.99045000000000005</v>
      </c>
      <c r="BN2541" s="326">
        <f t="shared" si="717"/>
        <v>142.52107627845928</v>
      </c>
      <c r="BO2541" s="296" t="str">
        <f t="shared" si="718"/>
        <v/>
      </c>
      <c r="BP2541" t="str">
        <f t="shared" si="711"/>
        <v/>
      </c>
      <c r="BR2541" s="332">
        <v>44931</v>
      </c>
      <c r="BS2541" s="2" t="s">
        <v>108</v>
      </c>
      <c r="BT2541" s="2" t="s">
        <v>158</v>
      </c>
      <c r="BU2541" s="323">
        <v>48580</v>
      </c>
      <c r="BV2541" s="323">
        <v>48944</v>
      </c>
      <c r="BW2541" s="324">
        <v>8760</v>
      </c>
      <c r="BX2541" s="325">
        <v>113.34</v>
      </c>
      <c r="BY2541" s="274">
        <f t="shared" si="712"/>
        <v>0.99614999999999998</v>
      </c>
      <c r="BZ2541" s="326">
        <f t="shared" si="719"/>
        <v>113.77804547507905</v>
      </c>
      <c r="CA2541" s="296" t="str">
        <f t="shared" si="720"/>
        <v/>
      </c>
    </row>
    <row r="2542" spans="34:79" x14ac:dyDescent="0.25">
      <c r="AH2542" s="332">
        <v>44568</v>
      </c>
      <c r="AI2542" s="2" t="s">
        <v>108</v>
      </c>
      <c r="AJ2542" s="2" t="s">
        <v>110</v>
      </c>
      <c r="AK2542" s="323">
        <v>44927</v>
      </c>
      <c r="AL2542" s="323">
        <v>45291</v>
      </c>
      <c r="AM2542" s="324">
        <v>8760</v>
      </c>
      <c r="AN2542" s="325">
        <v>126.98</v>
      </c>
      <c r="AO2542" s="274">
        <f t="shared" si="707"/>
        <v>1.0401800000000001</v>
      </c>
      <c r="AP2542" s="326">
        <f t="shared" si="713"/>
        <v>122.07502547635985</v>
      </c>
      <c r="AQ2542" s="296" t="str">
        <f t="shared" si="714"/>
        <v/>
      </c>
      <c r="AS2542" s="332">
        <v>44601</v>
      </c>
      <c r="AT2542" s="2" t="s">
        <v>115</v>
      </c>
      <c r="AU2542" s="2" t="s">
        <v>200</v>
      </c>
      <c r="AV2542" s="323">
        <v>44743</v>
      </c>
      <c r="AW2542" s="323">
        <v>44834</v>
      </c>
      <c r="AX2542" s="324">
        <v>2208</v>
      </c>
      <c r="AY2542" s="325">
        <v>180.51</v>
      </c>
      <c r="AZ2542" s="274">
        <f t="shared" si="708"/>
        <v>1.0461100000000001</v>
      </c>
      <c r="BA2542" s="326">
        <f t="shared" si="715"/>
        <v>172.55355555343127</v>
      </c>
      <c r="BB2542" s="296" t="str">
        <f t="shared" si="716"/>
        <v/>
      </c>
      <c r="BC2542" t="str">
        <f t="shared" si="709"/>
        <v/>
      </c>
      <c r="BF2542" s="332">
        <v>44963</v>
      </c>
      <c r="BG2542" s="2" t="s">
        <v>115</v>
      </c>
      <c r="BH2542" s="2" t="s">
        <v>137</v>
      </c>
      <c r="BI2542" s="323">
        <v>45108</v>
      </c>
      <c r="BJ2542" s="323">
        <v>45199</v>
      </c>
      <c r="BK2542" s="324">
        <v>2208</v>
      </c>
      <c r="BL2542" s="325">
        <v>159.97999999999999</v>
      </c>
      <c r="BM2542" s="274">
        <f t="shared" si="710"/>
        <v>0.99045000000000005</v>
      </c>
      <c r="BN2542" s="326">
        <f t="shared" si="717"/>
        <v>161.52254025947801</v>
      </c>
      <c r="BO2542" s="296" t="str">
        <f t="shared" si="718"/>
        <v/>
      </c>
      <c r="BP2542" t="str">
        <f t="shared" si="711"/>
        <v/>
      </c>
      <c r="BR2542" s="332">
        <v>44930</v>
      </c>
      <c r="BS2542" s="2" t="s">
        <v>108</v>
      </c>
      <c r="BT2542" s="2" t="s">
        <v>111</v>
      </c>
      <c r="BU2542" s="323">
        <v>45292</v>
      </c>
      <c r="BV2542" s="323">
        <v>45657</v>
      </c>
      <c r="BW2542" s="324">
        <v>8784</v>
      </c>
      <c r="BX2542" s="325">
        <v>191.17</v>
      </c>
      <c r="BY2542" s="274">
        <f t="shared" si="712"/>
        <v>0.99614999999999998</v>
      </c>
      <c r="BZ2542" s="326">
        <f t="shared" si="719"/>
        <v>191.90884906891532</v>
      </c>
      <c r="CA2542" s="296">
        <f t="shared" si="720"/>
        <v>191.90884906891532</v>
      </c>
    </row>
    <row r="2543" spans="34:79" x14ac:dyDescent="0.25">
      <c r="AH2543" s="332">
        <v>44568</v>
      </c>
      <c r="AI2543" s="2" t="s">
        <v>108</v>
      </c>
      <c r="AJ2543" s="2" t="s">
        <v>111</v>
      </c>
      <c r="AK2543" s="323">
        <v>45292</v>
      </c>
      <c r="AL2543" s="323">
        <v>45657</v>
      </c>
      <c r="AM2543" s="324">
        <v>8784</v>
      </c>
      <c r="AN2543" s="325">
        <v>95.4</v>
      </c>
      <c r="AO2543" s="274">
        <f t="shared" si="707"/>
        <v>1.0401800000000001</v>
      </c>
      <c r="AP2543" s="326">
        <f t="shared" si="713"/>
        <v>91.714895498855967</v>
      </c>
      <c r="AQ2543" s="296">
        <f t="shared" si="714"/>
        <v>91.714895498855967</v>
      </c>
      <c r="AS2543" s="332">
        <v>44601</v>
      </c>
      <c r="AT2543" s="2" t="s">
        <v>115</v>
      </c>
      <c r="AU2543" s="2" t="s">
        <v>186</v>
      </c>
      <c r="AV2543" s="323">
        <v>44835</v>
      </c>
      <c r="AW2543" s="323">
        <v>44926</v>
      </c>
      <c r="AX2543" s="324">
        <v>2209</v>
      </c>
      <c r="AY2543" s="325">
        <v>195.08</v>
      </c>
      <c r="AZ2543" s="274">
        <f t="shared" si="708"/>
        <v>1.0461100000000001</v>
      </c>
      <c r="BA2543" s="326">
        <f t="shared" si="715"/>
        <v>186.48134517402568</v>
      </c>
      <c r="BB2543" s="296" t="str">
        <f t="shared" si="716"/>
        <v/>
      </c>
      <c r="BC2543" t="str">
        <f t="shared" si="709"/>
        <v/>
      </c>
      <c r="BF2543" s="332">
        <v>44963</v>
      </c>
      <c r="BG2543" s="2" t="s">
        <v>115</v>
      </c>
      <c r="BH2543" s="2" t="s">
        <v>116</v>
      </c>
      <c r="BI2543" s="323">
        <v>45200</v>
      </c>
      <c r="BJ2543" s="323">
        <v>45291</v>
      </c>
      <c r="BK2543" s="324">
        <v>2209</v>
      </c>
      <c r="BL2543" s="325">
        <v>189.07</v>
      </c>
      <c r="BM2543" s="274">
        <f t="shared" si="710"/>
        <v>0.99045000000000005</v>
      </c>
      <c r="BN2543" s="326">
        <f t="shared" si="717"/>
        <v>190.89302842142459</v>
      </c>
      <c r="BO2543" s="296">
        <f t="shared" si="718"/>
        <v>190.89302842142459</v>
      </c>
      <c r="BP2543">
        <f t="shared" si="711"/>
        <v>1</v>
      </c>
      <c r="BR2543" s="332">
        <v>44930</v>
      </c>
      <c r="BS2543" s="2" t="s">
        <v>108</v>
      </c>
      <c r="BT2543" s="2" t="s">
        <v>135</v>
      </c>
      <c r="BU2543" s="323">
        <v>45658</v>
      </c>
      <c r="BV2543" s="323">
        <v>46022</v>
      </c>
      <c r="BW2543" s="324">
        <v>8760</v>
      </c>
      <c r="BX2543" s="325">
        <v>159.83000000000001</v>
      </c>
      <c r="BY2543" s="274">
        <f t="shared" si="712"/>
        <v>0.99614999999999998</v>
      </c>
      <c r="BZ2543" s="326">
        <f t="shared" si="719"/>
        <v>160.44772373638509</v>
      </c>
      <c r="CA2543" s="296" t="str">
        <f t="shared" si="720"/>
        <v/>
      </c>
    </row>
    <row r="2544" spans="34:79" x14ac:dyDescent="0.25">
      <c r="AH2544" s="332">
        <v>44568</v>
      </c>
      <c r="AI2544" s="2" t="s">
        <v>108</v>
      </c>
      <c r="AJ2544" s="2" t="s">
        <v>135</v>
      </c>
      <c r="AK2544" s="323">
        <v>45658</v>
      </c>
      <c r="AL2544" s="323">
        <v>46022</v>
      </c>
      <c r="AM2544" s="324">
        <v>8760</v>
      </c>
      <c r="AN2544" s="325">
        <v>90.25</v>
      </c>
      <c r="AO2544" s="274">
        <f t="shared" si="707"/>
        <v>1.0401800000000001</v>
      </c>
      <c r="AP2544" s="326">
        <f t="shared" si="713"/>
        <v>86.763829337230092</v>
      </c>
      <c r="AQ2544" s="296" t="str">
        <f t="shared" si="714"/>
        <v/>
      </c>
      <c r="AS2544" s="332">
        <v>44601</v>
      </c>
      <c r="AT2544" s="2" t="s">
        <v>115</v>
      </c>
      <c r="AU2544" s="2" t="s">
        <v>110</v>
      </c>
      <c r="AV2544" s="323">
        <v>44927</v>
      </c>
      <c r="AW2544" s="323">
        <v>45016</v>
      </c>
      <c r="AX2544" s="324">
        <v>2159</v>
      </c>
      <c r="AY2544" s="325">
        <v>189.96</v>
      </c>
      <c r="AZ2544" s="274">
        <f t="shared" si="708"/>
        <v>1.0461100000000001</v>
      </c>
      <c r="BA2544" s="326">
        <f t="shared" si="715"/>
        <v>181.58702239726222</v>
      </c>
      <c r="BB2544" s="296" t="str">
        <f t="shared" si="716"/>
        <v/>
      </c>
      <c r="BC2544" t="str">
        <f t="shared" si="709"/>
        <v/>
      </c>
      <c r="BF2544" s="332">
        <v>44963</v>
      </c>
      <c r="BG2544" s="2" t="s">
        <v>115</v>
      </c>
      <c r="BH2544" s="2" t="s">
        <v>111</v>
      </c>
      <c r="BI2544" s="323">
        <v>45292</v>
      </c>
      <c r="BJ2544" s="323">
        <v>45382</v>
      </c>
      <c r="BK2544" s="324">
        <v>2183</v>
      </c>
      <c r="BL2544" s="325">
        <v>194.02</v>
      </c>
      <c r="BM2544" s="274">
        <f t="shared" si="710"/>
        <v>0.99045000000000005</v>
      </c>
      <c r="BN2544" s="326">
        <f t="shared" si="717"/>
        <v>195.89075672674036</v>
      </c>
      <c r="BO2544" s="296">
        <f t="shared" si="718"/>
        <v>195.89075672674036</v>
      </c>
      <c r="BP2544">
        <f t="shared" si="711"/>
        <v>1</v>
      </c>
      <c r="BR2544" s="332">
        <v>44930</v>
      </c>
      <c r="BS2544" s="2" t="s">
        <v>108</v>
      </c>
      <c r="BT2544" s="2" t="s">
        <v>138</v>
      </c>
      <c r="BU2544" s="323">
        <v>46023</v>
      </c>
      <c r="BV2544" s="323">
        <v>46387</v>
      </c>
      <c r="BW2544" s="324">
        <v>8760</v>
      </c>
      <c r="BX2544" s="325">
        <v>134</v>
      </c>
      <c r="BY2544" s="274">
        <f t="shared" si="712"/>
        <v>0.99614999999999998</v>
      </c>
      <c r="BZ2544" s="326">
        <f t="shared" si="719"/>
        <v>134.5178938914822</v>
      </c>
      <c r="CA2544" s="296" t="str">
        <f t="shared" si="720"/>
        <v/>
      </c>
    </row>
    <row r="2545" spans="34:79" x14ac:dyDescent="0.25">
      <c r="AH2545" s="332">
        <v>44568</v>
      </c>
      <c r="AI2545" s="2" t="s">
        <v>108</v>
      </c>
      <c r="AJ2545" s="2" t="s">
        <v>138</v>
      </c>
      <c r="AK2545" s="323">
        <v>46023</v>
      </c>
      <c r="AL2545" s="323">
        <v>46387</v>
      </c>
      <c r="AM2545" s="324">
        <v>8760</v>
      </c>
      <c r="AN2545" s="325">
        <v>87.98</v>
      </c>
      <c r="AO2545" s="274">
        <f t="shared" si="707"/>
        <v>1.0401800000000001</v>
      </c>
      <c r="AP2545" s="326">
        <f t="shared" si="713"/>
        <v>84.581514737833828</v>
      </c>
      <c r="AQ2545" s="296" t="str">
        <f t="shared" si="714"/>
        <v/>
      </c>
      <c r="AS2545" s="332">
        <v>44601</v>
      </c>
      <c r="AT2545" s="2" t="s">
        <v>115</v>
      </c>
      <c r="AU2545" s="2" t="s">
        <v>134</v>
      </c>
      <c r="AV2545" s="323">
        <v>45017</v>
      </c>
      <c r="AW2545" s="323">
        <v>45107</v>
      </c>
      <c r="AX2545" s="324">
        <v>2184</v>
      </c>
      <c r="AY2545" s="325">
        <v>115.35</v>
      </c>
      <c r="AZ2545" s="274">
        <f t="shared" si="708"/>
        <v>1.0461100000000001</v>
      </c>
      <c r="BA2545" s="326">
        <f t="shared" si="715"/>
        <v>110.26565083977783</v>
      </c>
      <c r="BB2545" s="296" t="str">
        <f t="shared" si="716"/>
        <v/>
      </c>
      <c r="BC2545" t="str">
        <f t="shared" si="709"/>
        <v/>
      </c>
      <c r="BF2545" s="332">
        <v>44963</v>
      </c>
      <c r="BG2545" s="2" t="s">
        <v>115</v>
      </c>
      <c r="BH2545" s="2" t="s">
        <v>117</v>
      </c>
      <c r="BI2545" s="323">
        <v>45383</v>
      </c>
      <c r="BJ2545" s="323">
        <v>45473</v>
      </c>
      <c r="BK2545" s="324">
        <v>2184</v>
      </c>
      <c r="BL2545" s="325">
        <v>153.04</v>
      </c>
      <c r="BM2545" s="274">
        <f t="shared" si="710"/>
        <v>0.99045000000000005</v>
      </c>
      <c r="BN2545" s="326">
        <f t="shared" si="717"/>
        <v>154.5156242112171</v>
      </c>
      <c r="BO2545" s="296">
        <f t="shared" si="718"/>
        <v>154.5156242112171</v>
      </c>
      <c r="BP2545">
        <f t="shared" si="711"/>
        <v>1</v>
      </c>
      <c r="BR2545" s="332">
        <v>44930</v>
      </c>
      <c r="BS2545" s="2" t="s">
        <v>108</v>
      </c>
      <c r="BT2545" s="2" t="s">
        <v>141</v>
      </c>
      <c r="BU2545" s="323">
        <v>46388</v>
      </c>
      <c r="BV2545" s="323">
        <v>46752</v>
      </c>
      <c r="BW2545" s="324">
        <v>8760</v>
      </c>
      <c r="BX2545" s="325">
        <v>126.5</v>
      </c>
      <c r="BY2545" s="274">
        <f t="shared" si="712"/>
        <v>0.99614999999999998</v>
      </c>
      <c r="BZ2545" s="326">
        <f t="shared" si="719"/>
        <v>126.98890729307836</v>
      </c>
      <c r="CA2545" s="296" t="str">
        <f t="shared" si="720"/>
        <v/>
      </c>
    </row>
    <row r="2546" spans="34:79" x14ac:dyDescent="0.25">
      <c r="AH2546" s="332">
        <v>44568</v>
      </c>
      <c r="AI2546" s="2" t="s">
        <v>108</v>
      </c>
      <c r="AJ2546" s="2" t="s">
        <v>141</v>
      </c>
      <c r="AK2546" s="323">
        <v>46388</v>
      </c>
      <c r="AL2546" s="323">
        <v>46752</v>
      </c>
      <c r="AM2546" s="324">
        <v>8760</v>
      </c>
      <c r="AN2546" s="325">
        <v>85.88</v>
      </c>
      <c r="AO2546" s="274">
        <f t="shared" si="707"/>
        <v>1.0401800000000001</v>
      </c>
      <c r="AP2546" s="326">
        <f t="shared" si="713"/>
        <v>82.562633390374728</v>
      </c>
      <c r="AQ2546" s="296" t="str">
        <f t="shared" si="714"/>
        <v/>
      </c>
      <c r="AS2546" s="332">
        <v>44601</v>
      </c>
      <c r="AT2546" s="2" t="s">
        <v>115</v>
      </c>
      <c r="AU2546" s="2" t="s">
        <v>137</v>
      </c>
      <c r="AV2546" s="323">
        <v>45108</v>
      </c>
      <c r="AW2546" s="323">
        <v>45199</v>
      </c>
      <c r="AX2546" s="324">
        <v>2208</v>
      </c>
      <c r="AY2546" s="325">
        <v>116.13</v>
      </c>
      <c r="AZ2546" s="274">
        <f t="shared" si="708"/>
        <v>1.0461100000000001</v>
      </c>
      <c r="BA2546" s="326">
        <f t="shared" si="715"/>
        <v>111.01127032530039</v>
      </c>
      <c r="BB2546" s="296" t="str">
        <f t="shared" si="716"/>
        <v/>
      </c>
      <c r="BC2546" t="str">
        <f t="shared" si="709"/>
        <v/>
      </c>
      <c r="BF2546" s="332">
        <v>44963</v>
      </c>
      <c r="BG2546" s="2" t="s">
        <v>115</v>
      </c>
      <c r="BH2546" s="2" t="s">
        <v>118</v>
      </c>
      <c r="BI2546" s="323">
        <v>45474</v>
      </c>
      <c r="BJ2546" s="323">
        <v>45565</v>
      </c>
      <c r="BK2546" s="324">
        <v>2208</v>
      </c>
      <c r="BL2546" s="325">
        <v>153.72999999999999</v>
      </c>
      <c r="BM2546" s="274">
        <f t="shared" si="710"/>
        <v>0.99045000000000005</v>
      </c>
      <c r="BN2546" s="326">
        <f t="shared" si="717"/>
        <v>155.21227724771566</v>
      </c>
      <c r="BO2546" s="296">
        <f t="shared" si="718"/>
        <v>155.21227724771566</v>
      </c>
      <c r="BP2546">
        <f t="shared" si="711"/>
        <v>1</v>
      </c>
      <c r="BR2546" s="332">
        <v>44930</v>
      </c>
      <c r="BS2546" s="2" t="s">
        <v>108</v>
      </c>
      <c r="BT2546" s="2" t="s">
        <v>143</v>
      </c>
      <c r="BU2546" s="323">
        <v>46753</v>
      </c>
      <c r="BV2546" s="323">
        <v>47118</v>
      </c>
      <c r="BW2546" s="324">
        <v>8784</v>
      </c>
      <c r="BX2546" s="325">
        <v>118.4</v>
      </c>
      <c r="BY2546" s="274">
        <f t="shared" si="712"/>
        <v>0.99614999999999998</v>
      </c>
      <c r="BZ2546" s="326">
        <f t="shared" si="719"/>
        <v>118.85760176680219</v>
      </c>
      <c r="CA2546" s="296" t="str">
        <f t="shared" si="720"/>
        <v/>
      </c>
    </row>
    <row r="2547" spans="34:79" x14ac:dyDescent="0.25">
      <c r="AH2547" s="332">
        <v>44568</v>
      </c>
      <c r="AI2547" s="2" t="s">
        <v>108</v>
      </c>
      <c r="AJ2547" s="2" t="s">
        <v>143</v>
      </c>
      <c r="AK2547" s="323">
        <v>46753</v>
      </c>
      <c r="AL2547" s="323">
        <v>47118</v>
      </c>
      <c r="AM2547" s="324">
        <v>8784</v>
      </c>
      <c r="AN2547" s="325">
        <v>85.48</v>
      </c>
      <c r="AO2547" s="274">
        <f t="shared" si="707"/>
        <v>1.0401800000000001</v>
      </c>
      <c r="AP2547" s="326">
        <f t="shared" si="713"/>
        <v>82.178084562287296</v>
      </c>
      <c r="AQ2547" s="296" t="str">
        <f t="shared" si="714"/>
        <v/>
      </c>
      <c r="AS2547" s="332">
        <v>44601</v>
      </c>
      <c r="AT2547" s="2" t="s">
        <v>115</v>
      </c>
      <c r="AU2547" s="2" t="s">
        <v>116</v>
      </c>
      <c r="AV2547" s="323">
        <v>45200</v>
      </c>
      <c r="AW2547" s="323">
        <v>45291</v>
      </c>
      <c r="AX2547" s="324">
        <v>2209</v>
      </c>
      <c r="AY2547" s="325">
        <v>140.24</v>
      </c>
      <c r="AZ2547" s="274">
        <f t="shared" si="708"/>
        <v>1.0461100000000001</v>
      </c>
      <c r="BA2547" s="326">
        <f t="shared" si="715"/>
        <v>134.05855980728603</v>
      </c>
      <c r="BB2547" s="296" t="str">
        <f t="shared" si="716"/>
        <v/>
      </c>
      <c r="BC2547">
        <f t="shared" si="709"/>
        <v>1</v>
      </c>
      <c r="BF2547" s="332">
        <v>44963</v>
      </c>
      <c r="BG2547" s="2" t="s">
        <v>115</v>
      </c>
      <c r="BH2547" s="2" t="s">
        <v>140</v>
      </c>
      <c r="BI2547" s="323">
        <v>45566</v>
      </c>
      <c r="BJ2547" s="323">
        <v>45657</v>
      </c>
      <c r="BK2547" s="324">
        <v>2209</v>
      </c>
      <c r="BL2547" s="325">
        <v>194.73</v>
      </c>
      <c r="BM2547" s="274">
        <f t="shared" si="710"/>
        <v>0.99045000000000005</v>
      </c>
      <c r="BN2547" s="326">
        <f t="shared" si="717"/>
        <v>196.60760260487655</v>
      </c>
      <c r="BO2547" s="296" t="str">
        <f t="shared" si="718"/>
        <v/>
      </c>
      <c r="BP2547" t="str">
        <f t="shared" si="711"/>
        <v/>
      </c>
      <c r="BR2547" s="332">
        <v>44930</v>
      </c>
      <c r="BS2547" s="2" t="s">
        <v>108</v>
      </c>
      <c r="BT2547" s="2" t="s">
        <v>146</v>
      </c>
      <c r="BU2547" s="323">
        <v>47119</v>
      </c>
      <c r="BV2547" s="323">
        <v>47483</v>
      </c>
      <c r="BW2547" s="324">
        <v>8760</v>
      </c>
      <c r="BX2547" s="325">
        <v>115.46</v>
      </c>
      <c r="BY2547" s="274">
        <f t="shared" si="712"/>
        <v>0.99614999999999998</v>
      </c>
      <c r="BZ2547" s="326">
        <f t="shared" si="719"/>
        <v>115.90623902022787</v>
      </c>
      <c r="CA2547" s="296" t="str">
        <f t="shared" si="720"/>
        <v/>
      </c>
    </row>
    <row r="2548" spans="34:79" x14ac:dyDescent="0.25">
      <c r="AH2548" s="332">
        <v>44568</v>
      </c>
      <c r="AI2548" s="2" t="s">
        <v>108</v>
      </c>
      <c r="AJ2548" s="2" t="s">
        <v>146</v>
      </c>
      <c r="AK2548" s="323">
        <v>47119</v>
      </c>
      <c r="AL2548" s="323">
        <v>47483</v>
      </c>
      <c r="AM2548" s="324">
        <v>8760</v>
      </c>
      <c r="AN2548" s="325">
        <v>85.01</v>
      </c>
      <c r="AO2548" s="274">
        <f t="shared" si="707"/>
        <v>1.0401800000000001</v>
      </c>
      <c r="AP2548" s="326">
        <f t="shared" si="713"/>
        <v>81.72623968928454</v>
      </c>
      <c r="AQ2548" s="296" t="str">
        <f t="shared" si="714"/>
        <v/>
      </c>
      <c r="AS2548" s="332">
        <v>44601</v>
      </c>
      <c r="AT2548" s="2" t="s">
        <v>115</v>
      </c>
      <c r="AU2548" s="2" t="s">
        <v>111</v>
      </c>
      <c r="AV2548" s="323">
        <v>45292</v>
      </c>
      <c r="AW2548" s="323">
        <v>45382</v>
      </c>
      <c r="AX2548" s="324">
        <v>2183</v>
      </c>
      <c r="AY2548" s="325">
        <v>144.37</v>
      </c>
      <c r="AZ2548" s="274">
        <f t="shared" si="708"/>
        <v>1.0461100000000001</v>
      </c>
      <c r="BA2548" s="326">
        <f t="shared" si="715"/>
        <v>138.00651939088624</v>
      </c>
      <c r="BB2548" s="296" t="str">
        <f t="shared" si="716"/>
        <v/>
      </c>
      <c r="BC2548">
        <f t="shared" si="709"/>
        <v>1</v>
      </c>
      <c r="BF2548" s="332">
        <v>44963</v>
      </c>
      <c r="BG2548" s="2" t="s">
        <v>115</v>
      </c>
      <c r="BH2548" s="2" t="s">
        <v>135</v>
      </c>
      <c r="BI2548" s="323">
        <v>45658</v>
      </c>
      <c r="BJ2548" s="323">
        <v>45747</v>
      </c>
      <c r="BK2548" s="324">
        <v>2159</v>
      </c>
      <c r="BL2548" s="325">
        <v>182.01</v>
      </c>
      <c r="BM2548" s="274">
        <f t="shared" si="710"/>
        <v>0.99045000000000005</v>
      </c>
      <c r="BN2548" s="326">
        <f t="shared" si="717"/>
        <v>183.76495532333786</v>
      </c>
      <c r="BO2548" s="296" t="str">
        <f t="shared" si="718"/>
        <v/>
      </c>
      <c r="BP2548" t="str">
        <f t="shared" si="711"/>
        <v/>
      </c>
      <c r="BR2548" s="332">
        <v>44930</v>
      </c>
      <c r="BS2548" s="2" t="s">
        <v>108</v>
      </c>
      <c r="BT2548" s="2" t="s">
        <v>149</v>
      </c>
      <c r="BU2548" s="323">
        <v>47484</v>
      </c>
      <c r="BV2548" s="323">
        <v>47848</v>
      </c>
      <c r="BW2548" s="324">
        <v>8760</v>
      </c>
      <c r="BX2548" s="325">
        <v>115.62</v>
      </c>
      <c r="BY2548" s="274">
        <f t="shared" si="712"/>
        <v>0.99614999999999998</v>
      </c>
      <c r="BZ2548" s="326">
        <f t="shared" si="719"/>
        <v>116.06685740099384</v>
      </c>
      <c r="CA2548" s="296" t="str">
        <f t="shared" si="720"/>
        <v/>
      </c>
    </row>
    <row r="2549" spans="34:79" x14ac:dyDescent="0.25">
      <c r="AH2549" s="332">
        <v>44568</v>
      </c>
      <c r="AI2549" s="2" t="s">
        <v>108</v>
      </c>
      <c r="AJ2549" s="2" t="s">
        <v>149</v>
      </c>
      <c r="AK2549" s="323">
        <v>47484</v>
      </c>
      <c r="AL2549" s="323">
        <v>47848</v>
      </c>
      <c r="AM2549" s="324">
        <v>8760</v>
      </c>
      <c r="AN2549" s="325">
        <v>84.2</v>
      </c>
      <c r="AO2549" s="274">
        <f t="shared" si="707"/>
        <v>1.0401800000000001</v>
      </c>
      <c r="AP2549" s="326">
        <f t="shared" si="713"/>
        <v>80.947528312407456</v>
      </c>
      <c r="AQ2549" s="296" t="str">
        <f t="shared" si="714"/>
        <v/>
      </c>
      <c r="AS2549" s="332">
        <v>44601</v>
      </c>
      <c r="AT2549" s="2" t="s">
        <v>115</v>
      </c>
      <c r="AU2549" s="2" t="s">
        <v>117</v>
      </c>
      <c r="AV2549" s="323">
        <v>45383</v>
      </c>
      <c r="AW2549" s="323">
        <v>45473</v>
      </c>
      <c r="AX2549" s="324">
        <v>2184</v>
      </c>
      <c r="AY2549" s="325">
        <v>88.05</v>
      </c>
      <c r="AZ2549" s="274">
        <f t="shared" si="708"/>
        <v>1.0461100000000001</v>
      </c>
      <c r="BA2549" s="326">
        <f t="shared" si="715"/>
        <v>84.168968846488411</v>
      </c>
      <c r="BB2549" s="296" t="str">
        <f t="shared" si="716"/>
        <v/>
      </c>
      <c r="BC2549">
        <f t="shared" si="709"/>
        <v>1</v>
      </c>
      <c r="BF2549" s="332">
        <v>44963</v>
      </c>
      <c r="BG2549" s="2" t="s">
        <v>115</v>
      </c>
      <c r="BH2549" s="2" t="s">
        <v>145</v>
      </c>
      <c r="BI2549" s="323">
        <v>45748</v>
      </c>
      <c r="BJ2549" s="323">
        <v>45838</v>
      </c>
      <c r="BK2549" s="324">
        <v>2184</v>
      </c>
      <c r="BL2549" s="325">
        <v>115.38</v>
      </c>
      <c r="BM2549" s="274">
        <f t="shared" si="710"/>
        <v>0.99045000000000005</v>
      </c>
      <c r="BN2549" s="326">
        <f t="shared" si="717"/>
        <v>116.49250340754202</v>
      </c>
      <c r="BO2549" s="296" t="str">
        <f t="shared" si="718"/>
        <v/>
      </c>
      <c r="BP2549" t="str">
        <f t="shared" si="711"/>
        <v/>
      </c>
      <c r="BR2549" s="332">
        <v>44930</v>
      </c>
      <c r="BS2549" s="2" t="s">
        <v>108</v>
      </c>
      <c r="BT2549" s="2" t="s">
        <v>153</v>
      </c>
      <c r="BU2549" s="323">
        <v>47849</v>
      </c>
      <c r="BV2549" s="323">
        <v>48213</v>
      </c>
      <c r="BW2549" s="324">
        <v>8760</v>
      </c>
      <c r="BX2549" s="325">
        <v>115.17</v>
      </c>
      <c r="BY2549" s="274">
        <f t="shared" si="712"/>
        <v>0.99614999999999998</v>
      </c>
      <c r="BZ2549" s="326">
        <f t="shared" si="719"/>
        <v>115.6151182050896</v>
      </c>
      <c r="CA2549" s="296" t="str">
        <f t="shared" si="720"/>
        <v/>
      </c>
    </row>
    <row r="2550" spans="34:79" x14ac:dyDescent="0.25">
      <c r="AH2550" s="332">
        <v>44568</v>
      </c>
      <c r="AI2550" s="2" t="s">
        <v>108</v>
      </c>
      <c r="AJ2550" s="2" t="s">
        <v>153</v>
      </c>
      <c r="AK2550" s="323">
        <v>47849</v>
      </c>
      <c r="AL2550" s="323">
        <v>48213</v>
      </c>
      <c r="AM2550" s="324">
        <v>8760</v>
      </c>
      <c r="AN2550" s="325">
        <v>83.34</v>
      </c>
      <c r="AO2550" s="274">
        <f t="shared" si="707"/>
        <v>1.0401800000000001</v>
      </c>
      <c r="AP2550" s="326">
        <f t="shared" si="713"/>
        <v>80.12074833201946</v>
      </c>
      <c r="AQ2550" s="296" t="str">
        <f t="shared" si="714"/>
        <v/>
      </c>
      <c r="AS2550" s="332">
        <v>44601</v>
      </c>
      <c r="AT2550" s="2" t="s">
        <v>115</v>
      </c>
      <c r="AU2550" s="2" t="s">
        <v>118</v>
      </c>
      <c r="AV2550" s="323">
        <v>45474</v>
      </c>
      <c r="AW2550" s="323">
        <v>45565</v>
      </c>
      <c r="AX2550" s="324">
        <v>2208</v>
      </c>
      <c r="AY2550" s="325">
        <v>88.56</v>
      </c>
      <c r="AZ2550" s="274">
        <f t="shared" si="708"/>
        <v>1.0461100000000001</v>
      </c>
      <c r="BA2550" s="326">
        <f t="shared" si="715"/>
        <v>84.656489279330088</v>
      </c>
      <c r="BB2550" s="296" t="str">
        <f t="shared" si="716"/>
        <v/>
      </c>
      <c r="BC2550">
        <f t="shared" si="709"/>
        <v>1</v>
      </c>
      <c r="BF2550" s="332">
        <v>44963</v>
      </c>
      <c r="BG2550" s="2" t="s">
        <v>115</v>
      </c>
      <c r="BH2550" s="2" t="s">
        <v>148</v>
      </c>
      <c r="BI2550" s="323">
        <v>45839</v>
      </c>
      <c r="BJ2550" s="323">
        <v>45930</v>
      </c>
      <c r="BK2550" s="324">
        <v>2208</v>
      </c>
      <c r="BL2550" s="325">
        <v>113.38</v>
      </c>
      <c r="BM2550" s="274">
        <f t="shared" si="710"/>
        <v>0.99045000000000005</v>
      </c>
      <c r="BN2550" s="326">
        <f t="shared" si="717"/>
        <v>114.47321924377808</v>
      </c>
      <c r="BO2550" s="296" t="str">
        <f t="shared" si="718"/>
        <v/>
      </c>
      <c r="BP2550" t="str">
        <f t="shared" si="711"/>
        <v/>
      </c>
      <c r="BR2550" s="332">
        <v>44930</v>
      </c>
      <c r="BS2550" s="2" t="s">
        <v>108</v>
      </c>
      <c r="BT2550" s="2" t="s">
        <v>155</v>
      </c>
      <c r="BU2550" s="323">
        <v>48214</v>
      </c>
      <c r="BV2550" s="323">
        <v>48579</v>
      </c>
      <c r="BW2550" s="324">
        <v>8784</v>
      </c>
      <c r="BX2550" s="325">
        <v>114.75</v>
      </c>
      <c r="BY2550" s="274">
        <f t="shared" si="712"/>
        <v>0.99614999999999998</v>
      </c>
      <c r="BZ2550" s="326">
        <f t="shared" si="719"/>
        <v>115.19349495557898</v>
      </c>
      <c r="CA2550" s="296" t="str">
        <f t="shared" si="720"/>
        <v/>
      </c>
    </row>
    <row r="2551" spans="34:79" x14ac:dyDescent="0.25">
      <c r="AH2551" s="332">
        <v>44568</v>
      </c>
      <c r="AI2551" s="2" t="s">
        <v>108</v>
      </c>
      <c r="AJ2551" s="2" t="s">
        <v>155</v>
      </c>
      <c r="AK2551" s="323">
        <v>48214</v>
      </c>
      <c r="AL2551" s="323">
        <v>48579</v>
      </c>
      <c r="AM2551" s="324">
        <v>8784</v>
      </c>
      <c r="AN2551" s="325">
        <v>82.56</v>
      </c>
      <c r="AO2551" s="274">
        <f t="shared" si="707"/>
        <v>1.0401800000000001</v>
      </c>
      <c r="AP2551" s="326">
        <f t="shared" si="713"/>
        <v>79.370878117248935</v>
      </c>
      <c r="AQ2551" s="296" t="str">
        <f t="shared" si="714"/>
        <v/>
      </c>
      <c r="AS2551" s="332">
        <v>44601</v>
      </c>
      <c r="AT2551" s="2" t="s">
        <v>115</v>
      </c>
      <c r="AU2551" s="2" t="s">
        <v>140</v>
      </c>
      <c r="AV2551" s="323">
        <v>45566</v>
      </c>
      <c r="AW2551" s="323">
        <v>45657</v>
      </c>
      <c r="AX2551" s="324">
        <v>2209</v>
      </c>
      <c r="AY2551" s="325">
        <v>105.26</v>
      </c>
      <c r="AZ2551" s="274">
        <f t="shared" si="708"/>
        <v>1.0461100000000001</v>
      </c>
      <c r="BA2551" s="326">
        <f t="shared" si="715"/>
        <v>100.62039364885146</v>
      </c>
      <c r="BB2551" s="296" t="str">
        <f t="shared" si="716"/>
        <v/>
      </c>
      <c r="BC2551" t="str">
        <f t="shared" si="709"/>
        <v/>
      </c>
      <c r="BF2551" s="332">
        <v>44963</v>
      </c>
      <c r="BG2551" s="2" t="s">
        <v>115</v>
      </c>
      <c r="BH2551" s="2" t="s">
        <v>152</v>
      </c>
      <c r="BI2551" s="323">
        <v>45931</v>
      </c>
      <c r="BJ2551" s="323">
        <v>46022</v>
      </c>
      <c r="BK2551" s="324">
        <v>2209</v>
      </c>
      <c r="BL2551" s="325">
        <v>145.44999999999999</v>
      </c>
      <c r="BM2551" s="274">
        <f t="shared" si="710"/>
        <v>0.99045000000000005</v>
      </c>
      <c r="BN2551" s="326">
        <f t="shared" si="717"/>
        <v>146.85244080973294</v>
      </c>
      <c r="BO2551" s="296" t="str">
        <f t="shared" si="718"/>
        <v/>
      </c>
      <c r="BP2551" t="str">
        <f t="shared" si="711"/>
        <v/>
      </c>
      <c r="BR2551" s="332">
        <v>44930</v>
      </c>
      <c r="BS2551" s="2" t="s">
        <v>108</v>
      </c>
      <c r="BT2551" s="2" t="s">
        <v>158</v>
      </c>
      <c r="BU2551" s="323">
        <v>48580</v>
      </c>
      <c r="BV2551" s="323">
        <v>48944</v>
      </c>
      <c r="BW2551" s="324">
        <v>8760</v>
      </c>
      <c r="BX2551" s="325">
        <v>114.42</v>
      </c>
      <c r="BY2551" s="274">
        <f t="shared" si="712"/>
        <v>0.99614999999999998</v>
      </c>
      <c r="BZ2551" s="326">
        <f t="shared" si="719"/>
        <v>114.86221954524922</v>
      </c>
      <c r="CA2551" s="296" t="str">
        <f t="shared" si="720"/>
        <v/>
      </c>
    </row>
    <row r="2552" spans="34:79" x14ac:dyDescent="0.25">
      <c r="AH2552" s="332">
        <v>44567</v>
      </c>
      <c r="AI2552" s="2" t="s">
        <v>108</v>
      </c>
      <c r="AJ2552" s="2" t="s">
        <v>110</v>
      </c>
      <c r="AK2552" s="323">
        <v>44927</v>
      </c>
      <c r="AL2552" s="323">
        <v>45291</v>
      </c>
      <c r="AM2552" s="324">
        <v>8760</v>
      </c>
      <c r="AN2552" s="325">
        <v>133</v>
      </c>
      <c r="AO2552" s="274">
        <f t="shared" si="707"/>
        <v>1.0401800000000001</v>
      </c>
      <c r="AP2552" s="326">
        <f t="shared" si="713"/>
        <v>127.86248533907592</v>
      </c>
      <c r="AQ2552" s="296" t="str">
        <f t="shared" si="714"/>
        <v/>
      </c>
      <c r="AS2552" s="332">
        <v>44600</v>
      </c>
      <c r="AT2552" s="2" t="s">
        <v>115</v>
      </c>
      <c r="AU2552" s="2" t="s">
        <v>201</v>
      </c>
      <c r="AV2552" s="323">
        <v>44652</v>
      </c>
      <c r="AW2552" s="323">
        <v>44742</v>
      </c>
      <c r="AX2552" s="324">
        <v>2184</v>
      </c>
      <c r="AY2552" s="325">
        <v>177.93</v>
      </c>
      <c r="AZ2552" s="274">
        <f t="shared" si="708"/>
        <v>1.0461100000000001</v>
      </c>
      <c r="BA2552" s="326">
        <f t="shared" si="715"/>
        <v>170.08727571670283</v>
      </c>
      <c r="BB2552" s="296" t="str">
        <f t="shared" si="716"/>
        <v/>
      </c>
      <c r="BC2552" t="str">
        <f t="shared" si="709"/>
        <v/>
      </c>
      <c r="BF2552" s="332">
        <v>44960</v>
      </c>
      <c r="BG2552" s="2" t="s">
        <v>115</v>
      </c>
      <c r="BH2552" s="2" t="s">
        <v>134</v>
      </c>
      <c r="BI2552" s="323">
        <v>45017</v>
      </c>
      <c r="BJ2552" s="323">
        <v>45107</v>
      </c>
      <c r="BK2552" s="324">
        <v>2184</v>
      </c>
      <c r="BL2552" s="325">
        <v>144.83000000000001</v>
      </c>
      <c r="BM2552" s="274">
        <f t="shared" si="710"/>
        <v>0.99045000000000005</v>
      </c>
      <c r="BN2552" s="326">
        <f t="shared" si="717"/>
        <v>146.22646271896613</v>
      </c>
      <c r="BO2552" s="296" t="str">
        <f t="shared" si="718"/>
        <v/>
      </c>
      <c r="BP2552" t="str">
        <f t="shared" si="711"/>
        <v/>
      </c>
      <c r="BR2552" s="332">
        <v>44929</v>
      </c>
      <c r="BS2552" s="2" t="s">
        <v>108</v>
      </c>
      <c r="BT2552" s="2" t="s">
        <v>111</v>
      </c>
      <c r="BU2552" s="323">
        <v>45292</v>
      </c>
      <c r="BV2552" s="323">
        <v>45657</v>
      </c>
      <c r="BW2552" s="324">
        <v>8784</v>
      </c>
      <c r="BX2552" s="325">
        <v>213.03</v>
      </c>
      <c r="BY2552" s="274">
        <f t="shared" si="712"/>
        <v>0.99614999999999998</v>
      </c>
      <c r="BZ2552" s="326">
        <f t="shared" si="719"/>
        <v>213.85333534106309</v>
      </c>
      <c r="CA2552" s="296">
        <f t="shared" si="720"/>
        <v>213.85333534106309</v>
      </c>
    </row>
    <row r="2553" spans="34:79" x14ac:dyDescent="0.25">
      <c r="AH2553" s="332">
        <v>44567</v>
      </c>
      <c r="AI2553" s="2" t="s">
        <v>108</v>
      </c>
      <c r="AJ2553" s="2" t="s">
        <v>111</v>
      </c>
      <c r="AK2553" s="323">
        <v>45292</v>
      </c>
      <c r="AL2553" s="323">
        <v>45657</v>
      </c>
      <c r="AM2553" s="324">
        <v>8784</v>
      </c>
      <c r="AN2553" s="325">
        <v>94.85</v>
      </c>
      <c r="AO2553" s="274">
        <f t="shared" si="707"/>
        <v>1.0401800000000001</v>
      </c>
      <c r="AP2553" s="326">
        <f t="shared" si="713"/>
        <v>91.18614086023571</v>
      </c>
      <c r="AQ2553" s="296">
        <f t="shared" si="714"/>
        <v>91.18614086023571</v>
      </c>
      <c r="AS2553" s="332">
        <v>44600</v>
      </c>
      <c r="AT2553" s="2" t="s">
        <v>115</v>
      </c>
      <c r="AU2553" s="2" t="s">
        <v>200</v>
      </c>
      <c r="AV2553" s="323">
        <v>44743</v>
      </c>
      <c r="AW2553" s="323">
        <v>44834</v>
      </c>
      <c r="AX2553" s="324">
        <v>2208</v>
      </c>
      <c r="AY2553" s="325">
        <v>187.3</v>
      </c>
      <c r="AZ2553" s="274">
        <f t="shared" si="708"/>
        <v>1.0461100000000001</v>
      </c>
      <c r="BA2553" s="326">
        <f t="shared" si="715"/>
        <v>179.04426876714686</v>
      </c>
      <c r="BB2553" s="296" t="str">
        <f t="shared" si="716"/>
        <v/>
      </c>
      <c r="BC2553" t="str">
        <f t="shared" si="709"/>
        <v/>
      </c>
      <c r="BF2553" s="332">
        <v>44960</v>
      </c>
      <c r="BG2553" s="2" t="s">
        <v>115</v>
      </c>
      <c r="BH2553" s="2" t="s">
        <v>137</v>
      </c>
      <c r="BI2553" s="323">
        <v>45108</v>
      </c>
      <c r="BJ2553" s="323">
        <v>45199</v>
      </c>
      <c r="BK2553" s="324">
        <v>2208</v>
      </c>
      <c r="BL2553" s="325">
        <v>164.6</v>
      </c>
      <c r="BM2553" s="274">
        <f t="shared" si="710"/>
        <v>0.99045000000000005</v>
      </c>
      <c r="BN2553" s="326">
        <f t="shared" si="717"/>
        <v>166.18708667777273</v>
      </c>
      <c r="BO2553" s="296" t="str">
        <f t="shared" si="718"/>
        <v/>
      </c>
      <c r="BP2553" t="str">
        <f t="shared" si="711"/>
        <v/>
      </c>
      <c r="BR2553" s="332">
        <v>44929</v>
      </c>
      <c r="BS2553" s="2" t="s">
        <v>108</v>
      </c>
      <c r="BT2553" s="2" t="s">
        <v>135</v>
      </c>
      <c r="BU2553" s="323">
        <v>45658</v>
      </c>
      <c r="BV2553" s="323">
        <v>46022</v>
      </c>
      <c r="BW2553" s="324">
        <v>8760</v>
      </c>
      <c r="BX2553" s="325">
        <v>166.6</v>
      </c>
      <c r="BY2553" s="274">
        <f t="shared" si="712"/>
        <v>0.99614999999999998</v>
      </c>
      <c r="BZ2553" s="326">
        <f t="shared" si="719"/>
        <v>167.24388897254428</v>
      </c>
      <c r="CA2553" s="296" t="str">
        <f t="shared" si="720"/>
        <v/>
      </c>
    </row>
    <row r="2554" spans="34:79" x14ac:dyDescent="0.25">
      <c r="AH2554" s="332">
        <v>44567</v>
      </c>
      <c r="AI2554" s="2" t="s">
        <v>108</v>
      </c>
      <c r="AJ2554" s="2" t="s">
        <v>135</v>
      </c>
      <c r="AK2554" s="323">
        <v>45658</v>
      </c>
      <c r="AL2554" s="323">
        <v>46022</v>
      </c>
      <c r="AM2554" s="324">
        <v>8760</v>
      </c>
      <c r="AN2554" s="325">
        <v>91.5</v>
      </c>
      <c r="AO2554" s="274">
        <f t="shared" si="707"/>
        <v>1.0401800000000001</v>
      </c>
      <c r="AP2554" s="326">
        <f t="shared" si="713"/>
        <v>87.965544425003358</v>
      </c>
      <c r="AQ2554" s="296" t="str">
        <f t="shared" si="714"/>
        <v/>
      </c>
      <c r="AS2554" s="332">
        <v>44600</v>
      </c>
      <c r="AT2554" s="2" t="s">
        <v>115</v>
      </c>
      <c r="AU2554" s="2" t="s">
        <v>186</v>
      </c>
      <c r="AV2554" s="323">
        <v>44835</v>
      </c>
      <c r="AW2554" s="323">
        <v>44926</v>
      </c>
      <c r="AX2554" s="324">
        <v>2209</v>
      </c>
      <c r="AY2554" s="325">
        <v>201.5</v>
      </c>
      <c r="AZ2554" s="274">
        <f t="shared" si="708"/>
        <v>1.0461100000000001</v>
      </c>
      <c r="BA2554" s="326">
        <f t="shared" si="715"/>
        <v>192.6183670933267</v>
      </c>
      <c r="BB2554" s="296" t="str">
        <f t="shared" si="716"/>
        <v/>
      </c>
      <c r="BC2554" t="str">
        <f t="shared" si="709"/>
        <v/>
      </c>
      <c r="BF2554" s="332">
        <v>44960</v>
      </c>
      <c r="BG2554" s="2" t="s">
        <v>115</v>
      </c>
      <c r="BH2554" s="2" t="s">
        <v>116</v>
      </c>
      <c r="BI2554" s="323">
        <v>45200</v>
      </c>
      <c r="BJ2554" s="323">
        <v>45291</v>
      </c>
      <c r="BK2554" s="324">
        <v>2209</v>
      </c>
      <c r="BL2554" s="325">
        <v>194.42</v>
      </c>
      <c r="BM2554" s="274">
        <f t="shared" si="710"/>
        <v>0.99045000000000005</v>
      </c>
      <c r="BN2554" s="326">
        <f t="shared" si="717"/>
        <v>196.29461355949314</v>
      </c>
      <c r="BO2554" s="296">
        <f t="shared" si="718"/>
        <v>196.29461355949314</v>
      </c>
      <c r="BP2554">
        <f t="shared" si="711"/>
        <v>1</v>
      </c>
      <c r="BR2554" s="332">
        <v>44929</v>
      </c>
      <c r="BS2554" s="2" t="s">
        <v>108</v>
      </c>
      <c r="BT2554" s="2" t="s">
        <v>138</v>
      </c>
      <c r="BU2554" s="323">
        <v>46023</v>
      </c>
      <c r="BV2554" s="323">
        <v>46387</v>
      </c>
      <c r="BW2554" s="324">
        <v>8760</v>
      </c>
      <c r="BX2554" s="325">
        <v>135.19999999999999</v>
      </c>
      <c r="BY2554" s="274">
        <f t="shared" si="712"/>
        <v>0.99614999999999998</v>
      </c>
      <c r="BZ2554" s="326">
        <f t="shared" si="719"/>
        <v>135.72253174722681</v>
      </c>
      <c r="CA2554" s="296" t="str">
        <f t="shared" si="720"/>
        <v/>
      </c>
    </row>
    <row r="2555" spans="34:79" x14ac:dyDescent="0.25">
      <c r="AH2555" s="332">
        <v>44567</v>
      </c>
      <c r="AI2555" s="2" t="s">
        <v>108</v>
      </c>
      <c r="AJ2555" s="2" t="s">
        <v>138</v>
      </c>
      <c r="AK2555" s="323">
        <v>46023</v>
      </c>
      <c r="AL2555" s="323">
        <v>46387</v>
      </c>
      <c r="AM2555" s="324">
        <v>8760</v>
      </c>
      <c r="AN2555" s="325">
        <v>88.48</v>
      </c>
      <c r="AO2555" s="274">
        <f t="shared" si="707"/>
        <v>1.0401800000000001</v>
      </c>
      <c r="AP2555" s="326">
        <f t="shared" si="713"/>
        <v>85.062200772943143</v>
      </c>
      <c r="AQ2555" s="296" t="str">
        <f t="shared" si="714"/>
        <v/>
      </c>
      <c r="AS2555" s="332">
        <v>44600</v>
      </c>
      <c r="AT2555" s="2" t="s">
        <v>115</v>
      </c>
      <c r="AU2555" s="2" t="s">
        <v>110</v>
      </c>
      <c r="AV2555" s="323">
        <v>44927</v>
      </c>
      <c r="AW2555" s="323">
        <v>45016</v>
      </c>
      <c r="AX2555" s="324">
        <v>2159</v>
      </c>
      <c r="AY2555" s="325">
        <v>196.69</v>
      </c>
      <c r="AZ2555" s="274">
        <f t="shared" si="708"/>
        <v>1.0461100000000001</v>
      </c>
      <c r="BA2555" s="326">
        <f t="shared" si="715"/>
        <v>188.0203802659376</v>
      </c>
      <c r="BB2555" s="296" t="str">
        <f t="shared" si="716"/>
        <v/>
      </c>
      <c r="BC2555" t="str">
        <f t="shared" si="709"/>
        <v/>
      </c>
      <c r="BF2555" s="332">
        <v>44960</v>
      </c>
      <c r="BG2555" s="2" t="s">
        <v>115</v>
      </c>
      <c r="BH2555" s="2" t="s">
        <v>111</v>
      </c>
      <c r="BI2555" s="323">
        <v>45292</v>
      </c>
      <c r="BJ2555" s="323">
        <v>45382</v>
      </c>
      <c r="BK2555" s="324">
        <v>2183</v>
      </c>
      <c r="BL2555" s="325">
        <v>198.53</v>
      </c>
      <c r="BM2555" s="274">
        <f t="shared" si="710"/>
        <v>0.99045000000000005</v>
      </c>
      <c r="BN2555" s="326">
        <f t="shared" si="717"/>
        <v>200.44424251602805</v>
      </c>
      <c r="BO2555" s="296">
        <f t="shared" si="718"/>
        <v>200.44424251602805</v>
      </c>
      <c r="BP2555">
        <f t="shared" si="711"/>
        <v>1</v>
      </c>
      <c r="BR2555" s="332">
        <v>44929</v>
      </c>
      <c r="BS2555" s="2" t="s">
        <v>108</v>
      </c>
      <c r="BT2555" s="2" t="s">
        <v>141</v>
      </c>
      <c r="BU2555" s="323">
        <v>46388</v>
      </c>
      <c r="BV2555" s="323">
        <v>46752</v>
      </c>
      <c r="BW2555" s="324">
        <v>8760</v>
      </c>
      <c r="BX2555" s="325">
        <v>128.35</v>
      </c>
      <c r="BY2555" s="274">
        <f t="shared" si="712"/>
        <v>0.99614999999999998</v>
      </c>
      <c r="BZ2555" s="326">
        <f t="shared" si="719"/>
        <v>128.84605732068462</v>
      </c>
      <c r="CA2555" s="296" t="str">
        <f t="shared" si="720"/>
        <v/>
      </c>
    </row>
    <row r="2556" spans="34:79" x14ac:dyDescent="0.25">
      <c r="AH2556" s="332">
        <v>44567</v>
      </c>
      <c r="AI2556" s="2" t="s">
        <v>108</v>
      </c>
      <c r="AJ2556" s="2" t="s">
        <v>141</v>
      </c>
      <c r="AK2556" s="323">
        <v>46388</v>
      </c>
      <c r="AL2556" s="323">
        <v>46752</v>
      </c>
      <c r="AM2556" s="324">
        <v>8760</v>
      </c>
      <c r="AN2556" s="325">
        <v>86.38</v>
      </c>
      <c r="AO2556" s="274">
        <f t="shared" si="707"/>
        <v>1.0401800000000001</v>
      </c>
      <c r="AP2556" s="326">
        <f t="shared" si="713"/>
        <v>83.043319425484043</v>
      </c>
      <c r="AQ2556" s="296" t="str">
        <f t="shared" si="714"/>
        <v/>
      </c>
      <c r="AS2556" s="332">
        <v>44600</v>
      </c>
      <c r="AT2556" s="2" t="s">
        <v>115</v>
      </c>
      <c r="AU2556" s="2" t="s">
        <v>134</v>
      </c>
      <c r="AV2556" s="323">
        <v>45017</v>
      </c>
      <c r="AW2556" s="323">
        <v>45107</v>
      </c>
      <c r="AX2556" s="324">
        <v>2184</v>
      </c>
      <c r="AY2556" s="325">
        <v>117.85</v>
      </c>
      <c r="AZ2556" s="274">
        <f t="shared" si="708"/>
        <v>1.0461100000000001</v>
      </c>
      <c r="BA2556" s="326">
        <f t="shared" si="715"/>
        <v>112.65545688311936</v>
      </c>
      <c r="BB2556" s="296" t="str">
        <f t="shared" si="716"/>
        <v/>
      </c>
      <c r="BC2556" t="str">
        <f t="shared" si="709"/>
        <v/>
      </c>
      <c r="BF2556" s="332">
        <v>44960</v>
      </c>
      <c r="BG2556" s="2" t="s">
        <v>115</v>
      </c>
      <c r="BH2556" s="2" t="s">
        <v>117</v>
      </c>
      <c r="BI2556" s="323">
        <v>45383</v>
      </c>
      <c r="BJ2556" s="323">
        <v>45473</v>
      </c>
      <c r="BK2556" s="324">
        <v>2184</v>
      </c>
      <c r="BL2556" s="325">
        <v>157.16999999999999</v>
      </c>
      <c r="BM2556" s="274">
        <f t="shared" si="710"/>
        <v>0.99045000000000005</v>
      </c>
      <c r="BN2556" s="326">
        <f t="shared" si="717"/>
        <v>158.68544600938964</v>
      </c>
      <c r="BO2556" s="296">
        <f t="shared" si="718"/>
        <v>158.68544600938964</v>
      </c>
      <c r="BP2556">
        <f t="shared" si="711"/>
        <v>1</v>
      </c>
      <c r="BR2556" s="332">
        <v>44929</v>
      </c>
      <c r="BS2556" s="2" t="s">
        <v>108</v>
      </c>
      <c r="BT2556" s="2" t="s">
        <v>143</v>
      </c>
      <c r="BU2556" s="323">
        <v>46753</v>
      </c>
      <c r="BV2556" s="323">
        <v>47118</v>
      </c>
      <c r="BW2556" s="324">
        <v>8784</v>
      </c>
      <c r="BX2556" s="325">
        <v>125.3</v>
      </c>
      <c r="BY2556" s="274">
        <f t="shared" si="712"/>
        <v>0.99614999999999998</v>
      </c>
      <c r="BZ2556" s="326">
        <f t="shared" si="719"/>
        <v>125.78426943733373</v>
      </c>
      <c r="CA2556" s="296" t="str">
        <f t="shared" si="720"/>
        <v/>
      </c>
    </row>
    <row r="2557" spans="34:79" x14ac:dyDescent="0.25">
      <c r="AH2557" s="332">
        <v>44567</v>
      </c>
      <c r="AI2557" s="2" t="s">
        <v>108</v>
      </c>
      <c r="AJ2557" s="2" t="s">
        <v>143</v>
      </c>
      <c r="AK2557" s="323">
        <v>46753</v>
      </c>
      <c r="AL2557" s="323">
        <v>47118</v>
      </c>
      <c r="AM2557" s="324">
        <v>8784</v>
      </c>
      <c r="AN2557" s="325">
        <v>85.98</v>
      </c>
      <c r="AO2557" s="274">
        <f t="shared" si="707"/>
        <v>1.0401800000000001</v>
      </c>
      <c r="AP2557" s="326">
        <f t="shared" si="713"/>
        <v>82.658770597396597</v>
      </c>
      <c r="AQ2557" s="296" t="str">
        <f t="shared" si="714"/>
        <v/>
      </c>
      <c r="AS2557" s="332">
        <v>44600</v>
      </c>
      <c r="AT2557" s="2" t="s">
        <v>115</v>
      </c>
      <c r="AU2557" s="2" t="s">
        <v>137</v>
      </c>
      <c r="AV2557" s="323">
        <v>45108</v>
      </c>
      <c r="AW2557" s="323">
        <v>45199</v>
      </c>
      <c r="AX2557" s="324">
        <v>2208</v>
      </c>
      <c r="AY2557" s="325">
        <v>118.01</v>
      </c>
      <c r="AZ2557" s="274">
        <f t="shared" si="708"/>
        <v>1.0461100000000001</v>
      </c>
      <c r="BA2557" s="326">
        <f t="shared" si="715"/>
        <v>112.80840446989322</v>
      </c>
      <c r="BB2557" s="296" t="str">
        <f t="shared" si="716"/>
        <v/>
      </c>
      <c r="BC2557" t="str">
        <f t="shared" si="709"/>
        <v/>
      </c>
      <c r="BF2557" s="332">
        <v>44960</v>
      </c>
      <c r="BG2557" s="2" t="s">
        <v>115</v>
      </c>
      <c r="BH2557" s="2" t="s">
        <v>118</v>
      </c>
      <c r="BI2557" s="323">
        <v>45474</v>
      </c>
      <c r="BJ2557" s="323">
        <v>45565</v>
      </c>
      <c r="BK2557" s="324">
        <v>2208</v>
      </c>
      <c r="BL2557" s="325">
        <v>157.94999999999999</v>
      </c>
      <c r="BM2557" s="274">
        <f t="shared" si="710"/>
        <v>0.99045000000000005</v>
      </c>
      <c r="BN2557" s="326">
        <f t="shared" si="717"/>
        <v>159.4729668332576</v>
      </c>
      <c r="BO2557" s="296">
        <f t="shared" si="718"/>
        <v>159.4729668332576</v>
      </c>
      <c r="BP2557">
        <f t="shared" si="711"/>
        <v>1</v>
      </c>
      <c r="BR2557" s="332">
        <v>44929</v>
      </c>
      <c r="BS2557" s="2" t="s">
        <v>108</v>
      </c>
      <c r="BT2557" s="2" t="s">
        <v>146</v>
      </c>
      <c r="BU2557" s="323">
        <v>47119</v>
      </c>
      <c r="BV2557" s="323">
        <v>47483</v>
      </c>
      <c r="BW2557" s="324">
        <v>8760</v>
      </c>
      <c r="BX2557" s="325">
        <v>123.49</v>
      </c>
      <c r="BY2557" s="274">
        <f t="shared" si="712"/>
        <v>0.99614999999999998</v>
      </c>
      <c r="BZ2557" s="326">
        <f t="shared" si="719"/>
        <v>123.96727400491893</v>
      </c>
      <c r="CA2557" s="296" t="str">
        <f t="shared" si="720"/>
        <v/>
      </c>
    </row>
    <row r="2558" spans="34:79" x14ac:dyDescent="0.25">
      <c r="AH2558" s="332">
        <v>44567</v>
      </c>
      <c r="AI2558" s="2" t="s">
        <v>108</v>
      </c>
      <c r="AJ2558" s="2" t="s">
        <v>146</v>
      </c>
      <c r="AK2558" s="323">
        <v>47119</v>
      </c>
      <c r="AL2558" s="323">
        <v>47483</v>
      </c>
      <c r="AM2558" s="324">
        <v>8760</v>
      </c>
      <c r="AN2558" s="325">
        <v>85.51</v>
      </c>
      <c r="AO2558" s="274">
        <f t="shared" si="707"/>
        <v>1.0401800000000001</v>
      </c>
      <c r="AP2558" s="326">
        <f t="shared" si="713"/>
        <v>82.206925724393855</v>
      </c>
      <c r="AQ2558" s="296" t="str">
        <f t="shared" si="714"/>
        <v/>
      </c>
      <c r="AS2558" s="332">
        <v>44600</v>
      </c>
      <c r="AT2558" s="2" t="s">
        <v>115</v>
      </c>
      <c r="AU2558" s="2" t="s">
        <v>116</v>
      </c>
      <c r="AV2558" s="323">
        <v>45200</v>
      </c>
      <c r="AW2558" s="323">
        <v>45291</v>
      </c>
      <c r="AX2558" s="324">
        <v>2209</v>
      </c>
      <c r="AY2558" s="325">
        <v>141.36000000000001</v>
      </c>
      <c r="AZ2558" s="274">
        <f t="shared" si="708"/>
        <v>1.0461100000000001</v>
      </c>
      <c r="BA2558" s="326">
        <f t="shared" si="715"/>
        <v>135.12919291470305</v>
      </c>
      <c r="BB2558" s="296" t="str">
        <f t="shared" si="716"/>
        <v/>
      </c>
      <c r="BC2558">
        <f t="shared" si="709"/>
        <v>1</v>
      </c>
      <c r="BF2558" s="332">
        <v>44960</v>
      </c>
      <c r="BG2558" s="2" t="s">
        <v>115</v>
      </c>
      <c r="BH2558" s="2" t="s">
        <v>140</v>
      </c>
      <c r="BI2558" s="323">
        <v>45566</v>
      </c>
      <c r="BJ2558" s="323">
        <v>45657</v>
      </c>
      <c r="BK2558" s="324">
        <v>2209</v>
      </c>
      <c r="BL2558" s="325">
        <v>201.65</v>
      </c>
      <c r="BM2558" s="274">
        <f t="shared" si="710"/>
        <v>0.99045000000000005</v>
      </c>
      <c r="BN2558" s="326">
        <f t="shared" si="717"/>
        <v>203.59432581149983</v>
      </c>
      <c r="BO2558" s="296" t="str">
        <f t="shared" si="718"/>
        <v/>
      </c>
      <c r="BP2558" t="str">
        <f t="shared" si="711"/>
        <v/>
      </c>
      <c r="BR2558" s="332">
        <v>44929</v>
      </c>
      <c r="BS2558" s="2" t="s">
        <v>108</v>
      </c>
      <c r="BT2558" s="2" t="s">
        <v>149</v>
      </c>
      <c r="BU2558" s="323">
        <v>47484</v>
      </c>
      <c r="BV2558" s="323">
        <v>47848</v>
      </c>
      <c r="BW2558" s="324">
        <v>8760</v>
      </c>
      <c r="BX2558" s="325">
        <v>123.65</v>
      </c>
      <c r="BY2558" s="274">
        <f t="shared" si="712"/>
        <v>0.99614999999999998</v>
      </c>
      <c r="BZ2558" s="326">
        <f t="shared" si="719"/>
        <v>124.1278923856849</v>
      </c>
      <c r="CA2558" s="296" t="str">
        <f t="shared" si="720"/>
        <v/>
      </c>
    </row>
    <row r="2559" spans="34:79" x14ac:dyDescent="0.25">
      <c r="AH2559" s="332">
        <v>44567</v>
      </c>
      <c r="AI2559" s="2" t="s">
        <v>108</v>
      </c>
      <c r="AJ2559" s="2" t="s">
        <v>149</v>
      </c>
      <c r="AK2559" s="323">
        <v>47484</v>
      </c>
      <c r="AL2559" s="323">
        <v>47848</v>
      </c>
      <c r="AM2559" s="324">
        <v>8760</v>
      </c>
      <c r="AN2559" s="325">
        <v>84.7</v>
      </c>
      <c r="AO2559" s="274">
        <f t="shared" si="707"/>
        <v>1.0401800000000001</v>
      </c>
      <c r="AP2559" s="326">
        <f t="shared" si="713"/>
        <v>81.428214347516771</v>
      </c>
      <c r="AQ2559" s="296" t="str">
        <f t="shared" si="714"/>
        <v/>
      </c>
      <c r="AS2559" s="332">
        <v>44600</v>
      </c>
      <c r="AT2559" s="2" t="s">
        <v>115</v>
      </c>
      <c r="AU2559" s="2" t="s">
        <v>111</v>
      </c>
      <c r="AV2559" s="323">
        <v>45292</v>
      </c>
      <c r="AW2559" s="323">
        <v>45382</v>
      </c>
      <c r="AX2559" s="324">
        <v>2183</v>
      </c>
      <c r="AY2559" s="325">
        <v>145.07</v>
      </c>
      <c r="AZ2559" s="274">
        <f t="shared" si="708"/>
        <v>1.0461100000000001</v>
      </c>
      <c r="BA2559" s="326">
        <f t="shared" si="715"/>
        <v>138.67566508302184</v>
      </c>
      <c r="BB2559" s="296" t="str">
        <f t="shared" si="716"/>
        <v/>
      </c>
      <c r="BC2559">
        <f t="shared" si="709"/>
        <v>1</v>
      </c>
      <c r="BF2559" s="332">
        <v>44960</v>
      </c>
      <c r="BG2559" s="2" t="s">
        <v>115</v>
      </c>
      <c r="BH2559" s="2" t="s">
        <v>135</v>
      </c>
      <c r="BI2559" s="323">
        <v>45658</v>
      </c>
      <c r="BJ2559" s="323">
        <v>45747</v>
      </c>
      <c r="BK2559" s="324">
        <v>2159</v>
      </c>
      <c r="BL2559" s="325">
        <v>186.81</v>
      </c>
      <c r="BM2559" s="274">
        <f t="shared" si="710"/>
        <v>0.99045000000000005</v>
      </c>
      <c r="BN2559" s="326">
        <f t="shared" si="717"/>
        <v>188.61123731637133</v>
      </c>
      <c r="BO2559" s="296" t="str">
        <f t="shared" si="718"/>
        <v/>
      </c>
      <c r="BP2559" t="str">
        <f t="shared" si="711"/>
        <v/>
      </c>
      <c r="BR2559" s="332">
        <v>44929</v>
      </c>
      <c r="BS2559" s="2" t="s">
        <v>108</v>
      </c>
      <c r="BT2559" s="2" t="s">
        <v>153</v>
      </c>
      <c r="BU2559" s="323">
        <v>47849</v>
      </c>
      <c r="BV2559" s="323">
        <v>48213</v>
      </c>
      <c r="BW2559" s="324">
        <v>8760</v>
      </c>
      <c r="BX2559" s="325">
        <v>123.2</v>
      </c>
      <c r="BY2559" s="274">
        <f t="shared" si="712"/>
        <v>0.99614999999999998</v>
      </c>
      <c r="BZ2559" s="326">
        <f t="shared" si="719"/>
        <v>123.67615318978066</v>
      </c>
      <c r="CA2559" s="296" t="str">
        <f t="shared" si="720"/>
        <v/>
      </c>
    </row>
    <row r="2560" spans="34:79" x14ac:dyDescent="0.25">
      <c r="AH2560" s="332">
        <v>44567</v>
      </c>
      <c r="AI2560" s="2" t="s">
        <v>108</v>
      </c>
      <c r="AJ2560" s="2" t="s">
        <v>153</v>
      </c>
      <c r="AK2560" s="323">
        <v>47849</v>
      </c>
      <c r="AL2560" s="323">
        <v>48213</v>
      </c>
      <c r="AM2560" s="324">
        <v>8760</v>
      </c>
      <c r="AN2560" s="325">
        <v>83.84</v>
      </c>
      <c r="AO2560" s="274">
        <f t="shared" si="707"/>
        <v>1.0401800000000001</v>
      </c>
      <c r="AP2560" s="326">
        <f t="shared" si="713"/>
        <v>80.601434367128761</v>
      </c>
      <c r="AQ2560" s="296" t="str">
        <f t="shared" si="714"/>
        <v/>
      </c>
      <c r="AS2560" s="332">
        <v>44600</v>
      </c>
      <c r="AT2560" s="2" t="s">
        <v>115</v>
      </c>
      <c r="AU2560" s="2" t="s">
        <v>117</v>
      </c>
      <c r="AV2560" s="323">
        <v>45383</v>
      </c>
      <c r="AW2560" s="323">
        <v>45473</v>
      </c>
      <c r="AX2560" s="324">
        <v>2184</v>
      </c>
      <c r="AY2560" s="325">
        <v>89.05</v>
      </c>
      <c r="AZ2560" s="274">
        <f t="shared" si="708"/>
        <v>1.0461100000000001</v>
      </c>
      <c r="BA2560" s="326">
        <f t="shared" si="715"/>
        <v>85.12489126382502</v>
      </c>
      <c r="BB2560" s="296" t="str">
        <f t="shared" si="716"/>
        <v/>
      </c>
      <c r="BC2560">
        <f t="shared" si="709"/>
        <v>1</v>
      </c>
      <c r="BF2560" s="332">
        <v>44960</v>
      </c>
      <c r="BG2560" s="2" t="s">
        <v>115</v>
      </c>
      <c r="BH2560" s="2" t="s">
        <v>145</v>
      </c>
      <c r="BI2560" s="323">
        <v>45748</v>
      </c>
      <c r="BJ2560" s="323">
        <v>45838</v>
      </c>
      <c r="BK2560" s="324">
        <v>2184</v>
      </c>
      <c r="BL2560" s="325">
        <v>115.59</v>
      </c>
      <c r="BM2560" s="274">
        <f t="shared" si="710"/>
        <v>0.99045000000000005</v>
      </c>
      <c r="BN2560" s="326">
        <f t="shared" si="717"/>
        <v>116.70452824473723</v>
      </c>
      <c r="BO2560" s="296" t="str">
        <f t="shared" si="718"/>
        <v/>
      </c>
      <c r="BP2560" t="str">
        <f t="shared" si="711"/>
        <v/>
      </c>
      <c r="BR2560" s="332">
        <v>44929</v>
      </c>
      <c r="BS2560" s="2" t="s">
        <v>108</v>
      </c>
      <c r="BT2560" s="2" t="s">
        <v>155</v>
      </c>
      <c r="BU2560" s="323">
        <v>48214</v>
      </c>
      <c r="BV2560" s="323">
        <v>48579</v>
      </c>
      <c r="BW2560" s="324">
        <v>8784</v>
      </c>
      <c r="BX2560" s="325">
        <v>122.78</v>
      </c>
      <c r="BY2560" s="274">
        <f t="shared" si="712"/>
        <v>0.99614999999999998</v>
      </c>
      <c r="BZ2560" s="326">
        <f t="shared" si="719"/>
        <v>123.25452994027005</v>
      </c>
      <c r="CA2560" s="296" t="str">
        <f t="shared" si="720"/>
        <v/>
      </c>
    </row>
    <row r="2561" spans="34:79" x14ac:dyDescent="0.25">
      <c r="AH2561" s="332">
        <v>44567</v>
      </c>
      <c r="AI2561" s="2" t="s">
        <v>108</v>
      </c>
      <c r="AJ2561" s="2" t="s">
        <v>155</v>
      </c>
      <c r="AK2561" s="323">
        <v>48214</v>
      </c>
      <c r="AL2561" s="323">
        <v>48579</v>
      </c>
      <c r="AM2561" s="324">
        <v>8784</v>
      </c>
      <c r="AN2561" s="325">
        <v>83.06</v>
      </c>
      <c r="AO2561" s="274">
        <f t="shared" si="707"/>
        <v>1.0401800000000001</v>
      </c>
      <c r="AP2561" s="326">
        <f t="shared" si="713"/>
        <v>79.851564152358236</v>
      </c>
      <c r="AQ2561" s="296" t="str">
        <f t="shared" si="714"/>
        <v/>
      </c>
      <c r="AS2561" s="332">
        <v>44600</v>
      </c>
      <c r="AT2561" s="2" t="s">
        <v>115</v>
      </c>
      <c r="AU2561" s="2" t="s">
        <v>118</v>
      </c>
      <c r="AV2561" s="323">
        <v>45474</v>
      </c>
      <c r="AW2561" s="323">
        <v>45565</v>
      </c>
      <c r="AX2561" s="324">
        <v>2208</v>
      </c>
      <c r="AY2561" s="325">
        <v>89.21</v>
      </c>
      <c r="AZ2561" s="274">
        <f t="shared" si="708"/>
        <v>1.0461100000000001</v>
      </c>
      <c r="BA2561" s="326">
        <f t="shared" si="715"/>
        <v>85.277838850598869</v>
      </c>
      <c r="BB2561" s="296" t="str">
        <f t="shared" si="716"/>
        <v/>
      </c>
      <c r="BC2561">
        <f t="shared" si="709"/>
        <v>1</v>
      </c>
      <c r="BF2561" s="332">
        <v>44960</v>
      </c>
      <c r="BG2561" s="2" t="s">
        <v>115</v>
      </c>
      <c r="BH2561" s="2" t="s">
        <v>148</v>
      </c>
      <c r="BI2561" s="323">
        <v>45839</v>
      </c>
      <c r="BJ2561" s="323">
        <v>45930</v>
      </c>
      <c r="BK2561" s="324">
        <v>2208</v>
      </c>
      <c r="BL2561" s="325">
        <v>115.22</v>
      </c>
      <c r="BM2561" s="274">
        <f t="shared" si="710"/>
        <v>0.99045000000000005</v>
      </c>
      <c r="BN2561" s="326">
        <f t="shared" si="717"/>
        <v>116.3309606744409</v>
      </c>
      <c r="BO2561" s="296" t="str">
        <f t="shared" si="718"/>
        <v/>
      </c>
      <c r="BP2561" t="str">
        <f t="shared" si="711"/>
        <v/>
      </c>
      <c r="BR2561" s="332">
        <v>44929</v>
      </c>
      <c r="BS2561" s="2" t="s">
        <v>108</v>
      </c>
      <c r="BT2561" s="2" t="s">
        <v>158</v>
      </c>
      <c r="BU2561" s="323">
        <v>48580</v>
      </c>
      <c r="BV2561" s="323">
        <v>48944</v>
      </c>
      <c r="BW2561" s="324">
        <v>8760</v>
      </c>
      <c r="BX2561" s="325">
        <v>122.45</v>
      </c>
      <c r="BY2561" s="274">
        <f t="shared" si="712"/>
        <v>0.99614999999999998</v>
      </c>
      <c r="BZ2561" s="326">
        <f t="shared" si="719"/>
        <v>122.92325452994028</v>
      </c>
      <c r="CA2561" s="296" t="str">
        <f t="shared" si="720"/>
        <v/>
      </c>
    </row>
    <row r="2562" spans="34:79" x14ac:dyDescent="0.25">
      <c r="AH2562" s="332">
        <v>44566</v>
      </c>
      <c r="AI2562" s="2" t="s">
        <v>108</v>
      </c>
      <c r="AJ2562" s="2" t="s">
        <v>110</v>
      </c>
      <c r="AK2562" s="323">
        <v>44927</v>
      </c>
      <c r="AL2562" s="323">
        <v>45291</v>
      </c>
      <c r="AM2562" s="324">
        <v>8760</v>
      </c>
      <c r="AN2562" s="325">
        <v>134.69999999999999</v>
      </c>
      <c r="AO2562" s="274">
        <f t="shared" si="707"/>
        <v>1.0401800000000001</v>
      </c>
      <c r="AP2562" s="326">
        <f t="shared" si="713"/>
        <v>129.49681785844754</v>
      </c>
      <c r="AQ2562" s="296" t="str">
        <f t="shared" si="714"/>
        <v/>
      </c>
      <c r="AS2562" s="332">
        <v>44600</v>
      </c>
      <c r="AT2562" s="2" t="s">
        <v>115</v>
      </c>
      <c r="AU2562" s="2" t="s">
        <v>140</v>
      </c>
      <c r="AV2562" s="323">
        <v>45566</v>
      </c>
      <c r="AW2562" s="323">
        <v>45657</v>
      </c>
      <c r="AX2562" s="324">
        <v>2209</v>
      </c>
      <c r="AY2562" s="325">
        <v>104.91</v>
      </c>
      <c r="AZ2562" s="274">
        <f t="shared" si="708"/>
        <v>1.0461100000000001</v>
      </c>
      <c r="BA2562" s="326">
        <f t="shared" si="715"/>
        <v>100.28582080278363</v>
      </c>
      <c r="BB2562" s="296" t="str">
        <f t="shared" si="716"/>
        <v/>
      </c>
      <c r="BC2562" t="str">
        <f t="shared" si="709"/>
        <v/>
      </c>
      <c r="BF2562" s="332">
        <v>44960</v>
      </c>
      <c r="BG2562" s="2" t="s">
        <v>115</v>
      </c>
      <c r="BH2562" s="2" t="s">
        <v>152</v>
      </c>
      <c r="BI2562" s="323">
        <v>45931</v>
      </c>
      <c r="BJ2562" s="323">
        <v>46022</v>
      </c>
      <c r="BK2562" s="324">
        <v>2209</v>
      </c>
      <c r="BL2562" s="325">
        <v>152.19999999999999</v>
      </c>
      <c r="BM2562" s="274">
        <f t="shared" si="710"/>
        <v>0.99045000000000005</v>
      </c>
      <c r="BN2562" s="326">
        <f t="shared" si="717"/>
        <v>153.66752486243624</v>
      </c>
      <c r="BO2562" s="296" t="str">
        <f t="shared" si="718"/>
        <v/>
      </c>
      <c r="BP2562" t="str">
        <f t="shared" si="711"/>
        <v/>
      </c>
      <c r="BR2562" s="332">
        <v>44928</v>
      </c>
      <c r="BS2562" s="2" t="s">
        <v>108</v>
      </c>
      <c r="BT2562" s="2" t="s">
        <v>111</v>
      </c>
      <c r="BU2562" s="323">
        <v>45292</v>
      </c>
      <c r="BV2562" s="323">
        <v>45657</v>
      </c>
      <c r="BW2562" s="324">
        <v>8784</v>
      </c>
      <c r="BX2562" s="325">
        <v>214.27</v>
      </c>
      <c r="BY2562" s="274">
        <f t="shared" si="712"/>
        <v>0.99614999999999998</v>
      </c>
      <c r="BZ2562" s="326">
        <f t="shared" si="719"/>
        <v>215.09812779199922</v>
      </c>
      <c r="CA2562" s="296">
        <f t="shared" si="720"/>
        <v>215.09812779199922</v>
      </c>
    </row>
    <row r="2563" spans="34:79" x14ac:dyDescent="0.25">
      <c r="AH2563" s="332">
        <v>44566</v>
      </c>
      <c r="AI2563" s="2" t="s">
        <v>108</v>
      </c>
      <c r="AJ2563" s="2" t="s">
        <v>111</v>
      </c>
      <c r="AK2563" s="323">
        <v>45292</v>
      </c>
      <c r="AL2563" s="323">
        <v>45657</v>
      </c>
      <c r="AM2563" s="324">
        <v>8784</v>
      </c>
      <c r="AN2563" s="325">
        <v>96.34</v>
      </c>
      <c r="AO2563" s="274">
        <f t="shared" si="707"/>
        <v>1.0401800000000001</v>
      </c>
      <c r="AP2563" s="326">
        <f t="shared" si="713"/>
        <v>92.618585244861464</v>
      </c>
      <c r="AQ2563" s="296">
        <f t="shared" si="714"/>
        <v>92.618585244861464</v>
      </c>
      <c r="AS2563" s="332">
        <v>44599</v>
      </c>
      <c r="AT2563" s="2" t="s">
        <v>115</v>
      </c>
      <c r="AU2563" s="2" t="s">
        <v>201</v>
      </c>
      <c r="AV2563" s="323">
        <v>44652</v>
      </c>
      <c r="AW2563" s="323">
        <v>44742</v>
      </c>
      <c r="AX2563" s="324">
        <v>2184</v>
      </c>
      <c r="AY2563" s="325">
        <v>176.5</v>
      </c>
      <c r="AZ2563" s="274">
        <f t="shared" si="708"/>
        <v>1.0461100000000001</v>
      </c>
      <c r="BA2563" s="326">
        <f t="shared" si="715"/>
        <v>168.72030665991147</v>
      </c>
      <c r="BB2563" s="296" t="str">
        <f t="shared" si="716"/>
        <v/>
      </c>
      <c r="BC2563" t="str">
        <f t="shared" si="709"/>
        <v/>
      </c>
      <c r="BF2563" s="332">
        <v>44959</v>
      </c>
      <c r="BG2563" s="2" t="s">
        <v>115</v>
      </c>
      <c r="BH2563" s="2" t="s">
        <v>134</v>
      </c>
      <c r="BI2563" s="323">
        <v>45017</v>
      </c>
      <c r="BJ2563" s="323">
        <v>45107</v>
      </c>
      <c r="BK2563" s="324">
        <v>2184</v>
      </c>
      <c r="BL2563" s="325">
        <v>143.06</v>
      </c>
      <c r="BM2563" s="274">
        <f t="shared" si="710"/>
        <v>0.99045000000000005</v>
      </c>
      <c r="BN2563" s="326">
        <f t="shared" si="717"/>
        <v>144.43939623403503</v>
      </c>
      <c r="BO2563" s="296" t="str">
        <f t="shared" si="718"/>
        <v/>
      </c>
      <c r="BP2563" t="str">
        <f t="shared" si="711"/>
        <v/>
      </c>
      <c r="BR2563" s="332">
        <v>44928</v>
      </c>
      <c r="BS2563" s="2" t="s">
        <v>108</v>
      </c>
      <c r="BT2563" s="2" t="s">
        <v>135</v>
      </c>
      <c r="BU2563" s="323">
        <v>45658</v>
      </c>
      <c r="BV2563" s="323">
        <v>46022</v>
      </c>
      <c r="BW2563" s="324">
        <v>8760</v>
      </c>
      <c r="BX2563" s="325">
        <v>160.33000000000001</v>
      </c>
      <c r="BY2563" s="274">
        <f t="shared" si="712"/>
        <v>0.99614999999999998</v>
      </c>
      <c r="BZ2563" s="326">
        <f t="shared" si="719"/>
        <v>160.94965617627869</v>
      </c>
      <c r="CA2563" s="296" t="str">
        <f t="shared" si="720"/>
        <v/>
      </c>
    </row>
    <row r="2564" spans="34:79" x14ac:dyDescent="0.25">
      <c r="AH2564" s="332">
        <v>44566</v>
      </c>
      <c r="AI2564" s="2" t="s">
        <v>108</v>
      </c>
      <c r="AJ2564" s="2" t="s">
        <v>135</v>
      </c>
      <c r="AK2564" s="323">
        <v>45658</v>
      </c>
      <c r="AL2564" s="323">
        <v>46022</v>
      </c>
      <c r="AM2564" s="324">
        <v>8760</v>
      </c>
      <c r="AN2564" s="325">
        <v>91.25</v>
      </c>
      <c r="AO2564" s="274">
        <f t="shared" si="707"/>
        <v>1.0401800000000001</v>
      </c>
      <c r="AP2564" s="326">
        <f t="shared" si="713"/>
        <v>87.725201407448708</v>
      </c>
      <c r="AQ2564" s="296" t="str">
        <f t="shared" si="714"/>
        <v/>
      </c>
      <c r="AS2564" s="332">
        <v>44599</v>
      </c>
      <c r="AT2564" s="2" t="s">
        <v>115</v>
      </c>
      <c r="AU2564" s="2" t="s">
        <v>200</v>
      </c>
      <c r="AV2564" s="323">
        <v>44743</v>
      </c>
      <c r="AW2564" s="323">
        <v>44834</v>
      </c>
      <c r="AX2564" s="324">
        <v>2208</v>
      </c>
      <c r="AY2564" s="325">
        <v>186</v>
      </c>
      <c r="AZ2564" s="274">
        <f t="shared" si="708"/>
        <v>1.0461100000000001</v>
      </c>
      <c r="BA2564" s="326">
        <f t="shared" si="715"/>
        <v>177.80156962460924</v>
      </c>
      <c r="BB2564" s="296" t="str">
        <f t="shared" si="716"/>
        <v/>
      </c>
      <c r="BC2564" t="str">
        <f t="shared" si="709"/>
        <v/>
      </c>
      <c r="BF2564" s="332">
        <v>44959</v>
      </c>
      <c r="BG2564" s="2" t="s">
        <v>115</v>
      </c>
      <c r="BH2564" s="2" t="s">
        <v>137</v>
      </c>
      <c r="BI2564" s="323">
        <v>45108</v>
      </c>
      <c r="BJ2564" s="323">
        <v>45199</v>
      </c>
      <c r="BK2564" s="324">
        <v>2208</v>
      </c>
      <c r="BL2564" s="325">
        <v>162.71</v>
      </c>
      <c r="BM2564" s="274">
        <f t="shared" si="710"/>
        <v>0.99045000000000005</v>
      </c>
      <c r="BN2564" s="326">
        <f t="shared" si="717"/>
        <v>164.2788631430158</v>
      </c>
      <c r="BO2564" s="296" t="str">
        <f t="shared" si="718"/>
        <v/>
      </c>
      <c r="BP2564" t="str">
        <f t="shared" si="711"/>
        <v/>
      </c>
      <c r="BR2564" s="332">
        <v>44928</v>
      </c>
      <c r="BS2564" s="2" t="s">
        <v>108</v>
      </c>
      <c r="BT2564" s="2" t="s">
        <v>138</v>
      </c>
      <c r="BU2564" s="323">
        <v>46023</v>
      </c>
      <c r="BV2564" s="323">
        <v>46387</v>
      </c>
      <c r="BW2564" s="324">
        <v>8760</v>
      </c>
      <c r="BX2564" s="325">
        <v>132</v>
      </c>
      <c r="BY2564" s="274">
        <f t="shared" si="712"/>
        <v>0.99614999999999998</v>
      </c>
      <c r="BZ2564" s="326">
        <f t="shared" si="719"/>
        <v>132.51016413190786</v>
      </c>
      <c r="CA2564" s="296" t="str">
        <f t="shared" si="720"/>
        <v/>
      </c>
    </row>
    <row r="2565" spans="34:79" x14ac:dyDescent="0.25">
      <c r="AH2565" s="332">
        <v>44566</v>
      </c>
      <c r="AI2565" s="2" t="s">
        <v>108</v>
      </c>
      <c r="AJ2565" s="2" t="s">
        <v>138</v>
      </c>
      <c r="AK2565" s="323">
        <v>46023</v>
      </c>
      <c r="AL2565" s="323">
        <v>46387</v>
      </c>
      <c r="AM2565" s="324">
        <v>8760</v>
      </c>
      <c r="AN2565" s="325">
        <v>88.65</v>
      </c>
      <c r="AO2565" s="274">
        <f t="shared" si="707"/>
        <v>1.0401800000000001</v>
      </c>
      <c r="AP2565" s="326">
        <f t="shared" si="713"/>
        <v>85.225634024880307</v>
      </c>
      <c r="AQ2565" s="296" t="str">
        <f t="shared" si="714"/>
        <v/>
      </c>
      <c r="AS2565" s="332">
        <v>44599</v>
      </c>
      <c r="AT2565" s="2" t="s">
        <v>115</v>
      </c>
      <c r="AU2565" s="2" t="s">
        <v>186</v>
      </c>
      <c r="AV2565" s="323">
        <v>44835</v>
      </c>
      <c r="AW2565" s="323">
        <v>44926</v>
      </c>
      <c r="AX2565" s="324">
        <v>2209</v>
      </c>
      <c r="AY2565" s="325">
        <v>198.43</v>
      </c>
      <c r="AZ2565" s="274">
        <f t="shared" si="708"/>
        <v>1.0461100000000001</v>
      </c>
      <c r="BA2565" s="326">
        <f t="shared" si="715"/>
        <v>189.6836852721033</v>
      </c>
      <c r="BB2565" s="296" t="str">
        <f t="shared" si="716"/>
        <v/>
      </c>
      <c r="BC2565" t="str">
        <f t="shared" si="709"/>
        <v/>
      </c>
      <c r="BF2565" s="332">
        <v>44959</v>
      </c>
      <c r="BG2565" s="2" t="s">
        <v>115</v>
      </c>
      <c r="BH2565" s="2" t="s">
        <v>116</v>
      </c>
      <c r="BI2565" s="323">
        <v>45200</v>
      </c>
      <c r="BJ2565" s="323">
        <v>45291</v>
      </c>
      <c r="BK2565" s="324">
        <v>2209</v>
      </c>
      <c r="BL2565" s="325">
        <v>192.48</v>
      </c>
      <c r="BM2565" s="274">
        <f t="shared" si="710"/>
        <v>0.99045000000000005</v>
      </c>
      <c r="BN2565" s="326">
        <f t="shared" si="717"/>
        <v>194.33590792064211</v>
      </c>
      <c r="BO2565" s="296">
        <f t="shared" si="718"/>
        <v>194.33590792064211</v>
      </c>
      <c r="BP2565">
        <f t="shared" si="711"/>
        <v>1</v>
      </c>
      <c r="BR2565" s="332">
        <v>44928</v>
      </c>
      <c r="BS2565" s="2" t="s">
        <v>108</v>
      </c>
      <c r="BT2565" s="2" t="s">
        <v>141</v>
      </c>
      <c r="BU2565" s="323">
        <v>46388</v>
      </c>
      <c r="BV2565" s="323">
        <v>46752</v>
      </c>
      <c r="BW2565" s="324">
        <v>8760</v>
      </c>
      <c r="BX2565" s="325">
        <v>126.33</v>
      </c>
      <c r="BY2565" s="274">
        <f t="shared" si="712"/>
        <v>0.99614999999999998</v>
      </c>
      <c r="BZ2565" s="326">
        <f t="shared" si="719"/>
        <v>126.81825026351453</v>
      </c>
      <c r="CA2565" s="296" t="str">
        <f t="shared" si="720"/>
        <v/>
      </c>
    </row>
    <row r="2566" spans="34:79" x14ac:dyDescent="0.25">
      <c r="AH2566" s="332">
        <v>44566</v>
      </c>
      <c r="AI2566" s="2" t="s">
        <v>108</v>
      </c>
      <c r="AJ2566" s="2" t="s">
        <v>141</v>
      </c>
      <c r="AK2566" s="323">
        <v>46388</v>
      </c>
      <c r="AL2566" s="323">
        <v>46752</v>
      </c>
      <c r="AM2566" s="324">
        <v>8760</v>
      </c>
      <c r="AN2566" s="325">
        <v>86.55</v>
      </c>
      <c r="AO2566" s="274">
        <f t="shared" si="707"/>
        <v>1.0401800000000001</v>
      </c>
      <c r="AP2566" s="326">
        <f t="shared" si="713"/>
        <v>83.206752677421207</v>
      </c>
      <c r="AQ2566" s="296" t="str">
        <f t="shared" si="714"/>
        <v/>
      </c>
      <c r="AS2566" s="332">
        <v>44599</v>
      </c>
      <c r="AT2566" s="2" t="s">
        <v>115</v>
      </c>
      <c r="AU2566" s="2" t="s">
        <v>110</v>
      </c>
      <c r="AV2566" s="323">
        <v>44927</v>
      </c>
      <c r="AW2566" s="323">
        <v>45016</v>
      </c>
      <c r="AX2566" s="324">
        <v>2159</v>
      </c>
      <c r="AY2566" s="325">
        <v>194.2</v>
      </c>
      <c r="AZ2566" s="274">
        <f t="shared" si="708"/>
        <v>1.0461100000000001</v>
      </c>
      <c r="BA2566" s="326">
        <f t="shared" si="715"/>
        <v>185.64013344676943</v>
      </c>
      <c r="BB2566" s="296" t="str">
        <f t="shared" si="716"/>
        <v/>
      </c>
      <c r="BC2566" t="str">
        <f t="shared" si="709"/>
        <v/>
      </c>
      <c r="BF2566" s="332">
        <v>44959</v>
      </c>
      <c r="BG2566" s="2" t="s">
        <v>115</v>
      </c>
      <c r="BH2566" s="2" t="s">
        <v>111</v>
      </c>
      <c r="BI2566" s="323">
        <v>45292</v>
      </c>
      <c r="BJ2566" s="323">
        <v>45382</v>
      </c>
      <c r="BK2566" s="324">
        <v>2183</v>
      </c>
      <c r="BL2566" s="325">
        <v>199.23</v>
      </c>
      <c r="BM2566" s="274">
        <f t="shared" si="710"/>
        <v>0.99045000000000005</v>
      </c>
      <c r="BN2566" s="326">
        <f t="shared" si="717"/>
        <v>201.15099197334544</v>
      </c>
      <c r="BO2566" s="296">
        <f t="shared" si="718"/>
        <v>201.15099197334544</v>
      </c>
      <c r="BP2566">
        <f t="shared" si="711"/>
        <v>1</v>
      </c>
      <c r="BR2566" s="332">
        <v>44928</v>
      </c>
      <c r="BS2566" s="2" t="s">
        <v>108</v>
      </c>
      <c r="BT2566" s="2" t="s">
        <v>143</v>
      </c>
      <c r="BU2566" s="323">
        <v>46753</v>
      </c>
      <c r="BV2566" s="323">
        <v>47118</v>
      </c>
      <c r="BW2566" s="324">
        <v>8784</v>
      </c>
      <c r="BX2566" s="325">
        <v>116.83</v>
      </c>
      <c r="BY2566" s="274">
        <f t="shared" si="712"/>
        <v>0.99614999999999998</v>
      </c>
      <c r="BZ2566" s="326">
        <f t="shared" si="719"/>
        <v>117.28153390553632</v>
      </c>
      <c r="CA2566" s="296" t="str">
        <f t="shared" si="720"/>
        <v/>
      </c>
    </row>
    <row r="2567" spans="34:79" x14ac:dyDescent="0.25">
      <c r="AH2567" s="332">
        <v>44566</v>
      </c>
      <c r="AI2567" s="2" t="s">
        <v>108</v>
      </c>
      <c r="AJ2567" s="2" t="s">
        <v>143</v>
      </c>
      <c r="AK2567" s="323">
        <v>46753</v>
      </c>
      <c r="AL2567" s="323">
        <v>47118</v>
      </c>
      <c r="AM2567" s="324">
        <v>8784</v>
      </c>
      <c r="AN2567" s="325">
        <v>86.15</v>
      </c>
      <c r="AO2567" s="274">
        <f t="shared" si="707"/>
        <v>1.0401800000000001</v>
      </c>
      <c r="AP2567" s="326">
        <f t="shared" si="713"/>
        <v>82.822203849333761</v>
      </c>
      <c r="AQ2567" s="296" t="str">
        <f t="shared" si="714"/>
        <v/>
      </c>
      <c r="AS2567" s="332">
        <v>44599</v>
      </c>
      <c r="AT2567" s="2" t="s">
        <v>115</v>
      </c>
      <c r="AU2567" s="2" t="s">
        <v>134</v>
      </c>
      <c r="AV2567" s="323">
        <v>45017</v>
      </c>
      <c r="AW2567" s="323">
        <v>45107</v>
      </c>
      <c r="AX2567" s="324">
        <v>2184</v>
      </c>
      <c r="AY2567" s="325">
        <v>115.46</v>
      </c>
      <c r="AZ2567" s="274">
        <f t="shared" si="708"/>
        <v>1.0461100000000001</v>
      </c>
      <c r="BA2567" s="326">
        <f t="shared" si="715"/>
        <v>110.37080230568485</v>
      </c>
      <c r="BB2567" s="296" t="str">
        <f t="shared" si="716"/>
        <v/>
      </c>
      <c r="BC2567" t="str">
        <f t="shared" si="709"/>
        <v/>
      </c>
      <c r="BF2567" s="332">
        <v>44959</v>
      </c>
      <c r="BG2567" s="2" t="s">
        <v>115</v>
      </c>
      <c r="BH2567" s="2" t="s">
        <v>117</v>
      </c>
      <c r="BI2567" s="323">
        <v>45383</v>
      </c>
      <c r="BJ2567" s="323">
        <v>45473</v>
      </c>
      <c r="BK2567" s="324">
        <v>2184</v>
      </c>
      <c r="BL2567" s="325">
        <v>157.19</v>
      </c>
      <c r="BM2567" s="274">
        <f t="shared" si="710"/>
        <v>0.99045000000000005</v>
      </c>
      <c r="BN2567" s="326">
        <f t="shared" si="717"/>
        <v>158.70563885102729</v>
      </c>
      <c r="BO2567" s="296">
        <f t="shared" si="718"/>
        <v>158.70563885102729</v>
      </c>
      <c r="BP2567">
        <f t="shared" si="711"/>
        <v>1</v>
      </c>
      <c r="BR2567" s="332">
        <v>44928</v>
      </c>
      <c r="BS2567" s="2" t="s">
        <v>108</v>
      </c>
      <c r="BT2567" s="2" t="s">
        <v>146</v>
      </c>
      <c r="BU2567" s="323">
        <v>47119</v>
      </c>
      <c r="BV2567" s="323">
        <v>47483</v>
      </c>
      <c r="BW2567" s="324">
        <v>8760</v>
      </c>
      <c r="BX2567" s="325">
        <v>114.17</v>
      </c>
      <c r="BY2567" s="274">
        <f t="shared" si="712"/>
        <v>0.99614999999999998</v>
      </c>
      <c r="BZ2567" s="326">
        <f t="shared" si="719"/>
        <v>114.61125332530241</v>
      </c>
      <c r="CA2567" s="296" t="str">
        <f t="shared" si="720"/>
        <v/>
      </c>
    </row>
    <row r="2568" spans="34:79" x14ac:dyDescent="0.25">
      <c r="AH2568" s="332">
        <v>44566</v>
      </c>
      <c r="AI2568" s="2" t="s">
        <v>108</v>
      </c>
      <c r="AJ2568" s="2" t="s">
        <v>146</v>
      </c>
      <c r="AK2568" s="323">
        <v>47119</v>
      </c>
      <c r="AL2568" s="323">
        <v>47483</v>
      </c>
      <c r="AM2568" s="324">
        <v>8760</v>
      </c>
      <c r="AN2568" s="325">
        <v>85.68</v>
      </c>
      <c r="AO2568" s="274">
        <f t="shared" si="707"/>
        <v>1.0401800000000001</v>
      </c>
      <c r="AP2568" s="326">
        <f t="shared" si="713"/>
        <v>82.370358976331019</v>
      </c>
      <c r="AQ2568" s="296" t="str">
        <f t="shared" si="714"/>
        <v/>
      </c>
      <c r="AS2568" s="332">
        <v>44599</v>
      </c>
      <c r="AT2568" s="2" t="s">
        <v>115</v>
      </c>
      <c r="AU2568" s="2" t="s">
        <v>137</v>
      </c>
      <c r="AV2568" s="323">
        <v>45108</v>
      </c>
      <c r="AW2568" s="323">
        <v>45199</v>
      </c>
      <c r="AX2568" s="324">
        <v>2208</v>
      </c>
      <c r="AY2568" s="325">
        <v>115.58</v>
      </c>
      <c r="AZ2568" s="274">
        <f t="shared" si="708"/>
        <v>1.0461100000000001</v>
      </c>
      <c r="BA2568" s="326">
        <f t="shared" si="715"/>
        <v>110.48551299576525</v>
      </c>
      <c r="BB2568" s="296" t="str">
        <f t="shared" si="716"/>
        <v/>
      </c>
      <c r="BC2568" t="str">
        <f t="shared" si="709"/>
        <v/>
      </c>
      <c r="BF2568" s="332">
        <v>44959</v>
      </c>
      <c r="BG2568" s="2" t="s">
        <v>115</v>
      </c>
      <c r="BH2568" s="2" t="s">
        <v>118</v>
      </c>
      <c r="BI2568" s="323">
        <v>45474</v>
      </c>
      <c r="BJ2568" s="323">
        <v>45565</v>
      </c>
      <c r="BK2568" s="324">
        <v>2208</v>
      </c>
      <c r="BL2568" s="325">
        <v>157.5</v>
      </c>
      <c r="BM2568" s="274">
        <f t="shared" si="710"/>
        <v>0.99045000000000005</v>
      </c>
      <c r="BN2568" s="326">
        <f t="shared" si="717"/>
        <v>159.01862789641072</v>
      </c>
      <c r="BO2568" s="296">
        <f t="shared" si="718"/>
        <v>159.01862789641072</v>
      </c>
      <c r="BP2568">
        <f t="shared" si="711"/>
        <v>1</v>
      </c>
      <c r="BR2568" s="332">
        <v>44928</v>
      </c>
      <c r="BS2568" s="2" t="s">
        <v>108</v>
      </c>
      <c r="BT2568" s="2" t="s">
        <v>149</v>
      </c>
      <c r="BU2568" s="323">
        <v>47484</v>
      </c>
      <c r="BV2568" s="323">
        <v>47848</v>
      </c>
      <c r="BW2568" s="324">
        <v>8760</v>
      </c>
      <c r="BX2568" s="325">
        <v>113.02</v>
      </c>
      <c r="BY2568" s="274">
        <f t="shared" si="712"/>
        <v>0.99614999999999998</v>
      </c>
      <c r="BZ2568" s="326">
        <f t="shared" si="719"/>
        <v>113.45680871354716</v>
      </c>
      <c r="CA2568" s="296" t="str">
        <f t="shared" si="720"/>
        <v/>
      </c>
    </row>
    <row r="2569" spans="34:79" x14ac:dyDescent="0.25">
      <c r="AH2569" s="332">
        <v>44566</v>
      </c>
      <c r="AI2569" s="2" t="s">
        <v>108</v>
      </c>
      <c r="AJ2569" s="2" t="s">
        <v>149</v>
      </c>
      <c r="AK2569" s="323">
        <v>47484</v>
      </c>
      <c r="AL2569" s="323">
        <v>47848</v>
      </c>
      <c r="AM2569" s="324">
        <v>8760</v>
      </c>
      <c r="AN2569" s="325">
        <v>84.87</v>
      </c>
      <c r="AO2569" s="274">
        <f t="shared" si="707"/>
        <v>1.0401800000000001</v>
      </c>
      <c r="AP2569" s="326">
        <f t="shared" si="713"/>
        <v>81.591647599453935</v>
      </c>
      <c r="AQ2569" s="296" t="str">
        <f t="shared" si="714"/>
        <v/>
      </c>
      <c r="AS2569" s="332">
        <v>44599</v>
      </c>
      <c r="AT2569" s="2" t="s">
        <v>115</v>
      </c>
      <c r="AU2569" s="2" t="s">
        <v>116</v>
      </c>
      <c r="AV2569" s="323">
        <v>45200</v>
      </c>
      <c r="AW2569" s="323">
        <v>45291</v>
      </c>
      <c r="AX2569" s="324">
        <v>2209</v>
      </c>
      <c r="AY2569" s="325">
        <v>137.29</v>
      </c>
      <c r="AZ2569" s="274">
        <f t="shared" si="708"/>
        <v>1.0461100000000001</v>
      </c>
      <c r="BA2569" s="326">
        <f t="shared" si="715"/>
        <v>131.23858867614302</v>
      </c>
      <c r="BB2569" s="296" t="str">
        <f t="shared" si="716"/>
        <v/>
      </c>
      <c r="BC2569">
        <f t="shared" si="709"/>
        <v>1</v>
      </c>
      <c r="BF2569" s="332">
        <v>44959</v>
      </c>
      <c r="BG2569" s="2" t="s">
        <v>115</v>
      </c>
      <c r="BH2569" s="2" t="s">
        <v>140</v>
      </c>
      <c r="BI2569" s="323">
        <v>45566</v>
      </c>
      <c r="BJ2569" s="323">
        <v>45657</v>
      </c>
      <c r="BK2569" s="324">
        <v>2209</v>
      </c>
      <c r="BL2569" s="325">
        <v>202.03</v>
      </c>
      <c r="BM2569" s="274">
        <f t="shared" si="710"/>
        <v>0.99045000000000005</v>
      </c>
      <c r="BN2569" s="326">
        <f t="shared" si="717"/>
        <v>203.97798980261496</v>
      </c>
      <c r="BO2569" s="296" t="str">
        <f t="shared" si="718"/>
        <v/>
      </c>
      <c r="BP2569" t="str">
        <f t="shared" si="711"/>
        <v/>
      </c>
      <c r="BR2569" s="332">
        <v>44928</v>
      </c>
      <c r="BS2569" s="2" t="s">
        <v>108</v>
      </c>
      <c r="BT2569" s="2" t="s">
        <v>153</v>
      </c>
      <c r="BU2569" s="323">
        <v>47849</v>
      </c>
      <c r="BV2569" s="323">
        <v>48213</v>
      </c>
      <c r="BW2569" s="324">
        <v>8760</v>
      </c>
      <c r="BX2569" s="325">
        <v>112.39</v>
      </c>
      <c r="BY2569" s="274">
        <f t="shared" si="712"/>
        <v>0.99614999999999998</v>
      </c>
      <c r="BZ2569" s="326">
        <f t="shared" si="719"/>
        <v>112.82437383928124</v>
      </c>
      <c r="CA2569" s="296" t="str">
        <f t="shared" si="720"/>
        <v/>
      </c>
    </row>
    <row r="2570" spans="34:79" x14ac:dyDescent="0.25">
      <c r="AH2570" s="332">
        <v>44566</v>
      </c>
      <c r="AI2570" s="2" t="s">
        <v>108</v>
      </c>
      <c r="AJ2570" s="2" t="s">
        <v>153</v>
      </c>
      <c r="AK2570" s="323">
        <v>47849</v>
      </c>
      <c r="AL2570" s="323">
        <v>48213</v>
      </c>
      <c r="AM2570" s="324">
        <v>8760</v>
      </c>
      <c r="AN2570" s="325">
        <v>84.01</v>
      </c>
      <c r="AO2570" s="274">
        <f t="shared" si="707"/>
        <v>1.0401800000000001</v>
      </c>
      <c r="AP2570" s="326">
        <f t="shared" si="713"/>
        <v>80.764867619065924</v>
      </c>
      <c r="AQ2570" s="296" t="str">
        <f t="shared" si="714"/>
        <v/>
      </c>
      <c r="AS2570" s="332">
        <v>44599</v>
      </c>
      <c r="AT2570" s="2" t="s">
        <v>115</v>
      </c>
      <c r="AU2570" s="2" t="s">
        <v>111</v>
      </c>
      <c r="AV2570" s="323">
        <v>45292</v>
      </c>
      <c r="AW2570" s="323">
        <v>45382</v>
      </c>
      <c r="AX2570" s="324">
        <v>2183</v>
      </c>
      <c r="AY2570" s="325">
        <v>142.5</v>
      </c>
      <c r="AZ2570" s="274">
        <f t="shared" si="708"/>
        <v>1.0461100000000001</v>
      </c>
      <c r="BA2570" s="326">
        <f t="shared" si="715"/>
        <v>136.21894447046677</v>
      </c>
      <c r="BB2570" s="296" t="str">
        <f t="shared" si="716"/>
        <v/>
      </c>
      <c r="BC2570">
        <f t="shared" si="709"/>
        <v>1</v>
      </c>
      <c r="BF2570" s="332">
        <v>44959</v>
      </c>
      <c r="BG2570" s="2" t="s">
        <v>115</v>
      </c>
      <c r="BH2570" s="2" t="s">
        <v>135</v>
      </c>
      <c r="BI2570" s="323">
        <v>45658</v>
      </c>
      <c r="BJ2570" s="323">
        <v>45747</v>
      </c>
      <c r="BK2570" s="324">
        <v>2159</v>
      </c>
      <c r="BL2570" s="325">
        <v>189.22</v>
      </c>
      <c r="BM2570" s="274">
        <f t="shared" si="710"/>
        <v>0.99045000000000005</v>
      </c>
      <c r="BN2570" s="326">
        <f t="shared" si="717"/>
        <v>191.04447473370689</v>
      </c>
      <c r="BO2570" s="296" t="str">
        <f t="shared" si="718"/>
        <v/>
      </c>
      <c r="BP2570" t="str">
        <f t="shared" si="711"/>
        <v/>
      </c>
      <c r="BR2570" s="332">
        <v>44928</v>
      </c>
      <c r="BS2570" s="2" t="s">
        <v>108</v>
      </c>
      <c r="BT2570" s="2" t="s">
        <v>155</v>
      </c>
      <c r="BU2570" s="323">
        <v>48214</v>
      </c>
      <c r="BV2570" s="323">
        <v>48579</v>
      </c>
      <c r="BW2570" s="324">
        <v>8784</v>
      </c>
      <c r="BX2570" s="325">
        <v>111.77</v>
      </c>
      <c r="BY2570" s="274">
        <f t="shared" si="712"/>
        <v>0.99614999999999998</v>
      </c>
      <c r="BZ2570" s="326">
        <f t="shared" si="719"/>
        <v>112.20197761381318</v>
      </c>
      <c r="CA2570" s="296" t="str">
        <f t="shared" si="720"/>
        <v/>
      </c>
    </row>
    <row r="2571" spans="34:79" x14ac:dyDescent="0.25">
      <c r="AH2571" s="332">
        <v>44566</v>
      </c>
      <c r="AI2571" s="2" t="s">
        <v>108</v>
      </c>
      <c r="AJ2571" s="2" t="s">
        <v>155</v>
      </c>
      <c r="AK2571" s="323">
        <v>48214</v>
      </c>
      <c r="AL2571" s="323">
        <v>48579</v>
      </c>
      <c r="AM2571" s="324">
        <v>8784</v>
      </c>
      <c r="AN2571" s="325">
        <v>83.23</v>
      </c>
      <c r="AO2571" s="274">
        <f t="shared" si="707"/>
        <v>1.0401800000000001</v>
      </c>
      <c r="AP2571" s="326">
        <f t="shared" si="713"/>
        <v>80.0149974042954</v>
      </c>
      <c r="AQ2571" s="296" t="str">
        <f t="shared" si="714"/>
        <v/>
      </c>
      <c r="AS2571" s="332">
        <v>44599</v>
      </c>
      <c r="AT2571" s="2" t="s">
        <v>115</v>
      </c>
      <c r="AU2571" s="2" t="s">
        <v>117</v>
      </c>
      <c r="AV2571" s="323">
        <v>45383</v>
      </c>
      <c r="AW2571" s="323">
        <v>45473</v>
      </c>
      <c r="AX2571" s="324">
        <v>2184</v>
      </c>
      <c r="AY2571" s="325">
        <v>87.98</v>
      </c>
      <c r="AZ2571" s="274">
        <f t="shared" si="708"/>
        <v>1.0461100000000001</v>
      </c>
      <c r="BA2571" s="326">
        <f t="shared" si="715"/>
        <v>84.102054277274846</v>
      </c>
      <c r="BB2571" s="296" t="str">
        <f t="shared" si="716"/>
        <v/>
      </c>
      <c r="BC2571">
        <f t="shared" si="709"/>
        <v>1</v>
      </c>
      <c r="BF2571" s="332">
        <v>44959</v>
      </c>
      <c r="BG2571" s="2" t="s">
        <v>115</v>
      </c>
      <c r="BH2571" s="2" t="s">
        <v>145</v>
      </c>
      <c r="BI2571" s="323">
        <v>45748</v>
      </c>
      <c r="BJ2571" s="323">
        <v>45838</v>
      </c>
      <c r="BK2571" s="324">
        <v>2184</v>
      </c>
      <c r="BL2571" s="325">
        <v>116.68</v>
      </c>
      <c r="BM2571" s="274">
        <f t="shared" si="710"/>
        <v>0.99045000000000005</v>
      </c>
      <c r="BN2571" s="326">
        <f t="shared" si="717"/>
        <v>117.80503811398859</v>
      </c>
      <c r="BO2571" s="296" t="str">
        <f t="shared" si="718"/>
        <v/>
      </c>
      <c r="BP2571" t="str">
        <f t="shared" si="711"/>
        <v/>
      </c>
      <c r="BR2571" s="332">
        <v>44928</v>
      </c>
      <c r="BS2571" s="2" t="s">
        <v>108</v>
      </c>
      <c r="BT2571" s="2" t="s">
        <v>158</v>
      </c>
      <c r="BU2571" s="323">
        <v>48580</v>
      </c>
      <c r="BV2571" s="323">
        <v>48944</v>
      </c>
      <c r="BW2571" s="324">
        <v>8760</v>
      </c>
      <c r="BX2571" s="325">
        <v>115.63</v>
      </c>
      <c r="BY2571" s="274">
        <f t="shared" si="712"/>
        <v>0.99614999999999998</v>
      </c>
      <c r="BZ2571" s="326">
        <f t="shared" si="719"/>
        <v>116.0768960497917</v>
      </c>
      <c r="CA2571" s="296" t="str">
        <f t="shared" si="720"/>
        <v/>
      </c>
    </row>
    <row r="2572" spans="34:79" x14ac:dyDescent="0.25">
      <c r="AH2572" s="332">
        <v>44565</v>
      </c>
      <c r="AI2572" s="2" t="s">
        <v>108</v>
      </c>
      <c r="AJ2572" s="2" t="s">
        <v>110</v>
      </c>
      <c r="AK2572" s="323">
        <v>44927</v>
      </c>
      <c r="AL2572" s="323">
        <v>45291</v>
      </c>
      <c r="AM2572" s="324">
        <v>8760</v>
      </c>
      <c r="AN2572" s="325">
        <v>139.88</v>
      </c>
      <c r="AO2572" s="274">
        <f t="shared" si="707"/>
        <v>1.0401800000000001</v>
      </c>
      <c r="AP2572" s="326">
        <f t="shared" si="713"/>
        <v>134.47672518217999</v>
      </c>
      <c r="AQ2572" s="296" t="str">
        <f t="shared" si="714"/>
        <v/>
      </c>
      <c r="AS2572" s="332">
        <v>44599</v>
      </c>
      <c r="AT2572" s="2" t="s">
        <v>115</v>
      </c>
      <c r="AU2572" s="2" t="s">
        <v>118</v>
      </c>
      <c r="AV2572" s="323">
        <v>45474</v>
      </c>
      <c r="AW2572" s="323">
        <v>45565</v>
      </c>
      <c r="AX2572" s="324">
        <v>2208</v>
      </c>
      <c r="AY2572" s="325">
        <v>88</v>
      </c>
      <c r="AZ2572" s="274">
        <f t="shared" si="708"/>
        <v>1.0461100000000001</v>
      </c>
      <c r="BA2572" s="326">
        <f t="shared" si="715"/>
        <v>84.121172725621577</v>
      </c>
      <c r="BB2572" s="296" t="str">
        <f t="shared" si="716"/>
        <v/>
      </c>
      <c r="BC2572">
        <f t="shared" si="709"/>
        <v>1</v>
      </c>
      <c r="BF2572" s="332">
        <v>44959</v>
      </c>
      <c r="BG2572" s="2" t="s">
        <v>115</v>
      </c>
      <c r="BH2572" s="2" t="s">
        <v>148</v>
      </c>
      <c r="BI2572" s="323">
        <v>45839</v>
      </c>
      <c r="BJ2572" s="323">
        <v>45930</v>
      </c>
      <c r="BK2572" s="324">
        <v>2208</v>
      </c>
      <c r="BL2572" s="325">
        <v>115.92</v>
      </c>
      <c r="BM2572" s="274">
        <f t="shared" si="710"/>
        <v>0.99045000000000005</v>
      </c>
      <c r="BN2572" s="326">
        <f t="shared" si="717"/>
        <v>117.03771013175829</v>
      </c>
      <c r="BO2572" s="296" t="str">
        <f t="shared" si="718"/>
        <v/>
      </c>
      <c r="BP2572" t="str">
        <f t="shared" si="711"/>
        <v/>
      </c>
      <c r="BR2572" s="332"/>
      <c r="BS2572" s="2"/>
      <c r="BT2572" s="2"/>
      <c r="BU2572" s="323"/>
      <c r="BV2572" s="323"/>
      <c r="BW2572" s="324"/>
      <c r="BX2572" s="325"/>
      <c r="BZ2572" s="326"/>
      <c r="CA2572" s="296"/>
    </row>
    <row r="2573" spans="34:79" x14ac:dyDescent="0.25">
      <c r="AH2573" s="332">
        <v>44565</v>
      </c>
      <c r="AI2573" s="2" t="s">
        <v>108</v>
      </c>
      <c r="AJ2573" s="2" t="s">
        <v>111</v>
      </c>
      <c r="AK2573" s="323">
        <v>45292</v>
      </c>
      <c r="AL2573" s="323">
        <v>45657</v>
      </c>
      <c r="AM2573" s="324">
        <v>8784</v>
      </c>
      <c r="AN2573" s="325">
        <v>96.89</v>
      </c>
      <c r="AO2573" s="274">
        <f t="shared" si="707"/>
        <v>1.0401800000000001</v>
      </c>
      <c r="AP2573" s="326">
        <f t="shared" si="713"/>
        <v>93.147339883481692</v>
      </c>
      <c r="AQ2573" s="296">
        <f t="shared" si="714"/>
        <v>93.147339883481692</v>
      </c>
      <c r="AS2573" s="332">
        <v>44599</v>
      </c>
      <c r="AT2573" s="2" t="s">
        <v>115</v>
      </c>
      <c r="AU2573" s="2" t="s">
        <v>140</v>
      </c>
      <c r="AV2573" s="323">
        <v>45566</v>
      </c>
      <c r="AW2573" s="323">
        <v>45657</v>
      </c>
      <c r="AX2573" s="324">
        <v>2209</v>
      </c>
      <c r="AY2573" s="325">
        <v>105.74</v>
      </c>
      <c r="AZ2573" s="274">
        <f t="shared" si="708"/>
        <v>1.0461100000000001</v>
      </c>
      <c r="BA2573" s="326">
        <f t="shared" si="715"/>
        <v>101.07923640917302</v>
      </c>
      <c r="BB2573" s="296" t="str">
        <f t="shared" si="716"/>
        <v/>
      </c>
      <c r="BC2573" t="str">
        <f t="shared" si="709"/>
        <v/>
      </c>
      <c r="BF2573" s="332">
        <v>44959</v>
      </c>
      <c r="BG2573" s="2" t="s">
        <v>115</v>
      </c>
      <c r="BH2573" s="2" t="s">
        <v>152</v>
      </c>
      <c r="BI2573" s="323">
        <v>45931</v>
      </c>
      <c r="BJ2573" s="323">
        <v>46022</v>
      </c>
      <c r="BK2573" s="324">
        <v>2209</v>
      </c>
      <c r="BL2573" s="325">
        <v>152.9</v>
      </c>
      <c r="BM2573" s="274">
        <f t="shared" si="710"/>
        <v>0.99045000000000005</v>
      </c>
      <c r="BN2573" s="326">
        <f t="shared" si="717"/>
        <v>154.37427431975365</v>
      </c>
      <c r="BO2573" s="296" t="str">
        <f t="shared" si="718"/>
        <v/>
      </c>
      <c r="BP2573" t="str">
        <f t="shared" si="711"/>
        <v/>
      </c>
      <c r="BR2573" s="332"/>
      <c r="BS2573" s="2"/>
      <c r="BT2573" s="2"/>
      <c r="BU2573" s="323"/>
      <c r="BV2573" s="323"/>
      <c r="BW2573" s="324"/>
      <c r="BX2573" s="325"/>
      <c r="BZ2573" s="326"/>
      <c r="CA2573" s="296"/>
    </row>
    <row r="2574" spans="34:79" x14ac:dyDescent="0.25">
      <c r="AH2574" s="332">
        <v>44565</v>
      </c>
      <c r="AI2574" s="2" t="s">
        <v>108</v>
      </c>
      <c r="AJ2574" s="2" t="s">
        <v>135</v>
      </c>
      <c r="AK2574" s="323">
        <v>45658</v>
      </c>
      <c r="AL2574" s="323">
        <v>46022</v>
      </c>
      <c r="AM2574" s="324">
        <v>8760</v>
      </c>
      <c r="AN2574" s="325">
        <v>91.56</v>
      </c>
      <c r="AO2574" s="274">
        <f t="shared" si="707"/>
        <v>1.0401800000000001</v>
      </c>
      <c r="AP2574" s="326">
        <f t="shared" si="713"/>
        <v>88.023226749216477</v>
      </c>
      <c r="AQ2574" s="296" t="str">
        <f t="shared" si="714"/>
        <v/>
      </c>
      <c r="AS2574" s="332">
        <v>44596</v>
      </c>
      <c r="AT2574" s="2" t="s">
        <v>115</v>
      </c>
      <c r="AU2574" s="2" t="s">
        <v>201</v>
      </c>
      <c r="AV2574" s="323">
        <v>44652</v>
      </c>
      <c r="AW2574" s="323">
        <v>44742</v>
      </c>
      <c r="AX2574" s="324">
        <v>2184</v>
      </c>
      <c r="AY2574" s="325">
        <v>184.56</v>
      </c>
      <c r="AZ2574" s="274">
        <f t="shared" si="708"/>
        <v>1.0461100000000001</v>
      </c>
      <c r="BA2574" s="326">
        <f t="shared" si="715"/>
        <v>176.42504134364452</v>
      </c>
      <c r="BB2574" s="296" t="str">
        <f t="shared" si="716"/>
        <v/>
      </c>
      <c r="BC2574" t="str">
        <f t="shared" si="709"/>
        <v/>
      </c>
      <c r="BF2574" s="332">
        <v>44958</v>
      </c>
      <c r="BG2574" s="2" t="s">
        <v>115</v>
      </c>
      <c r="BH2574" s="2" t="s">
        <v>134</v>
      </c>
      <c r="BI2574" s="323">
        <v>45017</v>
      </c>
      <c r="BJ2574" s="323">
        <v>45107</v>
      </c>
      <c r="BK2574" s="324">
        <v>2184</v>
      </c>
      <c r="BL2574" s="325">
        <v>149.97</v>
      </c>
      <c r="BM2574" s="274">
        <f t="shared" si="710"/>
        <v>0.99045000000000005</v>
      </c>
      <c r="BN2574" s="326">
        <f t="shared" si="717"/>
        <v>151.41602301983946</v>
      </c>
      <c r="BO2574" s="296" t="str">
        <f t="shared" si="718"/>
        <v/>
      </c>
      <c r="BP2574" t="str">
        <f t="shared" si="711"/>
        <v/>
      </c>
      <c r="BR2574" s="332"/>
      <c r="BS2574" s="2"/>
      <c r="BT2574" s="2"/>
      <c r="BU2574" s="323"/>
      <c r="BV2574" s="323"/>
      <c r="BW2574" s="324"/>
      <c r="BX2574" s="325"/>
      <c r="BZ2574" s="326"/>
      <c r="CA2574" s="296"/>
    </row>
    <row r="2575" spans="34:79" x14ac:dyDescent="0.25">
      <c r="AH2575" s="332">
        <v>44565</v>
      </c>
      <c r="AI2575" s="2" t="s">
        <v>108</v>
      </c>
      <c r="AJ2575" s="2" t="s">
        <v>138</v>
      </c>
      <c r="AK2575" s="323">
        <v>46023</v>
      </c>
      <c r="AL2575" s="323">
        <v>46387</v>
      </c>
      <c r="AM2575" s="324">
        <v>8760</v>
      </c>
      <c r="AN2575" s="325">
        <v>87.76</v>
      </c>
      <c r="AO2575" s="274">
        <f t="shared" si="707"/>
        <v>1.0401800000000001</v>
      </c>
      <c r="AP2575" s="326">
        <f t="shared" si="713"/>
        <v>84.370012882385737</v>
      </c>
      <c r="AQ2575" s="296" t="str">
        <f t="shared" si="714"/>
        <v/>
      </c>
      <c r="AS2575" s="332">
        <v>44596</v>
      </c>
      <c r="AT2575" s="2" t="s">
        <v>115</v>
      </c>
      <c r="AU2575" s="2" t="s">
        <v>200</v>
      </c>
      <c r="AV2575" s="323">
        <v>44743</v>
      </c>
      <c r="AW2575" s="323">
        <v>44834</v>
      </c>
      <c r="AX2575" s="324">
        <v>2208</v>
      </c>
      <c r="AY2575" s="325">
        <v>191.97</v>
      </c>
      <c r="AZ2575" s="274">
        <f t="shared" si="708"/>
        <v>1.0461100000000001</v>
      </c>
      <c r="BA2575" s="326">
        <f t="shared" si="715"/>
        <v>183.50842645610879</v>
      </c>
      <c r="BB2575" s="296" t="str">
        <f t="shared" si="716"/>
        <v/>
      </c>
      <c r="BC2575" t="str">
        <f t="shared" si="709"/>
        <v/>
      </c>
      <c r="BF2575" s="332">
        <v>44958</v>
      </c>
      <c r="BG2575" s="2" t="s">
        <v>115</v>
      </c>
      <c r="BH2575" s="2" t="s">
        <v>137</v>
      </c>
      <c r="BI2575" s="323">
        <v>45108</v>
      </c>
      <c r="BJ2575" s="323">
        <v>45199</v>
      </c>
      <c r="BK2575" s="324">
        <v>2208</v>
      </c>
      <c r="BL2575" s="325">
        <v>170.17</v>
      </c>
      <c r="BM2575" s="274">
        <f t="shared" si="710"/>
        <v>0.99045000000000005</v>
      </c>
      <c r="BN2575" s="326">
        <f t="shared" si="717"/>
        <v>171.81079307385531</v>
      </c>
      <c r="BO2575" s="296" t="str">
        <f t="shared" si="718"/>
        <v/>
      </c>
      <c r="BP2575" t="str">
        <f t="shared" si="711"/>
        <v/>
      </c>
      <c r="BR2575" s="332"/>
      <c r="BS2575" s="2"/>
      <c r="BT2575" s="2"/>
      <c r="BU2575" s="323"/>
      <c r="BV2575" s="323"/>
      <c r="BW2575" s="324"/>
      <c r="BX2575" s="325"/>
      <c r="BZ2575" s="326"/>
      <c r="CA2575" s="296"/>
    </row>
    <row r="2576" spans="34:79" x14ac:dyDescent="0.25">
      <c r="AH2576" s="332">
        <v>44565</v>
      </c>
      <c r="AI2576" s="2" t="s">
        <v>108</v>
      </c>
      <c r="AJ2576" s="2" t="s">
        <v>141</v>
      </c>
      <c r="AK2576" s="323">
        <v>46388</v>
      </c>
      <c r="AL2576" s="323">
        <v>46752</v>
      </c>
      <c r="AM2576" s="324">
        <v>8760</v>
      </c>
      <c r="AN2576" s="325">
        <v>86.62</v>
      </c>
      <c r="AO2576" s="274">
        <f t="shared" si="707"/>
        <v>1.0401800000000001</v>
      </c>
      <c r="AP2576" s="326">
        <f t="shared" si="713"/>
        <v>83.274048722336516</v>
      </c>
      <c r="AQ2576" s="296" t="str">
        <f t="shared" si="714"/>
        <v/>
      </c>
      <c r="AS2576" s="332">
        <v>44596</v>
      </c>
      <c r="AT2576" s="2" t="s">
        <v>115</v>
      </c>
      <c r="AU2576" s="2" t="s">
        <v>186</v>
      </c>
      <c r="AV2576" s="323">
        <v>44835</v>
      </c>
      <c r="AW2576" s="323">
        <v>44926</v>
      </c>
      <c r="AX2576" s="324">
        <v>2209</v>
      </c>
      <c r="AY2576" s="325">
        <v>204.15</v>
      </c>
      <c r="AZ2576" s="274">
        <f t="shared" si="708"/>
        <v>1.0461100000000001</v>
      </c>
      <c r="BA2576" s="326">
        <f t="shared" si="715"/>
        <v>195.15156149926869</v>
      </c>
      <c r="BB2576" s="296" t="str">
        <f t="shared" si="716"/>
        <v/>
      </c>
      <c r="BC2576" t="str">
        <f t="shared" si="709"/>
        <v/>
      </c>
      <c r="BF2576" s="332">
        <v>44958</v>
      </c>
      <c r="BG2576" s="2" t="s">
        <v>115</v>
      </c>
      <c r="BH2576" s="2" t="s">
        <v>116</v>
      </c>
      <c r="BI2576" s="323">
        <v>45200</v>
      </c>
      <c r="BJ2576" s="323">
        <v>45291</v>
      </c>
      <c r="BK2576" s="324">
        <v>2209</v>
      </c>
      <c r="BL2576" s="325">
        <v>199.2</v>
      </c>
      <c r="BM2576" s="274">
        <f t="shared" si="710"/>
        <v>0.99045000000000005</v>
      </c>
      <c r="BN2576" s="326">
        <f t="shared" si="717"/>
        <v>201.12070271088896</v>
      </c>
      <c r="BO2576" s="296">
        <f t="shared" si="718"/>
        <v>201.12070271088896</v>
      </c>
      <c r="BP2576">
        <f t="shared" si="711"/>
        <v>1</v>
      </c>
      <c r="BR2576" s="332"/>
      <c r="BS2576" s="2"/>
      <c r="BT2576" s="2"/>
      <c r="BU2576" s="323"/>
      <c r="BV2576" s="323"/>
      <c r="BW2576" s="324"/>
      <c r="BX2576" s="325"/>
      <c r="BZ2576" s="326"/>
      <c r="CA2576" s="296"/>
    </row>
    <row r="2577" spans="34:79" x14ac:dyDescent="0.25">
      <c r="AH2577" s="332">
        <v>44565</v>
      </c>
      <c r="AI2577" s="2" t="s">
        <v>108</v>
      </c>
      <c r="AJ2577" s="2" t="s">
        <v>143</v>
      </c>
      <c r="AK2577" s="323">
        <v>46753</v>
      </c>
      <c r="AL2577" s="323">
        <v>47118</v>
      </c>
      <c r="AM2577" s="324">
        <v>8784</v>
      </c>
      <c r="AN2577" s="325">
        <v>86.16</v>
      </c>
      <c r="AO2577" s="274">
        <f t="shared" si="707"/>
        <v>1.0401800000000001</v>
      </c>
      <c r="AP2577" s="326">
        <f t="shared" si="713"/>
        <v>82.831817570035938</v>
      </c>
      <c r="AQ2577" s="296" t="str">
        <f t="shared" si="714"/>
        <v/>
      </c>
      <c r="AS2577" s="332">
        <v>44596</v>
      </c>
      <c r="AT2577" s="2" t="s">
        <v>115</v>
      </c>
      <c r="AU2577" s="2" t="s">
        <v>110</v>
      </c>
      <c r="AV2577" s="323">
        <v>44927</v>
      </c>
      <c r="AW2577" s="323">
        <v>45016</v>
      </c>
      <c r="AX2577" s="324">
        <v>2159</v>
      </c>
      <c r="AY2577" s="325">
        <v>198.15</v>
      </c>
      <c r="AZ2577" s="274">
        <f t="shared" si="708"/>
        <v>1.0461100000000001</v>
      </c>
      <c r="BA2577" s="326">
        <f t="shared" si="715"/>
        <v>189.41602699524904</v>
      </c>
      <c r="BB2577" s="296" t="str">
        <f t="shared" si="716"/>
        <v/>
      </c>
      <c r="BC2577" t="str">
        <f t="shared" si="709"/>
        <v/>
      </c>
      <c r="BF2577" s="332">
        <v>44958</v>
      </c>
      <c r="BG2577" s="2" t="s">
        <v>115</v>
      </c>
      <c r="BH2577" s="2" t="s">
        <v>111</v>
      </c>
      <c r="BI2577" s="323">
        <v>45292</v>
      </c>
      <c r="BJ2577" s="323">
        <v>45382</v>
      </c>
      <c r="BK2577" s="324">
        <v>2183</v>
      </c>
      <c r="BL2577" s="325">
        <v>202.36</v>
      </c>
      <c r="BM2577" s="274">
        <f t="shared" si="710"/>
        <v>0.99045000000000005</v>
      </c>
      <c r="BN2577" s="326">
        <f t="shared" si="717"/>
        <v>204.31117168963604</v>
      </c>
      <c r="BO2577" s="296">
        <f t="shared" si="718"/>
        <v>204.31117168963604</v>
      </c>
      <c r="BP2577">
        <f t="shared" si="711"/>
        <v>1</v>
      </c>
      <c r="BR2577" s="332"/>
      <c r="BS2577" s="2"/>
      <c r="BT2577" s="2"/>
      <c r="BU2577" s="323"/>
      <c r="BV2577" s="323"/>
      <c r="BW2577" s="324"/>
      <c r="BX2577" s="325"/>
      <c r="BZ2577" s="326"/>
      <c r="CA2577" s="296"/>
    </row>
    <row r="2578" spans="34:79" x14ac:dyDescent="0.25">
      <c r="AH2578" s="332">
        <v>44565</v>
      </c>
      <c r="AI2578" s="2" t="s">
        <v>108</v>
      </c>
      <c r="AJ2578" s="2" t="s">
        <v>146</v>
      </c>
      <c r="AK2578" s="323">
        <v>47119</v>
      </c>
      <c r="AL2578" s="323">
        <v>47483</v>
      </c>
      <c r="AM2578" s="324">
        <v>8760</v>
      </c>
      <c r="AN2578" s="325">
        <v>85.69</v>
      </c>
      <c r="AO2578" s="274">
        <f t="shared" si="707"/>
        <v>1.0401800000000001</v>
      </c>
      <c r="AP2578" s="326">
        <f t="shared" si="713"/>
        <v>82.379972697033196</v>
      </c>
      <c r="AQ2578" s="296" t="str">
        <f t="shared" si="714"/>
        <v/>
      </c>
      <c r="AS2578" s="332">
        <v>44596</v>
      </c>
      <c r="AT2578" s="2" t="s">
        <v>115</v>
      </c>
      <c r="AU2578" s="2" t="s">
        <v>134</v>
      </c>
      <c r="AV2578" s="323">
        <v>45017</v>
      </c>
      <c r="AW2578" s="323">
        <v>45107</v>
      </c>
      <c r="AX2578" s="324">
        <v>2184</v>
      </c>
      <c r="AY2578" s="325">
        <v>116.64</v>
      </c>
      <c r="AZ2578" s="274">
        <f t="shared" si="708"/>
        <v>1.0461100000000001</v>
      </c>
      <c r="BA2578" s="326">
        <f t="shared" si="715"/>
        <v>111.49879075814206</v>
      </c>
      <c r="BB2578" s="296" t="str">
        <f t="shared" si="716"/>
        <v/>
      </c>
      <c r="BC2578" t="str">
        <f t="shared" si="709"/>
        <v/>
      </c>
      <c r="BF2578" s="332">
        <v>44958</v>
      </c>
      <c r="BG2578" s="2" t="s">
        <v>115</v>
      </c>
      <c r="BH2578" s="2" t="s">
        <v>117</v>
      </c>
      <c r="BI2578" s="323">
        <v>45383</v>
      </c>
      <c r="BJ2578" s="323">
        <v>45473</v>
      </c>
      <c r="BK2578" s="324">
        <v>2184</v>
      </c>
      <c r="BL2578" s="325">
        <v>164.31</v>
      </c>
      <c r="BM2578" s="274">
        <f t="shared" si="710"/>
        <v>0.99045000000000005</v>
      </c>
      <c r="BN2578" s="326">
        <f t="shared" si="717"/>
        <v>165.89429047402695</v>
      </c>
      <c r="BO2578" s="296">
        <f t="shared" si="718"/>
        <v>165.89429047402695</v>
      </c>
      <c r="BP2578">
        <f t="shared" si="711"/>
        <v>1</v>
      </c>
      <c r="BR2578" s="332"/>
      <c r="BS2578" s="2"/>
      <c r="BT2578" s="2"/>
      <c r="BU2578" s="323"/>
      <c r="BV2578" s="323"/>
      <c r="BW2578" s="324"/>
      <c r="BX2578" s="325"/>
      <c r="BZ2578" s="326"/>
      <c r="CA2578" s="296"/>
    </row>
    <row r="2579" spans="34:79" x14ac:dyDescent="0.25">
      <c r="AH2579" s="332">
        <v>44565</v>
      </c>
      <c r="AI2579" s="2" t="s">
        <v>108</v>
      </c>
      <c r="AJ2579" s="2" t="s">
        <v>149</v>
      </c>
      <c r="AK2579" s="323">
        <v>47484</v>
      </c>
      <c r="AL2579" s="323">
        <v>47848</v>
      </c>
      <c r="AM2579" s="324">
        <v>8760</v>
      </c>
      <c r="AN2579" s="325">
        <v>84.88</v>
      </c>
      <c r="AO2579" s="274">
        <f t="shared" si="707"/>
        <v>1.0401800000000001</v>
      </c>
      <c r="AP2579" s="326">
        <f t="shared" si="713"/>
        <v>81.601261320156112</v>
      </c>
      <c r="AQ2579" s="296" t="str">
        <f t="shared" si="714"/>
        <v/>
      </c>
      <c r="AS2579" s="332">
        <v>44596</v>
      </c>
      <c r="AT2579" s="2" t="s">
        <v>115</v>
      </c>
      <c r="AU2579" s="2" t="s">
        <v>137</v>
      </c>
      <c r="AV2579" s="323">
        <v>45108</v>
      </c>
      <c r="AW2579" s="323">
        <v>45199</v>
      </c>
      <c r="AX2579" s="324">
        <v>2208</v>
      </c>
      <c r="AY2579" s="325">
        <v>116.73</v>
      </c>
      <c r="AZ2579" s="274">
        <f t="shared" si="708"/>
        <v>1.0461100000000001</v>
      </c>
      <c r="BA2579" s="326">
        <f t="shared" si="715"/>
        <v>111.58482377570236</v>
      </c>
      <c r="BB2579" s="296" t="str">
        <f t="shared" si="716"/>
        <v/>
      </c>
      <c r="BC2579" t="str">
        <f t="shared" si="709"/>
        <v/>
      </c>
      <c r="BF2579" s="332">
        <v>44958</v>
      </c>
      <c r="BG2579" s="2" t="s">
        <v>115</v>
      </c>
      <c r="BH2579" s="2" t="s">
        <v>118</v>
      </c>
      <c r="BI2579" s="323">
        <v>45474</v>
      </c>
      <c r="BJ2579" s="323">
        <v>45565</v>
      </c>
      <c r="BK2579" s="324">
        <v>2208</v>
      </c>
      <c r="BL2579" s="325">
        <v>166.76</v>
      </c>
      <c r="BM2579" s="274">
        <f t="shared" si="710"/>
        <v>0.99045000000000005</v>
      </c>
      <c r="BN2579" s="326">
        <f t="shared" si="717"/>
        <v>168.36791357463778</v>
      </c>
      <c r="BO2579" s="296">
        <f t="shared" si="718"/>
        <v>168.36791357463778</v>
      </c>
      <c r="BP2579">
        <f t="shared" si="711"/>
        <v>1</v>
      </c>
      <c r="BR2579" s="332"/>
      <c r="BS2579" s="2"/>
      <c r="BT2579" s="2"/>
      <c r="BU2579" s="323"/>
      <c r="BV2579" s="323"/>
      <c r="BW2579" s="324"/>
      <c r="BX2579" s="325"/>
      <c r="BZ2579" s="326"/>
      <c r="CA2579" s="296"/>
    </row>
    <row r="2580" spans="34:79" x14ac:dyDescent="0.25">
      <c r="AH2580" s="332">
        <v>44565</v>
      </c>
      <c r="AI2580" s="2" t="s">
        <v>108</v>
      </c>
      <c r="AJ2580" s="2" t="s">
        <v>153</v>
      </c>
      <c r="AK2580" s="323">
        <v>47849</v>
      </c>
      <c r="AL2580" s="323">
        <v>48213</v>
      </c>
      <c r="AM2580" s="324">
        <v>8760</v>
      </c>
      <c r="AN2580" s="325">
        <v>84.02</v>
      </c>
      <c r="AO2580" s="274">
        <f t="shared" si="707"/>
        <v>1.0401800000000001</v>
      </c>
      <c r="AP2580" s="326">
        <f t="shared" si="713"/>
        <v>80.774481339768101</v>
      </c>
      <c r="AQ2580" s="296" t="str">
        <f t="shared" si="714"/>
        <v/>
      </c>
      <c r="AS2580" s="332">
        <v>44596</v>
      </c>
      <c r="AT2580" s="2" t="s">
        <v>115</v>
      </c>
      <c r="AU2580" s="2" t="s">
        <v>116</v>
      </c>
      <c r="AV2580" s="323">
        <v>45200</v>
      </c>
      <c r="AW2580" s="323">
        <v>45291</v>
      </c>
      <c r="AX2580" s="324">
        <v>2209</v>
      </c>
      <c r="AY2580" s="325">
        <v>138.93</v>
      </c>
      <c r="AZ2580" s="274">
        <f t="shared" si="708"/>
        <v>1.0461100000000001</v>
      </c>
      <c r="BA2580" s="326">
        <f t="shared" si="715"/>
        <v>132.80630144057508</v>
      </c>
      <c r="BB2580" s="296" t="str">
        <f t="shared" si="716"/>
        <v/>
      </c>
      <c r="BC2580">
        <f t="shared" si="709"/>
        <v>1</v>
      </c>
      <c r="BF2580" s="332">
        <v>44958</v>
      </c>
      <c r="BG2580" s="2" t="s">
        <v>115</v>
      </c>
      <c r="BH2580" s="2" t="s">
        <v>140</v>
      </c>
      <c r="BI2580" s="323">
        <v>45566</v>
      </c>
      <c r="BJ2580" s="323">
        <v>45657</v>
      </c>
      <c r="BK2580" s="324">
        <v>2209</v>
      </c>
      <c r="BL2580" s="325">
        <v>209.59</v>
      </c>
      <c r="BM2580" s="274">
        <f t="shared" si="710"/>
        <v>0.99045000000000005</v>
      </c>
      <c r="BN2580" s="326">
        <f t="shared" si="717"/>
        <v>211.61088394164267</v>
      </c>
      <c r="BO2580" s="296" t="str">
        <f t="shared" si="718"/>
        <v/>
      </c>
      <c r="BP2580" t="str">
        <f t="shared" si="711"/>
        <v/>
      </c>
      <c r="BR2580" s="332"/>
      <c r="BS2580" s="2"/>
      <c r="BT2580" s="2"/>
      <c r="BU2580" s="323"/>
      <c r="BV2580" s="323"/>
      <c r="BW2580" s="324"/>
      <c r="BX2580" s="325"/>
      <c r="BZ2580" s="326"/>
      <c r="CA2580" s="296"/>
    </row>
    <row r="2581" spans="34:79" x14ac:dyDescent="0.25">
      <c r="AH2581" s="332">
        <v>44565</v>
      </c>
      <c r="AI2581" s="2" t="s">
        <v>108</v>
      </c>
      <c r="AJ2581" s="2" t="s">
        <v>155</v>
      </c>
      <c r="AK2581" s="323">
        <v>48214</v>
      </c>
      <c r="AL2581" s="323">
        <v>48579</v>
      </c>
      <c r="AM2581" s="324">
        <v>8784</v>
      </c>
      <c r="AN2581" s="325">
        <v>83.24</v>
      </c>
      <c r="AO2581" s="274">
        <f t="shared" si="707"/>
        <v>1.0401800000000001</v>
      </c>
      <c r="AP2581" s="326">
        <f t="shared" si="713"/>
        <v>80.024611124997577</v>
      </c>
      <c r="AQ2581" s="296" t="str">
        <f t="shared" si="714"/>
        <v/>
      </c>
      <c r="AS2581" s="332">
        <v>44596</v>
      </c>
      <c r="AT2581" s="2" t="s">
        <v>115</v>
      </c>
      <c r="AU2581" s="2" t="s">
        <v>111</v>
      </c>
      <c r="AV2581" s="323">
        <v>45292</v>
      </c>
      <c r="AW2581" s="323">
        <v>45382</v>
      </c>
      <c r="AX2581" s="324">
        <v>2183</v>
      </c>
      <c r="AY2581" s="325">
        <v>142.15</v>
      </c>
      <c r="AZ2581" s="274">
        <f t="shared" si="708"/>
        <v>1.0461100000000001</v>
      </c>
      <c r="BA2581" s="326">
        <f t="shared" si="715"/>
        <v>135.88437162439897</v>
      </c>
      <c r="BB2581" s="296" t="str">
        <f t="shared" si="716"/>
        <v/>
      </c>
      <c r="BC2581">
        <f t="shared" si="709"/>
        <v>1</v>
      </c>
      <c r="BF2581" s="332">
        <v>44958</v>
      </c>
      <c r="BG2581" s="2" t="s">
        <v>115</v>
      </c>
      <c r="BH2581" s="2" t="s">
        <v>135</v>
      </c>
      <c r="BI2581" s="323">
        <v>45658</v>
      </c>
      <c r="BJ2581" s="323">
        <v>45747</v>
      </c>
      <c r="BK2581" s="324">
        <v>2159</v>
      </c>
      <c r="BL2581" s="325">
        <v>192.11</v>
      </c>
      <c r="BM2581" s="274">
        <f t="shared" si="710"/>
        <v>0.99045000000000005</v>
      </c>
      <c r="BN2581" s="326">
        <f t="shared" si="717"/>
        <v>193.96234035034581</v>
      </c>
      <c r="BO2581" s="296" t="str">
        <f t="shared" si="718"/>
        <v/>
      </c>
      <c r="BP2581" t="str">
        <f t="shared" si="711"/>
        <v/>
      </c>
      <c r="BR2581" s="332"/>
      <c r="BS2581" s="2"/>
      <c r="BT2581" s="2"/>
      <c r="BU2581" s="323"/>
      <c r="BV2581" s="323"/>
      <c r="BW2581" s="324"/>
      <c r="BX2581" s="325"/>
      <c r="BZ2581" s="326"/>
      <c r="CA2581" s="296"/>
    </row>
    <row r="2582" spans="34:79" x14ac:dyDescent="0.25">
      <c r="AH2582" s="332">
        <v>44564</v>
      </c>
      <c r="AI2582" s="2" t="s">
        <v>108</v>
      </c>
      <c r="AJ2582" s="2" t="s">
        <v>110</v>
      </c>
      <c r="AK2582" s="323">
        <v>44927</v>
      </c>
      <c r="AL2582" s="323">
        <v>45291</v>
      </c>
      <c r="AM2582" s="324">
        <v>8760</v>
      </c>
      <c r="AN2582" s="325">
        <v>121.63</v>
      </c>
      <c r="AO2582" s="274">
        <f t="shared" ref="AO2582:AO2591" si="721">VLOOKUP(CONCATENATE(YEAR(AH2582),"-",MONTH(AH2582)),$A$22:$B$69,2,0)</f>
        <v>1.0401800000000001</v>
      </c>
      <c r="AP2582" s="326">
        <f t="shared" si="713"/>
        <v>116.93168490069024</v>
      </c>
      <c r="AQ2582" s="296" t="str">
        <f t="shared" si="714"/>
        <v/>
      </c>
      <c r="AS2582" s="332">
        <v>44596</v>
      </c>
      <c r="AT2582" s="2" t="s">
        <v>115</v>
      </c>
      <c r="AU2582" s="2" t="s">
        <v>117</v>
      </c>
      <c r="AV2582" s="323">
        <v>45383</v>
      </c>
      <c r="AW2582" s="323">
        <v>45473</v>
      </c>
      <c r="AX2582" s="324">
        <v>2184</v>
      </c>
      <c r="AY2582" s="325">
        <v>88.5</v>
      </c>
      <c r="AZ2582" s="274">
        <f t="shared" ref="AZ2582:AZ2645" si="722">VLOOKUP(CONCATENATE(YEAR(AS2582),"-",MONTH(AS2582)),$A$22:$B$69,2,0)</f>
        <v>1.0461100000000001</v>
      </c>
      <c r="BA2582" s="326">
        <f t="shared" si="715"/>
        <v>84.599133934289881</v>
      </c>
      <c r="BB2582" s="296" t="str">
        <f t="shared" si="716"/>
        <v/>
      </c>
      <c r="BC2582">
        <f t="shared" ref="BC2582:BC2645" si="723">IF(OR(AU2582=AU$16,AU2582=AV$16,AU2582=AW$16,AU2582=AX$16),1,"")</f>
        <v>1</v>
      </c>
      <c r="BF2582" s="332">
        <v>44958</v>
      </c>
      <c r="BG2582" s="2" t="s">
        <v>115</v>
      </c>
      <c r="BH2582" s="2" t="s">
        <v>145</v>
      </c>
      <c r="BI2582" s="323">
        <v>45748</v>
      </c>
      <c r="BJ2582" s="323">
        <v>45838</v>
      </c>
      <c r="BK2582" s="324">
        <v>2184</v>
      </c>
      <c r="BL2582" s="325">
        <v>116.38</v>
      </c>
      <c r="BM2582" s="274">
        <f t="shared" ref="BM2582:BM2645" si="724">VLOOKUP(CONCATENATE(YEAR(BF2582),"-",MONTH(BF2582)),$A$22:$B$69,2,0)</f>
        <v>0.99045000000000005</v>
      </c>
      <c r="BN2582" s="326">
        <f t="shared" si="717"/>
        <v>117.502145489424</v>
      </c>
      <c r="BO2582" s="296" t="str">
        <f t="shared" si="718"/>
        <v/>
      </c>
      <c r="BP2582" t="str">
        <f t="shared" ref="BP2582:BP2645" si="725">IF(OR(BH2582=BH$16,BH2582=BI$16,BH2582=BJ$16,BH2582=BK$16),1,"")</f>
        <v/>
      </c>
      <c r="BR2582" s="332"/>
      <c r="BS2582" s="2"/>
      <c r="BT2582" s="2"/>
      <c r="BU2582" s="323"/>
      <c r="BV2582" s="323"/>
      <c r="BW2582" s="324"/>
      <c r="BX2582" s="325"/>
      <c r="BZ2582" s="326"/>
      <c r="CA2582" s="296"/>
    </row>
    <row r="2583" spans="34:79" x14ac:dyDescent="0.25">
      <c r="AH2583" s="332">
        <v>44564</v>
      </c>
      <c r="AI2583" s="2" t="s">
        <v>108</v>
      </c>
      <c r="AJ2583" s="2" t="s">
        <v>111</v>
      </c>
      <c r="AK2583" s="323">
        <v>45292</v>
      </c>
      <c r="AL2583" s="323">
        <v>45657</v>
      </c>
      <c r="AM2583" s="324">
        <v>8784</v>
      </c>
      <c r="AN2583" s="325">
        <v>89.2</v>
      </c>
      <c r="AO2583" s="274">
        <f t="shared" si="721"/>
        <v>1.0401800000000001</v>
      </c>
      <c r="AP2583" s="326">
        <f t="shared" ref="AP2583:AP2591" si="726">IF(AN2583="","",AN2583/AO2583)</f>
        <v>85.754388663500535</v>
      </c>
      <c r="AQ2583" s="296">
        <f t="shared" ref="AQ2583:AQ2591" si="727">IF(AND(AH2583&gt;=AJ$19,AH2583&lt;=AK$19,$AJ2583=AQ$16),AP2583,"")</f>
        <v>85.754388663500535</v>
      </c>
      <c r="AS2583" s="332">
        <v>44596</v>
      </c>
      <c r="AT2583" s="2" t="s">
        <v>115</v>
      </c>
      <c r="AU2583" s="2" t="s">
        <v>118</v>
      </c>
      <c r="AV2583" s="323">
        <v>45474</v>
      </c>
      <c r="AW2583" s="323">
        <v>45565</v>
      </c>
      <c r="AX2583" s="324">
        <v>2208</v>
      </c>
      <c r="AY2583" s="325">
        <v>88.5</v>
      </c>
      <c r="AZ2583" s="274">
        <f t="shared" si="722"/>
        <v>1.0461100000000001</v>
      </c>
      <c r="BA2583" s="326">
        <f t="shared" ref="BA2583:BA2646" si="728">IF(AY2583="","",AY2583/AZ2583)</f>
        <v>84.599133934289881</v>
      </c>
      <c r="BB2583" s="296" t="str">
        <f t="shared" ref="BB2583:BB2646" si="729">IF(AND(AS2583&gt;=BA$16,AS2583&lt;=BB$16,BC2583=1),BA2583,"")</f>
        <v/>
      </c>
      <c r="BC2583">
        <f t="shared" si="723"/>
        <v>1</v>
      </c>
      <c r="BF2583" s="332">
        <v>44958</v>
      </c>
      <c r="BG2583" s="2" t="s">
        <v>115</v>
      </c>
      <c r="BH2583" s="2" t="s">
        <v>148</v>
      </c>
      <c r="BI2583" s="323">
        <v>45839</v>
      </c>
      <c r="BJ2583" s="323">
        <v>45930</v>
      </c>
      <c r="BK2583" s="324">
        <v>2208</v>
      </c>
      <c r="BL2583" s="325">
        <v>115.83</v>
      </c>
      <c r="BM2583" s="274">
        <f t="shared" si="724"/>
        <v>0.99045000000000005</v>
      </c>
      <c r="BN2583" s="326">
        <f t="shared" ref="BN2583:BN2646" si="730">IF(BL2583="","",BL2583/BM2583)</f>
        <v>116.94684234438891</v>
      </c>
      <c r="BO2583" s="296" t="str">
        <f t="shared" ref="BO2583:BO2646" si="731">IF(AND(BF2583&gt;=BH$19,BF2583&lt;=BI$19,BP2583=1),BN2583,"")</f>
        <v/>
      </c>
      <c r="BP2583" t="str">
        <f t="shared" si="725"/>
        <v/>
      </c>
      <c r="BR2583" s="332"/>
      <c r="BS2583" s="2"/>
      <c r="BT2583" s="2"/>
      <c r="BU2583" s="323"/>
      <c r="BV2583" s="323"/>
      <c r="BW2583" s="324"/>
      <c r="BX2583" s="325"/>
      <c r="BZ2583" s="326"/>
      <c r="CA2583" s="296"/>
    </row>
    <row r="2584" spans="34:79" x14ac:dyDescent="0.25">
      <c r="AH2584" s="332">
        <v>44564</v>
      </c>
      <c r="AI2584" s="2" t="s">
        <v>108</v>
      </c>
      <c r="AJ2584" s="2" t="s">
        <v>135</v>
      </c>
      <c r="AK2584" s="323">
        <v>45658</v>
      </c>
      <c r="AL2584" s="323">
        <v>46022</v>
      </c>
      <c r="AM2584" s="324">
        <v>8760</v>
      </c>
      <c r="AN2584" s="325">
        <v>85.88</v>
      </c>
      <c r="AO2584" s="274">
        <f t="shared" si="721"/>
        <v>1.0401800000000001</v>
      </c>
      <c r="AP2584" s="326">
        <f t="shared" si="726"/>
        <v>82.562633390374728</v>
      </c>
      <c r="AQ2584" s="296" t="str">
        <f t="shared" si="727"/>
        <v/>
      </c>
      <c r="AS2584" s="332">
        <v>44596</v>
      </c>
      <c r="AT2584" s="2" t="s">
        <v>115</v>
      </c>
      <c r="AU2584" s="2" t="s">
        <v>140</v>
      </c>
      <c r="AV2584" s="323">
        <v>45566</v>
      </c>
      <c r="AW2584" s="323">
        <v>45657</v>
      </c>
      <c r="AX2584" s="324">
        <v>2209</v>
      </c>
      <c r="AY2584" s="325">
        <v>107.02</v>
      </c>
      <c r="AZ2584" s="274">
        <f t="shared" si="722"/>
        <v>1.0461100000000001</v>
      </c>
      <c r="BA2584" s="326">
        <f t="shared" si="728"/>
        <v>102.30281710336388</v>
      </c>
      <c r="BB2584" s="296" t="str">
        <f t="shared" si="729"/>
        <v/>
      </c>
      <c r="BC2584" t="str">
        <f t="shared" si="723"/>
        <v/>
      </c>
      <c r="BF2584" s="332">
        <v>44958</v>
      </c>
      <c r="BG2584" s="2" t="s">
        <v>115</v>
      </c>
      <c r="BH2584" s="2" t="s">
        <v>152</v>
      </c>
      <c r="BI2584" s="323">
        <v>45931</v>
      </c>
      <c r="BJ2584" s="323">
        <v>46022</v>
      </c>
      <c r="BK2584" s="324">
        <v>2209</v>
      </c>
      <c r="BL2584" s="325">
        <v>155.03</v>
      </c>
      <c r="BM2584" s="274">
        <f t="shared" si="724"/>
        <v>0.99045000000000005</v>
      </c>
      <c r="BN2584" s="326">
        <f t="shared" si="730"/>
        <v>156.52481195416223</v>
      </c>
      <c r="BO2584" s="296" t="str">
        <f t="shared" si="731"/>
        <v/>
      </c>
      <c r="BP2584" t="str">
        <f t="shared" si="725"/>
        <v/>
      </c>
      <c r="BR2584" s="332"/>
      <c r="BS2584" s="2"/>
      <c r="BT2584" s="2"/>
      <c r="BU2584" s="323"/>
      <c r="BV2584" s="323"/>
      <c r="BW2584" s="324"/>
      <c r="BX2584" s="325"/>
      <c r="BZ2584" s="326"/>
      <c r="CA2584" s="296"/>
    </row>
    <row r="2585" spans="34:79" x14ac:dyDescent="0.25">
      <c r="AH2585" s="332">
        <v>44564</v>
      </c>
      <c r="AI2585" s="2" t="s">
        <v>108</v>
      </c>
      <c r="AJ2585" s="2" t="s">
        <v>138</v>
      </c>
      <c r="AK2585" s="323">
        <v>46023</v>
      </c>
      <c r="AL2585" s="323">
        <v>46387</v>
      </c>
      <c r="AM2585" s="324">
        <v>8760</v>
      </c>
      <c r="AN2585" s="325">
        <v>83.75</v>
      </c>
      <c r="AO2585" s="274">
        <f t="shared" si="721"/>
        <v>1.0401800000000001</v>
      </c>
      <c r="AP2585" s="326">
        <f t="shared" si="726"/>
        <v>80.514910880809083</v>
      </c>
      <c r="AQ2585" s="296" t="str">
        <f t="shared" si="727"/>
        <v/>
      </c>
      <c r="AS2585" s="332">
        <v>44595</v>
      </c>
      <c r="AT2585" s="2" t="s">
        <v>115</v>
      </c>
      <c r="AU2585" s="2" t="s">
        <v>201</v>
      </c>
      <c r="AV2585" s="323">
        <v>44652</v>
      </c>
      <c r="AW2585" s="323">
        <v>44742</v>
      </c>
      <c r="AX2585" s="324">
        <v>2184</v>
      </c>
      <c r="AY2585" s="325">
        <v>177.23</v>
      </c>
      <c r="AZ2585" s="274">
        <f t="shared" si="722"/>
        <v>1.0461100000000001</v>
      </c>
      <c r="BA2585" s="326">
        <f t="shared" si="728"/>
        <v>169.41813002456718</v>
      </c>
      <c r="BB2585" s="296" t="str">
        <f t="shared" si="729"/>
        <v/>
      </c>
      <c r="BC2585" t="str">
        <f t="shared" si="723"/>
        <v/>
      </c>
      <c r="BF2585" s="332">
        <v>44957</v>
      </c>
      <c r="BG2585" s="2" t="s">
        <v>115</v>
      </c>
      <c r="BH2585" s="2" t="s">
        <v>134</v>
      </c>
      <c r="BI2585" s="323">
        <v>45017</v>
      </c>
      <c r="BJ2585" s="323">
        <v>45107</v>
      </c>
      <c r="BK2585" s="324">
        <v>2184</v>
      </c>
      <c r="BL2585" s="325">
        <v>146.52000000000001</v>
      </c>
      <c r="BM2585" s="274">
        <f t="shared" si="724"/>
        <v>0.99614999999999998</v>
      </c>
      <c r="BN2585" s="326">
        <f t="shared" si="730"/>
        <v>147.08628218641772</v>
      </c>
      <c r="BO2585" s="296" t="str">
        <f t="shared" si="731"/>
        <v/>
      </c>
      <c r="BP2585" t="str">
        <f t="shared" si="725"/>
        <v/>
      </c>
      <c r="BR2585" s="332"/>
      <c r="BS2585" s="2"/>
      <c r="BT2585" s="2"/>
      <c r="BU2585" s="323"/>
      <c r="BV2585" s="323"/>
      <c r="BW2585" s="324"/>
      <c r="BX2585" s="325"/>
      <c r="BZ2585" s="326"/>
      <c r="CA2585" s="296"/>
    </row>
    <row r="2586" spans="34:79" x14ac:dyDescent="0.25">
      <c r="AH2586" s="332">
        <v>44564</v>
      </c>
      <c r="AI2586" s="2" t="s">
        <v>108</v>
      </c>
      <c r="AJ2586" s="2" t="s">
        <v>141</v>
      </c>
      <c r="AK2586" s="323">
        <v>46388</v>
      </c>
      <c r="AL2586" s="323">
        <v>46752</v>
      </c>
      <c r="AM2586" s="324">
        <v>8760</v>
      </c>
      <c r="AN2586" s="325">
        <v>81.239999999999995</v>
      </c>
      <c r="AO2586" s="274">
        <f t="shared" si="721"/>
        <v>1.0401800000000001</v>
      </c>
      <c r="AP2586" s="326">
        <f t="shared" si="726"/>
        <v>78.101866984560345</v>
      </c>
      <c r="AQ2586" s="296" t="str">
        <f t="shared" si="727"/>
        <v/>
      </c>
      <c r="AS2586" s="332">
        <v>44595</v>
      </c>
      <c r="AT2586" s="2" t="s">
        <v>115</v>
      </c>
      <c r="AU2586" s="2" t="s">
        <v>200</v>
      </c>
      <c r="AV2586" s="323">
        <v>44743</v>
      </c>
      <c r="AW2586" s="323">
        <v>44834</v>
      </c>
      <c r="AX2586" s="324">
        <v>2208</v>
      </c>
      <c r="AY2586" s="325">
        <v>183.25</v>
      </c>
      <c r="AZ2586" s="274">
        <f t="shared" si="722"/>
        <v>1.0461100000000001</v>
      </c>
      <c r="BA2586" s="326">
        <f t="shared" si="728"/>
        <v>175.17278297693358</v>
      </c>
      <c r="BB2586" s="296" t="str">
        <f t="shared" si="729"/>
        <v/>
      </c>
      <c r="BC2586" t="str">
        <f t="shared" si="723"/>
        <v/>
      </c>
      <c r="BF2586" s="332">
        <v>44957</v>
      </c>
      <c r="BG2586" s="2" t="s">
        <v>115</v>
      </c>
      <c r="BH2586" s="2" t="s">
        <v>137</v>
      </c>
      <c r="BI2586" s="323">
        <v>45108</v>
      </c>
      <c r="BJ2586" s="323">
        <v>45199</v>
      </c>
      <c r="BK2586" s="324">
        <v>2208</v>
      </c>
      <c r="BL2586" s="325">
        <v>162.44</v>
      </c>
      <c r="BM2586" s="274">
        <f t="shared" si="724"/>
        <v>0.99614999999999998</v>
      </c>
      <c r="BN2586" s="326">
        <f t="shared" si="730"/>
        <v>163.06781107262964</v>
      </c>
      <c r="BO2586" s="296" t="str">
        <f t="shared" si="731"/>
        <v/>
      </c>
      <c r="BP2586" t="str">
        <f t="shared" si="725"/>
        <v/>
      </c>
      <c r="BR2586" s="332"/>
      <c r="BS2586" s="2"/>
      <c r="BT2586" s="2"/>
      <c r="BU2586" s="323"/>
      <c r="BV2586" s="323"/>
      <c r="BW2586" s="324"/>
      <c r="BX2586" s="325"/>
      <c r="BZ2586" s="326"/>
      <c r="CA2586" s="296"/>
    </row>
    <row r="2587" spans="34:79" x14ac:dyDescent="0.25">
      <c r="AH2587" s="332">
        <v>44564</v>
      </c>
      <c r="AI2587" s="2" t="s">
        <v>108</v>
      </c>
      <c r="AJ2587" s="2" t="s">
        <v>143</v>
      </c>
      <c r="AK2587" s="323">
        <v>46753</v>
      </c>
      <c r="AL2587" s="323">
        <v>47118</v>
      </c>
      <c r="AM2587" s="324">
        <v>8784</v>
      </c>
      <c r="AN2587" s="325">
        <v>82.6</v>
      </c>
      <c r="AO2587" s="274">
        <f t="shared" si="721"/>
        <v>1.0401800000000001</v>
      </c>
      <c r="AP2587" s="326">
        <f t="shared" si="726"/>
        <v>79.409333000057671</v>
      </c>
      <c r="AQ2587" s="296" t="str">
        <f t="shared" si="727"/>
        <v/>
      </c>
      <c r="AS2587" s="332">
        <v>44595</v>
      </c>
      <c r="AT2587" s="2" t="s">
        <v>115</v>
      </c>
      <c r="AU2587" s="2" t="s">
        <v>186</v>
      </c>
      <c r="AV2587" s="323">
        <v>44835</v>
      </c>
      <c r="AW2587" s="323">
        <v>44926</v>
      </c>
      <c r="AX2587" s="324">
        <v>2209</v>
      </c>
      <c r="AY2587" s="325">
        <v>194.39</v>
      </c>
      <c r="AZ2587" s="274">
        <f t="shared" si="722"/>
        <v>1.0461100000000001</v>
      </c>
      <c r="BA2587" s="326">
        <f t="shared" si="728"/>
        <v>185.82175870606338</v>
      </c>
      <c r="BB2587" s="296" t="str">
        <f t="shared" si="729"/>
        <v/>
      </c>
      <c r="BC2587" t="str">
        <f t="shared" si="723"/>
        <v/>
      </c>
      <c r="BF2587" s="332">
        <v>44957</v>
      </c>
      <c r="BG2587" s="2" t="s">
        <v>115</v>
      </c>
      <c r="BH2587" s="2" t="s">
        <v>116</v>
      </c>
      <c r="BI2587" s="323">
        <v>45200</v>
      </c>
      <c r="BJ2587" s="323">
        <v>45291</v>
      </c>
      <c r="BK2587" s="324">
        <v>2209</v>
      </c>
      <c r="BL2587" s="325">
        <v>192.08</v>
      </c>
      <c r="BM2587" s="274">
        <f t="shared" si="724"/>
        <v>0.99614999999999998</v>
      </c>
      <c r="BN2587" s="326">
        <f t="shared" si="730"/>
        <v>192.82236610952168</v>
      </c>
      <c r="BO2587" s="296">
        <f t="shared" si="731"/>
        <v>192.82236610952168</v>
      </c>
      <c r="BP2587">
        <f t="shared" si="725"/>
        <v>1</v>
      </c>
      <c r="BR2587" s="332"/>
      <c r="BS2587" s="2"/>
      <c r="BT2587" s="2"/>
      <c r="BU2587" s="323"/>
      <c r="BV2587" s="323"/>
      <c r="BW2587" s="324"/>
      <c r="BX2587" s="325"/>
      <c r="BZ2587" s="326"/>
      <c r="CA2587" s="296"/>
    </row>
    <row r="2588" spans="34:79" x14ac:dyDescent="0.25">
      <c r="AH2588" s="332">
        <v>44564</v>
      </c>
      <c r="AI2588" s="2" t="s">
        <v>108</v>
      </c>
      <c r="AJ2588" s="2" t="s">
        <v>146</v>
      </c>
      <c r="AK2588" s="323">
        <v>47119</v>
      </c>
      <c r="AL2588" s="323">
        <v>47483</v>
      </c>
      <c r="AM2588" s="324">
        <v>8760</v>
      </c>
      <c r="AN2588" s="325">
        <v>81.81</v>
      </c>
      <c r="AO2588" s="274">
        <f t="shared" si="721"/>
        <v>1.0401800000000001</v>
      </c>
      <c r="AP2588" s="326">
        <f t="shared" si="726"/>
        <v>78.64984906458497</v>
      </c>
      <c r="AQ2588" s="296" t="str">
        <f t="shared" si="727"/>
        <v/>
      </c>
      <c r="AS2588" s="332">
        <v>44595</v>
      </c>
      <c r="AT2588" s="2" t="s">
        <v>115</v>
      </c>
      <c r="AU2588" s="2" t="s">
        <v>110</v>
      </c>
      <c r="AV2588" s="323">
        <v>44927</v>
      </c>
      <c r="AW2588" s="323">
        <v>45016</v>
      </c>
      <c r="AX2588" s="324">
        <v>2159</v>
      </c>
      <c r="AY2588" s="325">
        <v>188.44</v>
      </c>
      <c r="AZ2588" s="274">
        <f t="shared" si="722"/>
        <v>1.0461100000000001</v>
      </c>
      <c r="BA2588" s="326">
        <f t="shared" si="728"/>
        <v>180.13402032291057</v>
      </c>
      <c r="BB2588" s="296" t="str">
        <f t="shared" si="729"/>
        <v/>
      </c>
      <c r="BC2588" t="str">
        <f t="shared" si="723"/>
        <v/>
      </c>
      <c r="BF2588" s="332">
        <v>44957</v>
      </c>
      <c r="BG2588" s="2" t="s">
        <v>115</v>
      </c>
      <c r="BH2588" s="2" t="s">
        <v>111</v>
      </c>
      <c r="BI2588" s="323">
        <v>45292</v>
      </c>
      <c r="BJ2588" s="323">
        <v>45382</v>
      </c>
      <c r="BK2588" s="324">
        <v>2183</v>
      </c>
      <c r="BL2588" s="325">
        <v>195.97</v>
      </c>
      <c r="BM2588" s="274">
        <f t="shared" si="724"/>
        <v>0.99614999999999998</v>
      </c>
      <c r="BN2588" s="326">
        <f t="shared" si="730"/>
        <v>196.7274004918938</v>
      </c>
      <c r="BO2588" s="296">
        <f t="shared" si="731"/>
        <v>196.7274004918938</v>
      </c>
      <c r="BP2588">
        <f t="shared" si="725"/>
        <v>1</v>
      </c>
      <c r="BR2588" s="332"/>
      <c r="BS2588" s="2"/>
      <c r="BT2588" s="2"/>
      <c r="BU2588" s="323"/>
      <c r="BV2588" s="323"/>
      <c r="BW2588" s="324"/>
      <c r="BX2588" s="325"/>
      <c r="BZ2588" s="326"/>
      <c r="CA2588" s="296"/>
    </row>
    <row r="2589" spans="34:79" x14ac:dyDescent="0.25">
      <c r="AH2589" s="332">
        <v>44564</v>
      </c>
      <c r="AI2589" s="2" t="s">
        <v>108</v>
      </c>
      <c r="AJ2589" s="2" t="s">
        <v>149</v>
      </c>
      <c r="AK2589" s="323">
        <v>47484</v>
      </c>
      <c r="AL2589" s="323">
        <v>47848</v>
      </c>
      <c r="AM2589" s="324">
        <v>8760</v>
      </c>
      <c r="AN2589" s="325">
        <v>80.77</v>
      </c>
      <c r="AO2589" s="274">
        <f t="shared" si="721"/>
        <v>1.0401800000000001</v>
      </c>
      <c r="AP2589" s="326">
        <f t="shared" si="726"/>
        <v>77.650022111557604</v>
      </c>
      <c r="AQ2589" s="296" t="str">
        <f t="shared" si="727"/>
        <v/>
      </c>
      <c r="AS2589" s="332">
        <v>44595</v>
      </c>
      <c r="AT2589" s="2" t="s">
        <v>115</v>
      </c>
      <c r="AU2589" s="2" t="s">
        <v>134</v>
      </c>
      <c r="AV2589" s="323">
        <v>45017</v>
      </c>
      <c r="AW2589" s="323">
        <v>45107</v>
      </c>
      <c r="AX2589" s="324">
        <v>2184</v>
      </c>
      <c r="AY2589" s="325">
        <v>111.22</v>
      </c>
      <c r="AZ2589" s="274">
        <f t="shared" si="722"/>
        <v>1.0461100000000001</v>
      </c>
      <c r="BA2589" s="326">
        <f t="shared" si="728"/>
        <v>106.31769125617764</v>
      </c>
      <c r="BB2589" s="296" t="str">
        <f t="shared" si="729"/>
        <v/>
      </c>
      <c r="BC2589" t="str">
        <f t="shared" si="723"/>
        <v/>
      </c>
      <c r="BF2589" s="332">
        <v>44957</v>
      </c>
      <c r="BG2589" s="2" t="s">
        <v>115</v>
      </c>
      <c r="BH2589" s="2" t="s">
        <v>117</v>
      </c>
      <c r="BI2589" s="323">
        <v>45383</v>
      </c>
      <c r="BJ2589" s="323">
        <v>45473</v>
      </c>
      <c r="BK2589" s="324">
        <v>2184</v>
      </c>
      <c r="BL2589" s="325">
        <v>156.02000000000001</v>
      </c>
      <c r="BM2589" s="274">
        <f t="shared" si="724"/>
        <v>0.99614999999999998</v>
      </c>
      <c r="BN2589" s="326">
        <f t="shared" si="730"/>
        <v>156.62299854439593</v>
      </c>
      <c r="BO2589" s="296">
        <f t="shared" si="731"/>
        <v>156.62299854439593</v>
      </c>
      <c r="BP2589">
        <f t="shared" si="725"/>
        <v>1</v>
      </c>
      <c r="BR2589" s="332"/>
      <c r="BS2589" s="2"/>
      <c r="BT2589" s="2"/>
      <c r="BU2589" s="323"/>
      <c r="BV2589" s="323"/>
      <c r="BW2589" s="324"/>
      <c r="BX2589" s="325"/>
      <c r="BZ2589" s="326"/>
      <c r="CA2589" s="296"/>
    </row>
    <row r="2590" spans="34:79" x14ac:dyDescent="0.25">
      <c r="AH2590" s="332">
        <v>44564</v>
      </c>
      <c r="AI2590" s="2" t="s">
        <v>108</v>
      </c>
      <c r="AJ2590" s="2" t="s">
        <v>153</v>
      </c>
      <c r="AK2590" s="323">
        <v>47849</v>
      </c>
      <c r="AL2590" s="323">
        <v>48213</v>
      </c>
      <c r="AM2590" s="324">
        <v>8760</v>
      </c>
      <c r="AN2590" s="325">
        <v>79.989999999999995</v>
      </c>
      <c r="AO2590" s="274">
        <f t="shared" si="721"/>
        <v>1.0401800000000001</v>
      </c>
      <c r="AP2590" s="326">
        <f t="shared" si="726"/>
        <v>76.900151896787079</v>
      </c>
      <c r="AQ2590" s="296" t="str">
        <f t="shared" si="727"/>
        <v/>
      </c>
      <c r="AS2590" s="332">
        <v>44595</v>
      </c>
      <c r="AT2590" s="2" t="s">
        <v>115</v>
      </c>
      <c r="AU2590" s="2" t="s">
        <v>137</v>
      </c>
      <c r="AV2590" s="323">
        <v>45108</v>
      </c>
      <c r="AW2590" s="323">
        <v>45199</v>
      </c>
      <c r="AX2590" s="324">
        <v>2208</v>
      </c>
      <c r="AY2590" s="325">
        <v>111.31</v>
      </c>
      <c r="AZ2590" s="274">
        <f t="shared" si="722"/>
        <v>1.0461100000000001</v>
      </c>
      <c r="BA2590" s="326">
        <f t="shared" si="728"/>
        <v>106.40372427373794</v>
      </c>
      <c r="BB2590" s="296" t="str">
        <f t="shared" si="729"/>
        <v/>
      </c>
      <c r="BC2590" t="str">
        <f t="shared" si="723"/>
        <v/>
      </c>
      <c r="BF2590" s="332">
        <v>44957</v>
      </c>
      <c r="BG2590" s="2" t="s">
        <v>115</v>
      </c>
      <c r="BH2590" s="2" t="s">
        <v>118</v>
      </c>
      <c r="BI2590" s="323">
        <v>45474</v>
      </c>
      <c r="BJ2590" s="323">
        <v>45565</v>
      </c>
      <c r="BK2590" s="324">
        <v>2208</v>
      </c>
      <c r="BL2590" s="325">
        <v>157.57</v>
      </c>
      <c r="BM2590" s="274">
        <f t="shared" si="724"/>
        <v>0.99614999999999998</v>
      </c>
      <c r="BN2590" s="326">
        <f t="shared" si="730"/>
        <v>158.17898910806605</v>
      </c>
      <c r="BO2590" s="296">
        <f t="shared" si="731"/>
        <v>158.17898910806605</v>
      </c>
      <c r="BP2590">
        <f t="shared" si="725"/>
        <v>1</v>
      </c>
      <c r="BR2590" s="332"/>
      <c r="BS2590" s="2"/>
      <c r="BT2590" s="2"/>
      <c r="BU2590" s="323"/>
      <c r="BV2590" s="323"/>
      <c r="BW2590" s="324"/>
      <c r="BX2590" s="325"/>
      <c r="BZ2590" s="326"/>
      <c r="CA2590" s="296"/>
    </row>
    <row r="2591" spans="34:79" x14ac:dyDescent="0.25">
      <c r="AH2591" s="332">
        <v>44564</v>
      </c>
      <c r="AI2591" s="2" t="s">
        <v>108</v>
      </c>
      <c r="AJ2591" s="2" t="s">
        <v>155</v>
      </c>
      <c r="AK2591" s="323">
        <v>48214</v>
      </c>
      <c r="AL2591" s="323">
        <v>48579</v>
      </c>
      <c r="AM2591" s="324">
        <v>8784</v>
      </c>
      <c r="AN2591" s="325">
        <v>79.209999999999994</v>
      </c>
      <c r="AO2591" s="274">
        <f t="shared" si="721"/>
        <v>1.0401800000000001</v>
      </c>
      <c r="AP2591" s="326">
        <f t="shared" si="726"/>
        <v>76.150281682016555</v>
      </c>
      <c r="AQ2591" s="296" t="str">
        <f t="shared" si="727"/>
        <v/>
      </c>
      <c r="AS2591" s="332">
        <v>44595</v>
      </c>
      <c r="AT2591" s="2" t="s">
        <v>115</v>
      </c>
      <c r="AU2591" s="2" t="s">
        <v>116</v>
      </c>
      <c r="AV2591" s="323">
        <v>45200</v>
      </c>
      <c r="AW2591" s="323">
        <v>45291</v>
      </c>
      <c r="AX2591" s="324">
        <v>2209</v>
      </c>
      <c r="AY2591" s="325">
        <v>133.97</v>
      </c>
      <c r="AZ2591" s="274">
        <f t="shared" si="722"/>
        <v>1.0461100000000001</v>
      </c>
      <c r="BA2591" s="326">
        <f t="shared" si="728"/>
        <v>128.0649262505855</v>
      </c>
      <c r="BB2591" s="296" t="str">
        <f t="shared" si="729"/>
        <v/>
      </c>
      <c r="BC2591">
        <f t="shared" si="723"/>
        <v>1</v>
      </c>
      <c r="BF2591" s="332">
        <v>44957</v>
      </c>
      <c r="BG2591" s="2" t="s">
        <v>115</v>
      </c>
      <c r="BH2591" s="2" t="s">
        <v>140</v>
      </c>
      <c r="BI2591" s="323">
        <v>45566</v>
      </c>
      <c r="BJ2591" s="323">
        <v>45657</v>
      </c>
      <c r="BK2591" s="324">
        <v>2209</v>
      </c>
      <c r="BL2591" s="325">
        <v>197.42</v>
      </c>
      <c r="BM2591" s="274">
        <f t="shared" si="724"/>
        <v>0.99614999999999998</v>
      </c>
      <c r="BN2591" s="326">
        <f t="shared" si="730"/>
        <v>198.18300456758519</v>
      </c>
      <c r="BO2591" s="296" t="str">
        <f t="shared" si="731"/>
        <v/>
      </c>
      <c r="BP2591" t="str">
        <f t="shared" si="725"/>
        <v/>
      </c>
      <c r="BR2591" s="332"/>
      <c r="BS2591" s="2"/>
      <c r="BT2591" s="2"/>
      <c r="BU2591" s="323"/>
      <c r="BV2591" s="323"/>
      <c r="BW2591" s="324"/>
      <c r="BX2591" s="325"/>
      <c r="BZ2591" s="326"/>
      <c r="CA2591" s="296"/>
    </row>
    <row r="2592" spans="34:79" x14ac:dyDescent="0.25">
      <c r="AS2592" s="332">
        <v>44595</v>
      </c>
      <c r="AT2592" s="2" t="s">
        <v>115</v>
      </c>
      <c r="AU2592" s="2" t="s">
        <v>111</v>
      </c>
      <c r="AV2592" s="323">
        <v>45292</v>
      </c>
      <c r="AW2592" s="323">
        <v>45382</v>
      </c>
      <c r="AX2592" s="324">
        <v>2183</v>
      </c>
      <c r="AY2592" s="325">
        <v>141.75</v>
      </c>
      <c r="AZ2592" s="274">
        <f t="shared" si="722"/>
        <v>1.0461100000000001</v>
      </c>
      <c r="BA2592" s="326">
        <f t="shared" si="728"/>
        <v>135.50200265746432</v>
      </c>
      <c r="BB2592" s="296" t="str">
        <f t="shared" si="729"/>
        <v/>
      </c>
      <c r="BC2592">
        <f t="shared" si="723"/>
        <v>1</v>
      </c>
      <c r="BF2592" s="332">
        <v>44957</v>
      </c>
      <c r="BG2592" s="2" t="s">
        <v>115</v>
      </c>
      <c r="BH2592" s="2" t="s">
        <v>135</v>
      </c>
      <c r="BI2592" s="323">
        <v>45658</v>
      </c>
      <c r="BJ2592" s="323">
        <v>45747</v>
      </c>
      <c r="BK2592" s="324">
        <v>2159</v>
      </c>
      <c r="BL2592" s="325">
        <v>184.25</v>
      </c>
      <c r="BM2592" s="274">
        <f t="shared" si="724"/>
        <v>0.99614999999999998</v>
      </c>
      <c r="BN2592" s="326">
        <f t="shared" si="730"/>
        <v>184.96210410078803</v>
      </c>
      <c r="BO2592" s="296" t="str">
        <f t="shared" si="731"/>
        <v/>
      </c>
      <c r="BP2592" t="str">
        <f t="shared" si="725"/>
        <v/>
      </c>
      <c r="BR2592" s="332"/>
      <c r="BS2592" s="2"/>
      <c r="BT2592" s="2"/>
      <c r="BU2592" s="323"/>
      <c r="BV2592" s="323"/>
      <c r="BW2592" s="324"/>
      <c r="BX2592" s="325"/>
      <c r="BZ2592" s="326"/>
      <c r="CA2592" s="296"/>
    </row>
    <row r="2593" spans="45:79" x14ac:dyDescent="0.25">
      <c r="AS2593" s="332">
        <v>44595</v>
      </c>
      <c r="AT2593" s="2" t="s">
        <v>115</v>
      </c>
      <c r="AU2593" s="2" t="s">
        <v>117</v>
      </c>
      <c r="AV2593" s="323">
        <v>45383</v>
      </c>
      <c r="AW2593" s="323">
        <v>45473</v>
      </c>
      <c r="AX2593" s="324">
        <v>2184</v>
      </c>
      <c r="AY2593" s="325">
        <v>86.53</v>
      </c>
      <c r="AZ2593" s="274">
        <f t="shared" si="722"/>
        <v>1.0461100000000001</v>
      </c>
      <c r="BA2593" s="326">
        <f t="shared" si="728"/>
        <v>82.715966772136767</v>
      </c>
      <c r="BB2593" s="296" t="str">
        <f t="shared" si="729"/>
        <v/>
      </c>
      <c r="BC2593">
        <f t="shared" si="723"/>
        <v>1</v>
      </c>
      <c r="BF2593" s="332">
        <v>44957</v>
      </c>
      <c r="BG2593" s="2" t="s">
        <v>115</v>
      </c>
      <c r="BH2593" s="2" t="s">
        <v>145</v>
      </c>
      <c r="BI2593" s="323">
        <v>45748</v>
      </c>
      <c r="BJ2593" s="323">
        <v>45838</v>
      </c>
      <c r="BK2593" s="324">
        <v>2184</v>
      </c>
      <c r="BL2593" s="325">
        <v>111.58</v>
      </c>
      <c r="BM2593" s="274">
        <f t="shared" si="724"/>
        <v>0.99614999999999998</v>
      </c>
      <c r="BN2593" s="326">
        <f t="shared" si="730"/>
        <v>112.01124328665362</v>
      </c>
      <c r="BO2593" s="296" t="str">
        <f t="shared" si="731"/>
        <v/>
      </c>
      <c r="BP2593" t="str">
        <f t="shared" si="725"/>
        <v/>
      </c>
      <c r="BR2593" s="332"/>
      <c r="BS2593" s="2"/>
      <c r="BT2593" s="2"/>
      <c r="BU2593" s="323"/>
      <c r="BV2593" s="323"/>
      <c r="BW2593" s="324"/>
      <c r="BX2593" s="325"/>
      <c r="BZ2593" s="326"/>
      <c r="CA2593" s="296"/>
    </row>
    <row r="2594" spans="45:79" x14ac:dyDescent="0.25">
      <c r="AS2594" s="332">
        <v>44595</v>
      </c>
      <c r="AT2594" s="2" t="s">
        <v>115</v>
      </c>
      <c r="AU2594" s="2" t="s">
        <v>118</v>
      </c>
      <c r="AV2594" s="323">
        <v>45474</v>
      </c>
      <c r="AW2594" s="323">
        <v>45565</v>
      </c>
      <c r="AX2594" s="324">
        <v>2208</v>
      </c>
      <c r="AY2594" s="325">
        <v>87.1</v>
      </c>
      <c r="AZ2594" s="274">
        <f t="shared" si="722"/>
        <v>1.0461100000000001</v>
      </c>
      <c r="BA2594" s="326">
        <f t="shared" si="728"/>
        <v>83.260842550018623</v>
      </c>
      <c r="BB2594" s="296" t="str">
        <f t="shared" si="729"/>
        <v/>
      </c>
      <c r="BC2594">
        <f t="shared" si="723"/>
        <v>1</v>
      </c>
      <c r="BF2594" s="332">
        <v>44957</v>
      </c>
      <c r="BG2594" s="2" t="s">
        <v>115</v>
      </c>
      <c r="BH2594" s="2" t="s">
        <v>148</v>
      </c>
      <c r="BI2594" s="323">
        <v>45839</v>
      </c>
      <c r="BJ2594" s="323">
        <v>45930</v>
      </c>
      <c r="BK2594" s="324">
        <v>2208</v>
      </c>
      <c r="BL2594" s="325">
        <v>111.1</v>
      </c>
      <c r="BM2594" s="274">
        <f t="shared" si="724"/>
        <v>0.99614999999999998</v>
      </c>
      <c r="BN2594" s="326">
        <f t="shared" si="730"/>
        <v>111.52938814435576</v>
      </c>
      <c r="BO2594" s="296" t="str">
        <f t="shared" si="731"/>
        <v/>
      </c>
      <c r="BP2594" t="str">
        <f t="shared" si="725"/>
        <v/>
      </c>
      <c r="BR2594" s="332"/>
      <c r="BS2594" s="2"/>
      <c r="BT2594" s="2"/>
      <c r="BU2594" s="323"/>
      <c r="BV2594" s="323"/>
      <c r="BW2594" s="324"/>
      <c r="BX2594" s="325"/>
      <c r="BZ2594" s="326"/>
      <c r="CA2594" s="296"/>
    </row>
    <row r="2595" spans="45:79" x14ac:dyDescent="0.25">
      <c r="AS2595" s="332">
        <v>44595</v>
      </c>
      <c r="AT2595" s="2" t="s">
        <v>115</v>
      </c>
      <c r="AU2595" s="2" t="s">
        <v>140</v>
      </c>
      <c r="AV2595" s="323">
        <v>45566</v>
      </c>
      <c r="AW2595" s="323">
        <v>45657</v>
      </c>
      <c r="AX2595" s="324">
        <v>2209</v>
      </c>
      <c r="AY2595" s="325">
        <v>102.78</v>
      </c>
      <c r="AZ2595" s="274">
        <f t="shared" si="722"/>
        <v>1.0461100000000001</v>
      </c>
      <c r="BA2595" s="326">
        <f t="shared" si="728"/>
        <v>98.249706053856656</v>
      </c>
      <c r="BB2595" s="296" t="str">
        <f t="shared" si="729"/>
        <v/>
      </c>
      <c r="BC2595" t="str">
        <f t="shared" si="723"/>
        <v/>
      </c>
      <c r="BF2595" s="332">
        <v>44957</v>
      </c>
      <c r="BG2595" s="2" t="s">
        <v>115</v>
      </c>
      <c r="BH2595" s="2" t="s">
        <v>152</v>
      </c>
      <c r="BI2595" s="323">
        <v>45931</v>
      </c>
      <c r="BJ2595" s="323">
        <v>46022</v>
      </c>
      <c r="BK2595" s="324">
        <v>2209</v>
      </c>
      <c r="BL2595" s="325">
        <v>144.87</v>
      </c>
      <c r="BM2595" s="274">
        <f t="shared" si="724"/>
        <v>0.99614999999999998</v>
      </c>
      <c r="BN2595" s="326">
        <f t="shared" si="730"/>
        <v>145.42990513476886</v>
      </c>
      <c r="BO2595" s="296" t="str">
        <f t="shared" si="731"/>
        <v/>
      </c>
      <c r="BP2595" t="str">
        <f t="shared" si="725"/>
        <v/>
      </c>
      <c r="BR2595" s="332"/>
      <c r="BS2595" s="2"/>
      <c r="BT2595" s="2"/>
      <c r="BU2595" s="323"/>
      <c r="BV2595" s="323"/>
      <c r="BW2595" s="324"/>
      <c r="BX2595" s="325"/>
      <c r="BZ2595" s="326"/>
      <c r="CA2595" s="296"/>
    </row>
    <row r="2596" spans="45:79" x14ac:dyDescent="0.25">
      <c r="AS2596" s="332">
        <v>44594</v>
      </c>
      <c r="AT2596" s="2" t="s">
        <v>115</v>
      </c>
      <c r="AU2596" s="2" t="s">
        <v>201</v>
      </c>
      <c r="AV2596" s="323">
        <v>44652</v>
      </c>
      <c r="AW2596" s="323">
        <v>44742</v>
      </c>
      <c r="AX2596" s="324">
        <v>2184</v>
      </c>
      <c r="AY2596" s="325">
        <v>179.58</v>
      </c>
      <c r="AZ2596" s="274">
        <f t="shared" si="722"/>
        <v>1.0461100000000001</v>
      </c>
      <c r="BA2596" s="326">
        <f t="shared" si="728"/>
        <v>171.66454770530822</v>
      </c>
      <c r="BB2596" s="296" t="str">
        <f t="shared" si="729"/>
        <v/>
      </c>
      <c r="BC2596" t="str">
        <f t="shared" si="723"/>
        <v/>
      </c>
      <c r="BF2596" s="332">
        <v>44956</v>
      </c>
      <c r="BG2596" s="2" t="s">
        <v>115</v>
      </c>
      <c r="BH2596" s="2" t="s">
        <v>134</v>
      </c>
      <c r="BI2596" s="323">
        <v>45017</v>
      </c>
      <c r="BJ2596" s="323">
        <v>45107</v>
      </c>
      <c r="BK2596" s="324">
        <v>2184</v>
      </c>
      <c r="BL2596" s="325">
        <v>138.12</v>
      </c>
      <c r="BM2596" s="274">
        <f t="shared" si="724"/>
        <v>0.99614999999999998</v>
      </c>
      <c r="BN2596" s="326">
        <f t="shared" si="730"/>
        <v>138.65381719620541</v>
      </c>
      <c r="BO2596" s="296" t="str">
        <f t="shared" si="731"/>
        <v/>
      </c>
      <c r="BP2596" t="str">
        <f t="shared" si="725"/>
        <v/>
      </c>
      <c r="BR2596" s="332"/>
      <c r="BS2596" s="2"/>
      <c r="BT2596" s="2"/>
      <c r="BU2596" s="323"/>
      <c r="BV2596" s="323"/>
      <c r="BW2596" s="324"/>
      <c r="BX2596" s="325"/>
      <c r="BZ2596" s="326"/>
      <c r="CA2596" s="296"/>
    </row>
    <row r="2597" spans="45:79" x14ac:dyDescent="0.25">
      <c r="AS2597" s="332">
        <v>44594</v>
      </c>
      <c r="AT2597" s="2" t="s">
        <v>115</v>
      </c>
      <c r="AU2597" s="2" t="s">
        <v>200</v>
      </c>
      <c r="AV2597" s="323">
        <v>44743</v>
      </c>
      <c r="AW2597" s="323">
        <v>44834</v>
      </c>
      <c r="AX2597" s="324">
        <v>2208</v>
      </c>
      <c r="AY2597" s="325">
        <v>185.5</v>
      </c>
      <c r="AZ2597" s="274">
        <f t="shared" si="722"/>
        <v>1.0461100000000001</v>
      </c>
      <c r="BA2597" s="326">
        <f t="shared" si="728"/>
        <v>177.32360841594095</v>
      </c>
      <c r="BB2597" s="296" t="str">
        <f t="shared" si="729"/>
        <v/>
      </c>
      <c r="BC2597" t="str">
        <f t="shared" si="723"/>
        <v/>
      </c>
      <c r="BF2597" s="332">
        <v>44956</v>
      </c>
      <c r="BG2597" s="2" t="s">
        <v>115</v>
      </c>
      <c r="BH2597" s="2" t="s">
        <v>137</v>
      </c>
      <c r="BI2597" s="323">
        <v>45108</v>
      </c>
      <c r="BJ2597" s="323">
        <v>45199</v>
      </c>
      <c r="BK2597" s="324">
        <v>2208</v>
      </c>
      <c r="BL2597" s="325">
        <v>155.02000000000001</v>
      </c>
      <c r="BM2597" s="274">
        <f t="shared" si="724"/>
        <v>0.99614999999999998</v>
      </c>
      <c r="BN2597" s="326">
        <f t="shared" si="730"/>
        <v>155.61913366460877</v>
      </c>
      <c r="BO2597" s="296" t="str">
        <f t="shared" si="731"/>
        <v/>
      </c>
      <c r="BP2597" t="str">
        <f t="shared" si="725"/>
        <v/>
      </c>
      <c r="BR2597" s="332"/>
      <c r="BS2597" s="2"/>
      <c r="BT2597" s="2"/>
      <c r="BU2597" s="323"/>
      <c r="BV2597" s="323"/>
      <c r="BW2597" s="324"/>
      <c r="BX2597" s="325"/>
      <c r="BZ2597" s="326"/>
      <c r="CA2597" s="296"/>
    </row>
    <row r="2598" spans="45:79" x14ac:dyDescent="0.25">
      <c r="AS2598" s="332">
        <v>44594</v>
      </c>
      <c r="AT2598" s="2" t="s">
        <v>115</v>
      </c>
      <c r="AU2598" s="2" t="s">
        <v>186</v>
      </c>
      <c r="AV2598" s="323">
        <v>44835</v>
      </c>
      <c r="AW2598" s="323">
        <v>44926</v>
      </c>
      <c r="AX2598" s="324">
        <v>2209</v>
      </c>
      <c r="AY2598" s="325">
        <v>195.01</v>
      </c>
      <c r="AZ2598" s="274">
        <f t="shared" si="722"/>
        <v>1.0461100000000001</v>
      </c>
      <c r="BA2598" s="326">
        <f t="shared" si="728"/>
        <v>186.41443060481208</v>
      </c>
      <c r="BB2598" s="296" t="str">
        <f t="shared" si="729"/>
        <v/>
      </c>
      <c r="BC2598" t="str">
        <f t="shared" si="723"/>
        <v/>
      </c>
      <c r="BF2598" s="332">
        <v>44956</v>
      </c>
      <c r="BG2598" s="2" t="s">
        <v>115</v>
      </c>
      <c r="BH2598" s="2" t="s">
        <v>116</v>
      </c>
      <c r="BI2598" s="323">
        <v>45200</v>
      </c>
      <c r="BJ2598" s="323">
        <v>45291</v>
      </c>
      <c r="BK2598" s="324">
        <v>2209</v>
      </c>
      <c r="BL2598" s="325">
        <v>187.01</v>
      </c>
      <c r="BM2598" s="274">
        <f t="shared" si="724"/>
        <v>0.99614999999999998</v>
      </c>
      <c r="BN2598" s="326">
        <f t="shared" si="730"/>
        <v>187.73277116900064</v>
      </c>
      <c r="BO2598" s="296">
        <f t="shared" si="731"/>
        <v>187.73277116900064</v>
      </c>
      <c r="BP2598">
        <f t="shared" si="725"/>
        <v>1</v>
      </c>
      <c r="BR2598" s="332"/>
      <c r="BS2598" s="2"/>
      <c r="BT2598" s="2"/>
      <c r="BU2598" s="323"/>
      <c r="BV2598" s="323"/>
      <c r="BW2598" s="324"/>
      <c r="BX2598" s="325"/>
      <c r="BZ2598" s="326"/>
      <c r="CA2598" s="296"/>
    </row>
    <row r="2599" spans="45:79" x14ac:dyDescent="0.25">
      <c r="AS2599" s="332">
        <v>44594</v>
      </c>
      <c r="AT2599" s="2" t="s">
        <v>115</v>
      </c>
      <c r="AU2599" s="2" t="s">
        <v>110</v>
      </c>
      <c r="AV2599" s="323">
        <v>44927</v>
      </c>
      <c r="AW2599" s="323">
        <v>45016</v>
      </c>
      <c r="AX2599" s="324">
        <v>2159</v>
      </c>
      <c r="AY2599" s="325">
        <v>190</v>
      </c>
      <c r="AZ2599" s="274">
        <f t="shared" si="722"/>
        <v>1.0461100000000001</v>
      </c>
      <c r="BA2599" s="326">
        <f t="shared" si="728"/>
        <v>181.62525929395568</v>
      </c>
      <c r="BB2599" s="296" t="str">
        <f t="shared" si="729"/>
        <v/>
      </c>
      <c r="BC2599" t="str">
        <f t="shared" si="723"/>
        <v/>
      </c>
      <c r="BF2599" s="332">
        <v>44956</v>
      </c>
      <c r="BG2599" s="2" t="s">
        <v>115</v>
      </c>
      <c r="BH2599" s="2" t="s">
        <v>111</v>
      </c>
      <c r="BI2599" s="323">
        <v>45292</v>
      </c>
      <c r="BJ2599" s="323">
        <v>45382</v>
      </c>
      <c r="BK2599" s="324">
        <v>2183</v>
      </c>
      <c r="BL2599" s="325">
        <v>190.94</v>
      </c>
      <c r="BM2599" s="274">
        <f t="shared" si="724"/>
        <v>0.99614999999999998</v>
      </c>
      <c r="BN2599" s="326">
        <f t="shared" si="730"/>
        <v>191.67796014656426</v>
      </c>
      <c r="BO2599" s="296">
        <f t="shared" si="731"/>
        <v>191.67796014656426</v>
      </c>
      <c r="BP2599">
        <f t="shared" si="725"/>
        <v>1</v>
      </c>
      <c r="BR2599" s="332"/>
      <c r="BS2599" s="2"/>
      <c r="BT2599" s="2"/>
      <c r="BU2599" s="323"/>
      <c r="BV2599" s="323"/>
      <c r="BW2599" s="324"/>
      <c r="BX2599" s="325"/>
      <c r="BZ2599" s="326"/>
      <c r="CA2599" s="296"/>
    </row>
    <row r="2600" spans="45:79" x14ac:dyDescent="0.25">
      <c r="AS2600" s="332">
        <v>44594</v>
      </c>
      <c r="AT2600" s="2" t="s">
        <v>115</v>
      </c>
      <c r="AU2600" s="2" t="s">
        <v>134</v>
      </c>
      <c r="AV2600" s="323">
        <v>45017</v>
      </c>
      <c r="AW2600" s="323">
        <v>45107</v>
      </c>
      <c r="AX2600" s="324">
        <v>2184</v>
      </c>
      <c r="AY2600" s="325">
        <v>113.35</v>
      </c>
      <c r="AZ2600" s="274">
        <f t="shared" si="722"/>
        <v>1.0461100000000001</v>
      </c>
      <c r="BA2600" s="326">
        <f t="shared" si="728"/>
        <v>108.35380600510462</v>
      </c>
      <c r="BB2600" s="296" t="str">
        <f t="shared" si="729"/>
        <v/>
      </c>
      <c r="BC2600" t="str">
        <f t="shared" si="723"/>
        <v/>
      </c>
      <c r="BF2600" s="332">
        <v>44956</v>
      </c>
      <c r="BG2600" s="2" t="s">
        <v>115</v>
      </c>
      <c r="BH2600" s="2" t="s">
        <v>117</v>
      </c>
      <c r="BI2600" s="323">
        <v>45383</v>
      </c>
      <c r="BJ2600" s="323">
        <v>45473</v>
      </c>
      <c r="BK2600" s="324">
        <v>2184</v>
      </c>
      <c r="BL2600" s="325">
        <v>150.16999999999999</v>
      </c>
      <c r="BM2600" s="274">
        <f t="shared" si="724"/>
        <v>0.99614999999999998</v>
      </c>
      <c r="BN2600" s="326">
        <f t="shared" si="730"/>
        <v>150.7503889976409</v>
      </c>
      <c r="BO2600" s="296">
        <f t="shared" si="731"/>
        <v>150.7503889976409</v>
      </c>
      <c r="BP2600">
        <f t="shared" si="725"/>
        <v>1</v>
      </c>
      <c r="BR2600" s="332"/>
      <c r="BS2600" s="2"/>
      <c r="BT2600" s="2"/>
      <c r="BU2600" s="323"/>
      <c r="BV2600" s="323"/>
      <c r="BW2600" s="324"/>
      <c r="BX2600" s="325"/>
      <c r="BZ2600" s="326"/>
      <c r="CA2600" s="296"/>
    </row>
    <row r="2601" spans="45:79" x14ac:dyDescent="0.25">
      <c r="AS2601" s="332">
        <v>44594</v>
      </c>
      <c r="AT2601" s="2" t="s">
        <v>115</v>
      </c>
      <c r="AU2601" s="2" t="s">
        <v>137</v>
      </c>
      <c r="AV2601" s="323">
        <v>45108</v>
      </c>
      <c r="AW2601" s="323">
        <v>45199</v>
      </c>
      <c r="AX2601" s="324">
        <v>2208</v>
      </c>
      <c r="AY2601" s="325">
        <v>113.37</v>
      </c>
      <c r="AZ2601" s="274">
        <f t="shared" si="722"/>
        <v>1.0461100000000001</v>
      </c>
      <c r="BA2601" s="326">
        <f t="shared" si="728"/>
        <v>108.37292445345135</v>
      </c>
      <c r="BB2601" s="296" t="str">
        <f t="shared" si="729"/>
        <v/>
      </c>
      <c r="BC2601" t="str">
        <f t="shared" si="723"/>
        <v/>
      </c>
      <c r="BF2601" s="332">
        <v>44956</v>
      </c>
      <c r="BG2601" s="2" t="s">
        <v>115</v>
      </c>
      <c r="BH2601" s="2" t="s">
        <v>118</v>
      </c>
      <c r="BI2601" s="323">
        <v>45474</v>
      </c>
      <c r="BJ2601" s="323">
        <v>45565</v>
      </c>
      <c r="BK2601" s="324">
        <v>2208</v>
      </c>
      <c r="BL2601" s="325">
        <v>150.91999999999999</v>
      </c>
      <c r="BM2601" s="274">
        <f t="shared" si="724"/>
        <v>0.99614999999999998</v>
      </c>
      <c r="BN2601" s="326">
        <f t="shared" si="730"/>
        <v>151.50328765748128</v>
      </c>
      <c r="BO2601" s="296">
        <f t="shared" si="731"/>
        <v>151.50328765748128</v>
      </c>
      <c r="BP2601">
        <f t="shared" si="725"/>
        <v>1</v>
      </c>
      <c r="BR2601" s="332"/>
      <c r="BS2601" s="2"/>
      <c r="BT2601" s="2"/>
      <c r="BU2601" s="323"/>
      <c r="BV2601" s="323"/>
      <c r="BW2601" s="324"/>
      <c r="BX2601" s="325"/>
      <c r="BZ2601" s="326"/>
      <c r="CA2601" s="296"/>
    </row>
    <row r="2602" spans="45:79" x14ac:dyDescent="0.25">
      <c r="AS2602" s="332">
        <v>44594</v>
      </c>
      <c r="AT2602" s="2" t="s">
        <v>115</v>
      </c>
      <c r="AU2602" s="2" t="s">
        <v>116</v>
      </c>
      <c r="AV2602" s="323">
        <v>45200</v>
      </c>
      <c r="AW2602" s="323">
        <v>45291</v>
      </c>
      <c r="AX2602" s="324">
        <v>2209</v>
      </c>
      <c r="AY2602" s="325">
        <v>135.69</v>
      </c>
      <c r="AZ2602" s="274">
        <f t="shared" si="722"/>
        <v>1.0461100000000001</v>
      </c>
      <c r="BA2602" s="326">
        <f t="shared" si="728"/>
        <v>129.70911280840446</v>
      </c>
      <c r="BB2602" s="296" t="str">
        <f t="shared" si="729"/>
        <v/>
      </c>
      <c r="BC2602">
        <f t="shared" si="723"/>
        <v>1</v>
      </c>
      <c r="BF2602" s="332">
        <v>44956</v>
      </c>
      <c r="BG2602" s="2" t="s">
        <v>115</v>
      </c>
      <c r="BH2602" s="2" t="s">
        <v>140</v>
      </c>
      <c r="BI2602" s="323">
        <v>45566</v>
      </c>
      <c r="BJ2602" s="323">
        <v>45657</v>
      </c>
      <c r="BK2602" s="324">
        <v>2209</v>
      </c>
      <c r="BL2602" s="325">
        <v>191.1</v>
      </c>
      <c r="BM2602" s="274">
        <f t="shared" si="724"/>
        <v>0.99614999999999998</v>
      </c>
      <c r="BN2602" s="326">
        <f t="shared" si="730"/>
        <v>191.83857852733021</v>
      </c>
      <c r="BO2602" s="296" t="str">
        <f t="shared" si="731"/>
        <v/>
      </c>
      <c r="BP2602" t="str">
        <f t="shared" si="725"/>
        <v/>
      </c>
      <c r="BR2602" s="332"/>
      <c r="BS2602" s="2"/>
      <c r="BT2602" s="2"/>
      <c r="BU2602" s="323"/>
      <c r="BV2602" s="323"/>
      <c r="BW2602" s="324"/>
      <c r="BX2602" s="325"/>
      <c r="BZ2602" s="326"/>
      <c r="CA2602" s="296"/>
    </row>
    <row r="2603" spans="45:79" x14ac:dyDescent="0.25">
      <c r="AS2603" s="332">
        <v>44594</v>
      </c>
      <c r="AT2603" s="2" t="s">
        <v>115</v>
      </c>
      <c r="AU2603" s="2" t="s">
        <v>111</v>
      </c>
      <c r="AV2603" s="323">
        <v>45292</v>
      </c>
      <c r="AW2603" s="323">
        <v>45382</v>
      </c>
      <c r="AX2603" s="324">
        <v>2183</v>
      </c>
      <c r="AY2603" s="325">
        <v>142.51</v>
      </c>
      <c r="AZ2603" s="274">
        <f t="shared" si="722"/>
        <v>1.0461100000000001</v>
      </c>
      <c r="BA2603" s="326">
        <f t="shared" si="728"/>
        <v>136.22850369464012</v>
      </c>
      <c r="BB2603" s="296" t="str">
        <f t="shared" si="729"/>
        <v/>
      </c>
      <c r="BC2603">
        <f t="shared" si="723"/>
        <v>1</v>
      </c>
      <c r="BF2603" s="332">
        <v>44956</v>
      </c>
      <c r="BG2603" s="2" t="s">
        <v>115</v>
      </c>
      <c r="BH2603" s="2" t="s">
        <v>135</v>
      </c>
      <c r="BI2603" s="323">
        <v>45658</v>
      </c>
      <c r="BJ2603" s="323">
        <v>45747</v>
      </c>
      <c r="BK2603" s="324">
        <v>2159</v>
      </c>
      <c r="BL2603" s="325">
        <v>178.86</v>
      </c>
      <c r="BM2603" s="274">
        <f t="shared" si="724"/>
        <v>0.99614999999999998</v>
      </c>
      <c r="BN2603" s="326">
        <f t="shared" si="730"/>
        <v>179.55127239873514</v>
      </c>
      <c r="BO2603" s="296" t="str">
        <f t="shared" si="731"/>
        <v/>
      </c>
      <c r="BP2603" t="str">
        <f t="shared" si="725"/>
        <v/>
      </c>
      <c r="BR2603" s="332"/>
      <c r="BS2603" s="2"/>
      <c r="BT2603" s="2"/>
      <c r="BU2603" s="323"/>
      <c r="BV2603" s="323"/>
      <c r="BW2603" s="324"/>
      <c r="BX2603" s="325"/>
      <c r="BZ2603" s="326"/>
      <c r="CA2603" s="296"/>
    </row>
    <row r="2604" spans="45:79" x14ac:dyDescent="0.25">
      <c r="AS2604" s="332">
        <v>44594</v>
      </c>
      <c r="AT2604" s="2" t="s">
        <v>115</v>
      </c>
      <c r="AU2604" s="2" t="s">
        <v>117</v>
      </c>
      <c r="AV2604" s="323">
        <v>45383</v>
      </c>
      <c r="AW2604" s="323">
        <v>45473</v>
      </c>
      <c r="AX2604" s="324">
        <v>2184</v>
      </c>
      <c r="AY2604" s="325">
        <v>86.33</v>
      </c>
      <c r="AZ2604" s="274">
        <f t="shared" si="722"/>
        <v>1.0461100000000001</v>
      </c>
      <c r="BA2604" s="326">
        <f t="shared" si="728"/>
        <v>82.524782288669442</v>
      </c>
      <c r="BB2604" s="296" t="str">
        <f t="shared" si="729"/>
        <v/>
      </c>
      <c r="BC2604">
        <f t="shared" si="723"/>
        <v>1</v>
      </c>
      <c r="BF2604" s="332">
        <v>44956</v>
      </c>
      <c r="BG2604" s="2" t="s">
        <v>115</v>
      </c>
      <c r="BH2604" s="2" t="s">
        <v>145</v>
      </c>
      <c r="BI2604" s="323">
        <v>45748</v>
      </c>
      <c r="BJ2604" s="323">
        <v>45838</v>
      </c>
      <c r="BK2604" s="324">
        <v>2184</v>
      </c>
      <c r="BL2604" s="325">
        <v>107.83</v>
      </c>
      <c r="BM2604" s="274">
        <f t="shared" si="724"/>
        <v>0.99614999999999998</v>
      </c>
      <c r="BN2604" s="326">
        <f t="shared" si="730"/>
        <v>108.24674998745169</v>
      </c>
      <c r="BO2604" s="296" t="str">
        <f t="shared" si="731"/>
        <v/>
      </c>
      <c r="BP2604" t="str">
        <f t="shared" si="725"/>
        <v/>
      </c>
      <c r="BR2604" s="332"/>
      <c r="BS2604" s="2"/>
      <c r="BT2604" s="2"/>
      <c r="BU2604" s="323"/>
      <c r="BV2604" s="323"/>
      <c r="BW2604" s="324"/>
      <c r="BX2604" s="325"/>
      <c r="BZ2604" s="326"/>
      <c r="CA2604" s="296"/>
    </row>
    <row r="2605" spans="45:79" x14ac:dyDescent="0.25">
      <c r="AS2605" s="332">
        <v>44594</v>
      </c>
      <c r="AT2605" s="2" t="s">
        <v>115</v>
      </c>
      <c r="AU2605" s="2" t="s">
        <v>118</v>
      </c>
      <c r="AV2605" s="323">
        <v>45474</v>
      </c>
      <c r="AW2605" s="323">
        <v>45565</v>
      </c>
      <c r="AX2605" s="324">
        <v>2208</v>
      </c>
      <c r="AY2605" s="325">
        <v>88.55</v>
      </c>
      <c r="AZ2605" s="274">
        <f t="shared" si="722"/>
        <v>1.0461100000000001</v>
      </c>
      <c r="BA2605" s="326">
        <f t="shared" si="728"/>
        <v>84.646930055156716</v>
      </c>
      <c r="BB2605" s="296" t="str">
        <f t="shared" si="729"/>
        <v/>
      </c>
      <c r="BC2605">
        <f t="shared" si="723"/>
        <v>1</v>
      </c>
      <c r="BF2605" s="332">
        <v>44956</v>
      </c>
      <c r="BG2605" s="2" t="s">
        <v>115</v>
      </c>
      <c r="BH2605" s="2" t="s">
        <v>148</v>
      </c>
      <c r="BI2605" s="323">
        <v>45839</v>
      </c>
      <c r="BJ2605" s="323">
        <v>45930</v>
      </c>
      <c r="BK2605" s="324">
        <v>2208</v>
      </c>
      <c r="BL2605" s="325">
        <v>106.41</v>
      </c>
      <c r="BM2605" s="274">
        <f t="shared" si="724"/>
        <v>0.99614999999999998</v>
      </c>
      <c r="BN2605" s="326">
        <f t="shared" si="730"/>
        <v>106.82126185815389</v>
      </c>
      <c r="BO2605" s="296" t="str">
        <f t="shared" si="731"/>
        <v/>
      </c>
      <c r="BP2605" t="str">
        <f t="shared" si="725"/>
        <v/>
      </c>
      <c r="BR2605" s="332"/>
      <c r="BS2605" s="2"/>
      <c r="BT2605" s="2"/>
      <c r="BU2605" s="323"/>
      <c r="BV2605" s="323"/>
      <c r="BW2605" s="324"/>
      <c r="BX2605" s="325"/>
      <c r="BZ2605" s="326"/>
      <c r="CA2605" s="296"/>
    </row>
    <row r="2606" spans="45:79" x14ac:dyDescent="0.25">
      <c r="AS2606" s="332">
        <v>44594</v>
      </c>
      <c r="AT2606" s="2" t="s">
        <v>115</v>
      </c>
      <c r="AU2606" s="2" t="s">
        <v>140</v>
      </c>
      <c r="AV2606" s="323">
        <v>45566</v>
      </c>
      <c r="AW2606" s="323">
        <v>45657</v>
      </c>
      <c r="AX2606" s="324">
        <v>2209</v>
      </c>
      <c r="AY2606" s="325">
        <v>103.82</v>
      </c>
      <c r="AZ2606" s="274">
        <f t="shared" si="722"/>
        <v>1.0461100000000001</v>
      </c>
      <c r="BA2606" s="326">
        <f t="shared" si="728"/>
        <v>99.243865367886727</v>
      </c>
      <c r="BB2606" s="296" t="str">
        <f t="shared" si="729"/>
        <v/>
      </c>
      <c r="BC2606" t="str">
        <f t="shared" si="723"/>
        <v/>
      </c>
      <c r="BF2606" s="332">
        <v>44956</v>
      </c>
      <c r="BG2606" s="2" t="s">
        <v>115</v>
      </c>
      <c r="BH2606" s="2" t="s">
        <v>152</v>
      </c>
      <c r="BI2606" s="323">
        <v>45931</v>
      </c>
      <c r="BJ2606" s="323">
        <v>46022</v>
      </c>
      <c r="BK2606" s="324">
        <v>2209</v>
      </c>
      <c r="BL2606" s="325">
        <v>140.58000000000001</v>
      </c>
      <c r="BM2606" s="274">
        <f t="shared" si="724"/>
        <v>0.99614999999999998</v>
      </c>
      <c r="BN2606" s="326">
        <f t="shared" si="730"/>
        <v>141.12332480048187</v>
      </c>
      <c r="BO2606" s="296" t="str">
        <f t="shared" si="731"/>
        <v/>
      </c>
      <c r="BP2606" t="str">
        <f t="shared" si="725"/>
        <v/>
      </c>
      <c r="BR2606" s="332"/>
      <c r="BS2606" s="2"/>
      <c r="BT2606" s="2"/>
      <c r="BU2606" s="323"/>
      <c r="BV2606" s="323"/>
      <c r="BW2606" s="324"/>
      <c r="BX2606" s="325"/>
      <c r="BZ2606" s="326"/>
      <c r="CA2606" s="296"/>
    </row>
    <row r="2607" spans="45:79" x14ac:dyDescent="0.25">
      <c r="AS2607" s="332">
        <v>44593</v>
      </c>
      <c r="AT2607" s="2" t="s">
        <v>115</v>
      </c>
      <c r="AU2607" s="2" t="s">
        <v>201</v>
      </c>
      <c r="AV2607" s="323">
        <v>44652</v>
      </c>
      <c r="AW2607" s="323">
        <v>44742</v>
      </c>
      <c r="AX2607" s="324">
        <v>2184</v>
      </c>
      <c r="AY2607" s="325">
        <v>170.49</v>
      </c>
      <c r="AZ2607" s="274">
        <f t="shared" si="722"/>
        <v>1.0461100000000001</v>
      </c>
      <c r="BA2607" s="326">
        <f t="shared" si="728"/>
        <v>162.97521293171846</v>
      </c>
      <c r="BB2607" s="296" t="str">
        <f t="shared" si="729"/>
        <v/>
      </c>
      <c r="BC2607" t="str">
        <f t="shared" si="723"/>
        <v/>
      </c>
      <c r="BF2607" s="332">
        <v>44953</v>
      </c>
      <c r="BG2607" s="2" t="s">
        <v>115</v>
      </c>
      <c r="BH2607" s="2" t="s">
        <v>134</v>
      </c>
      <c r="BI2607" s="323">
        <v>45017</v>
      </c>
      <c r="BJ2607" s="323">
        <v>45107</v>
      </c>
      <c r="BK2607" s="324">
        <v>2184</v>
      </c>
      <c r="BL2607" s="325">
        <v>135.6</v>
      </c>
      <c r="BM2607" s="274">
        <f t="shared" si="724"/>
        <v>0.99614999999999998</v>
      </c>
      <c r="BN2607" s="326">
        <f t="shared" si="730"/>
        <v>136.12407769914168</v>
      </c>
      <c r="BO2607" s="296" t="str">
        <f t="shared" si="731"/>
        <v/>
      </c>
      <c r="BP2607" t="str">
        <f t="shared" si="725"/>
        <v/>
      </c>
      <c r="BR2607" s="332"/>
      <c r="BS2607" s="2"/>
      <c r="BT2607" s="2"/>
      <c r="BU2607" s="323"/>
      <c r="BV2607" s="323"/>
      <c r="BW2607" s="324"/>
      <c r="BX2607" s="325"/>
      <c r="BZ2607" s="326"/>
      <c r="CA2607" s="296"/>
    </row>
    <row r="2608" spans="45:79" x14ac:dyDescent="0.25">
      <c r="AS2608" s="332">
        <v>44593</v>
      </c>
      <c r="AT2608" s="2" t="s">
        <v>115</v>
      </c>
      <c r="AU2608" s="2" t="s">
        <v>200</v>
      </c>
      <c r="AV2608" s="323">
        <v>44743</v>
      </c>
      <c r="AW2608" s="323">
        <v>44834</v>
      </c>
      <c r="AX2608" s="324">
        <v>2208</v>
      </c>
      <c r="AY2608" s="325">
        <v>176.5</v>
      </c>
      <c r="AZ2608" s="274">
        <f t="shared" si="722"/>
        <v>1.0461100000000001</v>
      </c>
      <c r="BA2608" s="326">
        <f t="shared" si="728"/>
        <v>168.72030665991147</v>
      </c>
      <c r="BB2608" s="296" t="str">
        <f t="shared" si="729"/>
        <v/>
      </c>
      <c r="BC2608" t="str">
        <f t="shared" si="723"/>
        <v/>
      </c>
      <c r="BF2608" s="332">
        <v>44953</v>
      </c>
      <c r="BG2608" s="2" t="s">
        <v>115</v>
      </c>
      <c r="BH2608" s="2" t="s">
        <v>137</v>
      </c>
      <c r="BI2608" s="323">
        <v>45108</v>
      </c>
      <c r="BJ2608" s="323">
        <v>45199</v>
      </c>
      <c r="BK2608" s="324">
        <v>2208</v>
      </c>
      <c r="BL2608" s="325">
        <v>152.86000000000001</v>
      </c>
      <c r="BM2608" s="274">
        <f t="shared" si="724"/>
        <v>0.99614999999999998</v>
      </c>
      <c r="BN2608" s="326">
        <f t="shared" si="730"/>
        <v>153.45078552426844</v>
      </c>
      <c r="BO2608" s="296" t="str">
        <f t="shared" si="731"/>
        <v/>
      </c>
      <c r="BP2608" t="str">
        <f t="shared" si="725"/>
        <v/>
      </c>
      <c r="BR2608" s="332"/>
      <c r="BS2608" s="2"/>
      <c r="BT2608" s="2"/>
      <c r="BU2608" s="323"/>
      <c r="BV2608" s="323"/>
      <c r="BW2608" s="324"/>
      <c r="BX2608" s="325"/>
      <c r="BZ2608" s="326"/>
      <c r="CA2608" s="296"/>
    </row>
    <row r="2609" spans="45:79" x14ac:dyDescent="0.25">
      <c r="AS2609" s="332">
        <v>44593</v>
      </c>
      <c r="AT2609" s="2" t="s">
        <v>115</v>
      </c>
      <c r="AU2609" s="2" t="s">
        <v>186</v>
      </c>
      <c r="AV2609" s="323">
        <v>44835</v>
      </c>
      <c r="AW2609" s="323">
        <v>44926</v>
      </c>
      <c r="AX2609" s="324">
        <v>2209</v>
      </c>
      <c r="AY2609" s="325">
        <v>186</v>
      </c>
      <c r="AZ2609" s="274">
        <f t="shared" si="722"/>
        <v>1.0461100000000001</v>
      </c>
      <c r="BA2609" s="326">
        <f t="shared" si="728"/>
        <v>177.80156962460924</v>
      </c>
      <c r="BB2609" s="296" t="str">
        <f t="shared" si="729"/>
        <v/>
      </c>
      <c r="BC2609" t="str">
        <f t="shared" si="723"/>
        <v/>
      </c>
      <c r="BF2609" s="332">
        <v>44953</v>
      </c>
      <c r="BG2609" s="2" t="s">
        <v>115</v>
      </c>
      <c r="BH2609" s="2" t="s">
        <v>116</v>
      </c>
      <c r="BI2609" s="323">
        <v>45200</v>
      </c>
      <c r="BJ2609" s="323">
        <v>45291</v>
      </c>
      <c r="BK2609" s="324">
        <v>2209</v>
      </c>
      <c r="BL2609" s="325">
        <v>184.18</v>
      </c>
      <c r="BM2609" s="274">
        <f t="shared" si="724"/>
        <v>0.99614999999999998</v>
      </c>
      <c r="BN2609" s="326">
        <f t="shared" si="730"/>
        <v>184.89183355920295</v>
      </c>
      <c r="BO2609" s="296">
        <f t="shared" si="731"/>
        <v>184.89183355920295</v>
      </c>
      <c r="BP2609">
        <f t="shared" si="725"/>
        <v>1</v>
      </c>
      <c r="BR2609" s="332"/>
      <c r="BS2609" s="2"/>
      <c r="BT2609" s="2"/>
      <c r="BU2609" s="323"/>
      <c r="BV2609" s="323"/>
      <c r="BW2609" s="324"/>
      <c r="BX2609" s="325"/>
      <c r="BZ2609" s="326"/>
      <c r="CA2609" s="296"/>
    </row>
    <row r="2610" spans="45:79" x14ac:dyDescent="0.25">
      <c r="AS2610" s="332">
        <v>44593</v>
      </c>
      <c r="AT2610" s="2" t="s">
        <v>115</v>
      </c>
      <c r="AU2610" s="2" t="s">
        <v>110</v>
      </c>
      <c r="AV2610" s="323">
        <v>44927</v>
      </c>
      <c r="AW2610" s="323">
        <v>45016</v>
      </c>
      <c r="AX2610" s="324">
        <v>2159</v>
      </c>
      <c r="AY2610" s="325">
        <v>182.91</v>
      </c>
      <c r="AZ2610" s="274">
        <f t="shared" si="722"/>
        <v>1.0461100000000001</v>
      </c>
      <c r="BA2610" s="326">
        <f t="shared" si="728"/>
        <v>174.84776935503913</v>
      </c>
      <c r="BB2610" s="296" t="str">
        <f t="shared" si="729"/>
        <v/>
      </c>
      <c r="BC2610" t="str">
        <f t="shared" si="723"/>
        <v/>
      </c>
      <c r="BF2610" s="332">
        <v>44953</v>
      </c>
      <c r="BG2610" s="2" t="s">
        <v>115</v>
      </c>
      <c r="BH2610" s="2" t="s">
        <v>111</v>
      </c>
      <c r="BI2610" s="323">
        <v>45292</v>
      </c>
      <c r="BJ2610" s="323">
        <v>45382</v>
      </c>
      <c r="BK2610" s="324">
        <v>2183</v>
      </c>
      <c r="BL2610" s="325">
        <v>185.58</v>
      </c>
      <c r="BM2610" s="274">
        <f t="shared" si="724"/>
        <v>0.99614999999999998</v>
      </c>
      <c r="BN2610" s="326">
        <f t="shared" si="730"/>
        <v>186.29724439090501</v>
      </c>
      <c r="BO2610" s="296">
        <f t="shared" si="731"/>
        <v>186.29724439090501</v>
      </c>
      <c r="BP2610">
        <f t="shared" si="725"/>
        <v>1</v>
      </c>
      <c r="BR2610" s="332"/>
      <c r="BS2610" s="2"/>
      <c r="BT2610" s="2"/>
      <c r="BU2610" s="323"/>
      <c r="BV2610" s="323"/>
      <c r="BW2610" s="324"/>
      <c r="BX2610" s="325"/>
      <c r="BZ2610" s="326"/>
      <c r="CA2610" s="296"/>
    </row>
    <row r="2611" spans="45:79" x14ac:dyDescent="0.25">
      <c r="AS2611" s="332">
        <v>44593</v>
      </c>
      <c r="AT2611" s="2" t="s">
        <v>115</v>
      </c>
      <c r="AU2611" s="2" t="s">
        <v>134</v>
      </c>
      <c r="AV2611" s="323">
        <v>45017</v>
      </c>
      <c r="AW2611" s="323">
        <v>45107</v>
      </c>
      <c r="AX2611" s="324">
        <v>2184</v>
      </c>
      <c r="AY2611" s="325">
        <v>107</v>
      </c>
      <c r="AZ2611" s="274">
        <f t="shared" si="722"/>
        <v>1.0461100000000001</v>
      </c>
      <c r="BA2611" s="326">
        <f t="shared" si="728"/>
        <v>102.28369865501715</v>
      </c>
      <c r="BB2611" s="296" t="str">
        <f t="shared" si="729"/>
        <v/>
      </c>
      <c r="BC2611" t="str">
        <f t="shared" si="723"/>
        <v/>
      </c>
      <c r="BF2611" s="332">
        <v>44953</v>
      </c>
      <c r="BG2611" s="2" t="s">
        <v>115</v>
      </c>
      <c r="BH2611" s="2" t="s">
        <v>117</v>
      </c>
      <c r="BI2611" s="323">
        <v>45383</v>
      </c>
      <c r="BJ2611" s="323">
        <v>45473</v>
      </c>
      <c r="BK2611" s="324">
        <v>2184</v>
      </c>
      <c r="BL2611" s="325">
        <v>144.77000000000001</v>
      </c>
      <c r="BM2611" s="274">
        <f t="shared" si="724"/>
        <v>0.99614999999999998</v>
      </c>
      <c r="BN2611" s="326">
        <f t="shared" si="730"/>
        <v>145.32951864679015</v>
      </c>
      <c r="BO2611" s="296">
        <f t="shared" si="731"/>
        <v>145.32951864679015</v>
      </c>
      <c r="BP2611">
        <f t="shared" si="725"/>
        <v>1</v>
      </c>
      <c r="BR2611" s="332"/>
      <c r="BS2611" s="2"/>
      <c r="BT2611" s="2"/>
      <c r="BU2611" s="323"/>
      <c r="BV2611" s="323"/>
      <c r="BW2611" s="324"/>
      <c r="BX2611" s="325"/>
      <c r="BZ2611" s="326"/>
      <c r="CA2611" s="296"/>
    </row>
    <row r="2612" spans="45:79" x14ac:dyDescent="0.25">
      <c r="AS2612" s="332">
        <v>44593</v>
      </c>
      <c r="AT2612" s="2" t="s">
        <v>115</v>
      </c>
      <c r="AU2612" s="2" t="s">
        <v>137</v>
      </c>
      <c r="AV2612" s="323">
        <v>45108</v>
      </c>
      <c r="AW2612" s="323">
        <v>45199</v>
      </c>
      <c r="AX2612" s="324">
        <v>2208</v>
      </c>
      <c r="AY2612" s="325">
        <v>107</v>
      </c>
      <c r="AZ2612" s="274">
        <f t="shared" si="722"/>
        <v>1.0461100000000001</v>
      </c>
      <c r="BA2612" s="326">
        <f t="shared" si="728"/>
        <v>102.28369865501715</v>
      </c>
      <c r="BB2612" s="296" t="str">
        <f t="shared" si="729"/>
        <v/>
      </c>
      <c r="BC2612" t="str">
        <f t="shared" si="723"/>
        <v/>
      </c>
      <c r="BF2612" s="332">
        <v>44953</v>
      </c>
      <c r="BG2612" s="2" t="s">
        <v>115</v>
      </c>
      <c r="BH2612" s="2" t="s">
        <v>118</v>
      </c>
      <c r="BI2612" s="323">
        <v>45474</v>
      </c>
      <c r="BJ2612" s="323">
        <v>45565</v>
      </c>
      <c r="BK2612" s="324">
        <v>2208</v>
      </c>
      <c r="BL2612" s="325">
        <v>145.77000000000001</v>
      </c>
      <c r="BM2612" s="274">
        <f t="shared" si="724"/>
        <v>0.99614999999999998</v>
      </c>
      <c r="BN2612" s="326">
        <f t="shared" si="730"/>
        <v>146.33338352657734</v>
      </c>
      <c r="BO2612" s="296">
        <f t="shared" si="731"/>
        <v>146.33338352657734</v>
      </c>
      <c r="BP2612">
        <f t="shared" si="725"/>
        <v>1</v>
      </c>
      <c r="BR2612" s="332"/>
      <c r="BS2612" s="2"/>
      <c r="BT2612" s="2"/>
      <c r="BU2612" s="323"/>
      <c r="BV2612" s="323"/>
      <c r="BW2612" s="324"/>
      <c r="BX2612" s="325"/>
      <c r="BZ2612" s="326"/>
      <c r="CA2612" s="296"/>
    </row>
    <row r="2613" spans="45:79" x14ac:dyDescent="0.25">
      <c r="AS2613" s="332">
        <v>44593</v>
      </c>
      <c r="AT2613" s="2" t="s">
        <v>115</v>
      </c>
      <c r="AU2613" s="2" t="s">
        <v>116</v>
      </c>
      <c r="AV2613" s="323">
        <v>45200</v>
      </c>
      <c r="AW2613" s="323">
        <v>45291</v>
      </c>
      <c r="AX2613" s="324">
        <v>2209</v>
      </c>
      <c r="AY2613" s="325">
        <v>127.97</v>
      </c>
      <c r="AZ2613" s="274">
        <f t="shared" si="722"/>
        <v>1.0461100000000001</v>
      </c>
      <c r="BA2613" s="326">
        <f t="shared" si="728"/>
        <v>122.32939174656583</v>
      </c>
      <c r="BB2613" s="296" t="str">
        <f t="shared" si="729"/>
        <v/>
      </c>
      <c r="BC2613">
        <f t="shared" si="723"/>
        <v>1</v>
      </c>
      <c r="BF2613" s="332">
        <v>44953</v>
      </c>
      <c r="BG2613" s="2" t="s">
        <v>115</v>
      </c>
      <c r="BH2613" s="2" t="s">
        <v>140</v>
      </c>
      <c r="BI2613" s="323">
        <v>45566</v>
      </c>
      <c r="BJ2613" s="323">
        <v>45657</v>
      </c>
      <c r="BK2613" s="324">
        <v>2209</v>
      </c>
      <c r="BL2613" s="325">
        <v>187.01</v>
      </c>
      <c r="BM2613" s="274">
        <f t="shared" si="724"/>
        <v>0.99614999999999998</v>
      </c>
      <c r="BN2613" s="326">
        <f t="shared" si="730"/>
        <v>187.73277116900064</v>
      </c>
      <c r="BO2613" s="296" t="str">
        <f t="shared" si="731"/>
        <v/>
      </c>
      <c r="BP2613" t="str">
        <f t="shared" si="725"/>
        <v/>
      </c>
      <c r="BR2613" s="332"/>
      <c r="BS2613" s="2"/>
      <c r="BT2613" s="2"/>
      <c r="BU2613" s="323"/>
      <c r="BV2613" s="323"/>
      <c r="BW2613" s="324"/>
      <c r="BX2613" s="325"/>
      <c r="BZ2613" s="326"/>
      <c r="CA2613" s="296"/>
    </row>
    <row r="2614" spans="45:79" x14ac:dyDescent="0.25">
      <c r="AS2614" s="332">
        <v>44593</v>
      </c>
      <c r="AT2614" s="2" t="s">
        <v>115</v>
      </c>
      <c r="AU2614" s="2" t="s">
        <v>111</v>
      </c>
      <c r="AV2614" s="323">
        <v>45292</v>
      </c>
      <c r="AW2614" s="323">
        <v>45382</v>
      </c>
      <c r="AX2614" s="324">
        <v>2183</v>
      </c>
      <c r="AY2614" s="325">
        <v>134.97</v>
      </c>
      <c r="AZ2614" s="274">
        <f t="shared" si="722"/>
        <v>1.0461100000000001</v>
      </c>
      <c r="BA2614" s="326">
        <f t="shared" si="728"/>
        <v>129.02084866792211</v>
      </c>
      <c r="BB2614" s="296" t="str">
        <f t="shared" si="729"/>
        <v/>
      </c>
      <c r="BC2614">
        <f t="shared" si="723"/>
        <v>1</v>
      </c>
      <c r="BF2614" s="332">
        <v>44953</v>
      </c>
      <c r="BG2614" s="2" t="s">
        <v>115</v>
      </c>
      <c r="BH2614" s="2" t="s">
        <v>135</v>
      </c>
      <c r="BI2614" s="323">
        <v>45658</v>
      </c>
      <c r="BJ2614" s="323">
        <v>45747</v>
      </c>
      <c r="BK2614" s="324">
        <v>2159</v>
      </c>
      <c r="BL2614" s="325">
        <v>176.68</v>
      </c>
      <c r="BM2614" s="274">
        <f t="shared" si="724"/>
        <v>0.99614999999999998</v>
      </c>
      <c r="BN2614" s="326">
        <f t="shared" si="730"/>
        <v>177.36284696079909</v>
      </c>
      <c r="BO2614" s="296" t="str">
        <f t="shared" si="731"/>
        <v/>
      </c>
      <c r="BP2614" t="str">
        <f t="shared" si="725"/>
        <v/>
      </c>
      <c r="BR2614" s="332"/>
      <c r="BS2614" s="2"/>
      <c r="BT2614" s="2"/>
      <c r="BU2614" s="323"/>
      <c r="BV2614" s="323"/>
      <c r="BW2614" s="324"/>
      <c r="BX2614" s="325"/>
      <c r="BZ2614" s="326"/>
      <c r="CA2614" s="296"/>
    </row>
    <row r="2615" spans="45:79" x14ac:dyDescent="0.25">
      <c r="AS2615" s="332">
        <v>44593</v>
      </c>
      <c r="AT2615" s="2" t="s">
        <v>115</v>
      </c>
      <c r="AU2615" s="2" t="s">
        <v>117</v>
      </c>
      <c r="AV2615" s="323">
        <v>45383</v>
      </c>
      <c r="AW2615" s="323">
        <v>45473</v>
      </c>
      <c r="AX2615" s="324">
        <v>2184</v>
      </c>
      <c r="AY2615" s="325">
        <v>83.91</v>
      </c>
      <c r="AZ2615" s="274">
        <f t="shared" si="722"/>
        <v>1.0461100000000001</v>
      </c>
      <c r="BA2615" s="326">
        <f t="shared" si="728"/>
        <v>80.211450038714844</v>
      </c>
      <c r="BB2615" s="296" t="str">
        <f t="shared" si="729"/>
        <v/>
      </c>
      <c r="BC2615">
        <f t="shared" si="723"/>
        <v>1</v>
      </c>
      <c r="BF2615" s="332">
        <v>44953</v>
      </c>
      <c r="BG2615" s="2" t="s">
        <v>115</v>
      </c>
      <c r="BH2615" s="2" t="s">
        <v>145</v>
      </c>
      <c r="BI2615" s="323">
        <v>45748</v>
      </c>
      <c r="BJ2615" s="323">
        <v>45838</v>
      </c>
      <c r="BK2615" s="324">
        <v>2184</v>
      </c>
      <c r="BL2615" s="325">
        <v>106.01</v>
      </c>
      <c r="BM2615" s="274">
        <f t="shared" si="724"/>
        <v>0.99614999999999998</v>
      </c>
      <c r="BN2615" s="326">
        <f t="shared" si="730"/>
        <v>106.41971590623903</v>
      </c>
      <c r="BO2615" s="296" t="str">
        <f t="shared" si="731"/>
        <v/>
      </c>
      <c r="BP2615" t="str">
        <f t="shared" si="725"/>
        <v/>
      </c>
      <c r="BR2615" s="332"/>
      <c r="BS2615" s="2"/>
      <c r="BT2615" s="2"/>
      <c r="BU2615" s="323"/>
      <c r="BV2615" s="323"/>
      <c r="BW2615" s="324"/>
      <c r="BX2615" s="325"/>
      <c r="BZ2615" s="326"/>
      <c r="CA2615" s="296"/>
    </row>
    <row r="2616" spans="45:79" x14ac:dyDescent="0.25">
      <c r="AS2616" s="332">
        <v>44593</v>
      </c>
      <c r="AT2616" s="2" t="s">
        <v>115</v>
      </c>
      <c r="AU2616" s="2" t="s">
        <v>118</v>
      </c>
      <c r="AV2616" s="323">
        <v>45474</v>
      </c>
      <c r="AW2616" s="323">
        <v>45565</v>
      </c>
      <c r="AX2616" s="324">
        <v>2208</v>
      </c>
      <c r="AY2616" s="325">
        <v>85.22</v>
      </c>
      <c r="AZ2616" s="274">
        <f t="shared" si="722"/>
        <v>1.0461100000000001</v>
      </c>
      <c r="BA2616" s="326">
        <f t="shared" si="728"/>
        <v>81.463708405425805</v>
      </c>
      <c r="BB2616" s="296" t="str">
        <f t="shared" si="729"/>
        <v/>
      </c>
      <c r="BC2616">
        <f t="shared" si="723"/>
        <v>1</v>
      </c>
      <c r="BF2616" s="332">
        <v>44953</v>
      </c>
      <c r="BG2616" s="2" t="s">
        <v>115</v>
      </c>
      <c r="BH2616" s="2" t="s">
        <v>148</v>
      </c>
      <c r="BI2616" s="323">
        <v>45839</v>
      </c>
      <c r="BJ2616" s="323">
        <v>45930</v>
      </c>
      <c r="BK2616" s="324">
        <v>2208</v>
      </c>
      <c r="BL2616" s="325">
        <v>104.48</v>
      </c>
      <c r="BM2616" s="274">
        <f t="shared" si="724"/>
        <v>0.99614999999999998</v>
      </c>
      <c r="BN2616" s="326">
        <f t="shared" si="730"/>
        <v>104.88380264016465</v>
      </c>
      <c r="BO2616" s="296" t="str">
        <f t="shared" si="731"/>
        <v/>
      </c>
      <c r="BP2616" t="str">
        <f t="shared" si="725"/>
        <v/>
      </c>
      <c r="BR2616" s="332"/>
      <c r="BS2616" s="2"/>
      <c r="BT2616" s="2"/>
      <c r="BU2616" s="323"/>
      <c r="BV2616" s="323"/>
      <c r="BW2616" s="324"/>
      <c r="BX2616" s="325"/>
      <c r="BZ2616" s="326"/>
      <c r="CA2616" s="296"/>
    </row>
    <row r="2617" spans="45:79" x14ac:dyDescent="0.25">
      <c r="AS2617" s="332">
        <v>44593</v>
      </c>
      <c r="AT2617" s="2" t="s">
        <v>115</v>
      </c>
      <c r="AU2617" s="2" t="s">
        <v>140</v>
      </c>
      <c r="AV2617" s="323">
        <v>45566</v>
      </c>
      <c r="AW2617" s="323">
        <v>45657</v>
      </c>
      <c r="AX2617" s="324">
        <v>2209</v>
      </c>
      <c r="AY2617" s="325">
        <v>98.78</v>
      </c>
      <c r="AZ2617" s="274">
        <f t="shared" si="722"/>
        <v>1.0461100000000001</v>
      </c>
      <c r="BA2617" s="326">
        <f t="shared" si="728"/>
        <v>94.42601638451022</v>
      </c>
      <c r="BB2617" s="296" t="str">
        <f t="shared" si="729"/>
        <v/>
      </c>
      <c r="BC2617" t="str">
        <f t="shared" si="723"/>
        <v/>
      </c>
      <c r="BF2617" s="332">
        <v>44953</v>
      </c>
      <c r="BG2617" s="2" t="s">
        <v>115</v>
      </c>
      <c r="BH2617" s="2" t="s">
        <v>152</v>
      </c>
      <c r="BI2617" s="323">
        <v>45931</v>
      </c>
      <c r="BJ2617" s="323">
        <v>46022</v>
      </c>
      <c r="BK2617" s="324">
        <v>2209</v>
      </c>
      <c r="BL2617" s="325">
        <v>139.55000000000001</v>
      </c>
      <c r="BM2617" s="274">
        <f t="shared" si="724"/>
        <v>0.99614999999999998</v>
      </c>
      <c r="BN2617" s="326">
        <f t="shared" si="730"/>
        <v>140.08934397430107</v>
      </c>
      <c r="BO2617" s="296" t="str">
        <f t="shared" si="731"/>
        <v/>
      </c>
      <c r="BP2617" t="str">
        <f t="shared" si="725"/>
        <v/>
      </c>
      <c r="BR2617" s="332"/>
      <c r="BS2617" s="2"/>
      <c r="BT2617" s="2"/>
      <c r="BU2617" s="323"/>
      <c r="BV2617" s="323"/>
      <c r="BW2617" s="324"/>
      <c r="BX2617" s="325"/>
      <c r="BZ2617" s="326"/>
      <c r="CA2617" s="296"/>
    </row>
    <row r="2618" spans="45:79" x14ac:dyDescent="0.25">
      <c r="AS2618" s="332">
        <v>44592</v>
      </c>
      <c r="AT2618" s="2" t="s">
        <v>115</v>
      </c>
      <c r="AU2618" s="2" t="s">
        <v>201</v>
      </c>
      <c r="AV2618" s="323">
        <v>44652</v>
      </c>
      <c r="AW2618" s="323">
        <v>44742</v>
      </c>
      <c r="AX2618" s="324">
        <v>2184</v>
      </c>
      <c r="AY2618" s="325">
        <v>190.3</v>
      </c>
      <c r="AZ2618" s="274">
        <f t="shared" si="722"/>
        <v>1.0401800000000001</v>
      </c>
      <c r="BA2618" s="326">
        <f t="shared" si="728"/>
        <v>182.94910496260263</v>
      </c>
      <c r="BB2618" s="296" t="str">
        <f t="shared" si="729"/>
        <v/>
      </c>
      <c r="BC2618" t="str">
        <f t="shared" si="723"/>
        <v/>
      </c>
      <c r="BF2618" s="332">
        <v>44952</v>
      </c>
      <c r="BG2618" s="2" t="s">
        <v>115</v>
      </c>
      <c r="BH2618" s="2" t="s">
        <v>134</v>
      </c>
      <c r="BI2618" s="323">
        <v>45017</v>
      </c>
      <c r="BJ2618" s="323">
        <v>45107</v>
      </c>
      <c r="BK2618" s="324">
        <v>2184</v>
      </c>
      <c r="BL2618" s="325">
        <v>132.43</v>
      </c>
      <c r="BM2618" s="274">
        <f t="shared" si="724"/>
        <v>0.99614999999999998</v>
      </c>
      <c r="BN2618" s="326">
        <f t="shared" si="730"/>
        <v>132.94182603021633</v>
      </c>
      <c r="BO2618" s="296" t="str">
        <f t="shared" si="731"/>
        <v/>
      </c>
      <c r="BP2618" t="str">
        <f t="shared" si="725"/>
        <v/>
      </c>
      <c r="BR2618" s="332"/>
      <c r="BS2618" s="2"/>
      <c r="BT2618" s="2"/>
      <c r="BU2618" s="323"/>
      <c r="BV2618" s="323"/>
      <c r="BW2618" s="324"/>
      <c r="BX2618" s="325"/>
      <c r="BZ2618" s="326"/>
      <c r="CA2618" s="296"/>
    </row>
    <row r="2619" spans="45:79" x14ac:dyDescent="0.25">
      <c r="AS2619" s="332">
        <v>44592</v>
      </c>
      <c r="AT2619" s="2" t="s">
        <v>115</v>
      </c>
      <c r="AU2619" s="2" t="s">
        <v>200</v>
      </c>
      <c r="AV2619" s="323">
        <v>44743</v>
      </c>
      <c r="AW2619" s="323">
        <v>44834</v>
      </c>
      <c r="AX2619" s="324">
        <v>2208</v>
      </c>
      <c r="AY2619" s="325">
        <v>196.75</v>
      </c>
      <c r="AZ2619" s="274">
        <f t="shared" si="722"/>
        <v>1.0401800000000001</v>
      </c>
      <c r="BA2619" s="326">
        <f t="shared" si="728"/>
        <v>189.14995481551267</v>
      </c>
      <c r="BB2619" s="296" t="str">
        <f t="shared" si="729"/>
        <v/>
      </c>
      <c r="BC2619" t="str">
        <f t="shared" si="723"/>
        <v/>
      </c>
      <c r="BF2619" s="332">
        <v>44952</v>
      </c>
      <c r="BG2619" s="2" t="s">
        <v>115</v>
      </c>
      <c r="BH2619" s="2" t="s">
        <v>137</v>
      </c>
      <c r="BI2619" s="323">
        <v>45108</v>
      </c>
      <c r="BJ2619" s="323">
        <v>45199</v>
      </c>
      <c r="BK2619" s="324">
        <v>2208</v>
      </c>
      <c r="BL2619" s="325">
        <v>150.94999999999999</v>
      </c>
      <c r="BM2619" s="274">
        <f t="shared" si="724"/>
        <v>0.99614999999999998</v>
      </c>
      <c r="BN2619" s="326">
        <f t="shared" si="730"/>
        <v>151.53340360387492</v>
      </c>
      <c r="BO2619" s="296" t="str">
        <f t="shared" si="731"/>
        <v/>
      </c>
      <c r="BP2619" t="str">
        <f t="shared" si="725"/>
        <v/>
      </c>
      <c r="BR2619" s="332"/>
      <c r="BS2619" s="2"/>
      <c r="BT2619" s="2"/>
      <c r="BU2619" s="323"/>
      <c r="BV2619" s="323"/>
      <c r="BW2619" s="324"/>
      <c r="BX2619" s="325"/>
      <c r="BZ2619" s="326"/>
      <c r="CA2619" s="296"/>
    </row>
    <row r="2620" spans="45:79" x14ac:dyDescent="0.25">
      <c r="AS2620" s="332">
        <v>44592</v>
      </c>
      <c r="AT2620" s="2" t="s">
        <v>115</v>
      </c>
      <c r="AU2620" s="2" t="s">
        <v>186</v>
      </c>
      <c r="AV2620" s="323">
        <v>44835</v>
      </c>
      <c r="AW2620" s="323">
        <v>44926</v>
      </c>
      <c r="AX2620" s="324">
        <v>2209</v>
      </c>
      <c r="AY2620" s="325">
        <v>211.93</v>
      </c>
      <c r="AZ2620" s="274">
        <f t="shared" si="722"/>
        <v>1.0401800000000001</v>
      </c>
      <c r="BA2620" s="326">
        <f t="shared" si="728"/>
        <v>203.74358284143128</v>
      </c>
      <c r="BB2620" s="296" t="str">
        <f t="shared" si="729"/>
        <v/>
      </c>
      <c r="BC2620" t="str">
        <f t="shared" si="723"/>
        <v/>
      </c>
      <c r="BF2620" s="332">
        <v>44952</v>
      </c>
      <c r="BG2620" s="2" t="s">
        <v>115</v>
      </c>
      <c r="BH2620" s="2" t="s">
        <v>116</v>
      </c>
      <c r="BI2620" s="323">
        <v>45200</v>
      </c>
      <c r="BJ2620" s="323">
        <v>45291</v>
      </c>
      <c r="BK2620" s="324">
        <v>2209</v>
      </c>
      <c r="BL2620" s="325">
        <v>184.06</v>
      </c>
      <c r="BM2620" s="274">
        <f t="shared" si="724"/>
        <v>0.99614999999999998</v>
      </c>
      <c r="BN2620" s="326">
        <f t="shared" si="730"/>
        <v>184.77136977362846</v>
      </c>
      <c r="BO2620" s="296">
        <f t="shared" si="731"/>
        <v>184.77136977362846</v>
      </c>
      <c r="BP2620">
        <f t="shared" si="725"/>
        <v>1</v>
      </c>
      <c r="BR2620" s="332"/>
      <c r="BS2620" s="2"/>
      <c r="BT2620" s="2"/>
      <c r="BU2620" s="323"/>
      <c r="BV2620" s="323"/>
      <c r="BW2620" s="324"/>
      <c r="BX2620" s="325"/>
      <c r="BZ2620" s="326"/>
      <c r="CA2620" s="296"/>
    </row>
    <row r="2621" spans="45:79" x14ac:dyDescent="0.25">
      <c r="AS2621" s="332">
        <v>44592</v>
      </c>
      <c r="AT2621" s="2" t="s">
        <v>115</v>
      </c>
      <c r="AU2621" s="2" t="s">
        <v>110</v>
      </c>
      <c r="AV2621" s="323">
        <v>44927</v>
      </c>
      <c r="AW2621" s="323">
        <v>45016</v>
      </c>
      <c r="AX2621" s="324">
        <v>2159</v>
      </c>
      <c r="AY2621" s="325">
        <v>208.8</v>
      </c>
      <c r="AZ2621" s="274">
        <f t="shared" si="722"/>
        <v>1.0401800000000001</v>
      </c>
      <c r="BA2621" s="326">
        <f t="shared" si="728"/>
        <v>200.73448826164702</v>
      </c>
      <c r="BB2621" s="296" t="str">
        <f t="shared" si="729"/>
        <v/>
      </c>
      <c r="BC2621" t="str">
        <f t="shared" si="723"/>
        <v/>
      </c>
      <c r="BF2621" s="332">
        <v>44952</v>
      </c>
      <c r="BG2621" s="2" t="s">
        <v>115</v>
      </c>
      <c r="BH2621" s="2" t="s">
        <v>111</v>
      </c>
      <c r="BI2621" s="323">
        <v>45292</v>
      </c>
      <c r="BJ2621" s="323">
        <v>45382</v>
      </c>
      <c r="BK2621" s="324">
        <v>2183</v>
      </c>
      <c r="BL2621" s="325">
        <v>186.31</v>
      </c>
      <c r="BM2621" s="274">
        <f t="shared" si="724"/>
        <v>0.99614999999999998</v>
      </c>
      <c r="BN2621" s="326">
        <f t="shared" si="730"/>
        <v>187.03006575314964</v>
      </c>
      <c r="BO2621" s="296">
        <f t="shared" si="731"/>
        <v>187.03006575314964</v>
      </c>
      <c r="BP2621">
        <f t="shared" si="725"/>
        <v>1</v>
      </c>
      <c r="BR2621" s="332"/>
      <c r="BS2621" s="2"/>
      <c r="BT2621" s="2"/>
      <c r="BU2621" s="323"/>
      <c r="BV2621" s="323"/>
      <c r="BW2621" s="324"/>
      <c r="BX2621" s="325"/>
      <c r="BZ2621" s="326"/>
      <c r="CA2621" s="296"/>
    </row>
    <row r="2622" spans="45:79" x14ac:dyDescent="0.25">
      <c r="AS2622" s="332">
        <v>44592</v>
      </c>
      <c r="AT2622" s="2" t="s">
        <v>115</v>
      </c>
      <c r="AU2622" s="2" t="s">
        <v>134</v>
      </c>
      <c r="AV2622" s="323">
        <v>45017</v>
      </c>
      <c r="AW2622" s="323">
        <v>45107</v>
      </c>
      <c r="AX2622" s="324">
        <v>2184</v>
      </c>
      <c r="AY2622" s="325">
        <v>114.08</v>
      </c>
      <c r="AZ2622" s="274">
        <f t="shared" si="722"/>
        <v>1.0401800000000001</v>
      </c>
      <c r="BA2622" s="326">
        <f t="shared" si="728"/>
        <v>109.67332577053971</v>
      </c>
      <c r="BB2622" s="296" t="str">
        <f t="shared" si="729"/>
        <v/>
      </c>
      <c r="BC2622" t="str">
        <f t="shared" si="723"/>
        <v/>
      </c>
      <c r="BF2622" s="332">
        <v>44952</v>
      </c>
      <c r="BG2622" s="2" t="s">
        <v>115</v>
      </c>
      <c r="BH2622" s="2" t="s">
        <v>117</v>
      </c>
      <c r="BI2622" s="323">
        <v>45383</v>
      </c>
      <c r="BJ2622" s="323">
        <v>45473</v>
      </c>
      <c r="BK2622" s="324">
        <v>2184</v>
      </c>
      <c r="BL2622" s="325">
        <v>142.93</v>
      </c>
      <c r="BM2622" s="274">
        <f t="shared" si="724"/>
        <v>0.99614999999999998</v>
      </c>
      <c r="BN2622" s="326">
        <f t="shared" si="730"/>
        <v>143.48240726798173</v>
      </c>
      <c r="BO2622" s="296">
        <f t="shared" si="731"/>
        <v>143.48240726798173</v>
      </c>
      <c r="BP2622">
        <f t="shared" si="725"/>
        <v>1</v>
      </c>
      <c r="BR2622" s="332"/>
      <c r="BS2622" s="2"/>
      <c r="BT2622" s="2"/>
      <c r="BU2622" s="323"/>
      <c r="BV2622" s="323"/>
      <c r="BW2622" s="324"/>
      <c r="BX2622" s="325"/>
      <c r="BZ2622" s="326"/>
      <c r="CA2622" s="296"/>
    </row>
    <row r="2623" spans="45:79" x14ac:dyDescent="0.25">
      <c r="AS2623" s="332">
        <v>44592</v>
      </c>
      <c r="AT2623" s="2" t="s">
        <v>115</v>
      </c>
      <c r="AU2623" s="2" t="s">
        <v>137</v>
      </c>
      <c r="AV2623" s="323">
        <v>45108</v>
      </c>
      <c r="AW2623" s="323">
        <v>45199</v>
      </c>
      <c r="AX2623" s="324">
        <v>2208</v>
      </c>
      <c r="AY2623" s="325">
        <v>113.86</v>
      </c>
      <c r="AZ2623" s="274">
        <f t="shared" si="722"/>
        <v>1.0401800000000001</v>
      </c>
      <c r="BA2623" s="326">
        <f t="shared" si="728"/>
        <v>109.46182391509161</v>
      </c>
      <c r="BB2623" s="296" t="str">
        <f t="shared" si="729"/>
        <v/>
      </c>
      <c r="BC2623" t="str">
        <f t="shared" si="723"/>
        <v/>
      </c>
      <c r="BF2623" s="332">
        <v>44952</v>
      </c>
      <c r="BG2623" s="2" t="s">
        <v>115</v>
      </c>
      <c r="BH2623" s="2" t="s">
        <v>118</v>
      </c>
      <c r="BI2623" s="323">
        <v>45474</v>
      </c>
      <c r="BJ2623" s="323">
        <v>45565</v>
      </c>
      <c r="BK2623" s="324">
        <v>2208</v>
      </c>
      <c r="BL2623" s="325">
        <v>144.32</v>
      </c>
      <c r="BM2623" s="274">
        <f t="shared" si="724"/>
        <v>0.99614999999999998</v>
      </c>
      <c r="BN2623" s="326">
        <f t="shared" si="730"/>
        <v>144.8777794508859</v>
      </c>
      <c r="BO2623" s="296">
        <f t="shared" si="731"/>
        <v>144.8777794508859</v>
      </c>
      <c r="BP2623">
        <f t="shared" si="725"/>
        <v>1</v>
      </c>
      <c r="BR2623" s="332"/>
      <c r="BS2623" s="2"/>
      <c r="BT2623" s="2"/>
      <c r="BU2623" s="323"/>
      <c r="BV2623" s="323"/>
      <c r="BW2623" s="324"/>
      <c r="BX2623" s="325"/>
      <c r="BZ2623" s="326"/>
      <c r="CA2623" s="296"/>
    </row>
    <row r="2624" spans="45:79" x14ac:dyDescent="0.25">
      <c r="AS2624" s="332">
        <v>44592</v>
      </c>
      <c r="AT2624" s="2" t="s">
        <v>115</v>
      </c>
      <c r="AU2624" s="2" t="s">
        <v>116</v>
      </c>
      <c r="AV2624" s="323">
        <v>45200</v>
      </c>
      <c r="AW2624" s="323">
        <v>45291</v>
      </c>
      <c r="AX2624" s="324">
        <v>2209</v>
      </c>
      <c r="AY2624" s="325">
        <v>134.43</v>
      </c>
      <c r="AZ2624" s="274">
        <f t="shared" si="722"/>
        <v>1.0401800000000001</v>
      </c>
      <c r="BA2624" s="326">
        <f t="shared" si="728"/>
        <v>129.23724739948855</v>
      </c>
      <c r="BB2624" s="296" t="str">
        <f t="shared" si="729"/>
        <v/>
      </c>
      <c r="BC2624">
        <f t="shared" si="723"/>
        <v>1</v>
      </c>
      <c r="BF2624" s="332">
        <v>44952</v>
      </c>
      <c r="BG2624" s="2" t="s">
        <v>115</v>
      </c>
      <c r="BH2624" s="2" t="s">
        <v>140</v>
      </c>
      <c r="BI2624" s="323">
        <v>45566</v>
      </c>
      <c r="BJ2624" s="323">
        <v>45657</v>
      </c>
      <c r="BK2624" s="324">
        <v>2209</v>
      </c>
      <c r="BL2624" s="325">
        <v>184.56</v>
      </c>
      <c r="BM2624" s="274">
        <f t="shared" si="724"/>
        <v>0.99614999999999998</v>
      </c>
      <c r="BN2624" s="326">
        <f t="shared" si="730"/>
        <v>185.27330221352207</v>
      </c>
      <c r="BO2624" s="296" t="str">
        <f t="shared" si="731"/>
        <v/>
      </c>
      <c r="BP2624" t="str">
        <f t="shared" si="725"/>
        <v/>
      </c>
      <c r="BR2624" s="332"/>
      <c r="BS2624" s="2"/>
      <c r="BT2624" s="2"/>
      <c r="BU2624" s="323"/>
      <c r="BV2624" s="323"/>
      <c r="BW2624" s="324"/>
      <c r="BX2624" s="325"/>
      <c r="BZ2624" s="326"/>
      <c r="CA2624" s="296"/>
    </row>
    <row r="2625" spans="45:79" x14ac:dyDescent="0.25">
      <c r="AS2625" s="332">
        <v>44592</v>
      </c>
      <c r="AT2625" s="2" t="s">
        <v>115</v>
      </c>
      <c r="AU2625" s="2" t="s">
        <v>111</v>
      </c>
      <c r="AV2625" s="323">
        <v>45292</v>
      </c>
      <c r="AW2625" s="323">
        <v>45382</v>
      </c>
      <c r="AX2625" s="324">
        <v>2183</v>
      </c>
      <c r="AY2625" s="325">
        <v>141.65</v>
      </c>
      <c r="AZ2625" s="274">
        <f t="shared" si="722"/>
        <v>1.0401800000000001</v>
      </c>
      <c r="BA2625" s="326">
        <f t="shared" si="728"/>
        <v>136.17835374646694</v>
      </c>
      <c r="BB2625" s="296" t="str">
        <f t="shared" si="729"/>
        <v/>
      </c>
      <c r="BC2625">
        <f t="shared" si="723"/>
        <v>1</v>
      </c>
      <c r="BF2625" s="332">
        <v>44952</v>
      </c>
      <c r="BG2625" s="2" t="s">
        <v>115</v>
      </c>
      <c r="BH2625" s="2" t="s">
        <v>135</v>
      </c>
      <c r="BI2625" s="323">
        <v>45658</v>
      </c>
      <c r="BJ2625" s="323">
        <v>45747</v>
      </c>
      <c r="BK2625" s="324">
        <v>2159</v>
      </c>
      <c r="BL2625" s="325">
        <v>174.5</v>
      </c>
      <c r="BM2625" s="274">
        <f t="shared" si="724"/>
        <v>0.99614999999999998</v>
      </c>
      <c r="BN2625" s="326">
        <f t="shared" si="730"/>
        <v>175.17442152286301</v>
      </c>
      <c r="BO2625" s="296" t="str">
        <f t="shared" si="731"/>
        <v/>
      </c>
      <c r="BP2625" t="str">
        <f t="shared" si="725"/>
        <v/>
      </c>
      <c r="BR2625" s="332"/>
      <c r="BS2625" s="2"/>
      <c r="BT2625" s="2"/>
      <c r="BU2625" s="323"/>
      <c r="BV2625" s="323"/>
      <c r="BW2625" s="324"/>
      <c r="BX2625" s="325"/>
      <c r="BZ2625" s="326"/>
      <c r="CA2625" s="296"/>
    </row>
    <row r="2626" spans="45:79" x14ac:dyDescent="0.25">
      <c r="AS2626" s="332">
        <v>44592</v>
      </c>
      <c r="AT2626" s="2" t="s">
        <v>115</v>
      </c>
      <c r="AU2626" s="2" t="s">
        <v>117</v>
      </c>
      <c r="AV2626" s="323">
        <v>45383</v>
      </c>
      <c r="AW2626" s="323">
        <v>45473</v>
      </c>
      <c r="AX2626" s="324">
        <v>2184</v>
      </c>
      <c r="AY2626" s="325">
        <v>84.89</v>
      </c>
      <c r="AZ2626" s="274">
        <f t="shared" si="722"/>
        <v>1.0401800000000001</v>
      </c>
      <c r="BA2626" s="326">
        <f t="shared" si="728"/>
        <v>81.610875040858303</v>
      </c>
      <c r="BB2626" s="296" t="str">
        <f t="shared" si="729"/>
        <v/>
      </c>
      <c r="BC2626">
        <f t="shared" si="723"/>
        <v>1</v>
      </c>
      <c r="BF2626" s="332">
        <v>44952</v>
      </c>
      <c r="BG2626" s="2" t="s">
        <v>115</v>
      </c>
      <c r="BH2626" s="2" t="s">
        <v>145</v>
      </c>
      <c r="BI2626" s="323">
        <v>45748</v>
      </c>
      <c r="BJ2626" s="323">
        <v>45838</v>
      </c>
      <c r="BK2626" s="324">
        <v>2184</v>
      </c>
      <c r="BL2626" s="325">
        <v>106.27</v>
      </c>
      <c r="BM2626" s="274">
        <f t="shared" si="724"/>
        <v>0.99614999999999998</v>
      </c>
      <c r="BN2626" s="326">
        <f t="shared" si="730"/>
        <v>106.68072077498368</v>
      </c>
      <c r="BO2626" s="296" t="str">
        <f t="shared" si="731"/>
        <v/>
      </c>
      <c r="BP2626" t="str">
        <f t="shared" si="725"/>
        <v/>
      </c>
      <c r="BR2626" s="332"/>
      <c r="BS2626" s="2"/>
      <c r="BT2626" s="2"/>
      <c r="BU2626" s="323"/>
      <c r="BV2626" s="323"/>
      <c r="BW2626" s="324"/>
      <c r="BX2626" s="325"/>
      <c r="BZ2626" s="326"/>
      <c r="CA2626" s="296"/>
    </row>
    <row r="2627" spans="45:79" x14ac:dyDescent="0.25">
      <c r="AS2627" s="332">
        <v>44592</v>
      </c>
      <c r="AT2627" s="2" t="s">
        <v>115</v>
      </c>
      <c r="AU2627" s="2" t="s">
        <v>118</v>
      </c>
      <c r="AV2627" s="323">
        <v>45474</v>
      </c>
      <c r="AW2627" s="323">
        <v>45565</v>
      </c>
      <c r="AX2627" s="324">
        <v>2208</v>
      </c>
      <c r="AY2627" s="325">
        <v>86.42</v>
      </c>
      <c r="AZ2627" s="274">
        <f t="shared" si="722"/>
        <v>1.0401800000000001</v>
      </c>
      <c r="BA2627" s="326">
        <f t="shared" si="728"/>
        <v>83.081774308292793</v>
      </c>
      <c r="BB2627" s="296" t="str">
        <f t="shared" si="729"/>
        <v/>
      </c>
      <c r="BC2627">
        <f t="shared" si="723"/>
        <v>1</v>
      </c>
      <c r="BF2627" s="332">
        <v>44952</v>
      </c>
      <c r="BG2627" s="2" t="s">
        <v>115</v>
      </c>
      <c r="BH2627" s="2" t="s">
        <v>148</v>
      </c>
      <c r="BI2627" s="323">
        <v>45839</v>
      </c>
      <c r="BJ2627" s="323">
        <v>45930</v>
      </c>
      <c r="BK2627" s="324">
        <v>2208</v>
      </c>
      <c r="BL2627" s="325">
        <v>103.11</v>
      </c>
      <c r="BM2627" s="274">
        <f t="shared" si="724"/>
        <v>0.99614999999999998</v>
      </c>
      <c r="BN2627" s="326">
        <f t="shared" si="730"/>
        <v>103.5085077548562</v>
      </c>
      <c r="BO2627" s="296" t="str">
        <f t="shared" si="731"/>
        <v/>
      </c>
      <c r="BP2627" t="str">
        <f t="shared" si="725"/>
        <v/>
      </c>
      <c r="BR2627" s="332"/>
      <c r="BS2627" s="2"/>
      <c r="BT2627" s="2"/>
      <c r="BU2627" s="323"/>
      <c r="BV2627" s="323"/>
      <c r="BW2627" s="324"/>
      <c r="BX2627" s="325"/>
      <c r="BZ2627" s="326"/>
      <c r="CA2627" s="296"/>
    </row>
    <row r="2628" spans="45:79" x14ac:dyDescent="0.25">
      <c r="AS2628" s="332">
        <v>44592</v>
      </c>
      <c r="AT2628" s="2" t="s">
        <v>115</v>
      </c>
      <c r="AU2628" s="2" t="s">
        <v>140</v>
      </c>
      <c r="AV2628" s="323">
        <v>45566</v>
      </c>
      <c r="AW2628" s="323">
        <v>45657</v>
      </c>
      <c r="AX2628" s="324">
        <v>2209</v>
      </c>
      <c r="AY2628" s="325">
        <v>102.4</v>
      </c>
      <c r="AZ2628" s="274">
        <f t="shared" si="722"/>
        <v>1.0401800000000001</v>
      </c>
      <c r="BA2628" s="326">
        <f t="shared" si="728"/>
        <v>98.444499990386277</v>
      </c>
      <c r="BB2628" s="296" t="str">
        <f t="shared" si="729"/>
        <v/>
      </c>
      <c r="BC2628" t="str">
        <f t="shared" si="723"/>
        <v/>
      </c>
      <c r="BF2628" s="332">
        <v>44952</v>
      </c>
      <c r="BG2628" s="2" t="s">
        <v>115</v>
      </c>
      <c r="BH2628" s="2" t="s">
        <v>152</v>
      </c>
      <c r="BI2628" s="323">
        <v>45931</v>
      </c>
      <c r="BJ2628" s="323">
        <v>46022</v>
      </c>
      <c r="BK2628" s="324">
        <v>2209</v>
      </c>
      <c r="BL2628" s="325">
        <v>137.76</v>
      </c>
      <c r="BM2628" s="274">
        <f t="shared" si="724"/>
        <v>0.99614999999999998</v>
      </c>
      <c r="BN2628" s="326">
        <f t="shared" si="730"/>
        <v>138.29242583948201</v>
      </c>
      <c r="BO2628" s="296" t="str">
        <f t="shared" si="731"/>
        <v/>
      </c>
      <c r="BP2628" t="str">
        <f t="shared" si="725"/>
        <v/>
      </c>
      <c r="BR2628" s="332"/>
      <c r="BS2628" s="2"/>
      <c r="BT2628" s="2"/>
      <c r="BU2628" s="323"/>
      <c r="BV2628" s="323"/>
      <c r="BW2628" s="324"/>
      <c r="BX2628" s="325"/>
      <c r="BZ2628" s="326"/>
      <c r="CA2628" s="296"/>
    </row>
    <row r="2629" spans="45:79" x14ac:dyDescent="0.25">
      <c r="AS2629" s="332">
        <v>44589</v>
      </c>
      <c r="AT2629" s="2" t="s">
        <v>115</v>
      </c>
      <c r="AU2629" s="2" t="s">
        <v>201</v>
      </c>
      <c r="AV2629" s="323">
        <v>44652</v>
      </c>
      <c r="AW2629" s="323">
        <v>44742</v>
      </c>
      <c r="AX2629" s="324">
        <v>2184</v>
      </c>
      <c r="AY2629" s="325">
        <v>204.48</v>
      </c>
      <c r="AZ2629" s="274">
        <f t="shared" si="722"/>
        <v>1.0401800000000001</v>
      </c>
      <c r="BA2629" s="326">
        <f t="shared" si="728"/>
        <v>196.58136091830258</v>
      </c>
      <c r="BB2629" s="296" t="str">
        <f t="shared" si="729"/>
        <v/>
      </c>
      <c r="BC2629" t="str">
        <f t="shared" si="723"/>
        <v/>
      </c>
      <c r="BF2629" s="332">
        <v>44951</v>
      </c>
      <c r="BG2629" s="2" t="s">
        <v>115</v>
      </c>
      <c r="BH2629" s="2" t="s">
        <v>134</v>
      </c>
      <c r="BI2629" s="323">
        <v>45017</v>
      </c>
      <c r="BJ2629" s="323">
        <v>45107</v>
      </c>
      <c r="BK2629" s="324">
        <v>2184</v>
      </c>
      <c r="BL2629" s="325">
        <v>131.35</v>
      </c>
      <c r="BM2629" s="274">
        <f t="shared" si="724"/>
        <v>0.99614999999999998</v>
      </c>
      <c r="BN2629" s="326">
        <f t="shared" si="730"/>
        <v>131.85765196004618</v>
      </c>
      <c r="BO2629" s="296" t="str">
        <f t="shared" si="731"/>
        <v/>
      </c>
      <c r="BP2629" t="str">
        <f t="shared" si="725"/>
        <v/>
      </c>
      <c r="BR2629" s="332"/>
      <c r="BS2629" s="2"/>
      <c r="BT2629" s="2"/>
      <c r="BU2629" s="323"/>
      <c r="BV2629" s="323"/>
      <c r="BW2629" s="324"/>
      <c r="BX2629" s="325"/>
      <c r="BZ2629" s="326"/>
      <c r="CA2629" s="296"/>
    </row>
    <row r="2630" spans="45:79" x14ac:dyDescent="0.25">
      <c r="AS2630" s="332">
        <v>44589</v>
      </c>
      <c r="AT2630" s="2" t="s">
        <v>115</v>
      </c>
      <c r="AU2630" s="2" t="s">
        <v>200</v>
      </c>
      <c r="AV2630" s="323">
        <v>44743</v>
      </c>
      <c r="AW2630" s="323">
        <v>44834</v>
      </c>
      <c r="AX2630" s="324">
        <v>2208</v>
      </c>
      <c r="AY2630" s="325">
        <v>209.5</v>
      </c>
      <c r="AZ2630" s="274">
        <f t="shared" si="722"/>
        <v>1.0401800000000001</v>
      </c>
      <c r="BA2630" s="326">
        <f t="shared" si="728"/>
        <v>201.40744871080003</v>
      </c>
      <c r="BB2630" s="296" t="str">
        <f t="shared" si="729"/>
        <v/>
      </c>
      <c r="BC2630" t="str">
        <f t="shared" si="723"/>
        <v/>
      </c>
      <c r="BF2630" s="332">
        <v>44951</v>
      </c>
      <c r="BG2630" s="2" t="s">
        <v>115</v>
      </c>
      <c r="BH2630" s="2" t="s">
        <v>137</v>
      </c>
      <c r="BI2630" s="323">
        <v>45108</v>
      </c>
      <c r="BJ2630" s="323">
        <v>45199</v>
      </c>
      <c r="BK2630" s="324">
        <v>2208</v>
      </c>
      <c r="BL2630" s="325">
        <v>149.54</v>
      </c>
      <c r="BM2630" s="274">
        <f t="shared" si="724"/>
        <v>0.99614999999999998</v>
      </c>
      <c r="BN2630" s="326">
        <f t="shared" si="730"/>
        <v>150.117954123375</v>
      </c>
      <c r="BO2630" s="296" t="str">
        <f t="shared" si="731"/>
        <v/>
      </c>
      <c r="BP2630" t="str">
        <f t="shared" si="725"/>
        <v/>
      </c>
      <c r="BR2630" s="332"/>
      <c r="BS2630" s="2"/>
      <c r="BT2630" s="2"/>
      <c r="BU2630" s="323"/>
      <c r="BV2630" s="323"/>
      <c r="BW2630" s="324"/>
      <c r="BX2630" s="325"/>
      <c r="BZ2630" s="326"/>
      <c r="CA2630" s="296"/>
    </row>
    <row r="2631" spans="45:79" x14ac:dyDescent="0.25">
      <c r="AS2631" s="332">
        <v>44589</v>
      </c>
      <c r="AT2631" s="2" t="s">
        <v>115</v>
      </c>
      <c r="AU2631" s="2" t="s">
        <v>186</v>
      </c>
      <c r="AV2631" s="323">
        <v>44835</v>
      </c>
      <c r="AW2631" s="323">
        <v>44926</v>
      </c>
      <c r="AX2631" s="324">
        <v>2209</v>
      </c>
      <c r="AY2631" s="325">
        <v>222</v>
      </c>
      <c r="AZ2631" s="274">
        <f t="shared" si="722"/>
        <v>1.0401800000000001</v>
      </c>
      <c r="BA2631" s="326">
        <f t="shared" si="728"/>
        <v>213.42459958853274</v>
      </c>
      <c r="BB2631" s="296" t="str">
        <f t="shared" si="729"/>
        <v/>
      </c>
      <c r="BC2631" t="str">
        <f t="shared" si="723"/>
        <v/>
      </c>
      <c r="BF2631" s="332">
        <v>44951</v>
      </c>
      <c r="BG2631" s="2" t="s">
        <v>115</v>
      </c>
      <c r="BH2631" s="2" t="s">
        <v>116</v>
      </c>
      <c r="BI2631" s="323">
        <v>45200</v>
      </c>
      <c r="BJ2631" s="323">
        <v>45291</v>
      </c>
      <c r="BK2631" s="324">
        <v>2209</v>
      </c>
      <c r="BL2631" s="325">
        <v>189.12</v>
      </c>
      <c r="BM2631" s="274">
        <f t="shared" si="724"/>
        <v>0.99614999999999998</v>
      </c>
      <c r="BN2631" s="326">
        <f t="shared" si="730"/>
        <v>189.85092606535162</v>
      </c>
      <c r="BO2631" s="296">
        <f t="shared" si="731"/>
        <v>189.85092606535162</v>
      </c>
      <c r="BP2631">
        <f t="shared" si="725"/>
        <v>1</v>
      </c>
      <c r="BR2631" s="332"/>
      <c r="BS2631" s="2"/>
      <c r="BT2631" s="2"/>
      <c r="BU2631" s="323"/>
      <c r="BV2631" s="323"/>
      <c r="BW2631" s="324"/>
      <c r="BX2631" s="325"/>
      <c r="BZ2631" s="326"/>
      <c r="CA2631" s="296"/>
    </row>
    <row r="2632" spans="45:79" x14ac:dyDescent="0.25">
      <c r="AS2632" s="332">
        <v>44589</v>
      </c>
      <c r="AT2632" s="2" t="s">
        <v>115</v>
      </c>
      <c r="AU2632" s="2" t="s">
        <v>110</v>
      </c>
      <c r="AV2632" s="323">
        <v>44927</v>
      </c>
      <c r="AW2632" s="323">
        <v>45016</v>
      </c>
      <c r="AX2632" s="324">
        <v>2159</v>
      </c>
      <c r="AY2632" s="325">
        <v>218.4</v>
      </c>
      <c r="AZ2632" s="274">
        <f t="shared" si="722"/>
        <v>1.0401800000000001</v>
      </c>
      <c r="BA2632" s="326">
        <f t="shared" si="728"/>
        <v>209.96366013574573</v>
      </c>
      <c r="BB2632" s="296" t="str">
        <f t="shared" si="729"/>
        <v/>
      </c>
      <c r="BC2632" t="str">
        <f t="shared" si="723"/>
        <v/>
      </c>
      <c r="BF2632" s="332">
        <v>44951</v>
      </c>
      <c r="BG2632" s="2" t="s">
        <v>115</v>
      </c>
      <c r="BH2632" s="2" t="s">
        <v>111</v>
      </c>
      <c r="BI2632" s="323">
        <v>45292</v>
      </c>
      <c r="BJ2632" s="323">
        <v>45382</v>
      </c>
      <c r="BK2632" s="324">
        <v>2183</v>
      </c>
      <c r="BL2632" s="325">
        <v>192.28</v>
      </c>
      <c r="BM2632" s="274">
        <f t="shared" si="724"/>
        <v>0.99614999999999998</v>
      </c>
      <c r="BN2632" s="326">
        <f t="shared" si="730"/>
        <v>193.0231390854791</v>
      </c>
      <c r="BO2632" s="296">
        <f t="shared" si="731"/>
        <v>193.0231390854791</v>
      </c>
      <c r="BP2632">
        <f t="shared" si="725"/>
        <v>1</v>
      </c>
      <c r="BR2632" s="332"/>
      <c r="BS2632" s="2"/>
      <c r="BT2632" s="2"/>
      <c r="BU2632" s="323"/>
      <c r="BV2632" s="323"/>
      <c r="BW2632" s="324"/>
      <c r="BX2632" s="325"/>
      <c r="BZ2632" s="326"/>
      <c r="CA2632" s="296"/>
    </row>
    <row r="2633" spans="45:79" x14ac:dyDescent="0.25">
      <c r="AS2633" s="332">
        <v>44589</v>
      </c>
      <c r="AT2633" s="2" t="s">
        <v>115</v>
      </c>
      <c r="AU2633" s="2" t="s">
        <v>134</v>
      </c>
      <c r="AV2633" s="323">
        <v>45017</v>
      </c>
      <c r="AW2633" s="323">
        <v>45107</v>
      </c>
      <c r="AX2633" s="324">
        <v>2184</v>
      </c>
      <c r="AY2633" s="325">
        <v>114.88</v>
      </c>
      <c r="AZ2633" s="274">
        <f t="shared" si="722"/>
        <v>1.0401800000000001</v>
      </c>
      <c r="BA2633" s="326">
        <f t="shared" si="728"/>
        <v>110.4424234267146</v>
      </c>
      <c r="BB2633" s="296" t="str">
        <f t="shared" si="729"/>
        <v/>
      </c>
      <c r="BC2633" t="str">
        <f t="shared" si="723"/>
        <v/>
      </c>
      <c r="BF2633" s="332">
        <v>44951</v>
      </c>
      <c r="BG2633" s="2" t="s">
        <v>115</v>
      </c>
      <c r="BH2633" s="2" t="s">
        <v>117</v>
      </c>
      <c r="BI2633" s="323">
        <v>45383</v>
      </c>
      <c r="BJ2633" s="323">
        <v>45473</v>
      </c>
      <c r="BK2633" s="324">
        <v>2184</v>
      </c>
      <c r="BL2633" s="325">
        <v>141.80000000000001</v>
      </c>
      <c r="BM2633" s="274">
        <f t="shared" si="724"/>
        <v>0.99614999999999998</v>
      </c>
      <c r="BN2633" s="326">
        <f t="shared" si="730"/>
        <v>142.34803995382222</v>
      </c>
      <c r="BO2633" s="296">
        <f t="shared" si="731"/>
        <v>142.34803995382222</v>
      </c>
      <c r="BP2633">
        <f t="shared" si="725"/>
        <v>1</v>
      </c>
      <c r="BR2633" s="332"/>
      <c r="BS2633" s="2"/>
      <c r="BT2633" s="2"/>
      <c r="BU2633" s="323"/>
      <c r="BV2633" s="323"/>
      <c r="BW2633" s="324"/>
      <c r="BX2633" s="325"/>
      <c r="BZ2633" s="326"/>
      <c r="CA2633" s="296"/>
    </row>
    <row r="2634" spans="45:79" x14ac:dyDescent="0.25">
      <c r="AS2634" s="332">
        <v>44589</v>
      </c>
      <c r="AT2634" s="2" t="s">
        <v>115</v>
      </c>
      <c r="AU2634" s="2" t="s">
        <v>137</v>
      </c>
      <c r="AV2634" s="323">
        <v>45108</v>
      </c>
      <c r="AW2634" s="323">
        <v>45199</v>
      </c>
      <c r="AX2634" s="324">
        <v>2208</v>
      </c>
      <c r="AY2634" s="325">
        <v>114.76</v>
      </c>
      <c r="AZ2634" s="274">
        <f t="shared" si="722"/>
        <v>1.0401800000000001</v>
      </c>
      <c r="BA2634" s="326">
        <f t="shared" si="728"/>
        <v>110.32705877828836</v>
      </c>
      <c r="BB2634" s="296" t="str">
        <f t="shared" si="729"/>
        <v/>
      </c>
      <c r="BC2634" t="str">
        <f t="shared" si="723"/>
        <v/>
      </c>
      <c r="BF2634" s="332">
        <v>44951</v>
      </c>
      <c r="BG2634" s="2" t="s">
        <v>115</v>
      </c>
      <c r="BH2634" s="2" t="s">
        <v>118</v>
      </c>
      <c r="BI2634" s="323">
        <v>45474</v>
      </c>
      <c r="BJ2634" s="323">
        <v>45565</v>
      </c>
      <c r="BK2634" s="324">
        <v>2208</v>
      </c>
      <c r="BL2634" s="325">
        <v>141.80000000000001</v>
      </c>
      <c r="BM2634" s="274">
        <f t="shared" si="724"/>
        <v>0.99614999999999998</v>
      </c>
      <c r="BN2634" s="326">
        <f t="shared" si="730"/>
        <v>142.34803995382222</v>
      </c>
      <c r="BO2634" s="296">
        <f t="shared" si="731"/>
        <v>142.34803995382222</v>
      </c>
      <c r="BP2634">
        <f t="shared" si="725"/>
        <v>1</v>
      </c>
      <c r="BR2634" s="332"/>
      <c r="BS2634" s="2"/>
      <c r="BT2634" s="2"/>
      <c r="BU2634" s="323"/>
      <c r="BV2634" s="323"/>
      <c r="BW2634" s="324"/>
      <c r="BX2634" s="325"/>
      <c r="BZ2634" s="326"/>
      <c r="CA2634" s="296"/>
    </row>
    <row r="2635" spans="45:79" x14ac:dyDescent="0.25">
      <c r="AS2635" s="332">
        <v>44589</v>
      </c>
      <c r="AT2635" s="2" t="s">
        <v>115</v>
      </c>
      <c r="AU2635" s="2" t="s">
        <v>116</v>
      </c>
      <c r="AV2635" s="323">
        <v>45200</v>
      </c>
      <c r="AW2635" s="323">
        <v>45291</v>
      </c>
      <c r="AX2635" s="324">
        <v>2209</v>
      </c>
      <c r="AY2635" s="325">
        <v>133.27000000000001</v>
      </c>
      <c r="AZ2635" s="274">
        <f t="shared" si="722"/>
        <v>1.0401800000000001</v>
      </c>
      <c r="BA2635" s="326">
        <f t="shared" si="728"/>
        <v>128.12205579803495</v>
      </c>
      <c r="BB2635" s="296" t="str">
        <f t="shared" si="729"/>
        <v/>
      </c>
      <c r="BC2635">
        <f t="shared" si="723"/>
        <v>1</v>
      </c>
      <c r="BF2635" s="332">
        <v>44951</v>
      </c>
      <c r="BG2635" s="2" t="s">
        <v>115</v>
      </c>
      <c r="BH2635" s="2" t="s">
        <v>140</v>
      </c>
      <c r="BI2635" s="323">
        <v>45566</v>
      </c>
      <c r="BJ2635" s="323">
        <v>45657</v>
      </c>
      <c r="BK2635" s="324">
        <v>2209</v>
      </c>
      <c r="BL2635" s="325">
        <v>187.31</v>
      </c>
      <c r="BM2635" s="274">
        <f t="shared" si="724"/>
        <v>0.99614999999999998</v>
      </c>
      <c r="BN2635" s="326">
        <f t="shared" si="730"/>
        <v>188.0339306329368</v>
      </c>
      <c r="BO2635" s="296" t="str">
        <f t="shared" si="731"/>
        <v/>
      </c>
      <c r="BP2635" t="str">
        <f t="shared" si="725"/>
        <v/>
      </c>
      <c r="BR2635" s="332"/>
      <c r="BS2635" s="2"/>
      <c r="BT2635" s="2"/>
      <c r="BU2635" s="323"/>
      <c r="BV2635" s="323"/>
      <c r="BW2635" s="324"/>
      <c r="BX2635" s="325"/>
      <c r="BZ2635" s="326"/>
      <c r="CA2635" s="296"/>
    </row>
    <row r="2636" spans="45:79" x14ac:dyDescent="0.25">
      <c r="AS2636" s="332">
        <v>44589</v>
      </c>
      <c r="AT2636" s="2" t="s">
        <v>115</v>
      </c>
      <c r="AU2636" s="2" t="s">
        <v>111</v>
      </c>
      <c r="AV2636" s="323">
        <v>45292</v>
      </c>
      <c r="AW2636" s="323">
        <v>45382</v>
      </c>
      <c r="AX2636" s="324">
        <v>2183</v>
      </c>
      <c r="AY2636" s="325">
        <v>140.32</v>
      </c>
      <c r="AZ2636" s="274">
        <f t="shared" si="722"/>
        <v>1.0401800000000001</v>
      </c>
      <c r="BA2636" s="326">
        <f t="shared" si="728"/>
        <v>134.89972889307617</v>
      </c>
      <c r="BB2636" s="296" t="str">
        <f t="shared" si="729"/>
        <v/>
      </c>
      <c r="BC2636">
        <f t="shared" si="723"/>
        <v>1</v>
      </c>
      <c r="BF2636" s="332">
        <v>44951</v>
      </c>
      <c r="BG2636" s="2" t="s">
        <v>115</v>
      </c>
      <c r="BH2636" s="2" t="s">
        <v>135</v>
      </c>
      <c r="BI2636" s="323">
        <v>45658</v>
      </c>
      <c r="BJ2636" s="323">
        <v>45747</v>
      </c>
      <c r="BK2636" s="324">
        <v>2159</v>
      </c>
      <c r="BL2636" s="325">
        <v>172.99</v>
      </c>
      <c r="BM2636" s="274">
        <f t="shared" si="724"/>
        <v>0.99614999999999998</v>
      </c>
      <c r="BN2636" s="326">
        <f t="shared" si="730"/>
        <v>173.65858555438439</v>
      </c>
      <c r="BO2636" s="296" t="str">
        <f t="shared" si="731"/>
        <v/>
      </c>
      <c r="BP2636" t="str">
        <f t="shared" si="725"/>
        <v/>
      </c>
      <c r="BR2636" s="332"/>
      <c r="BS2636" s="2"/>
      <c r="BT2636" s="2"/>
      <c r="BU2636" s="323"/>
      <c r="BV2636" s="323"/>
      <c r="BW2636" s="324"/>
      <c r="BX2636" s="325"/>
      <c r="BZ2636" s="326"/>
      <c r="CA2636" s="296"/>
    </row>
    <row r="2637" spans="45:79" x14ac:dyDescent="0.25">
      <c r="AS2637" s="332">
        <v>44589</v>
      </c>
      <c r="AT2637" s="2" t="s">
        <v>115</v>
      </c>
      <c r="AU2637" s="2" t="s">
        <v>117</v>
      </c>
      <c r="AV2637" s="323">
        <v>45383</v>
      </c>
      <c r="AW2637" s="323">
        <v>45473</v>
      </c>
      <c r="AX2637" s="324">
        <v>2184</v>
      </c>
      <c r="AY2637" s="325">
        <v>84.5</v>
      </c>
      <c r="AZ2637" s="274">
        <f t="shared" si="722"/>
        <v>1.0401800000000001</v>
      </c>
      <c r="BA2637" s="326">
        <f t="shared" si="728"/>
        <v>81.235939933473048</v>
      </c>
      <c r="BB2637" s="296" t="str">
        <f t="shared" si="729"/>
        <v/>
      </c>
      <c r="BC2637">
        <f t="shared" si="723"/>
        <v>1</v>
      </c>
      <c r="BF2637" s="332">
        <v>44951</v>
      </c>
      <c r="BG2637" s="2" t="s">
        <v>115</v>
      </c>
      <c r="BH2637" s="2" t="s">
        <v>145</v>
      </c>
      <c r="BI2637" s="323">
        <v>45748</v>
      </c>
      <c r="BJ2637" s="323">
        <v>45838</v>
      </c>
      <c r="BK2637" s="324">
        <v>2184</v>
      </c>
      <c r="BL2637" s="325">
        <v>105.57</v>
      </c>
      <c r="BM2637" s="274">
        <f t="shared" si="724"/>
        <v>0.99614999999999998</v>
      </c>
      <c r="BN2637" s="326">
        <f t="shared" si="730"/>
        <v>105.97801535913266</v>
      </c>
      <c r="BO2637" s="296" t="str">
        <f t="shared" si="731"/>
        <v/>
      </c>
      <c r="BP2637" t="str">
        <f t="shared" si="725"/>
        <v/>
      </c>
      <c r="BR2637" s="332"/>
      <c r="BS2637" s="2"/>
      <c r="BT2637" s="2"/>
      <c r="BU2637" s="323"/>
      <c r="BV2637" s="323"/>
      <c r="BW2637" s="324"/>
      <c r="BX2637" s="325"/>
      <c r="BZ2637" s="326"/>
      <c r="CA2637" s="296"/>
    </row>
    <row r="2638" spans="45:79" x14ac:dyDescent="0.25">
      <c r="AS2638" s="332">
        <v>44589</v>
      </c>
      <c r="AT2638" s="2" t="s">
        <v>115</v>
      </c>
      <c r="AU2638" s="2" t="s">
        <v>118</v>
      </c>
      <c r="AV2638" s="323">
        <v>45474</v>
      </c>
      <c r="AW2638" s="323">
        <v>45565</v>
      </c>
      <c r="AX2638" s="324">
        <v>2208</v>
      </c>
      <c r="AY2638" s="325">
        <v>85.2</v>
      </c>
      <c r="AZ2638" s="274">
        <f t="shared" si="722"/>
        <v>1.0401800000000001</v>
      </c>
      <c r="BA2638" s="326">
        <f t="shared" si="728"/>
        <v>81.908900382626072</v>
      </c>
      <c r="BB2638" s="296" t="str">
        <f t="shared" si="729"/>
        <v/>
      </c>
      <c r="BC2638">
        <f t="shared" si="723"/>
        <v>1</v>
      </c>
      <c r="BF2638" s="332">
        <v>44951</v>
      </c>
      <c r="BG2638" s="2" t="s">
        <v>115</v>
      </c>
      <c r="BH2638" s="2" t="s">
        <v>148</v>
      </c>
      <c r="BI2638" s="323">
        <v>45839</v>
      </c>
      <c r="BJ2638" s="323">
        <v>45930</v>
      </c>
      <c r="BK2638" s="324">
        <v>2208</v>
      </c>
      <c r="BL2638" s="325">
        <v>103.34</v>
      </c>
      <c r="BM2638" s="274">
        <f t="shared" si="724"/>
        <v>0.99614999999999998</v>
      </c>
      <c r="BN2638" s="326">
        <f t="shared" si="730"/>
        <v>103.73939667720725</v>
      </c>
      <c r="BO2638" s="296" t="str">
        <f t="shared" si="731"/>
        <v/>
      </c>
      <c r="BP2638" t="str">
        <f t="shared" si="725"/>
        <v/>
      </c>
      <c r="BR2638" s="332"/>
      <c r="BS2638" s="2"/>
      <c r="BT2638" s="2"/>
      <c r="BU2638" s="323"/>
      <c r="BV2638" s="323"/>
      <c r="BW2638" s="324"/>
      <c r="BX2638" s="325"/>
      <c r="BZ2638" s="326"/>
      <c r="CA2638" s="296"/>
    </row>
    <row r="2639" spans="45:79" x14ac:dyDescent="0.25">
      <c r="AS2639" s="332">
        <v>44589</v>
      </c>
      <c r="AT2639" s="2" t="s">
        <v>115</v>
      </c>
      <c r="AU2639" s="2" t="s">
        <v>140</v>
      </c>
      <c r="AV2639" s="323">
        <v>45566</v>
      </c>
      <c r="AW2639" s="323">
        <v>45657</v>
      </c>
      <c r="AX2639" s="324">
        <v>2209</v>
      </c>
      <c r="AY2639" s="325">
        <v>100.05</v>
      </c>
      <c r="AZ2639" s="274">
        <f t="shared" si="722"/>
        <v>1.0401800000000001</v>
      </c>
      <c r="BA2639" s="326">
        <f t="shared" si="728"/>
        <v>96.185275625372526</v>
      </c>
      <c r="BB2639" s="296" t="str">
        <f t="shared" si="729"/>
        <v/>
      </c>
      <c r="BC2639" t="str">
        <f t="shared" si="723"/>
        <v/>
      </c>
      <c r="BF2639" s="332">
        <v>44951</v>
      </c>
      <c r="BG2639" s="2" t="s">
        <v>115</v>
      </c>
      <c r="BH2639" s="2" t="s">
        <v>152</v>
      </c>
      <c r="BI2639" s="323">
        <v>45931</v>
      </c>
      <c r="BJ2639" s="323">
        <v>46022</v>
      </c>
      <c r="BK2639" s="324">
        <v>2209</v>
      </c>
      <c r="BL2639" s="325">
        <v>139.77000000000001</v>
      </c>
      <c r="BM2639" s="274">
        <f t="shared" si="724"/>
        <v>0.99614999999999998</v>
      </c>
      <c r="BN2639" s="326">
        <f t="shared" si="730"/>
        <v>140.31019424785424</v>
      </c>
      <c r="BO2639" s="296" t="str">
        <f t="shared" si="731"/>
        <v/>
      </c>
      <c r="BP2639" t="str">
        <f t="shared" si="725"/>
        <v/>
      </c>
      <c r="BR2639" s="332"/>
      <c r="BS2639" s="2"/>
      <c r="BT2639" s="2"/>
      <c r="BU2639" s="323"/>
      <c r="BV2639" s="323"/>
      <c r="BW2639" s="324"/>
      <c r="BX2639" s="325"/>
      <c r="BZ2639" s="326"/>
      <c r="CA2639" s="296"/>
    </row>
    <row r="2640" spans="45:79" x14ac:dyDescent="0.25">
      <c r="AS2640" s="332">
        <v>44588</v>
      </c>
      <c r="AT2640" s="2" t="s">
        <v>115</v>
      </c>
      <c r="AU2640" s="2" t="s">
        <v>201</v>
      </c>
      <c r="AV2640" s="323">
        <v>44652</v>
      </c>
      <c r="AW2640" s="323">
        <v>44742</v>
      </c>
      <c r="AX2640" s="324">
        <v>2184</v>
      </c>
      <c r="AY2640" s="325">
        <v>204.26</v>
      </c>
      <c r="AZ2640" s="274">
        <f t="shared" si="722"/>
        <v>1.0401800000000001</v>
      </c>
      <c r="BA2640" s="326">
        <f t="shared" si="728"/>
        <v>196.36985906285449</v>
      </c>
      <c r="BB2640" s="296" t="str">
        <f t="shared" si="729"/>
        <v/>
      </c>
      <c r="BC2640" t="str">
        <f t="shared" si="723"/>
        <v/>
      </c>
      <c r="BF2640" s="332">
        <v>44950</v>
      </c>
      <c r="BG2640" s="2" t="s">
        <v>115</v>
      </c>
      <c r="BH2640" s="2" t="s">
        <v>134</v>
      </c>
      <c r="BI2640" s="323">
        <v>45017</v>
      </c>
      <c r="BJ2640" s="323">
        <v>45107</v>
      </c>
      <c r="BK2640" s="324">
        <v>2184</v>
      </c>
      <c r="BL2640" s="325">
        <v>135.81</v>
      </c>
      <c r="BM2640" s="274">
        <f t="shared" si="724"/>
        <v>0.99614999999999998</v>
      </c>
      <c r="BN2640" s="326">
        <f t="shared" si="730"/>
        <v>136.33488932389702</v>
      </c>
      <c r="BO2640" s="296" t="str">
        <f t="shared" si="731"/>
        <v/>
      </c>
      <c r="BP2640" t="str">
        <f t="shared" si="725"/>
        <v/>
      </c>
      <c r="BR2640" s="332"/>
      <c r="BS2640" s="2"/>
      <c r="BT2640" s="2"/>
      <c r="BU2640" s="323"/>
      <c r="BV2640" s="323"/>
      <c r="BW2640" s="324"/>
      <c r="BX2640" s="325"/>
      <c r="BZ2640" s="326"/>
      <c r="CA2640" s="296"/>
    </row>
    <row r="2641" spans="45:79" x14ac:dyDescent="0.25">
      <c r="AS2641" s="332">
        <v>44588</v>
      </c>
      <c r="AT2641" s="2" t="s">
        <v>115</v>
      </c>
      <c r="AU2641" s="2" t="s">
        <v>200</v>
      </c>
      <c r="AV2641" s="323">
        <v>44743</v>
      </c>
      <c r="AW2641" s="323">
        <v>44834</v>
      </c>
      <c r="AX2641" s="324">
        <v>2208</v>
      </c>
      <c r="AY2641" s="325">
        <v>208.17</v>
      </c>
      <c r="AZ2641" s="274">
        <f t="shared" si="722"/>
        <v>1.0401800000000001</v>
      </c>
      <c r="BA2641" s="326">
        <f t="shared" si="728"/>
        <v>200.12882385740926</v>
      </c>
      <c r="BB2641" s="296" t="str">
        <f t="shared" si="729"/>
        <v/>
      </c>
      <c r="BC2641" t="str">
        <f t="shared" si="723"/>
        <v/>
      </c>
      <c r="BF2641" s="332">
        <v>44950</v>
      </c>
      <c r="BG2641" s="2" t="s">
        <v>115</v>
      </c>
      <c r="BH2641" s="2" t="s">
        <v>137</v>
      </c>
      <c r="BI2641" s="323">
        <v>45108</v>
      </c>
      <c r="BJ2641" s="323">
        <v>45199</v>
      </c>
      <c r="BK2641" s="324">
        <v>2208</v>
      </c>
      <c r="BL2641" s="325">
        <v>152.97</v>
      </c>
      <c r="BM2641" s="274">
        <f t="shared" si="724"/>
        <v>0.99614999999999998</v>
      </c>
      <c r="BN2641" s="326">
        <f t="shared" si="730"/>
        <v>153.56121066104504</v>
      </c>
      <c r="BO2641" s="296" t="str">
        <f t="shared" si="731"/>
        <v/>
      </c>
      <c r="BP2641" t="str">
        <f t="shared" si="725"/>
        <v/>
      </c>
      <c r="BR2641" s="332"/>
      <c r="BS2641" s="2"/>
      <c r="BT2641" s="2"/>
      <c r="BU2641" s="323"/>
      <c r="BV2641" s="323"/>
      <c r="BW2641" s="324"/>
      <c r="BX2641" s="325"/>
      <c r="BZ2641" s="326"/>
      <c r="CA2641" s="296"/>
    </row>
    <row r="2642" spans="45:79" x14ac:dyDescent="0.25">
      <c r="AS2642" s="332">
        <v>44588</v>
      </c>
      <c r="AT2642" s="2" t="s">
        <v>115</v>
      </c>
      <c r="AU2642" s="2" t="s">
        <v>186</v>
      </c>
      <c r="AV2642" s="323">
        <v>44835</v>
      </c>
      <c r="AW2642" s="323">
        <v>44926</v>
      </c>
      <c r="AX2642" s="324">
        <v>2209</v>
      </c>
      <c r="AY2642" s="325">
        <v>218.36</v>
      </c>
      <c r="AZ2642" s="274">
        <f t="shared" si="722"/>
        <v>1.0401800000000001</v>
      </c>
      <c r="BA2642" s="326">
        <f t="shared" si="728"/>
        <v>209.92520525293699</v>
      </c>
      <c r="BB2642" s="296" t="str">
        <f t="shared" si="729"/>
        <v/>
      </c>
      <c r="BC2642" t="str">
        <f t="shared" si="723"/>
        <v/>
      </c>
      <c r="BF2642" s="332">
        <v>44950</v>
      </c>
      <c r="BG2642" s="2" t="s">
        <v>115</v>
      </c>
      <c r="BH2642" s="2" t="s">
        <v>116</v>
      </c>
      <c r="BI2642" s="323">
        <v>45200</v>
      </c>
      <c r="BJ2642" s="323">
        <v>45291</v>
      </c>
      <c r="BK2642" s="324">
        <v>2209</v>
      </c>
      <c r="BL2642" s="325">
        <v>190.71</v>
      </c>
      <c r="BM2642" s="274">
        <f t="shared" si="724"/>
        <v>0.99614999999999998</v>
      </c>
      <c r="BN2642" s="326">
        <f t="shared" si="730"/>
        <v>191.44707122421323</v>
      </c>
      <c r="BO2642" s="296">
        <f t="shared" si="731"/>
        <v>191.44707122421323</v>
      </c>
      <c r="BP2642">
        <f t="shared" si="725"/>
        <v>1</v>
      </c>
      <c r="BR2642" s="332"/>
      <c r="BS2642" s="2"/>
      <c r="BT2642" s="2"/>
      <c r="BU2642" s="323"/>
      <c r="BV2642" s="323"/>
      <c r="BW2642" s="324"/>
      <c r="BX2642" s="325"/>
      <c r="BZ2642" s="326"/>
      <c r="CA2642" s="296"/>
    </row>
    <row r="2643" spans="45:79" x14ac:dyDescent="0.25">
      <c r="AS2643" s="332">
        <v>44588</v>
      </c>
      <c r="AT2643" s="2" t="s">
        <v>115</v>
      </c>
      <c r="AU2643" s="2" t="s">
        <v>110</v>
      </c>
      <c r="AV2643" s="323">
        <v>44927</v>
      </c>
      <c r="AW2643" s="323">
        <v>45016</v>
      </c>
      <c r="AX2643" s="324">
        <v>2159</v>
      </c>
      <c r="AY2643" s="325">
        <v>215</v>
      </c>
      <c r="AZ2643" s="274">
        <f t="shared" si="722"/>
        <v>1.0401800000000001</v>
      </c>
      <c r="BA2643" s="326">
        <f t="shared" si="728"/>
        <v>206.69499509700242</v>
      </c>
      <c r="BB2643" s="296" t="str">
        <f t="shared" si="729"/>
        <v/>
      </c>
      <c r="BC2643" t="str">
        <f t="shared" si="723"/>
        <v/>
      </c>
      <c r="BF2643" s="332">
        <v>44950</v>
      </c>
      <c r="BG2643" s="2" t="s">
        <v>115</v>
      </c>
      <c r="BH2643" s="2" t="s">
        <v>111</v>
      </c>
      <c r="BI2643" s="323">
        <v>45292</v>
      </c>
      <c r="BJ2643" s="323">
        <v>45382</v>
      </c>
      <c r="BK2643" s="324">
        <v>2183</v>
      </c>
      <c r="BL2643" s="325">
        <v>191.61</v>
      </c>
      <c r="BM2643" s="274">
        <f t="shared" si="724"/>
        <v>0.99614999999999998</v>
      </c>
      <c r="BN2643" s="326">
        <f t="shared" si="730"/>
        <v>192.35054961602171</v>
      </c>
      <c r="BO2643" s="296">
        <f t="shared" si="731"/>
        <v>192.35054961602171</v>
      </c>
      <c r="BP2643">
        <f t="shared" si="725"/>
        <v>1</v>
      </c>
      <c r="BR2643" s="332"/>
      <c r="BS2643" s="2"/>
      <c r="BT2643" s="2"/>
      <c r="BU2643" s="323"/>
      <c r="BV2643" s="323"/>
      <c r="BW2643" s="324"/>
      <c r="BX2643" s="325"/>
      <c r="BZ2643" s="326"/>
      <c r="CA2643" s="296"/>
    </row>
    <row r="2644" spans="45:79" x14ac:dyDescent="0.25">
      <c r="AS2644" s="332">
        <v>44588</v>
      </c>
      <c r="AT2644" s="2" t="s">
        <v>115</v>
      </c>
      <c r="AU2644" s="2" t="s">
        <v>134</v>
      </c>
      <c r="AV2644" s="323">
        <v>45017</v>
      </c>
      <c r="AW2644" s="323">
        <v>45107</v>
      </c>
      <c r="AX2644" s="324">
        <v>2184</v>
      </c>
      <c r="AY2644" s="325">
        <v>110.84</v>
      </c>
      <c r="AZ2644" s="274">
        <f t="shared" si="722"/>
        <v>1.0401800000000001</v>
      </c>
      <c r="BA2644" s="326">
        <f t="shared" si="728"/>
        <v>106.55848026303138</v>
      </c>
      <c r="BB2644" s="296" t="str">
        <f t="shared" si="729"/>
        <v/>
      </c>
      <c r="BC2644" t="str">
        <f t="shared" si="723"/>
        <v/>
      </c>
      <c r="BF2644" s="332">
        <v>44950</v>
      </c>
      <c r="BG2644" s="2" t="s">
        <v>115</v>
      </c>
      <c r="BH2644" s="2" t="s">
        <v>117</v>
      </c>
      <c r="BI2644" s="323">
        <v>45383</v>
      </c>
      <c r="BJ2644" s="323">
        <v>45473</v>
      </c>
      <c r="BK2644" s="324">
        <v>2184</v>
      </c>
      <c r="BL2644" s="325">
        <v>143</v>
      </c>
      <c r="BM2644" s="274">
        <f t="shared" si="724"/>
        <v>0.99614999999999998</v>
      </c>
      <c r="BN2644" s="326">
        <f t="shared" si="730"/>
        <v>143.55267780956683</v>
      </c>
      <c r="BO2644" s="296">
        <f t="shared" si="731"/>
        <v>143.55267780956683</v>
      </c>
      <c r="BP2644">
        <f t="shared" si="725"/>
        <v>1</v>
      </c>
      <c r="BR2644" s="332"/>
      <c r="BS2644" s="2"/>
      <c r="BT2644" s="2"/>
      <c r="BU2644" s="323"/>
      <c r="BV2644" s="323"/>
      <c r="BW2644" s="324"/>
      <c r="BX2644" s="325"/>
      <c r="BZ2644" s="326"/>
      <c r="CA2644" s="296"/>
    </row>
    <row r="2645" spans="45:79" x14ac:dyDescent="0.25">
      <c r="AS2645" s="332">
        <v>44588</v>
      </c>
      <c r="AT2645" s="2" t="s">
        <v>115</v>
      </c>
      <c r="AU2645" s="2" t="s">
        <v>137</v>
      </c>
      <c r="AV2645" s="323">
        <v>45108</v>
      </c>
      <c r="AW2645" s="323">
        <v>45199</v>
      </c>
      <c r="AX2645" s="324">
        <v>2208</v>
      </c>
      <c r="AY2645" s="325">
        <v>110.83</v>
      </c>
      <c r="AZ2645" s="274">
        <f t="shared" si="722"/>
        <v>1.0401800000000001</v>
      </c>
      <c r="BA2645" s="326">
        <f t="shared" si="728"/>
        <v>106.54886654232919</v>
      </c>
      <c r="BB2645" s="296" t="str">
        <f t="shared" si="729"/>
        <v/>
      </c>
      <c r="BC2645" t="str">
        <f t="shared" si="723"/>
        <v/>
      </c>
      <c r="BF2645" s="332">
        <v>44950</v>
      </c>
      <c r="BG2645" s="2" t="s">
        <v>115</v>
      </c>
      <c r="BH2645" s="2" t="s">
        <v>118</v>
      </c>
      <c r="BI2645" s="323">
        <v>45474</v>
      </c>
      <c r="BJ2645" s="323">
        <v>45565</v>
      </c>
      <c r="BK2645" s="324">
        <v>2208</v>
      </c>
      <c r="BL2645" s="325">
        <v>142.47999999999999</v>
      </c>
      <c r="BM2645" s="274">
        <f t="shared" si="724"/>
        <v>0.99614999999999998</v>
      </c>
      <c r="BN2645" s="326">
        <f t="shared" si="730"/>
        <v>143.0306680720775</v>
      </c>
      <c r="BO2645" s="296">
        <f t="shared" si="731"/>
        <v>143.0306680720775</v>
      </c>
      <c r="BP2645">
        <f t="shared" si="725"/>
        <v>1</v>
      </c>
      <c r="BR2645" s="332"/>
      <c r="BS2645" s="2"/>
      <c r="BT2645" s="2"/>
      <c r="BU2645" s="323"/>
      <c r="BV2645" s="323"/>
      <c r="BW2645" s="324"/>
      <c r="BX2645" s="325"/>
      <c r="BZ2645" s="326"/>
      <c r="CA2645" s="296"/>
    </row>
    <row r="2646" spans="45:79" x14ac:dyDescent="0.25">
      <c r="AS2646" s="332">
        <v>44588</v>
      </c>
      <c r="AT2646" s="2" t="s">
        <v>115</v>
      </c>
      <c r="AU2646" s="2" t="s">
        <v>116</v>
      </c>
      <c r="AV2646" s="323">
        <v>45200</v>
      </c>
      <c r="AW2646" s="323">
        <v>45291</v>
      </c>
      <c r="AX2646" s="324">
        <v>2209</v>
      </c>
      <c r="AY2646" s="325">
        <v>130.46</v>
      </c>
      <c r="AZ2646" s="274">
        <f t="shared" ref="AZ2646:AZ2709" si="732">VLOOKUP(CONCATENATE(YEAR(AS2646),"-",MONTH(AS2646)),$A$22:$B$69,2,0)</f>
        <v>1.0401800000000001</v>
      </c>
      <c r="BA2646" s="326">
        <f t="shared" si="728"/>
        <v>125.42060028072063</v>
      </c>
      <c r="BB2646" s="296" t="str">
        <f t="shared" si="729"/>
        <v/>
      </c>
      <c r="BC2646">
        <f t="shared" ref="BC2646:BC2709" si="733">IF(OR(AU2646=AU$16,AU2646=AV$16,AU2646=AW$16,AU2646=AX$16),1,"")</f>
        <v>1</v>
      </c>
      <c r="BF2646" s="332">
        <v>44950</v>
      </c>
      <c r="BG2646" s="2" t="s">
        <v>115</v>
      </c>
      <c r="BH2646" s="2" t="s">
        <v>140</v>
      </c>
      <c r="BI2646" s="323">
        <v>45566</v>
      </c>
      <c r="BJ2646" s="323">
        <v>45657</v>
      </c>
      <c r="BK2646" s="324">
        <v>2209</v>
      </c>
      <c r="BL2646" s="325">
        <v>187.23</v>
      </c>
      <c r="BM2646" s="274">
        <f t="shared" ref="BM2646:BM2709" si="734">VLOOKUP(CONCATENATE(YEAR(BF2646),"-",MONTH(BF2646)),$A$22:$B$69,2,0)</f>
        <v>0.99614999999999998</v>
      </c>
      <c r="BN2646" s="326">
        <f t="shared" si="730"/>
        <v>187.95362144255384</v>
      </c>
      <c r="BO2646" s="296" t="str">
        <f t="shared" si="731"/>
        <v/>
      </c>
      <c r="BP2646" t="str">
        <f t="shared" ref="BP2646:BP2709" si="735">IF(OR(BH2646=BH$16,BH2646=BI$16,BH2646=BJ$16,BH2646=BK$16),1,"")</f>
        <v/>
      </c>
      <c r="BR2646" s="332"/>
      <c r="BS2646" s="2"/>
      <c r="BT2646" s="2"/>
      <c r="BU2646" s="323"/>
      <c r="BV2646" s="323"/>
      <c r="BW2646" s="324"/>
      <c r="BX2646" s="325"/>
      <c r="BZ2646" s="326"/>
      <c r="CA2646" s="296"/>
    </row>
    <row r="2647" spans="45:79" x14ac:dyDescent="0.25">
      <c r="AS2647" s="332">
        <v>44588</v>
      </c>
      <c r="AT2647" s="2" t="s">
        <v>115</v>
      </c>
      <c r="AU2647" s="2" t="s">
        <v>111</v>
      </c>
      <c r="AV2647" s="323">
        <v>45292</v>
      </c>
      <c r="AW2647" s="323">
        <v>45382</v>
      </c>
      <c r="AX2647" s="324">
        <v>2183</v>
      </c>
      <c r="AY2647" s="325">
        <v>130.03</v>
      </c>
      <c r="AZ2647" s="274">
        <f t="shared" si="732"/>
        <v>1.0401800000000001</v>
      </c>
      <c r="BA2647" s="326">
        <f t="shared" ref="BA2647:BA2710" si="736">IF(AY2647="","",AY2647/AZ2647)</f>
        <v>125.00721029052663</v>
      </c>
      <c r="BB2647" s="296" t="str">
        <f t="shared" ref="BB2647:BB2710" si="737">IF(AND(AS2647&gt;=BA$16,AS2647&lt;=BB$16,BC2647=1),BA2647,"")</f>
        <v/>
      </c>
      <c r="BC2647">
        <f t="shared" si="733"/>
        <v>1</v>
      </c>
      <c r="BF2647" s="332">
        <v>44950</v>
      </c>
      <c r="BG2647" s="2" t="s">
        <v>115</v>
      </c>
      <c r="BH2647" s="2" t="s">
        <v>135</v>
      </c>
      <c r="BI2647" s="323">
        <v>45658</v>
      </c>
      <c r="BJ2647" s="323">
        <v>45747</v>
      </c>
      <c r="BK2647" s="324">
        <v>2159</v>
      </c>
      <c r="BL2647" s="325">
        <v>174.98</v>
      </c>
      <c r="BM2647" s="274">
        <f t="shared" si="734"/>
        <v>0.99614999999999998</v>
      </c>
      <c r="BN2647" s="326">
        <f t="shared" ref="BN2647:BN2710" si="738">IF(BL2647="","",BL2647/BM2647)</f>
        <v>175.65627666516087</v>
      </c>
      <c r="BO2647" s="296" t="str">
        <f t="shared" ref="BO2647:BO2710" si="739">IF(AND(BF2647&gt;=BH$19,BF2647&lt;=BI$19,BP2647=1),BN2647,"")</f>
        <v/>
      </c>
      <c r="BP2647" t="str">
        <f t="shared" si="735"/>
        <v/>
      </c>
      <c r="BR2647" s="332"/>
      <c r="BS2647" s="2"/>
      <c r="BT2647" s="2"/>
      <c r="BU2647" s="323"/>
      <c r="BV2647" s="323"/>
      <c r="BW2647" s="324"/>
      <c r="BX2647" s="325"/>
      <c r="BZ2647" s="326"/>
      <c r="CA2647" s="296"/>
    </row>
    <row r="2648" spans="45:79" x14ac:dyDescent="0.25">
      <c r="AS2648" s="332">
        <v>44588</v>
      </c>
      <c r="AT2648" s="2" t="s">
        <v>115</v>
      </c>
      <c r="AU2648" s="2" t="s">
        <v>117</v>
      </c>
      <c r="AV2648" s="323">
        <v>45383</v>
      </c>
      <c r="AW2648" s="323">
        <v>45473</v>
      </c>
      <c r="AX2648" s="324">
        <v>2184</v>
      </c>
      <c r="AY2648" s="325">
        <v>82.19</v>
      </c>
      <c r="AZ2648" s="274">
        <f t="shared" si="732"/>
        <v>1.0401800000000001</v>
      </c>
      <c r="BA2648" s="326">
        <f t="shared" si="736"/>
        <v>79.015170451268034</v>
      </c>
      <c r="BB2648" s="296" t="str">
        <f t="shared" si="737"/>
        <v/>
      </c>
      <c r="BC2648">
        <f t="shared" si="733"/>
        <v>1</v>
      </c>
      <c r="BF2648" s="332">
        <v>44950</v>
      </c>
      <c r="BG2648" s="2" t="s">
        <v>115</v>
      </c>
      <c r="BH2648" s="2" t="s">
        <v>145</v>
      </c>
      <c r="BI2648" s="323">
        <v>45748</v>
      </c>
      <c r="BJ2648" s="323">
        <v>45838</v>
      </c>
      <c r="BK2648" s="324">
        <v>2184</v>
      </c>
      <c r="BL2648" s="325">
        <v>104.61</v>
      </c>
      <c r="BM2648" s="274">
        <f t="shared" si="734"/>
        <v>0.99614999999999998</v>
      </c>
      <c r="BN2648" s="326">
        <f t="shared" si="738"/>
        <v>105.01430507453696</v>
      </c>
      <c r="BO2648" s="296" t="str">
        <f t="shared" si="739"/>
        <v/>
      </c>
      <c r="BP2648" t="str">
        <f t="shared" si="735"/>
        <v/>
      </c>
      <c r="BR2648" s="332"/>
      <c r="BS2648" s="2"/>
      <c r="BT2648" s="2"/>
      <c r="BU2648" s="323"/>
      <c r="BV2648" s="323"/>
      <c r="BW2648" s="324"/>
      <c r="BX2648" s="325"/>
      <c r="BZ2648" s="326"/>
      <c r="CA2648" s="296"/>
    </row>
    <row r="2649" spans="45:79" x14ac:dyDescent="0.25">
      <c r="AS2649" s="332">
        <v>44588</v>
      </c>
      <c r="AT2649" s="2" t="s">
        <v>115</v>
      </c>
      <c r="AU2649" s="2" t="s">
        <v>118</v>
      </c>
      <c r="AV2649" s="323">
        <v>45474</v>
      </c>
      <c r="AW2649" s="323">
        <v>45565</v>
      </c>
      <c r="AX2649" s="324">
        <v>2208</v>
      </c>
      <c r="AY2649" s="325">
        <v>85.21</v>
      </c>
      <c r="AZ2649" s="274">
        <f t="shared" si="732"/>
        <v>1.0401800000000001</v>
      </c>
      <c r="BA2649" s="326">
        <f t="shared" si="736"/>
        <v>81.918514103328249</v>
      </c>
      <c r="BB2649" s="296" t="str">
        <f t="shared" si="737"/>
        <v/>
      </c>
      <c r="BC2649">
        <f t="shared" si="733"/>
        <v>1</v>
      </c>
      <c r="BF2649" s="332">
        <v>44950</v>
      </c>
      <c r="BG2649" s="2" t="s">
        <v>115</v>
      </c>
      <c r="BH2649" s="2" t="s">
        <v>148</v>
      </c>
      <c r="BI2649" s="323">
        <v>45839</v>
      </c>
      <c r="BJ2649" s="323">
        <v>45930</v>
      </c>
      <c r="BK2649" s="324">
        <v>2208</v>
      </c>
      <c r="BL2649" s="325">
        <v>102.13</v>
      </c>
      <c r="BM2649" s="274">
        <f t="shared" si="734"/>
        <v>0.99614999999999998</v>
      </c>
      <c r="BN2649" s="326">
        <f t="shared" si="738"/>
        <v>102.52472017266476</v>
      </c>
      <c r="BO2649" s="296" t="str">
        <f t="shared" si="739"/>
        <v/>
      </c>
      <c r="BP2649" t="str">
        <f t="shared" si="735"/>
        <v/>
      </c>
      <c r="BR2649" s="332"/>
      <c r="BS2649" s="2"/>
      <c r="BT2649" s="2"/>
      <c r="BU2649" s="323"/>
      <c r="BV2649" s="323"/>
      <c r="BW2649" s="324"/>
      <c r="BX2649" s="325"/>
      <c r="BZ2649" s="326"/>
      <c r="CA2649" s="296"/>
    </row>
    <row r="2650" spans="45:79" x14ac:dyDescent="0.25">
      <c r="AS2650" s="332">
        <v>44588</v>
      </c>
      <c r="AT2650" s="2" t="s">
        <v>115</v>
      </c>
      <c r="AU2650" s="2" t="s">
        <v>140</v>
      </c>
      <c r="AV2650" s="323">
        <v>45566</v>
      </c>
      <c r="AW2650" s="323">
        <v>45657</v>
      </c>
      <c r="AX2650" s="324">
        <v>2209</v>
      </c>
      <c r="AY2650" s="325">
        <v>99.13</v>
      </c>
      <c r="AZ2650" s="274">
        <f t="shared" si="732"/>
        <v>1.0401800000000001</v>
      </c>
      <c r="BA2650" s="326">
        <f t="shared" si="736"/>
        <v>95.300813320771397</v>
      </c>
      <c r="BB2650" s="296" t="str">
        <f t="shared" si="737"/>
        <v/>
      </c>
      <c r="BC2650" t="str">
        <f t="shared" si="733"/>
        <v/>
      </c>
      <c r="BF2650" s="332">
        <v>44950</v>
      </c>
      <c r="BG2650" s="2" t="s">
        <v>115</v>
      </c>
      <c r="BH2650" s="2" t="s">
        <v>152</v>
      </c>
      <c r="BI2650" s="323">
        <v>45931</v>
      </c>
      <c r="BJ2650" s="323">
        <v>46022</v>
      </c>
      <c r="BK2650" s="324">
        <v>2209</v>
      </c>
      <c r="BL2650" s="325">
        <v>142.30000000000001</v>
      </c>
      <c r="BM2650" s="274">
        <f t="shared" si="734"/>
        <v>0.99614999999999998</v>
      </c>
      <c r="BN2650" s="326">
        <f t="shared" si="738"/>
        <v>142.84997239371583</v>
      </c>
      <c r="BO2650" s="296" t="str">
        <f t="shared" si="739"/>
        <v/>
      </c>
      <c r="BP2650" t="str">
        <f t="shared" si="735"/>
        <v/>
      </c>
      <c r="BR2650" s="332"/>
      <c r="BS2650" s="2"/>
      <c r="BT2650" s="2"/>
      <c r="BU2650" s="323"/>
      <c r="BV2650" s="323"/>
      <c r="BW2650" s="324"/>
      <c r="BX2650" s="325"/>
      <c r="BZ2650" s="326"/>
      <c r="CA2650" s="296"/>
    </row>
    <row r="2651" spans="45:79" x14ac:dyDescent="0.25">
      <c r="AS2651" s="332">
        <v>44587</v>
      </c>
      <c r="AT2651" s="2" t="s">
        <v>115</v>
      </c>
      <c r="AU2651" s="2" t="s">
        <v>201</v>
      </c>
      <c r="AV2651" s="323">
        <v>44652</v>
      </c>
      <c r="AW2651" s="323">
        <v>44742</v>
      </c>
      <c r="AX2651" s="324">
        <v>2184</v>
      </c>
      <c r="AY2651" s="325">
        <v>195.02</v>
      </c>
      <c r="AZ2651" s="274">
        <f t="shared" si="732"/>
        <v>1.0401800000000001</v>
      </c>
      <c r="BA2651" s="326">
        <f t="shared" si="736"/>
        <v>187.48678113403449</v>
      </c>
      <c r="BB2651" s="296" t="str">
        <f t="shared" si="737"/>
        <v/>
      </c>
      <c r="BC2651" t="str">
        <f t="shared" si="733"/>
        <v/>
      </c>
      <c r="BF2651" s="332">
        <v>44949</v>
      </c>
      <c r="BG2651" s="2" t="s">
        <v>115</v>
      </c>
      <c r="BH2651" s="2" t="s">
        <v>134</v>
      </c>
      <c r="BI2651" s="323">
        <v>45017</v>
      </c>
      <c r="BJ2651" s="323">
        <v>45107</v>
      </c>
      <c r="BK2651" s="324">
        <v>2184</v>
      </c>
      <c r="BL2651" s="325">
        <v>151.21</v>
      </c>
      <c r="BM2651" s="274">
        <f t="shared" si="734"/>
        <v>0.99614999999999998</v>
      </c>
      <c r="BN2651" s="326">
        <f t="shared" si="738"/>
        <v>151.79440847261961</v>
      </c>
      <c r="BO2651" s="296" t="str">
        <f t="shared" si="739"/>
        <v/>
      </c>
      <c r="BP2651" t="str">
        <f t="shared" si="735"/>
        <v/>
      </c>
      <c r="BR2651" s="332"/>
      <c r="BS2651" s="2"/>
      <c r="BT2651" s="2"/>
      <c r="BU2651" s="323"/>
      <c r="BV2651" s="323"/>
      <c r="BW2651" s="324"/>
      <c r="BX2651" s="325"/>
      <c r="BZ2651" s="326"/>
      <c r="CA2651" s="296"/>
    </row>
    <row r="2652" spans="45:79" x14ac:dyDescent="0.25">
      <c r="AS2652" s="332">
        <v>44587</v>
      </c>
      <c r="AT2652" s="2" t="s">
        <v>115</v>
      </c>
      <c r="AU2652" s="2" t="s">
        <v>200</v>
      </c>
      <c r="AV2652" s="323">
        <v>44743</v>
      </c>
      <c r="AW2652" s="323">
        <v>44834</v>
      </c>
      <c r="AX2652" s="324">
        <v>2208</v>
      </c>
      <c r="AY2652" s="325">
        <v>198.65</v>
      </c>
      <c r="AZ2652" s="274">
        <f t="shared" si="732"/>
        <v>1.0401800000000001</v>
      </c>
      <c r="BA2652" s="326">
        <f t="shared" si="736"/>
        <v>190.97656174892805</v>
      </c>
      <c r="BB2652" s="296" t="str">
        <f t="shared" si="737"/>
        <v/>
      </c>
      <c r="BC2652" t="str">
        <f t="shared" si="733"/>
        <v/>
      </c>
      <c r="BF2652" s="332">
        <v>44949</v>
      </c>
      <c r="BG2652" s="2" t="s">
        <v>115</v>
      </c>
      <c r="BH2652" s="2" t="s">
        <v>137</v>
      </c>
      <c r="BI2652" s="323">
        <v>45108</v>
      </c>
      <c r="BJ2652" s="323">
        <v>45199</v>
      </c>
      <c r="BK2652" s="324">
        <v>2208</v>
      </c>
      <c r="BL2652" s="325">
        <v>174.83</v>
      </c>
      <c r="BM2652" s="274">
        <f t="shared" si="734"/>
        <v>0.99614999999999998</v>
      </c>
      <c r="BN2652" s="326">
        <f t="shared" si="738"/>
        <v>175.50569693319281</v>
      </c>
      <c r="BO2652" s="296" t="str">
        <f t="shared" si="739"/>
        <v/>
      </c>
      <c r="BP2652" t="str">
        <f t="shared" si="735"/>
        <v/>
      </c>
      <c r="BR2652" s="332"/>
      <c r="BS2652" s="2"/>
      <c r="BT2652" s="2"/>
      <c r="BU2652" s="323"/>
      <c r="BV2652" s="323"/>
      <c r="BW2652" s="324"/>
      <c r="BX2652" s="325"/>
      <c r="BZ2652" s="326"/>
      <c r="CA2652" s="296"/>
    </row>
    <row r="2653" spans="45:79" x14ac:dyDescent="0.25">
      <c r="AS2653" s="332">
        <v>44587</v>
      </c>
      <c r="AT2653" s="2" t="s">
        <v>115</v>
      </c>
      <c r="AU2653" s="2" t="s">
        <v>186</v>
      </c>
      <c r="AV2653" s="323">
        <v>44835</v>
      </c>
      <c r="AW2653" s="323">
        <v>44926</v>
      </c>
      <c r="AX2653" s="324">
        <v>2209</v>
      </c>
      <c r="AY2653" s="325">
        <v>207.8</v>
      </c>
      <c r="AZ2653" s="274">
        <f t="shared" si="732"/>
        <v>1.0401800000000001</v>
      </c>
      <c r="BA2653" s="326">
        <f t="shared" si="736"/>
        <v>199.77311619142839</v>
      </c>
      <c r="BB2653" s="296" t="str">
        <f t="shared" si="737"/>
        <v/>
      </c>
      <c r="BC2653" t="str">
        <f t="shared" si="733"/>
        <v/>
      </c>
      <c r="BF2653" s="332">
        <v>44949</v>
      </c>
      <c r="BG2653" s="2" t="s">
        <v>115</v>
      </c>
      <c r="BH2653" s="2" t="s">
        <v>116</v>
      </c>
      <c r="BI2653" s="323">
        <v>45200</v>
      </c>
      <c r="BJ2653" s="323">
        <v>45291</v>
      </c>
      <c r="BK2653" s="324">
        <v>2209</v>
      </c>
      <c r="BL2653" s="325">
        <v>215.58</v>
      </c>
      <c r="BM2653" s="274">
        <f t="shared" si="734"/>
        <v>0.99614999999999998</v>
      </c>
      <c r="BN2653" s="326">
        <f t="shared" si="738"/>
        <v>216.41319078452042</v>
      </c>
      <c r="BO2653" s="296">
        <f t="shared" si="739"/>
        <v>216.41319078452042</v>
      </c>
      <c r="BP2653">
        <f t="shared" si="735"/>
        <v>1</v>
      </c>
      <c r="BR2653" s="332"/>
      <c r="BS2653" s="2"/>
      <c r="BT2653" s="2"/>
      <c r="BU2653" s="323"/>
      <c r="BV2653" s="323"/>
      <c r="BW2653" s="324"/>
      <c r="BX2653" s="325"/>
      <c r="BZ2653" s="326"/>
      <c r="CA2653" s="296"/>
    </row>
    <row r="2654" spans="45:79" x14ac:dyDescent="0.25">
      <c r="AS2654" s="332">
        <v>44587</v>
      </c>
      <c r="AT2654" s="2" t="s">
        <v>115</v>
      </c>
      <c r="AU2654" s="2" t="s">
        <v>110</v>
      </c>
      <c r="AV2654" s="323">
        <v>44927</v>
      </c>
      <c r="AW2654" s="323">
        <v>45016</v>
      </c>
      <c r="AX2654" s="324">
        <v>2159</v>
      </c>
      <c r="AY2654" s="325">
        <v>204.02</v>
      </c>
      <c r="AZ2654" s="274">
        <f t="shared" si="732"/>
        <v>1.0401800000000001</v>
      </c>
      <c r="BA2654" s="326">
        <f t="shared" si="736"/>
        <v>196.13912976600201</v>
      </c>
      <c r="BB2654" s="296" t="str">
        <f t="shared" si="737"/>
        <v/>
      </c>
      <c r="BC2654" t="str">
        <f t="shared" si="733"/>
        <v/>
      </c>
      <c r="BF2654" s="332">
        <v>44949</v>
      </c>
      <c r="BG2654" s="2" t="s">
        <v>115</v>
      </c>
      <c r="BH2654" s="2" t="s">
        <v>111</v>
      </c>
      <c r="BI2654" s="323">
        <v>45292</v>
      </c>
      <c r="BJ2654" s="323">
        <v>45382</v>
      </c>
      <c r="BK2654" s="324">
        <v>2183</v>
      </c>
      <c r="BL2654" s="325">
        <v>215.43</v>
      </c>
      <c r="BM2654" s="274">
        <f t="shared" si="734"/>
        <v>0.99614999999999998</v>
      </c>
      <c r="BN2654" s="326">
        <f t="shared" si="738"/>
        <v>216.26261105255233</v>
      </c>
      <c r="BO2654" s="296">
        <f t="shared" si="739"/>
        <v>216.26261105255233</v>
      </c>
      <c r="BP2654">
        <f t="shared" si="735"/>
        <v>1</v>
      </c>
      <c r="BR2654" s="332"/>
      <c r="BS2654" s="2"/>
      <c r="BT2654" s="2"/>
      <c r="BU2654" s="323"/>
      <c r="BV2654" s="323"/>
      <c r="BW2654" s="324"/>
      <c r="BX2654" s="325"/>
      <c r="BZ2654" s="326"/>
      <c r="CA2654" s="296"/>
    </row>
    <row r="2655" spans="45:79" x14ac:dyDescent="0.25">
      <c r="AS2655" s="332">
        <v>44587</v>
      </c>
      <c r="AT2655" s="2" t="s">
        <v>115</v>
      </c>
      <c r="AU2655" s="2" t="s">
        <v>134</v>
      </c>
      <c r="AV2655" s="323">
        <v>45017</v>
      </c>
      <c r="AW2655" s="323">
        <v>45107</v>
      </c>
      <c r="AX2655" s="324">
        <v>2184</v>
      </c>
      <c r="AY2655" s="325">
        <v>105.17</v>
      </c>
      <c r="AZ2655" s="274">
        <f t="shared" si="732"/>
        <v>1.0401800000000001</v>
      </c>
      <c r="BA2655" s="326">
        <f t="shared" si="736"/>
        <v>101.10750062489184</v>
      </c>
      <c r="BB2655" s="296" t="str">
        <f t="shared" si="737"/>
        <v/>
      </c>
      <c r="BC2655" t="str">
        <f t="shared" si="733"/>
        <v/>
      </c>
      <c r="BF2655" s="332">
        <v>44949</v>
      </c>
      <c r="BG2655" s="2" t="s">
        <v>115</v>
      </c>
      <c r="BH2655" s="2" t="s">
        <v>117</v>
      </c>
      <c r="BI2655" s="323">
        <v>45383</v>
      </c>
      <c r="BJ2655" s="323">
        <v>45473</v>
      </c>
      <c r="BK2655" s="324">
        <v>2184</v>
      </c>
      <c r="BL2655" s="325">
        <v>162.46</v>
      </c>
      <c r="BM2655" s="274">
        <f t="shared" si="734"/>
        <v>0.99614999999999998</v>
      </c>
      <c r="BN2655" s="326">
        <f t="shared" si="738"/>
        <v>163.08788837022539</v>
      </c>
      <c r="BO2655" s="296">
        <f t="shared" si="739"/>
        <v>163.08788837022539</v>
      </c>
      <c r="BP2655">
        <f t="shared" si="735"/>
        <v>1</v>
      </c>
      <c r="BR2655" s="332"/>
      <c r="BS2655" s="2"/>
      <c r="BT2655" s="2"/>
      <c r="BU2655" s="323"/>
      <c r="BV2655" s="323"/>
      <c r="BW2655" s="324"/>
      <c r="BX2655" s="325"/>
      <c r="BZ2655" s="326"/>
      <c r="CA2655" s="296"/>
    </row>
    <row r="2656" spans="45:79" x14ac:dyDescent="0.25">
      <c r="AS2656" s="332">
        <v>44587</v>
      </c>
      <c r="AT2656" s="2" t="s">
        <v>115</v>
      </c>
      <c r="AU2656" s="2" t="s">
        <v>137</v>
      </c>
      <c r="AV2656" s="323">
        <v>45108</v>
      </c>
      <c r="AW2656" s="323">
        <v>45199</v>
      </c>
      <c r="AX2656" s="324">
        <v>2208</v>
      </c>
      <c r="AY2656" s="325">
        <v>105.17</v>
      </c>
      <c r="AZ2656" s="274">
        <f t="shared" si="732"/>
        <v>1.0401800000000001</v>
      </c>
      <c r="BA2656" s="326">
        <f t="shared" si="736"/>
        <v>101.10750062489184</v>
      </c>
      <c r="BB2656" s="296" t="str">
        <f t="shared" si="737"/>
        <v/>
      </c>
      <c r="BC2656" t="str">
        <f t="shared" si="733"/>
        <v/>
      </c>
      <c r="BF2656" s="332">
        <v>44949</v>
      </c>
      <c r="BG2656" s="2" t="s">
        <v>115</v>
      </c>
      <c r="BH2656" s="2" t="s">
        <v>118</v>
      </c>
      <c r="BI2656" s="323">
        <v>45474</v>
      </c>
      <c r="BJ2656" s="323">
        <v>45565</v>
      </c>
      <c r="BK2656" s="324">
        <v>2208</v>
      </c>
      <c r="BL2656" s="325">
        <v>162.46</v>
      </c>
      <c r="BM2656" s="274">
        <f t="shared" si="734"/>
        <v>0.99614999999999998</v>
      </c>
      <c r="BN2656" s="326">
        <f t="shared" si="738"/>
        <v>163.08788837022539</v>
      </c>
      <c r="BO2656" s="296">
        <f t="shared" si="739"/>
        <v>163.08788837022539</v>
      </c>
      <c r="BP2656">
        <f t="shared" si="735"/>
        <v>1</v>
      </c>
      <c r="BR2656" s="332"/>
      <c r="BS2656" s="2"/>
      <c r="BT2656" s="2"/>
      <c r="BU2656" s="323"/>
      <c r="BV2656" s="323"/>
      <c r="BW2656" s="324"/>
      <c r="BX2656" s="325"/>
      <c r="BZ2656" s="326"/>
      <c r="CA2656" s="296"/>
    </row>
    <row r="2657" spans="45:79" x14ac:dyDescent="0.25">
      <c r="AS2657" s="332">
        <v>44587</v>
      </c>
      <c r="AT2657" s="2" t="s">
        <v>115</v>
      </c>
      <c r="AU2657" s="2" t="s">
        <v>116</v>
      </c>
      <c r="AV2657" s="323">
        <v>45200</v>
      </c>
      <c r="AW2657" s="323">
        <v>45291</v>
      </c>
      <c r="AX2657" s="324">
        <v>2209</v>
      </c>
      <c r="AY2657" s="325">
        <v>125.47</v>
      </c>
      <c r="AZ2657" s="274">
        <f t="shared" si="732"/>
        <v>1.0401800000000001</v>
      </c>
      <c r="BA2657" s="326">
        <f t="shared" si="736"/>
        <v>120.62335365032973</v>
      </c>
      <c r="BB2657" s="296" t="str">
        <f t="shared" si="737"/>
        <v/>
      </c>
      <c r="BC2657">
        <f t="shared" si="733"/>
        <v>1</v>
      </c>
      <c r="BF2657" s="332">
        <v>44949</v>
      </c>
      <c r="BG2657" s="2" t="s">
        <v>115</v>
      </c>
      <c r="BH2657" s="2" t="s">
        <v>140</v>
      </c>
      <c r="BI2657" s="323">
        <v>45566</v>
      </c>
      <c r="BJ2657" s="323">
        <v>45657</v>
      </c>
      <c r="BK2657" s="324">
        <v>2209</v>
      </c>
      <c r="BL2657" s="325">
        <v>206.42</v>
      </c>
      <c r="BM2657" s="274">
        <f t="shared" si="734"/>
        <v>0.99614999999999998</v>
      </c>
      <c r="BN2657" s="326">
        <f t="shared" si="738"/>
        <v>207.21778848566981</v>
      </c>
      <c r="BO2657" s="296" t="str">
        <f t="shared" si="739"/>
        <v/>
      </c>
      <c r="BP2657" t="str">
        <f t="shared" si="735"/>
        <v/>
      </c>
      <c r="BR2657" s="332"/>
      <c r="BS2657" s="2"/>
      <c r="BT2657" s="2"/>
      <c r="BU2657" s="323"/>
      <c r="BV2657" s="323"/>
      <c r="BW2657" s="324"/>
      <c r="BX2657" s="325"/>
      <c r="BZ2657" s="326"/>
      <c r="CA2657" s="296"/>
    </row>
    <row r="2658" spans="45:79" x14ac:dyDescent="0.25">
      <c r="AS2658" s="332">
        <v>44587</v>
      </c>
      <c r="AT2658" s="2" t="s">
        <v>115</v>
      </c>
      <c r="AU2658" s="2" t="s">
        <v>111</v>
      </c>
      <c r="AV2658" s="323">
        <v>45292</v>
      </c>
      <c r="AW2658" s="323">
        <v>45382</v>
      </c>
      <c r="AX2658" s="324">
        <v>2183</v>
      </c>
      <c r="AY2658" s="325">
        <v>126</v>
      </c>
      <c r="AZ2658" s="274">
        <f t="shared" si="732"/>
        <v>1.0401800000000001</v>
      </c>
      <c r="BA2658" s="326">
        <f t="shared" si="736"/>
        <v>121.13288084754561</v>
      </c>
      <c r="BB2658" s="296" t="str">
        <f t="shared" si="737"/>
        <v/>
      </c>
      <c r="BC2658">
        <f t="shared" si="733"/>
        <v>1</v>
      </c>
      <c r="BF2658" s="332">
        <v>44949</v>
      </c>
      <c r="BG2658" s="2" t="s">
        <v>115</v>
      </c>
      <c r="BH2658" s="2" t="s">
        <v>135</v>
      </c>
      <c r="BI2658" s="323">
        <v>45658</v>
      </c>
      <c r="BJ2658" s="323">
        <v>45747</v>
      </c>
      <c r="BK2658" s="324">
        <v>2159</v>
      </c>
      <c r="BL2658" s="325">
        <v>191.09</v>
      </c>
      <c r="BM2658" s="274">
        <f t="shared" si="734"/>
        <v>0.99614999999999998</v>
      </c>
      <c r="BN2658" s="326">
        <f t="shared" si="738"/>
        <v>191.82853987853235</v>
      </c>
      <c r="BO2658" s="296" t="str">
        <f t="shared" si="739"/>
        <v/>
      </c>
      <c r="BP2658" t="str">
        <f t="shared" si="735"/>
        <v/>
      </c>
      <c r="BR2658" s="332"/>
      <c r="BS2658" s="2"/>
      <c r="BT2658" s="2"/>
      <c r="BU2658" s="323"/>
      <c r="BV2658" s="323"/>
      <c r="BW2658" s="324"/>
      <c r="BX2658" s="325"/>
      <c r="BZ2658" s="326"/>
      <c r="CA2658" s="296"/>
    </row>
    <row r="2659" spans="45:79" x14ac:dyDescent="0.25">
      <c r="AS2659" s="332">
        <v>44587</v>
      </c>
      <c r="AT2659" s="2" t="s">
        <v>115</v>
      </c>
      <c r="AU2659" s="2" t="s">
        <v>117</v>
      </c>
      <c r="AV2659" s="323">
        <v>45383</v>
      </c>
      <c r="AW2659" s="323">
        <v>45473</v>
      </c>
      <c r="AX2659" s="324">
        <v>2184</v>
      </c>
      <c r="AY2659" s="325">
        <v>79.89</v>
      </c>
      <c r="AZ2659" s="274">
        <f t="shared" si="732"/>
        <v>1.0401800000000001</v>
      </c>
      <c r="BA2659" s="326">
        <f t="shared" si="736"/>
        <v>76.804014689765225</v>
      </c>
      <c r="BB2659" s="296" t="str">
        <f t="shared" si="737"/>
        <v/>
      </c>
      <c r="BC2659">
        <f t="shared" si="733"/>
        <v>1</v>
      </c>
      <c r="BF2659" s="332">
        <v>44949</v>
      </c>
      <c r="BG2659" s="2" t="s">
        <v>115</v>
      </c>
      <c r="BH2659" s="2" t="s">
        <v>145</v>
      </c>
      <c r="BI2659" s="323">
        <v>45748</v>
      </c>
      <c r="BJ2659" s="323">
        <v>45838</v>
      </c>
      <c r="BK2659" s="324">
        <v>2184</v>
      </c>
      <c r="BL2659" s="325">
        <v>114.56</v>
      </c>
      <c r="BM2659" s="274">
        <f t="shared" si="734"/>
        <v>0.99614999999999998</v>
      </c>
      <c r="BN2659" s="326">
        <f t="shared" si="738"/>
        <v>115.00276062841942</v>
      </c>
      <c r="BO2659" s="296" t="str">
        <f t="shared" si="739"/>
        <v/>
      </c>
      <c r="BP2659" t="str">
        <f t="shared" si="735"/>
        <v/>
      </c>
      <c r="BR2659" s="332"/>
      <c r="BS2659" s="2"/>
      <c r="BT2659" s="2"/>
      <c r="BU2659" s="323"/>
      <c r="BV2659" s="323"/>
      <c r="BW2659" s="324"/>
      <c r="BX2659" s="325"/>
      <c r="BZ2659" s="326"/>
      <c r="CA2659" s="296"/>
    </row>
    <row r="2660" spans="45:79" x14ac:dyDescent="0.25">
      <c r="AS2660" s="332">
        <v>44587</v>
      </c>
      <c r="AT2660" s="2" t="s">
        <v>115</v>
      </c>
      <c r="AU2660" s="2" t="s">
        <v>118</v>
      </c>
      <c r="AV2660" s="323">
        <v>45474</v>
      </c>
      <c r="AW2660" s="323">
        <v>45565</v>
      </c>
      <c r="AX2660" s="324">
        <v>2208</v>
      </c>
      <c r="AY2660" s="325">
        <v>81.73</v>
      </c>
      <c r="AZ2660" s="274">
        <f t="shared" si="732"/>
        <v>1.0401800000000001</v>
      </c>
      <c r="BA2660" s="326">
        <f t="shared" si="736"/>
        <v>78.572939298967484</v>
      </c>
      <c r="BB2660" s="296" t="str">
        <f t="shared" si="737"/>
        <v/>
      </c>
      <c r="BC2660">
        <f t="shared" si="733"/>
        <v>1</v>
      </c>
      <c r="BF2660" s="332">
        <v>44949</v>
      </c>
      <c r="BG2660" s="2" t="s">
        <v>115</v>
      </c>
      <c r="BH2660" s="2" t="s">
        <v>148</v>
      </c>
      <c r="BI2660" s="323">
        <v>45839</v>
      </c>
      <c r="BJ2660" s="323">
        <v>45930</v>
      </c>
      <c r="BK2660" s="324">
        <v>2208</v>
      </c>
      <c r="BL2660" s="325">
        <v>113.09</v>
      </c>
      <c r="BM2660" s="274">
        <f t="shared" si="734"/>
        <v>0.99614999999999998</v>
      </c>
      <c r="BN2660" s="326">
        <f t="shared" si="738"/>
        <v>113.52707925513226</v>
      </c>
      <c r="BO2660" s="296" t="str">
        <f t="shared" si="739"/>
        <v/>
      </c>
      <c r="BP2660" t="str">
        <f t="shared" si="735"/>
        <v/>
      </c>
      <c r="BR2660" s="332"/>
      <c r="BS2660" s="2"/>
      <c r="BT2660" s="2"/>
      <c r="BU2660" s="323"/>
      <c r="BV2660" s="323"/>
      <c r="BW2660" s="324"/>
      <c r="BX2660" s="325"/>
      <c r="BZ2660" s="326"/>
      <c r="CA2660" s="296"/>
    </row>
    <row r="2661" spans="45:79" x14ac:dyDescent="0.25">
      <c r="AS2661" s="332">
        <v>44587</v>
      </c>
      <c r="AT2661" s="2" t="s">
        <v>115</v>
      </c>
      <c r="AU2661" s="2" t="s">
        <v>140</v>
      </c>
      <c r="AV2661" s="323">
        <v>45566</v>
      </c>
      <c r="AW2661" s="323">
        <v>45657</v>
      </c>
      <c r="AX2661" s="324">
        <v>2209</v>
      </c>
      <c r="AY2661" s="325">
        <v>93.96</v>
      </c>
      <c r="AZ2661" s="274">
        <f t="shared" si="732"/>
        <v>1.0401800000000001</v>
      </c>
      <c r="BA2661" s="326">
        <f t="shared" si="736"/>
        <v>90.33051971774114</v>
      </c>
      <c r="BB2661" s="296" t="str">
        <f t="shared" si="737"/>
        <v/>
      </c>
      <c r="BC2661" t="str">
        <f t="shared" si="733"/>
        <v/>
      </c>
      <c r="BF2661" s="332">
        <v>44949</v>
      </c>
      <c r="BG2661" s="2" t="s">
        <v>115</v>
      </c>
      <c r="BH2661" s="2" t="s">
        <v>152</v>
      </c>
      <c r="BI2661" s="323">
        <v>45931</v>
      </c>
      <c r="BJ2661" s="323">
        <v>46022</v>
      </c>
      <c r="BK2661" s="324">
        <v>2209</v>
      </c>
      <c r="BL2661" s="325">
        <v>153.54</v>
      </c>
      <c r="BM2661" s="274">
        <f t="shared" si="734"/>
        <v>0.99614999999999998</v>
      </c>
      <c r="BN2661" s="326">
        <f t="shared" si="738"/>
        <v>154.13341364252372</v>
      </c>
      <c r="BO2661" s="296" t="str">
        <f t="shared" si="739"/>
        <v/>
      </c>
      <c r="BP2661" t="str">
        <f t="shared" si="735"/>
        <v/>
      </c>
      <c r="BR2661" s="332"/>
      <c r="BS2661" s="2"/>
      <c r="BT2661" s="2"/>
      <c r="BU2661" s="323"/>
      <c r="BV2661" s="323"/>
      <c r="BW2661" s="324"/>
      <c r="BX2661" s="325"/>
      <c r="BZ2661" s="326"/>
      <c r="CA2661" s="296"/>
    </row>
    <row r="2662" spans="45:79" x14ac:dyDescent="0.25">
      <c r="AS2662" s="332">
        <v>44586</v>
      </c>
      <c r="AT2662" s="2" t="s">
        <v>115</v>
      </c>
      <c r="AU2662" s="2" t="s">
        <v>201</v>
      </c>
      <c r="AV2662" s="323">
        <v>44652</v>
      </c>
      <c r="AW2662" s="323">
        <v>44742</v>
      </c>
      <c r="AX2662" s="324">
        <v>2184</v>
      </c>
      <c r="AY2662" s="325">
        <v>194.98</v>
      </c>
      <c r="AZ2662" s="274">
        <f t="shared" si="732"/>
        <v>1.0401800000000001</v>
      </c>
      <c r="BA2662" s="326">
        <f t="shared" si="736"/>
        <v>187.44832625122572</v>
      </c>
      <c r="BB2662" s="296" t="str">
        <f t="shared" si="737"/>
        <v/>
      </c>
      <c r="BC2662" t="str">
        <f t="shared" si="733"/>
        <v/>
      </c>
      <c r="BF2662" s="332">
        <v>44946</v>
      </c>
      <c r="BG2662" s="2" t="s">
        <v>115</v>
      </c>
      <c r="BH2662" s="2" t="s">
        <v>134</v>
      </c>
      <c r="BI2662" s="323">
        <v>45017</v>
      </c>
      <c r="BJ2662" s="323">
        <v>45107</v>
      </c>
      <c r="BK2662" s="324">
        <v>2184</v>
      </c>
      <c r="BL2662" s="325">
        <v>154.99</v>
      </c>
      <c r="BM2662" s="274">
        <f t="shared" si="734"/>
        <v>0.99614999999999998</v>
      </c>
      <c r="BN2662" s="326">
        <f t="shared" si="738"/>
        <v>155.58901771821513</v>
      </c>
      <c r="BO2662" s="296" t="str">
        <f t="shared" si="739"/>
        <v/>
      </c>
      <c r="BP2662" t="str">
        <f t="shared" si="735"/>
        <v/>
      </c>
      <c r="BR2662" s="332"/>
      <c r="BS2662" s="2"/>
      <c r="BT2662" s="2"/>
      <c r="BU2662" s="323"/>
      <c r="BV2662" s="323"/>
      <c r="BW2662" s="324"/>
      <c r="BX2662" s="325"/>
      <c r="BZ2662" s="326"/>
      <c r="CA2662" s="296"/>
    </row>
    <row r="2663" spans="45:79" x14ac:dyDescent="0.25">
      <c r="AS2663" s="332">
        <v>44586</v>
      </c>
      <c r="AT2663" s="2" t="s">
        <v>115</v>
      </c>
      <c r="AU2663" s="2" t="s">
        <v>200</v>
      </c>
      <c r="AV2663" s="323">
        <v>44743</v>
      </c>
      <c r="AW2663" s="323">
        <v>44834</v>
      </c>
      <c r="AX2663" s="324">
        <v>2208</v>
      </c>
      <c r="AY2663" s="325">
        <v>197.92</v>
      </c>
      <c r="AZ2663" s="274">
        <f t="shared" si="732"/>
        <v>1.0401800000000001</v>
      </c>
      <c r="BA2663" s="326">
        <f t="shared" si="736"/>
        <v>190.27476013766844</v>
      </c>
      <c r="BB2663" s="296" t="str">
        <f t="shared" si="737"/>
        <v/>
      </c>
      <c r="BC2663" t="str">
        <f t="shared" si="733"/>
        <v/>
      </c>
      <c r="BF2663" s="332">
        <v>44946</v>
      </c>
      <c r="BG2663" s="2" t="s">
        <v>115</v>
      </c>
      <c r="BH2663" s="2" t="s">
        <v>137</v>
      </c>
      <c r="BI2663" s="323">
        <v>45108</v>
      </c>
      <c r="BJ2663" s="323">
        <v>45199</v>
      </c>
      <c r="BK2663" s="324">
        <v>2208</v>
      </c>
      <c r="BL2663" s="325">
        <v>174.77</v>
      </c>
      <c r="BM2663" s="274">
        <f t="shared" si="734"/>
        <v>0.99614999999999998</v>
      </c>
      <c r="BN2663" s="326">
        <f t="shared" si="738"/>
        <v>175.44546504040557</v>
      </c>
      <c r="BO2663" s="296" t="str">
        <f t="shared" si="739"/>
        <v/>
      </c>
      <c r="BP2663" t="str">
        <f t="shared" si="735"/>
        <v/>
      </c>
      <c r="BR2663" s="332"/>
      <c r="BS2663" s="2"/>
      <c r="BT2663" s="2"/>
      <c r="BU2663" s="323"/>
      <c r="BV2663" s="323"/>
      <c r="BW2663" s="324"/>
      <c r="BX2663" s="325"/>
      <c r="BZ2663" s="326"/>
      <c r="CA2663" s="296"/>
    </row>
    <row r="2664" spans="45:79" x14ac:dyDescent="0.25">
      <c r="AS2664" s="332">
        <v>44586</v>
      </c>
      <c r="AT2664" s="2" t="s">
        <v>115</v>
      </c>
      <c r="AU2664" s="2" t="s">
        <v>186</v>
      </c>
      <c r="AV2664" s="323">
        <v>44835</v>
      </c>
      <c r="AW2664" s="323">
        <v>44926</v>
      </c>
      <c r="AX2664" s="324">
        <v>2209</v>
      </c>
      <c r="AY2664" s="325">
        <v>205.93</v>
      </c>
      <c r="AZ2664" s="274">
        <f t="shared" si="732"/>
        <v>1.0401800000000001</v>
      </c>
      <c r="BA2664" s="326">
        <f t="shared" si="736"/>
        <v>197.97535042011958</v>
      </c>
      <c r="BB2664" s="296" t="str">
        <f t="shared" si="737"/>
        <v/>
      </c>
      <c r="BC2664" t="str">
        <f t="shared" si="733"/>
        <v/>
      </c>
      <c r="BF2664" s="332">
        <v>44946</v>
      </c>
      <c r="BG2664" s="2" t="s">
        <v>115</v>
      </c>
      <c r="BH2664" s="2" t="s">
        <v>116</v>
      </c>
      <c r="BI2664" s="323">
        <v>45200</v>
      </c>
      <c r="BJ2664" s="323">
        <v>45291</v>
      </c>
      <c r="BK2664" s="324">
        <v>2209</v>
      </c>
      <c r="BL2664" s="325">
        <v>217.26</v>
      </c>
      <c r="BM2664" s="274">
        <f t="shared" si="734"/>
        <v>0.99614999999999998</v>
      </c>
      <c r="BN2664" s="326">
        <f t="shared" si="738"/>
        <v>218.09968378256286</v>
      </c>
      <c r="BO2664" s="296">
        <f t="shared" si="739"/>
        <v>218.09968378256286</v>
      </c>
      <c r="BP2664">
        <f t="shared" si="735"/>
        <v>1</v>
      </c>
      <c r="BR2664" s="332"/>
      <c r="BS2664" s="2"/>
      <c r="BT2664" s="2"/>
      <c r="BU2664" s="323"/>
      <c r="BV2664" s="323"/>
      <c r="BW2664" s="324"/>
      <c r="BX2664" s="325"/>
      <c r="BZ2664" s="326"/>
      <c r="CA2664" s="296"/>
    </row>
    <row r="2665" spans="45:79" x14ac:dyDescent="0.25">
      <c r="AS2665" s="332">
        <v>44586</v>
      </c>
      <c r="AT2665" s="2" t="s">
        <v>115</v>
      </c>
      <c r="AU2665" s="2" t="s">
        <v>110</v>
      </c>
      <c r="AV2665" s="323">
        <v>44927</v>
      </c>
      <c r="AW2665" s="323">
        <v>45016</v>
      </c>
      <c r="AX2665" s="324">
        <v>2159</v>
      </c>
      <c r="AY2665" s="325">
        <v>200.87</v>
      </c>
      <c r="AZ2665" s="274">
        <f t="shared" si="732"/>
        <v>1.0401800000000001</v>
      </c>
      <c r="BA2665" s="326">
        <f t="shared" si="736"/>
        <v>193.11080774481337</v>
      </c>
      <c r="BB2665" s="296" t="str">
        <f t="shared" si="737"/>
        <v/>
      </c>
      <c r="BC2665" t="str">
        <f t="shared" si="733"/>
        <v/>
      </c>
      <c r="BF2665" s="332">
        <v>44946</v>
      </c>
      <c r="BG2665" s="2" t="s">
        <v>115</v>
      </c>
      <c r="BH2665" s="2" t="s">
        <v>111</v>
      </c>
      <c r="BI2665" s="323">
        <v>45292</v>
      </c>
      <c r="BJ2665" s="323">
        <v>45382</v>
      </c>
      <c r="BK2665" s="324">
        <v>2183</v>
      </c>
      <c r="BL2665" s="325">
        <v>221.75</v>
      </c>
      <c r="BM2665" s="274">
        <f t="shared" si="734"/>
        <v>0.99614999999999998</v>
      </c>
      <c r="BN2665" s="326">
        <f t="shared" si="738"/>
        <v>222.6070370928073</v>
      </c>
      <c r="BO2665" s="296">
        <f t="shared" si="739"/>
        <v>222.6070370928073</v>
      </c>
      <c r="BP2665">
        <f t="shared" si="735"/>
        <v>1</v>
      </c>
      <c r="BR2665" s="332"/>
      <c r="BS2665" s="2"/>
      <c r="BT2665" s="2"/>
      <c r="BU2665" s="323"/>
      <c r="BV2665" s="323"/>
      <c r="BW2665" s="324"/>
      <c r="BX2665" s="325"/>
      <c r="BZ2665" s="326"/>
      <c r="CA2665" s="296"/>
    </row>
    <row r="2666" spans="45:79" x14ac:dyDescent="0.25">
      <c r="AS2666" s="332">
        <v>44586</v>
      </c>
      <c r="AT2666" s="2" t="s">
        <v>115</v>
      </c>
      <c r="AU2666" s="2" t="s">
        <v>134</v>
      </c>
      <c r="AV2666" s="323">
        <v>45017</v>
      </c>
      <c r="AW2666" s="323">
        <v>45107</v>
      </c>
      <c r="AX2666" s="324">
        <v>2184</v>
      </c>
      <c r="AY2666" s="325">
        <v>103.45</v>
      </c>
      <c r="AZ2666" s="274">
        <f t="shared" si="732"/>
        <v>1.0401800000000001</v>
      </c>
      <c r="BA2666" s="326">
        <f t="shared" si="736"/>
        <v>99.453940664115819</v>
      </c>
      <c r="BB2666" s="296" t="str">
        <f t="shared" si="737"/>
        <v/>
      </c>
      <c r="BC2666" t="str">
        <f t="shared" si="733"/>
        <v/>
      </c>
      <c r="BF2666" s="332">
        <v>44946</v>
      </c>
      <c r="BG2666" s="2" t="s">
        <v>115</v>
      </c>
      <c r="BH2666" s="2" t="s">
        <v>117</v>
      </c>
      <c r="BI2666" s="323">
        <v>45383</v>
      </c>
      <c r="BJ2666" s="323">
        <v>45473</v>
      </c>
      <c r="BK2666" s="324">
        <v>2184</v>
      </c>
      <c r="BL2666" s="325">
        <v>165.27</v>
      </c>
      <c r="BM2666" s="274">
        <f t="shared" si="734"/>
        <v>0.99614999999999998</v>
      </c>
      <c r="BN2666" s="326">
        <f t="shared" si="738"/>
        <v>165.90874868242736</v>
      </c>
      <c r="BO2666" s="296">
        <f t="shared" si="739"/>
        <v>165.90874868242736</v>
      </c>
      <c r="BP2666">
        <f t="shared" si="735"/>
        <v>1</v>
      </c>
      <c r="BR2666" s="332"/>
      <c r="BS2666" s="2"/>
      <c r="BT2666" s="2"/>
      <c r="BU2666" s="323"/>
      <c r="BV2666" s="323"/>
      <c r="BW2666" s="324"/>
      <c r="BX2666" s="325"/>
      <c r="BZ2666" s="326"/>
      <c r="CA2666" s="296"/>
    </row>
    <row r="2667" spans="45:79" x14ac:dyDescent="0.25">
      <c r="AS2667" s="332">
        <v>44586</v>
      </c>
      <c r="AT2667" s="2" t="s">
        <v>115</v>
      </c>
      <c r="AU2667" s="2" t="s">
        <v>137</v>
      </c>
      <c r="AV2667" s="323">
        <v>45108</v>
      </c>
      <c r="AW2667" s="323">
        <v>45199</v>
      </c>
      <c r="AX2667" s="324">
        <v>2208</v>
      </c>
      <c r="AY2667" s="325">
        <v>103.45</v>
      </c>
      <c r="AZ2667" s="274">
        <f t="shared" si="732"/>
        <v>1.0401800000000001</v>
      </c>
      <c r="BA2667" s="326">
        <f t="shared" si="736"/>
        <v>99.453940664115819</v>
      </c>
      <c r="BB2667" s="296" t="str">
        <f t="shared" si="737"/>
        <v/>
      </c>
      <c r="BC2667" t="str">
        <f t="shared" si="733"/>
        <v/>
      </c>
      <c r="BF2667" s="332">
        <v>44946</v>
      </c>
      <c r="BG2667" s="2" t="s">
        <v>115</v>
      </c>
      <c r="BH2667" s="2" t="s">
        <v>118</v>
      </c>
      <c r="BI2667" s="323">
        <v>45474</v>
      </c>
      <c r="BJ2667" s="323">
        <v>45565</v>
      </c>
      <c r="BK2667" s="324">
        <v>2208</v>
      </c>
      <c r="BL2667" s="325">
        <v>164.44</v>
      </c>
      <c r="BM2667" s="274">
        <f t="shared" si="734"/>
        <v>0.99614999999999998</v>
      </c>
      <c r="BN2667" s="326">
        <f t="shared" si="738"/>
        <v>165.07554083220398</v>
      </c>
      <c r="BO2667" s="296">
        <f t="shared" si="739"/>
        <v>165.07554083220398</v>
      </c>
      <c r="BP2667">
        <f t="shared" si="735"/>
        <v>1</v>
      </c>
      <c r="BR2667" s="332"/>
      <c r="BS2667" s="2"/>
      <c r="BT2667" s="2"/>
      <c r="BU2667" s="323"/>
      <c r="BV2667" s="323"/>
      <c r="BW2667" s="324"/>
      <c r="BX2667" s="325"/>
      <c r="BZ2667" s="326"/>
      <c r="CA2667" s="296"/>
    </row>
    <row r="2668" spans="45:79" x14ac:dyDescent="0.25">
      <c r="AS2668" s="332">
        <v>44586</v>
      </c>
      <c r="AT2668" s="2" t="s">
        <v>115</v>
      </c>
      <c r="AU2668" s="2" t="s">
        <v>116</v>
      </c>
      <c r="AV2668" s="323">
        <v>45200</v>
      </c>
      <c r="AW2668" s="323">
        <v>45291</v>
      </c>
      <c r="AX2668" s="324">
        <v>2209</v>
      </c>
      <c r="AY2668" s="325">
        <v>125.09</v>
      </c>
      <c r="AZ2668" s="274">
        <f t="shared" si="732"/>
        <v>1.0401800000000001</v>
      </c>
      <c r="BA2668" s="326">
        <f t="shared" si="736"/>
        <v>120.25803226364667</v>
      </c>
      <c r="BB2668" s="296" t="str">
        <f t="shared" si="737"/>
        <v/>
      </c>
      <c r="BC2668">
        <f t="shared" si="733"/>
        <v>1</v>
      </c>
      <c r="BF2668" s="332">
        <v>44946</v>
      </c>
      <c r="BG2668" s="2" t="s">
        <v>115</v>
      </c>
      <c r="BH2668" s="2" t="s">
        <v>140</v>
      </c>
      <c r="BI2668" s="323">
        <v>45566</v>
      </c>
      <c r="BJ2668" s="323">
        <v>45657</v>
      </c>
      <c r="BK2668" s="324">
        <v>2209</v>
      </c>
      <c r="BL2668" s="325">
        <v>208.98</v>
      </c>
      <c r="BM2668" s="274">
        <f t="shared" si="734"/>
        <v>0.99614999999999998</v>
      </c>
      <c r="BN2668" s="326">
        <f t="shared" si="738"/>
        <v>209.78768257792501</v>
      </c>
      <c r="BO2668" s="296" t="str">
        <f t="shared" si="739"/>
        <v/>
      </c>
      <c r="BP2668" t="str">
        <f t="shared" si="735"/>
        <v/>
      </c>
      <c r="BR2668" s="332"/>
      <c r="BS2668" s="2"/>
      <c r="BT2668" s="2"/>
      <c r="BU2668" s="323"/>
      <c r="BV2668" s="323"/>
      <c r="BW2668" s="324"/>
      <c r="BX2668" s="325"/>
      <c r="BZ2668" s="326"/>
      <c r="CA2668" s="296"/>
    </row>
    <row r="2669" spans="45:79" x14ac:dyDescent="0.25">
      <c r="AS2669" s="332">
        <v>44586</v>
      </c>
      <c r="AT2669" s="2" t="s">
        <v>115</v>
      </c>
      <c r="AU2669" s="2" t="s">
        <v>111</v>
      </c>
      <c r="AV2669" s="323">
        <v>45292</v>
      </c>
      <c r="AW2669" s="323">
        <v>45382</v>
      </c>
      <c r="AX2669" s="324">
        <v>2183</v>
      </c>
      <c r="AY2669" s="325">
        <v>125</v>
      </c>
      <c r="AZ2669" s="274">
        <f t="shared" si="732"/>
        <v>1.0401800000000001</v>
      </c>
      <c r="BA2669" s="326">
        <f t="shared" si="736"/>
        <v>120.17150877732699</v>
      </c>
      <c r="BB2669" s="296" t="str">
        <f t="shared" si="737"/>
        <v/>
      </c>
      <c r="BC2669">
        <f t="shared" si="733"/>
        <v>1</v>
      </c>
      <c r="BF2669" s="332">
        <v>44946</v>
      </c>
      <c r="BG2669" s="2" t="s">
        <v>115</v>
      </c>
      <c r="BH2669" s="2" t="s">
        <v>135</v>
      </c>
      <c r="BI2669" s="323">
        <v>45658</v>
      </c>
      <c r="BJ2669" s="323">
        <v>45747</v>
      </c>
      <c r="BK2669" s="324">
        <v>2159</v>
      </c>
      <c r="BL2669" s="325">
        <v>190.3</v>
      </c>
      <c r="BM2669" s="274">
        <f t="shared" si="734"/>
        <v>0.99614999999999998</v>
      </c>
      <c r="BN2669" s="326">
        <f t="shared" si="738"/>
        <v>191.0354866235005</v>
      </c>
      <c r="BO2669" s="296" t="str">
        <f t="shared" si="739"/>
        <v/>
      </c>
      <c r="BP2669" t="str">
        <f t="shared" si="735"/>
        <v/>
      </c>
      <c r="BR2669" s="332"/>
      <c r="BS2669" s="2"/>
      <c r="BT2669" s="2"/>
      <c r="BU2669" s="323"/>
      <c r="BV2669" s="323"/>
      <c r="BW2669" s="324"/>
      <c r="BX2669" s="325"/>
      <c r="BZ2669" s="326"/>
      <c r="CA2669" s="296"/>
    </row>
    <row r="2670" spans="45:79" x14ac:dyDescent="0.25">
      <c r="AS2670" s="332">
        <v>44586</v>
      </c>
      <c r="AT2670" s="2" t="s">
        <v>115</v>
      </c>
      <c r="AU2670" s="2" t="s">
        <v>117</v>
      </c>
      <c r="AV2670" s="323">
        <v>45383</v>
      </c>
      <c r="AW2670" s="323">
        <v>45473</v>
      </c>
      <c r="AX2670" s="324">
        <v>2184</v>
      </c>
      <c r="AY2670" s="325">
        <v>78.900000000000006</v>
      </c>
      <c r="AZ2670" s="274">
        <f t="shared" si="732"/>
        <v>1.0401800000000001</v>
      </c>
      <c r="BA2670" s="326">
        <f t="shared" si="736"/>
        <v>75.8522563402488</v>
      </c>
      <c r="BB2670" s="296" t="str">
        <f t="shared" si="737"/>
        <v/>
      </c>
      <c r="BC2670">
        <f t="shared" si="733"/>
        <v>1</v>
      </c>
      <c r="BF2670" s="332">
        <v>44946</v>
      </c>
      <c r="BG2670" s="2" t="s">
        <v>115</v>
      </c>
      <c r="BH2670" s="2" t="s">
        <v>145</v>
      </c>
      <c r="BI2670" s="323">
        <v>45748</v>
      </c>
      <c r="BJ2670" s="323">
        <v>45838</v>
      </c>
      <c r="BK2670" s="324">
        <v>2184</v>
      </c>
      <c r="BL2670" s="325">
        <v>116.9</v>
      </c>
      <c r="BM2670" s="274">
        <f t="shared" si="734"/>
        <v>0.99614999999999998</v>
      </c>
      <c r="BN2670" s="326">
        <f t="shared" si="738"/>
        <v>117.35180444712142</v>
      </c>
      <c r="BO2670" s="296" t="str">
        <f t="shared" si="739"/>
        <v/>
      </c>
      <c r="BP2670" t="str">
        <f t="shared" si="735"/>
        <v/>
      </c>
      <c r="BR2670" s="332"/>
      <c r="BS2670" s="2"/>
      <c r="BT2670" s="2"/>
      <c r="BU2670" s="323"/>
      <c r="BV2670" s="323"/>
      <c r="BW2670" s="324"/>
      <c r="BX2670" s="325"/>
      <c r="BZ2670" s="326"/>
      <c r="CA2670" s="296"/>
    </row>
    <row r="2671" spans="45:79" x14ac:dyDescent="0.25">
      <c r="AS2671" s="332">
        <v>44586</v>
      </c>
      <c r="AT2671" s="2" t="s">
        <v>115</v>
      </c>
      <c r="AU2671" s="2" t="s">
        <v>118</v>
      </c>
      <c r="AV2671" s="323">
        <v>45474</v>
      </c>
      <c r="AW2671" s="323">
        <v>45565</v>
      </c>
      <c r="AX2671" s="324">
        <v>2208</v>
      </c>
      <c r="AY2671" s="325">
        <v>80.19</v>
      </c>
      <c r="AZ2671" s="274">
        <f t="shared" si="732"/>
        <v>1.0401800000000001</v>
      </c>
      <c r="BA2671" s="326">
        <f t="shared" si="736"/>
        <v>77.092426310830803</v>
      </c>
      <c r="BB2671" s="296" t="str">
        <f t="shared" si="737"/>
        <v/>
      </c>
      <c r="BC2671">
        <f t="shared" si="733"/>
        <v>1</v>
      </c>
      <c r="BF2671" s="332">
        <v>44946</v>
      </c>
      <c r="BG2671" s="2" t="s">
        <v>115</v>
      </c>
      <c r="BH2671" s="2" t="s">
        <v>148</v>
      </c>
      <c r="BI2671" s="323">
        <v>45839</v>
      </c>
      <c r="BJ2671" s="323">
        <v>45930</v>
      </c>
      <c r="BK2671" s="324">
        <v>2208</v>
      </c>
      <c r="BL2671" s="325">
        <v>116.97</v>
      </c>
      <c r="BM2671" s="274">
        <f t="shared" si="734"/>
        <v>0.99614999999999998</v>
      </c>
      <c r="BN2671" s="326">
        <f t="shared" si="738"/>
        <v>117.42207498870653</v>
      </c>
      <c r="BO2671" s="296" t="str">
        <f t="shared" si="739"/>
        <v/>
      </c>
      <c r="BP2671" t="str">
        <f t="shared" si="735"/>
        <v/>
      </c>
      <c r="BR2671" s="332"/>
      <c r="BS2671" s="2"/>
      <c r="BT2671" s="2"/>
      <c r="BU2671" s="323"/>
      <c r="BV2671" s="323"/>
      <c r="BW2671" s="324"/>
      <c r="BX2671" s="325"/>
      <c r="BZ2671" s="326"/>
      <c r="CA2671" s="296"/>
    </row>
    <row r="2672" spans="45:79" x14ac:dyDescent="0.25">
      <c r="AS2672" s="332">
        <v>44586</v>
      </c>
      <c r="AT2672" s="2" t="s">
        <v>115</v>
      </c>
      <c r="AU2672" s="2" t="s">
        <v>140</v>
      </c>
      <c r="AV2672" s="323">
        <v>45566</v>
      </c>
      <c r="AW2672" s="323">
        <v>45657</v>
      </c>
      <c r="AX2672" s="324">
        <v>2209</v>
      </c>
      <c r="AY2672" s="325">
        <v>92.1</v>
      </c>
      <c r="AZ2672" s="274">
        <f t="shared" si="732"/>
        <v>1.0401800000000001</v>
      </c>
      <c r="BA2672" s="326">
        <f t="shared" si="736"/>
        <v>88.542367667134513</v>
      </c>
      <c r="BB2672" s="296" t="str">
        <f t="shared" si="737"/>
        <v/>
      </c>
      <c r="BC2672" t="str">
        <f t="shared" si="733"/>
        <v/>
      </c>
      <c r="BF2672" s="332">
        <v>44946</v>
      </c>
      <c r="BG2672" s="2" t="s">
        <v>115</v>
      </c>
      <c r="BH2672" s="2" t="s">
        <v>152</v>
      </c>
      <c r="BI2672" s="323">
        <v>45931</v>
      </c>
      <c r="BJ2672" s="323">
        <v>46022</v>
      </c>
      <c r="BK2672" s="324">
        <v>2209</v>
      </c>
      <c r="BL2672" s="325">
        <v>153.91999999999999</v>
      </c>
      <c r="BM2672" s="274">
        <f t="shared" si="734"/>
        <v>0.99614999999999998</v>
      </c>
      <c r="BN2672" s="326">
        <f t="shared" si="738"/>
        <v>154.51488229684284</v>
      </c>
      <c r="BO2672" s="296" t="str">
        <f t="shared" si="739"/>
        <v/>
      </c>
      <c r="BP2672" t="str">
        <f t="shared" si="735"/>
        <v/>
      </c>
      <c r="BR2672" s="332"/>
      <c r="BS2672" s="2"/>
      <c r="BT2672" s="2"/>
      <c r="BU2672" s="323"/>
      <c r="BV2672" s="323"/>
      <c r="BW2672" s="324"/>
      <c r="BX2672" s="325"/>
      <c r="BZ2672" s="326"/>
      <c r="CA2672" s="296"/>
    </row>
    <row r="2673" spans="45:79" x14ac:dyDescent="0.25">
      <c r="AS2673" s="332">
        <v>44585</v>
      </c>
      <c r="AT2673" s="2" t="s">
        <v>115</v>
      </c>
      <c r="AU2673" s="2" t="s">
        <v>201</v>
      </c>
      <c r="AV2673" s="323">
        <v>44652</v>
      </c>
      <c r="AW2673" s="323">
        <v>44742</v>
      </c>
      <c r="AX2673" s="324">
        <v>2184</v>
      </c>
      <c r="AY2673" s="325">
        <v>182.28</v>
      </c>
      <c r="AZ2673" s="274">
        <f t="shared" si="732"/>
        <v>1.0401800000000001</v>
      </c>
      <c r="BA2673" s="326">
        <f t="shared" si="736"/>
        <v>175.2389009594493</v>
      </c>
      <c r="BB2673" s="296" t="str">
        <f t="shared" si="737"/>
        <v/>
      </c>
      <c r="BC2673" t="str">
        <f t="shared" si="733"/>
        <v/>
      </c>
      <c r="BF2673" s="332">
        <v>44945</v>
      </c>
      <c r="BG2673" s="2" t="s">
        <v>115</v>
      </c>
      <c r="BH2673" s="2" t="s">
        <v>134</v>
      </c>
      <c r="BI2673" s="323">
        <v>45017</v>
      </c>
      <c r="BJ2673" s="323">
        <v>45107</v>
      </c>
      <c r="BK2673" s="324">
        <v>2184</v>
      </c>
      <c r="BL2673" s="325">
        <v>146.04</v>
      </c>
      <c r="BM2673" s="274">
        <f t="shared" si="734"/>
        <v>0.99614999999999998</v>
      </c>
      <c r="BN2673" s="326">
        <f t="shared" si="738"/>
        <v>146.60442704411986</v>
      </c>
      <c r="BO2673" s="296" t="str">
        <f t="shared" si="739"/>
        <v/>
      </c>
      <c r="BP2673" t="str">
        <f t="shared" si="735"/>
        <v/>
      </c>
      <c r="BR2673" s="332"/>
      <c r="BS2673" s="2"/>
      <c r="BT2673" s="2"/>
      <c r="BU2673" s="323"/>
      <c r="BV2673" s="323"/>
      <c r="BW2673" s="324"/>
      <c r="BX2673" s="325"/>
      <c r="BZ2673" s="326"/>
      <c r="CA2673" s="296"/>
    </row>
    <row r="2674" spans="45:79" x14ac:dyDescent="0.25">
      <c r="AS2674" s="332">
        <v>44585</v>
      </c>
      <c r="AT2674" s="2" t="s">
        <v>115</v>
      </c>
      <c r="AU2674" s="2" t="s">
        <v>200</v>
      </c>
      <c r="AV2674" s="323">
        <v>44743</v>
      </c>
      <c r="AW2674" s="323">
        <v>44834</v>
      </c>
      <c r="AX2674" s="324">
        <v>2208</v>
      </c>
      <c r="AY2674" s="325">
        <v>186.8</v>
      </c>
      <c r="AZ2674" s="274">
        <f t="shared" si="732"/>
        <v>1.0401800000000001</v>
      </c>
      <c r="BA2674" s="326">
        <f t="shared" si="736"/>
        <v>179.58430271683747</v>
      </c>
      <c r="BB2674" s="296" t="str">
        <f t="shared" si="737"/>
        <v/>
      </c>
      <c r="BC2674" t="str">
        <f t="shared" si="733"/>
        <v/>
      </c>
      <c r="BF2674" s="332">
        <v>44945</v>
      </c>
      <c r="BG2674" s="2" t="s">
        <v>115</v>
      </c>
      <c r="BH2674" s="2" t="s">
        <v>137</v>
      </c>
      <c r="BI2674" s="323">
        <v>45108</v>
      </c>
      <c r="BJ2674" s="323">
        <v>45199</v>
      </c>
      <c r="BK2674" s="324">
        <v>2208</v>
      </c>
      <c r="BL2674" s="325">
        <v>164.19</v>
      </c>
      <c r="BM2674" s="274">
        <f t="shared" si="734"/>
        <v>0.99614999999999998</v>
      </c>
      <c r="BN2674" s="326">
        <f t="shared" si="738"/>
        <v>164.82457461225718</v>
      </c>
      <c r="BO2674" s="296" t="str">
        <f t="shared" si="739"/>
        <v/>
      </c>
      <c r="BP2674" t="str">
        <f t="shared" si="735"/>
        <v/>
      </c>
      <c r="BR2674" s="332"/>
      <c r="BS2674" s="2"/>
      <c r="BT2674" s="2"/>
      <c r="BU2674" s="323"/>
      <c r="BV2674" s="323"/>
      <c r="BW2674" s="324"/>
      <c r="BX2674" s="325"/>
      <c r="BZ2674" s="326"/>
      <c r="CA2674" s="296"/>
    </row>
    <row r="2675" spans="45:79" x14ac:dyDescent="0.25">
      <c r="AS2675" s="332">
        <v>44585</v>
      </c>
      <c r="AT2675" s="2" t="s">
        <v>115</v>
      </c>
      <c r="AU2675" s="2" t="s">
        <v>186</v>
      </c>
      <c r="AV2675" s="323">
        <v>44835</v>
      </c>
      <c r="AW2675" s="323">
        <v>44926</v>
      </c>
      <c r="AX2675" s="324">
        <v>2209</v>
      </c>
      <c r="AY2675" s="325">
        <v>198</v>
      </c>
      <c r="AZ2675" s="274">
        <f t="shared" si="732"/>
        <v>1.0401800000000001</v>
      </c>
      <c r="BA2675" s="326">
        <f t="shared" si="736"/>
        <v>190.35166990328594</v>
      </c>
      <c r="BB2675" s="296" t="str">
        <f t="shared" si="737"/>
        <v/>
      </c>
      <c r="BC2675" t="str">
        <f t="shared" si="733"/>
        <v/>
      </c>
      <c r="BF2675" s="332">
        <v>44945</v>
      </c>
      <c r="BG2675" s="2" t="s">
        <v>115</v>
      </c>
      <c r="BH2675" s="2" t="s">
        <v>116</v>
      </c>
      <c r="BI2675" s="323">
        <v>45200</v>
      </c>
      <c r="BJ2675" s="323">
        <v>45291</v>
      </c>
      <c r="BK2675" s="324">
        <v>2209</v>
      </c>
      <c r="BL2675" s="325">
        <v>204.62</v>
      </c>
      <c r="BM2675" s="274">
        <f t="shared" si="734"/>
        <v>0.99614999999999998</v>
      </c>
      <c r="BN2675" s="326">
        <f t="shared" si="738"/>
        <v>205.41083170205292</v>
      </c>
      <c r="BO2675" s="296">
        <f t="shared" si="739"/>
        <v>205.41083170205292</v>
      </c>
      <c r="BP2675">
        <f t="shared" si="735"/>
        <v>1</v>
      </c>
      <c r="BR2675" s="332"/>
      <c r="BS2675" s="2"/>
      <c r="BT2675" s="2"/>
      <c r="BU2675" s="323"/>
      <c r="BV2675" s="323"/>
      <c r="BW2675" s="324"/>
      <c r="BX2675" s="325"/>
      <c r="BZ2675" s="326"/>
      <c r="CA2675" s="296"/>
    </row>
    <row r="2676" spans="45:79" x14ac:dyDescent="0.25">
      <c r="AS2676" s="332">
        <v>44585</v>
      </c>
      <c r="AT2676" s="2" t="s">
        <v>115</v>
      </c>
      <c r="AU2676" s="2" t="s">
        <v>110</v>
      </c>
      <c r="AV2676" s="323">
        <v>44927</v>
      </c>
      <c r="AW2676" s="323">
        <v>45016</v>
      </c>
      <c r="AX2676" s="324">
        <v>2159</v>
      </c>
      <c r="AY2676" s="325">
        <v>190.9</v>
      </c>
      <c r="AZ2676" s="274">
        <f t="shared" si="732"/>
        <v>1.0401800000000001</v>
      </c>
      <c r="BA2676" s="326">
        <f t="shared" si="736"/>
        <v>183.52592820473379</v>
      </c>
      <c r="BB2676" s="296" t="str">
        <f t="shared" si="737"/>
        <v/>
      </c>
      <c r="BC2676" t="str">
        <f t="shared" si="733"/>
        <v/>
      </c>
      <c r="BF2676" s="332">
        <v>44945</v>
      </c>
      <c r="BG2676" s="2" t="s">
        <v>115</v>
      </c>
      <c r="BH2676" s="2" t="s">
        <v>111</v>
      </c>
      <c r="BI2676" s="323">
        <v>45292</v>
      </c>
      <c r="BJ2676" s="323">
        <v>45382</v>
      </c>
      <c r="BK2676" s="324">
        <v>2183</v>
      </c>
      <c r="BL2676" s="325">
        <v>208.03</v>
      </c>
      <c r="BM2676" s="274">
        <f t="shared" si="734"/>
        <v>0.99614999999999998</v>
      </c>
      <c r="BN2676" s="326">
        <f t="shared" si="738"/>
        <v>208.83401094212721</v>
      </c>
      <c r="BO2676" s="296">
        <f t="shared" si="739"/>
        <v>208.83401094212721</v>
      </c>
      <c r="BP2676">
        <f t="shared" si="735"/>
        <v>1</v>
      </c>
      <c r="BR2676" s="332"/>
      <c r="BS2676" s="2"/>
      <c r="BT2676" s="2"/>
      <c r="BU2676" s="323"/>
      <c r="BV2676" s="323"/>
      <c r="BW2676" s="324"/>
      <c r="BX2676" s="325"/>
      <c r="BZ2676" s="326"/>
      <c r="CA2676" s="296"/>
    </row>
    <row r="2677" spans="45:79" x14ac:dyDescent="0.25">
      <c r="AS2677" s="332">
        <v>44585</v>
      </c>
      <c r="AT2677" s="2" t="s">
        <v>115</v>
      </c>
      <c r="AU2677" s="2" t="s">
        <v>134</v>
      </c>
      <c r="AV2677" s="323">
        <v>45017</v>
      </c>
      <c r="AW2677" s="323">
        <v>45107</v>
      </c>
      <c r="AX2677" s="324">
        <v>2184</v>
      </c>
      <c r="AY2677" s="325">
        <v>101.15</v>
      </c>
      <c r="AZ2677" s="274">
        <f t="shared" si="732"/>
        <v>1.0401800000000001</v>
      </c>
      <c r="BA2677" s="326">
        <f t="shared" si="736"/>
        <v>97.24278490261301</v>
      </c>
      <c r="BB2677" s="296" t="str">
        <f t="shared" si="737"/>
        <v/>
      </c>
      <c r="BC2677" t="str">
        <f t="shared" si="733"/>
        <v/>
      </c>
      <c r="BF2677" s="332">
        <v>44945</v>
      </c>
      <c r="BG2677" s="2" t="s">
        <v>115</v>
      </c>
      <c r="BH2677" s="2" t="s">
        <v>117</v>
      </c>
      <c r="BI2677" s="323">
        <v>45383</v>
      </c>
      <c r="BJ2677" s="323">
        <v>45473</v>
      </c>
      <c r="BK2677" s="324">
        <v>2184</v>
      </c>
      <c r="BL2677" s="325">
        <v>156.77000000000001</v>
      </c>
      <c r="BM2677" s="274">
        <f t="shared" si="734"/>
        <v>0.99614999999999998</v>
      </c>
      <c r="BN2677" s="326">
        <f t="shared" si="738"/>
        <v>157.37589720423631</v>
      </c>
      <c r="BO2677" s="296">
        <f t="shared" si="739"/>
        <v>157.37589720423631</v>
      </c>
      <c r="BP2677">
        <f t="shared" si="735"/>
        <v>1</v>
      </c>
      <c r="BR2677" s="332"/>
      <c r="BS2677" s="2"/>
      <c r="BT2677" s="2"/>
      <c r="BU2677" s="323"/>
      <c r="BV2677" s="323"/>
      <c r="BW2677" s="324"/>
      <c r="BX2677" s="325"/>
      <c r="BZ2677" s="326"/>
      <c r="CA2677" s="296"/>
    </row>
    <row r="2678" spans="45:79" x14ac:dyDescent="0.25">
      <c r="AS2678" s="332">
        <v>44585</v>
      </c>
      <c r="AT2678" s="2" t="s">
        <v>115</v>
      </c>
      <c r="AU2678" s="2" t="s">
        <v>137</v>
      </c>
      <c r="AV2678" s="323">
        <v>45108</v>
      </c>
      <c r="AW2678" s="323">
        <v>45199</v>
      </c>
      <c r="AX2678" s="324">
        <v>2208</v>
      </c>
      <c r="AY2678" s="325">
        <v>101.52</v>
      </c>
      <c r="AZ2678" s="274">
        <f t="shared" si="732"/>
        <v>1.0401800000000001</v>
      </c>
      <c r="BA2678" s="326">
        <f t="shared" si="736"/>
        <v>97.598492568593883</v>
      </c>
      <c r="BB2678" s="296" t="str">
        <f t="shared" si="737"/>
        <v/>
      </c>
      <c r="BC2678" t="str">
        <f t="shared" si="733"/>
        <v/>
      </c>
      <c r="BF2678" s="332">
        <v>44945</v>
      </c>
      <c r="BG2678" s="2" t="s">
        <v>115</v>
      </c>
      <c r="BH2678" s="2" t="s">
        <v>118</v>
      </c>
      <c r="BI2678" s="323">
        <v>45474</v>
      </c>
      <c r="BJ2678" s="323">
        <v>45565</v>
      </c>
      <c r="BK2678" s="324">
        <v>2208</v>
      </c>
      <c r="BL2678" s="325">
        <v>155.21</v>
      </c>
      <c r="BM2678" s="274">
        <f t="shared" si="734"/>
        <v>0.99614999999999998</v>
      </c>
      <c r="BN2678" s="326">
        <f t="shared" si="738"/>
        <v>155.80986799176833</v>
      </c>
      <c r="BO2678" s="296">
        <f t="shared" si="739"/>
        <v>155.80986799176833</v>
      </c>
      <c r="BP2678">
        <f t="shared" si="735"/>
        <v>1</v>
      </c>
      <c r="BR2678" s="332"/>
      <c r="BS2678" s="2"/>
      <c r="BT2678" s="2"/>
      <c r="BU2678" s="323"/>
      <c r="BV2678" s="323"/>
      <c r="BW2678" s="324"/>
      <c r="BX2678" s="325"/>
      <c r="BZ2678" s="326"/>
      <c r="CA2678" s="296"/>
    </row>
    <row r="2679" spans="45:79" x14ac:dyDescent="0.25">
      <c r="AS2679" s="332">
        <v>44585</v>
      </c>
      <c r="AT2679" s="2" t="s">
        <v>115</v>
      </c>
      <c r="AU2679" s="2" t="s">
        <v>116</v>
      </c>
      <c r="AV2679" s="323">
        <v>45200</v>
      </c>
      <c r="AW2679" s="323">
        <v>45291</v>
      </c>
      <c r="AX2679" s="324">
        <v>2209</v>
      </c>
      <c r="AY2679" s="325">
        <v>118.67</v>
      </c>
      <c r="AZ2679" s="274">
        <f t="shared" si="732"/>
        <v>1.0401800000000001</v>
      </c>
      <c r="BA2679" s="326">
        <f t="shared" si="736"/>
        <v>114.08602357284315</v>
      </c>
      <c r="BB2679" s="296" t="str">
        <f t="shared" si="737"/>
        <v/>
      </c>
      <c r="BC2679">
        <f t="shared" si="733"/>
        <v>1</v>
      </c>
      <c r="BF2679" s="332">
        <v>44945</v>
      </c>
      <c r="BG2679" s="2" t="s">
        <v>115</v>
      </c>
      <c r="BH2679" s="2" t="s">
        <v>140</v>
      </c>
      <c r="BI2679" s="323">
        <v>45566</v>
      </c>
      <c r="BJ2679" s="323">
        <v>45657</v>
      </c>
      <c r="BK2679" s="324">
        <v>2209</v>
      </c>
      <c r="BL2679" s="325">
        <v>198.14</v>
      </c>
      <c r="BM2679" s="274">
        <f t="shared" si="734"/>
        <v>0.99614999999999998</v>
      </c>
      <c r="BN2679" s="326">
        <f t="shared" si="738"/>
        <v>198.90578728103196</v>
      </c>
      <c r="BO2679" s="296" t="str">
        <f t="shared" si="739"/>
        <v/>
      </c>
      <c r="BP2679" t="str">
        <f t="shared" si="735"/>
        <v/>
      </c>
      <c r="BR2679" s="332"/>
      <c r="BS2679" s="2"/>
      <c r="BT2679" s="2"/>
      <c r="BU2679" s="323"/>
      <c r="BV2679" s="323"/>
      <c r="BW2679" s="324"/>
      <c r="BX2679" s="325"/>
      <c r="BZ2679" s="326"/>
      <c r="CA2679" s="296"/>
    </row>
    <row r="2680" spans="45:79" x14ac:dyDescent="0.25">
      <c r="AS2680" s="332">
        <v>44585</v>
      </c>
      <c r="AT2680" s="2" t="s">
        <v>115</v>
      </c>
      <c r="AU2680" s="2" t="s">
        <v>111</v>
      </c>
      <c r="AV2680" s="323">
        <v>45292</v>
      </c>
      <c r="AW2680" s="323">
        <v>45382</v>
      </c>
      <c r="AX2680" s="324">
        <v>2183</v>
      </c>
      <c r="AY2680" s="325">
        <v>126.8</v>
      </c>
      <c r="AZ2680" s="274">
        <f t="shared" si="732"/>
        <v>1.0401800000000001</v>
      </c>
      <c r="BA2680" s="326">
        <f t="shared" si="736"/>
        <v>121.9019785037205</v>
      </c>
      <c r="BB2680" s="296" t="str">
        <f t="shared" si="737"/>
        <v/>
      </c>
      <c r="BC2680">
        <f t="shared" si="733"/>
        <v>1</v>
      </c>
      <c r="BF2680" s="332">
        <v>44945</v>
      </c>
      <c r="BG2680" s="2" t="s">
        <v>115</v>
      </c>
      <c r="BH2680" s="2" t="s">
        <v>135</v>
      </c>
      <c r="BI2680" s="323">
        <v>45658</v>
      </c>
      <c r="BJ2680" s="323">
        <v>45747</v>
      </c>
      <c r="BK2680" s="324">
        <v>2159</v>
      </c>
      <c r="BL2680" s="325">
        <v>185.8</v>
      </c>
      <c r="BM2680" s="274">
        <f t="shared" si="734"/>
        <v>0.99614999999999998</v>
      </c>
      <c r="BN2680" s="326">
        <f t="shared" si="738"/>
        <v>186.51809466445818</v>
      </c>
      <c r="BO2680" s="296" t="str">
        <f t="shared" si="739"/>
        <v/>
      </c>
      <c r="BP2680" t="str">
        <f t="shared" si="735"/>
        <v/>
      </c>
      <c r="BR2680" s="332"/>
      <c r="BS2680" s="2"/>
      <c r="BT2680" s="2"/>
      <c r="BU2680" s="323"/>
      <c r="BV2680" s="323"/>
      <c r="BW2680" s="324"/>
      <c r="BX2680" s="325"/>
      <c r="BZ2680" s="326"/>
      <c r="CA2680" s="296"/>
    </row>
    <row r="2681" spans="45:79" x14ac:dyDescent="0.25">
      <c r="AS2681" s="332">
        <v>44585</v>
      </c>
      <c r="AT2681" s="2" t="s">
        <v>115</v>
      </c>
      <c r="AU2681" s="2" t="s">
        <v>117</v>
      </c>
      <c r="AV2681" s="323">
        <v>45383</v>
      </c>
      <c r="AW2681" s="323">
        <v>45473</v>
      </c>
      <c r="AX2681" s="324">
        <v>2184</v>
      </c>
      <c r="AY2681" s="325">
        <v>74.83</v>
      </c>
      <c r="AZ2681" s="274">
        <f t="shared" si="732"/>
        <v>1.0401800000000001</v>
      </c>
      <c r="BA2681" s="326">
        <f t="shared" si="736"/>
        <v>71.939472014459028</v>
      </c>
      <c r="BB2681" s="296" t="str">
        <f t="shared" si="737"/>
        <v/>
      </c>
      <c r="BC2681">
        <f t="shared" si="733"/>
        <v>1</v>
      </c>
      <c r="BF2681" s="332">
        <v>44945</v>
      </c>
      <c r="BG2681" s="2" t="s">
        <v>115</v>
      </c>
      <c r="BH2681" s="2" t="s">
        <v>145</v>
      </c>
      <c r="BI2681" s="323">
        <v>45748</v>
      </c>
      <c r="BJ2681" s="323">
        <v>45838</v>
      </c>
      <c r="BK2681" s="324">
        <v>2184</v>
      </c>
      <c r="BL2681" s="325">
        <v>116.56</v>
      </c>
      <c r="BM2681" s="274">
        <f t="shared" si="734"/>
        <v>0.99614999999999998</v>
      </c>
      <c r="BN2681" s="326">
        <f t="shared" si="738"/>
        <v>117.01049038799378</v>
      </c>
      <c r="BO2681" s="296" t="str">
        <f t="shared" si="739"/>
        <v/>
      </c>
      <c r="BP2681" t="str">
        <f t="shared" si="735"/>
        <v/>
      </c>
      <c r="BR2681" s="332"/>
      <c r="BS2681" s="2"/>
      <c r="BT2681" s="2"/>
      <c r="BU2681" s="323"/>
      <c r="BV2681" s="323"/>
      <c r="BW2681" s="324"/>
      <c r="BX2681" s="325"/>
      <c r="BZ2681" s="326"/>
      <c r="CA2681" s="296"/>
    </row>
    <row r="2682" spans="45:79" x14ac:dyDescent="0.25">
      <c r="AS2682" s="332">
        <v>44585</v>
      </c>
      <c r="AT2682" s="2" t="s">
        <v>115</v>
      </c>
      <c r="AU2682" s="2" t="s">
        <v>118</v>
      </c>
      <c r="AV2682" s="323">
        <v>45474</v>
      </c>
      <c r="AW2682" s="323">
        <v>45565</v>
      </c>
      <c r="AX2682" s="324">
        <v>2208</v>
      </c>
      <c r="AY2682" s="325"/>
      <c r="AZ2682" s="274">
        <f t="shared" si="732"/>
        <v>1.0401800000000001</v>
      </c>
      <c r="BA2682" s="326" t="str">
        <f t="shared" si="736"/>
        <v/>
      </c>
      <c r="BB2682" s="296" t="str">
        <f t="shared" si="737"/>
        <v/>
      </c>
      <c r="BC2682">
        <f t="shared" si="733"/>
        <v>1</v>
      </c>
      <c r="BF2682" s="332">
        <v>44945</v>
      </c>
      <c r="BG2682" s="2" t="s">
        <v>115</v>
      </c>
      <c r="BH2682" s="2" t="s">
        <v>148</v>
      </c>
      <c r="BI2682" s="323">
        <v>45839</v>
      </c>
      <c r="BJ2682" s="323">
        <v>45930</v>
      </c>
      <c r="BK2682" s="324">
        <v>2208</v>
      </c>
      <c r="BL2682" s="325">
        <v>116.56</v>
      </c>
      <c r="BM2682" s="274">
        <f t="shared" si="734"/>
        <v>0.99614999999999998</v>
      </c>
      <c r="BN2682" s="326">
        <f t="shared" si="738"/>
        <v>117.01049038799378</v>
      </c>
      <c r="BO2682" s="296" t="str">
        <f t="shared" si="739"/>
        <v/>
      </c>
      <c r="BP2682" t="str">
        <f t="shared" si="735"/>
        <v/>
      </c>
      <c r="BR2682" s="332"/>
      <c r="BS2682" s="2"/>
      <c r="BT2682" s="2"/>
      <c r="BU2682" s="323"/>
      <c r="BV2682" s="323"/>
      <c r="BW2682" s="324"/>
      <c r="BX2682" s="325"/>
      <c r="BZ2682" s="326"/>
      <c r="CA2682" s="296"/>
    </row>
    <row r="2683" spans="45:79" x14ac:dyDescent="0.25">
      <c r="AS2683" s="332">
        <v>44585</v>
      </c>
      <c r="AT2683" s="2" t="s">
        <v>115</v>
      </c>
      <c r="AU2683" s="2" t="s">
        <v>140</v>
      </c>
      <c r="AV2683" s="323">
        <v>45566</v>
      </c>
      <c r="AW2683" s="323">
        <v>45657</v>
      </c>
      <c r="AX2683" s="324">
        <v>2209</v>
      </c>
      <c r="AY2683" s="325"/>
      <c r="AZ2683" s="274">
        <f t="shared" si="732"/>
        <v>1.0401800000000001</v>
      </c>
      <c r="BA2683" s="326" t="str">
        <f t="shared" si="736"/>
        <v/>
      </c>
      <c r="BB2683" s="296" t="str">
        <f t="shared" si="737"/>
        <v/>
      </c>
      <c r="BC2683" t="str">
        <f t="shared" si="733"/>
        <v/>
      </c>
      <c r="BF2683" s="332">
        <v>44945</v>
      </c>
      <c r="BG2683" s="2" t="s">
        <v>115</v>
      </c>
      <c r="BH2683" s="2" t="s">
        <v>152</v>
      </c>
      <c r="BI2683" s="323">
        <v>45931</v>
      </c>
      <c r="BJ2683" s="323">
        <v>46022</v>
      </c>
      <c r="BK2683" s="324">
        <v>2209</v>
      </c>
      <c r="BL2683" s="325">
        <v>156.12</v>
      </c>
      <c r="BM2683" s="274">
        <f t="shared" si="734"/>
        <v>0.99614999999999998</v>
      </c>
      <c r="BN2683" s="326">
        <f t="shared" si="738"/>
        <v>156.72338503237464</v>
      </c>
      <c r="BO2683" s="296" t="str">
        <f t="shared" si="739"/>
        <v/>
      </c>
      <c r="BP2683" t="str">
        <f t="shared" si="735"/>
        <v/>
      </c>
      <c r="BR2683" s="332"/>
      <c r="BS2683" s="2"/>
      <c r="BT2683" s="2"/>
      <c r="BU2683" s="323"/>
      <c r="BV2683" s="323"/>
      <c r="BW2683" s="324"/>
      <c r="BX2683" s="325"/>
      <c r="BZ2683" s="326"/>
      <c r="CA2683" s="296"/>
    </row>
    <row r="2684" spans="45:79" x14ac:dyDescent="0.25">
      <c r="AS2684" s="332">
        <v>44582</v>
      </c>
      <c r="AT2684" s="2" t="s">
        <v>115</v>
      </c>
      <c r="AU2684" s="2" t="s">
        <v>201</v>
      </c>
      <c r="AV2684" s="323">
        <v>44652</v>
      </c>
      <c r="AW2684" s="323">
        <v>44742</v>
      </c>
      <c r="AX2684" s="324">
        <v>2184</v>
      </c>
      <c r="AY2684" s="325">
        <v>161.5</v>
      </c>
      <c r="AZ2684" s="274">
        <f t="shared" si="732"/>
        <v>1.0401800000000001</v>
      </c>
      <c r="BA2684" s="326">
        <f t="shared" si="736"/>
        <v>155.26158934030647</v>
      </c>
      <c r="BB2684" s="296" t="str">
        <f t="shared" si="737"/>
        <v/>
      </c>
      <c r="BC2684" t="str">
        <f t="shared" si="733"/>
        <v/>
      </c>
      <c r="BF2684" s="332">
        <v>44944</v>
      </c>
      <c r="BG2684" s="2" t="s">
        <v>115</v>
      </c>
      <c r="BH2684" s="2" t="s">
        <v>134</v>
      </c>
      <c r="BI2684" s="323">
        <v>45017</v>
      </c>
      <c r="BJ2684" s="323">
        <v>45107</v>
      </c>
      <c r="BK2684" s="324">
        <v>2184</v>
      </c>
      <c r="BL2684" s="325">
        <v>149.4</v>
      </c>
      <c r="BM2684" s="274">
        <f t="shared" si="734"/>
        <v>0.99614999999999998</v>
      </c>
      <c r="BN2684" s="326">
        <f t="shared" si="738"/>
        <v>149.97741304020479</v>
      </c>
      <c r="BO2684" s="296" t="str">
        <f t="shared" si="739"/>
        <v/>
      </c>
      <c r="BP2684" t="str">
        <f t="shared" si="735"/>
        <v/>
      </c>
      <c r="BR2684" s="332"/>
      <c r="BS2684" s="2"/>
      <c r="BT2684" s="2"/>
      <c r="BU2684" s="323"/>
      <c r="BV2684" s="323"/>
      <c r="BW2684" s="324"/>
      <c r="BX2684" s="325"/>
      <c r="BZ2684" s="326"/>
      <c r="CA2684" s="296"/>
    </row>
    <row r="2685" spans="45:79" x14ac:dyDescent="0.25">
      <c r="AS2685" s="332">
        <v>44582</v>
      </c>
      <c r="AT2685" s="2" t="s">
        <v>115</v>
      </c>
      <c r="AU2685" s="2" t="s">
        <v>200</v>
      </c>
      <c r="AV2685" s="323">
        <v>44743</v>
      </c>
      <c r="AW2685" s="323">
        <v>44834</v>
      </c>
      <c r="AX2685" s="324">
        <v>2208</v>
      </c>
      <c r="AY2685" s="325">
        <v>165.03</v>
      </c>
      <c r="AZ2685" s="274">
        <f t="shared" si="732"/>
        <v>1.0401800000000001</v>
      </c>
      <c r="BA2685" s="326">
        <f t="shared" si="736"/>
        <v>158.65523274817818</v>
      </c>
      <c r="BB2685" s="296" t="str">
        <f t="shared" si="737"/>
        <v/>
      </c>
      <c r="BC2685" t="str">
        <f t="shared" si="733"/>
        <v/>
      </c>
      <c r="BF2685" s="332">
        <v>44944</v>
      </c>
      <c r="BG2685" s="2" t="s">
        <v>115</v>
      </c>
      <c r="BH2685" s="2" t="s">
        <v>137</v>
      </c>
      <c r="BI2685" s="323">
        <v>45108</v>
      </c>
      <c r="BJ2685" s="323">
        <v>45199</v>
      </c>
      <c r="BK2685" s="324">
        <v>2208</v>
      </c>
      <c r="BL2685" s="325">
        <v>165.4</v>
      </c>
      <c r="BM2685" s="274">
        <f t="shared" si="734"/>
        <v>0.99614999999999998</v>
      </c>
      <c r="BN2685" s="326">
        <f t="shared" si="738"/>
        <v>166.03925111679968</v>
      </c>
      <c r="BO2685" s="296" t="str">
        <f t="shared" si="739"/>
        <v/>
      </c>
      <c r="BP2685" t="str">
        <f t="shared" si="735"/>
        <v/>
      </c>
      <c r="BR2685" s="332"/>
      <c r="BS2685" s="2"/>
      <c r="BT2685" s="2"/>
      <c r="BU2685" s="323"/>
      <c r="BV2685" s="323"/>
      <c r="BW2685" s="324"/>
      <c r="BX2685" s="325"/>
      <c r="BZ2685" s="326"/>
      <c r="CA2685" s="296"/>
    </row>
    <row r="2686" spans="45:79" x14ac:dyDescent="0.25">
      <c r="AS2686" s="332">
        <v>44582</v>
      </c>
      <c r="AT2686" s="2" t="s">
        <v>115</v>
      </c>
      <c r="AU2686" s="2" t="s">
        <v>186</v>
      </c>
      <c r="AV2686" s="323">
        <v>44835</v>
      </c>
      <c r="AW2686" s="323">
        <v>44926</v>
      </c>
      <c r="AX2686" s="324">
        <v>2209</v>
      </c>
      <c r="AY2686" s="325">
        <v>176.57</v>
      </c>
      <c r="AZ2686" s="274">
        <f t="shared" si="732"/>
        <v>1.0401800000000001</v>
      </c>
      <c r="BA2686" s="326">
        <f t="shared" si="736"/>
        <v>169.749466438501</v>
      </c>
      <c r="BB2686" s="296" t="str">
        <f t="shared" si="737"/>
        <v/>
      </c>
      <c r="BC2686" t="str">
        <f t="shared" si="733"/>
        <v/>
      </c>
      <c r="BF2686" s="332">
        <v>44944</v>
      </c>
      <c r="BG2686" s="2" t="s">
        <v>115</v>
      </c>
      <c r="BH2686" s="2" t="s">
        <v>116</v>
      </c>
      <c r="BI2686" s="323">
        <v>45200</v>
      </c>
      <c r="BJ2686" s="323">
        <v>45291</v>
      </c>
      <c r="BK2686" s="324">
        <v>2209</v>
      </c>
      <c r="BL2686" s="325">
        <v>200.85</v>
      </c>
      <c r="BM2686" s="274">
        <f t="shared" si="734"/>
        <v>0.99614999999999998</v>
      </c>
      <c r="BN2686" s="326">
        <f t="shared" si="738"/>
        <v>201.62626110525522</v>
      </c>
      <c r="BO2686" s="296">
        <f t="shared" si="739"/>
        <v>201.62626110525522</v>
      </c>
      <c r="BP2686">
        <f t="shared" si="735"/>
        <v>1</v>
      </c>
      <c r="BR2686" s="332"/>
      <c r="BS2686" s="2"/>
      <c r="BT2686" s="2"/>
      <c r="BU2686" s="323"/>
      <c r="BV2686" s="323"/>
      <c r="BW2686" s="324"/>
      <c r="BX2686" s="325"/>
      <c r="BZ2686" s="326"/>
      <c r="CA2686" s="296"/>
    </row>
    <row r="2687" spans="45:79" x14ac:dyDescent="0.25">
      <c r="AS2687" s="332">
        <v>44582</v>
      </c>
      <c r="AT2687" s="2" t="s">
        <v>115</v>
      </c>
      <c r="AU2687" s="2" t="s">
        <v>110</v>
      </c>
      <c r="AV2687" s="323">
        <v>44927</v>
      </c>
      <c r="AW2687" s="323">
        <v>45016</v>
      </c>
      <c r="AX2687" s="324">
        <v>2159</v>
      </c>
      <c r="AY2687" s="325">
        <v>173.62</v>
      </c>
      <c r="AZ2687" s="274">
        <f t="shared" si="732"/>
        <v>1.0401800000000001</v>
      </c>
      <c r="BA2687" s="326">
        <f t="shared" si="736"/>
        <v>166.9134188313561</v>
      </c>
      <c r="BB2687" s="296" t="str">
        <f t="shared" si="737"/>
        <v/>
      </c>
      <c r="BC2687" t="str">
        <f t="shared" si="733"/>
        <v/>
      </c>
      <c r="BF2687" s="332">
        <v>44944</v>
      </c>
      <c r="BG2687" s="2" t="s">
        <v>115</v>
      </c>
      <c r="BH2687" s="2" t="s">
        <v>111</v>
      </c>
      <c r="BI2687" s="323">
        <v>45292</v>
      </c>
      <c r="BJ2687" s="323">
        <v>45382</v>
      </c>
      <c r="BK2687" s="324">
        <v>2183</v>
      </c>
      <c r="BL2687" s="325">
        <v>204.14</v>
      </c>
      <c r="BM2687" s="274">
        <f t="shared" si="734"/>
        <v>0.99614999999999998</v>
      </c>
      <c r="BN2687" s="326">
        <f t="shared" si="738"/>
        <v>204.92897655975506</v>
      </c>
      <c r="BO2687" s="296">
        <f t="shared" si="739"/>
        <v>204.92897655975506</v>
      </c>
      <c r="BP2687">
        <f t="shared" si="735"/>
        <v>1</v>
      </c>
      <c r="BR2687" s="332"/>
      <c r="BS2687" s="2"/>
      <c r="BT2687" s="2"/>
      <c r="BU2687" s="323"/>
      <c r="BV2687" s="323"/>
      <c r="BW2687" s="324"/>
      <c r="BX2687" s="325"/>
      <c r="BZ2687" s="326"/>
      <c r="CA2687" s="296"/>
    </row>
    <row r="2688" spans="45:79" x14ac:dyDescent="0.25">
      <c r="AS2688" s="332">
        <v>44582</v>
      </c>
      <c r="AT2688" s="2" t="s">
        <v>115</v>
      </c>
      <c r="AU2688" s="2" t="s">
        <v>134</v>
      </c>
      <c r="AV2688" s="323">
        <v>45017</v>
      </c>
      <c r="AW2688" s="323">
        <v>45107</v>
      </c>
      <c r="AX2688" s="324">
        <v>2184</v>
      </c>
      <c r="AY2688" s="325">
        <v>97.37</v>
      </c>
      <c r="AZ2688" s="274">
        <f t="shared" si="732"/>
        <v>1.0401800000000001</v>
      </c>
      <c r="BA2688" s="326">
        <f t="shared" si="736"/>
        <v>93.608798477186639</v>
      </c>
      <c r="BB2688" s="296" t="str">
        <f t="shared" si="737"/>
        <v/>
      </c>
      <c r="BC2688" t="str">
        <f t="shared" si="733"/>
        <v/>
      </c>
      <c r="BF2688" s="332">
        <v>44944</v>
      </c>
      <c r="BG2688" s="2" t="s">
        <v>115</v>
      </c>
      <c r="BH2688" s="2" t="s">
        <v>117</v>
      </c>
      <c r="BI2688" s="323">
        <v>45383</v>
      </c>
      <c r="BJ2688" s="323">
        <v>45473</v>
      </c>
      <c r="BK2688" s="324">
        <v>2184</v>
      </c>
      <c r="BL2688" s="325">
        <v>152.29</v>
      </c>
      <c r="BM2688" s="274">
        <f t="shared" si="734"/>
        <v>0.99614999999999998</v>
      </c>
      <c r="BN2688" s="326">
        <f t="shared" si="738"/>
        <v>152.87858254278973</v>
      </c>
      <c r="BO2688" s="296">
        <f t="shared" si="739"/>
        <v>152.87858254278973</v>
      </c>
      <c r="BP2688">
        <f t="shared" si="735"/>
        <v>1</v>
      </c>
      <c r="BR2688" s="332"/>
      <c r="BS2688" s="2"/>
      <c r="BT2688" s="2"/>
      <c r="BU2688" s="323"/>
      <c r="BV2688" s="323"/>
      <c r="BW2688" s="324"/>
      <c r="BX2688" s="325"/>
      <c r="BZ2688" s="326"/>
      <c r="CA2688" s="296"/>
    </row>
    <row r="2689" spans="45:79" x14ac:dyDescent="0.25">
      <c r="AS2689" s="332">
        <v>44582</v>
      </c>
      <c r="AT2689" s="2" t="s">
        <v>115</v>
      </c>
      <c r="AU2689" s="2" t="s">
        <v>137</v>
      </c>
      <c r="AV2689" s="323">
        <v>45108</v>
      </c>
      <c r="AW2689" s="323">
        <v>45199</v>
      </c>
      <c r="AX2689" s="324">
        <v>2208</v>
      </c>
      <c r="AY2689" s="325">
        <v>98.37</v>
      </c>
      <c r="AZ2689" s="274">
        <f t="shared" si="732"/>
        <v>1.0401800000000001</v>
      </c>
      <c r="BA2689" s="326">
        <f t="shared" si="736"/>
        <v>94.570170547405255</v>
      </c>
      <c r="BB2689" s="296" t="str">
        <f t="shared" si="737"/>
        <v/>
      </c>
      <c r="BC2689" t="str">
        <f t="shared" si="733"/>
        <v/>
      </c>
      <c r="BF2689" s="332">
        <v>44944</v>
      </c>
      <c r="BG2689" s="2" t="s">
        <v>115</v>
      </c>
      <c r="BH2689" s="2" t="s">
        <v>118</v>
      </c>
      <c r="BI2689" s="323">
        <v>45474</v>
      </c>
      <c r="BJ2689" s="323">
        <v>45565</v>
      </c>
      <c r="BK2689" s="324">
        <v>2208</v>
      </c>
      <c r="BL2689" s="325">
        <v>151.76</v>
      </c>
      <c r="BM2689" s="274">
        <f t="shared" si="734"/>
        <v>0.99614999999999998</v>
      </c>
      <c r="BN2689" s="326">
        <f t="shared" si="738"/>
        <v>152.34653415650254</v>
      </c>
      <c r="BO2689" s="296">
        <f t="shared" si="739"/>
        <v>152.34653415650254</v>
      </c>
      <c r="BP2689">
        <f t="shared" si="735"/>
        <v>1</v>
      </c>
      <c r="BR2689" s="332"/>
      <c r="BS2689" s="2"/>
      <c r="BT2689" s="2"/>
      <c r="BU2689" s="323"/>
      <c r="BV2689" s="323"/>
      <c r="BW2689" s="324"/>
      <c r="BX2689" s="325"/>
      <c r="BZ2689" s="326"/>
      <c r="CA2689" s="296"/>
    </row>
    <row r="2690" spans="45:79" x14ac:dyDescent="0.25">
      <c r="AS2690" s="332">
        <v>44582</v>
      </c>
      <c r="AT2690" s="2" t="s">
        <v>115</v>
      </c>
      <c r="AU2690" s="2" t="s">
        <v>116</v>
      </c>
      <c r="AV2690" s="323">
        <v>45200</v>
      </c>
      <c r="AW2690" s="323">
        <v>45291</v>
      </c>
      <c r="AX2690" s="324">
        <v>2209</v>
      </c>
      <c r="AY2690" s="325">
        <v>122</v>
      </c>
      <c r="AZ2690" s="274">
        <f t="shared" si="732"/>
        <v>1.0401800000000001</v>
      </c>
      <c r="BA2690" s="326">
        <f t="shared" si="736"/>
        <v>117.28739256667114</v>
      </c>
      <c r="BB2690" s="296" t="str">
        <f t="shared" si="737"/>
        <v/>
      </c>
      <c r="BC2690">
        <f t="shared" si="733"/>
        <v>1</v>
      </c>
      <c r="BF2690" s="332">
        <v>44944</v>
      </c>
      <c r="BG2690" s="2" t="s">
        <v>115</v>
      </c>
      <c r="BH2690" s="2" t="s">
        <v>140</v>
      </c>
      <c r="BI2690" s="323">
        <v>45566</v>
      </c>
      <c r="BJ2690" s="323">
        <v>45657</v>
      </c>
      <c r="BK2690" s="324">
        <v>2209</v>
      </c>
      <c r="BL2690" s="325">
        <v>195.58</v>
      </c>
      <c r="BM2690" s="274">
        <f t="shared" si="734"/>
        <v>0.99614999999999998</v>
      </c>
      <c r="BN2690" s="326">
        <f t="shared" si="738"/>
        <v>196.33589318877679</v>
      </c>
      <c r="BO2690" s="296" t="str">
        <f t="shared" si="739"/>
        <v/>
      </c>
      <c r="BP2690" t="str">
        <f t="shared" si="735"/>
        <v/>
      </c>
      <c r="BR2690" s="332"/>
      <c r="BS2690" s="2"/>
      <c r="BT2690" s="2"/>
      <c r="BU2690" s="323"/>
      <c r="BV2690" s="323"/>
      <c r="BW2690" s="324"/>
      <c r="BX2690" s="325"/>
      <c r="BZ2690" s="326"/>
      <c r="CA2690" s="296"/>
    </row>
    <row r="2691" spans="45:79" x14ac:dyDescent="0.25">
      <c r="AS2691" s="332">
        <v>44582</v>
      </c>
      <c r="AT2691" s="2" t="s">
        <v>115</v>
      </c>
      <c r="AU2691" s="2" t="s">
        <v>111</v>
      </c>
      <c r="AV2691" s="323">
        <v>45292</v>
      </c>
      <c r="AW2691" s="323">
        <v>45382</v>
      </c>
      <c r="AX2691" s="324">
        <v>2183</v>
      </c>
      <c r="AY2691" s="325">
        <v>124.24</v>
      </c>
      <c r="AZ2691" s="274">
        <f t="shared" si="732"/>
        <v>1.0401800000000001</v>
      </c>
      <c r="BA2691" s="326">
        <f t="shared" si="736"/>
        <v>119.44086600396083</v>
      </c>
      <c r="BB2691" s="296" t="str">
        <f t="shared" si="737"/>
        <v/>
      </c>
      <c r="BC2691">
        <f t="shared" si="733"/>
        <v>1</v>
      </c>
      <c r="BF2691" s="332">
        <v>44944</v>
      </c>
      <c r="BG2691" s="2" t="s">
        <v>115</v>
      </c>
      <c r="BH2691" s="2" t="s">
        <v>135</v>
      </c>
      <c r="BI2691" s="323">
        <v>45658</v>
      </c>
      <c r="BJ2691" s="323">
        <v>45747</v>
      </c>
      <c r="BK2691" s="324">
        <v>2159</v>
      </c>
      <c r="BL2691" s="325">
        <v>188.04</v>
      </c>
      <c r="BM2691" s="274">
        <f t="shared" si="734"/>
        <v>0.99614999999999998</v>
      </c>
      <c r="BN2691" s="326">
        <f t="shared" si="738"/>
        <v>188.76675199518144</v>
      </c>
      <c r="BO2691" s="296" t="str">
        <f t="shared" si="739"/>
        <v/>
      </c>
      <c r="BP2691" t="str">
        <f t="shared" si="735"/>
        <v/>
      </c>
      <c r="BR2691" s="332"/>
      <c r="BS2691" s="2"/>
      <c r="BT2691" s="2"/>
      <c r="BU2691" s="323"/>
      <c r="BV2691" s="323"/>
      <c r="BW2691" s="324"/>
      <c r="BX2691" s="325"/>
      <c r="BZ2691" s="326"/>
      <c r="CA2691" s="296"/>
    </row>
    <row r="2692" spans="45:79" x14ac:dyDescent="0.25">
      <c r="AS2692" s="332">
        <v>44582</v>
      </c>
      <c r="AT2692" s="2" t="s">
        <v>115</v>
      </c>
      <c r="AU2692" s="2" t="s">
        <v>117</v>
      </c>
      <c r="AV2692" s="323">
        <v>45383</v>
      </c>
      <c r="AW2692" s="323">
        <v>45473</v>
      </c>
      <c r="AX2692" s="324">
        <v>2184</v>
      </c>
      <c r="AY2692" s="325">
        <v>74.709999999999994</v>
      </c>
      <c r="AZ2692" s="274">
        <f t="shared" si="732"/>
        <v>1.0401800000000001</v>
      </c>
      <c r="BA2692" s="326">
        <f t="shared" si="736"/>
        <v>71.824107366032791</v>
      </c>
      <c r="BB2692" s="296" t="str">
        <f t="shared" si="737"/>
        <v/>
      </c>
      <c r="BC2692">
        <f t="shared" si="733"/>
        <v>1</v>
      </c>
      <c r="BF2692" s="332">
        <v>44944</v>
      </c>
      <c r="BG2692" s="2" t="s">
        <v>115</v>
      </c>
      <c r="BH2692" s="2" t="s">
        <v>145</v>
      </c>
      <c r="BI2692" s="323">
        <v>45748</v>
      </c>
      <c r="BJ2692" s="323">
        <v>45838</v>
      </c>
      <c r="BK2692" s="324">
        <v>2184</v>
      </c>
      <c r="BL2692" s="325">
        <v>115.22</v>
      </c>
      <c r="BM2692" s="274">
        <f t="shared" si="734"/>
        <v>0.99614999999999998</v>
      </c>
      <c r="BN2692" s="326">
        <f t="shared" si="738"/>
        <v>115.66531144907896</v>
      </c>
      <c r="BO2692" s="296" t="str">
        <f t="shared" si="739"/>
        <v/>
      </c>
      <c r="BP2692" t="str">
        <f t="shared" si="735"/>
        <v/>
      </c>
      <c r="BR2692" s="332"/>
      <c r="BS2692" s="2"/>
      <c r="BT2692" s="2"/>
      <c r="BU2692" s="323"/>
      <c r="BV2692" s="323"/>
      <c r="BW2692" s="324"/>
      <c r="BX2692" s="325"/>
      <c r="BZ2692" s="326"/>
      <c r="CA2692" s="296"/>
    </row>
    <row r="2693" spans="45:79" x14ac:dyDescent="0.25">
      <c r="AS2693" s="332">
        <v>44582</v>
      </c>
      <c r="AT2693" s="2" t="s">
        <v>115</v>
      </c>
      <c r="AU2693" s="2" t="s">
        <v>118</v>
      </c>
      <c r="AV2693" s="323">
        <v>45474</v>
      </c>
      <c r="AW2693" s="323">
        <v>45565</v>
      </c>
      <c r="AX2693" s="324">
        <v>2208</v>
      </c>
      <c r="AY2693" s="325"/>
      <c r="AZ2693" s="274">
        <f t="shared" si="732"/>
        <v>1.0401800000000001</v>
      </c>
      <c r="BA2693" s="326" t="str">
        <f t="shared" si="736"/>
        <v/>
      </c>
      <c r="BB2693" s="296" t="str">
        <f t="shared" si="737"/>
        <v/>
      </c>
      <c r="BC2693">
        <f t="shared" si="733"/>
        <v>1</v>
      </c>
      <c r="BF2693" s="332">
        <v>44944</v>
      </c>
      <c r="BG2693" s="2" t="s">
        <v>115</v>
      </c>
      <c r="BH2693" s="2" t="s">
        <v>148</v>
      </c>
      <c r="BI2693" s="323">
        <v>45839</v>
      </c>
      <c r="BJ2693" s="323">
        <v>45930</v>
      </c>
      <c r="BK2693" s="324">
        <v>2208</v>
      </c>
      <c r="BL2693" s="325">
        <v>115.72</v>
      </c>
      <c r="BM2693" s="274">
        <f t="shared" si="734"/>
        <v>0.99614999999999998</v>
      </c>
      <c r="BN2693" s="326">
        <f t="shared" si="738"/>
        <v>116.16724388897255</v>
      </c>
      <c r="BO2693" s="296" t="str">
        <f t="shared" si="739"/>
        <v/>
      </c>
      <c r="BP2693" t="str">
        <f t="shared" si="735"/>
        <v/>
      </c>
      <c r="BR2693" s="332"/>
      <c r="BS2693" s="2"/>
      <c r="BT2693" s="2"/>
      <c r="BU2693" s="323"/>
      <c r="BV2693" s="323"/>
      <c r="BW2693" s="324"/>
      <c r="BX2693" s="325"/>
      <c r="BZ2693" s="326"/>
      <c r="CA2693" s="296"/>
    </row>
    <row r="2694" spans="45:79" x14ac:dyDescent="0.25">
      <c r="AS2694" s="332">
        <v>44582</v>
      </c>
      <c r="AT2694" s="2" t="s">
        <v>115</v>
      </c>
      <c r="AU2694" s="2" t="s">
        <v>140</v>
      </c>
      <c r="AV2694" s="323">
        <v>45566</v>
      </c>
      <c r="AW2694" s="323">
        <v>45657</v>
      </c>
      <c r="AX2694" s="324">
        <v>2209</v>
      </c>
      <c r="AY2694" s="325"/>
      <c r="AZ2694" s="274">
        <f t="shared" si="732"/>
        <v>1.0401800000000001</v>
      </c>
      <c r="BA2694" s="326" t="str">
        <f t="shared" si="736"/>
        <v/>
      </c>
      <c r="BB2694" s="296" t="str">
        <f t="shared" si="737"/>
        <v/>
      </c>
      <c r="BC2694" t="str">
        <f t="shared" si="733"/>
        <v/>
      </c>
      <c r="BF2694" s="332">
        <v>44944</v>
      </c>
      <c r="BG2694" s="2" t="s">
        <v>115</v>
      </c>
      <c r="BH2694" s="2" t="s">
        <v>152</v>
      </c>
      <c r="BI2694" s="323">
        <v>45931</v>
      </c>
      <c r="BJ2694" s="323">
        <v>46022</v>
      </c>
      <c r="BK2694" s="324">
        <v>2209</v>
      </c>
      <c r="BL2694" s="325">
        <v>159.37</v>
      </c>
      <c r="BM2694" s="274">
        <f t="shared" si="734"/>
        <v>0.99614999999999998</v>
      </c>
      <c r="BN2694" s="326">
        <f t="shared" si="738"/>
        <v>159.98594589168297</v>
      </c>
      <c r="BO2694" s="296" t="str">
        <f t="shared" si="739"/>
        <v/>
      </c>
      <c r="BP2694" t="str">
        <f t="shared" si="735"/>
        <v/>
      </c>
      <c r="BR2694" s="332"/>
      <c r="BS2694" s="2"/>
      <c r="BT2694" s="2"/>
      <c r="BU2694" s="323"/>
      <c r="BV2694" s="323"/>
      <c r="BW2694" s="324"/>
      <c r="BX2694" s="325"/>
      <c r="BZ2694" s="326"/>
      <c r="CA2694" s="296"/>
    </row>
    <row r="2695" spans="45:79" x14ac:dyDescent="0.25">
      <c r="AS2695" s="332">
        <v>44581</v>
      </c>
      <c r="AT2695" s="2" t="s">
        <v>115</v>
      </c>
      <c r="AU2695" s="2" t="s">
        <v>201</v>
      </c>
      <c r="AV2695" s="323">
        <v>44652</v>
      </c>
      <c r="AW2695" s="323">
        <v>44742</v>
      </c>
      <c r="AX2695" s="324">
        <v>2184</v>
      </c>
      <c r="AY2695" s="325">
        <v>152.25</v>
      </c>
      <c r="AZ2695" s="274">
        <f t="shared" si="732"/>
        <v>1.0401800000000001</v>
      </c>
      <c r="BA2695" s="326">
        <f t="shared" si="736"/>
        <v>146.36889769078428</v>
      </c>
      <c r="BB2695" s="296" t="str">
        <f t="shared" si="737"/>
        <v/>
      </c>
      <c r="BC2695" t="str">
        <f t="shared" si="733"/>
        <v/>
      </c>
      <c r="BF2695" s="332">
        <v>44943</v>
      </c>
      <c r="BG2695" s="2" t="s">
        <v>115</v>
      </c>
      <c r="BH2695" s="2" t="s">
        <v>134</v>
      </c>
      <c r="BI2695" s="323">
        <v>45017</v>
      </c>
      <c r="BJ2695" s="323">
        <v>45107</v>
      </c>
      <c r="BK2695" s="324">
        <v>2184</v>
      </c>
      <c r="BL2695" s="325">
        <v>146.97999999999999</v>
      </c>
      <c r="BM2695" s="274">
        <f t="shared" si="734"/>
        <v>0.99614999999999998</v>
      </c>
      <c r="BN2695" s="326">
        <f t="shared" si="738"/>
        <v>147.5480600311198</v>
      </c>
      <c r="BO2695" s="296" t="str">
        <f t="shared" si="739"/>
        <v/>
      </c>
      <c r="BP2695" t="str">
        <f t="shared" si="735"/>
        <v/>
      </c>
      <c r="BR2695" s="332"/>
      <c r="BS2695" s="2"/>
      <c r="BT2695" s="2"/>
      <c r="BU2695" s="323"/>
      <c r="BV2695" s="323"/>
      <c r="BW2695" s="324"/>
      <c r="BX2695" s="325"/>
      <c r="BZ2695" s="326"/>
      <c r="CA2695" s="296"/>
    </row>
    <row r="2696" spans="45:79" x14ac:dyDescent="0.25">
      <c r="AS2696" s="332">
        <v>44581</v>
      </c>
      <c r="AT2696" s="2" t="s">
        <v>115</v>
      </c>
      <c r="AU2696" s="2" t="s">
        <v>200</v>
      </c>
      <c r="AV2696" s="323">
        <v>44743</v>
      </c>
      <c r="AW2696" s="323">
        <v>44834</v>
      </c>
      <c r="AX2696" s="324">
        <v>2208</v>
      </c>
      <c r="AY2696" s="325">
        <v>156.5</v>
      </c>
      <c r="AZ2696" s="274">
        <f t="shared" si="732"/>
        <v>1.0401800000000001</v>
      </c>
      <c r="BA2696" s="326">
        <f t="shared" si="736"/>
        <v>150.45472898921338</v>
      </c>
      <c r="BB2696" s="296" t="str">
        <f t="shared" si="737"/>
        <v/>
      </c>
      <c r="BC2696" t="str">
        <f t="shared" si="733"/>
        <v/>
      </c>
      <c r="BF2696" s="332">
        <v>44943</v>
      </c>
      <c r="BG2696" s="2" t="s">
        <v>115</v>
      </c>
      <c r="BH2696" s="2" t="s">
        <v>137</v>
      </c>
      <c r="BI2696" s="323">
        <v>45108</v>
      </c>
      <c r="BJ2696" s="323">
        <v>45199</v>
      </c>
      <c r="BK2696" s="324">
        <v>2208</v>
      </c>
      <c r="BL2696" s="325">
        <v>163.22</v>
      </c>
      <c r="BM2696" s="274">
        <f t="shared" si="734"/>
        <v>0.99614999999999998</v>
      </c>
      <c r="BN2696" s="326">
        <f t="shared" si="738"/>
        <v>163.85082567886363</v>
      </c>
      <c r="BO2696" s="296" t="str">
        <f t="shared" si="739"/>
        <v/>
      </c>
      <c r="BP2696" t="str">
        <f t="shared" si="735"/>
        <v/>
      </c>
      <c r="BR2696" s="332"/>
      <c r="BS2696" s="2"/>
      <c r="BT2696" s="2"/>
      <c r="BU2696" s="323"/>
      <c r="BV2696" s="323"/>
      <c r="BW2696" s="324"/>
      <c r="BX2696" s="325"/>
      <c r="BZ2696" s="326"/>
      <c r="CA2696" s="296"/>
    </row>
    <row r="2697" spans="45:79" x14ac:dyDescent="0.25">
      <c r="AS2697" s="332">
        <v>44581</v>
      </c>
      <c r="AT2697" s="2" t="s">
        <v>115</v>
      </c>
      <c r="AU2697" s="2" t="s">
        <v>186</v>
      </c>
      <c r="AV2697" s="323">
        <v>44835</v>
      </c>
      <c r="AW2697" s="323">
        <v>44926</v>
      </c>
      <c r="AX2697" s="324">
        <v>2209</v>
      </c>
      <c r="AY2697" s="325">
        <v>167.52</v>
      </c>
      <c r="AZ2697" s="274">
        <f t="shared" si="732"/>
        <v>1.0401800000000001</v>
      </c>
      <c r="BA2697" s="326">
        <f t="shared" si="736"/>
        <v>161.04904920302255</v>
      </c>
      <c r="BB2697" s="296" t="str">
        <f t="shared" si="737"/>
        <v/>
      </c>
      <c r="BC2697" t="str">
        <f t="shared" si="733"/>
        <v/>
      </c>
      <c r="BF2697" s="332">
        <v>44943</v>
      </c>
      <c r="BG2697" s="2" t="s">
        <v>115</v>
      </c>
      <c r="BH2697" s="2" t="s">
        <v>116</v>
      </c>
      <c r="BI2697" s="323">
        <v>45200</v>
      </c>
      <c r="BJ2697" s="323">
        <v>45291</v>
      </c>
      <c r="BK2697" s="324">
        <v>2209</v>
      </c>
      <c r="BL2697" s="325">
        <v>194.34</v>
      </c>
      <c r="BM2697" s="274">
        <f t="shared" si="734"/>
        <v>0.99614999999999998</v>
      </c>
      <c r="BN2697" s="326">
        <f t="shared" si="738"/>
        <v>195.09110073784069</v>
      </c>
      <c r="BO2697" s="296">
        <f t="shared" si="739"/>
        <v>195.09110073784069</v>
      </c>
      <c r="BP2697">
        <f t="shared" si="735"/>
        <v>1</v>
      </c>
      <c r="BR2697" s="332"/>
      <c r="BS2697" s="2"/>
      <c r="BT2697" s="2"/>
      <c r="BU2697" s="323"/>
      <c r="BV2697" s="323"/>
      <c r="BW2697" s="324"/>
      <c r="BX2697" s="325"/>
      <c r="BZ2697" s="326"/>
      <c r="CA2697" s="296"/>
    </row>
    <row r="2698" spans="45:79" x14ac:dyDescent="0.25">
      <c r="AS2698" s="332">
        <v>44581</v>
      </c>
      <c r="AT2698" s="2" t="s">
        <v>115</v>
      </c>
      <c r="AU2698" s="2" t="s">
        <v>110</v>
      </c>
      <c r="AV2698" s="323">
        <v>44927</v>
      </c>
      <c r="AW2698" s="323">
        <v>45016</v>
      </c>
      <c r="AX2698" s="324">
        <v>2159</v>
      </c>
      <c r="AY2698" s="325">
        <v>164.42</v>
      </c>
      <c r="AZ2698" s="274">
        <f t="shared" si="732"/>
        <v>1.0401800000000001</v>
      </c>
      <c r="BA2698" s="326">
        <f t="shared" si="736"/>
        <v>158.0687957853448</v>
      </c>
      <c r="BB2698" s="296" t="str">
        <f t="shared" si="737"/>
        <v/>
      </c>
      <c r="BC2698" t="str">
        <f t="shared" si="733"/>
        <v/>
      </c>
      <c r="BF2698" s="332">
        <v>44943</v>
      </c>
      <c r="BG2698" s="2" t="s">
        <v>115</v>
      </c>
      <c r="BH2698" s="2" t="s">
        <v>111</v>
      </c>
      <c r="BI2698" s="323">
        <v>45292</v>
      </c>
      <c r="BJ2698" s="323">
        <v>45382</v>
      </c>
      <c r="BK2698" s="324">
        <v>2183</v>
      </c>
      <c r="BL2698" s="325">
        <v>195.54</v>
      </c>
      <c r="BM2698" s="274">
        <f t="shared" si="734"/>
        <v>0.99614999999999998</v>
      </c>
      <c r="BN2698" s="326">
        <f t="shared" si="738"/>
        <v>196.2957385935853</v>
      </c>
      <c r="BO2698" s="296">
        <f t="shared" si="739"/>
        <v>196.2957385935853</v>
      </c>
      <c r="BP2698">
        <f t="shared" si="735"/>
        <v>1</v>
      </c>
      <c r="BR2698" s="332"/>
      <c r="BS2698" s="2"/>
      <c r="BT2698" s="2"/>
      <c r="BU2698" s="323"/>
      <c r="BV2698" s="323"/>
      <c r="BW2698" s="324"/>
      <c r="BX2698" s="325"/>
      <c r="BZ2698" s="326"/>
      <c r="CA2698" s="296"/>
    </row>
    <row r="2699" spans="45:79" x14ac:dyDescent="0.25">
      <c r="AS2699" s="332">
        <v>44581</v>
      </c>
      <c r="AT2699" s="2" t="s">
        <v>115</v>
      </c>
      <c r="AU2699" s="2" t="s">
        <v>134</v>
      </c>
      <c r="AV2699" s="323">
        <v>45017</v>
      </c>
      <c r="AW2699" s="323">
        <v>45107</v>
      </c>
      <c r="AX2699" s="324">
        <v>2184</v>
      </c>
      <c r="AY2699" s="325">
        <v>94.75</v>
      </c>
      <c r="AZ2699" s="274">
        <f t="shared" si="732"/>
        <v>1.0401800000000001</v>
      </c>
      <c r="BA2699" s="326">
        <f t="shared" si="736"/>
        <v>91.090003653213856</v>
      </c>
      <c r="BB2699" s="296" t="str">
        <f t="shared" si="737"/>
        <v/>
      </c>
      <c r="BC2699" t="str">
        <f t="shared" si="733"/>
        <v/>
      </c>
      <c r="BF2699" s="332">
        <v>44943</v>
      </c>
      <c r="BG2699" s="2" t="s">
        <v>115</v>
      </c>
      <c r="BH2699" s="2" t="s">
        <v>117</v>
      </c>
      <c r="BI2699" s="323">
        <v>45383</v>
      </c>
      <c r="BJ2699" s="323">
        <v>45473</v>
      </c>
      <c r="BK2699" s="324">
        <v>2184</v>
      </c>
      <c r="BL2699" s="325">
        <v>143.29</v>
      </c>
      <c r="BM2699" s="274">
        <f t="shared" si="734"/>
        <v>0.99614999999999998</v>
      </c>
      <c r="BN2699" s="326">
        <f t="shared" si="738"/>
        <v>143.8437986247051</v>
      </c>
      <c r="BO2699" s="296">
        <f t="shared" si="739"/>
        <v>143.8437986247051</v>
      </c>
      <c r="BP2699">
        <f t="shared" si="735"/>
        <v>1</v>
      </c>
      <c r="BR2699" s="332"/>
      <c r="BS2699" s="2"/>
      <c r="BT2699" s="2"/>
      <c r="BU2699" s="323"/>
      <c r="BV2699" s="323"/>
      <c r="BW2699" s="324"/>
      <c r="BX2699" s="325"/>
      <c r="BZ2699" s="326"/>
      <c r="CA2699" s="296"/>
    </row>
    <row r="2700" spans="45:79" x14ac:dyDescent="0.25">
      <c r="AS2700" s="332">
        <v>44581</v>
      </c>
      <c r="AT2700" s="2" t="s">
        <v>115</v>
      </c>
      <c r="AU2700" s="2" t="s">
        <v>137</v>
      </c>
      <c r="AV2700" s="323">
        <v>45108</v>
      </c>
      <c r="AW2700" s="323">
        <v>45199</v>
      </c>
      <c r="AX2700" s="324">
        <v>2208</v>
      </c>
      <c r="AY2700" s="325">
        <v>95.83</v>
      </c>
      <c r="AZ2700" s="274">
        <f t="shared" si="732"/>
        <v>1.0401800000000001</v>
      </c>
      <c r="BA2700" s="326">
        <f t="shared" si="736"/>
        <v>92.128285489049958</v>
      </c>
      <c r="BB2700" s="296" t="str">
        <f t="shared" si="737"/>
        <v/>
      </c>
      <c r="BC2700" t="str">
        <f t="shared" si="733"/>
        <v/>
      </c>
      <c r="BF2700" s="332">
        <v>44943</v>
      </c>
      <c r="BG2700" s="2" t="s">
        <v>115</v>
      </c>
      <c r="BH2700" s="2" t="s">
        <v>118</v>
      </c>
      <c r="BI2700" s="323">
        <v>45474</v>
      </c>
      <c r="BJ2700" s="323">
        <v>45565</v>
      </c>
      <c r="BK2700" s="324">
        <v>2208</v>
      </c>
      <c r="BL2700" s="325">
        <v>143.29</v>
      </c>
      <c r="BM2700" s="274">
        <f t="shared" si="734"/>
        <v>0.99614999999999998</v>
      </c>
      <c r="BN2700" s="326">
        <f t="shared" si="738"/>
        <v>143.8437986247051</v>
      </c>
      <c r="BO2700" s="296">
        <f t="shared" si="739"/>
        <v>143.8437986247051</v>
      </c>
      <c r="BP2700">
        <f t="shared" si="735"/>
        <v>1</v>
      </c>
      <c r="BR2700" s="332"/>
      <c r="BS2700" s="2"/>
      <c r="BT2700" s="2"/>
      <c r="BU2700" s="323"/>
      <c r="BV2700" s="323"/>
      <c r="BW2700" s="324"/>
      <c r="BX2700" s="325"/>
      <c r="BZ2700" s="326"/>
      <c r="CA2700" s="296"/>
    </row>
    <row r="2701" spans="45:79" x14ac:dyDescent="0.25">
      <c r="AS2701" s="332">
        <v>44581</v>
      </c>
      <c r="AT2701" s="2" t="s">
        <v>115</v>
      </c>
      <c r="AU2701" s="2" t="s">
        <v>116</v>
      </c>
      <c r="AV2701" s="323">
        <v>45200</v>
      </c>
      <c r="AW2701" s="323">
        <v>45291</v>
      </c>
      <c r="AX2701" s="324">
        <v>2209</v>
      </c>
      <c r="AY2701" s="325">
        <v>119</v>
      </c>
      <c r="AZ2701" s="274">
        <f t="shared" si="732"/>
        <v>1.0401800000000001</v>
      </c>
      <c r="BA2701" s="326">
        <f t="shared" si="736"/>
        <v>114.4032763560153</v>
      </c>
      <c r="BB2701" s="296" t="str">
        <f t="shared" si="737"/>
        <v/>
      </c>
      <c r="BC2701">
        <f t="shared" si="733"/>
        <v>1</v>
      </c>
      <c r="BF2701" s="332">
        <v>44943</v>
      </c>
      <c r="BG2701" s="2" t="s">
        <v>115</v>
      </c>
      <c r="BH2701" s="2" t="s">
        <v>140</v>
      </c>
      <c r="BI2701" s="323">
        <v>45566</v>
      </c>
      <c r="BJ2701" s="323">
        <v>45657</v>
      </c>
      <c r="BK2701" s="324">
        <v>2209</v>
      </c>
      <c r="BL2701" s="325">
        <v>186.78</v>
      </c>
      <c r="BM2701" s="274">
        <f t="shared" si="734"/>
        <v>0.99614999999999998</v>
      </c>
      <c r="BN2701" s="326">
        <f t="shared" si="738"/>
        <v>187.50188224664961</v>
      </c>
      <c r="BO2701" s="296" t="str">
        <f t="shared" si="739"/>
        <v/>
      </c>
      <c r="BP2701" t="str">
        <f t="shared" si="735"/>
        <v/>
      </c>
      <c r="BR2701" s="332"/>
      <c r="BS2701" s="2"/>
      <c r="BT2701" s="2"/>
      <c r="BU2701" s="323"/>
      <c r="BV2701" s="323"/>
      <c r="BW2701" s="324"/>
      <c r="BX2701" s="325"/>
      <c r="BZ2701" s="326"/>
      <c r="CA2701" s="296"/>
    </row>
    <row r="2702" spans="45:79" x14ac:dyDescent="0.25">
      <c r="AS2702" s="332">
        <v>44581</v>
      </c>
      <c r="AT2702" s="2" t="s">
        <v>115</v>
      </c>
      <c r="AU2702" s="2" t="s">
        <v>111</v>
      </c>
      <c r="AV2702" s="323">
        <v>45292</v>
      </c>
      <c r="AW2702" s="323">
        <v>45382</v>
      </c>
      <c r="AX2702" s="324">
        <v>2183</v>
      </c>
      <c r="AY2702" s="325">
        <v>121.78</v>
      </c>
      <c r="AZ2702" s="274">
        <f t="shared" si="732"/>
        <v>1.0401800000000001</v>
      </c>
      <c r="BA2702" s="326">
        <f t="shared" si="736"/>
        <v>117.07589071122305</v>
      </c>
      <c r="BB2702" s="296" t="str">
        <f t="shared" si="737"/>
        <v/>
      </c>
      <c r="BC2702">
        <f t="shared" si="733"/>
        <v>1</v>
      </c>
      <c r="BF2702" s="332">
        <v>44943</v>
      </c>
      <c r="BG2702" s="2" t="s">
        <v>115</v>
      </c>
      <c r="BH2702" s="2" t="s">
        <v>135</v>
      </c>
      <c r="BI2702" s="323">
        <v>45658</v>
      </c>
      <c r="BJ2702" s="323">
        <v>45747</v>
      </c>
      <c r="BK2702" s="324">
        <v>2159</v>
      </c>
      <c r="BL2702" s="325">
        <v>183.14</v>
      </c>
      <c r="BM2702" s="274">
        <f t="shared" si="734"/>
        <v>0.99614999999999998</v>
      </c>
      <c r="BN2702" s="326">
        <f t="shared" si="738"/>
        <v>183.84781408422424</v>
      </c>
      <c r="BO2702" s="296" t="str">
        <f t="shared" si="739"/>
        <v/>
      </c>
      <c r="BP2702" t="str">
        <f t="shared" si="735"/>
        <v/>
      </c>
      <c r="BR2702" s="332"/>
      <c r="BS2702" s="2"/>
      <c r="BT2702" s="2"/>
      <c r="BU2702" s="323"/>
      <c r="BV2702" s="323"/>
      <c r="BW2702" s="324"/>
      <c r="BX2702" s="325"/>
      <c r="BZ2702" s="326"/>
      <c r="CA2702" s="296"/>
    </row>
    <row r="2703" spans="45:79" x14ac:dyDescent="0.25">
      <c r="AS2703" s="332">
        <v>44581</v>
      </c>
      <c r="AT2703" s="2" t="s">
        <v>115</v>
      </c>
      <c r="AU2703" s="2" t="s">
        <v>117</v>
      </c>
      <c r="AV2703" s="323">
        <v>45383</v>
      </c>
      <c r="AW2703" s="323">
        <v>45473</v>
      </c>
      <c r="AX2703" s="324">
        <v>2184</v>
      </c>
      <c r="AY2703" s="325">
        <v>78.5</v>
      </c>
      <c r="AZ2703" s="274">
        <f t="shared" si="732"/>
        <v>1.0401800000000001</v>
      </c>
      <c r="BA2703" s="326">
        <f t="shared" si="736"/>
        <v>75.467707512161354</v>
      </c>
      <c r="BB2703" s="296" t="str">
        <f t="shared" si="737"/>
        <v/>
      </c>
      <c r="BC2703">
        <f t="shared" si="733"/>
        <v>1</v>
      </c>
      <c r="BF2703" s="332">
        <v>44943</v>
      </c>
      <c r="BG2703" s="2" t="s">
        <v>115</v>
      </c>
      <c r="BH2703" s="2" t="s">
        <v>145</v>
      </c>
      <c r="BI2703" s="323">
        <v>45748</v>
      </c>
      <c r="BJ2703" s="323">
        <v>45838</v>
      </c>
      <c r="BK2703" s="324">
        <v>2184</v>
      </c>
      <c r="BL2703" s="325">
        <v>106.31</v>
      </c>
      <c r="BM2703" s="274">
        <f t="shared" si="734"/>
        <v>0.99614999999999998</v>
      </c>
      <c r="BN2703" s="326">
        <f t="shared" si="738"/>
        <v>106.72087537017518</v>
      </c>
      <c r="BO2703" s="296" t="str">
        <f t="shared" si="739"/>
        <v/>
      </c>
      <c r="BP2703" t="str">
        <f t="shared" si="735"/>
        <v/>
      </c>
      <c r="BR2703" s="332"/>
      <c r="BS2703" s="2"/>
      <c r="BT2703" s="2"/>
      <c r="BU2703" s="323"/>
      <c r="BV2703" s="323"/>
      <c r="BW2703" s="324"/>
      <c r="BX2703" s="325"/>
      <c r="BZ2703" s="326"/>
      <c r="CA2703" s="296"/>
    </row>
    <row r="2704" spans="45:79" x14ac:dyDescent="0.25">
      <c r="AS2704" s="332">
        <v>44581</v>
      </c>
      <c r="AT2704" s="2" t="s">
        <v>115</v>
      </c>
      <c r="AU2704" s="2" t="s">
        <v>118</v>
      </c>
      <c r="AV2704" s="323">
        <v>45474</v>
      </c>
      <c r="AW2704" s="323">
        <v>45565</v>
      </c>
      <c r="AX2704" s="324">
        <v>2208</v>
      </c>
      <c r="AY2704" s="325"/>
      <c r="AZ2704" s="274">
        <f t="shared" si="732"/>
        <v>1.0401800000000001</v>
      </c>
      <c r="BA2704" s="326" t="str">
        <f t="shared" si="736"/>
        <v/>
      </c>
      <c r="BB2704" s="296" t="str">
        <f t="shared" si="737"/>
        <v/>
      </c>
      <c r="BC2704">
        <f t="shared" si="733"/>
        <v>1</v>
      </c>
      <c r="BF2704" s="332">
        <v>44943</v>
      </c>
      <c r="BG2704" s="2" t="s">
        <v>115</v>
      </c>
      <c r="BH2704" s="2" t="s">
        <v>148</v>
      </c>
      <c r="BI2704" s="323">
        <v>45839</v>
      </c>
      <c r="BJ2704" s="323">
        <v>45930</v>
      </c>
      <c r="BK2704" s="324">
        <v>2208</v>
      </c>
      <c r="BL2704" s="325">
        <v>106.59</v>
      </c>
      <c r="BM2704" s="274">
        <f t="shared" si="734"/>
        <v>0.99614999999999998</v>
      </c>
      <c r="BN2704" s="326">
        <f t="shared" si="738"/>
        <v>107.00195753651559</v>
      </c>
      <c r="BO2704" s="296" t="str">
        <f t="shared" si="739"/>
        <v/>
      </c>
      <c r="BP2704" t="str">
        <f t="shared" si="735"/>
        <v/>
      </c>
      <c r="BR2704" s="332"/>
      <c r="BS2704" s="2"/>
      <c r="BT2704" s="2"/>
      <c r="BU2704" s="323"/>
      <c r="BV2704" s="323"/>
      <c r="BW2704" s="324"/>
      <c r="BX2704" s="325"/>
      <c r="BZ2704" s="326"/>
      <c r="CA2704" s="296"/>
    </row>
    <row r="2705" spans="45:79" x14ac:dyDescent="0.25">
      <c r="AS2705" s="332">
        <v>44581</v>
      </c>
      <c r="AT2705" s="2" t="s">
        <v>115</v>
      </c>
      <c r="AU2705" s="2" t="s">
        <v>140</v>
      </c>
      <c r="AV2705" s="323">
        <v>45566</v>
      </c>
      <c r="AW2705" s="323">
        <v>45657</v>
      </c>
      <c r="AX2705" s="324">
        <v>2209</v>
      </c>
      <c r="AY2705" s="325"/>
      <c r="AZ2705" s="274">
        <f t="shared" si="732"/>
        <v>1.0401800000000001</v>
      </c>
      <c r="BA2705" s="326" t="str">
        <f t="shared" si="736"/>
        <v/>
      </c>
      <c r="BB2705" s="296" t="str">
        <f t="shared" si="737"/>
        <v/>
      </c>
      <c r="BC2705" t="str">
        <f t="shared" si="733"/>
        <v/>
      </c>
      <c r="BF2705" s="332">
        <v>44943</v>
      </c>
      <c r="BG2705" s="2" t="s">
        <v>115</v>
      </c>
      <c r="BH2705" s="2" t="s">
        <v>152</v>
      </c>
      <c r="BI2705" s="323">
        <v>45931</v>
      </c>
      <c r="BJ2705" s="323">
        <v>46022</v>
      </c>
      <c r="BK2705" s="324">
        <v>2209</v>
      </c>
      <c r="BL2705" s="325">
        <v>143.52000000000001</v>
      </c>
      <c r="BM2705" s="274">
        <f t="shared" si="734"/>
        <v>0.99614999999999998</v>
      </c>
      <c r="BN2705" s="326">
        <f t="shared" si="738"/>
        <v>144.07468754705619</v>
      </c>
      <c r="BO2705" s="296" t="str">
        <f t="shared" si="739"/>
        <v/>
      </c>
      <c r="BP2705" t="str">
        <f t="shared" si="735"/>
        <v/>
      </c>
      <c r="BR2705" s="332"/>
      <c r="BS2705" s="2"/>
      <c r="BT2705" s="2"/>
      <c r="BU2705" s="323"/>
      <c r="BV2705" s="323"/>
      <c r="BW2705" s="324"/>
      <c r="BX2705" s="325"/>
      <c r="BZ2705" s="326"/>
      <c r="CA2705" s="296"/>
    </row>
    <row r="2706" spans="45:79" x14ac:dyDescent="0.25">
      <c r="AS2706" s="332">
        <v>44580</v>
      </c>
      <c r="AT2706" s="2" t="s">
        <v>115</v>
      </c>
      <c r="AU2706" s="2" t="s">
        <v>201</v>
      </c>
      <c r="AV2706" s="323">
        <v>44652</v>
      </c>
      <c r="AW2706" s="323">
        <v>44742</v>
      </c>
      <c r="AX2706" s="324">
        <v>2184</v>
      </c>
      <c r="AY2706" s="325">
        <v>148</v>
      </c>
      <c r="AZ2706" s="274">
        <f t="shared" si="732"/>
        <v>1.0401800000000001</v>
      </c>
      <c r="BA2706" s="326">
        <f t="shared" si="736"/>
        <v>142.28306639235515</v>
      </c>
      <c r="BB2706" s="296" t="str">
        <f t="shared" si="737"/>
        <v/>
      </c>
      <c r="BC2706" t="str">
        <f t="shared" si="733"/>
        <v/>
      </c>
      <c r="BF2706" s="332">
        <v>44942</v>
      </c>
      <c r="BG2706" s="2" t="s">
        <v>115</v>
      </c>
      <c r="BH2706" s="2" t="s">
        <v>134</v>
      </c>
      <c r="BI2706" s="323">
        <v>45017</v>
      </c>
      <c r="BJ2706" s="323">
        <v>45107</v>
      </c>
      <c r="BK2706" s="324">
        <v>2184</v>
      </c>
      <c r="BL2706" s="325">
        <v>136.59</v>
      </c>
      <c r="BM2706" s="274">
        <f t="shared" si="734"/>
        <v>0.99614999999999998</v>
      </c>
      <c r="BN2706" s="326">
        <f t="shared" si="738"/>
        <v>137.11790393013101</v>
      </c>
      <c r="BO2706" s="296" t="str">
        <f t="shared" si="739"/>
        <v/>
      </c>
      <c r="BP2706" t="str">
        <f t="shared" si="735"/>
        <v/>
      </c>
      <c r="BR2706" s="332"/>
      <c r="BS2706" s="2"/>
      <c r="BT2706" s="2"/>
      <c r="BU2706" s="323"/>
      <c r="BV2706" s="323"/>
      <c r="BW2706" s="324"/>
      <c r="BX2706" s="325"/>
      <c r="BZ2706" s="326"/>
      <c r="CA2706" s="296"/>
    </row>
    <row r="2707" spans="45:79" x14ac:dyDescent="0.25">
      <c r="AS2707" s="332">
        <v>44580</v>
      </c>
      <c r="AT2707" s="2" t="s">
        <v>115</v>
      </c>
      <c r="AU2707" s="2" t="s">
        <v>200</v>
      </c>
      <c r="AV2707" s="323">
        <v>44743</v>
      </c>
      <c r="AW2707" s="323">
        <v>44834</v>
      </c>
      <c r="AX2707" s="324">
        <v>2208</v>
      </c>
      <c r="AY2707" s="325">
        <v>152.59</v>
      </c>
      <c r="AZ2707" s="274">
        <f t="shared" si="732"/>
        <v>1.0401800000000001</v>
      </c>
      <c r="BA2707" s="326">
        <f t="shared" si="736"/>
        <v>146.69576419465861</v>
      </c>
      <c r="BB2707" s="296" t="str">
        <f t="shared" si="737"/>
        <v/>
      </c>
      <c r="BC2707" t="str">
        <f t="shared" si="733"/>
        <v/>
      </c>
      <c r="BF2707" s="332">
        <v>44942</v>
      </c>
      <c r="BG2707" s="2" t="s">
        <v>115</v>
      </c>
      <c r="BH2707" s="2" t="s">
        <v>137</v>
      </c>
      <c r="BI2707" s="323">
        <v>45108</v>
      </c>
      <c r="BJ2707" s="323">
        <v>45199</v>
      </c>
      <c r="BK2707" s="324">
        <v>2208</v>
      </c>
      <c r="BL2707" s="325">
        <v>153.38</v>
      </c>
      <c r="BM2707" s="274">
        <f t="shared" si="734"/>
        <v>0.99614999999999998</v>
      </c>
      <c r="BN2707" s="326">
        <f t="shared" si="738"/>
        <v>153.97279526175777</v>
      </c>
      <c r="BO2707" s="296" t="str">
        <f t="shared" si="739"/>
        <v/>
      </c>
      <c r="BP2707" t="str">
        <f t="shared" si="735"/>
        <v/>
      </c>
      <c r="BR2707" s="332"/>
      <c r="BS2707" s="2"/>
      <c r="BT2707" s="2"/>
      <c r="BU2707" s="323"/>
      <c r="BV2707" s="323"/>
      <c r="BW2707" s="324"/>
      <c r="BX2707" s="325"/>
      <c r="BZ2707" s="326"/>
      <c r="CA2707" s="296"/>
    </row>
    <row r="2708" spans="45:79" x14ac:dyDescent="0.25">
      <c r="AS2708" s="332">
        <v>44580</v>
      </c>
      <c r="AT2708" s="2" t="s">
        <v>115</v>
      </c>
      <c r="AU2708" s="2" t="s">
        <v>186</v>
      </c>
      <c r="AV2708" s="323">
        <v>44835</v>
      </c>
      <c r="AW2708" s="323">
        <v>44926</v>
      </c>
      <c r="AX2708" s="324">
        <v>2209</v>
      </c>
      <c r="AY2708" s="325">
        <v>165.92</v>
      </c>
      <c r="AZ2708" s="274">
        <f t="shared" si="732"/>
        <v>1.0401800000000001</v>
      </c>
      <c r="BA2708" s="326">
        <f t="shared" si="736"/>
        <v>159.51085389067273</v>
      </c>
      <c r="BB2708" s="296" t="str">
        <f t="shared" si="737"/>
        <v/>
      </c>
      <c r="BC2708" t="str">
        <f t="shared" si="733"/>
        <v/>
      </c>
      <c r="BF2708" s="332">
        <v>44942</v>
      </c>
      <c r="BG2708" s="2" t="s">
        <v>115</v>
      </c>
      <c r="BH2708" s="2" t="s">
        <v>116</v>
      </c>
      <c r="BI2708" s="323">
        <v>45200</v>
      </c>
      <c r="BJ2708" s="323">
        <v>45291</v>
      </c>
      <c r="BK2708" s="324">
        <v>2209</v>
      </c>
      <c r="BL2708" s="325">
        <v>184.72</v>
      </c>
      <c r="BM2708" s="274">
        <f t="shared" si="734"/>
        <v>0.99614999999999998</v>
      </c>
      <c r="BN2708" s="326">
        <f t="shared" si="738"/>
        <v>185.43392059428803</v>
      </c>
      <c r="BO2708" s="296">
        <f t="shared" si="739"/>
        <v>185.43392059428803</v>
      </c>
      <c r="BP2708">
        <f t="shared" si="735"/>
        <v>1</v>
      </c>
      <c r="BR2708" s="332"/>
      <c r="BS2708" s="2"/>
      <c r="BT2708" s="2"/>
      <c r="BU2708" s="323"/>
      <c r="BV2708" s="323"/>
      <c r="BW2708" s="324"/>
      <c r="BX2708" s="325"/>
      <c r="BZ2708" s="326"/>
      <c r="CA2708" s="296"/>
    </row>
    <row r="2709" spans="45:79" x14ac:dyDescent="0.25">
      <c r="AS2709" s="332">
        <v>44580</v>
      </c>
      <c r="AT2709" s="2" t="s">
        <v>115</v>
      </c>
      <c r="AU2709" s="2" t="s">
        <v>110</v>
      </c>
      <c r="AV2709" s="323">
        <v>44927</v>
      </c>
      <c r="AW2709" s="323">
        <v>45016</v>
      </c>
      <c r="AX2709" s="324">
        <v>2159</v>
      </c>
      <c r="AY2709" s="325">
        <v>161.51</v>
      </c>
      <c r="AZ2709" s="274">
        <f t="shared" si="732"/>
        <v>1.0401800000000001</v>
      </c>
      <c r="BA2709" s="326">
        <f t="shared" si="736"/>
        <v>155.27120306100863</v>
      </c>
      <c r="BB2709" s="296" t="str">
        <f t="shared" si="737"/>
        <v/>
      </c>
      <c r="BC2709" t="str">
        <f t="shared" si="733"/>
        <v/>
      </c>
      <c r="BF2709" s="332">
        <v>44942</v>
      </c>
      <c r="BG2709" s="2" t="s">
        <v>115</v>
      </c>
      <c r="BH2709" s="2" t="s">
        <v>111</v>
      </c>
      <c r="BI2709" s="323">
        <v>45292</v>
      </c>
      <c r="BJ2709" s="323">
        <v>45382</v>
      </c>
      <c r="BK2709" s="324">
        <v>2183</v>
      </c>
      <c r="BL2709" s="325">
        <v>185.27</v>
      </c>
      <c r="BM2709" s="274">
        <f t="shared" si="734"/>
        <v>0.99614999999999998</v>
      </c>
      <c r="BN2709" s="326">
        <f t="shared" si="738"/>
        <v>185.98604627817096</v>
      </c>
      <c r="BO2709" s="296">
        <f t="shared" si="739"/>
        <v>185.98604627817096</v>
      </c>
      <c r="BP2709">
        <f t="shared" si="735"/>
        <v>1</v>
      </c>
      <c r="BR2709" s="332"/>
      <c r="BS2709" s="2"/>
      <c r="BT2709" s="2"/>
      <c r="BU2709" s="323"/>
      <c r="BV2709" s="323"/>
      <c r="BW2709" s="324"/>
      <c r="BX2709" s="325"/>
      <c r="BZ2709" s="326"/>
      <c r="CA2709" s="296"/>
    </row>
    <row r="2710" spans="45:79" x14ac:dyDescent="0.25">
      <c r="AS2710" s="332">
        <v>44580</v>
      </c>
      <c r="AT2710" s="2" t="s">
        <v>115</v>
      </c>
      <c r="AU2710" s="2" t="s">
        <v>134</v>
      </c>
      <c r="AV2710" s="323">
        <v>45017</v>
      </c>
      <c r="AW2710" s="323">
        <v>45107</v>
      </c>
      <c r="AX2710" s="324">
        <v>2184</v>
      </c>
      <c r="AY2710" s="325">
        <v>92.54</v>
      </c>
      <c r="AZ2710" s="274">
        <f t="shared" ref="AZ2710:AZ2773" si="740">VLOOKUP(CONCATENATE(YEAR(AS2710),"-",MONTH(AS2710)),$A$22:$B$69,2,0)</f>
        <v>1.0401800000000001</v>
      </c>
      <c r="BA2710" s="326">
        <f t="shared" si="736"/>
        <v>88.965371378030724</v>
      </c>
      <c r="BB2710" s="296" t="str">
        <f t="shared" si="737"/>
        <v/>
      </c>
      <c r="BC2710" t="str">
        <f t="shared" ref="BC2710:BC2773" si="741">IF(OR(AU2710=AU$16,AU2710=AV$16,AU2710=AW$16,AU2710=AX$16),1,"")</f>
        <v/>
      </c>
      <c r="BF2710" s="332">
        <v>44942</v>
      </c>
      <c r="BG2710" s="2" t="s">
        <v>115</v>
      </c>
      <c r="BH2710" s="2" t="s">
        <v>117</v>
      </c>
      <c r="BI2710" s="323">
        <v>45383</v>
      </c>
      <c r="BJ2710" s="323">
        <v>45473</v>
      </c>
      <c r="BK2710" s="324">
        <v>2184</v>
      </c>
      <c r="BL2710" s="325">
        <v>130.76</v>
      </c>
      <c r="BM2710" s="274">
        <f t="shared" ref="BM2710:BM2773" si="742">VLOOKUP(CONCATENATE(YEAR(BF2710),"-",MONTH(BF2710)),$A$22:$B$69,2,0)</f>
        <v>0.99614999999999998</v>
      </c>
      <c r="BN2710" s="326">
        <f t="shared" si="738"/>
        <v>131.26537168097173</v>
      </c>
      <c r="BO2710" s="296">
        <f t="shared" si="739"/>
        <v>131.26537168097173</v>
      </c>
      <c r="BP2710">
        <f t="shared" ref="BP2710:BP2773" si="743">IF(OR(BH2710=BH$16,BH2710=BI$16,BH2710=BJ$16,BH2710=BK$16),1,"")</f>
        <v>1</v>
      </c>
      <c r="BR2710" s="332"/>
      <c r="BS2710" s="2"/>
      <c r="BT2710" s="2"/>
      <c r="BU2710" s="323"/>
      <c r="BV2710" s="323"/>
      <c r="BW2710" s="324"/>
      <c r="BX2710" s="325"/>
      <c r="BZ2710" s="326"/>
      <c r="CA2710" s="296"/>
    </row>
    <row r="2711" spans="45:79" x14ac:dyDescent="0.25">
      <c r="AS2711" s="332">
        <v>44580</v>
      </c>
      <c r="AT2711" s="2" t="s">
        <v>115</v>
      </c>
      <c r="AU2711" s="2" t="s">
        <v>137</v>
      </c>
      <c r="AV2711" s="323">
        <v>45108</v>
      </c>
      <c r="AW2711" s="323">
        <v>45199</v>
      </c>
      <c r="AX2711" s="324">
        <v>2208</v>
      </c>
      <c r="AY2711" s="325">
        <v>94</v>
      </c>
      <c r="AZ2711" s="274">
        <f t="shared" si="740"/>
        <v>1.0401800000000001</v>
      </c>
      <c r="BA2711" s="326">
        <f t="shared" ref="BA2711:BA2774" si="744">IF(AY2711="","",AY2711/AZ2711)</f>
        <v>90.36897460054989</v>
      </c>
      <c r="BB2711" s="296" t="str">
        <f t="shared" ref="BB2711:BB2774" si="745">IF(AND(AS2711&gt;=BA$16,AS2711&lt;=BB$16,BC2711=1),BA2711,"")</f>
        <v/>
      </c>
      <c r="BC2711" t="str">
        <f t="shared" si="741"/>
        <v/>
      </c>
      <c r="BF2711" s="332">
        <v>44942</v>
      </c>
      <c r="BG2711" s="2" t="s">
        <v>115</v>
      </c>
      <c r="BH2711" s="2" t="s">
        <v>118</v>
      </c>
      <c r="BI2711" s="323">
        <v>45474</v>
      </c>
      <c r="BJ2711" s="323">
        <v>45565</v>
      </c>
      <c r="BK2711" s="324">
        <v>2208</v>
      </c>
      <c r="BL2711" s="325">
        <v>129.43</v>
      </c>
      <c r="BM2711" s="274">
        <f t="shared" si="742"/>
        <v>0.99614999999999998</v>
      </c>
      <c r="BN2711" s="326">
        <f t="shared" ref="BN2711:BN2774" si="746">IF(BL2711="","",BL2711/BM2711)</f>
        <v>129.9302313908548</v>
      </c>
      <c r="BO2711" s="296">
        <f t="shared" ref="BO2711:BO2774" si="747">IF(AND(BF2711&gt;=BH$19,BF2711&lt;=BI$19,BP2711=1),BN2711,"")</f>
        <v>129.9302313908548</v>
      </c>
      <c r="BP2711">
        <f t="shared" si="743"/>
        <v>1</v>
      </c>
      <c r="BR2711" s="332"/>
      <c r="BS2711" s="2"/>
      <c r="BT2711" s="2"/>
      <c r="BU2711" s="323"/>
      <c r="BV2711" s="323"/>
      <c r="BW2711" s="324"/>
      <c r="BX2711" s="325"/>
      <c r="BZ2711" s="326"/>
      <c r="CA2711" s="296"/>
    </row>
    <row r="2712" spans="45:79" x14ac:dyDescent="0.25">
      <c r="AS2712" s="332">
        <v>44580</v>
      </c>
      <c r="AT2712" s="2" t="s">
        <v>115</v>
      </c>
      <c r="AU2712" s="2" t="s">
        <v>116</v>
      </c>
      <c r="AV2712" s="323">
        <v>45200</v>
      </c>
      <c r="AW2712" s="323">
        <v>45291</v>
      </c>
      <c r="AX2712" s="324">
        <v>2209</v>
      </c>
      <c r="AY2712" s="325">
        <v>119</v>
      </c>
      <c r="AZ2712" s="274">
        <f t="shared" si="740"/>
        <v>1.0401800000000001</v>
      </c>
      <c r="BA2712" s="326">
        <f t="shared" si="744"/>
        <v>114.4032763560153</v>
      </c>
      <c r="BB2712" s="296" t="str">
        <f t="shared" si="745"/>
        <v/>
      </c>
      <c r="BC2712">
        <f t="shared" si="741"/>
        <v>1</v>
      </c>
      <c r="BF2712" s="332">
        <v>44942</v>
      </c>
      <c r="BG2712" s="2" t="s">
        <v>115</v>
      </c>
      <c r="BH2712" s="2" t="s">
        <v>140</v>
      </c>
      <c r="BI2712" s="323">
        <v>45566</v>
      </c>
      <c r="BJ2712" s="323">
        <v>45657</v>
      </c>
      <c r="BK2712" s="324">
        <v>2209</v>
      </c>
      <c r="BL2712" s="325">
        <v>170.88</v>
      </c>
      <c r="BM2712" s="274">
        <f t="shared" si="742"/>
        <v>0.99614999999999998</v>
      </c>
      <c r="BN2712" s="326">
        <f t="shared" si="746"/>
        <v>171.54043065803342</v>
      </c>
      <c r="BO2712" s="296" t="str">
        <f t="shared" si="747"/>
        <v/>
      </c>
      <c r="BP2712" t="str">
        <f t="shared" si="743"/>
        <v/>
      </c>
      <c r="BR2712" s="332"/>
      <c r="BS2712" s="2"/>
      <c r="BT2712" s="2"/>
      <c r="BU2712" s="323"/>
      <c r="BV2712" s="323"/>
      <c r="BW2712" s="324"/>
      <c r="BX2712" s="325"/>
      <c r="BZ2712" s="326"/>
      <c r="CA2712" s="296"/>
    </row>
    <row r="2713" spans="45:79" x14ac:dyDescent="0.25">
      <c r="AS2713" s="332">
        <v>44580</v>
      </c>
      <c r="AT2713" s="2" t="s">
        <v>115</v>
      </c>
      <c r="AU2713" s="2" t="s">
        <v>111</v>
      </c>
      <c r="AV2713" s="323">
        <v>45292</v>
      </c>
      <c r="AW2713" s="323">
        <v>45382</v>
      </c>
      <c r="AX2713" s="324">
        <v>2183</v>
      </c>
      <c r="AY2713" s="325">
        <v>121.95</v>
      </c>
      <c r="AZ2713" s="274">
        <f t="shared" si="740"/>
        <v>1.0401800000000001</v>
      </c>
      <c r="BA2713" s="326">
        <f t="shared" si="744"/>
        <v>117.23932396316022</v>
      </c>
      <c r="BB2713" s="296" t="str">
        <f t="shared" si="745"/>
        <v/>
      </c>
      <c r="BC2713">
        <f t="shared" si="741"/>
        <v>1</v>
      </c>
      <c r="BF2713" s="332">
        <v>44942</v>
      </c>
      <c r="BG2713" s="2" t="s">
        <v>115</v>
      </c>
      <c r="BH2713" s="2" t="s">
        <v>135</v>
      </c>
      <c r="BI2713" s="323">
        <v>45658</v>
      </c>
      <c r="BJ2713" s="323">
        <v>45747</v>
      </c>
      <c r="BK2713" s="324">
        <v>2159</v>
      </c>
      <c r="BL2713" s="325">
        <v>165.91</v>
      </c>
      <c r="BM2713" s="274">
        <f t="shared" si="742"/>
        <v>0.99614999999999998</v>
      </c>
      <c r="BN2713" s="326">
        <f t="shared" si="746"/>
        <v>166.55122220549114</v>
      </c>
      <c r="BO2713" s="296" t="str">
        <f t="shared" si="747"/>
        <v/>
      </c>
      <c r="BP2713" t="str">
        <f t="shared" si="743"/>
        <v/>
      </c>
      <c r="BR2713" s="332"/>
      <c r="BS2713" s="2"/>
      <c r="BT2713" s="2"/>
      <c r="BU2713" s="323"/>
      <c r="BV2713" s="323"/>
      <c r="BW2713" s="324"/>
      <c r="BX2713" s="325"/>
      <c r="BZ2713" s="326"/>
      <c r="CA2713" s="296"/>
    </row>
    <row r="2714" spans="45:79" x14ac:dyDescent="0.25">
      <c r="AS2714" s="332">
        <v>44580</v>
      </c>
      <c r="AT2714" s="2" t="s">
        <v>115</v>
      </c>
      <c r="AU2714" s="2" t="s">
        <v>117</v>
      </c>
      <c r="AV2714" s="323">
        <v>45383</v>
      </c>
      <c r="AW2714" s="323">
        <v>45473</v>
      </c>
      <c r="AX2714" s="324">
        <v>2184</v>
      </c>
      <c r="AY2714" s="325"/>
      <c r="AZ2714" s="274">
        <f t="shared" si="740"/>
        <v>1.0401800000000001</v>
      </c>
      <c r="BA2714" s="326" t="str">
        <f t="shared" si="744"/>
        <v/>
      </c>
      <c r="BB2714" s="296" t="str">
        <f t="shared" si="745"/>
        <v/>
      </c>
      <c r="BC2714">
        <f t="shared" si="741"/>
        <v>1</v>
      </c>
      <c r="BF2714" s="332">
        <v>44942</v>
      </c>
      <c r="BG2714" s="2" t="s">
        <v>115</v>
      </c>
      <c r="BH2714" s="2" t="s">
        <v>145</v>
      </c>
      <c r="BI2714" s="323">
        <v>45748</v>
      </c>
      <c r="BJ2714" s="323">
        <v>45838</v>
      </c>
      <c r="BK2714" s="324">
        <v>2184</v>
      </c>
      <c r="BL2714" s="325">
        <v>97.32</v>
      </c>
      <c r="BM2714" s="274">
        <f t="shared" si="742"/>
        <v>0.99614999999999998</v>
      </c>
      <c r="BN2714" s="326">
        <f t="shared" si="746"/>
        <v>97.696130100888411</v>
      </c>
      <c r="BO2714" s="296" t="str">
        <f t="shared" si="747"/>
        <v/>
      </c>
      <c r="BP2714" t="str">
        <f t="shared" si="743"/>
        <v/>
      </c>
      <c r="BR2714" s="332"/>
      <c r="BS2714" s="2"/>
      <c r="BT2714" s="2"/>
      <c r="BU2714" s="323"/>
      <c r="BV2714" s="323"/>
      <c r="BW2714" s="324"/>
      <c r="BX2714" s="325"/>
      <c r="BZ2714" s="326"/>
      <c r="CA2714" s="296"/>
    </row>
    <row r="2715" spans="45:79" x14ac:dyDescent="0.25">
      <c r="AS2715" s="332">
        <v>44580</v>
      </c>
      <c r="AT2715" s="2" t="s">
        <v>115</v>
      </c>
      <c r="AU2715" s="2" t="s">
        <v>118</v>
      </c>
      <c r="AV2715" s="323">
        <v>45474</v>
      </c>
      <c r="AW2715" s="323">
        <v>45565</v>
      </c>
      <c r="AX2715" s="324">
        <v>2208</v>
      </c>
      <c r="AY2715" s="325"/>
      <c r="AZ2715" s="274">
        <f t="shared" si="740"/>
        <v>1.0401800000000001</v>
      </c>
      <c r="BA2715" s="326" t="str">
        <f t="shared" si="744"/>
        <v/>
      </c>
      <c r="BB2715" s="296" t="str">
        <f t="shared" si="745"/>
        <v/>
      </c>
      <c r="BC2715">
        <f t="shared" si="741"/>
        <v>1</v>
      </c>
      <c r="BF2715" s="332">
        <v>44942</v>
      </c>
      <c r="BG2715" s="2" t="s">
        <v>115</v>
      </c>
      <c r="BH2715" s="2" t="s">
        <v>148</v>
      </c>
      <c r="BI2715" s="323">
        <v>45839</v>
      </c>
      <c r="BJ2715" s="323">
        <v>45930</v>
      </c>
      <c r="BK2715" s="324">
        <v>2208</v>
      </c>
      <c r="BL2715" s="325">
        <v>97.51</v>
      </c>
      <c r="BM2715" s="274">
        <f t="shared" si="742"/>
        <v>0.99614999999999998</v>
      </c>
      <c r="BN2715" s="326">
        <f t="shared" si="746"/>
        <v>97.886864428047986</v>
      </c>
      <c r="BO2715" s="296" t="str">
        <f t="shared" si="747"/>
        <v/>
      </c>
      <c r="BP2715" t="str">
        <f t="shared" si="743"/>
        <v/>
      </c>
      <c r="BR2715" s="332"/>
      <c r="BS2715" s="2"/>
      <c r="BT2715" s="2"/>
      <c r="BU2715" s="323"/>
      <c r="BV2715" s="323"/>
      <c r="BW2715" s="324"/>
      <c r="BX2715" s="325"/>
      <c r="BZ2715" s="326"/>
      <c r="CA2715" s="296"/>
    </row>
    <row r="2716" spans="45:79" x14ac:dyDescent="0.25">
      <c r="AS2716" s="332">
        <v>44580</v>
      </c>
      <c r="AT2716" s="2" t="s">
        <v>115</v>
      </c>
      <c r="AU2716" s="2" t="s">
        <v>140</v>
      </c>
      <c r="AV2716" s="323">
        <v>45566</v>
      </c>
      <c r="AW2716" s="323">
        <v>45657</v>
      </c>
      <c r="AX2716" s="324">
        <v>2209</v>
      </c>
      <c r="AY2716" s="325"/>
      <c r="AZ2716" s="274">
        <f t="shared" si="740"/>
        <v>1.0401800000000001</v>
      </c>
      <c r="BA2716" s="326" t="str">
        <f t="shared" si="744"/>
        <v/>
      </c>
      <c r="BB2716" s="296" t="str">
        <f t="shared" si="745"/>
        <v/>
      </c>
      <c r="BC2716" t="str">
        <f t="shared" si="741"/>
        <v/>
      </c>
      <c r="BF2716" s="332">
        <v>44942</v>
      </c>
      <c r="BG2716" s="2" t="s">
        <v>115</v>
      </c>
      <c r="BH2716" s="2" t="s">
        <v>152</v>
      </c>
      <c r="BI2716" s="323">
        <v>45931</v>
      </c>
      <c r="BJ2716" s="323">
        <v>46022</v>
      </c>
      <c r="BK2716" s="324">
        <v>2209</v>
      </c>
      <c r="BL2716" s="325">
        <v>134.53</v>
      </c>
      <c r="BM2716" s="274">
        <f t="shared" si="742"/>
        <v>0.99614999999999998</v>
      </c>
      <c r="BN2716" s="326">
        <f t="shared" si="746"/>
        <v>135.04994227776942</v>
      </c>
      <c r="BO2716" s="296" t="str">
        <f t="shared" si="747"/>
        <v/>
      </c>
      <c r="BP2716" t="str">
        <f t="shared" si="743"/>
        <v/>
      </c>
      <c r="BR2716" s="332"/>
      <c r="BS2716" s="2"/>
      <c r="BT2716" s="2"/>
      <c r="BU2716" s="323"/>
      <c r="BV2716" s="323"/>
      <c r="BW2716" s="324"/>
      <c r="BX2716" s="325"/>
      <c r="BZ2716" s="326"/>
      <c r="CA2716" s="296"/>
    </row>
    <row r="2717" spans="45:79" x14ac:dyDescent="0.25">
      <c r="AS2717" s="332">
        <v>44579</v>
      </c>
      <c r="AT2717" s="2" t="s">
        <v>115</v>
      </c>
      <c r="AU2717" s="2" t="s">
        <v>201</v>
      </c>
      <c r="AV2717" s="323">
        <v>44652</v>
      </c>
      <c r="AW2717" s="323">
        <v>44742</v>
      </c>
      <c r="AX2717" s="324">
        <v>2184</v>
      </c>
      <c r="AY2717" s="325">
        <v>153.37</v>
      </c>
      <c r="AZ2717" s="274">
        <f t="shared" si="740"/>
        <v>1.0401800000000001</v>
      </c>
      <c r="BA2717" s="326">
        <f t="shared" si="744"/>
        <v>147.44563440942912</v>
      </c>
      <c r="BB2717" s="296" t="str">
        <f t="shared" si="745"/>
        <v/>
      </c>
      <c r="BC2717" t="str">
        <f t="shared" si="741"/>
        <v/>
      </c>
      <c r="BF2717" s="332">
        <v>44939</v>
      </c>
      <c r="BG2717" s="2" t="s">
        <v>115</v>
      </c>
      <c r="BH2717" s="2" t="s">
        <v>134</v>
      </c>
      <c r="BI2717" s="323">
        <v>45017</v>
      </c>
      <c r="BJ2717" s="323">
        <v>45107</v>
      </c>
      <c r="BK2717" s="324">
        <v>2184</v>
      </c>
      <c r="BL2717" s="325">
        <v>154.69</v>
      </c>
      <c r="BM2717" s="274">
        <f t="shared" si="742"/>
        <v>0.99614999999999998</v>
      </c>
      <c r="BN2717" s="326">
        <f t="shared" si="746"/>
        <v>155.28785825427897</v>
      </c>
      <c r="BO2717" s="296" t="str">
        <f t="shared" si="747"/>
        <v/>
      </c>
      <c r="BP2717" t="str">
        <f t="shared" si="743"/>
        <v/>
      </c>
      <c r="BR2717" s="332"/>
      <c r="BS2717" s="2"/>
      <c r="BT2717" s="2"/>
      <c r="BU2717" s="323"/>
      <c r="BV2717" s="323"/>
      <c r="BW2717" s="324"/>
      <c r="BX2717" s="325"/>
      <c r="BZ2717" s="326"/>
      <c r="CA2717" s="296"/>
    </row>
    <row r="2718" spans="45:79" x14ac:dyDescent="0.25">
      <c r="AS2718" s="332">
        <v>44579</v>
      </c>
      <c r="AT2718" s="2" t="s">
        <v>115</v>
      </c>
      <c r="AU2718" s="2" t="s">
        <v>200</v>
      </c>
      <c r="AV2718" s="323">
        <v>44743</v>
      </c>
      <c r="AW2718" s="323">
        <v>44834</v>
      </c>
      <c r="AX2718" s="324">
        <v>2208</v>
      </c>
      <c r="AY2718" s="325">
        <v>156.34</v>
      </c>
      <c r="AZ2718" s="274">
        <f t="shared" si="740"/>
        <v>1.0401800000000001</v>
      </c>
      <c r="BA2718" s="326">
        <f t="shared" si="744"/>
        <v>150.30090945797841</v>
      </c>
      <c r="BB2718" s="296" t="str">
        <f t="shared" si="745"/>
        <v/>
      </c>
      <c r="BC2718" t="str">
        <f t="shared" si="741"/>
        <v/>
      </c>
      <c r="BF2718" s="332">
        <v>44939</v>
      </c>
      <c r="BG2718" s="2" t="s">
        <v>115</v>
      </c>
      <c r="BH2718" s="2" t="s">
        <v>137</v>
      </c>
      <c r="BI2718" s="323">
        <v>45108</v>
      </c>
      <c r="BJ2718" s="323">
        <v>45199</v>
      </c>
      <c r="BK2718" s="324">
        <v>2208</v>
      </c>
      <c r="BL2718" s="325">
        <v>174.07</v>
      </c>
      <c r="BM2718" s="274">
        <f t="shared" si="742"/>
        <v>0.99614999999999998</v>
      </c>
      <c r="BN2718" s="326">
        <f t="shared" si="746"/>
        <v>174.74275962455454</v>
      </c>
      <c r="BO2718" s="296" t="str">
        <f t="shared" si="747"/>
        <v/>
      </c>
      <c r="BP2718" t="str">
        <f t="shared" si="743"/>
        <v/>
      </c>
      <c r="BR2718" s="332"/>
      <c r="BS2718" s="2"/>
      <c r="BT2718" s="2"/>
      <c r="BU2718" s="323"/>
      <c r="BV2718" s="323"/>
      <c r="BW2718" s="324"/>
      <c r="BX2718" s="325"/>
      <c r="BZ2718" s="326"/>
      <c r="CA2718" s="296"/>
    </row>
    <row r="2719" spans="45:79" x14ac:dyDescent="0.25">
      <c r="AS2719" s="332">
        <v>44579</v>
      </c>
      <c r="AT2719" s="2" t="s">
        <v>115</v>
      </c>
      <c r="AU2719" s="2" t="s">
        <v>186</v>
      </c>
      <c r="AV2719" s="323">
        <v>44835</v>
      </c>
      <c r="AW2719" s="323">
        <v>44926</v>
      </c>
      <c r="AX2719" s="324">
        <v>2209</v>
      </c>
      <c r="AY2719" s="325">
        <v>168.45</v>
      </c>
      <c r="AZ2719" s="274">
        <f t="shared" si="740"/>
        <v>1.0401800000000001</v>
      </c>
      <c r="BA2719" s="326">
        <f t="shared" si="744"/>
        <v>161.94312522832584</v>
      </c>
      <c r="BB2719" s="296" t="str">
        <f t="shared" si="745"/>
        <v/>
      </c>
      <c r="BC2719" t="str">
        <f t="shared" si="741"/>
        <v/>
      </c>
      <c r="BF2719" s="332">
        <v>44939</v>
      </c>
      <c r="BG2719" s="2" t="s">
        <v>115</v>
      </c>
      <c r="BH2719" s="2" t="s">
        <v>116</v>
      </c>
      <c r="BI2719" s="323">
        <v>45200</v>
      </c>
      <c r="BJ2719" s="323">
        <v>45291</v>
      </c>
      <c r="BK2719" s="324">
        <v>2209</v>
      </c>
      <c r="BL2719" s="325">
        <v>204.97</v>
      </c>
      <c r="BM2719" s="274">
        <f t="shared" si="742"/>
        <v>0.99614999999999998</v>
      </c>
      <c r="BN2719" s="326">
        <f t="shared" si="746"/>
        <v>205.76218440997843</v>
      </c>
      <c r="BO2719" s="296">
        <f t="shared" si="747"/>
        <v>205.76218440997843</v>
      </c>
      <c r="BP2719">
        <f t="shared" si="743"/>
        <v>1</v>
      </c>
      <c r="BR2719" s="332"/>
      <c r="BS2719" s="2"/>
      <c r="BT2719" s="2"/>
      <c r="BU2719" s="323"/>
      <c r="BV2719" s="323"/>
      <c r="BW2719" s="324"/>
      <c r="BX2719" s="325"/>
      <c r="BZ2719" s="326"/>
      <c r="CA2719" s="296"/>
    </row>
    <row r="2720" spans="45:79" x14ac:dyDescent="0.25">
      <c r="AS2720" s="332">
        <v>44579</v>
      </c>
      <c r="AT2720" s="2" t="s">
        <v>115</v>
      </c>
      <c r="AU2720" s="2" t="s">
        <v>110</v>
      </c>
      <c r="AV2720" s="323">
        <v>44927</v>
      </c>
      <c r="AW2720" s="323">
        <v>45016</v>
      </c>
      <c r="AX2720" s="324">
        <v>2159</v>
      </c>
      <c r="AY2720" s="325">
        <v>165.04</v>
      </c>
      <c r="AZ2720" s="274">
        <f t="shared" si="740"/>
        <v>1.0401800000000001</v>
      </c>
      <c r="BA2720" s="326">
        <f t="shared" si="744"/>
        <v>158.66484646888037</v>
      </c>
      <c r="BB2720" s="296" t="str">
        <f t="shared" si="745"/>
        <v/>
      </c>
      <c r="BC2720" t="str">
        <f t="shared" si="741"/>
        <v/>
      </c>
      <c r="BF2720" s="332">
        <v>44939</v>
      </c>
      <c r="BG2720" s="2" t="s">
        <v>115</v>
      </c>
      <c r="BH2720" s="2" t="s">
        <v>111</v>
      </c>
      <c r="BI2720" s="323">
        <v>45292</v>
      </c>
      <c r="BJ2720" s="323">
        <v>45382</v>
      </c>
      <c r="BK2720" s="324">
        <v>2183</v>
      </c>
      <c r="BL2720" s="325">
        <v>203.7</v>
      </c>
      <c r="BM2720" s="274">
        <f t="shared" si="742"/>
        <v>0.99614999999999998</v>
      </c>
      <c r="BN2720" s="326">
        <f t="shared" si="746"/>
        <v>204.48727601264869</v>
      </c>
      <c r="BO2720" s="296">
        <f t="shared" si="747"/>
        <v>204.48727601264869</v>
      </c>
      <c r="BP2720">
        <f t="shared" si="743"/>
        <v>1</v>
      </c>
      <c r="BR2720" s="332"/>
      <c r="BS2720" s="2"/>
      <c r="BT2720" s="2"/>
      <c r="BU2720" s="323"/>
      <c r="BV2720" s="323"/>
      <c r="BW2720" s="324"/>
      <c r="BX2720" s="325"/>
      <c r="BZ2720" s="326"/>
      <c r="CA2720" s="296"/>
    </row>
    <row r="2721" spans="45:79" x14ac:dyDescent="0.25">
      <c r="AS2721" s="332">
        <v>44579</v>
      </c>
      <c r="AT2721" s="2" t="s">
        <v>115</v>
      </c>
      <c r="AU2721" s="2" t="s">
        <v>134</v>
      </c>
      <c r="AV2721" s="323">
        <v>45017</v>
      </c>
      <c r="AW2721" s="323">
        <v>45107</v>
      </c>
      <c r="AX2721" s="324">
        <v>2184</v>
      </c>
      <c r="AY2721" s="325">
        <v>91.16</v>
      </c>
      <c r="AZ2721" s="274">
        <f t="shared" si="740"/>
        <v>1.0401800000000001</v>
      </c>
      <c r="BA2721" s="326">
        <f t="shared" si="744"/>
        <v>87.63867792112903</v>
      </c>
      <c r="BB2721" s="296" t="str">
        <f t="shared" si="745"/>
        <v/>
      </c>
      <c r="BC2721" t="str">
        <f t="shared" si="741"/>
        <v/>
      </c>
      <c r="BF2721" s="332">
        <v>44939</v>
      </c>
      <c r="BG2721" s="2" t="s">
        <v>115</v>
      </c>
      <c r="BH2721" s="2" t="s">
        <v>117</v>
      </c>
      <c r="BI2721" s="323">
        <v>45383</v>
      </c>
      <c r="BJ2721" s="323">
        <v>45473</v>
      </c>
      <c r="BK2721" s="324">
        <v>2184</v>
      </c>
      <c r="BL2721" s="325">
        <v>147.66999999999999</v>
      </c>
      <c r="BM2721" s="274">
        <f t="shared" si="742"/>
        <v>0.99614999999999998</v>
      </c>
      <c r="BN2721" s="326">
        <f t="shared" si="746"/>
        <v>148.24072679817294</v>
      </c>
      <c r="BO2721" s="296">
        <f t="shared" si="747"/>
        <v>148.24072679817294</v>
      </c>
      <c r="BP2721">
        <f t="shared" si="743"/>
        <v>1</v>
      </c>
      <c r="BR2721" s="332"/>
      <c r="BS2721" s="2"/>
      <c r="BT2721" s="2"/>
      <c r="BU2721" s="323"/>
      <c r="BV2721" s="323"/>
      <c r="BW2721" s="324"/>
      <c r="BX2721" s="325"/>
      <c r="BZ2721" s="326"/>
      <c r="CA2721" s="296"/>
    </row>
    <row r="2722" spans="45:79" x14ac:dyDescent="0.25">
      <c r="AS2722" s="332">
        <v>44579</v>
      </c>
      <c r="AT2722" s="2" t="s">
        <v>115</v>
      </c>
      <c r="AU2722" s="2" t="s">
        <v>137</v>
      </c>
      <c r="AV2722" s="323">
        <v>45108</v>
      </c>
      <c r="AW2722" s="323">
        <v>45199</v>
      </c>
      <c r="AX2722" s="324">
        <v>2208</v>
      </c>
      <c r="AY2722" s="325">
        <v>92.29</v>
      </c>
      <c r="AZ2722" s="274">
        <f t="shared" si="740"/>
        <v>1.0401800000000001</v>
      </c>
      <c r="BA2722" s="326">
        <f t="shared" si="744"/>
        <v>88.725028360476074</v>
      </c>
      <c r="BB2722" s="296" t="str">
        <f t="shared" si="745"/>
        <v/>
      </c>
      <c r="BC2722" t="str">
        <f t="shared" si="741"/>
        <v/>
      </c>
      <c r="BF2722" s="332">
        <v>44939</v>
      </c>
      <c r="BG2722" s="2" t="s">
        <v>115</v>
      </c>
      <c r="BH2722" s="2" t="s">
        <v>118</v>
      </c>
      <c r="BI2722" s="323">
        <v>45474</v>
      </c>
      <c r="BJ2722" s="323">
        <v>45565</v>
      </c>
      <c r="BK2722" s="324">
        <v>2208</v>
      </c>
      <c r="BL2722" s="325">
        <v>147.16999999999999</v>
      </c>
      <c r="BM2722" s="274">
        <f t="shared" si="742"/>
        <v>0.99614999999999998</v>
      </c>
      <c r="BN2722" s="326">
        <f t="shared" si="746"/>
        <v>147.73879435827936</v>
      </c>
      <c r="BO2722" s="296">
        <f t="shared" si="747"/>
        <v>147.73879435827936</v>
      </c>
      <c r="BP2722">
        <f t="shared" si="743"/>
        <v>1</v>
      </c>
      <c r="BR2722" s="332"/>
      <c r="BS2722" s="2"/>
      <c r="BT2722" s="2"/>
      <c r="BU2722" s="323"/>
      <c r="BV2722" s="323"/>
      <c r="BW2722" s="324"/>
      <c r="BX2722" s="325"/>
      <c r="BZ2722" s="326"/>
      <c r="CA2722" s="296"/>
    </row>
    <row r="2723" spans="45:79" x14ac:dyDescent="0.25">
      <c r="AS2723" s="332">
        <v>44579</v>
      </c>
      <c r="AT2723" s="2" t="s">
        <v>115</v>
      </c>
      <c r="AU2723" s="2" t="s">
        <v>116</v>
      </c>
      <c r="AV2723" s="323">
        <v>45200</v>
      </c>
      <c r="AW2723" s="323">
        <v>45291</v>
      </c>
      <c r="AX2723" s="324">
        <v>2209</v>
      </c>
      <c r="AY2723" s="325">
        <v>117.84</v>
      </c>
      <c r="AZ2723" s="274">
        <f t="shared" si="740"/>
        <v>1.0401800000000001</v>
      </c>
      <c r="BA2723" s="326">
        <f t="shared" si="744"/>
        <v>113.28808475456171</v>
      </c>
      <c r="BB2723" s="296" t="str">
        <f t="shared" si="745"/>
        <v/>
      </c>
      <c r="BC2723">
        <f t="shared" si="741"/>
        <v>1</v>
      </c>
      <c r="BF2723" s="332">
        <v>44939</v>
      </c>
      <c r="BG2723" s="2" t="s">
        <v>115</v>
      </c>
      <c r="BH2723" s="2" t="s">
        <v>140</v>
      </c>
      <c r="BI2723" s="323">
        <v>45566</v>
      </c>
      <c r="BJ2723" s="323">
        <v>45657</v>
      </c>
      <c r="BK2723" s="324">
        <v>2209</v>
      </c>
      <c r="BL2723" s="325">
        <v>188.76</v>
      </c>
      <c r="BM2723" s="274">
        <f t="shared" si="742"/>
        <v>0.99614999999999998</v>
      </c>
      <c r="BN2723" s="326">
        <f t="shared" si="746"/>
        <v>189.48953470862821</v>
      </c>
      <c r="BO2723" s="296" t="str">
        <f t="shared" si="747"/>
        <v/>
      </c>
      <c r="BP2723" t="str">
        <f t="shared" si="743"/>
        <v/>
      </c>
      <c r="BR2723" s="332"/>
      <c r="BS2723" s="2"/>
      <c r="BT2723" s="2"/>
      <c r="BU2723" s="323"/>
      <c r="BV2723" s="323"/>
      <c r="BW2723" s="324"/>
      <c r="BX2723" s="325"/>
      <c r="BZ2723" s="326"/>
      <c r="CA2723" s="296"/>
    </row>
    <row r="2724" spans="45:79" x14ac:dyDescent="0.25">
      <c r="AS2724" s="332">
        <v>44579</v>
      </c>
      <c r="AT2724" s="2" t="s">
        <v>115</v>
      </c>
      <c r="AU2724" s="2" t="s">
        <v>111</v>
      </c>
      <c r="AV2724" s="323">
        <v>45292</v>
      </c>
      <c r="AW2724" s="323">
        <v>45382</v>
      </c>
      <c r="AX2724" s="324">
        <v>2183</v>
      </c>
      <c r="AY2724" s="325">
        <v>123.33</v>
      </c>
      <c r="AZ2724" s="274">
        <f t="shared" si="740"/>
        <v>1.0401800000000001</v>
      </c>
      <c r="BA2724" s="326">
        <f t="shared" si="744"/>
        <v>118.5660174200619</v>
      </c>
      <c r="BB2724" s="296" t="str">
        <f t="shared" si="745"/>
        <v/>
      </c>
      <c r="BC2724">
        <f t="shared" si="741"/>
        <v>1</v>
      </c>
      <c r="BF2724" s="332">
        <v>44939</v>
      </c>
      <c r="BG2724" s="2" t="s">
        <v>115</v>
      </c>
      <c r="BH2724" s="2" t="s">
        <v>135</v>
      </c>
      <c r="BI2724" s="323">
        <v>45658</v>
      </c>
      <c r="BJ2724" s="323">
        <v>45747</v>
      </c>
      <c r="BK2724" s="324">
        <v>2159</v>
      </c>
      <c r="BL2724" s="325">
        <v>179.98</v>
      </c>
      <c r="BM2724" s="274">
        <f t="shared" si="742"/>
        <v>0.99614999999999998</v>
      </c>
      <c r="BN2724" s="326">
        <f t="shared" si="746"/>
        <v>180.67560106409675</v>
      </c>
      <c r="BO2724" s="296" t="str">
        <f t="shared" si="747"/>
        <v/>
      </c>
      <c r="BP2724" t="str">
        <f t="shared" si="743"/>
        <v/>
      </c>
      <c r="BR2724" s="332"/>
      <c r="BS2724" s="2"/>
      <c r="BT2724" s="2"/>
      <c r="BU2724" s="323"/>
      <c r="BV2724" s="323"/>
      <c r="BW2724" s="324"/>
      <c r="BX2724" s="325"/>
      <c r="BZ2724" s="326"/>
      <c r="CA2724" s="296"/>
    </row>
    <row r="2725" spans="45:79" x14ac:dyDescent="0.25">
      <c r="AS2725" s="332">
        <v>44579</v>
      </c>
      <c r="AT2725" s="2" t="s">
        <v>115</v>
      </c>
      <c r="AU2725" s="2" t="s">
        <v>117</v>
      </c>
      <c r="AV2725" s="323">
        <v>45383</v>
      </c>
      <c r="AW2725" s="323">
        <v>45473</v>
      </c>
      <c r="AX2725" s="324">
        <v>2184</v>
      </c>
      <c r="AY2725" s="325"/>
      <c r="AZ2725" s="274">
        <f t="shared" si="740"/>
        <v>1.0401800000000001</v>
      </c>
      <c r="BA2725" s="326" t="str">
        <f t="shared" si="744"/>
        <v/>
      </c>
      <c r="BB2725" s="296" t="str">
        <f t="shared" si="745"/>
        <v/>
      </c>
      <c r="BC2725">
        <f t="shared" si="741"/>
        <v>1</v>
      </c>
      <c r="BF2725" s="332">
        <v>44939</v>
      </c>
      <c r="BG2725" s="2" t="s">
        <v>115</v>
      </c>
      <c r="BH2725" s="2" t="s">
        <v>145</v>
      </c>
      <c r="BI2725" s="323">
        <v>45748</v>
      </c>
      <c r="BJ2725" s="323">
        <v>45838</v>
      </c>
      <c r="BK2725" s="324">
        <v>2184</v>
      </c>
      <c r="BL2725" s="325">
        <v>103</v>
      </c>
      <c r="BM2725" s="274">
        <f t="shared" si="742"/>
        <v>0.99614999999999998</v>
      </c>
      <c r="BN2725" s="326">
        <f t="shared" si="746"/>
        <v>103.39808261807961</v>
      </c>
      <c r="BO2725" s="296" t="str">
        <f t="shared" si="747"/>
        <v/>
      </c>
      <c r="BP2725" t="str">
        <f t="shared" si="743"/>
        <v/>
      </c>
      <c r="BR2725" s="332"/>
      <c r="BS2725" s="2"/>
      <c r="BT2725" s="2"/>
      <c r="BU2725" s="323"/>
      <c r="BV2725" s="323"/>
      <c r="BW2725" s="324"/>
      <c r="BX2725" s="325"/>
      <c r="BZ2725" s="326"/>
      <c r="CA2725" s="296"/>
    </row>
    <row r="2726" spans="45:79" x14ac:dyDescent="0.25">
      <c r="AS2726" s="332">
        <v>44579</v>
      </c>
      <c r="AT2726" s="2" t="s">
        <v>115</v>
      </c>
      <c r="AU2726" s="2" t="s">
        <v>118</v>
      </c>
      <c r="AV2726" s="323">
        <v>45474</v>
      </c>
      <c r="AW2726" s="323">
        <v>45565</v>
      </c>
      <c r="AX2726" s="324">
        <v>2208</v>
      </c>
      <c r="AY2726" s="325"/>
      <c r="AZ2726" s="274">
        <f t="shared" si="740"/>
        <v>1.0401800000000001</v>
      </c>
      <c r="BA2726" s="326" t="str">
        <f t="shared" si="744"/>
        <v/>
      </c>
      <c r="BB2726" s="296" t="str">
        <f t="shared" si="745"/>
        <v/>
      </c>
      <c r="BC2726">
        <f t="shared" si="741"/>
        <v>1</v>
      </c>
      <c r="BF2726" s="332">
        <v>44939</v>
      </c>
      <c r="BG2726" s="2" t="s">
        <v>115</v>
      </c>
      <c r="BH2726" s="2" t="s">
        <v>148</v>
      </c>
      <c r="BI2726" s="323">
        <v>45839</v>
      </c>
      <c r="BJ2726" s="323">
        <v>45930</v>
      </c>
      <c r="BK2726" s="324">
        <v>2208</v>
      </c>
      <c r="BL2726" s="325">
        <v>103.25</v>
      </c>
      <c r="BM2726" s="274">
        <f t="shared" si="742"/>
        <v>0.99614999999999998</v>
      </c>
      <c r="BN2726" s="326">
        <f t="shared" si="746"/>
        <v>103.6490488380264</v>
      </c>
      <c r="BO2726" s="296" t="str">
        <f t="shared" si="747"/>
        <v/>
      </c>
      <c r="BP2726" t="str">
        <f t="shared" si="743"/>
        <v/>
      </c>
      <c r="BR2726" s="332"/>
      <c r="BS2726" s="2"/>
      <c r="BT2726" s="2"/>
      <c r="BU2726" s="323"/>
      <c r="BV2726" s="323"/>
      <c r="BW2726" s="324"/>
      <c r="BX2726" s="325"/>
      <c r="BZ2726" s="326"/>
      <c r="CA2726" s="296"/>
    </row>
    <row r="2727" spans="45:79" x14ac:dyDescent="0.25">
      <c r="AS2727" s="332">
        <v>44579</v>
      </c>
      <c r="AT2727" s="2" t="s">
        <v>115</v>
      </c>
      <c r="AU2727" s="2" t="s">
        <v>140</v>
      </c>
      <c r="AV2727" s="323">
        <v>45566</v>
      </c>
      <c r="AW2727" s="323">
        <v>45657</v>
      </c>
      <c r="AX2727" s="324">
        <v>2209</v>
      </c>
      <c r="AY2727" s="325"/>
      <c r="AZ2727" s="274">
        <f t="shared" si="740"/>
        <v>1.0401800000000001</v>
      </c>
      <c r="BA2727" s="326" t="str">
        <f t="shared" si="744"/>
        <v/>
      </c>
      <c r="BB2727" s="296" t="str">
        <f t="shared" si="745"/>
        <v/>
      </c>
      <c r="BC2727" t="str">
        <f t="shared" si="741"/>
        <v/>
      </c>
      <c r="BF2727" s="332">
        <v>44939</v>
      </c>
      <c r="BG2727" s="2" t="s">
        <v>115</v>
      </c>
      <c r="BH2727" s="2" t="s">
        <v>152</v>
      </c>
      <c r="BI2727" s="323">
        <v>45931</v>
      </c>
      <c r="BJ2727" s="323">
        <v>46022</v>
      </c>
      <c r="BK2727" s="324">
        <v>2209</v>
      </c>
      <c r="BL2727" s="325">
        <v>144.5</v>
      </c>
      <c r="BM2727" s="274">
        <f t="shared" si="742"/>
        <v>0.99614999999999998</v>
      </c>
      <c r="BN2727" s="326">
        <f t="shared" si="746"/>
        <v>145.0584751292476</v>
      </c>
      <c r="BO2727" s="296" t="str">
        <f t="shared" si="747"/>
        <v/>
      </c>
      <c r="BP2727" t="str">
        <f t="shared" si="743"/>
        <v/>
      </c>
      <c r="BR2727" s="332"/>
      <c r="BS2727" s="2"/>
      <c r="BT2727" s="2"/>
      <c r="BU2727" s="323"/>
      <c r="BV2727" s="323"/>
      <c r="BW2727" s="324"/>
      <c r="BX2727" s="325"/>
      <c r="BZ2727" s="326"/>
      <c r="CA2727" s="296"/>
    </row>
    <row r="2728" spans="45:79" x14ac:dyDescent="0.25">
      <c r="AS2728" s="332">
        <v>44578</v>
      </c>
      <c r="AT2728" s="2" t="s">
        <v>115</v>
      </c>
      <c r="AU2728" s="2" t="s">
        <v>201</v>
      </c>
      <c r="AV2728" s="323">
        <v>44652</v>
      </c>
      <c r="AW2728" s="323">
        <v>44742</v>
      </c>
      <c r="AX2728" s="324">
        <v>2184</v>
      </c>
      <c r="AY2728" s="325">
        <v>155.99</v>
      </c>
      <c r="AZ2728" s="274">
        <f t="shared" si="740"/>
        <v>1.0401800000000001</v>
      </c>
      <c r="BA2728" s="326">
        <f t="shared" si="744"/>
        <v>149.96442923340192</v>
      </c>
      <c r="BB2728" s="296" t="str">
        <f t="shared" si="745"/>
        <v/>
      </c>
      <c r="BC2728" t="str">
        <f t="shared" si="741"/>
        <v/>
      </c>
      <c r="BF2728" s="332">
        <v>44938</v>
      </c>
      <c r="BG2728" s="2" t="s">
        <v>115</v>
      </c>
      <c r="BH2728" s="2" t="s">
        <v>134</v>
      </c>
      <c r="BI2728" s="323">
        <v>45017</v>
      </c>
      <c r="BJ2728" s="323">
        <v>45107</v>
      </c>
      <c r="BK2728" s="324">
        <v>2184</v>
      </c>
      <c r="BL2728" s="325">
        <v>158.88</v>
      </c>
      <c r="BM2728" s="274">
        <f t="shared" si="742"/>
        <v>0.99614999999999998</v>
      </c>
      <c r="BN2728" s="326">
        <f t="shared" si="746"/>
        <v>159.49405210058725</v>
      </c>
      <c r="BO2728" s="296" t="str">
        <f t="shared" si="747"/>
        <v/>
      </c>
      <c r="BP2728" t="str">
        <f t="shared" si="743"/>
        <v/>
      </c>
      <c r="BR2728" s="332"/>
      <c r="BS2728" s="2"/>
      <c r="BT2728" s="2"/>
      <c r="BU2728" s="323"/>
      <c r="BV2728" s="323"/>
      <c r="BW2728" s="324"/>
      <c r="BX2728" s="325"/>
      <c r="BZ2728" s="326"/>
      <c r="CA2728" s="296"/>
    </row>
    <row r="2729" spans="45:79" x14ac:dyDescent="0.25">
      <c r="AS2729" s="332">
        <v>44578</v>
      </c>
      <c r="AT2729" s="2" t="s">
        <v>115</v>
      </c>
      <c r="AU2729" s="2" t="s">
        <v>200</v>
      </c>
      <c r="AV2729" s="323">
        <v>44743</v>
      </c>
      <c r="AW2729" s="323">
        <v>44834</v>
      </c>
      <c r="AX2729" s="324">
        <v>2208</v>
      </c>
      <c r="AY2729" s="325">
        <v>159.41999999999999</v>
      </c>
      <c r="AZ2729" s="274">
        <f t="shared" si="740"/>
        <v>1.0401800000000001</v>
      </c>
      <c r="BA2729" s="326">
        <f t="shared" si="744"/>
        <v>153.26193543425174</v>
      </c>
      <c r="BB2729" s="296" t="str">
        <f t="shared" si="745"/>
        <v/>
      </c>
      <c r="BC2729" t="str">
        <f t="shared" si="741"/>
        <v/>
      </c>
      <c r="BF2729" s="332">
        <v>44938</v>
      </c>
      <c r="BG2729" s="2" t="s">
        <v>115</v>
      </c>
      <c r="BH2729" s="2" t="s">
        <v>137</v>
      </c>
      <c r="BI2729" s="323">
        <v>45108</v>
      </c>
      <c r="BJ2729" s="323">
        <v>45199</v>
      </c>
      <c r="BK2729" s="324">
        <v>2208</v>
      </c>
      <c r="BL2729" s="325">
        <v>177.63</v>
      </c>
      <c r="BM2729" s="274">
        <f t="shared" si="742"/>
        <v>0.99614999999999998</v>
      </c>
      <c r="BN2729" s="326">
        <f t="shared" si="746"/>
        <v>178.31651859659689</v>
      </c>
      <c r="BO2729" s="296" t="str">
        <f t="shared" si="747"/>
        <v/>
      </c>
      <c r="BP2729" t="str">
        <f t="shared" si="743"/>
        <v/>
      </c>
      <c r="BR2729" s="332"/>
      <c r="BS2729" s="2"/>
      <c r="BT2729" s="2"/>
      <c r="BU2729" s="323"/>
      <c r="BV2729" s="323"/>
      <c r="BW2729" s="324"/>
      <c r="BX2729" s="325"/>
      <c r="BZ2729" s="326"/>
      <c r="CA2729" s="296"/>
    </row>
    <row r="2730" spans="45:79" x14ac:dyDescent="0.25">
      <c r="AS2730" s="332">
        <v>44578</v>
      </c>
      <c r="AT2730" s="2" t="s">
        <v>115</v>
      </c>
      <c r="AU2730" s="2" t="s">
        <v>186</v>
      </c>
      <c r="AV2730" s="323">
        <v>44835</v>
      </c>
      <c r="AW2730" s="323">
        <v>44926</v>
      </c>
      <c r="AX2730" s="324">
        <v>2209</v>
      </c>
      <c r="AY2730" s="325">
        <v>170</v>
      </c>
      <c r="AZ2730" s="274">
        <f t="shared" si="740"/>
        <v>1.0401800000000001</v>
      </c>
      <c r="BA2730" s="326">
        <f t="shared" si="744"/>
        <v>163.4332519371647</v>
      </c>
      <c r="BB2730" s="296" t="str">
        <f t="shared" si="745"/>
        <v/>
      </c>
      <c r="BC2730" t="str">
        <f t="shared" si="741"/>
        <v/>
      </c>
      <c r="BF2730" s="332">
        <v>44938</v>
      </c>
      <c r="BG2730" s="2" t="s">
        <v>115</v>
      </c>
      <c r="BH2730" s="2" t="s">
        <v>116</v>
      </c>
      <c r="BI2730" s="323">
        <v>45200</v>
      </c>
      <c r="BJ2730" s="323">
        <v>45291</v>
      </c>
      <c r="BK2730" s="324">
        <v>2209</v>
      </c>
      <c r="BL2730" s="325">
        <v>215.76</v>
      </c>
      <c r="BM2730" s="274">
        <f t="shared" si="742"/>
        <v>0.99614999999999998</v>
      </c>
      <c r="BN2730" s="326">
        <f t="shared" si="746"/>
        <v>216.5938864628821</v>
      </c>
      <c r="BO2730" s="296">
        <f t="shared" si="747"/>
        <v>216.5938864628821</v>
      </c>
      <c r="BP2730">
        <f t="shared" si="743"/>
        <v>1</v>
      </c>
      <c r="BR2730" s="332"/>
      <c r="BS2730" s="2"/>
      <c r="BT2730" s="2"/>
      <c r="BU2730" s="323"/>
      <c r="BV2730" s="323"/>
      <c r="BW2730" s="324"/>
      <c r="BX2730" s="325"/>
      <c r="BZ2730" s="326"/>
      <c r="CA2730" s="296"/>
    </row>
    <row r="2731" spans="45:79" x14ac:dyDescent="0.25">
      <c r="AS2731" s="332">
        <v>44578</v>
      </c>
      <c r="AT2731" s="2" t="s">
        <v>115</v>
      </c>
      <c r="AU2731" s="2" t="s">
        <v>110</v>
      </c>
      <c r="AV2731" s="323">
        <v>44927</v>
      </c>
      <c r="AW2731" s="323">
        <v>45016</v>
      </c>
      <c r="AX2731" s="324">
        <v>2159</v>
      </c>
      <c r="AY2731" s="325">
        <v>163.92</v>
      </c>
      <c r="AZ2731" s="274">
        <f t="shared" si="740"/>
        <v>1.0401800000000001</v>
      </c>
      <c r="BA2731" s="326">
        <f t="shared" si="744"/>
        <v>157.5881097502355</v>
      </c>
      <c r="BB2731" s="296" t="str">
        <f t="shared" si="745"/>
        <v/>
      </c>
      <c r="BC2731" t="str">
        <f t="shared" si="741"/>
        <v/>
      </c>
      <c r="BF2731" s="332">
        <v>44938</v>
      </c>
      <c r="BG2731" s="2" t="s">
        <v>115</v>
      </c>
      <c r="BH2731" s="2" t="s">
        <v>111</v>
      </c>
      <c r="BI2731" s="323">
        <v>45292</v>
      </c>
      <c r="BJ2731" s="323">
        <v>45382</v>
      </c>
      <c r="BK2731" s="324">
        <v>2183</v>
      </c>
      <c r="BL2731" s="325">
        <v>214.11</v>
      </c>
      <c r="BM2731" s="274">
        <f t="shared" si="742"/>
        <v>0.99614999999999998</v>
      </c>
      <c r="BN2731" s="326">
        <f t="shared" si="746"/>
        <v>214.93750941123326</v>
      </c>
      <c r="BO2731" s="296">
        <f t="shared" si="747"/>
        <v>214.93750941123326</v>
      </c>
      <c r="BP2731">
        <f t="shared" si="743"/>
        <v>1</v>
      </c>
      <c r="BR2731" s="332"/>
      <c r="BS2731" s="2"/>
      <c r="BT2731" s="2"/>
      <c r="BU2731" s="323"/>
      <c r="BV2731" s="323"/>
      <c r="BW2731" s="324"/>
      <c r="BX2731" s="325"/>
      <c r="BZ2731" s="326"/>
      <c r="CA2731" s="296"/>
    </row>
    <row r="2732" spans="45:79" x14ac:dyDescent="0.25">
      <c r="AS2732" s="332">
        <v>44578</v>
      </c>
      <c r="AT2732" s="2" t="s">
        <v>115</v>
      </c>
      <c r="AU2732" s="2" t="s">
        <v>134</v>
      </c>
      <c r="AV2732" s="323">
        <v>45017</v>
      </c>
      <c r="AW2732" s="323">
        <v>45107</v>
      </c>
      <c r="AX2732" s="324">
        <v>2184</v>
      </c>
      <c r="AY2732" s="325">
        <v>88.47</v>
      </c>
      <c r="AZ2732" s="274">
        <f t="shared" si="740"/>
        <v>1.0401800000000001</v>
      </c>
      <c r="BA2732" s="326">
        <f t="shared" si="744"/>
        <v>85.052587052240952</v>
      </c>
      <c r="BB2732" s="296" t="str">
        <f t="shared" si="745"/>
        <v/>
      </c>
      <c r="BC2732" t="str">
        <f t="shared" si="741"/>
        <v/>
      </c>
      <c r="BF2732" s="332">
        <v>44938</v>
      </c>
      <c r="BG2732" s="2" t="s">
        <v>115</v>
      </c>
      <c r="BH2732" s="2" t="s">
        <v>117</v>
      </c>
      <c r="BI2732" s="323">
        <v>45383</v>
      </c>
      <c r="BJ2732" s="323">
        <v>45473</v>
      </c>
      <c r="BK2732" s="324">
        <v>2184</v>
      </c>
      <c r="BL2732" s="325">
        <v>151.58000000000001</v>
      </c>
      <c r="BM2732" s="274">
        <f t="shared" si="742"/>
        <v>0.99614999999999998</v>
      </c>
      <c r="BN2732" s="326">
        <f t="shared" si="746"/>
        <v>152.16583847814087</v>
      </c>
      <c r="BO2732" s="296">
        <f t="shared" si="747"/>
        <v>152.16583847814087</v>
      </c>
      <c r="BP2732">
        <f t="shared" si="743"/>
        <v>1</v>
      </c>
      <c r="BR2732" s="332"/>
      <c r="BS2732" s="2"/>
      <c r="BT2732" s="2"/>
      <c r="BU2732" s="323"/>
      <c r="BV2732" s="323"/>
      <c r="BW2732" s="324"/>
      <c r="BX2732" s="325"/>
      <c r="BZ2732" s="326"/>
      <c r="CA2732" s="296"/>
    </row>
    <row r="2733" spans="45:79" x14ac:dyDescent="0.25">
      <c r="AS2733" s="332">
        <v>44578</v>
      </c>
      <c r="AT2733" s="2" t="s">
        <v>115</v>
      </c>
      <c r="AU2733" s="2" t="s">
        <v>137</v>
      </c>
      <c r="AV2733" s="323">
        <v>45108</v>
      </c>
      <c r="AW2733" s="323">
        <v>45199</v>
      </c>
      <c r="AX2733" s="324">
        <v>2208</v>
      </c>
      <c r="AY2733" s="325">
        <v>90.11</v>
      </c>
      <c r="AZ2733" s="274">
        <f t="shared" si="740"/>
        <v>1.0401800000000001</v>
      </c>
      <c r="BA2733" s="326">
        <f t="shared" si="744"/>
        <v>86.629237247399473</v>
      </c>
      <c r="BB2733" s="296" t="str">
        <f t="shared" si="745"/>
        <v/>
      </c>
      <c r="BC2733" t="str">
        <f t="shared" si="741"/>
        <v/>
      </c>
      <c r="BF2733" s="332">
        <v>44938</v>
      </c>
      <c r="BG2733" s="2" t="s">
        <v>115</v>
      </c>
      <c r="BH2733" s="2" t="s">
        <v>118</v>
      </c>
      <c r="BI2733" s="323">
        <v>45474</v>
      </c>
      <c r="BJ2733" s="323">
        <v>45565</v>
      </c>
      <c r="BK2733" s="324">
        <v>2208</v>
      </c>
      <c r="BL2733" s="325">
        <v>151.09</v>
      </c>
      <c r="BM2733" s="274">
        <f t="shared" si="742"/>
        <v>0.99614999999999998</v>
      </c>
      <c r="BN2733" s="326">
        <f t="shared" si="746"/>
        <v>151.67394468704512</v>
      </c>
      <c r="BO2733" s="296">
        <f t="shared" si="747"/>
        <v>151.67394468704512</v>
      </c>
      <c r="BP2733">
        <f t="shared" si="743"/>
        <v>1</v>
      </c>
      <c r="BR2733" s="332"/>
      <c r="BS2733" s="2"/>
      <c r="BT2733" s="2"/>
      <c r="BU2733" s="323"/>
      <c r="BV2733" s="323"/>
      <c r="BW2733" s="324"/>
      <c r="BX2733" s="325"/>
      <c r="BZ2733" s="326"/>
      <c r="CA2733" s="296"/>
    </row>
    <row r="2734" spans="45:79" x14ac:dyDescent="0.25">
      <c r="AS2734" s="332">
        <v>44578</v>
      </c>
      <c r="AT2734" s="2" t="s">
        <v>115</v>
      </c>
      <c r="AU2734" s="2" t="s">
        <v>116</v>
      </c>
      <c r="AV2734" s="323">
        <v>45200</v>
      </c>
      <c r="AW2734" s="323">
        <v>45291</v>
      </c>
      <c r="AX2734" s="324">
        <v>2209</v>
      </c>
      <c r="AY2734" s="325">
        <v>115</v>
      </c>
      <c r="AZ2734" s="274">
        <f t="shared" si="740"/>
        <v>1.0401800000000001</v>
      </c>
      <c r="BA2734" s="326">
        <f t="shared" si="744"/>
        <v>110.55778807514083</v>
      </c>
      <c r="BB2734" s="296" t="str">
        <f t="shared" si="745"/>
        <v/>
      </c>
      <c r="BC2734">
        <f t="shared" si="741"/>
        <v>1</v>
      </c>
      <c r="BF2734" s="332">
        <v>44938</v>
      </c>
      <c r="BG2734" s="2" t="s">
        <v>115</v>
      </c>
      <c r="BH2734" s="2" t="s">
        <v>140</v>
      </c>
      <c r="BI2734" s="323">
        <v>45566</v>
      </c>
      <c r="BJ2734" s="323">
        <v>45657</v>
      </c>
      <c r="BK2734" s="324">
        <v>2209</v>
      </c>
      <c r="BL2734" s="325">
        <v>197.11</v>
      </c>
      <c r="BM2734" s="274">
        <f t="shared" si="742"/>
        <v>0.99614999999999998</v>
      </c>
      <c r="BN2734" s="326">
        <f t="shared" si="746"/>
        <v>197.8718064548512</v>
      </c>
      <c r="BO2734" s="296" t="str">
        <f t="shared" si="747"/>
        <v/>
      </c>
      <c r="BP2734" t="str">
        <f t="shared" si="743"/>
        <v/>
      </c>
      <c r="BR2734" s="332"/>
      <c r="BS2734" s="2"/>
      <c r="BT2734" s="2"/>
      <c r="BU2734" s="323"/>
      <c r="BV2734" s="323"/>
      <c r="BW2734" s="324"/>
      <c r="BX2734" s="325"/>
      <c r="BZ2734" s="326"/>
      <c r="CA2734" s="296"/>
    </row>
    <row r="2735" spans="45:79" x14ac:dyDescent="0.25">
      <c r="AS2735" s="332">
        <v>44578</v>
      </c>
      <c r="AT2735" s="2" t="s">
        <v>115</v>
      </c>
      <c r="AU2735" s="2" t="s">
        <v>111</v>
      </c>
      <c r="AV2735" s="323">
        <v>45292</v>
      </c>
      <c r="AW2735" s="323">
        <v>45382</v>
      </c>
      <c r="AX2735" s="324">
        <v>2183</v>
      </c>
      <c r="AY2735" s="325">
        <v>123.7</v>
      </c>
      <c r="AZ2735" s="274">
        <f t="shared" si="740"/>
        <v>1.0401800000000001</v>
      </c>
      <c r="BA2735" s="326">
        <f t="shared" si="744"/>
        <v>118.9217250860428</v>
      </c>
      <c r="BB2735" s="296" t="str">
        <f t="shared" si="745"/>
        <v/>
      </c>
      <c r="BC2735">
        <f t="shared" si="741"/>
        <v>1</v>
      </c>
      <c r="BF2735" s="332">
        <v>44938</v>
      </c>
      <c r="BG2735" s="2" t="s">
        <v>115</v>
      </c>
      <c r="BH2735" s="2" t="s">
        <v>135</v>
      </c>
      <c r="BI2735" s="323">
        <v>45658</v>
      </c>
      <c r="BJ2735" s="323">
        <v>45747</v>
      </c>
      <c r="BK2735" s="324">
        <v>2159</v>
      </c>
      <c r="BL2735" s="325">
        <v>189.76</v>
      </c>
      <c r="BM2735" s="274">
        <f t="shared" si="742"/>
        <v>0.99614999999999998</v>
      </c>
      <c r="BN2735" s="326">
        <f t="shared" si="746"/>
        <v>190.4933995884154</v>
      </c>
      <c r="BO2735" s="296" t="str">
        <f t="shared" si="747"/>
        <v/>
      </c>
      <c r="BP2735" t="str">
        <f t="shared" si="743"/>
        <v/>
      </c>
      <c r="BR2735" s="332"/>
      <c r="BS2735" s="2"/>
      <c r="BT2735" s="2"/>
      <c r="BU2735" s="323"/>
      <c r="BV2735" s="323"/>
      <c r="BW2735" s="324"/>
      <c r="BX2735" s="325"/>
      <c r="BZ2735" s="326"/>
      <c r="CA2735" s="296"/>
    </row>
    <row r="2736" spans="45:79" x14ac:dyDescent="0.25">
      <c r="AS2736" s="332">
        <v>44578</v>
      </c>
      <c r="AT2736" s="2" t="s">
        <v>115</v>
      </c>
      <c r="AU2736" s="2" t="s">
        <v>117</v>
      </c>
      <c r="AV2736" s="323">
        <v>45383</v>
      </c>
      <c r="AW2736" s="323">
        <v>45473</v>
      </c>
      <c r="AX2736" s="324">
        <v>2184</v>
      </c>
      <c r="AY2736" s="325"/>
      <c r="AZ2736" s="274">
        <f t="shared" si="740"/>
        <v>1.0401800000000001</v>
      </c>
      <c r="BA2736" s="326" t="str">
        <f t="shared" si="744"/>
        <v/>
      </c>
      <c r="BB2736" s="296" t="str">
        <f t="shared" si="745"/>
        <v/>
      </c>
      <c r="BC2736">
        <f t="shared" si="741"/>
        <v>1</v>
      </c>
      <c r="BF2736" s="332">
        <v>44938</v>
      </c>
      <c r="BG2736" s="2" t="s">
        <v>115</v>
      </c>
      <c r="BH2736" s="2" t="s">
        <v>145</v>
      </c>
      <c r="BI2736" s="323">
        <v>45748</v>
      </c>
      <c r="BJ2736" s="323">
        <v>45838</v>
      </c>
      <c r="BK2736" s="324">
        <v>2184</v>
      </c>
      <c r="BL2736" s="325">
        <v>109.84</v>
      </c>
      <c r="BM2736" s="274">
        <f t="shared" si="742"/>
        <v>0.99614999999999998</v>
      </c>
      <c r="BN2736" s="326">
        <f t="shared" si="746"/>
        <v>110.26451839582393</v>
      </c>
      <c r="BO2736" s="296" t="str">
        <f t="shared" si="747"/>
        <v/>
      </c>
      <c r="BP2736" t="str">
        <f t="shared" si="743"/>
        <v/>
      </c>
      <c r="BR2736" s="332"/>
      <c r="BS2736" s="2"/>
      <c r="BT2736" s="2"/>
      <c r="BU2736" s="323"/>
      <c r="BV2736" s="323"/>
      <c r="BW2736" s="324"/>
      <c r="BX2736" s="325"/>
      <c r="BZ2736" s="326"/>
      <c r="CA2736" s="296"/>
    </row>
    <row r="2737" spans="45:79" x14ac:dyDescent="0.25">
      <c r="AS2737" s="332">
        <v>44578</v>
      </c>
      <c r="AT2737" s="2" t="s">
        <v>115</v>
      </c>
      <c r="AU2737" s="2" t="s">
        <v>118</v>
      </c>
      <c r="AV2737" s="323">
        <v>45474</v>
      </c>
      <c r="AW2737" s="323">
        <v>45565</v>
      </c>
      <c r="AX2737" s="324">
        <v>2208</v>
      </c>
      <c r="AY2737" s="325"/>
      <c r="AZ2737" s="274">
        <f t="shared" si="740"/>
        <v>1.0401800000000001</v>
      </c>
      <c r="BA2737" s="326" t="str">
        <f t="shared" si="744"/>
        <v/>
      </c>
      <c r="BB2737" s="296" t="str">
        <f t="shared" si="745"/>
        <v/>
      </c>
      <c r="BC2737">
        <f t="shared" si="741"/>
        <v>1</v>
      </c>
      <c r="BF2737" s="332">
        <v>44938</v>
      </c>
      <c r="BG2737" s="2" t="s">
        <v>115</v>
      </c>
      <c r="BH2737" s="2" t="s">
        <v>148</v>
      </c>
      <c r="BI2737" s="323">
        <v>45839</v>
      </c>
      <c r="BJ2737" s="323">
        <v>45930</v>
      </c>
      <c r="BK2737" s="324">
        <v>2208</v>
      </c>
      <c r="BL2737" s="325">
        <v>107.17</v>
      </c>
      <c r="BM2737" s="274">
        <f t="shared" si="742"/>
        <v>0.99614999999999998</v>
      </c>
      <c r="BN2737" s="326">
        <f t="shared" si="746"/>
        <v>107.58419916679216</v>
      </c>
      <c r="BO2737" s="296" t="str">
        <f t="shared" si="747"/>
        <v/>
      </c>
      <c r="BP2737" t="str">
        <f t="shared" si="743"/>
        <v/>
      </c>
      <c r="BR2737" s="332"/>
      <c r="BS2737" s="2"/>
      <c r="BT2737" s="2"/>
      <c r="BU2737" s="323"/>
      <c r="BV2737" s="323"/>
      <c r="BW2737" s="324"/>
      <c r="BX2737" s="325"/>
      <c r="BZ2737" s="326"/>
      <c r="CA2737" s="296"/>
    </row>
    <row r="2738" spans="45:79" x14ac:dyDescent="0.25">
      <c r="AS2738" s="332">
        <v>44578</v>
      </c>
      <c r="AT2738" s="2" t="s">
        <v>115</v>
      </c>
      <c r="AU2738" s="2" t="s">
        <v>140</v>
      </c>
      <c r="AV2738" s="323">
        <v>45566</v>
      </c>
      <c r="AW2738" s="323">
        <v>45657</v>
      </c>
      <c r="AX2738" s="324">
        <v>2209</v>
      </c>
      <c r="AY2738" s="325"/>
      <c r="AZ2738" s="274">
        <f t="shared" si="740"/>
        <v>1.0401800000000001</v>
      </c>
      <c r="BA2738" s="326" t="str">
        <f t="shared" si="744"/>
        <v/>
      </c>
      <c r="BB2738" s="296" t="str">
        <f t="shared" si="745"/>
        <v/>
      </c>
      <c r="BC2738" t="str">
        <f t="shared" si="741"/>
        <v/>
      </c>
      <c r="BF2738" s="332">
        <v>44938</v>
      </c>
      <c r="BG2738" s="2" t="s">
        <v>115</v>
      </c>
      <c r="BH2738" s="2" t="s">
        <v>152</v>
      </c>
      <c r="BI2738" s="323">
        <v>45931</v>
      </c>
      <c r="BJ2738" s="323">
        <v>46022</v>
      </c>
      <c r="BK2738" s="324">
        <v>2209</v>
      </c>
      <c r="BL2738" s="325">
        <v>147.26</v>
      </c>
      <c r="BM2738" s="274">
        <f t="shared" si="742"/>
        <v>0.99614999999999998</v>
      </c>
      <c r="BN2738" s="326">
        <f t="shared" si="746"/>
        <v>147.82914219746021</v>
      </c>
      <c r="BO2738" s="296" t="str">
        <f t="shared" si="747"/>
        <v/>
      </c>
      <c r="BP2738" t="str">
        <f t="shared" si="743"/>
        <v/>
      </c>
      <c r="BR2738" s="332"/>
      <c r="BS2738" s="2"/>
      <c r="BT2738" s="2"/>
      <c r="BU2738" s="323"/>
      <c r="BV2738" s="323"/>
      <c r="BW2738" s="324"/>
      <c r="BX2738" s="325"/>
      <c r="BZ2738" s="326"/>
      <c r="CA2738" s="296"/>
    </row>
    <row r="2739" spans="45:79" x14ac:dyDescent="0.25">
      <c r="AS2739" s="332">
        <v>44575</v>
      </c>
      <c r="AT2739" s="2" t="s">
        <v>115</v>
      </c>
      <c r="AU2739" s="2" t="s">
        <v>201</v>
      </c>
      <c r="AV2739" s="323">
        <v>44652</v>
      </c>
      <c r="AW2739" s="323">
        <v>44742</v>
      </c>
      <c r="AX2739" s="324">
        <v>2184</v>
      </c>
      <c r="AY2739" s="325">
        <v>169.65</v>
      </c>
      <c r="AZ2739" s="274">
        <f t="shared" si="740"/>
        <v>1.0401800000000001</v>
      </c>
      <c r="BA2739" s="326">
        <f t="shared" si="744"/>
        <v>163.09677171258821</v>
      </c>
      <c r="BB2739" s="296" t="str">
        <f t="shared" si="745"/>
        <v/>
      </c>
      <c r="BC2739" t="str">
        <f t="shared" si="741"/>
        <v/>
      </c>
      <c r="BF2739" s="332">
        <v>44937</v>
      </c>
      <c r="BG2739" s="2" t="s">
        <v>115</v>
      </c>
      <c r="BH2739" s="2" t="s">
        <v>134</v>
      </c>
      <c r="BI2739" s="323">
        <v>45017</v>
      </c>
      <c r="BJ2739" s="323">
        <v>45107</v>
      </c>
      <c r="BK2739" s="324">
        <v>2184</v>
      </c>
      <c r="BL2739" s="325">
        <v>156.52000000000001</v>
      </c>
      <c r="BM2739" s="274">
        <f t="shared" si="742"/>
        <v>0.99614999999999998</v>
      </c>
      <c r="BN2739" s="326">
        <f t="shared" si="746"/>
        <v>157.12493098428953</v>
      </c>
      <c r="BO2739" s="296" t="str">
        <f t="shared" si="747"/>
        <v/>
      </c>
      <c r="BP2739" t="str">
        <f t="shared" si="743"/>
        <v/>
      </c>
      <c r="BR2739" s="332"/>
      <c r="BS2739" s="2"/>
      <c r="BT2739" s="2"/>
      <c r="BU2739" s="323"/>
      <c r="BV2739" s="323"/>
      <c r="BW2739" s="324"/>
      <c r="BX2739" s="325"/>
      <c r="BZ2739" s="326"/>
      <c r="CA2739" s="296"/>
    </row>
    <row r="2740" spans="45:79" x14ac:dyDescent="0.25">
      <c r="AS2740" s="332">
        <v>44575</v>
      </c>
      <c r="AT2740" s="2" t="s">
        <v>115</v>
      </c>
      <c r="AU2740" s="2" t="s">
        <v>200</v>
      </c>
      <c r="AV2740" s="323">
        <v>44743</v>
      </c>
      <c r="AW2740" s="323">
        <v>44834</v>
      </c>
      <c r="AX2740" s="324">
        <v>2208</v>
      </c>
      <c r="AY2740" s="325">
        <v>172.7</v>
      </c>
      <c r="AZ2740" s="274">
        <f t="shared" si="740"/>
        <v>1.0401800000000001</v>
      </c>
      <c r="BA2740" s="326">
        <f t="shared" si="744"/>
        <v>166.02895652675497</v>
      </c>
      <c r="BB2740" s="296" t="str">
        <f t="shared" si="745"/>
        <v/>
      </c>
      <c r="BC2740" t="str">
        <f t="shared" si="741"/>
        <v/>
      </c>
      <c r="BF2740" s="332">
        <v>44937</v>
      </c>
      <c r="BG2740" s="2" t="s">
        <v>115</v>
      </c>
      <c r="BH2740" s="2" t="s">
        <v>137</v>
      </c>
      <c r="BI2740" s="323">
        <v>45108</v>
      </c>
      <c r="BJ2740" s="323">
        <v>45199</v>
      </c>
      <c r="BK2740" s="324">
        <v>2208</v>
      </c>
      <c r="BL2740" s="325">
        <v>179.19</v>
      </c>
      <c r="BM2740" s="274">
        <f t="shared" si="742"/>
        <v>0.99614999999999998</v>
      </c>
      <c r="BN2740" s="326">
        <f t="shared" si="746"/>
        <v>179.8825478090649</v>
      </c>
      <c r="BO2740" s="296" t="str">
        <f t="shared" si="747"/>
        <v/>
      </c>
      <c r="BP2740" t="str">
        <f t="shared" si="743"/>
        <v/>
      </c>
      <c r="BR2740" s="332"/>
      <c r="BS2740" s="2"/>
      <c r="BT2740" s="2"/>
      <c r="BU2740" s="323"/>
      <c r="BV2740" s="323"/>
      <c r="BW2740" s="324"/>
      <c r="BX2740" s="325"/>
      <c r="BZ2740" s="326"/>
      <c r="CA2740" s="296"/>
    </row>
    <row r="2741" spans="45:79" x14ac:dyDescent="0.25">
      <c r="AS2741" s="332">
        <v>44575</v>
      </c>
      <c r="AT2741" s="2" t="s">
        <v>115</v>
      </c>
      <c r="AU2741" s="2" t="s">
        <v>186</v>
      </c>
      <c r="AV2741" s="323">
        <v>44835</v>
      </c>
      <c r="AW2741" s="323">
        <v>44926</v>
      </c>
      <c r="AX2741" s="324">
        <v>2209</v>
      </c>
      <c r="AY2741" s="325">
        <v>179</v>
      </c>
      <c r="AZ2741" s="274">
        <f t="shared" si="740"/>
        <v>1.0401800000000001</v>
      </c>
      <c r="BA2741" s="326">
        <f t="shared" si="744"/>
        <v>172.08560056913225</v>
      </c>
      <c r="BB2741" s="296" t="str">
        <f t="shared" si="745"/>
        <v/>
      </c>
      <c r="BC2741" t="str">
        <f t="shared" si="741"/>
        <v/>
      </c>
      <c r="BF2741" s="332">
        <v>44937</v>
      </c>
      <c r="BG2741" s="2" t="s">
        <v>115</v>
      </c>
      <c r="BH2741" s="2" t="s">
        <v>116</v>
      </c>
      <c r="BI2741" s="323">
        <v>45200</v>
      </c>
      <c r="BJ2741" s="323">
        <v>45291</v>
      </c>
      <c r="BK2741" s="324">
        <v>2209</v>
      </c>
      <c r="BL2741" s="325">
        <v>220.27</v>
      </c>
      <c r="BM2741" s="274">
        <f t="shared" si="742"/>
        <v>0.99614999999999998</v>
      </c>
      <c r="BN2741" s="326">
        <f t="shared" si="746"/>
        <v>221.12131707072228</v>
      </c>
      <c r="BO2741" s="296">
        <f t="shared" si="747"/>
        <v>221.12131707072228</v>
      </c>
      <c r="BP2741">
        <f t="shared" si="743"/>
        <v>1</v>
      </c>
      <c r="BR2741" s="332"/>
      <c r="BS2741" s="2"/>
      <c r="BT2741" s="2"/>
      <c r="BU2741" s="323"/>
      <c r="BV2741" s="323"/>
      <c r="BW2741" s="324"/>
      <c r="BX2741" s="325"/>
      <c r="BZ2741" s="326"/>
      <c r="CA2741" s="296"/>
    </row>
    <row r="2742" spans="45:79" x14ac:dyDescent="0.25">
      <c r="AS2742" s="332">
        <v>44575</v>
      </c>
      <c r="AT2742" s="2" t="s">
        <v>115</v>
      </c>
      <c r="AU2742" s="2" t="s">
        <v>110</v>
      </c>
      <c r="AV2742" s="323">
        <v>44927</v>
      </c>
      <c r="AW2742" s="323">
        <v>45016</v>
      </c>
      <c r="AX2742" s="324">
        <v>2159</v>
      </c>
      <c r="AY2742" s="325">
        <v>170.5</v>
      </c>
      <c r="AZ2742" s="274">
        <f t="shared" si="740"/>
        <v>1.0401800000000001</v>
      </c>
      <c r="BA2742" s="326">
        <f t="shared" si="744"/>
        <v>163.913937972274</v>
      </c>
      <c r="BB2742" s="296" t="str">
        <f t="shared" si="745"/>
        <v/>
      </c>
      <c r="BC2742" t="str">
        <f t="shared" si="741"/>
        <v/>
      </c>
      <c r="BF2742" s="332">
        <v>44937</v>
      </c>
      <c r="BG2742" s="2" t="s">
        <v>115</v>
      </c>
      <c r="BH2742" s="2" t="s">
        <v>111</v>
      </c>
      <c r="BI2742" s="323">
        <v>45292</v>
      </c>
      <c r="BJ2742" s="323">
        <v>45382</v>
      </c>
      <c r="BK2742" s="324">
        <v>2183</v>
      </c>
      <c r="BL2742" s="325">
        <v>217.95</v>
      </c>
      <c r="BM2742" s="274">
        <f t="shared" si="742"/>
        <v>0.99614999999999998</v>
      </c>
      <c r="BN2742" s="326">
        <f t="shared" si="746"/>
        <v>218.792350549616</v>
      </c>
      <c r="BO2742" s="296">
        <f t="shared" si="747"/>
        <v>218.792350549616</v>
      </c>
      <c r="BP2742">
        <f t="shared" si="743"/>
        <v>1</v>
      </c>
      <c r="BR2742" s="332"/>
      <c r="BS2742" s="2"/>
      <c r="BT2742" s="2"/>
      <c r="BU2742" s="323"/>
      <c r="BV2742" s="323"/>
      <c r="BW2742" s="324"/>
      <c r="BX2742" s="325"/>
      <c r="BZ2742" s="326"/>
      <c r="CA2742" s="296"/>
    </row>
    <row r="2743" spans="45:79" x14ac:dyDescent="0.25">
      <c r="AS2743" s="332">
        <v>44575</v>
      </c>
      <c r="AT2743" s="2" t="s">
        <v>115</v>
      </c>
      <c r="AU2743" s="2" t="s">
        <v>134</v>
      </c>
      <c r="AV2743" s="323">
        <v>45017</v>
      </c>
      <c r="AW2743" s="323">
        <v>45107</v>
      </c>
      <c r="AX2743" s="324">
        <v>2184</v>
      </c>
      <c r="AY2743" s="325">
        <v>90.6</v>
      </c>
      <c r="AZ2743" s="274">
        <f t="shared" si="740"/>
        <v>1.0401800000000001</v>
      </c>
      <c r="BA2743" s="326">
        <f t="shared" si="744"/>
        <v>87.100309561806597</v>
      </c>
      <c r="BB2743" s="296" t="str">
        <f t="shared" si="745"/>
        <v/>
      </c>
      <c r="BC2743" t="str">
        <f t="shared" si="741"/>
        <v/>
      </c>
      <c r="BF2743" s="332">
        <v>44937</v>
      </c>
      <c r="BG2743" s="2" t="s">
        <v>115</v>
      </c>
      <c r="BH2743" s="2" t="s">
        <v>117</v>
      </c>
      <c r="BI2743" s="323">
        <v>45383</v>
      </c>
      <c r="BJ2743" s="323">
        <v>45473</v>
      </c>
      <c r="BK2743" s="324">
        <v>2184</v>
      </c>
      <c r="BL2743" s="325">
        <v>152.76</v>
      </c>
      <c r="BM2743" s="274">
        <f t="shared" si="742"/>
        <v>0.99614999999999998</v>
      </c>
      <c r="BN2743" s="326">
        <f t="shared" si="746"/>
        <v>153.3503990362897</v>
      </c>
      <c r="BO2743" s="296">
        <f t="shared" si="747"/>
        <v>153.3503990362897</v>
      </c>
      <c r="BP2743">
        <f t="shared" si="743"/>
        <v>1</v>
      </c>
      <c r="BR2743" s="332"/>
      <c r="BS2743" s="2"/>
      <c r="BT2743" s="2"/>
      <c r="BU2743" s="323"/>
      <c r="BV2743" s="323"/>
      <c r="BW2743" s="324"/>
      <c r="BX2743" s="325"/>
      <c r="BZ2743" s="326"/>
      <c r="CA2743" s="296"/>
    </row>
    <row r="2744" spans="45:79" x14ac:dyDescent="0.25">
      <c r="AS2744" s="332">
        <v>44575</v>
      </c>
      <c r="AT2744" s="2" t="s">
        <v>115</v>
      </c>
      <c r="AU2744" s="2" t="s">
        <v>137</v>
      </c>
      <c r="AV2744" s="323">
        <v>45108</v>
      </c>
      <c r="AW2744" s="323">
        <v>45199</v>
      </c>
      <c r="AX2744" s="324">
        <v>2208</v>
      </c>
      <c r="AY2744" s="325">
        <v>92.28</v>
      </c>
      <c r="AZ2744" s="274">
        <f t="shared" si="740"/>
        <v>1.0401800000000001</v>
      </c>
      <c r="BA2744" s="326">
        <f t="shared" si="744"/>
        <v>88.715414639773883</v>
      </c>
      <c r="BB2744" s="296" t="str">
        <f t="shared" si="745"/>
        <v/>
      </c>
      <c r="BC2744" t="str">
        <f t="shared" si="741"/>
        <v/>
      </c>
      <c r="BF2744" s="332">
        <v>44937</v>
      </c>
      <c r="BG2744" s="2" t="s">
        <v>115</v>
      </c>
      <c r="BH2744" s="2" t="s">
        <v>118</v>
      </c>
      <c r="BI2744" s="323">
        <v>45474</v>
      </c>
      <c r="BJ2744" s="323">
        <v>45565</v>
      </c>
      <c r="BK2744" s="324">
        <v>2208</v>
      </c>
      <c r="BL2744" s="325">
        <v>151.43</v>
      </c>
      <c r="BM2744" s="274">
        <f t="shared" si="742"/>
        <v>0.99614999999999998</v>
      </c>
      <c r="BN2744" s="326">
        <f t="shared" si="746"/>
        <v>152.01525874617278</v>
      </c>
      <c r="BO2744" s="296">
        <f t="shared" si="747"/>
        <v>152.01525874617278</v>
      </c>
      <c r="BP2744">
        <f t="shared" si="743"/>
        <v>1</v>
      </c>
      <c r="BR2744" s="332"/>
      <c r="BS2744" s="2"/>
      <c r="BT2744" s="2"/>
      <c r="BU2744" s="323"/>
      <c r="BV2744" s="323"/>
      <c r="BW2744" s="324"/>
      <c r="BX2744" s="325"/>
      <c r="BZ2744" s="326"/>
      <c r="CA2744" s="296"/>
    </row>
    <row r="2745" spans="45:79" x14ac:dyDescent="0.25">
      <c r="AS2745" s="332">
        <v>44575</v>
      </c>
      <c r="AT2745" s="2" t="s">
        <v>115</v>
      </c>
      <c r="AU2745" s="2" t="s">
        <v>116</v>
      </c>
      <c r="AV2745" s="323">
        <v>45200</v>
      </c>
      <c r="AW2745" s="323">
        <v>45291</v>
      </c>
      <c r="AX2745" s="324">
        <v>2209</v>
      </c>
      <c r="AY2745" s="325">
        <v>117.42</v>
      </c>
      <c r="AZ2745" s="274">
        <f t="shared" si="740"/>
        <v>1.0401800000000001</v>
      </c>
      <c r="BA2745" s="326">
        <f t="shared" si="744"/>
        <v>112.88430848506988</v>
      </c>
      <c r="BB2745" s="296" t="str">
        <f t="shared" si="745"/>
        <v/>
      </c>
      <c r="BC2745">
        <f t="shared" si="741"/>
        <v>1</v>
      </c>
      <c r="BF2745" s="332">
        <v>44937</v>
      </c>
      <c r="BG2745" s="2" t="s">
        <v>115</v>
      </c>
      <c r="BH2745" s="2" t="s">
        <v>140</v>
      </c>
      <c r="BI2745" s="323">
        <v>45566</v>
      </c>
      <c r="BJ2745" s="323">
        <v>45657</v>
      </c>
      <c r="BK2745" s="324">
        <v>2209</v>
      </c>
      <c r="BL2745" s="325">
        <v>196.68</v>
      </c>
      <c r="BM2745" s="274">
        <f t="shared" si="742"/>
        <v>0.99614999999999998</v>
      </c>
      <c r="BN2745" s="326">
        <f t="shared" si="746"/>
        <v>197.44014455654269</v>
      </c>
      <c r="BO2745" s="296" t="str">
        <f t="shared" si="747"/>
        <v/>
      </c>
      <c r="BP2745" t="str">
        <f t="shared" si="743"/>
        <v/>
      </c>
      <c r="BR2745" s="332"/>
      <c r="BS2745" s="2"/>
      <c r="BT2745" s="2"/>
      <c r="BU2745" s="323"/>
      <c r="BV2745" s="323"/>
      <c r="BW2745" s="324"/>
      <c r="BX2745" s="325"/>
      <c r="BZ2745" s="326"/>
      <c r="CA2745" s="296"/>
    </row>
    <row r="2746" spans="45:79" x14ac:dyDescent="0.25">
      <c r="AS2746" s="332">
        <v>44575</v>
      </c>
      <c r="AT2746" s="2" t="s">
        <v>115</v>
      </c>
      <c r="AU2746" s="2" t="s">
        <v>111</v>
      </c>
      <c r="AV2746" s="323">
        <v>45292</v>
      </c>
      <c r="AW2746" s="323">
        <v>45382</v>
      </c>
      <c r="AX2746" s="324">
        <v>2183</v>
      </c>
      <c r="AY2746" s="325">
        <v>126.82</v>
      </c>
      <c r="AZ2746" s="274">
        <f t="shared" si="740"/>
        <v>1.0401800000000001</v>
      </c>
      <c r="BA2746" s="326">
        <f t="shared" si="744"/>
        <v>121.92120594512487</v>
      </c>
      <c r="BB2746" s="296" t="str">
        <f t="shared" si="745"/>
        <v/>
      </c>
      <c r="BC2746">
        <f t="shared" si="741"/>
        <v>1</v>
      </c>
      <c r="BF2746" s="332">
        <v>44937</v>
      </c>
      <c r="BG2746" s="2" t="s">
        <v>115</v>
      </c>
      <c r="BH2746" s="2" t="s">
        <v>135</v>
      </c>
      <c r="BI2746" s="323">
        <v>45658</v>
      </c>
      <c r="BJ2746" s="323">
        <v>45747</v>
      </c>
      <c r="BK2746" s="324">
        <v>2159</v>
      </c>
      <c r="BL2746" s="325">
        <v>194.46</v>
      </c>
      <c r="BM2746" s="274">
        <f t="shared" si="742"/>
        <v>0.99614999999999998</v>
      </c>
      <c r="BN2746" s="326">
        <f t="shared" si="746"/>
        <v>195.21156452341515</v>
      </c>
      <c r="BO2746" s="296" t="str">
        <f t="shared" si="747"/>
        <v/>
      </c>
      <c r="BP2746" t="str">
        <f t="shared" si="743"/>
        <v/>
      </c>
      <c r="BR2746" s="332"/>
      <c r="BS2746" s="2"/>
      <c r="BT2746" s="2"/>
      <c r="BU2746" s="323"/>
      <c r="BV2746" s="323"/>
      <c r="BW2746" s="324"/>
      <c r="BX2746" s="325"/>
      <c r="BZ2746" s="326"/>
      <c r="CA2746" s="296"/>
    </row>
    <row r="2747" spans="45:79" x14ac:dyDescent="0.25">
      <c r="AS2747" s="332">
        <v>44575</v>
      </c>
      <c r="AT2747" s="2" t="s">
        <v>115</v>
      </c>
      <c r="AU2747" s="2" t="s">
        <v>117</v>
      </c>
      <c r="AV2747" s="323">
        <v>45383</v>
      </c>
      <c r="AW2747" s="323">
        <v>45473</v>
      </c>
      <c r="AX2747" s="324">
        <v>2184</v>
      </c>
      <c r="AY2747" s="325"/>
      <c r="AZ2747" s="274">
        <f t="shared" si="740"/>
        <v>1.0401800000000001</v>
      </c>
      <c r="BA2747" s="326" t="str">
        <f t="shared" si="744"/>
        <v/>
      </c>
      <c r="BB2747" s="296" t="str">
        <f t="shared" si="745"/>
        <v/>
      </c>
      <c r="BC2747">
        <f t="shared" si="741"/>
        <v>1</v>
      </c>
      <c r="BF2747" s="332">
        <v>44937</v>
      </c>
      <c r="BG2747" s="2" t="s">
        <v>115</v>
      </c>
      <c r="BH2747" s="2" t="s">
        <v>145</v>
      </c>
      <c r="BI2747" s="323">
        <v>45748</v>
      </c>
      <c r="BJ2747" s="323">
        <v>45838</v>
      </c>
      <c r="BK2747" s="324">
        <v>2184</v>
      </c>
      <c r="BL2747" s="325">
        <v>112.43</v>
      </c>
      <c r="BM2747" s="274">
        <f t="shared" si="742"/>
        <v>0.99614999999999998</v>
      </c>
      <c r="BN2747" s="326">
        <f t="shared" si="746"/>
        <v>112.86452843447273</v>
      </c>
      <c r="BO2747" s="296" t="str">
        <f t="shared" si="747"/>
        <v/>
      </c>
      <c r="BP2747" t="str">
        <f t="shared" si="743"/>
        <v/>
      </c>
      <c r="BR2747" s="332"/>
      <c r="BS2747" s="2"/>
      <c r="BT2747" s="2"/>
      <c r="BU2747" s="323"/>
      <c r="BV2747" s="323"/>
      <c r="BW2747" s="324"/>
      <c r="BX2747" s="325"/>
      <c r="BZ2747" s="326"/>
      <c r="CA2747" s="296"/>
    </row>
    <row r="2748" spans="45:79" x14ac:dyDescent="0.25">
      <c r="AS2748" s="332">
        <v>44575</v>
      </c>
      <c r="AT2748" s="2" t="s">
        <v>115</v>
      </c>
      <c r="AU2748" s="2" t="s">
        <v>118</v>
      </c>
      <c r="AV2748" s="323">
        <v>45474</v>
      </c>
      <c r="AW2748" s="323">
        <v>45565</v>
      </c>
      <c r="AX2748" s="324">
        <v>2208</v>
      </c>
      <c r="AY2748" s="325"/>
      <c r="AZ2748" s="274">
        <f t="shared" si="740"/>
        <v>1.0401800000000001</v>
      </c>
      <c r="BA2748" s="326" t="str">
        <f t="shared" si="744"/>
        <v/>
      </c>
      <c r="BB2748" s="296" t="str">
        <f t="shared" si="745"/>
        <v/>
      </c>
      <c r="BC2748">
        <f t="shared" si="741"/>
        <v>1</v>
      </c>
      <c r="BF2748" s="332">
        <v>44937</v>
      </c>
      <c r="BG2748" s="2" t="s">
        <v>115</v>
      </c>
      <c r="BH2748" s="2" t="s">
        <v>148</v>
      </c>
      <c r="BI2748" s="323">
        <v>45839</v>
      </c>
      <c r="BJ2748" s="323">
        <v>45930</v>
      </c>
      <c r="BK2748" s="324">
        <v>2208</v>
      </c>
      <c r="BL2748" s="325">
        <v>110.13</v>
      </c>
      <c r="BM2748" s="274">
        <f t="shared" si="742"/>
        <v>0.99614999999999998</v>
      </c>
      <c r="BN2748" s="326">
        <f t="shared" si="746"/>
        <v>110.5556392109622</v>
      </c>
      <c r="BO2748" s="296" t="str">
        <f t="shared" si="747"/>
        <v/>
      </c>
      <c r="BP2748" t="str">
        <f t="shared" si="743"/>
        <v/>
      </c>
      <c r="BR2748" s="332"/>
      <c r="BS2748" s="2"/>
      <c r="BT2748" s="2"/>
      <c r="BU2748" s="323"/>
      <c r="BV2748" s="323"/>
      <c r="BW2748" s="324"/>
      <c r="BX2748" s="325"/>
      <c r="BZ2748" s="326"/>
      <c r="CA2748" s="296"/>
    </row>
    <row r="2749" spans="45:79" x14ac:dyDescent="0.25">
      <c r="AS2749" s="332">
        <v>44575</v>
      </c>
      <c r="AT2749" s="2" t="s">
        <v>115</v>
      </c>
      <c r="AU2749" s="2" t="s">
        <v>140</v>
      </c>
      <c r="AV2749" s="323">
        <v>45566</v>
      </c>
      <c r="AW2749" s="323">
        <v>45657</v>
      </c>
      <c r="AX2749" s="324">
        <v>2209</v>
      </c>
      <c r="AY2749" s="325"/>
      <c r="AZ2749" s="274">
        <f t="shared" si="740"/>
        <v>1.0401800000000001</v>
      </c>
      <c r="BA2749" s="326" t="str">
        <f t="shared" si="744"/>
        <v/>
      </c>
      <c r="BB2749" s="296" t="str">
        <f t="shared" si="745"/>
        <v/>
      </c>
      <c r="BC2749" t="str">
        <f t="shared" si="741"/>
        <v/>
      </c>
      <c r="BF2749" s="332">
        <v>44937</v>
      </c>
      <c r="BG2749" s="2" t="s">
        <v>115</v>
      </c>
      <c r="BH2749" s="2" t="s">
        <v>152</v>
      </c>
      <c r="BI2749" s="323">
        <v>45931</v>
      </c>
      <c r="BJ2749" s="323">
        <v>46022</v>
      </c>
      <c r="BK2749" s="324">
        <v>2209</v>
      </c>
      <c r="BL2749" s="325">
        <v>150.5</v>
      </c>
      <c r="BM2749" s="274">
        <f t="shared" si="742"/>
        <v>0.99614999999999998</v>
      </c>
      <c r="BN2749" s="326">
        <f t="shared" si="746"/>
        <v>151.08166440797069</v>
      </c>
      <c r="BO2749" s="296" t="str">
        <f t="shared" si="747"/>
        <v/>
      </c>
      <c r="BP2749" t="str">
        <f t="shared" si="743"/>
        <v/>
      </c>
      <c r="BR2749" s="332"/>
      <c r="BS2749" s="2"/>
      <c r="BT2749" s="2"/>
      <c r="BU2749" s="323"/>
      <c r="BV2749" s="323"/>
      <c r="BW2749" s="324"/>
      <c r="BX2749" s="325"/>
      <c r="BZ2749" s="326"/>
      <c r="CA2749" s="296"/>
    </row>
    <row r="2750" spans="45:79" x14ac:dyDescent="0.25">
      <c r="AS2750" s="332">
        <v>44574</v>
      </c>
      <c r="AT2750" s="2" t="s">
        <v>115</v>
      </c>
      <c r="AU2750" s="2" t="s">
        <v>201</v>
      </c>
      <c r="AV2750" s="323">
        <v>44652</v>
      </c>
      <c r="AW2750" s="323">
        <v>44742</v>
      </c>
      <c r="AX2750" s="324">
        <v>2184</v>
      </c>
      <c r="AY2750" s="325">
        <v>148.80000000000001</v>
      </c>
      <c r="AZ2750" s="274">
        <f t="shared" si="740"/>
        <v>1.0401800000000001</v>
      </c>
      <c r="BA2750" s="326">
        <f t="shared" si="744"/>
        <v>143.05216404853005</v>
      </c>
      <c r="BB2750" s="296" t="str">
        <f t="shared" si="745"/>
        <v/>
      </c>
      <c r="BC2750" t="str">
        <f t="shared" si="741"/>
        <v/>
      </c>
      <c r="BF2750" s="332">
        <v>44936</v>
      </c>
      <c r="BG2750" s="2" t="s">
        <v>115</v>
      </c>
      <c r="BH2750" s="2" t="s">
        <v>134</v>
      </c>
      <c r="BI2750" s="323">
        <v>45017</v>
      </c>
      <c r="BJ2750" s="323">
        <v>45107</v>
      </c>
      <c r="BK2750" s="324">
        <v>2184</v>
      </c>
      <c r="BL2750" s="325">
        <v>165.78</v>
      </c>
      <c r="BM2750" s="274">
        <f t="shared" si="742"/>
        <v>0.99614999999999998</v>
      </c>
      <c r="BN2750" s="326">
        <f t="shared" si="746"/>
        <v>166.42071977111883</v>
      </c>
      <c r="BO2750" s="296" t="str">
        <f t="shared" si="747"/>
        <v/>
      </c>
      <c r="BP2750" t="str">
        <f t="shared" si="743"/>
        <v/>
      </c>
      <c r="BR2750" s="332"/>
      <c r="BS2750" s="2"/>
      <c r="BT2750" s="2"/>
      <c r="BU2750" s="323"/>
      <c r="BV2750" s="323"/>
      <c r="BW2750" s="324"/>
      <c r="BX2750" s="325"/>
      <c r="BZ2750" s="326"/>
      <c r="CA2750" s="296"/>
    </row>
    <row r="2751" spans="45:79" x14ac:dyDescent="0.25">
      <c r="AS2751" s="332">
        <v>44574</v>
      </c>
      <c r="AT2751" s="2" t="s">
        <v>115</v>
      </c>
      <c r="AU2751" s="2" t="s">
        <v>200</v>
      </c>
      <c r="AV2751" s="323">
        <v>44743</v>
      </c>
      <c r="AW2751" s="323">
        <v>44834</v>
      </c>
      <c r="AX2751" s="324">
        <v>2208</v>
      </c>
      <c r="AY2751" s="325">
        <v>154.03</v>
      </c>
      <c r="AZ2751" s="274">
        <f t="shared" si="740"/>
        <v>1.0401800000000001</v>
      </c>
      <c r="BA2751" s="326">
        <f t="shared" si="744"/>
        <v>148.08013997577342</v>
      </c>
      <c r="BB2751" s="296" t="str">
        <f t="shared" si="745"/>
        <v/>
      </c>
      <c r="BC2751" t="str">
        <f t="shared" si="741"/>
        <v/>
      </c>
      <c r="BF2751" s="332">
        <v>44936</v>
      </c>
      <c r="BG2751" s="2" t="s">
        <v>115</v>
      </c>
      <c r="BH2751" s="2" t="s">
        <v>137</v>
      </c>
      <c r="BI2751" s="323">
        <v>45108</v>
      </c>
      <c r="BJ2751" s="323">
        <v>45199</v>
      </c>
      <c r="BK2751" s="324">
        <v>2208</v>
      </c>
      <c r="BL2751" s="325">
        <v>193.72</v>
      </c>
      <c r="BM2751" s="274">
        <f t="shared" si="742"/>
        <v>0.99614999999999998</v>
      </c>
      <c r="BN2751" s="326">
        <f t="shared" si="746"/>
        <v>194.46870451237263</v>
      </c>
      <c r="BO2751" s="296" t="str">
        <f t="shared" si="747"/>
        <v/>
      </c>
      <c r="BP2751" t="str">
        <f t="shared" si="743"/>
        <v/>
      </c>
      <c r="BR2751" s="332"/>
      <c r="BS2751" s="2"/>
      <c r="BT2751" s="2"/>
      <c r="BU2751" s="323"/>
      <c r="BV2751" s="323"/>
      <c r="BW2751" s="324"/>
      <c r="BX2751" s="325"/>
      <c r="BZ2751" s="326"/>
      <c r="CA2751" s="296"/>
    </row>
    <row r="2752" spans="45:79" x14ac:dyDescent="0.25">
      <c r="AS2752" s="332">
        <v>44574</v>
      </c>
      <c r="AT2752" s="2" t="s">
        <v>115</v>
      </c>
      <c r="AU2752" s="2" t="s">
        <v>186</v>
      </c>
      <c r="AV2752" s="323">
        <v>44835</v>
      </c>
      <c r="AW2752" s="323">
        <v>44926</v>
      </c>
      <c r="AX2752" s="324">
        <v>2209</v>
      </c>
      <c r="AY2752" s="325">
        <v>165.73</v>
      </c>
      <c r="AZ2752" s="274">
        <f t="shared" si="740"/>
        <v>1.0401800000000001</v>
      </c>
      <c r="BA2752" s="326">
        <f t="shared" si="744"/>
        <v>159.32819319733122</v>
      </c>
      <c r="BB2752" s="296" t="str">
        <f t="shared" si="745"/>
        <v/>
      </c>
      <c r="BC2752" t="str">
        <f t="shared" si="741"/>
        <v/>
      </c>
      <c r="BF2752" s="332">
        <v>44936</v>
      </c>
      <c r="BG2752" s="2" t="s">
        <v>115</v>
      </c>
      <c r="BH2752" s="2" t="s">
        <v>116</v>
      </c>
      <c r="BI2752" s="323">
        <v>45200</v>
      </c>
      <c r="BJ2752" s="323">
        <v>45291</v>
      </c>
      <c r="BK2752" s="324">
        <v>2209</v>
      </c>
      <c r="BL2752" s="325">
        <v>237.8</v>
      </c>
      <c r="BM2752" s="274">
        <f t="shared" si="742"/>
        <v>0.99614999999999998</v>
      </c>
      <c r="BN2752" s="326">
        <f t="shared" si="746"/>
        <v>238.71906841339157</v>
      </c>
      <c r="BO2752" s="296">
        <f t="shared" si="747"/>
        <v>238.71906841339157</v>
      </c>
      <c r="BP2752">
        <f t="shared" si="743"/>
        <v>1</v>
      </c>
      <c r="BR2752" s="332"/>
      <c r="BS2752" s="2"/>
      <c r="BT2752" s="2"/>
      <c r="BU2752" s="323"/>
      <c r="BV2752" s="323"/>
      <c r="BW2752" s="324"/>
      <c r="BX2752" s="325"/>
      <c r="BZ2752" s="326"/>
      <c r="CA2752" s="296"/>
    </row>
    <row r="2753" spans="45:79" x14ac:dyDescent="0.25">
      <c r="AS2753" s="332">
        <v>44574</v>
      </c>
      <c r="AT2753" s="2" t="s">
        <v>115</v>
      </c>
      <c r="AU2753" s="2" t="s">
        <v>110</v>
      </c>
      <c r="AV2753" s="323">
        <v>44927</v>
      </c>
      <c r="AW2753" s="323">
        <v>45016</v>
      </c>
      <c r="AX2753" s="324">
        <v>2159</v>
      </c>
      <c r="AY2753" s="325">
        <v>162.5</v>
      </c>
      <c r="AZ2753" s="274">
        <f t="shared" si="740"/>
        <v>1.0401800000000001</v>
      </c>
      <c r="BA2753" s="326">
        <f t="shared" si="744"/>
        <v>156.22296141052507</v>
      </c>
      <c r="BB2753" s="296" t="str">
        <f t="shared" si="745"/>
        <v/>
      </c>
      <c r="BC2753" t="str">
        <f t="shared" si="741"/>
        <v/>
      </c>
      <c r="BF2753" s="332">
        <v>44936</v>
      </c>
      <c r="BG2753" s="2" t="s">
        <v>115</v>
      </c>
      <c r="BH2753" s="2" t="s">
        <v>111</v>
      </c>
      <c r="BI2753" s="323">
        <v>45292</v>
      </c>
      <c r="BJ2753" s="323">
        <v>45382</v>
      </c>
      <c r="BK2753" s="324">
        <v>2183</v>
      </c>
      <c r="BL2753" s="325">
        <v>235.01</v>
      </c>
      <c r="BM2753" s="274">
        <f t="shared" si="742"/>
        <v>0.99614999999999998</v>
      </c>
      <c r="BN2753" s="326">
        <f t="shared" si="746"/>
        <v>235.91828539878532</v>
      </c>
      <c r="BO2753" s="296">
        <f t="shared" si="747"/>
        <v>235.91828539878532</v>
      </c>
      <c r="BP2753">
        <f t="shared" si="743"/>
        <v>1</v>
      </c>
      <c r="BR2753" s="332"/>
      <c r="BS2753" s="2"/>
      <c r="BT2753" s="2"/>
      <c r="BU2753" s="323"/>
      <c r="BV2753" s="323"/>
      <c r="BW2753" s="324"/>
      <c r="BX2753" s="325"/>
      <c r="BZ2753" s="326"/>
      <c r="CA2753" s="296"/>
    </row>
    <row r="2754" spans="45:79" x14ac:dyDescent="0.25">
      <c r="AS2754" s="332">
        <v>44574</v>
      </c>
      <c r="AT2754" s="2" t="s">
        <v>115</v>
      </c>
      <c r="AU2754" s="2" t="s">
        <v>134</v>
      </c>
      <c r="AV2754" s="323">
        <v>45017</v>
      </c>
      <c r="AW2754" s="323">
        <v>45107</v>
      </c>
      <c r="AX2754" s="324">
        <v>2184</v>
      </c>
      <c r="AY2754" s="325">
        <v>88.54</v>
      </c>
      <c r="AZ2754" s="274">
        <f t="shared" si="740"/>
        <v>1.0401800000000001</v>
      </c>
      <c r="BA2754" s="326">
        <f t="shared" si="744"/>
        <v>85.119883097156261</v>
      </c>
      <c r="BB2754" s="296" t="str">
        <f t="shared" si="745"/>
        <v/>
      </c>
      <c r="BC2754" t="str">
        <f t="shared" si="741"/>
        <v/>
      </c>
      <c r="BF2754" s="332">
        <v>44936</v>
      </c>
      <c r="BG2754" s="2" t="s">
        <v>115</v>
      </c>
      <c r="BH2754" s="2" t="s">
        <v>117</v>
      </c>
      <c r="BI2754" s="323">
        <v>45383</v>
      </c>
      <c r="BJ2754" s="323">
        <v>45473</v>
      </c>
      <c r="BK2754" s="324">
        <v>2184</v>
      </c>
      <c r="BL2754" s="325">
        <v>163.56</v>
      </c>
      <c r="BM2754" s="274">
        <f t="shared" si="742"/>
        <v>0.99614999999999998</v>
      </c>
      <c r="BN2754" s="326">
        <f t="shared" si="746"/>
        <v>164.19213973799128</v>
      </c>
      <c r="BO2754" s="296">
        <f t="shared" si="747"/>
        <v>164.19213973799128</v>
      </c>
      <c r="BP2754">
        <f t="shared" si="743"/>
        <v>1</v>
      </c>
      <c r="BR2754" s="332"/>
      <c r="BS2754" s="2"/>
      <c r="BT2754" s="2"/>
      <c r="BU2754" s="323"/>
      <c r="BV2754" s="323"/>
      <c r="BW2754" s="324"/>
      <c r="BX2754" s="325"/>
      <c r="BZ2754" s="326"/>
      <c r="CA2754" s="296"/>
    </row>
    <row r="2755" spans="45:79" x14ac:dyDescent="0.25">
      <c r="AS2755" s="332">
        <v>44574</v>
      </c>
      <c r="AT2755" s="2" t="s">
        <v>115</v>
      </c>
      <c r="AU2755" s="2" t="s">
        <v>137</v>
      </c>
      <c r="AV2755" s="323">
        <v>45108</v>
      </c>
      <c r="AW2755" s="323">
        <v>45199</v>
      </c>
      <c r="AX2755" s="324">
        <v>2208</v>
      </c>
      <c r="AY2755" s="325">
        <v>90.17</v>
      </c>
      <c r="AZ2755" s="274">
        <f t="shared" si="740"/>
        <v>1.0401800000000001</v>
      </c>
      <c r="BA2755" s="326">
        <f t="shared" si="744"/>
        <v>86.686919571612592</v>
      </c>
      <c r="BB2755" s="296" t="str">
        <f t="shared" si="745"/>
        <v/>
      </c>
      <c r="BC2755" t="str">
        <f t="shared" si="741"/>
        <v/>
      </c>
      <c r="BF2755" s="332">
        <v>44936</v>
      </c>
      <c r="BG2755" s="2" t="s">
        <v>115</v>
      </c>
      <c r="BH2755" s="2" t="s">
        <v>118</v>
      </c>
      <c r="BI2755" s="323">
        <v>45474</v>
      </c>
      <c r="BJ2755" s="323">
        <v>45565</v>
      </c>
      <c r="BK2755" s="324">
        <v>2208</v>
      </c>
      <c r="BL2755" s="325">
        <v>162.55000000000001</v>
      </c>
      <c r="BM2755" s="274">
        <f t="shared" si="742"/>
        <v>0.99614999999999998</v>
      </c>
      <c r="BN2755" s="326">
        <f t="shared" si="746"/>
        <v>163.17823620940624</v>
      </c>
      <c r="BO2755" s="296">
        <f t="shared" si="747"/>
        <v>163.17823620940624</v>
      </c>
      <c r="BP2755">
        <f t="shared" si="743"/>
        <v>1</v>
      </c>
      <c r="BR2755" s="332"/>
      <c r="BS2755" s="2"/>
      <c r="BT2755" s="2"/>
      <c r="BU2755" s="323"/>
      <c r="BV2755" s="323"/>
      <c r="BW2755" s="324"/>
      <c r="BX2755" s="325"/>
      <c r="BZ2755" s="326"/>
      <c r="CA2755" s="296"/>
    </row>
    <row r="2756" spans="45:79" x14ac:dyDescent="0.25">
      <c r="AS2756" s="332">
        <v>44574</v>
      </c>
      <c r="AT2756" s="2" t="s">
        <v>115</v>
      </c>
      <c r="AU2756" s="2" t="s">
        <v>116</v>
      </c>
      <c r="AV2756" s="323">
        <v>45200</v>
      </c>
      <c r="AW2756" s="323">
        <v>45291</v>
      </c>
      <c r="AX2756" s="324">
        <v>2209</v>
      </c>
      <c r="AY2756" s="325">
        <v>113.98</v>
      </c>
      <c r="AZ2756" s="274">
        <f t="shared" si="740"/>
        <v>1.0401800000000001</v>
      </c>
      <c r="BA2756" s="326">
        <f t="shared" si="744"/>
        <v>109.57718856351785</v>
      </c>
      <c r="BB2756" s="296" t="str">
        <f t="shared" si="745"/>
        <v/>
      </c>
      <c r="BC2756">
        <f t="shared" si="741"/>
        <v>1</v>
      </c>
      <c r="BF2756" s="332">
        <v>44936</v>
      </c>
      <c r="BG2756" s="2" t="s">
        <v>115</v>
      </c>
      <c r="BH2756" s="2" t="s">
        <v>140</v>
      </c>
      <c r="BI2756" s="323">
        <v>45566</v>
      </c>
      <c r="BJ2756" s="323">
        <v>45657</v>
      </c>
      <c r="BK2756" s="324">
        <v>2209</v>
      </c>
      <c r="BL2756" s="325">
        <v>214.85</v>
      </c>
      <c r="BM2756" s="274">
        <f t="shared" si="742"/>
        <v>0.99614999999999998</v>
      </c>
      <c r="BN2756" s="326">
        <f t="shared" si="746"/>
        <v>215.68036942227576</v>
      </c>
      <c r="BO2756" s="296" t="str">
        <f t="shared" si="747"/>
        <v/>
      </c>
      <c r="BP2756" t="str">
        <f t="shared" si="743"/>
        <v/>
      </c>
      <c r="BR2756" s="332"/>
      <c r="BS2756" s="2"/>
      <c r="BT2756" s="2"/>
      <c r="BU2756" s="323"/>
      <c r="BV2756" s="323"/>
      <c r="BW2756" s="324"/>
      <c r="BX2756" s="325"/>
      <c r="BZ2756" s="326"/>
      <c r="CA2756" s="296"/>
    </row>
    <row r="2757" spans="45:79" x14ac:dyDescent="0.25">
      <c r="AS2757" s="332">
        <v>44574</v>
      </c>
      <c r="AT2757" s="2" t="s">
        <v>115</v>
      </c>
      <c r="AU2757" s="2" t="s">
        <v>111</v>
      </c>
      <c r="AV2757" s="323">
        <v>45292</v>
      </c>
      <c r="AW2757" s="323">
        <v>45382</v>
      </c>
      <c r="AX2757" s="324">
        <v>2183</v>
      </c>
      <c r="AY2757" s="325">
        <v>120.59</v>
      </c>
      <c r="AZ2757" s="274">
        <f t="shared" si="740"/>
        <v>1.0401800000000001</v>
      </c>
      <c r="BA2757" s="326">
        <f t="shared" si="744"/>
        <v>115.93185794766289</v>
      </c>
      <c r="BB2757" s="296" t="str">
        <f t="shared" si="745"/>
        <v/>
      </c>
      <c r="BC2757">
        <f t="shared" si="741"/>
        <v>1</v>
      </c>
      <c r="BF2757" s="332">
        <v>44936</v>
      </c>
      <c r="BG2757" s="2" t="s">
        <v>115</v>
      </c>
      <c r="BH2757" s="2" t="s">
        <v>135</v>
      </c>
      <c r="BI2757" s="323">
        <v>45658</v>
      </c>
      <c r="BJ2757" s="323">
        <v>45747</v>
      </c>
      <c r="BK2757" s="324">
        <v>2159</v>
      </c>
      <c r="BL2757" s="325">
        <v>204.59</v>
      </c>
      <c r="BM2757" s="274">
        <f t="shared" si="742"/>
        <v>0.99614999999999998</v>
      </c>
      <c r="BN2757" s="326">
        <f t="shared" si="746"/>
        <v>205.38071575565931</v>
      </c>
      <c r="BO2757" s="296" t="str">
        <f t="shared" si="747"/>
        <v/>
      </c>
      <c r="BP2757" t="str">
        <f t="shared" si="743"/>
        <v/>
      </c>
      <c r="BR2757" s="332"/>
      <c r="BS2757" s="2"/>
      <c r="BT2757" s="2"/>
      <c r="BU2757" s="323"/>
      <c r="BV2757" s="323"/>
      <c r="BW2757" s="324"/>
      <c r="BX2757" s="325"/>
      <c r="BZ2757" s="326"/>
      <c r="CA2757" s="296"/>
    </row>
    <row r="2758" spans="45:79" x14ac:dyDescent="0.25">
      <c r="AS2758" s="332">
        <v>44574</v>
      </c>
      <c r="AT2758" s="2" t="s">
        <v>115</v>
      </c>
      <c r="AU2758" s="2" t="s">
        <v>117</v>
      </c>
      <c r="AV2758" s="323">
        <v>45383</v>
      </c>
      <c r="AW2758" s="323">
        <v>45473</v>
      </c>
      <c r="AX2758" s="324">
        <v>2184</v>
      </c>
      <c r="AY2758" s="325"/>
      <c r="AZ2758" s="274">
        <f t="shared" si="740"/>
        <v>1.0401800000000001</v>
      </c>
      <c r="BA2758" s="326" t="str">
        <f t="shared" si="744"/>
        <v/>
      </c>
      <c r="BB2758" s="296" t="str">
        <f t="shared" si="745"/>
        <v/>
      </c>
      <c r="BC2758">
        <f t="shared" si="741"/>
        <v>1</v>
      </c>
      <c r="BF2758" s="332">
        <v>44936</v>
      </c>
      <c r="BG2758" s="2" t="s">
        <v>115</v>
      </c>
      <c r="BH2758" s="2" t="s">
        <v>145</v>
      </c>
      <c r="BI2758" s="323">
        <v>45748</v>
      </c>
      <c r="BJ2758" s="323">
        <v>45838</v>
      </c>
      <c r="BK2758" s="324">
        <v>2184</v>
      </c>
      <c r="BL2758" s="325">
        <v>114.69</v>
      </c>
      <c r="BM2758" s="274">
        <f t="shared" si="742"/>
        <v>0.99614999999999998</v>
      </c>
      <c r="BN2758" s="326">
        <f t="shared" si="746"/>
        <v>115.13326306279176</v>
      </c>
      <c r="BO2758" s="296" t="str">
        <f t="shared" si="747"/>
        <v/>
      </c>
      <c r="BP2758" t="str">
        <f t="shared" si="743"/>
        <v/>
      </c>
      <c r="BR2758" s="332"/>
      <c r="BS2758" s="2"/>
      <c r="BT2758" s="2"/>
      <c r="BU2758" s="323"/>
      <c r="BV2758" s="323"/>
      <c r="BW2758" s="324"/>
      <c r="BX2758" s="325"/>
      <c r="BZ2758" s="326"/>
      <c r="CA2758" s="296"/>
    </row>
    <row r="2759" spans="45:79" x14ac:dyDescent="0.25">
      <c r="AS2759" s="332">
        <v>44574</v>
      </c>
      <c r="AT2759" s="2" t="s">
        <v>115</v>
      </c>
      <c r="AU2759" s="2" t="s">
        <v>118</v>
      </c>
      <c r="AV2759" s="323">
        <v>45474</v>
      </c>
      <c r="AW2759" s="323">
        <v>45565</v>
      </c>
      <c r="AX2759" s="324">
        <v>2208</v>
      </c>
      <c r="AY2759" s="325"/>
      <c r="AZ2759" s="274">
        <f t="shared" si="740"/>
        <v>1.0401800000000001</v>
      </c>
      <c r="BA2759" s="326" t="str">
        <f t="shared" si="744"/>
        <v/>
      </c>
      <c r="BB2759" s="296" t="str">
        <f t="shared" si="745"/>
        <v/>
      </c>
      <c r="BC2759">
        <f t="shared" si="741"/>
        <v>1</v>
      </c>
      <c r="BF2759" s="332">
        <v>44936</v>
      </c>
      <c r="BG2759" s="2" t="s">
        <v>115</v>
      </c>
      <c r="BH2759" s="2" t="s">
        <v>148</v>
      </c>
      <c r="BI2759" s="323">
        <v>45839</v>
      </c>
      <c r="BJ2759" s="323">
        <v>45930</v>
      </c>
      <c r="BK2759" s="324">
        <v>2208</v>
      </c>
      <c r="BL2759" s="325">
        <v>113.4</v>
      </c>
      <c r="BM2759" s="274">
        <f t="shared" si="742"/>
        <v>0.99614999999999998</v>
      </c>
      <c r="BN2759" s="326">
        <f t="shared" si="746"/>
        <v>113.8382773678663</v>
      </c>
      <c r="BO2759" s="296" t="str">
        <f t="shared" si="747"/>
        <v/>
      </c>
      <c r="BP2759" t="str">
        <f t="shared" si="743"/>
        <v/>
      </c>
      <c r="BR2759" s="332"/>
      <c r="BS2759" s="2"/>
      <c r="BT2759" s="2"/>
      <c r="BU2759" s="323"/>
      <c r="BV2759" s="323"/>
      <c r="BW2759" s="324"/>
      <c r="BX2759" s="325"/>
      <c r="BZ2759" s="326"/>
      <c r="CA2759" s="296"/>
    </row>
    <row r="2760" spans="45:79" x14ac:dyDescent="0.25">
      <c r="AS2760" s="332">
        <v>44574</v>
      </c>
      <c r="AT2760" s="2" t="s">
        <v>115</v>
      </c>
      <c r="AU2760" s="2" t="s">
        <v>140</v>
      </c>
      <c r="AV2760" s="323">
        <v>45566</v>
      </c>
      <c r="AW2760" s="323">
        <v>45657</v>
      </c>
      <c r="AX2760" s="324">
        <v>2209</v>
      </c>
      <c r="AY2760" s="325"/>
      <c r="AZ2760" s="274">
        <f t="shared" si="740"/>
        <v>1.0401800000000001</v>
      </c>
      <c r="BA2760" s="326" t="str">
        <f t="shared" si="744"/>
        <v/>
      </c>
      <c r="BB2760" s="296" t="str">
        <f t="shared" si="745"/>
        <v/>
      </c>
      <c r="BC2760" t="str">
        <f t="shared" si="741"/>
        <v/>
      </c>
      <c r="BF2760" s="332">
        <v>44936</v>
      </c>
      <c r="BG2760" s="2" t="s">
        <v>115</v>
      </c>
      <c r="BH2760" s="2" t="s">
        <v>152</v>
      </c>
      <c r="BI2760" s="323">
        <v>45931</v>
      </c>
      <c r="BJ2760" s="323">
        <v>46022</v>
      </c>
      <c r="BK2760" s="324">
        <v>2209</v>
      </c>
      <c r="BL2760" s="325">
        <v>154.94</v>
      </c>
      <c r="BM2760" s="274">
        <f t="shared" si="742"/>
        <v>0.99614999999999998</v>
      </c>
      <c r="BN2760" s="326">
        <f t="shared" si="746"/>
        <v>155.53882447422578</v>
      </c>
      <c r="BO2760" s="296" t="str">
        <f t="shared" si="747"/>
        <v/>
      </c>
      <c r="BP2760" t="str">
        <f t="shared" si="743"/>
        <v/>
      </c>
      <c r="BR2760" s="332"/>
      <c r="BS2760" s="2"/>
      <c r="BT2760" s="2"/>
      <c r="BU2760" s="323"/>
      <c r="BV2760" s="323"/>
      <c r="BW2760" s="324"/>
      <c r="BX2760" s="325"/>
      <c r="BZ2760" s="326"/>
      <c r="CA2760" s="296"/>
    </row>
    <row r="2761" spans="45:79" x14ac:dyDescent="0.25">
      <c r="AS2761" s="332">
        <v>44573</v>
      </c>
      <c r="AT2761" s="2" t="s">
        <v>115</v>
      </c>
      <c r="AU2761" s="2" t="s">
        <v>201</v>
      </c>
      <c r="AV2761" s="323">
        <v>44652</v>
      </c>
      <c r="AW2761" s="323">
        <v>44742</v>
      </c>
      <c r="AX2761" s="324">
        <v>2184</v>
      </c>
      <c r="AY2761" s="325">
        <v>156.82</v>
      </c>
      <c r="AZ2761" s="274">
        <f t="shared" si="740"/>
        <v>1.0401800000000001</v>
      </c>
      <c r="BA2761" s="326">
        <f t="shared" si="744"/>
        <v>150.76236805168335</v>
      </c>
      <c r="BB2761" s="296" t="str">
        <f t="shared" si="745"/>
        <v/>
      </c>
      <c r="BC2761" t="str">
        <f t="shared" si="741"/>
        <v/>
      </c>
      <c r="BF2761" s="332">
        <v>44935</v>
      </c>
      <c r="BG2761" s="2" t="s">
        <v>115</v>
      </c>
      <c r="BH2761" s="2" t="s">
        <v>134</v>
      </c>
      <c r="BI2761" s="323">
        <v>45017</v>
      </c>
      <c r="BJ2761" s="323">
        <v>45107</v>
      </c>
      <c r="BK2761" s="324">
        <v>2184</v>
      </c>
      <c r="BL2761" s="325">
        <v>176.06</v>
      </c>
      <c r="BM2761" s="274">
        <f t="shared" si="742"/>
        <v>0.99614999999999998</v>
      </c>
      <c r="BN2761" s="326">
        <f t="shared" si="746"/>
        <v>176.74045073533102</v>
      </c>
      <c r="BO2761" s="296" t="str">
        <f t="shared" si="747"/>
        <v/>
      </c>
      <c r="BP2761" t="str">
        <f t="shared" si="743"/>
        <v/>
      </c>
      <c r="BR2761" s="332"/>
      <c r="BS2761" s="2"/>
      <c r="BT2761" s="2"/>
      <c r="BU2761" s="323"/>
      <c r="BV2761" s="323"/>
      <c r="BW2761" s="324"/>
      <c r="BX2761" s="325"/>
      <c r="BZ2761" s="326"/>
      <c r="CA2761" s="296"/>
    </row>
    <row r="2762" spans="45:79" x14ac:dyDescent="0.25">
      <c r="AS2762" s="332">
        <v>44573</v>
      </c>
      <c r="AT2762" s="2" t="s">
        <v>115</v>
      </c>
      <c r="AU2762" s="2" t="s">
        <v>200</v>
      </c>
      <c r="AV2762" s="323">
        <v>44743</v>
      </c>
      <c r="AW2762" s="323">
        <v>44834</v>
      </c>
      <c r="AX2762" s="324">
        <v>2208</v>
      </c>
      <c r="AY2762" s="325">
        <v>162.25</v>
      </c>
      <c r="AZ2762" s="274">
        <f t="shared" si="740"/>
        <v>1.0401800000000001</v>
      </c>
      <c r="BA2762" s="326">
        <f t="shared" si="744"/>
        <v>155.98261839297044</v>
      </c>
      <c r="BB2762" s="296" t="str">
        <f t="shared" si="745"/>
        <v/>
      </c>
      <c r="BC2762" t="str">
        <f t="shared" si="741"/>
        <v/>
      </c>
      <c r="BF2762" s="332">
        <v>44935</v>
      </c>
      <c r="BG2762" s="2" t="s">
        <v>115</v>
      </c>
      <c r="BH2762" s="2" t="s">
        <v>137</v>
      </c>
      <c r="BI2762" s="323">
        <v>45108</v>
      </c>
      <c r="BJ2762" s="323">
        <v>45199</v>
      </c>
      <c r="BK2762" s="324">
        <v>2208</v>
      </c>
      <c r="BL2762" s="325">
        <v>203.1</v>
      </c>
      <c r="BM2762" s="274">
        <f t="shared" si="742"/>
        <v>0.99614999999999998</v>
      </c>
      <c r="BN2762" s="326">
        <f t="shared" si="746"/>
        <v>203.88495708477637</v>
      </c>
      <c r="BO2762" s="296" t="str">
        <f t="shared" si="747"/>
        <v/>
      </c>
      <c r="BP2762" t="str">
        <f t="shared" si="743"/>
        <v/>
      </c>
      <c r="BR2762" s="332"/>
      <c r="BS2762" s="2"/>
      <c r="BT2762" s="2"/>
      <c r="BU2762" s="323"/>
      <c r="BV2762" s="323"/>
      <c r="BW2762" s="324"/>
      <c r="BX2762" s="325"/>
      <c r="BZ2762" s="326"/>
      <c r="CA2762" s="296"/>
    </row>
    <row r="2763" spans="45:79" x14ac:dyDescent="0.25">
      <c r="AS2763" s="332">
        <v>44573</v>
      </c>
      <c r="AT2763" s="2" t="s">
        <v>115</v>
      </c>
      <c r="AU2763" s="2" t="s">
        <v>186</v>
      </c>
      <c r="AV2763" s="323">
        <v>44835</v>
      </c>
      <c r="AW2763" s="323">
        <v>44926</v>
      </c>
      <c r="AX2763" s="324">
        <v>2209</v>
      </c>
      <c r="AY2763" s="325">
        <v>178</v>
      </c>
      <c r="AZ2763" s="274">
        <f t="shared" si="740"/>
        <v>1.0401800000000001</v>
      </c>
      <c r="BA2763" s="326">
        <f t="shared" si="744"/>
        <v>171.12422849891362</v>
      </c>
      <c r="BB2763" s="296" t="str">
        <f t="shared" si="745"/>
        <v/>
      </c>
      <c r="BC2763" t="str">
        <f t="shared" si="741"/>
        <v/>
      </c>
      <c r="BF2763" s="332">
        <v>44935</v>
      </c>
      <c r="BG2763" s="2" t="s">
        <v>115</v>
      </c>
      <c r="BH2763" s="2" t="s">
        <v>116</v>
      </c>
      <c r="BI2763" s="323">
        <v>45200</v>
      </c>
      <c r="BJ2763" s="323">
        <v>45291</v>
      </c>
      <c r="BK2763" s="324">
        <v>2209</v>
      </c>
      <c r="BL2763" s="325">
        <v>244.27</v>
      </c>
      <c r="BM2763" s="274">
        <f t="shared" si="742"/>
        <v>0.99614999999999998</v>
      </c>
      <c r="BN2763" s="326">
        <f t="shared" si="746"/>
        <v>245.21407418561463</v>
      </c>
      <c r="BO2763" s="296">
        <f t="shared" si="747"/>
        <v>245.21407418561463</v>
      </c>
      <c r="BP2763">
        <f t="shared" si="743"/>
        <v>1</v>
      </c>
      <c r="BR2763" s="332"/>
      <c r="BS2763" s="2"/>
      <c r="BT2763" s="2"/>
      <c r="BU2763" s="323"/>
      <c r="BV2763" s="323"/>
      <c r="BW2763" s="324"/>
      <c r="BX2763" s="325"/>
      <c r="BZ2763" s="326"/>
      <c r="CA2763" s="296"/>
    </row>
    <row r="2764" spans="45:79" x14ac:dyDescent="0.25">
      <c r="AS2764" s="332">
        <v>44573</v>
      </c>
      <c r="AT2764" s="2" t="s">
        <v>115</v>
      </c>
      <c r="AU2764" s="2" t="s">
        <v>110</v>
      </c>
      <c r="AV2764" s="323">
        <v>44927</v>
      </c>
      <c r="AW2764" s="323">
        <v>45016</v>
      </c>
      <c r="AX2764" s="324">
        <v>2159</v>
      </c>
      <c r="AY2764" s="325">
        <v>175.23</v>
      </c>
      <c r="AZ2764" s="274">
        <f t="shared" si="740"/>
        <v>1.0401800000000001</v>
      </c>
      <c r="BA2764" s="326">
        <f t="shared" si="744"/>
        <v>168.46122786440804</v>
      </c>
      <c r="BB2764" s="296" t="str">
        <f t="shared" si="745"/>
        <v/>
      </c>
      <c r="BC2764" t="str">
        <f t="shared" si="741"/>
        <v/>
      </c>
      <c r="BF2764" s="332">
        <v>44935</v>
      </c>
      <c r="BG2764" s="2" t="s">
        <v>115</v>
      </c>
      <c r="BH2764" s="2" t="s">
        <v>111</v>
      </c>
      <c r="BI2764" s="323">
        <v>45292</v>
      </c>
      <c r="BJ2764" s="323">
        <v>45382</v>
      </c>
      <c r="BK2764" s="324">
        <v>2183</v>
      </c>
      <c r="BL2764" s="325">
        <v>239.95</v>
      </c>
      <c r="BM2764" s="274">
        <f t="shared" si="742"/>
        <v>0.99614999999999998</v>
      </c>
      <c r="BN2764" s="326">
        <f t="shared" si="746"/>
        <v>240.87737790493398</v>
      </c>
      <c r="BO2764" s="296">
        <f t="shared" si="747"/>
        <v>240.87737790493398</v>
      </c>
      <c r="BP2764">
        <f t="shared" si="743"/>
        <v>1</v>
      </c>
      <c r="BR2764" s="332"/>
      <c r="BS2764" s="2"/>
      <c r="BT2764" s="2"/>
      <c r="BU2764" s="323"/>
      <c r="BV2764" s="323"/>
      <c r="BW2764" s="324"/>
      <c r="BX2764" s="325"/>
      <c r="BZ2764" s="326"/>
      <c r="CA2764" s="296"/>
    </row>
    <row r="2765" spans="45:79" x14ac:dyDescent="0.25">
      <c r="AS2765" s="332">
        <v>44573</v>
      </c>
      <c r="AT2765" s="2" t="s">
        <v>115</v>
      </c>
      <c r="AU2765" s="2" t="s">
        <v>134</v>
      </c>
      <c r="AV2765" s="323">
        <v>45017</v>
      </c>
      <c r="AW2765" s="323">
        <v>45107</v>
      </c>
      <c r="AX2765" s="324">
        <v>2184</v>
      </c>
      <c r="AY2765" s="325">
        <v>90.04</v>
      </c>
      <c r="AZ2765" s="274">
        <f t="shared" si="740"/>
        <v>1.0401800000000001</v>
      </c>
      <c r="BA2765" s="326">
        <f t="shared" si="744"/>
        <v>86.561941202484178</v>
      </c>
      <c r="BB2765" s="296" t="str">
        <f t="shared" si="745"/>
        <v/>
      </c>
      <c r="BC2765" t="str">
        <f t="shared" si="741"/>
        <v/>
      </c>
      <c r="BF2765" s="332">
        <v>44935</v>
      </c>
      <c r="BG2765" s="2" t="s">
        <v>115</v>
      </c>
      <c r="BH2765" s="2" t="s">
        <v>117</v>
      </c>
      <c r="BI2765" s="323">
        <v>45383</v>
      </c>
      <c r="BJ2765" s="323">
        <v>45473</v>
      </c>
      <c r="BK2765" s="324">
        <v>2184</v>
      </c>
      <c r="BL2765" s="325">
        <v>166.4</v>
      </c>
      <c r="BM2765" s="274">
        <f t="shared" si="742"/>
        <v>0.99614999999999998</v>
      </c>
      <c r="BN2765" s="326">
        <f t="shared" si="746"/>
        <v>167.04311599658686</v>
      </c>
      <c r="BO2765" s="296">
        <f t="shared" si="747"/>
        <v>167.04311599658686</v>
      </c>
      <c r="BP2765">
        <f t="shared" si="743"/>
        <v>1</v>
      </c>
      <c r="BR2765" s="332"/>
      <c r="BS2765" s="2"/>
      <c r="BT2765" s="2"/>
      <c r="BU2765" s="323"/>
      <c r="BV2765" s="323"/>
      <c r="BW2765" s="324"/>
      <c r="BX2765" s="325"/>
      <c r="BZ2765" s="326"/>
      <c r="CA2765" s="296"/>
    </row>
    <row r="2766" spans="45:79" x14ac:dyDescent="0.25">
      <c r="AS2766" s="332">
        <v>44573</v>
      </c>
      <c r="AT2766" s="2" t="s">
        <v>115</v>
      </c>
      <c r="AU2766" s="2" t="s">
        <v>137</v>
      </c>
      <c r="AV2766" s="323">
        <v>45108</v>
      </c>
      <c r="AW2766" s="323">
        <v>45199</v>
      </c>
      <c r="AX2766" s="324">
        <v>2208</v>
      </c>
      <c r="AY2766" s="325">
        <v>89.86</v>
      </c>
      <c r="AZ2766" s="274">
        <f t="shared" si="740"/>
        <v>1.0401800000000001</v>
      </c>
      <c r="BA2766" s="326">
        <f t="shared" si="744"/>
        <v>86.388894229844823</v>
      </c>
      <c r="BB2766" s="296" t="str">
        <f t="shared" si="745"/>
        <v/>
      </c>
      <c r="BC2766" t="str">
        <f t="shared" si="741"/>
        <v/>
      </c>
      <c r="BF2766" s="332">
        <v>44935</v>
      </c>
      <c r="BG2766" s="2" t="s">
        <v>115</v>
      </c>
      <c r="BH2766" s="2" t="s">
        <v>118</v>
      </c>
      <c r="BI2766" s="323">
        <v>45474</v>
      </c>
      <c r="BJ2766" s="323">
        <v>45565</v>
      </c>
      <c r="BK2766" s="324">
        <v>2208</v>
      </c>
      <c r="BL2766" s="325">
        <v>164.4</v>
      </c>
      <c r="BM2766" s="274">
        <f t="shared" si="742"/>
        <v>0.99614999999999998</v>
      </c>
      <c r="BN2766" s="326">
        <f t="shared" si="746"/>
        <v>165.03538623701252</v>
      </c>
      <c r="BO2766" s="296">
        <f t="shared" si="747"/>
        <v>165.03538623701252</v>
      </c>
      <c r="BP2766">
        <f t="shared" si="743"/>
        <v>1</v>
      </c>
      <c r="BR2766" s="332"/>
      <c r="BS2766" s="2"/>
      <c r="BT2766" s="2"/>
      <c r="BU2766" s="323"/>
      <c r="BV2766" s="323"/>
      <c r="BW2766" s="324"/>
      <c r="BX2766" s="325"/>
      <c r="BZ2766" s="326"/>
      <c r="CA2766" s="296"/>
    </row>
    <row r="2767" spans="45:79" x14ac:dyDescent="0.25">
      <c r="AS2767" s="332">
        <v>44573</v>
      </c>
      <c r="AT2767" s="2" t="s">
        <v>115</v>
      </c>
      <c r="AU2767" s="2" t="s">
        <v>116</v>
      </c>
      <c r="AV2767" s="323">
        <v>45200</v>
      </c>
      <c r="AW2767" s="323">
        <v>45291</v>
      </c>
      <c r="AX2767" s="324">
        <v>2209</v>
      </c>
      <c r="AY2767" s="325">
        <v>111.45</v>
      </c>
      <c r="AZ2767" s="274">
        <f t="shared" si="740"/>
        <v>1.0401800000000001</v>
      </c>
      <c r="BA2767" s="326">
        <f t="shared" si="744"/>
        <v>107.14491722586475</v>
      </c>
      <c r="BB2767" s="296" t="str">
        <f t="shared" si="745"/>
        <v/>
      </c>
      <c r="BC2767">
        <f t="shared" si="741"/>
        <v>1</v>
      </c>
      <c r="BF2767" s="332">
        <v>44935</v>
      </c>
      <c r="BG2767" s="2" t="s">
        <v>115</v>
      </c>
      <c r="BH2767" s="2" t="s">
        <v>140</v>
      </c>
      <c r="BI2767" s="323">
        <v>45566</v>
      </c>
      <c r="BJ2767" s="323">
        <v>45657</v>
      </c>
      <c r="BK2767" s="324">
        <v>2209</v>
      </c>
      <c r="BL2767" s="325">
        <v>217.01</v>
      </c>
      <c r="BM2767" s="274">
        <f t="shared" si="742"/>
        <v>0.99614999999999998</v>
      </c>
      <c r="BN2767" s="326">
        <f t="shared" si="746"/>
        <v>217.84871756261606</v>
      </c>
      <c r="BO2767" s="296" t="str">
        <f t="shared" si="747"/>
        <v/>
      </c>
      <c r="BP2767" t="str">
        <f t="shared" si="743"/>
        <v/>
      </c>
      <c r="BR2767" s="332"/>
      <c r="BS2767" s="2"/>
      <c r="BT2767" s="2"/>
      <c r="BU2767" s="323"/>
      <c r="BV2767" s="323"/>
      <c r="BW2767" s="324"/>
      <c r="BX2767" s="325"/>
      <c r="BZ2767" s="326"/>
      <c r="CA2767" s="296"/>
    </row>
    <row r="2768" spans="45:79" x14ac:dyDescent="0.25">
      <c r="AS2768" s="332">
        <v>44573</v>
      </c>
      <c r="AT2768" s="2" t="s">
        <v>115</v>
      </c>
      <c r="AU2768" s="2" t="s">
        <v>111</v>
      </c>
      <c r="AV2768" s="323">
        <v>45292</v>
      </c>
      <c r="AW2768" s="323">
        <v>45382</v>
      </c>
      <c r="AX2768" s="324">
        <v>2183</v>
      </c>
      <c r="AY2768" s="325">
        <v>120.34</v>
      </c>
      <c r="AZ2768" s="274">
        <f t="shared" si="740"/>
        <v>1.0401800000000001</v>
      </c>
      <c r="BA2768" s="326">
        <f t="shared" si="744"/>
        <v>115.69151493010824</v>
      </c>
      <c r="BB2768" s="296" t="str">
        <f t="shared" si="745"/>
        <v/>
      </c>
      <c r="BC2768">
        <f t="shared" si="741"/>
        <v>1</v>
      </c>
      <c r="BF2768" s="332">
        <v>44935</v>
      </c>
      <c r="BG2768" s="2" t="s">
        <v>115</v>
      </c>
      <c r="BH2768" s="2" t="s">
        <v>135</v>
      </c>
      <c r="BI2768" s="323">
        <v>45658</v>
      </c>
      <c r="BJ2768" s="323">
        <v>45747</v>
      </c>
      <c r="BK2768" s="324">
        <v>2159</v>
      </c>
      <c r="BL2768" s="325">
        <v>220.95</v>
      </c>
      <c r="BM2768" s="274">
        <f t="shared" si="742"/>
        <v>0.99614999999999998</v>
      </c>
      <c r="BN2768" s="326">
        <f t="shared" si="746"/>
        <v>221.80394518897756</v>
      </c>
      <c r="BO2768" s="296" t="str">
        <f t="shared" si="747"/>
        <v/>
      </c>
      <c r="BP2768" t="str">
        <f t="shared" si="743"/>
        <v/>
      </c>
      <c r="BR2768" s="332"/>
      <c r="BS2768" s="2"/>
      <c r="BT2768" s="2"/>
      <c r="BU2768" s="323"/>
      <c r="BV2768" s="323"/>
      <c r="BW2768" s="324"/>
      <c r="BX2768" s="325"/>
      <c r="BZ2768" s="326"/>
      <c r="CA2768" s="296"/>
    </row>
    <row r="2769" spans="45:79" x14ac:dyDescent="0.25">
      <c r="AS2769" s="332">
        <v>44573</v>
      </c>
      <c r="AT2769" s="2" t="s">
        <v>115</v>
      </c>
      <c r="AU2769" s="2" t="s">
        <v>117</v>
      </c>
      <c r="AV2769" s="323">
        <v>45383</v>
      </c>
      <c r="AW2769" s="323">
        <v>45473</v>
      </c>
      <c r="AX2769" s="324">
        <v>2184</v>
      </c>
      <c r="AY2769" s="325"/>
      <c r="AZ2769" s="274">
        <f t="shared" si="740"/>
        <v>1.0401800000000001</v>
      </c>
      <c r="BA2769" s="326" t="str">
        <f t="shared" si="744"/>
        <v/>
      </c>
      <c r="BB2769" s="296" t="str">
        <f t="shared" si="745"/>
        <v/>
      </c>
      <c r="BC2769">
        <f t="shared" si="741"/>
        <v>1</v>
      </c>
      <c r="BF2769" s="332">
        <v>44935</v>
      </c>
      <c r="BG2769" s="2" t="s">
        <v>115</v>
      </c>
      <c r="BH2769" s="2" t="s">
        <v>145</v>
      </c>
      <c r="BI2769" s="323">
        <v>45748</v>
      </c>
      <c r="BJ2769" s="323">
        <v>45838</v>
      </c>
      <c r="BK2769" s="324">
        <v>2184</v>
      </c>
      <c r="BL2769" s="325">
        <v>128.94999999999999</v>
      </c>
      <c r="BM2769" s="274">
        <f t="shared" si="742"/>
        <v>0.99614999999999998</v>
      </c>
      <c r="BN2769" s="326">
        <f t="shared" si="746"/>
        <v>129.44837624855694</v>
      </c>
      <c r="BO2769" s="296" t="str">
        <f t="shared" si="747"/>
        <v/>
      </c>
      <c r="BP2769" t="str">
        <f t="shared" si="743"/>
        <v/>
      </c>
      <c r="BR2769" s="332"/>
      <c r="BS2769" s="2"/>
      <c r="BT2769" s="2"/>
      <c r="BU2769" s="323"/>
      <c r="BV2769" s="323"/>
      <c r="BW2769" s="324"/>
      <c r="BX2769" s="325"/>
      <c r="BZ2769" s="326"/>
      <c r="CA2769" s="296"/>
    </row>
    <row r="2770" spans="45:79" x14ac:dyDescent="0.25">
      <c r="AS2770" s="332">
        <v>44573</v>
      </c>
      <c r="AT2770" s="2" t="s">
        <v>115</v>
      </c>
      <c r="AU2770" s="2" t="s">
        <v>118</v>
      </c>
      <c r="AV2770" s="323">
        <v>45474</v>
      </c>
      <c r="AW2770" s="323">
        <v>45565</v>
      </c>
      <c r="AX2770" s="324">
        <v>2208</v>
      </c>
      <c r="AY2770" s="325"/>
      <c r="AZ2770" s="274">
        <f t="shared" si="740"/>
        <v>1.0401800000000001</v>
      </c>
      <c r="BA2770" s="326" t="str">
        <f t="shared" si="744"/>
        <v/>
      </c>
      <c r="BB2770" s="296" t="str">
        <f t="shared" si="745"/>
        <v/>
      </c>
      <c r="BC2770">
        <f t="shared" si="741"/>
        <v>1</v>
      </c>
      <c r="BF2770" s="332">
        <v>44935</v>
      </c>
      <c r="BG2770" s="2" t="s">
        <v>115</v>
      </c>
      <c r="BH2770" s="2" t="s">
        <v>148</v>
      </c>
      <c r="BI2770" s="323">
        <v>45839</v>
      </c>
      <c r="BJ2770" s="323">
        <v>45930</v>
      </c>
      <c r="BK2770" s="324">
        <v>2208</v>
      </c>
      <c r="BL2770" s="325">
        <v>129.94999999999999</v>
      </c>
      <c r="BM2770" s="274">
        <f t="shared" si="742"/>
        <v>0.99614999999999998</v>
      </c>
      <c r="BN2770" s="326">
        <f t="shared" si="746"/>
        <v>130.45224112834413</v>
      </c>
      <c r="BO2770" s="296" t="str">
        <f t="shared" si="747"/>
        <v/>
      </c>
      <c r="BP2770" t="str">
        <f t="shared" si="743"/>
        <v/>
      </c>
      <c r="BR2770" s="332"/>
      <c r="BS2770" s="2"/>
      <c r="BT2770" s="2"/>
      <c r="BU2770" s="323"/>
      <c r="BV2770" s="323"/>
      <c r="BW2770" s="324"/>
      <c r="BX2770" s="325"/>
      <c r="BZ2770" s="326"/>
      <c r="CA2770" s="296"/>
    </row>
    <row r="2771" spans="45:79" x14ac:dyDescent="0.25">
      <c r="AS2771" s="332">
        <v>44573</v>
      </c>
      <c r="AT2771" s="2" t="s">
        <v>115</v>
      </c>
      <c r="AU2771" s="2" t="s">
        <v>140</v>
      </c>
      <c r="AV2771" s="323">
        <v>45566</v>
      </c>
      <c r="AW2771" s="323">
        <v>45657</v>
      </c>
      <c r="AX2771" s="324">
        <v>2209</v>
      </c>
      <c r="AY2771" s="325"/>
      <c r="AZ2771" s="274">
        <f t="shared" si="740"/>
        <v>1.0401800000000001</v>
      </c>
      <c r="BA2771" s="326" t="str">
        <f t="shared" si="744"/>
        <v/>
      </c>
      <c r="BB2771" s="296" t="str">
        <f t="shared" si="745"/>
        <v/>
      </c>
      <c r="BC2771" t="str">
        <f t="shared" si="741"/>
        <v/>
      </c>
      <c r="BF2771" s="332">
        <v>44935</v>
      </c>
      <c r="BG2771" s="2" t="s">
        <v>115</v>
      </c>
      <c r="BH2771" s="2" t="s">
        <v>152</v>
      </c>
      <c r="BI2771" s="323">
        <v>45931</v>
      </c>
      <c r="BJ2771" s="323">
        <v>46022</v>
      </c>
      <c r="BK2771" s="324">
        <v>2209</v>
      </c>
      <c r="BL2771" s="325">
        <v>169.76</v>
      </c>
      <c r="BM2771" s="274">
        <f t="shared" si="742"/>
        <v>0.99614999999999998</v>
      </c>
      <c r="BN2771" s="326">
        <f t="shared" si="746"/>
        <v>170.41610199267177</v>
      </c>
      <c r="BO2771" s="296" t="str">
        <f t="shared" si="747"/>
        <v/>
      </c>
      <c r="BP2771" t="str">
        <f t="shared" si="743"/>
        <v/>
      </c>
      <c r="BR2771" s="332"/>
      <c r="BS2771" s="2"/>
      <c r="BT2771" s="2"/>
      <c r="BU2771" s="323"/>
      <c r="BV2771" s="323"/>
      <c r="BW2771" s="324"/>
      <c r="BX2771" s="325"/>
      <c r="BZ2771" s="326"/>
      <c r="CA2771" s="296"/>
    </row>
    <row r="2772" spans="45:79" x14ac:dyDescent="0.25">
      <c r="AS2772" s="332">
        <v>44572</v>
      </c>
      <c r="AT2772" s="2" t="s">
        <v>115</v>
      </c>
      <c r="AU2772" s="2" t="s">
        <v>201</v>
      </c>
      <c r="AV2772" s="323">
        <v>44652</v>
      </c>
      <c r="AW2772" s="323">
        <v>44742</v>
      </c>
      <c r="AX2772" s="324">
        <v>2184</v>
      </c>
      <c r="AY2772" s="325">
        <v>166.38</v>
      </c>
      <c r="AZ2772" s="274">
        <f t="shared" si="740"/>
        <v>1.0401800000000001</v>
      </c>
      <c r="BA2772" s="326">
        <f t="shared" si="744"/>
        <v>159.9530850429733</v>
      </c>
      <c r="BB2772" s="296" t="str">
        <f t="shared" si="745"/>
        <v/>
      </c>
      <c r="BC2772" t="str">
        <f t="shared" si="741"/>
        <v/>
      </c>
      <c r="BF2772" s="332">
        <v>44932</v>
      </c>
      <c r="BG2772" s="2" t="s">
        <v>115</v>
      </c>
      <c r="BH2772" s="2" t="s">
        <v>134</v>
      </c>
      <c r="BI2772" s="323">
        <v>45017</v>
      </c>
      <c r="BJ2772" s="323">
        <v>45107</v>
      </c>
      <c r="BK2772" s="324">
        <v>2184</v>
      </c>
      <c r="BL2772" s="325">
        <v>171.22</v>
      </c>
      <c r="BM2772" s="274">
        <f t="shared" si="742"/>
        <v>0.99614999999999998</v>
      </c>
      <c r="BN2772" s="326">
        <f t="shared" si="746"/>
        <v>171.88174471716107</v>
      </c>
      <c r="BO2772" s="296" t="str">
        <f t="shared" si="747"/>
        <v/>
      </c>
      <c r="BP2772" t="str">
        <f t="shared" si="743"/>
        <v/>
      </c>
      <c r="BR2772" s="332"/>
      <c r="BS2772" s="2"/>
      <c r="BT2772" s="2"/>
      <c r="BU2772" s="323"/>
      <c r="BV2772" s="323"/>
      <c r="BW2772" s="324"/>
      <c r="BX2772" s="325"/>
      <c r="BZ2772" s="326"/>
      <c r="CA2772" s="296"/>
    </row>
    <row r="2773" spans="45:79" x14ac:dyDescent="0.25">
      <c r="AS2773" s="332">
        <v>44572</v>
      </c>
      <c r="AT2773" s="2" t="s">
        <v>115</v>
      </c>
      <c r="AU2773" s="2" t="s">
        <v>200</v>
      </c>
      <c r="AV2773" s="323">
        <v>44743</v>
      </c>
      <c r="AW2773" s="323">
        <v>44834</v>
      </c>
      <c r="AX2773" s="324">
        <v>2208</v>
      </c>
      <c r="AY2773" s="325">
        <v>171</v>
      </c>
      <c r="AZ2773" s="274">
        <f t="shared" si="740"/>
        <v>1.0401800000000001</v>
      </c>
      <c r="BA2773" s="326">
        <f t="shared" si="744"/>
        <v>164.39462400738333</v>
      </c>
      <c r="BB2773" s="296" t="str">
        <f t="shared" si="745"/>
        <v/>
      </c>
      <c r="BC2773" t="str">
        <f t="shared" si="741"/>
        <v/>
      </c>
      <c r="BF2773" s="332">
        <v>44932</v>
      </c>
      <c r="BG2773" s="2" t="s">
        <v>115</v>
      </c>
      <c r="BH2773" s="2" t="s">
        <v>137</v>
      </c>
      <c r="BI2773" s="323">
        <v>45108</v>
      </c>
      <c r="BJ2773" s="323">
        <v>45199</v>
      </c>
      <c r="BK2773" s="324">
        <v>2208</v>
      </c>
      <c r="BL2773" s="325">
        <v>197.1</v>
      </c>
      <c r="BM2773" s="274">
        <f t="shared" si="742"/>
        <v>0.99614999999999998</v>
      </c>
      <c r="BN2773" s="326">
        <f t="shared" si="746"/>
        <v>197.86176780605331</v>
      </c>
      <c r="BO2773" s="296" t="str">
        <f t="shared" si="747"/>
        <v/>
      </c>
      <c r="BP2773" t="str">
        <f t="shared" si="743"/>
        <v/>
      </c>
      <c r="BR2773" s="332"/>
      <c r="BS2773" s="2"/>
      <c r="BT2773" s="2"/>
      <c r="BU2773" s="323"/>
      <c r="BV2773" s="323"/>
      <c r="BW2773" s="324"/>
      <c r="BX2773" s="325"/>
      <c r="BZ2773" s="326"/>
      <c r="CA2773" s="296"/>
    </row>
    <row r="2774" spans="45:79" x14ac:dyDescent="0.25">
      <c r="AS2774" s="332">
        <v>44572</v>
      </c>
      <c r="AT2774" s="2" t="s">
        <v>115</v>
      </c>
      <c r="AU2774" s="2" t="s">
        <v>186</v>
      </c>
      <c r="AV2774" s="323">
        <v>44835</v>
      </c>
      <c r="AW2774" s="323">
        <v>44926</v>
      </c>
      <c r="AX2774" s="324">
        <v>2209</v>
      </c>
      <c r="AY2774" s="325">
        <v>188.47</v>
      </c>
      <c r="AZ2774" s="274">
        <f t="shared" ref="AZ2774:AZ2837" si="748">VLOOKUP(CONCATENATE(YEAR(AS2774),"-",MONTH(AS2774)),$A$22:$B$69,2,0)</f>
        <v>1.0401800000000001</v>
      </c>
      <c r="BA2774" s="326">
        <f t="shared" si="744"/>
        <v>181.18979407410254</v>
      </c>
      <c r="BB2774" s="296" t="str">
        <f t="shared" si="745"/>
        <v/>
      </c>
      <c r="BC2774" t="str">
        <f t="shared" ref="BC2774:BC2837" si="749">IF(OR(AU2774=AU$16,AU2774=AV$16,AU2774=AW$16,AU2774=AX$16),1,"")</f>
        <v/>
      </c>
      <c r="BF2774" s="332">
        <v>44932</v>
      </c>
      <c r="BG2774" s="2" t="s">
        <v>115</v>
      </c>
      <c r="BH2774" s="2" t="s">
        <v>116</v>
      </c>
      <c r="BI2774" s="323">
        <v>45200</v>
      </c>
      <c r="BJ2774" s="323">
        <v>45291</v>
      </c>
      <c r="BK2774" s="324">
        <v>2209</v>
      </c>
      <c r="BL2774" s="325">
        <v>240.5</v>
      </c>
      <c r="BM2774" s="274">
        <f t="shared" ref="BM2774:BM2826" si="750">VLOOKUP(CONCATENATE(YEAR(BF2774),"-",MONTH(BF2774)),$A$22:$B$69,2,0)</f>
        <v>0.99614999999999998</v>
      </c>
      <c r="BN2774" s="326">
        <f t="shared" si="746"/>
        <v>241.42950358881694</v>
      </c>
      <c r="BO2774" s="296">
        <f t="shared" si="747"/>
        <v>241.42950358881694</v>
      </c>
      <c r="BP2774">
        <f t="shared" ref="BP2774:BP2826" si="751">IF(OR(BH2774=BH$16,BH2774=BI$16,BH2774=BJ$16,BH2774=BK$16),1,"")</f>
        <v>1</v>
      </c>
      <c r="BR2774" s="332"/>
      <c r="BS2774" s="2"/>
      <c r="BT2774" s="2"/>
      <c r="BU2774" s="323"/>
      <c r="BV2774" s="323"/>
      <c r="BW2774" s="324"/>
      <c r="BX2774" s="325"/>
      <c r="BZ2774" s="326"/>
      <c r="CA2774" s="296"/>
    </row>
    <row r="2775" spans="45:79" x14ac:dyDescent="0.25">
      <c r="AS2775" s="332">
        <v>44572</v>
      </c>
      <c r="AT2775" s="2" t="s">
        <v>115</v>
      </c>
      <c r="AU2775" s="2" t="s">
        <v>110</v>
      </c>
      <c r="AV2775" s="323">
        <v>44927</v>
      </c>
      <c r="AW2775" s="323">
        <v>45016</v>
      </c>
      <c r="AX2775" s="324">
        <v>2159</v>
      </c>
      <c r="AY2775" s="325">
        <v>186.68</v>
      </c>
      <c r="AZ2775" s="274">
        <f t="shared" si="748"/>
        <v>1.0401800000000001</v>
      </c>
      <c r="BA2775" s="326">
        <f t="shared" ref="BA2775:BA2838" si="752">IF(AY2775="","",AY2775/AZ2775)</f>
        <v>179.46893806841123</v>
      </c>
      <c r="BB2775" s="296" t="str">
        <f t="shared" ref="BB2775:BB2838" si="753">IF(AND(AS2775&gt;=BA$16,AS2775&lt;=BB$16,BC2775=1),BA2775,"")</f>
        <v/>
      </c>
      <c r="BC2775" t="str">
        <f t="shared" si="749"/>
        <v/>
      </c>
      <c r="BF2775" s="332">
        <v>44932</v>
      </c>
      <c r="BG2775" s="2" t="s">
        <v>115</v>
      </c>
      <c r="BH2775" s="2" t="s">
        <v>111</v>
      </c>
      <c r="BI2775" s="323">
        <v>45292</v>
      </c>
      <c r="BJ2775" s="323">
        <v>45382</v>
      </c>
      <c r="BK2775" s="324">
        <v>2183</v>
      </c>
      <c r="BL2775" s="325">
        <v>234.21</v>
      </c>
      <c r="BM2775" s="274">
        <f t="shared" si="750"/>
        <v>0.99614999999999998</v>
      </c>
      <c r="BN2775" s="326">
        <f t="shared" ref="BN2775:BN2826" si="754">IF(BL2775="","",BL2775/BM2775)</f>
        <v>235.11519349495561</v>
      </c>
      <c r="BO2775" s="296">
        <f t="shared" ref="BO2775:BO2826" si="755">IF(AND(BF2775&gt;=BH$19,BF2775&lt;=BI$19,BP2775=1),BN2775,"")</f>
        <v>235.11519349495561</v>
      </c>
      <c r="BP2775">
        <f t="shared" si="751"/>
        <v>1</v>
      </c>
      <c r="BR2775" s="332"/>
      <c r="BS2775" s="2"/>
      <c r="BT2775" s="2"/>
      <c r="BU2775" s="323"/>
      <c r="BV2775" s="323"/>
      <c r="BW2775" s="324"/>
      <c r="BX2775" s="325"/>
      <c r="BZ2775" s="326"/>
      <c r="CA2775" s="296"/>
    </row>
    <row r="2776" spans="45:79" x14ac:dyDescent="0.25">
      <c r="AS2776" s="332">
        <v>44572</v>
      </c>
      <c r="AT2776" s="2" t="s">
        <v>115</v>
      </c>
      <c r="AU2776" s="2" t="s">
        <v>134</v>
      </c>
      <c r="AV2776" s="323">
        <v>45017</v>
      </c>
      <c r="AW2776" s="323">
        <v>45107</v>
      </c>
      <c r="AX2776" s="324">
        <v>2184</v>
      </c>
      <c r="AY2776" s="325">
        <v>92.82</v>
      </c>
      <c r="AZ2776" s="274">
        <f t="shared" si="748"/>
        <v>1.0401800000000001</v>
      </c>
      <c r="BA2776" s="326">
        <f t="shared" si="752"/>
        <v>89.23455555769192</v>
      </c>
      <c r="BB2776" s="296" t="str">
        <f t="shared" si="753"/>
        <v/>
      </c>
      <c r="BC2776" t="str">
        <f t="shared" si="749"/>
        <v/>
      </c>
      <c r="BF2776" s="332">
        <v>44932</v>
      </c>
      <c r="BG2776" s="2" t="s">
        <v>115</v>
      </c>
      <c r="BH2776" s="2" t="s">
        <v>117</v>
      </c>
      <c r="BI2776" s="323">
        <v>45383</v>
      </c>
      <c r="BJ2776" s="323">
        <v>45473</v>
      </c>
      <c r="BK2776" s="324">
        <v>2184</v>
      </c>
      <c r="BL2776" s="325">
        <v>164.32</v>
      </c>
      <c r="BM2776" s="274">
        <f t="shared" si="750"/>
        <v>0.99614999999999998</v>
      </c>
      <c r="BN2776" s="326">
        <f t="shared" si="754"/>
        <v>164.95507704662953</v>
      </c>
      <c r="BO2776" s="296">
        <f t="shared" si="755"/>
        <v>164.95507704662953</v>
      </c>
      <c r="BP2776">
        <f t="shared" si="751"/>
        <v>1</v>
      </c>
      <c r="BR2776" s="332"/>
      <c r="BS2776" s="2"/>
      <c r="BT2776" s="2"/>
      <c r="BU2776" s="323"/>
      <c r="BV2776" s="323"/>
      <c r="BW2776" s="324"/>
      <c r="BX2776" s="325"/>
      <c r="BZ2776" s="326"/>
      <c r="CA2776" s="296"/>
    </row>
    <row r="2777" spans="45:79" x14ac:dyDescent="0.25">
      <c r="AS2777" s="332">
        <v>44572</v>
      </c>
      <c r="AT2777" s="2" t="s">
        <v>115</v>
      </c>
      <c r="AU2777" s="2" t="s">
        <v>137</v>
      </c>
      <c r="AV2777" s="323">
        <v>45108</v>
      </c>
      <c r="AW2777" s="323">
        <v>45199</v>
      </c>
      <c r="AX2777" s="324">
        <v>2208</v>
      </c>
      <c r="AY2777" s="325">
        <v>94.18</v>
      </c>
      <c r="AZ2777" s="274">
        <f t="shared" si="748"/>
        <v>1.0401800000000001</v>
      </c>
      <c r="BA2777" s="326">
        <f t="shared" si="752"/>
        <v>90.54202157318926</v>
      </c>
      <c r="BB2777" s="296" t="str">
        <f t="shared" si="753"/>
        <v/>
      </c>
      <c r="BC2777" t="str">
        <f t="shared" si="749"/>
        <v/>
      </c>
      <c r="BF2777" s="332">
        <v>44932</v>
      </c>
      <c r="BG2777" s="2" t="s">
        <v>115</v>
      </c>
      <c r="BH2777" s="2" t="s">
        <v>118</v>
      </c>
      <c r="BI2777" s="323">
        <v>45474</v>
      </c>
      <c r="BJ2777" s="323">
        <v>45565</v>
      </c>
      <c r="BK2777" s="324">
        <v>2208</v>
      </c>
      <c r="BL2777" s="325">
        <v>163.07</v>
      </c>
      <c r="BM2777" s="274">
        <f t="shared" si="750"/>
        <v>0.99614999999999998</v>
      </c>
      <c r="BN2777" s="326">
        <f t="shared" si="754"/>
        <v>163.70024594689554</v>
      </c>
      <c r="BO2777" s="296">
        <f t="shared" si="755"/>
        <v>163.70024594689554</v>
      </c>
      <c r="BP2777">
        <f t="shared" si="751"/>
        <v>1</v>
      </c>
      <c r="BR2777" s="332"/>
      <c r="BS2777" s="2"/>
      <c r="BT2777" s="2"/>
      <c r="BU2777" s="323"/>
      <c r="BV2777" s="323"/>
      <c r="BW2777" s="324"/>
      <c r="BX2777" s="325"/>
      <c r="BZ2777" s="326"/>
      <c r="CA2777" s="296"/>
    </row>
    <row r="2778" spans="45:79" x14ac:dyDescent="0.25">
      <c r="AS2778" s="332">
        <v>44572</v>
      </c>
      <c r="AT2778" s="2" t="s">
        <v>115</v>
      </c>
      <c r="AU2778" s="2" t="s">
        <v>116</v>
      </c>
      <c r="AV2778" s="323">
        <v>45200</v>
      </c>
      <c r="AW2778" s="323">
        <v>45291</v>
      </c>
      <c r="AX2778" s="324">
        <v>2209</v>
      </c>
      <c r="AY2778" s="325">
        <v>113.02</v>
      </c>
      <c r="AZ2778" s="274">
        <f t="shared" si="748"/>
        <v>1.0401800000000001</v>
      </c>
      <c r="BA2778" s="326">
        <f t="shared" si="752"/>
        <v>108.65427137610797</v>
      </c>
      <c r="BB2778" s="296" t="str">
        <f t="shared" si="753"/>
        <v/>
      </c>
      <c r="BC2778">
        <f t="shared" si="749"/>
        <v>1</v>
      </c>
      <c r="BF2778" s="332">
        <v>44932</v>
      </c>
      <c r="BG2778" s="2" t="s">
        <v>115</v>
      </c>
      <c r="BH2778" s="2" t="s">
        <v>140</v>
      </c>
      <c r="BI2778" s="323">
        <v>45566</v>
      </c>
      <c r="BJ2778" s="323">
        <v>45657</v>
      </c>
      <c r="BK2778" s="324">
        <v>2209</v>
      </c>
      <c r="BL2778" s="325">
        <v>214.53</v>
      </c>
      <c r="BM2778" s="274">
        <f t="shared" si="750"/>
        <v>0.99614999999999998</v>
      </c>
      <c r="BN2778" s="326">
        <f t="shared" si="754"/>
        <v>215.35913266074388</v>
      </c>
      <c r="BO2778" s="296" t="str">
        <f t="shared" si="755"/>
        <v/>
      </c>
      <c r="BP2778" t="str">
        <f t="shared" si="751"/>
        <v/>
      </c>
      <c r="BR2778" s="332"/>
      <c r="BS2778" s="2"/>
      <c r="BT2778" s="2"/>
      <c r="BU2778" s="323"/>
      <c r="BV2778" s="323"/>
      <c r="BW2778" s="324"/>
      <c r="BX2778" s="325"/>
      <c r="BZ2778" s="326"/>
      <c r="CA2778" s="296"/>
    </row>
    <row r="2779" spans="45:79" x14ac:dyDescent="0.25">
      <c r="AS2779" s="332">
        <v>44572</v>
      </c>
      <c r="AT2779" s="2" t="s">
        <v>115</v>
      </c>
      <c r="AU2779" s="2" t="s">
        <v>111</v>
      </c>
      <c r="AV2779" s="323">
        <v>45292</v>
      </c>
      <c r="AW2779" s="323">
        <v>45382</v>
      </c>
      <c r="AX2779" s="324">
        <v>2183</v>
      </c>
      <c r="AY2779" s="325">
        <v>122.36</v>
      </c>
      <c r="AZ2779" s="274">
        <f t="shared" si="748"/>
        <v>1.0401800000000001</v>
      </c>
      <c r="BA2779" s="326">
        <f t="shared" si="752"/>
        <v>117.63348651194984</v>
      </c>
      <c r="BB2779" s="296" t="str">
        <f t="shared" si="753"/>
        <v/>
      </c>
      <c r="BC2779">
        <f t="shared" si="749"/>
        <v>1</v>
      </c>
      <c r="BF2779" s="332">
        <v>44932</v>
      </c>
      <c r="BG2779" s="2" t="s">
        <v>115</v>
      </c>
      <c r="BH2779" s="2" t="s">
        <v>135</v>
      </c>
      <c r="BI2779" s="323">
        <v>45658</v>
      </c>
      <c r="BJ2779" s="323">
        <v>45747</v>
      </c>
      <c r="BK2779" s="324">
        <v>2159</v>
      </c>
      <c r="BL2779" s="325">
        <v>220.51</v>
      </c>
      <c r="BM2779" s="274">
        <f t="shared" si="750"/>
        <v>0.99614999999999998</v>
      </c>
      <c r="BN2779" s="326">
        <f t="shared" si="754"/>
        <v>221.3622446418712</v>
      </c>
      <c r="BO2779" s="296" t="str">
        <f t="shared" si="755"/>
        <v/>
      </c>
      <c r="BP2779" t="str">
        <f t="shared" si="751"/>
        <v/>
      </c>
      <c r="BR2779" s="332"/>
      <c r="BS2779" s="2"/>
      <c r="BT2779" s="2"/>
      <c r="BU2779" s="323"/>
      <c r="BV2779" s="323"/>
      <c r="BW2779" s="324"/>
      <c r="BX2779" s="325"/>
      <c r="BZ2779" s="326"/>
      <c r="CA2779" s="296"/>
    </row>
    <row r="2780" spans="45:79" x14ac:dyDescent="0.25">
      <c r="AS2780" s="332">
        <v>44572</v>
      </c>
      <c r="AT2780" s="2" t="s">
        <v>115</v>
      </c>
      <c r="AU2780" s="2" t="s">
        <v>117</v>
      </c>
      <c r="AV2780" s="323">
        <v>45383</v>
      </c>
      <c r="AW2780" s="323">
        <v>45473</v>
      </c>
      <c r="AX2780" s="324">
        <v>2184</v>
      </c>
      <c r="AY2780" s="325"/>
      <c r="AZ2780" s="274">
        <f t="shared" si="748"/>
        <v>1.0401800000000001</v>
      </c>
      <c r="BA2780" s="326" t="str">
        <f t="shared" si="752"/>
        <v/>
      </c>
      <c r="BB2780" s="296" t="str">
        <f t="shared" si="753"/>
        <v/>
      </c>
      <c r="BC2780">
        <f t="shared" si="749"/>
        <v>1</v>
      </c>
      <c r="BF2780" s="332">
        <v>44932</v>
      </c>
      <c r="BG2780" s="2" t="s">
        <v>115</v>
      </c>
      <c r="BH2780" s="2" t="s">
        <v>145</v>
      </c>
      <c r="BI2780" s="323">
        <v>45748</v>
      </c>
      <c r="BJ2780" s="323">
        <v>45838</v>
      </c>
      <c r="BK2780" s="324">
        <v>2184</v>
      </c>
      <c r="BL2780" s="325">
        <v>127.78</v>
      </c>
      <c r="BM2780" s="274">
        <f t="shared" si="750"/>
        <v>0.99614999999999998</v>
      </c>
      <c r="BN2780" s="326">
        <f t="shared" si="754"/>
        <v>128.27385433920594</v>
      </c>
      <c r="BO2780" s="296" t="str">
        <f t="shared" si="755"/>
        <v/>
      </c>
      <c r="BP2780" t="str">
        <f t="shared" si="751"/>
        <v/>
      </c>
      <c r="BR2780" s="332"/>
      <c r="BS2780" s="2"/>
      <c r="BT2780" s="2"/>
      <c r="BU2780" s="323"/>
      <c r="BV2780" s="323"/>
      <c r="BW2780" s="324"/>
      <c r="BX2780" s="325"/>
      <c r="BZ2780" s="326"/>
      <c r="CA2780" s="296"/>
    </row>
    <row r="2781" spans="45:79" x14ac:dyDescent="0.25">
      <c r="AS2781" s="332">
        <v>44572</v>
      </c>
      <c r="AT2781" s="2" t="s">
        <v>115</v>
      </c>
      <c r="AU2781" s="2" t="s">
        <v>118</v>
      </c>
      <c r="AV2781" s="323">
        <v>45474</v>
      </c>
      <c r="AW2781" s="323">
        <v>45565</v>
      </c>
      <c r="AX2781" s="324">
        <v>2208</v>
      </c>
      <c r="AY2781" s="325"/>
      <c r="AZ2781" s="274">
        <f t="shared" si="748"/>
        <v>1.0401800000000001</v>
      </c>
      <c r="BA2781" s="326" t="str">
        <f t="shared" si="752"/>
        <v/>
      </c>
      <c r="BB2781" s="296" t="str">
        <f t="shared" si="753"/>
        <v/>
      </c>
      <c r="BC2781">
        <f t="shared" si="749"/>
        <v>1</v>
      </c>
      <c r="BF2781" s="332">
        <v>44932</v>
      </c>
      <c r="BG2781" s="2" t="s">
        <v>115</v>
      </c>
      <c r="BH2781" s="2" t="s">
        <v>148</v>
      </c>
      <c r="BI2781" s="323">
        <v>45839</v>
      </c>
      <c r="BJ2781" s="323">
        <v>45930</v>
      </c>
      <c r="BK2781" s="324">
        <v>2208</v>
      </c>
      <c r="BL2781" s="325">
        <v>127.65</v>
      </c>
      <c r="BM2781" s="274">
        <f t="shared" si="750"/>
        <v>0.99614999999999998</v>
      </c>
      <c r="BN2781" s="326">
        <f t="shared" si="754"/>
        <v>128.14335190483362</v>
      </c>
      <c r="BO2781" s="296" t="str">
        <f t="shared" si="755"/>
        <v/>
      </c>
      <c r="BP2781" t="str">
        <f t="shared" si="751"/>
        <v/>
      </c>
      <c r="BR2781" s="332"/>
      <c r="BS2781" s="2"/>
      <c r="BT2781" s="2"/>
      <c r="BU2781" s="323"/>
      <c r="BV2781" s="323"/>
      <c r="BW2781" s="324"/>
      <c r="BX2781" s="325"/>
      <c r="BZ2781" s="326"/>
      <c r="CA2781" s="296"/>
    </row>
    <row r="2782" spans="45:79" x14ac:dyDescent="0.25">
      <c r="AS2782" s="332">
        <v>44572</v>
      </c>
      <c r="AT2782" s="2" t="s">
        <v>115</v>
      </c>
      <c r="AU2782" s="2" t="s">
        <v>140</v>
      </c>
      <c r="AV2782" s="323">
        <v>45566</v>
      </c>
      <c r="AW2782" s="323">
        <v>45657</v>
      </c>
      <c r="AX2782" s="324">
        <v>2209</v>
      </c>
      <c r="AY2782" s="325"/>
      <c r="AZ2782" s="274">
        <f t="shared" si="748"/>
        <v>1.0401800000000001</v>
      </c>
      <c r="BA2782" s="326" t="str">
        <f t="shared" si="752"/>
        <v/>
      </c>
      <c r="BB2782" s="296" t="str">
        <f t="shared" si="753"/>
        <v/>
      </c>
      <c r="BC2782" t="str">
        <f t="shared" si="749"/>
        <v/>
      </c>
      <c r="BF2782" s="332">
        <v>44932</v>
      </c>
      <c r="BG2782" s="2" t="s">
        <v>115</v>
      </c>
      <c r="BH2782" s="2" t="s">
        <v>152</v>
      </c>
      <c r="BI2782" s="323">
        <v>45931</v>
      </c>
      <c r="BJ2782" s="323">
        <v>46022</v>
      </c>
      <c r="BK2782" s="324">
        <v>2209</v>
      </c>
      <c r="BL2782" s="325">
        <v>168.34</v>
      </c>
      <c r="BM2782" s="274">
        <f t="shared" si="750"/>
        <v>0.99614999999999998</v>
      </c>
      <c r="BN2782" s="326">
        <f t="shared" si="754"/>
        <v>168.99061386337399</v>
      </c>
      <c r="BO2782" s="296" t="str">
        <f t="shared" si="755"/>
        <v/>
      </c>
      <c r="BP2782" t="str">
        <f t="shared" si="751"/>
        <v/>
      </c>
      <c r="BR2782" s="332"/>
      <c r="BS2782" s="2"/>
      <c r="BT2782" s="2"/>
      <c r="BU2782" s="323"/>
      <c r="BV2782" s="323"/>
      <c r="BW2782" s="324"/>
      <c r="BX2782" s="325"/>
      <c r="BZ2782" s="326"/>
      <c r="CA2782" s="296"/>
    </row>
    <row r="2783" spans="45:79" x14ac:dyDescent="0.25">
      <c r="AS2783" s="332">
        <v>44571</v>
      </c>
      <c r="AT2783" s="2" t="s">
        <v>115</v>
      </c>
      <c r="AU2783" s="2" t="s">
        <v>201</v>
      </c>
      <c r="AV2783" s="323">
        <v>44652</v>
      </c>
      <c r="AW2783" s="323">
        <v>44742</v>
      </c>
      <c r="AX2783" s="324">
        <v>2184</v>
      </c>
      <c r="AY2783" s="325">
        <v>174.78</v>
      </c>
      <c r="AZ2783" s="274">
        <f t="shared" si="748"/>
        <v>1.0401800000000001</v>
      </c>
      <c r="BA2783" s="326">
        <f t="shared" si="752"/>
        <v>168.0286104328097</v>
      </c>
      <c r="BB2783" s="296" t="str">
        <f t="shared" si="753"/>
        <v/>
      </c>
      <c r="BC2783" t="str">
        <f t="shared" si="749"/>
        <v/>
      </c>
      <c r="BF2783" s="332">
        <v>44931</v>
      </c>
      <c r="BG2783" s="2" t="s">
        <v>115</v>
      </c>
      <c r="BH2783" s="2" t="s">
        <v>134</v>
      </c>
      <c r="BI2783" s="323">
        <v>45017</v>
      </c>
      <c r="BJ2783" s="323">
        <v>45107</v>
      </c>
      <c r="BK2783" s="324">
        <v>2184</v>
      </c>
      <c r="BL2783" s="325">
        <v>174.72</v>
      </c>
      <c r="BM2783" s="274">
        <f t="shared" si="750"/>
        <v>0.99614999999999998</v>
      </c>
      <c r="BN2783" s="326">
        <f t="shared" si="754"/>
        <v>175.39527179641621</v>
      </c>
      <c r="BO2783" s="296" t="str">
        <f t="shared" si="755"/>
        <v/>
      </c>
      <c r="BP2783" t="str">
        <f t="shared" si="751"/>
        <v/>
      </c>
      <c r="BR2783" s="332"/>
      <c r="BS2783" s="2"/>
      <c r="BT2783" s="2"/>
      <c r="BU2783" s="323"/>
      <c r="BV2783" s="323"/>
      <c r="BW2783" s="324"/>
      <c r="BX2783" s="325"/>
      <c r="BZ2783" s="326"/>
      <c r="CA2783" s="296"/>
    </row>
    <row r="2784" spans="45:79" x14ac:dyDescent="0.25">
      <c r="AS2784" s="332">
        <v>44571</v>
      </c>
      <c r="AT2784" s="2" t="s">
        <v>115</v>
      </c>
      <c r="AU2784" s="2" t="s">
        <v>200</v>
      </c>
      <c r="AV2784" s="323">
        <v>44743</v>
      </c>
      <c r="AW2784" s="323">
        <v>44834</v>
      </c>
      <c r="AX2784" s="324">
        <v>2208</v>
      </c>
      <c r="AY2784" s="325">
        <v>180</v>
      </c>
      <c r="AZ2784" s="274">
        <f t="shared" si="748"/>
        <v>1.0401800000000001</v>
      </c>
      <c r="BA2784" s="326">
        <f t="shared" si="752"/>
        <v>173.04697263935086</v>
      </c>
      <c r="BB2784" s="296" t="str">
        <f t="shared" si="753"/>
        <v/>
      </c>
      <c r="BC2784" t="str">
        <f t="shared" si="749"/>
        <v/>
      </c>
      <c r="BF2784" s="332">
        <v>44931</v>
      </c>
      <c r="BG2784" s="2" t="s">
        <v>115</v>
      </c>
      <c r="BH2784" s="2" t="s">
        <v>137</v>
      </c>
      <c r="BI2784" s="323">
        <v>45108</v>
      </c>
      <c r="BJ2784" s="323">
        <v>45199</v>
      </c>
      <c r="BK2784" s="324">
        <v>2208</v>
      </c>
      <c r="BL2784" s="325">
        <v>196.23</v>
      </c>
      <c r="BM2784" s="274">
        <f t="shared" si="750"/>
        <v>0.99614999999999998</v>
      </c>
      <c r="BN2784" s="326">
        <f t="shared" si="754"/>
        <v>196.98840536063844</v>
      </c>
      <c r="BO2784" s="296" t="str">
        <f t="shared" si="755"/>
        <v/>
      </c>
      <c r="BP2784" t="str">
        <f t="shared" si="751"/>
        <v/>
      </c>
      <c r="BR2784" s="332"/>
      <c r="BS2784" s="2"/>
      <c r="BT2784" s="2"/>
      <c r="BU2784" s="323"/>
      <c r="BV2784" s="323"/>
      <c r="BW2784" s="324"/>
      <c r="BX2784" s="325"/>
      <c r="BZ2784" s="326"/>
      <c r="CA2784" s="296"/>
    </row>
    <row r="2785" spans="45:79" x14ac:dyDescent="0.25">
      <c r="AS2785" s="332">
        <v>44571</v>
      </c>
      <c r="AT2785" s="2" t="s">
        <v>115</v>
      </c>
      <c r="AU2785" s="2" t="s">
        <v>186</v>
      </c>
      <c r="AV2785" s="323">
        <v>44835</v>
      </c>
      <c r="AW2785" s="323">
        <v>44926</v>
      </c>
      <c r="AX2785" s="324">
        <v>2209</v>
      </c>
      <c r="AY2785" s="325">
        <v>198</v>
      </c>
      <c r="AZ2785" s="274">
        <f t="shared" si="748"/>
        <v>1.0401800000000001</v>
      </c>
      <c r="BA2785" s="326">
        <f t="shared" si="752"/>
        <v>190.35166990328594</v>
      </c>
      <c r="BB2785" s="296" t="str">
        <f t="shared" si="753"/>
        <v/>
      </c>
      <c r="BC2785" t="str">
        <f t="shared" si="749"/>
        <v/>
      </c>
      <c r="BF2785" s="332">
        <v>44931</v>
      </c>
      <c r="BG2785" s="2" t="s">
        <v>115</v>
      </c>
      <c r="BH2785" s="2" t="s">
        <v>116</v>
      </c>
      <c r="BI2785" s="323">
        <v>45200</v>
      </c>
      <c r="BJ2785" s="323">
        <v>45291</v>
      </c>
      <c r="BK2785" s="324">
        <v>2209</v>
      </c>
      <c r="BL2785" s="325">
        <v>240.8</v>
      </c>
      <c r="BM2785" s="274">
        <f t="shared" si="750"/>
        <v>0.99614999999999998</v>
      </c>
      <c r="BN2785" s="326">
        <f t="shared" si="754"/>
        <v>241.73066305275313</v>
      </c>
      <c r="BO2785" s="296">
        <f t="shared" si="755"/>
        <v>241.73066305275313</v>
      </c>
      <c r="BP2785">
        <f t="shared" si="751"/>
        <v>1</v>
      </c>
      <c r="BR2785" s="332"/>
      <c r="BS2785" s="2"/>
      <c r="BT2785" s="2"/>
      <c r="BU2785" s="323"/>
      <c r="BV2785" s="323"/>
      <c r="BW2785" s="324"/>
      <c r="BX2785" s="325"/>
      <c r="BZ2785" s="326"/>
      <c r="CA2785" s="296"/>
    </row>
    <row r="2786" spans="45:79" x14ac:dyDescent="0.25">
      <c r="AS2786" s="332">
        <v>44571</v>
      </c>
      <c r="AT2786" s="2" t="s">
        <v>115</v>
      </c>
      <c r="AU2786" s="2" t="s">
        <v>110</v>
      </c>
      <c r="AV2786" s="323">
        <v>44927</v>
      </c>
      <c r="AW2786" s="323">
        <v>45016</v>
      </c>
      <c r="AX2786" s="324">
        <v>2159</v>
      </c>
      <c r="AY2786" s="325">
        <v>196.96</v>
      </c>
      <c r="AZ2786" s="274">
        <f t="shared" si="748"/>
        <v>1.0401800000000001</v>
      </c>
      <c r="BA2786" s="326">
        <f t="shared" si="752"/>
        <v>189.3518429502586</v>
      </c>
      <c r="BB2786" s="296" t="str">
        <f t="shared" si="753"/>
        <v/>
      </c>
      <c r="BC2786" t="str">
        <f t="shared" si="749"/>
        <v/>
      </c>
      <c r="BF2786" s="332">
        <v>44931</v>
      </c>
      <c r="BG2786" s="2" t="s">
        <v>115</v>
      </c>
      <c r="BH2786" s="2" t="s">
        <v>111</v>
      </c>
      <c r="BI2786" s="323">
        <v>45292</v>
      </c>
      <c r="BJ2786" s="323">
        <v>45382</v>
      </c>
      <c r="BK2786" s="324">
        <v>2183</v>
      </c>
      <c r="BL2786" s="325">
        <v>238.27</v>
      </c>
      <c r="BM2786" s="274">
        <f t="shared" si="750"/>
        <v>0.99614999999999998</v>
      </c>
      <c r="BN2786" s="326">
        <f t="shared" si="754"/>
        <v>239.19088490689154</v>
      </c>
      <c r="BO2786" s="296">
        <f t="shared" si="755"/>
        <v>239.19088490689154</v>
      </c>
      <c r="BP2786">
        <f t="shared" si="751"/>
        <v>1</v>
      </c>
      <c r="BR2786" s="332"/>
      <c r="BS2786" s="2"/>
      <c r="BT2786" s="2"/>
      <c r="BU2786" s="323"/>
      <c r="BV2786" s="323"/>
      <c r="BW2786" s="324"/>
      <c r="BX2786" s="325"/>
      <c r="BZ2786" s="326"/>
      <c r="CA2786" s="296"/>
    </row>
    <row r="2787" spans="45:79" x14ac:dyDescent="0.25">
      <c r="AS2787" s="332">
        <v>44571</v>
      </c>
      <c r="AT2787" s="2" t="s">
        <v>115</v>
      </c>
      <c r="AU2787" s="2" t="s">
        <v>134</v>
      </c>
      <c r="AV2787" s="323">
        <v>45017</v>
      </c>
      <c r="AW2787" s="323">
        <v>45107</v>
      </c>
      <c r="AX2787" s="324">
        <v>2184</v>
      </c>
      <c r="AY2787" s="325">
        <v>90.56</v>
      </c>
      <c r="AZ2787" s="274">
        <f t="shared" si="748"/>
        <v>1.0401800000000001</v>
      </c>
      <c r="BA2787" s="326">
        <f t="shared" si="752"/>
        <v>87.061854678997861</v>
      </c>
      <c r="BB2787" s="296" t="str">
        <f t="shared" si="753"/>
        <v/>
      </c>
      <c r="BC2787" t="str">
        <f t="shared" si="749"/>
        <v/>
      </c>
      <c r="BF2787" s="332">
        <v>44931</v>
      </c>
      <c r="BG2787" s="2" t="s">
        <v>115</v>
      </c>
      <c r="BH2787" s="2" t="s">
        <v>117</v>
      </c>
      <c r="BI2787" s="323">
        <v>45383</v>
      </c>
      <c r="BJ2787" s="323">
        <v>45473</v>
      </c>
      <c r="BK2787" s="324">
        <v>2184</v>
      </c>
      <c r="BL2787" s="325">
        <v>166.48</v>
      </c>
      <c r="BM2787" s="274">
        <f t="shared" si="750"/>
        <v>0.99614999999999998</v>
      </c>
      <c r="BN2787" s="326">
        <f t="shared" si="754"/>
        <v>167.12342518696983</v>
      </c>
      <c r="BO2787" s="296">
        <f t="shared" si="755"/>
        <v>167.12342518696983</v>
      </c>
      <c r="BP2787">
        <f t="shared" si="751"/>
        <v>1</v>
      </c>
      <c r="BR2787" s="332"/>
      <c r="BS2787" s="2"/>
      <c r="BT2787" s="2"/>
      <c r="BU2787" s="323"/>
      <c r="BV2787" s="323"/>
      <c r="BW2787" s="324"/>
      <c r="BX2787" s="325"/>
      <c r="BZ2787" s="326"/>
      <c r="CA2787" s="296"/>
    </row>
    <row r="2788" spans="45:79" x14ac:dyDescent="0.25">
      <c r="AS2788" s="332">
        <v>44571</v>
      </c>
      <c r="AT2788" s="2" t="s">
        <v>115</v>
      </c>
      <c r="AU2788" s="2" t="s">
        <v>137</v>
      </c>
      <c r="AV2788" s="323">
        <v>45108</v>
      </c>
      <c r="AW2788" s="323">
        <v>45199</v>
      </c>
      <c r="AX2788" s="324">
        <v>2208</v>
      </c>
      <c r="AY2788" s="325">
        <v>92.06</v>
      </c>
      <c r="AZ2788" s="274">
        <f t="shared" si="748"/>
        <v>1.0401800000000001</v>
      </c>
      <c r="BA2788" s="326">
        <f t="shared" si="752"/>
        <v>88.503912784325777</v>
      </c>
      <c r="BB2788" s="296" t="str">
        <f t="shared" si="753"/>
        <v/>
      </c>
      <c r="BC2788" t="str">
        <f t="shared" si="749"/>
        <v/>
      </c>
      <c r="BF2788" s="332">
        <v>44931</v>
      </c>
      <c r="BG2788" s="2" t="s">
        <v>115</v>
      </c>
      <c r="BH2788" s="2" t="s">
        <v>118</v>
      </c>
      <c r="BI2788" s="323">
        <v>45474</v>
      </c>
      <c r="BJ2788" s="323">
        <v>45565</v>
      </c>
      <c r="BK2788" s="324">
        <v>2208</v>
      </c>
      <c r="BL2788" s="325">
        <v>164.64</v>
      </c>
      <c r="BM2788" s="274">
        <f t="shared" si="750"/>
        <v>0.99614999999999998</v>
      </c>
      <c r="BN2788" s="326">
        <f t="shared" si="754"/>
        <v>165.2763138081614</v>
      </c>
      <c r="BO2788" s="296">
        <f t="shared" si="755"/>
        <v>165.2763138081614</v>
      </c>
      <c r="BP2788">
        <f t="shared" si="751"/>
        <v>1</v>
      </c>
      <c r="BR2788" s="332"/>
      <c r="BS2788" s="2"/>
      <c r="BT2788" s="2"/>
      <c r="BU2788" s="323"/>
      <c r="BV2788" s="323"/>
      <c r="BW2788" s="324"/>
      <c r="BX2788" s="325"/>
      <c r="BZ2788" s="326"/>
      <c r="CA2788" s="296"/>
    </row>
    <row r="2789" spans="45:79" x14ac:dyDescent="0.25">
      <c r="AS2789" s="332">
        <v>44571</v>
      </c>
      <c r="AT2789" s="2" t="s">
        <v>115</v>
      </c>
      <c r="AU2789" s="2" t="s">
        <v>116</v>
      </c>
      <c r="AV2789" s="323">
        <v>45200</v>
      </c>
      <c r="AW2789" s="323">
        <v>45291</v>
      </c>
      <c r="AX2789" s="324">
        <v>2209</v>
      </c>
      <c r="AY2789" s="325">
        <v>114.7</v>
      </c>
      <c r="AZ2789" s="274">
        <f t="shared" si="748"/>
        <v>1.0401800000000001</v>
      </c>
      <c r="BA2789" s="326">
        <f t="shared" si="752"/>
        <v>110.26937645407524</v>
      </c>
      <c r="BB2789" s="296" t="str">
        <f t="shared" si="753"/>
        <v/>
      </c>
      <c r="BC2789">
        <f t="shared" si="749"/>
        <v>1</v>
      </c>
      <c r="BF2789" s="332">
        <v>44931</v>
      </c>
      <c r="BG2789" s="2" t="s">
        <v>115</v>
      </c>
      <c r="BH2789" s="2" t="s">
        <v>140</v>
      </c>
      <c r="BI2789" s="323">
        <v>45566</v>
      </c>
      <c r="BJ2789" s="323">
        <v>45657</v>
      </c>
      <c r="BK2789" s="324">
        <v>2209</v>
      </c>
      <c r="BL2789" s="325">
        <v>216.76</v>
      </c>
      <c r="BM2789" s="274">
        <f t="shared" si="750"/>
        <v>0.99614999999999998</v>
      </c>
      <c r="BN2789" s="326">
        <f t="shared" si="754"/>
        <v>217.59775134266928</v>
      </c>
      <c r="BO2789" s="296" t="str">
        <f t="shared" si="755"/>
        <v/>
      </c>
      <c r="BP2789" t="str">
        <f t="shared" si="751"/>
        <v/>
      </c>
      <c r="BR2789" s="332"/>
      <c r="BS2789" s="2"/>
      <c r="BT2789" s="2"/>
      <c r="BU2789" s="323"/>
      <c r="BV2789" s="323"/>
      <c r="BW2789" s="324"/>
      <c r="BX2789" s="325"/>
      <c r="BZ2789" s="326"/>
      <c r="CA2789" s="296"/>
    </row>
    <row r="2790" spans="45:79" x14ac:dyDescent="0.25">
      <c r="AS2790" s="332">
        <v>44571</v>
      </c>
      <c r="AT2790" s="2" t="s">
        <v>115</v>
      </c>
      <c r="AU2790" s="2" t="s">
        <v>111</v>
      </c>
      <c r="AV2790" s="323">
        <v>45292</v>
      </c>
      <c r="AW2790" s="323">
        <v>45382</v>
      </c>
      <c r="AX2790" s="324">
        <v>2183</v>
      </c>
      <c r="AY2790" s="325">
        <v>126.41</v>
      </c>
      <c r="AZ2790" s="274">
        <f t="shared" si="748"/>
        <v>1.0401800000000001</v>
      </c>
      <c r="BA2790" s="326">
        <f t="shared" si="752"/>
        <v>121.52704339633523</v>
      </c>
      <c r="BB2790" s="296" t="str">
        <f t="shared" si="753"/>
        <v/>
      </c>
      <c r="BC2790">
        <f t="shared" si="749"/>
        <v>1</v>
      </c>
      <c r="BF2790" s="332">
        <v>44931</v>
      </c>
      <c r="BG2790" s="2" t="s">
        <v>115</v>
      </c>
      <c r="BH2790" s="2" t="s">
        <v>135</v>
      </c>
      <c r="BI2790" s="323">
        <v>45658</v>
      </c>
      <c r="BJ2790" s="323">
        <v>45747</v>
      </c>
      <c r="BK2790" s="324">
        <v>2159</v>
      </c>
      <c r="BL2790" s="325">
        <v>220.77</v>
      </c>
      <c r="BM2790" s="274">
        <f t="shared" si="750"/>
        <v>0.99614999999999998</v>
      </c>
      <c r="BN2790" s="326">
        <f t="shared" si="754"/>
        <v>221.62324951061589</v>
      </c>
      <c r="BO2790" s="296" t="str">
        <f t="shared" si="755"/>
        <v/>
      </c>
      <c r="BP2790" t="str">
        <f t="shared" si="751"/>
        <v/>
      </c>
      <c r="BR2790" s="332"/>
      <c r="BS2790" s="2"/>
      <c r="BT2790" s="2"/>
      <c r="BU2790" s="323"/>
      <c r="BV2790" s="323"/>
      <c r="BW2790" s="324"/>
      <c r="BX2790" s="325"/>
      <c r="BZ2790" s="326"/>
      <c r="CA2790" s="296"/>
    </row>
    <row r="2791" spans="45:79" x14ac:dyDescent="0.25">
      <c r="AS2791" s="332">
        <v>44571</v>
      </c>
      <c r="AT2791" s="2" t="s">
        <v>115</v>
      </c>
      <c r="AU2791" s="2" t="s">
        <v>117</v>
      </c>
      <c r="AV2791" s="323">
        <v>45383</v>
      </c>
      <c r="AW2791" s="323">
        <v>45473</v>
      </c>
      <c r="AX2791" s="324">
        <v>2184</v>
      </c>
      <c r="AY2791" s="325"/>
      <c r="AZ2791" s="274">
        <f t="shared" si="748"/>
        <v>1.0401800000000001</v>
      </c>
      <c r="BA2791" s="326" t="str">
        <f t="shared" si="752"/>
        <v/>
      </c>
      <c r="BB2791" s="296" t="str">
        <f t="shared" si="753"/>
        <v/>
      </c>
      <c r="BC2791">
        <f t="shared" si="749"/>
        <v>1</v>
      </c>
      <c r="BF2791" s="332">
        <v>44931</v>
      </c>
      <c r="BG2791" s="2" t="s">
        <v>115</v>
      </c>
      <c r="BH2791" s="2" t="s">
        <v>145</v>
      </c>
      <c r="BI2791" s="323">
        <v>45748</v>
      </c>
      <c r="BJ2791" s="323">
        <v>45838</v>
      </c>
      <c r="BK2791" s="324">
        <v>2184</v>
      </c>
      <c r="BL2791" s="325">
        <v>127.79</v>
      </c>
      <c r="BM2791" s="274">
        <f t="shared" si="750"/>
        <v>0.99614999999999998</v>
      </c>
      <c r="BN2791" s="326">
        <f t="shared" si="754"/>
        <v>128.28389298800383</v>
      </c>
      <c r="BO2791" s="296" t="str">
        <f t="shared" si="755"/>
        <v/>
      </c>
      <c r="BP2791" t="str">
        <f t="shared" si="751"/>
        <v/>
      </c>
      <c r="BR2791" s="332"/>
      <c r="BS2791" s="2"/>
      <c r="BT2791" s="2"/>
      <c r="BU2791" s="323"/>
      <c r="BV2791" s="323"/>
      <c r="BW2791" s="324"/>
      <c r="BX2791" s="325"/>
      <c r="BZ2791" s="326"/>
      <c r="CA2791" s="296"/>
    </row>
    <row r="2792" spans="45:79" x14ac:dyDescent="0.25">
      <c r="AS2792" s="332">
        <v>44571</v>
      </c>
      <c r="AT2792" s="2" t="s">
        <v>115</v>
      </c>
      <c r="AU2792" s="2" t="s">
        <v>118</v>
      </c>
      <c r="AV2792" s="323">
        <v>45474</v>
      </c>
      <c r="AW2792" s="323">
        <v>45565</v>
      </c>
      <c r="AX2792" s="324">
        <v>2208</v>
      </c>
      <c r="AY2792" s="325"/>
      <c r="AZ2792" s="274">
        <f t="shared" si="748"/>
        <v>1.0401800000000001</v>
      </c>
      <c r="BA2792" s="326" t="str">
        <f t="shared" si="752"/>
        <v/>
      </c>
      <c r="BB2792" s="296" t="str">
        <f t="shared" si="753"/>
        <v/>
      </c>
      <c r="BC2792">
        <f t="shared" si="749"/>
        <v>1</v>
      </c>
      <c r="BF2792" s="332">
        <v>44931</v>
      </c>
      <c r="BG2792" s="2" t="s">
        <v>115</v>
      </c>
      <c r="BH2792" s="2" t="s">
        <v>148</v>
      </c>
      <c r="BI2792" s="323">
        <v>45839</v>
      </c>
      <c r="BJ2792" s="323">
        <v>45930</v>
      </c>
      <c r="BK2792" s="324">
        <v>2208</v>
      </c>
      <c r="BL2792" s="325">
        <v>128.65</v>
      </c>
      <c r="BM2792" s="274">
        <f t="shared" si="750"/>
        <v>0.99614999999999998</v>
      </c>
      <c r="BN2792" s="326">
        <f t="shared" si="754"/>
        <v>129.14721678462081</v>
      </c>
      <c r="BO2792" s="296" t="str">
        <f t="shared" si="755"/>
        <v/>
      </c>
      <c r="BP2792" t="str">
        <f t="shared" si="751"/>
        <v/>
      </c>
      <c r="BR2792" s="332"/>
      <c r="BS2792" s="2"/>
      <c r="BT2792" s="2"/>
      <c r="BU2792" s="323"/>
      <c r="BV2792" s="323"/>
      <c r="BW2792" s="324"/>
      <c r="BX2792" s="325"/>
      <c r="BZ2792" s="326"/>
      <c r="CA2792" s="296"/>
    </row>
    <row r="2793" spans="45:79" x14ac:dyDescent="0.25">
      <c r="AS2793" s="332">
        <v>44571</v>
      </c>
      <c r="AT2793" s="2" t="s">
        <v>115</v>
      </c>
      <c r="AU2793" s="2" t="s">
        <v>140</v>
      </c>
      <c r="AV2793" s="323">
        <v>45566</v>
      </c>
      <c r="AW2793" s="323">
        <v>45657</v>
      </c>
      <c r="AX2793" s="324">
        <v>2209</v>
      </c>
      <c r="AY2793" s="325"/>
      <c r="AZ2793" s="274">
        <f t="shared" si="748"/>
        <v>1.0401800000000001</v>
      </c>
      <c r="BA2793" s="326" t="str">
        <f t="shared" si="752"/>
        <v/>
      </c>
      <c r="BB2793" s="296" t="str">
        <f t="shared" si="753"/>
        <v/>
      </c>
      <c r="BC2793" t="str">
        <f t="shared" si="749"/>
        <v/>
      </c>
      <c r="BF2793" s="332">
        <v>44931</v>
      </c>
      <c r="BG2793" s="2" t="s">
        <v>115</v>
      </c>
      <c r="BH2793" s="2" t="s">
        <v>152</v>
      </c>
      <c r="BI2793" s="323">
        <v>45931</v>
      </c>
      <c r="BJ2793" s="323">
        <v>46022</v>
      </c>
      <c r="BK2793" s="324">
        <v>2209</v>
      </c>
      <c r="BL2793" s="325">
        <v>168.74</v>
      </c>
      <c r="BM2793" s="274">
        <f t="shared" si="750"/>
        <v>0.99614999999999998</v>
      </c>
      <c r="BN2793" s="326">
        <f t="shared" si="754"/>
        <v>169.39215981528886</v>
      </c>
      <c r="BO2793" s="296" t="str">
        <f t="shared" si="755"/>
        <v/>
      </c>
      <c r="BP2793" t="str">
        <f t="shared" si="751"/>
        <v/>
      </c>
      <c r="BR2793" s="332"/>
      <c r="BS2793" s="2"/>
      <c r="BT2793" s="2"/>
      <c r="BU2793" s="323"/>
      <c r="BV2793" s="323"/>
      <c r="BW2793" s="324"/>
      <c r="BX2793" s="325"/>
      <c r="BZ2793" s="326"/>
      <c r="CA2793" s="296"/>
    </row>
    <row r="2794" spans="45:79" x14ac:dyDescent="0.25">
      <c r="AS2794" s="332">
        <v>44568</v>
      </c>
      <c r="AT2794" s="2" t="s">
        <v>115</v>
      </c>
      <c r="AU2794" s="2" t="s">
        <v>201</v>
      </c>
      <c r="AV2794" s="323">
        <v>44652</v>
      </c>
      <c r="AW2794" s="323">
        <v>44742</v>
      </c>
      <c r="AX2794" s="324">
        <v>2184</v>
      </c>
      <c r="AY2794" s="325">
        <v>178.9</v>
      </c>
      <c r="AZ2794" s="274">
        <f t="shared" si="748"/>
        <v>1.0401800000000001</v>
      </c>
      <c r="BA2794" s="326">
        <f t="shared" si="752"/>
        <v>171.9894633621104</v>
      </c>
      <c r="BB2794" s="296" t="str">
        <f t="shared" si="753"/>
        <v/>
      </c>
      <c r="BC2794" t="str">
        <f t="shared" si="749"/>
        <v/>
      </c>
      <c r="BF2794" s="332">
        <v>44930</v>
      </c>
      <c r="BG2794" s="2" t="s">
        <v>115</v>
      </c>
      <c r="BH2794" s="2" t="s">
        <v>134</v>
      </c>
      <c r="BI2794" s="323">
        <v>45017</v>
      </c>
      <c r="BJ2794" s="323">
        <v>45107</v>
      </c>
      <c r="BK2794" s="324">
        <v>2184</v>
      </c>
      <c r="BL2794" s="325">
        <v>161.51</v>
      </c>
      <c r="BM2794" s="274">
        <f t="shared" si="750"/>
        <v>0.99614999999999998</v>
      </c>
      <c r="BN2794" s="326">
        <f t="shared" si="754"/>
        <v>162.13421673442755</v>
      </c>
      <c r="BO2794" s="296" t="str">
        <f t="shared" si="755"/>
        <v/>
      </c>
      <c r="BP2794" t="str">
        <f t="shared" si="751"/>
        <v/>
      </c>
      <c r="BR2794" s="332"/>
      <c r="BS2794" s="2"/>
      <c r="BT2794" s="2"/>
      <c r="BU2794" s="323"/>
      <c r="BV2794" s="323"/>
      <c r="BW2794" s="324"/>
      <c r="BX2794" s="325"/>
      <c r="BZ2794" s="326"/>
      <c r="CA2794" s="296"/>
    </row>
    <row r="2795" spans="45:79" x14ac:dyDescent="0.25">
      <c r="AS2795" s="332">
        <v>44568</v>
      </c>
      <c r="AT2795" s="2" t="s">
        <v>115</v>
      </c>
      <c r="AU2795" s="2" t="s">
        <v>200</v>
      </c>
      <c r="AV2795" s="323">
        <v>44743</v>
      </c>
      <c r="AW2795" s="323">
        <v>44834</v>
      </c>
      <c r="AX2795" s="324">
        <v>2208</v>
      </c>
      <c r="AY2795" s="325">
        <v>183.58</v>
      </c>
      <c r="AZ2795" s="274">
        <f t="shared" si="748"/>
        <v>1.0401800000000001</v>
      </c>
      <c r="BA2795" s="326">
        <f t="shared" si="752"/>
        <v>176.48868465073352</v>
      </c>
      <c r="BB2795" s="296" t="str">
        <f t="shared" si="753"/>
        <v/>
      </c>
      <c r="BC2795" t="str">
        <f t="shared" si="749"/>
        <v/>
      </c>
      <c r="BF2795" s="332">
        <v>44930</v>
      </c>
      <c r="BG2795" s="2" t="s">
        <v>115</v>
      </c>
      <c r="BH2795" s="2" t="s">
        <v>137</v>
      </c>
      <c r="BI2795" s="323">
        <v>45108</v>
      </c>
      <c r="BJ2795" s="323">
        <v>45199</v>
      </c>
      <c r="BK2795" s="324">
        <v>2208</v>
      </c>
      <c r="BL2795" s="325">
        <v>186.93</v>
      </c>
      <c r="BM2795" s="274">
        <f t="shared" si="750"/>
        <v>0.99614999999999998</v>
      </c>
      <c r="BN2795" s="326">
        <f t="shared" si="754"/>
        <v>187.65246197861768</v>
      </c>
      <c r="BO2795" s="296" t="str">
        <f t="shared" si="755"/>
        <v/>
      </c>
      <c r="BP2795" t="str">
        <f t="shared" si="751"/>
        <v/>
      </c>
      <c r="BR2795" s="332"/>
      <c r="BS2795" s="2"/>
      <c r="BT2795" s="2"/>
      <c r="BU2795" s="323"/>
      <c r="BV2795" s="323"/>
      <c r="BW2795" s="324"/>
      <c r="BX2795" s="325"/>
      <c r="BZ2795" s="326"/>
      <c r="CA2795" s="296"/>
    </row>
    <row r="2796" spans="45:79" x14ac:dyDescent="0.25">
      <c r="AS2796" s="332">
        <v>44568</v>
      </c>
      <c r="AT2796" s="2" t="s">
        <v>115</v>
      </c>
      <c r="AU2796" s="2" t="s">
        <v>186</v>
      </c>
      <c r="AV2796" s="323">
        <v>44835</v>
      </c>
      <c r="AW2796" s="323">
        <v>44926</v>
      </c>
      <c r="AX2796" s="324">
        <v>2209</v>
      </c>
      <c r="AY2796" s="325">
        <v>201.05</v>
      </c>
      <c r="AZ2796" s="274">
        <f t="shared" si="748"/>
        <v>1.0401800000000001</v>
      </c>
      <c r="BA2796" s="326">
        <f t="shared" si="752"/>
        <v>193.28385471745273</v>
      </c>
      <c r="BB2796" s="296" t="str">
        <f t="shared" si="753"/>
        <v/>
      </c>
      <c r="BC2796" t="str">
        <f t="shared" si="749"/>
        <v/>
      </c>
      <c r="BF2796" s="332">
        <v>44930</v>
      </c>
      <c r="BG2796" s="2" t="s">
        <v>115</v>
      </c>
      <c r="BH2796" s="2" t="s">
        <v>116</v>
      </c>
      <c r="BI2796" s="323">
        <v>45200</v>
      </c>
      <c r="BJ2796" s="323">
        <v>45291</v>
      </c>
      <c r="BK2796" s="324">
        <v>2209</v>
      </c>
      <c r="BL2796" s="325">
        <v>237.06</v>
      </c>
      <c r="BM2796" s="274">
        <f t="shared" si="750"/>
        <v>0.99614999999999998</v>
      </c>
      <c r="BN2796" s="326">
        <f t="shared" si="754"/>
        <v>237.97620840234904</v>
      </c>
      <c r="BO2796" s="296">
        <f t="shared" si="755"/>
        <v>237.97620840234904</v>
      </c>
      <c r="BP2796">
        <f t="shared" si="751"/>
        <v>1</v>
      </c>
      <c r="BR2796" s="332"/>
      <c r="BS2796" s="2"/>
      <c r="BT2796" s="2"/>
      <c r="BU2796" s="323"/>
      <c r="BV2796" s="323"/>
      <c r="BW2796" s="324"/>
      <c r="BX2796" s="325"/>
      <c r="BZ2796" s="326"/>
      <c r="CA2796" s="296"/>
    </row>
    <row r="2797" spans="45:79" x14ac:dyDescent="0.25">
      <c r="AS2797" s="332">
        <v>44568</v>
      </c>
      <c r="AT2797" s="2" t="s">
        <v>115</v>
      </c>
      <c r="AU2797" s="2" t="s">
        <v>110</v>
      </c>
      <c r="AV2797" s="323">
        <v>44927</v>
      </c>
      <c r="AW2797" s="323">
        <v>45016</v>
      </c>
      <c r="AX2797" s="324">
        <v>2159</v>
      </c>
      <c r="AY2797" s="325">
        <v>201.15</v>
      </c>
      <c r="AZ2797" s="274">
        <f t="shared" si="748"/>
        <v>1.0401800000000001</v>
      </c>
      <c r="BA2797" s="326">
        <f t="shared" si="752"/>
        <v>193.37999192447461</v>
      </c>
      <c r="BB2797" s="296" t="str">
        <f t="shared" si="753"/>
        <v/>
      </c>
      <c r="BC2797" t="str">
        <f t="shared" si="749"/>
        <v/>
      </c>
      <c r="BF2797" s="332">
        <v>44930</v>
      </c>
      <c r="BG2797" s="2" t="s">
        <v>115</v>
      </c>
      <c r="BH2797" s="2" t="s">
        <v>111</v>
      </c>
      <c r="BI2797" s="323">
        <v>45292</v>
      </c>
      <c r="BJ2797" s="323">
        <v>45382</v>
      </c>
      <c r="BK2797" s="324">
        <v>2183</v>
      </c>
      <c r="BL2797" s="325">
        <v>236</v>
      </c>
      <c r="BM2797" s="274">
        <f t="shared" si="750"/>
        <v>0.99614999999999998</v>
      </c>
      <c r="BN2797" s="326">
        <f t="shared" si="754"/>
        <v>236.91211162977464</v>
      </c>
      <c r="BO2797" s="296">
        <f t="shared" si="755"/>
        <v>236.91211162977464</v>
      </c>
      <c r="BP2797">
        <f t="shared" si="751"/>
        <v>1</v>
      </c>
      <c r="BR2797" s="332"/>
      <c r="BS2797" s="2"/>
      <c r="BT2797" s="2"/>
      <c r="BU2797" s="323"/>
      <c r="BV2797" s="323"/>
      <c r="BW2797" s="324"/>
      <c r="BX2797" s="325"/>
      <c r="BZ2797" s="326"/>
      <c r="CA2797" s="296"/>
    </row>
    <row r="2798" spans="45:79" x14ac:dyDescent="0.25">
      <c r="AS2798" s="332">
        <v>44568</v>
      </c>
      <c r="AT2798" s="2" t="s">
        <v>115</v>
      </c>
      <c r="AU2798" s="2" t="s">
        <v>134</v>
      </c>
      <c r="AV2798" s="323">
        <v>45017</v>
      </c>
      <c r="AW2798" s="323">
        <v>45107</v>
      </c>
      <c r="AX2798" s="324">
        <v>2184</v>
      </c>
      <c r="AY2798" s="325">
        <v>93.36</v>
      </c>
      <c r="AZ2798" s="274">
        <f t="shared" si="748"/>
        <v>1.0401800000000001</v>
      </c>
      <c r="BA2798" s="326">
        <f t="shared" si="752"/>
        <v>89.753696475609985</v>
      </c>
      <c r="BB2798" s="296" t="str">
        <f t="shared" si="753"/>
        <v/>
      </c>
      <c r="BC2798" t="str">
        <f t="shared" si="749"/>
        <v/>
      </c>
      <c r="BF2798" s="332">
        <v>44930</v>
      </c>
      <c r="BG2798" s="2" t="s">
        <v>115</v>
      </c>
      <c r="BH2798" s="2" t="s">
        <v>117</v>
      </c>
      <c r="BI2798" s="323">
        <v>45383</v>
      </c>
      <c r="BJ2798" s="323">
        <v>45473</v>
      </c>
      <c r="BK2798" s="324">
        <v>2184</v>
      </c>
      <c r="BL2798" s="325">
        <v>160.74</v>
      </c>
      <c r="BM2798" s="274">
        <f t="shared" si="750"/>
        <v>0.99614999999999998</v>
      </c>
      <c r="BN2798" s="326">
        <f t="shared" si="754"/>
        <v>161.36124077699142</v>
      </c>
      <c r="BO2798" s="296">
        <f t="shared" si="755"/>
        <v>161.36124077699142</v>
      </c>
      <c r="BP2798">
        <f t="shared" si="751"/>
        <v>1</v>
      </c>
      <c r="BR2798" s="332"/>
      <c r="BS2798" s="2"/>
      <c r="BT2798" s="2"/>
      <c r="BU2798" s="323"/>
      <c r="BV2798" s="323"/>
      <c r="BW2798" s="324"/>
      <c r="BX2798" s="325"/>
      <c r="BZ2798" s="326"/>
      <c r="CA2798" s="296"/>
    </row>
    <row r="2799" spans="45:79" x14ac:dyDescent="0.25">
      <c r="AS2799" s="332">
        <v>44568</v>
      </c>
      <c r="AT2799" s="2" t="s">
        <v>115</v>
      </c>
      <c r="AU2799" s="2" t="s">
        <v>137</v>
      </c>
      <c r="AV2799" s="323">
        <v>45108</v>
      </c>
      <c r="AW2799" s="323">
        <v>45199</v>
      </c>
      <c r="AX2799" s="324">
        <v>2208</v>
      </c>
      <c r="AY2799" s="325">
        <v>95.04</v>
      </c>
      <c r="AZ2799" s="274">
        <f t="shared" si="748"/>
        <v>1.0401800000000001</v>
      </c>
      <c r="BA2799" s="326">
        <f t="shared" si="752"/>
        <v>91.368801553577256</v>
      </c>
      <c r="BB2799" s="296" t="str">
        <f t="shared" si="753"/>
        <v/>
      </c>
      <c r="BC2799" t="str">
        <f t="shared" si="749"/>
        <v/>
      </c>
      <c r="BF2799" s="332">
        <v>44930</v>
      </c>
      <c r="BG2799" s="2" t="s">
        <v>115</v>
      </c>
      <c r="BH2799" s="2" t="s">
        <v>118</v>
      </c>
      <c r="BI2799" s="323">
        <v>45474</v>
      </c>
      <c r="BJ2799" s="323">
        <v>45565</v>
      </c>
      <c r="BK2799" s="324">
        <v>2208</v>
      </c>
      <c r="BL2799" s="325">
        <v>158.74</v>
      </c>
      <c r="BM2799" s="274">
        <f t="shared" si="750"/>
        <v>0.99614999999999998</v>
      </c>
      <c r="BN2799" s="326">
        <f t="shared" si="754"/>
        <v>159.35351101741708</v>
      </c>
      <c r="BO2799" s="296">
        <f t="shared" si="755"/>
        <v>159.35351101741708</v>
      </c>
      <c r="BP2799">
        <f t="shared" si="751"/>
        <v>1</v>
      </c>
      <c r="BR2799" s="332"/>
      <c r="BS2799" s="2"/>
      <c r="BT2799" s="2"/>
      <c r="BU2799" s="323"/>
      <c r="BV2799" s="323"/>
      <c r="BW2799" s="324"/>
      <c r="BX2799" s="325"/>
      <c r="BZ2799" s="326"/>
      <c r="CA2799" s="296"/>
    </row>
    <row r="2800" spans="45:79" x14ac:dyDescent="0.25">
      <c r="AS2800" s="332">
        <v>44568</v>
      </c>
      <c r="AT2800" s="2" t="s">
        <v>115</v>
      </c>
      <c r="AU2800" s="2" t="s">
        <v>116</v>
      </c>
      <c r="AV2800" s="323">
        <v>45200</v>
      </c>
      <c r="AW2800" s="323">
        <v>45291</v>
      </c>
      <c r="AX2800" s="324">
        <v>2209</v>
      </c>
      <c r="AY2800" s="325">
        <v>119.65</v>
      </c>
      <c r="AZ2800" s="274">
        <f t="shared" si="748"/>
        <v>1.0401800000000001</v>
      </c>
      <c r="BA2800" s="326">
        <f t="shared" si="752"/>
        <v>115.02816820165739</v>
      </c>
      <c r="BB2800" s="296" t="str">
        <f t="shared" si="753"/>
        <v/>
      </c>
      <c r="BC2800">
        <f t="shared" si="749"/>
        <v>1</v>
      </c>
      <c r="BF2800" s="332">
        <v>44930</v>
      </c>
      <c r="BG2800" s="2" t="s">
        <v>115</v>
      </c>
      <c r="BH2800" s="2" t="s">
        <v>140</v>
      </c>
      <c r="BI2800" s="323">
        <v>45566</v>
      </c>
      <c r="BJ2800" s="323">
        <v>45657</v>
      </c>
      <c r="BK2800" s="324">
        <v>2209</v>
      </c>
      <c r="BL2800" s="325">
        <v>209.37</v>
      </c>
      <c r="BM2800" s="274">
        <f t="shared" si="750"/>
        <v>0.99614999999999998</v>
      </c>
      <c r="BN2800" s="326">
        <f t="shared" si="754"/>
        <v>210.17918988104202</v>
      </c>
      <c r="BO2800" s="296" t="str">
        <f t="shared" si="755"/>
        <v/>
      </c>
      <c r="BP2800" t="str">
        <f t="shared" si="751"/>
        <v/>
      </c>
      <c r="BR2800" s="332"/>
      <c r="BS2800" s="2"/>
      <c r="BT2800" s="2"/>
      <c r="BU2800" s="323"/>
      <c r="BV2800" s="323"/>
      <c r="BW2800" s="324"/>
      <c r="BX2800" s="325"/>
      <c r="BZ2800" s="326"/>
      <c r="CA2800" s="296"/>
    </row>
    <row r="2801" spans="45:79" x14ac:dyDescent="0.25">
      <c r="AS2801" s="332">
        <v>44568</v>
      </c>
      <c r="AT2801" s="2" t="s">
        <v>115</v>
      </c>
      <c r="AU2801" s="2" t="s">
        <v>111</v>
      </c>
      <c r="AV2801" s="323">
        <v>45292</v>
      </c>
      <c r="AW2801" s="323">
        <v>45382</v>
      </c>
      <c r="AX2801" s="324">
        <v>2183</v>
      </c>
      <c r="AY2801" s="325">
        <v>137.76</v>
      </c>
      <c r="AZ2801" s="274">
        <f t="shared" si="748"/>
        <v>1.0401800000000001</v>
      </c>
      <c r="BA2801" s="326">
        <f t="shared" si="752"/>
        <v>132.43861639331652</v>
      </c>
      <c r="BB2801" s="296" t="str">
        <f t="shared" si="753"/>
        <v/>
      </c>
      <c r="BC2801">
        <f t="shared" si="749"/>
        <v>1</v>
      </c>
      <c r="BF2801" s="332">
        <v>44930</v>
      </c>
      <c r="BG2801" s="2" t="s">
        <v>115</v>
      </c>
      <c r="BH2801" s="2" t="s">
        <v>135</v>
      </c>
      <c r="BI2801" s="323">
        <v>45658</v>
      </c>
      <c r="BJ2801" s="323">
        <v>45747</v>
      </c>
      <c r="BK2801" s="324">
        <v>2159</v>
      </c>
      <c r="BL2801" s="325">
        <v>220.44</v>
      </c>
      <c r="BM2801" s="274">
        <f t="shared" si="750"/>
        <v>0.99614999999999998</v>
      </c>
      <c r="BN2801" s="326">
        <f t="shared" si="754"/>
        <v>221.2919741002861</v>
      </c>
      <c r="BO2801" s="296" t="str">
        <f t="shared" si="755"/>
        <v/>
      </c>
      <c r="BP2801" t="str">
        <f t="shared" si="751"/>
        <v/>
      </c>
      <c r="BR2801" s="332"/>
      <c r="BS2801" s="2"/>
      <c r="BT2801" s="2"/>
      <c r="BU2801" s="323"/>
      <c r="BV2801" s="323"/>
      <c r="BW2801" s="324"/>
      <c r="BX2801" s="325"/>
      <c r="BZ2801" s="326"/>
      <c r="CA2801" s="296"/>
    </row>
    <row r="2802" spans="45:79" x14ac:dyDescent="0.25">
      <c r="AS2802" s="332">
        <v>44568</v>
      </c>
      <c r="AT2802" s="2" t="s">
        <v>115</v>
      </c>
      <c r="AU2802" s="2" t="s">
        <v>117</v>
      </c>
      <c r="AV2802" s="323">
        <v>45383</v>
      </c>
      <c r="AW2802" s="323">
        <v>45473</v>
      </c>
      <c r="AX2802" s="324">
        <v>2184</v>
      </c>
      <c r="AY2802" s="325"/>
      <c r="AZ2802" s="274">
        <f t="shared" si="748"/>
        <v>1.0401800000000001</v>
      </c>
      <c r="BA2802" s="326" t="str">
        <f t="shared" si="752"/>
        <v/>
      </c>
      <c r="BB2802" s="296" t="str">
        <f t="shared" si="753"/>
        <v/>
      </c>
      <c r="BC2802">
        <f t="shared" si="749"/>
        <v>1</v>
      </c>
      <c r="BF2802" s="332">
        <v>44930</v>
      </c>
      <c r="BG2802" s="2" t="s">
        <v>115</v>
      </c>
      <c r="BH2802" s="2" t="s">
        <v>145</v>
      </c>
      <c r="BI2802" s="323">
        <v>45748</v>
      </c>
      <c r="BJ2802" s="323">
        <v>45838</v>
      </c>
      <c r="BK2802" s="324">
        <v>2184</v>
      </c>
      <c r="BL2802" s="325">
        <v>126.03</v>
      </c>
      <c r="BM2802" s="274">
        <f t="shared" si="750"/>
        <v>0.99614999999999998</v>
      </c>
      <c r="BN2802" s="326">
        <f t="shared" si="754"/>
        <v>126.51709079957838</v>
      </c>
      <c r="BO2802" s="296" t="str">
        <f t="shared" si="755"/>
        <v/>
      </c>
      <c r="BP2802" t="str">
        <f t="shared" si="751"/>
        <v/>
      </c>
      <c r="BR2802" s="332"/>
      <c r="BS2802" s="2"/>
      <c r="BT2802" s="2"/>
      <c r="BU2802" s="323"/>
      <c r="BV2802" s="323"/>
      <c r="BW2802" s="324"/>
      <c r="BX2802" s="325"/>
      <c r="BZ2802" s="326"/>
      <c r="CA2802" s="296"/>
    </row>
    <row r="2803" spans="45:79" x14ac:dyDescent="0.25">
      <c r="AS2803" s="332">
        <v>44568</v>
      </c>
      <c r="AT2803" s="2" t="s">
        <v>115</v>
      </c>
      <c r="AU2803" s="2" t="s">
        <v>118</v>
      </c>
      <c r="AV2803" s="323">
        <v>45474</v>
      </c>
      <c r="AW2803" s="323">
        <v>45565</v>
      </c>
      <c r="AX2803" s="324">
        <v>2208</v>
      </c>
      <c r="AY2803" s="325"/>
      <c r="AZ2803" s="274">
        <f t="shared" si="748"/>
        <v>1.0401800000000001</v>
      </c>
      <c r="BA2803" s="326" t="str">
        <f t="shared" si="752"/>
        <v/>
      </c>
      <c r="BB2803" s="296" t="str">
        <f t="shared" si="753"/>
        <v/>
      </c>
      <c r="BC2803">
        <f t="shared" si="749"/>
        <v>1</v>
      </c>
      <c r="BF2803" s="332">
        <v>44930</v>
      </c>
      <c r="BG2803" s="2" t="s">
        <v>115</v>
      </c>
      <c r="BH2803" s="2" t="s">
        <v>148</v>
      </c>
      <c r="BI2803" s="323">
        <v>45839</v>
      </c>
      <c r="BJ2803" s="323">
        <v>45930</v>
      </c>
      <c r="BK2803" s="324">
        <v>2208</v>
      </c>
      <c r="BL2803" s="325">
        <v>128.19999999999999</v>
      </c>
      <c r="BM2803" s="274">
        <f t="shared" si="750"/>
        <v>0.99614999999999998</v>
      </c>
      <c r="BN2803" s="326">
        <f t="shared" si="754"/>
        <v>128.69547758871656</v>
      </c>
      <c r="BO2803" s="296" t="str">
        <f t="shared" si="755"/>
        <v/>
      </c>
      <c r="BP2803" t="str">
        <f t="shared" si="751"/>
        <v/>
      </c>
      <c r="BR2803" s="332"/>
      <c r="BS2803" s="2"/>
      <c r="BT2803" s="2"/>
      <c r="BU2803" s="323"/>
      <c r="BV2803" s="323"/>
      <c r="BW2803" s="324"/>
      <c r="BX2803" s="325"/>
      <c r="BZ2803" s="326"/>
      <c r="CA2803" s="296"/>
    </row>
    <row r="2804" spans="45:79" x14ac:dyDescent="0.25">
      <c r="AS2804" s="332">
        <v>44568</v>
      </c>
      <c r="AT2804" s="2" t="s">
        <v>115</v>
      </c>
      <c r="AU2804" s="2" t="s">
        <v>140</v>
      </c>
      <c r="AV2804" s="323">
        <v>45566</v>
      </c>
      <c r="AW2804" s="323">
        <v>45657</v>
      </c>
      <c r="AX2804" s="324">
        <v>2209</v>
      </c>
      <c r="AY2804" s="325"/>
      <c r="AZ2804" s="274">
        <f t="shared" si="748"/>
        <v>1.0401800000000001</v>
      </c>
      <c r="BA2804" s="326" t="str">
        <f t="shared" si="752"/>
        <v/>
      </c>
      <c r="BB2804" s="296" t="str">
        <f t="shared" si="753"/>
        <v/>
      </c>
      <c r="BC2804" t="str">
        <f t="shared" si="749"/>
        <v/>
      </c>
      <c r="BF2804" s="332">
        <v>44930</v>
      </c>
      <c r="BG2804" s="2" t="s">
        <v>115</v>
      </c>
      <c r="BH2804" s="2" t="s">
        <v>152</v>
      </c>
      <c r="BI2804" s="323">
        <v>45931</v>
      </c>
      <c r="BJ2804" s="323">
        <v>46022</v>
      </c>
      <c r="BK2804" s="324">
        <v>2209</v>
      </c>
      <c r="BL2804" s="325">
        <v>165.62</v>
      </c>
      <c r="BM2804" s="274">
        <f t="shared" si="750"/>
        <v>0.99614999999999998</v>
      </c>
      <c r="BN2804" s="326">
        <f t="shared" si="754"/>
        <v>166.26010139035287</v>
      </c>
      <c r="BO2804" s="296" t="str">
        <f t="shared" si="755"/>
        <v/>
      </c>
      <c r="BP2804" t="str">
        <f t="shared" si="751"/>
        <v/>
      </c>
      <c r="BR2804" s="332"/>
      <c r="BS2804" s="2"/>
      <c r="BT2804" s="2"/>
      <c r="BU2804" s="323"/>
      <c r="BV2804" s="323"/>
      <c r="BW2804" s="324"/>
      <c r="BX2804" s="325"/>
      <c r="BZ2804" s="326"/>
      <c r="CA2804" s="296"/>
    </row>
    <row r="2805" spans="45:79" x14ac:dyDescent="0.25">
      <c r="AS2805" s="332">
        <v>44567</v>
      </c>
      <c r="AT2805" s="2" t="s">
        <v>115</v>
      </c>
      <c r="AU2805" s="2" t="s">
        <v>201</v>
      </c>
      <c r="AV2805" s="323">
        <v>44652</v>
      </c>
      <c r="AW2805" s="323">
        <v>44742</v>
      </c>
      <c r="AX2805" s="324">
        <v>2184</v>
      </c>
      <c r="AY2805" s="325">
        <v>186.58</v>
      </c>
      <c r="AZ2805" s="274">
        <f t="shared" si="748"/>
        <v>1.0401800000000001</v>
      </c>
      <c r="BA2805" s="326">
        <f t="shared" si="752"/>
        <v>179.37280086138938</v>
      </c>
      <c r="BB2805" s="296" t="str">
        <f t="shared" si="753"/>
        <v/>
      </c>
      <c r="BC2805" t="str">
        <f t="shared" si="749"/>
        <v/>
      </c>
      <c r="BF2805" s="332">
        <v>44929</v>
      </c>
      <c r="BG2805" s="2" t="s">
        <v>115</v>
      </c>
      <c r="BH2805" s="2" t="s">
        <v>134</v>
      </c>
      <c r="BI2805" s="323">
        <v>45017</v>
      </c>
      <c r="BJ2805" s="323">
        <v>45107</v>
      </c>
      <c r="BK2805" s="324">
        <v>2184</v>
      </c>
      <c r="BL2805" s="325">
        <v>180.8</v>
      </c>
      <c r="BM2805" s="274">
        <f t="shared" si="750"/>
        <v>0.99614999999999998</v>
      </c>
      <c r="BN2805" s="326">
        <f t="shared" si="754"/>
        <v>181.49877026552227</v>
      </c>
      <c r="BO2805" s="296" t="str">
        <f t="shared" si="755"/>
        <v/>
      </c>
      <c r="BP2805" t="str">
        <f t="shared" si="751"/>
        <v/>
      </c>
      <c r="BR2805" s="332"/>
      <c r="BS2805" s="2"/>
      <c r="BT2805" s="2"/>
      <c r="BU2805" s="323"/>
      <c r="BV2805" s="323"/>
      <c r="BW2805" s="324"/>
      <c r="BX2805" s="325"/>
      <c r="BZ2805" s="326"/>
      <c r="CA2805" s="296"/>
    </row>
    <row r="2806" spans="45:79" x14ac:dyDescent="0.25">
      <c r="AS2806" s="332">
        <v>44567</v>
      </c>
      <c r="AT2806" s="2" t="s">
        <v>115</v>
      </c>
      <c r="AU2806" s="2" t="s">
        <v>200</v>
      </c>
      <c r="AV2806" s="323">
        <v>44743</v>
      </c>
      <c r="AW2806" s="323">
        <v>44834</v>
      </c>
      <c r="AX2806" s="324">
        <v>2208</v>
      </c>
      <c r="AY2806" s="325">
        <v>191</v>
      </c>
      <c r="AZ2806" s="274">
        <f t="shared" si="748"/>
        <v>1.0401800000000001</v>
      </c>
      <c r="BA2806" s="326">
        <f t="shared" si="752"/>
        <v>183.62206541175564</v>
      </c>
      <c r="BB2806" s="296" t="str">
        <f t="shared" si="753"/>
        <v/>
      </c>
      <c r="BC2806" t="str">
        <f t="shared" si="749"/>
        <v/>
      </c>
      <c r="BF2806" s="332">
        <v>44929</v>
      </c>
      <c r="BG2806" s="2" t="s">
        <v>115</v>
      </c>
      <c r="BH2806" s="2" t="s">
        <v>137</v>
      </c>
      <c r="BI2806" s="323">
        <v>45108</v>
      </c>
      <c r="BJ2806" s="323">
        <v>45199</v>
      </c>
      <c r="BK2806" s="324">
        <v>2208</v>
      </c>
      <c r="BL2806" s="325">
        <v>208.11</v>
      </c>
      <c r="BM2806" s="274">
        <f t="shared" si="750"/>
        <v>0.99614999999999998</v>
      </c>
      <c r="BN2806" s="326">
        <f t="shared" si="754"/>
        <v>208.91432013251017</v>
      </c>
      <c r="BO2806" s="296" t="str">
        <f t="shared" si="755"/>
        <v/>
      </c>
      <c r="BP2806" t="str">
        <f t="shared" si="751"/>
        <v/>
      </c>
      <c r="BR2806" s="332"/>
      <c r="BS2806" s="2"/>
      <c r="BT2806" s="2"/>
      <c r="BU2806" s="323"/>
      <c r="BV2806" s="323"/>
      <c r="BW2806" s="324"/>
      <c r="BX2806" s="325"/>
      <c r="BZ2806" s="326"/>
      <c r="CA2806" s="296"/>
    </row>
    <row r="2807" spans="45:79" x14ac:dyDescent="0.25">
      <c r="AS2807" s="332">
        <v>44567</v>
      </c>
      <c r="AT2807" s="2" t="s">
        <v>115</v>
      </c>
      <c r="AU2807" s="2" t="s">
        <v>186</v>
      </c>
      <c r="AV2807" s="323">
        <v>44835</v>
      </c>
      <c r="AW2807" s="323">
        <v>44926</v>
      </c>
      <c r="AX2807" s="324">
        <v>2209</v>
      </c>
      <c r="AY2807" s="325">
        <v>211.43</v>
      </c>
      <c r="AZ2807" s="274">
        <f t="shared" si="748"/>
        <v>1.0401800000000001</v>
      </c>
      <c r="BA2807" s="326">
        <f t="shared" si="752"/>
        <v>203.26289680632198</v>
      </c>
      <c r="BB2807" s="296" t="str">
        <f t="shared" si="753"/>
        <v/>
      </c>
      <c r="BC2807" t="str">
        <f t="shared" si="749"/>
        <v/>
      </c>
      <c r="BF2807" s="332">
        <v>44929</v>
      </c>
      <c r="BG2807" s="2" t="s">
        <v>115</v>
      </c>
      <c r="BH2807" s="2" t="s">
        <v>116</v>
      </c>
      <c r="BI2807" s="323">
        <v>45200</v>
      </c>
      <c r="BJ2807" s="323">
        <v>45291</v>
      </c>
      <c r="BK2807" s="324">
        <v>2209</v>
      </c>
      <c r="BL2807" s="325">
        <v>259.57</v>
      </c>
      <c r="BM2807" s="274">
        <f t="shared" si="750"/>
        <v>0.99614999999999998</v>
      </c>
      <c r="BN2807" s="326">
        <f t="shared" si="754"/>
        <v>260.57320684635846</v>
      </c>
      <c r="BO2807" s="296">
        <f t="shared" si="755"/>
        <v>260.57320684635846</v>
      </c>
      <c r="BP2807">
        <f t="shared" si="751"/>
        <v>1</v>
      </c>
      <c r="BR2807" s="332"/>
      <c r="BS2807" s="2"/>
      <c r="BT2807" s="2"/>
      <c r="BU2807" s="323"/>
      <c r="BV2807" s="323"/>
      <c r="BW2807" s="324"/>
      <c r="BX2807" s="325"/>
      <c r="BZ2807" s="326"/>
      <c r="CA2807" s="296"/>
    </row>
    <row r="2808" spans="45:79" x14ac:dyDescent="0.25">
      <c r="AS2808" s="332">
        <v>44567</v>
      </c>
      <c r="AT2808" s="2" t="s">
        <v>115</v>
      </c>
      <c r="AU2808" s="2" t="s">
        <v>110</v>
      </c>
      <c r="AV2808" s="323">
        <v>44927</v>
      </c>
      <c r="AW2808" s="323">
        <v>45016</v>
      </c>
      <c r="AX2808" s="324">
        <v>2159</v>
      </c>
      <c r="AY2808" s="325">
        <v>210</v>
      </c>
      <c r="AZ2808" s="274">
        <f t="shared" si="748"/>
        <v>1.0401800000000001</v>
      </c>
      <c r="BA2808" s="326">
        <f t="shared" si="752"/>
        <v>201.88813474590935</v>
      </c>
      <c r="BB2808" s="296" t="str">
        <f t="shared" si="753"/>
        <v/>
      </c>
      <c r="BC2808" t="str">
        <f t="shared" si="749"/>
        <v/>
      </c>
      <c r="BF2808" s="332">
        <v>44929</v>
      </c>
      <c r="BG2808" s="2" t="s">
        <v>115</v>
      </c>
      <c r="BH2808" s="2" t="s">
        <v>111</v>
      </c>
      <c r="BI2808" s="323">
        <v>45292</v>
      </c>
      <c r="BJ2808" s="323">
        <v>45382</v>
      </c>
      <c r="BK2808" s="324">
        <v>2183</v>
      </c>
      <c r="BL2808" s="325">
        <v>252.45</v>
      </c>
      <c r="BM2808" s="274">
        <f t="shared" si="750"/>
        <v>0.99614999999999998</v>
      </c>
      <c r="BN2808" s="326">
        <f t="shared" si="754"/>
        <v>253.42568890227375</v>
      </c>
      <c r="BO2808" s="296">
        <f t="shared" si="755"/>
        <v>253.42568890227375</v>
      </c>
      <c r="BP2808">
        <f t="shared" si="751"/>
        <v>1</v>
      </c>
      <c r="BR2808" s="332"/>
      <c r="BS2808" s="2"/>
      <c r="BT2808" s="2"/>
      <c r="BU2808" s="323"/>
      <c r="BV2808" s="323"/>
      <c r="BW2808" s="324"/>
      <c r="BX2808" s="325"/>
      <c r="BZ2808" s="326"/>
      <c r="CA2808" s="296"/>
    </row>
    <row r="2809" spans="45:79" x14ac:dyDescent="0.25">
      <c r="AS2809" s="332">
        <v>44567</v>
      </c>
      <c r="AT2809" s="2" t="s">
        <v>115</v>
      </c>
      <c r="AU2809" s="2" t="s">
        <v>134</v>
      </c>
      <c r="AV2809" s="323">
        <v>45017</v>
      </c>
      <c r="AW2809" s="323">
        <v>45107</v>
      </c>
      <c r="AX2809" s="324">
        <v>2184</v>
      </c>
      <c r="AY2809" s="325">
        <v>99.87</v>
      </c>
      <c r="AZ2809" s="274">
        <f t="shared" si="748"/>
        <v>1.0401800000000001</v>
      </c>
      <c r="BA2809" s="326">
        <f t="shared" si="752"/>
        <v>96.012228652733171</v>
      </c>
      <c r="BB2809" s="296" t="str">
        <f t="shared" si="753"/>
        <v/>
      </c>
      <c r="BC2809" t="str">
        <f t="shared" si="749"/>
        <v/>
      </c>
      <c r="BF2809" s="332">
        <v>44929</v>
      </c>
      <c r="BG2809" s="2" t="s">
        <v>115</v>
      </c>
      <c r="BH2809" s="2" t="s">
        <v>117</v>
      </c>
      <c r="BI2809" s="323">
        <v>45383</v>
      </c>
      <c r="BJ2809" s="323">
        <v>45473</v>
      </c>
      <c r="BK2809" s="324">
        <v>2184</v>
      </c>
      <c r="BL2809" s="325">
        <v>183.93</v>
      </c>
      <c r="BM2809" s="274">
        <f t="shared" si="750"/>
        <v>0.99614999999999998</v>
      </c>
      <c r="BN2809" s="326">
        <f t="shared" si="754"/>
        <v>184.64086733925615</v>
      </c>
      <c r="BO2809" s="296">
        <f t="shared" si="755"/>
        <v>184.64086733925615</v>
      </c>
      <c r="BP2809">
        <f t="shared" si="751"/>
        <v>1</v>
      </c>
      <c r="BR2809" s="332"/>
      <c r="BS2809" s="2"/>
      <c r="BT2809" s="2"/>
      <c r="BU2809" s="323"/>
      <c r="BV2809" s="323"/>
      <c r="BW2809" s="324"/>
      <c r="BX2809" s="325"/>
      <c r="BZ2809" s="326"/>
      <c r="CA2809" s="296"/>
    </row>
    <row r="2810" spans="45:79" x14ac:dyDescent="0.25">
      <c r="AS2810" s="332">
        <v>44567</v>
      </c>
      <c r="AT2810" s="2" t="s">
        <v>115</v>
      </c>
      <c r="AU2810" s="2" t="s">
        <v>137</v>
      </c>
      <c r="AV2810" s="323">
        <v>45108</v>
      </c>
      <c r="AW2810" s="323">
        <v>45199</v>
      </c>
      <c r="AX2810" s="324">
        <v>2208</v>
      </c>
      <c r="AY2810" s="325">
        <v>101.44</v>
      </c>
      <c r="AZ2810" s="274">
        <f t="shared" si="748"/>
        <v>1.0401800000000001</v>
      </c>
      <c r="BA2810" s="326">
        <f t="shared" si="752"/>
        <v>97.521582802976397</v>
      </c>
      <c r="BB2810" s="296" t="str">
        <f t="shared" si="753"/>
        <v/>
      </c>
      <c r="BC2810" t="str">
        <f t="shared" si="749"/>
        <v/>
      </c>
      <c r="BF2810" s="332">
        <v>44929</v>
      </c>
      <c r="BG2810" s="2" t="s">
        <v>115</v>
      </c>
      <c r="BH2810" s="2" t="s">
        <v>118</v>
      </c>
      <c r="BI2810" s="323">
        <v>45474</v>
      </c>
      <c r="BJ2810" s="323">
        <v>45565</v>
      </c>
      <c r="BK2810" s="324">
        <v>2208</v>
      </c>
      <c r="BL2810" s="325">
        <v>181.84</v>
      </c>
      <c r="BM2810" s="274">
        <f t="shared" si="750"/>
        <v>0.99614999999999998</v>
      </c>
      <c r="BN2810" s="326">
        <f t="shared" si="754"/>
        <v>182.54278974050092</v>
      </c>
      <c r="BO2810" s="296">
        <f t="shared" si="755"/>
        <v>182.54278974050092</v>
      </c>
      <c r="BP2810">
        <f t="shared" si="751"/>
        <v>1</v>
      </c>
      <c r="BR2810" s="332"/>
      <c r="BS2810" s="2"/>
      <c r="BT2810" s="2"/>
      <c r="BU2810" s="323"/>
      <c r="BV2810" s="323"/>
      <c r="BW2810" s="324"/>
      <c r="BX2810" s="325"/>
      <c r="BZ2810" s="326"/>
      <c r="CA2810" s="296"/>
    </row>
    <row r="2811" spans="45:79" x14ac:dyDescent="0.25">
      <c r="AS2811" s="332">
        <v>44567</v>
      </c>
      <c r="AT2811" s="2" t="s">
        <v>115</v>
      </c>
      <c r="AU2811" s="2" t="s">
        <v>116</v>
      </c>
      <c r="AV2811" s="323">
        <v>45200</v>
      </c>
      <c r="AW2811" s="323">
        <v>45291</v>
      </c>
      <c r="AX2811" s="324">
        <v>2209</v>
      </c>
      <c r="AY2811" s="325">
        <v>122.03</v>
      </c>
      <c r="AZ2811" s="274">
        <f t="shared" si="748"/>
        <v>1.0401800000000001</v>
      </c>
      <c r="BA2811" s="326">
        <f t="shared" si="752"/>
        <v>117.3162337287777</v>
      </c>
      <c r="BB2811" s="296" t="str">
        <f t="shared" si="753"/>
        <v/>
      </c>
      <c r="BC2811">
        <f t="shared" si="749"/>
        <v>1</v>
      </c>
      <c r="BF2811" s="332">
        <v>44929</v>
      </c>
      <c r="BG2811" s="2" t="s">
        <v>115</v>
      </c>
      <c r="BH2811" s="2" t="s">
        <v>140</v>
      </c>
      <c r="BI2811" s="323">
        <v>45566</v>
      </c>
      <c r="BJ2811" s="323">
        <v>45657</v>
      </c>
      <c r="BK2811" s="324">
        <v>2209</v>
      </c>
      <c r="BL2811" s="325">
        <v>234.02</v>
      </c>
      <c r="BM2811" s="274">
        <f t="shared" si="750"/>
        <v>0.99614999999999998</v>
      </c>
      <c r="BN2811" s="326">
        <f t="shared" si="754"/>
        <v>234.92445916779602</v>
      </c>
      <c r="BO2811" s="296" t="str">
        <f t="shared" si="755"/>
        <v/>
      </c>
      <c r="BP2811" t="str">
        <f t="shared" si="751"/>
        <v/>
      </c>
      <c r="BR2811" s="332"/>
      <c r="BS2811" s="2"/>
      <c r="BT2811" s="2"/>
      <c r="BU2811" s="323"/>
      <c r="BV2811" s="323"/>
      <c r="BW2811" s="324"/>
      <c r="BX2811" s="325"/>
      <c r="BZ2811" s="326"/>
      <c r="CA2811" s="296"/>
    </row>
    <row r="2812" spans="45:79" x14ac:dyDescent="0.25">
      <c r="AS2812" s="332">
        <v>44567</v>
      </c>
      <c r="AT2812" s="2" t="s">
        <v>115</v>
      </c>
      <c r="AU2812" s="2" t="s">
        <v>111</v>
      </c>
      <c r="AV2812" s="323">
        <v>45292</v>
      </c>
      <c r="AW2812" s="323">
        <v>45382</v>
      </c>
      <c r="AX2812" s="324">
        <v>2183</v>
      </c>
      <c r="AY2812" s="325">
        <v>134.72</v>
      </c>
      <c r="AZ2812" s="274">
        <f t="shared" si="748"/>
        <v>1.0401800000000001</v>
      </c>
      <c r="BA2812" s="326">
        <f t="shared" si="752"/>
        <v>129.51604529985192</v>
      </c>
      <c r="BB2812" s="296" t="str">
        <f t="shared" si="753"/>
        <v/>
      </c>
      <c r="BC2812">
        <f t="shared" si="749"/>
        <v>1</v>
      </c>
      <c r="BF2812" s="332">
        <v>44929</v>
      </c>
      <c r="BG2812" s="2" t="s">
        <v>115</v>
      </c>
      <c r="BH2812" s="2" t="s">
        <v>135</v>
      </c>
      <c r="BI2812" s="323">
        <v>45658</v>
      </c>
      <c r="BJ2812" s="323">
        <v>45747</v>
      </c>
      <c r="BK2812" s="324">
        <v>2159</v>
      </c>
      <c r="BL2812" s="325">
        <v>231.01</v>
      </c>
      <c r="BM2812" s="274">
        <f t="shared" si="750"/>
        <v>0.99614999999999998</v>
      </c>
      <c r="BN2812" s="326">
        <f t="shared" si="754"/>
        <v>231.90282587963659</v>
      </c>
      <c r="BO2812" s="296" t="str">
        <f t="shared" si="755"/>
        <v/>
      </c>
      <c r="BP2812" t="str">
        <f t="shared" si="751"/>
        <v/>
      </c>
      <c r="BR2812" s="332"/>
      <c r="BS2812" s="2"/>
      <c r="BT2812" s="2"/>
      <c r="BU2812" s="323"/>
      <c r="BV2812" s="323"/>
      <c r="BW2812" s="324"/>
      <c r="BX2812" s="325"/>
      <c r="BZ2812" s="326"/>
      <c r="CA2812" s="296"/>
    </row>
    <row r="2813" spans="45:79" x14ac:dyDescent="0.25">
      <c r="AS2813" s="332">
        <v>44567</v>
      </c>
      <c r="AT2813" s="2" t="s">
        <v>115</v>
      </c>
      <c r="AU2813" s="2" t="s">
        <v>117</v>
      </c>
      <c r="AV2813" s="323">
        <v>45383</v>
      </c>
      <c r="AW2813" s="323">
        <v>45473</v>
      </c>
      <c r="AX2813" s="324">
        <v>2184</v>
      </c>
      <c r="AY2813" s="325"/>
      <c r="AZ2813" s="274">
        <f t="shared" si="748"/>
        <v>1.0401800000000001</v>
      </c>
      <c r="BA2813" s="326" t="str">
        <f t="shared" si="752"/>
        <v/>
      </c>
      <c r="BB2813" s="296" t="str">
        <f t="shared" si="753"/>
        <v/>
      </c>
      <c r="BC2813">
        <f t="shared" si="749"/>
        <v>1</v>
      </c>
      <c r="BF2813" s="332">
        <v>44929</v>
      </c>
      <c r="BG2813" s="2" t="s">
        <v>115</v>
      </c>
      <c r="BH2813" s="2" t="s">
        <v>145</v>
      </c>
      <c r="BI2813" s="323">
        <v>45748</v>
      </c>
      <c r="BJ2813" s="323">
        <v>45838</v>
      </c>
      <c r="BK2813" s="324">
        <v>2184</v>
      </c>
      <c r="BL2813" s="325">
        <v>132.09</v>
      </c>
      <c r="BM2813" s="274">
        <f t="shared" si="750"/>
        <v>0.99614999999999998</v>
      </c>
      <c r="BN2813" s="326">
        <f t="shared" si="754"/>
        <v>132.60051197108871</v>
      </c>
      <c r="BO2813" s="296" t="str">
        <f t="shared" si="755"/>
        <v/>
      </c>
      <c r="BP2813" t="str">
        <f t="shared" si="751"/>
        <v/>
      </c>
      <c r="BR2813" s="332"/>
      <c r="BS2813" s="2"/>
      <c r="BT2813" s="2"/>
      <c r="BU2813" s="323"/>
      <c r="BV2813" s="323"/>
      <c r="BW2813" s="324"/>
      <c r="BX2813" s="325"/>
      <c r="BZ2813" s="326"/>
      <c r="CA2813" s="296"/>
    </row>
    <row r="2814" spans="45:79" x14ac:dyDescent="0.25">
      <c r="AS2814" s="332">
        <v>44567</v>
      </c>
      <c r="AT2814" s="2" t="s">
        <v>115</v>
      </c>
      <c r="AU2814" s="2" t="s">
        <v>118</v>
      </c>
      <c r="AV2814" s="323">
        <v>45474</v>
      </c>
      <c r="AW2814" s="323">
        <v>45565</v>
      </c>
      <c r="AX2814" s="324">
        <v>2208</v>
      </c>
      <c r="AY2814" s="325"/>
      <c r="AZ2814" s="274">
        <f t="shared" si="748"/>
        <v>1.0401800000000001</v>
      </c>
      <c r="BA2814" s="326" t="str">
        <f t="shared" si="752"/>
        <v/>
      </c>
      <c r="BB2814" s="296" t="str">
        <f t="shared" si="753"/>
        <v/>
      </c>
      <c r="BC2814">
        <f t="shared" si="749"/>
        <v>1</v>
      </c>
      <c r="BF2814" s="332">
        <v>44929</v>
      </c>
      <c r="BG2814" s="2" t="s">
        <v>115</v>
      </c>
      <c r="BH2814" s="2" t="s">
        <v>148</v>
      </c>
      <c r="BI2814" s="323">
        <v>45839</v>
      </c>
      <c r="BJ2814" s="323">
        <v>45930</v>
      </c>
      <c r="BK2814" s="324">
        <v>2208</v>
      </c>
      <c r="BL2814" s="325">
        <v>132.85</v>
      </c>
      <c r="BM2814" s="274">
        <f t="shared" si="750"/>
        <v>0.99614999999999998</v>
      </c>
      <c r="BN2814" s="326">
        <f t="shared" si="754"/>
        <v>133.36344927972695</v>
      </c>
      <c r="BO2814" s="296" t="str">
        <f t="shared" si="755"/>
        <v/>
      </c>
      <c r="BP2814" t="str">
        <f t="shared" si="751"/>
        <v/>
      </c>
      <c r="BR2814" s="332"/>
      <c r="BS2814" s="2"/>
      <c r="BT2814" s="2"/>
      <c r="BU2814" s="323"/>
      <c r="BV2814" s="323"/>
      <c r="BW2814" s="324"/>
      <c r="BX2814" s="325"/>
      <c r="BZ2814" s="326"/>
      <c r="CA2814" s="296"/>
    </row>
    <row r="2815" spans="45:79" x14ac:dyDescent="0.25">
      <c r="AS2815" s="332">
        <v>44567</v>
      </c>
      <c r="AT2815" s="2" t="s">
        <v>115</v>
      </c>
      <c r="AU2815" s="2" t="s">
        <v>140</v>
      </c>
      <c r="AV2815" s="323">
        <v>45566</v>
      </c>
      <c r="AW2815" s="323">
        <v>45657</v>
      </c>
      <c r="AX2815" s="324">
        <v>2209</v>
      </c>
      <c r="AY2815" s="325"/>
      <c r="AZ2815" s="274">
        <f t="shared" si="748"/>
        <v>1.0401800000000001</v>
      </c>
      <c r="BA2815" s="326" t="str">
        <f t="shared" si="752"/>
        <v/>
      </c>
      <c r="BB2815" s="296" t="str">
        <f t="shared" si="753"/>
        <v/>
      </c>
      <c r="BC2815" t="str">
        <f t="shared" si="749"/>
        <v/>
      </c>
      <c r="BF2815" s="332">
        <v>44929</v>
      </c>
      <c r="BG2815" s="2" t="s">
        <v>115</v>
      </c>
      <c r="BH2815" s="2" t="s">
        <v>152</v>
      </c>
      <c r="BI2815" s="323">
        <v>45931</v>
      </c>
      <c r="BJ2815" s="323">
        <v>46022</v>
      </c>
      <c r="BK2815" s="324">
        <v>2209</v>
      </c>
      <c r="BL2815" s="325">
        <v>171.51</v>
      </c>
      <c r="BM2815" s="274">
        <f t="shared" si="750"/>
        <v>0.99614999999999998</v>
      </c>
      <c r="BN2815" s="326">
        <f t="shared" si="754"/>
        <v>172.17286553229934</v>
      </c>
      <c r="BO2815" s="296" t="str">
        <f t="shared" si="755"/>
        <v/>
      </c>
      <c r="BP2815" t="str">
        <f t="shared" si="751"/>
        <v/>
      </c>
      <c r="BR2815" s="332"/>
      <c r="BS2815" s="2"/>
      <c r="BT2815" s="2"/>
      <c r="BU2815" s="323"/>
      <c r="BV2815" s="323"/>
      <c r="BW2815" s="324"/>
      <c r="BX2815" s="325"/>
      <c r="BZ2815" s="326"/>
      <c r="CA2815" s="296"/>
    </row>
    <row r="2816" spans="45:79" x14ac:dyDescent="0.25">
      <c r="AS2816" s="332">
        <v>44566</v>
      </c>
      <c r="AT2816" s="2" t="s">
        <v>115</v>
      </c>
      <c r="AU2816" s="2" t="s">
        <v>201</v>
      </c>
      <c r="AV2816" s="323">
        <v>44652</v>
      </c>
      <c r="AW2816" s="323">
        <v>44742</v>
      </c>
      <c r="AX2816" s="324">
        <v>2184</v>
      </c>
      <c r="AY2816" s="325">
        <v>183.93</v>
      </c>
      <c r="AZ2816" s="274">
        <f t="shared" si="748"/>
        <v>1.0401800000000001</v>
      </c>
      <c r="BA2816" s="326">
        <f t="shared" si="752"/>
        <v>176.82516487531004</v>
      </c>
      <c r="BB2816" s="296" t="str">
        <f t="shared" si="753"/>
        <v/>
      </c>
      <c r="BC2816" t="str">
        <f t="shared" si="749"/>
        <v/>
      </c>
      <c r="BF2816" s="332">
        <v>44928</v>
      </c>
      <c r="BG2816" s="2" t="s">
        <v>115</v>
      </c>
      <c r="BH2816" s="2" t="s">
        <v>134</v>
      </c>
      <c r="BI2816" s="323">
        <v>45017</v>
      </c>
      <c r="BJ2816" s="323">
        <v>45107</v>
      </c>
      <c r="BK2816" s="324">
        <v>2184</v>
      </c>
      <c r="BL2816" s="325">
        <v>180.67</v>
      </c>
      <c r="BM2816" s="274">
        <f t="shared" si="750"/>
        <v>0.99614999999999998</v>
      </c>
      <c r="BN2816" s="326">
        <f t="shared" si="754"/>
        <v>181.36826783114992</v>
      </c>
      <c r="BO2816" s="296" t="str">
        <f t="shared" si="755"/>
        <v/>
      </c>
      <c r="BP2816" t="str">
        <f t="shared" si="751"/>
        <v/>
      </c>
      <c r="BR2816" s="332"/>
      <c r="BS2816" s="2"/>
      <c r="BT2816" s="2"/>
      <c r="BU2816" s="323"/>
      <c r="BV2816" s="323"/>
      <c r="BW2816" s="324"/>
      <c r="BX2816" s="325"/>
      <c r="BZ2816" s="326"/>
      <c r="CA2816" s="296"/>
    </row>
    <row r="2817" spans="45:79" x14ac:dyDescent="0.25">
      <c r="AS2817" s="332">
        <v>44566</v>
      </c>
      <c r="AT2817" s="2" t="s">
        <v>115</v>
      </c>
      <c r="AU2817" s="2" t="s">
        <v>200</v>
      </c>
      <c r="AV2817" s="323">
        <v>44743</v>
      </c>
      <c r="AW2817" s="323">
        <v>44834</v>
      </c>
      <c r="AX2817" s="324">
        <v>2208</v>
      </c>
      <c r="AY2817" s="325">
        <v>189.25</v>
      </c>
      <c r="AZ2817" s="274">
        <f t="shared" si="748"/>
        <v>1.0401800000000001</v>
      </c>
      <c r="BA2817" s="326">
        <f t="shared" si="752"/>
        <v>181.93966428887308</v>
      </c>
      <c r="BB2817" s="296" t="str">
        <f t="shared" si="753"/>
        <v/>
      </c>
      <c r="BC2817" t="str">
        <f t="shared" si="749"/>
        <v/>
      </c>
      <c r="BF2817" s="332">
        <v>44928</v>
      </c>
      <c r="BG2817" s="2" t="s">
        <v>115</v>
      </c>
      <c r="BH2817" s="2" t="s">
        <v>137</v>
      </c>
      <c r="BI2817" s="323">
        <v>45108</v>
      </c>
      <c r="BJ2817" s="323">
        <v>45199</v>
      </c>
      <c r="BK2817" s="324">
        <v>2208</v>
      </c>
      <c r="BL2817" s="325">
        <v>205</v>
      </c>
      <c r="BM2817" s="274">
        <f t="shared" si="750"/>
        <v>0.99614999999999998</v>
      </c>
      <c r="BN2817" s="326">
        <f t="shared" si="754"/>
        <v>205.79230035637204</v>
      </c>
      <c r="BO2817" s="296" t="str">
        <f t="shared" si="755"/>
        <v/>
      </c>
      <c r="BP2817" t="str">
        <f t="shared" si="751"/>
        <v/>
      </c>
      <c r="BR2817" s="332"/>
      <c r="BS2817" s="2"/>
      <c r="BT2817" s="2"/>
      <c r="BU2817" s="323"/>
      <c r="BV2817" s="323"/>
      <c r="BW2817" s="324"/>
      <c r="BX2817" s="325"/>
      <c r="BZ2817" s="326"/>
      <c r="CA2817" s="296"/>
    </row>
    <row r="2818" spans="45:79" x14ac:dyDescent="0.25">
      <c r="AS2818" s="332">
        <v>44566</v>
      </c>
      <c r="AT2818" s="2" t="s">
        <v>115</v>
      </c>
      <c r="AU2818" s="2" t="s">
        <v>186</v>
      </c>
      <c r="AV2818" s="323">
        <v>44835</v>
      </c>
      <c r="AW2818" s="323">
        <v>44926</v>
      </c>
      <c r="AX2818" s="324">
        <v>2209</v>
      </c>
      <c r="AY2818" s="325">
        <v>213</v>
      </c>
      <c r="AZ2818" s="274">
        <f t="shared" si="748"/>
        <v>1.0401800000000001</v>
      </c>
      <c r="BA2818" s="326">
        <f t="shared" si="752"/>
        <v>204.77225095656519</v>
      </c>
      <c r="BB2818" s="296" t="str">
        <f t="shared" si="753"/>
        <v/>
      </c>
      <c r="BC2818" t="str">
        <f t="shared" si="749"/>
        <v/>
      </c>
      <c r="BF2818" s="332">
        <v>44928</v>
      </c>
      <c r="BG2818" s="2" t="s">
        <v>115</v>
      </c>
      <c r="BH2818" s="2" t="s">
        <v>116</v>
      </c>
      <c r="BI2818" s="323">
        <v>45200</v>
      </c>
      <c r="BJ2818" s="323">
        <v>45291</v>
      </c>
      <c r="BK2818" s="324">
        <v>2209</v>
      </c>
      <c r="BL2818" s="325">
        <v>254</v>
      </c>
      <c r="BM2818" s="274">
        <f t="shared" si="750"/>
        <v>0.99614999999999998</v>
      </c>
      <c r="BN2818" s="326">
        <f t="shared" si="754"/>
        <v>254.9816794659439</v>
      </c>
      <c r="BO2818" s="296">
        <f t="shared" si="755"/>
        <v>254.9816794659439</v>
      </c>
      <c r="BP2818">
        <f t="shared" si="751"/>
        <v>1</v>
      </c>
      <c r="BR2818" s="332"/>
      <c r="BS2818" s="2"/>
      <c r="BT2818" s="2"/>
      <c r="BU2818" s="323"/>
      <c r="BV2818" s="323"/>
      <c r="BW2818" s="324"/>
      <c r="BX2818" s="325"/>
      <c r="BZ2818" s="326"/>
      <c r="CA2818" s="296"/>
    </row>
    <row r="2819" spans="45:79" x14ac:dyDescent="0.25">
      <c r="AS2819" s="332">
        <v>44566</v>
      </c>
      <c r="AT2819" s="2" t="s">
        <v>115</v>
      </c>
      <c r="AU2819" s="2" t="s">
        <v>110</v>
      </c>
      <c r="AV2819" s="323">
        <v>44927</v>
      </c>
      <c r="AW2819" s="323">
        <v>45016</v>
      </c>
      <c r="AX2819" s="324">
        <v>2159</v>
      </c>
      <c r="AY2819" s="325">
        <v>215</v>
      </c>
      <c r="AZ2819" s="274">
        <f t="shared" si="748"/>
        <v>1.0401800000000001</v>
      </c>
      <c r="BA2819" s="326">
        <f t="shared" si="752"/>
        <v>206.69499509700242</v>
      </c>
      <c r="BB2819" s="296" t="str">
        <f t="shared" si="753"/>
        <v/>
      </c>
      <c r="BC2819" t="str">
        <f t="shared" si="749"/>
        <v/>
      </c>
      <c r="BF2819" s="332">
        <v>44928</v>
      </c>
      <c r="BG2819" s="2" t="s">
        <v>115</v>
      </c>
      <c r="BH2819" s="2" t="s">
        <v>111</v>
      </c>
      <c r="BI2819" s="323">
        <v>45292</v>
      </c>
      <c r="BJ2819" s="323">
        <v>45382</v>
      </c>
      <c r="BK2819" s="324">
        <v>2183</v>
      </c>
      <c r="BL2819" s="325">
        <v>249.11</v>
      </c>
      <c r="BM2819" s="274">
        <f t="shared" si="750"/>
        <v>0.99614999999999998</v>
      </c>
      <c r="BN2819" s="326">
        <f t="shared" si="754"/>
        <v>250.07278020378459</v>
      </c>
      <c r="BO2819" s="296">
        <f t="shared" si="755"/>
        <v>250.07278020378459</v>
      </c>
      <c r="BP2819">
        <f t="shared" si="751"/>
        <v>1</v>
      </c>
      <c r="BR2819" s="332"/>
      <c r="BS2819" s="2"/>
      <c r="BT2819" s="2"/>
      <c r="BU2819" s="323"/>
      <c r="BV2819" s="323"/>
      <c r="BW2819" s="324"/>
      <c r="BX2819" s="325"/>
      <c r="BZ2819" s="326"/>
      <c r="CA2819" s="296"/>
    </row>
    <row r="2820" spans="45:79" x14ac:dyDescent="0.25">
      <c r="AS2820" s="332">
        <v>44566</v>
      </c>
      <c r="AT2820" s="2" t="s">
        <v>115</v>
      </c>
      <c r="AU2820" s="2" t="s">
        <v>134</v>
      </c>
      <c r="AV2820" s="323">
        <v>45017</v>
      </c>
      <c r="AW2820" s="323">
        <v>45107</v>
      </c>
      <c r="AX2820" s="324">
        <v>2184</v>
      </c>
      <c r="AY2820" s="325">
        <v>100.25</v>
      </c>
      <c r="AZ2820" s="274">
        <f t="shared" si="748"/>
        <v>1.0401800000000001</v>
      </c>
      <c r="BA2820" s="326">
        <f t="shared" si="752"/>
        <v>96.377550039416249</v>
      </c>
      <c r="BB2820" s="296" t="str">
        <f t="shared" si="753"/>
        <v/>
      </c>
      <c r="BC2820" t="str">
        <f t="shared" si="749"/>
        <v/>
      </c>
      <c r="BF2820" s="332">
        <v>44928</v>
      </c>
      <c r="BG2820" s="2" t="s">
        <v>115</v>
      </c>
      <c r="BH2820" s="2" t="s">
        <v>117</v>
      </c>
      <c r="BI2820" s="323">
        <v>45383</v>
      </c>
      <c r="BJ2820" s="323">
        <v>45473</v>
      </c>
      <c r="BK2820" s="324">
        <v>2184</v>
      </c>
      <c r="BL2820" s="325">
        <v>187.17</v>
      </c>
      <c r="BM2820" s="274">
        <f t="shared" si="750"/>
        <v>0.99614999999999998</v>
      </c>
      <c r="BN2820" s="326">
        <f t="shared" si="754"/>
        <v>187.8933895497666</v>
      </c>
      <c r="BO2820" s="296">
        <f t="shared" si="755"/>
        <v>187.8933895497666</v>
      </c>
      <c r="BP2820">
        <f t="shared" si="751"/>
        <v>1</v>
      </c>
      <c r="BR2820" s="332"/>
      <c r="BS2820" s="2"/>
      <c r="BT2820" s="2"/>
      <c r="BU2820" s="323"/>
      <c r="BV2820" s="323"/>
      <c r="BW2820" s="324"/>
      <c r="BX2820" s="325"/>
      <c r="BZ2820" s="326"/>
      <c r="CA2820" s="296"/>
    </row>
    <row r="2821" spans="45:79" x14ac:dyDescent="0.25">
      <c r="AS2821" s="332">
        <v>44566</v>
      </c>
      <c r="AT2821" s="2" t="s">
        <v>115</v>
      </c>
      <c r="AU2821" s="2" t="s">
        <v>137</v>
      </c>
      <c r="AV2821" s="323">
        <v>45108</v>
      </c>
      <c r="AW2821" s="323">
        <v>45199</v>
      </c>
      <c r="AX2821" s="324">
        <v>2208</v>
      </c>
      <c r="AY2821" s="325">
        <v>101.42</v>
      </c>
      <c r="AZ2821" s="274">
        <f t="shared" si="748"/>
        <v>1.0401800000000001</v>
      </c>
      <c r="BA2821" s="326">
        <f t="shared" si="752"/>
        <v>97.502355361572029</v>
      </c>
      <c r="BB2821" s="296" t="str">
        <f t="shared" si="753"/>
        <v/>
      </c>
      <c r="BC2821" t="str">
        <f t="shared" si="749"/>
        <v/>
      </c>
      <c r="BF2821" s="332">
        <v>44928</v>
      </c>
      <c r="BG2821" s="2" t="s">
        <v>115</v>
      </c>
      <c r="BH2821" s="2" t="s">
        <v>118</v>
      </c>
      <c r="BI2821" s="323">
        <v>45474</v>
      </c>
      <c r="BJ2821" s="323">
        <v>45565</v>
      </c>
      <c r="BK2821" s="324">
        <v>2208</v>
      </c>
      <c r="BL2821" s="325">
        <v>184.88</v>
      </c>
      <c r="BM2821" s="274">
        <f t="shared" si="750"/>
        <v>0.99614999999999998</v>
      </c>
      <c r="BN2821" s="326">
        <f t="shared" si="754"/>
        <v>185.59453897505395</v>
      </c>
      <c r="BO2821" s="296">
        <f t="shared" si="755"/>
        <v>185.59453897505395</v>
      </c>
      <c r="BP2821">
        <f t="shared" si="751"/>
        <v>1</v>
      </c>
      <c r="BR2821" s="332"/>
      <c r="BS2821" s="2"/>
      <c r="BT2821" s="2"/>
      <c r="BU2821" s="323"/>
      <c r="BV2821" s="323"/>
      <c r="BW2821" s="324"/>
      <c r="BX2821" s="325"/>
      <c r="BZ2821" s="326"/>
      <c r="CA2821" s="296"/>
    </row>
    <row r="2822" spans="45:79" x14ac:dyDescent="0.25">
      <c r="AS2822" s="332">
        <v>44566</v>
      </c>
      <c r="AT2822" s="2" t="s">
        <v>115</v>
      </c>
      <c r="AU2822" s="2" t="s">
        <v>116</v>
      </c>
      <c r="AV2822" s="323">
        <v>45200</v>
      </c>
      <c r="AW2822" s="323">
        <v>45291</v>
      </c>
      <c r="AX2822" s="324">
        <v>2209</v>
      </c>
      <c r="AY2822" s="325">
        <v>123.54</v>
      </c>
      <c r="AZ2822" s="274">
        <f t="shared" si="748"/>
        <v>1.0401800000000001</v>
      </c>
      <c r="BA2822" s="326">
        <f t="shared" si="752"/>
        <v>118.76790555480781</v>
      </c>
      <c r="BB2822" s="296" t="str">
        <f t="shared" si="753"/>
        <v/>
      </c>
      <c r="BC2822">
        <f t="shared" si="749"/>
        <v>1</v>
      </c>
      <c r="BF2822" s="332">
        <v>44928</v>
      </c>
      <c r="BG2822" s="2" t="s">
        <v>115</v>
      </c>
      <c r="BH2822" s="2" t="s">
        <v>140</v>
      </c>
      <c r="BI2822" s="323">
        <v>45566</v>
      </c>
      <c r="BJ2822" s="323">
        <v>45657</v>
      </c>
      <c r="BK2822" s="324">
        <v>2209</v>
      </c>
      <c r="BL2822" s="325">
        <v>236</v>
      </c>
      <c r="BM2822" s="274">
        <f t="shared" si="750"/>
        <v>0.99614999999999998</v>
      </c>
      <c r="BN2822" s="326">
        <f t="shared" si="754"/>
        <v>236.91211162977464</v>
      </c>
      <c r="BO2822" s="296" t="str">
        <f t="shared" si="755"/>
        <v/>
      </c>
      <c r="BP2822" t="str">
        <f t="shared" si="751"/>
        <v/>
      </c>
      <c r="BR2822" s="332"/>
      <c r="BS2822" s="2"/>
      <c r="BT2822" s="2"/>
      <c r="BU2822" s="323"/>
      <c r="BV2822" s="323"/>
      <c r="BW2822" s="324"/>
      <c r="BX2822" s="325"/>
      <c r="BZ2822" s="326"/>
      <c r="CA2822" s="296"/>
    </row>
    <row r="2823" spans="45:79" x14ac:dyDescent="0.25">
      <c r="AS2823" s="332">
        <v>44566</v>
      </c>
      <c r="AT2823" s="2" t="s">
        <v>115</v>
      </c>
      <c r="AU2823" s="2" t="s">
        <v>111</v>
      </c>
      <c r="AV2823" s="323">
        <v>45292</v>
      </c>
      <c r="AW2823" s="323">
        <v>45382</v>
      </c>
      <c r="AX2823" s="324">
        <v>2183</v>
      </c>
      <c r="AY2823" s="325">
        <v>126</v>
      </c>
      <c r="AZ2823" s="274">
        <f t="shared" si="748"/>
        <v>1.0401800000000001</v>
      </c>
      <c r="BA2823" s="326">
        <f t="shared" si="752"/>
        <v>121.13288084754561</v>
      </c>
      <c r="BB2823" s="296" t="str">
        <f t="shared" si="753"/>
        <v/>
      </c>
      <c r="BC2823">
        <f t="shared" si="749"/>
        <v>1</v>
      </c>
      <c r="BF2823" s="332">
        <v>44928</v>
      </c>
      <c r="BG2823" s="2" t="s">
        <v>115</v>
      </c>
      <c r="BH2823" s="2" t="s">
        <v>135</v>
      </c>
      <c r="BI2823" s="323">
        <v>45658</v>
      </c>
      <c r="BJ2823" s="323">
        <v>45747</v>
      </c>
      <c r="BK2823" s="324">
        <v>2159</v>
      </c>
      <c r="BL2823" s="325">
        <v>225.5</v>
      </c>
      <c r="BM2823" s="274">
        <f t="shared" si="750"/>
        <v>0.99614999999999998</v>
      </c>
      <c r="BN2823" s="326">
        <f t="shared" si="754"/>
        <v>226.37153039200925</v>
      </c>
      <c r="BO2823" s="296" t="str">
        <f t="shared" si="755"/>
        <v/>
      </c>
      <c r="BP2823" t="str">
        <f t="shared" si="751"/>
        <v/>
      </c>
      <c r="BR2823" s="332"/>
      <c r="BS2823" s="2"/>
      <c r="BT2823" s="2"/>
      <c r="BU2823" s="323"/>
      <c r="BV2823" s="323"/>
      <c r="BW2823" s="324"/>
      <c r="BX2823" s="325"/>
      <c r="BZ2823" s="326"/>
      <c r="CA2823" s="296"/>
    </row>
    <row r="2824" spans="45:79" x14ac:dyDescent="0.25">
      <c r="AS2824" s="332">
        <v>44566</v>
      </c>
      <c r="AT2824" s="2" t="s">
        <v>115</v>
      </c>
      <c r="AU2824" s="2" t="s">
        <v>117</v>
      </c>
      <c r="AV2824" s="323">
        <v>45383</v>
      </c>
      <c r="AW2824" s="323">
        <v>45473</v>
      </c>
      <c r="AX2824" s="324">
        <v>2184</v>
      </c>
      <c r="AY2824" s="325"/>
      <c r="AZ2824" s="274">
        <f t="shared" si="748"/>
        <v>1.0401800000000001</v>
      </c>
      <c r="BA2824" s="326" t="str">
        <f t="shared" si="752"/>
        <v/>
      </c>
      <c r="BB2824" s="296" t="str">
        <f t="shared" si="753"/>
        <v/>
      </c>
      <c r="BC2824">
        <f t="shared" si="749"/>
        <v>1</v>
      </c>
      <c r="BF2824" s="332">
        <v>44928</v>
      </c>
      <c r="BG2824" s="2" t="s">
        <v>115</v>
      </c>
      <c r="BH2824" s="2" t="s">
        <v>145</v>
      </c>
      <c r="BI2824" s="323">
        <v>45748</v>
      </c>
      <c r="BJ2824" s="323">
        <v>45838</v>
      </c>
      <c r="BK2824" s="324">
        <v>2184</v>
      </c>
      <c r="BL2824" s="325">
        <v>127.07</v>
      </c>
      <c r="BM2824" s="274">
        <f t="shared" si="750"/>
        <v>0.99614999999999998</v>
      </c>
      <c r="BN2824" s="326">
        <f t="shared" si="754"/>
        <v>127.56111027455704</v>
      </c>
      <c r="BO2824" s="296" t="str">
        <f t="shared" si="755"/>
        <v/>
      </c>
      <c r="BP2824" t="str">
        <f t="shared" si="751"/>
        <v/>
      </c>
      <c r="BR2824" s="332"/>
      <c r="BS2824" s="2"/>
      <c r="BT2824" s="2"/>
      <c r="BU2824" s="323"/>
      <c r="BV2824" s="323"/>
      <c r="BW2824" s="324"/>
      <c r="BX2824" s="325"/>
      <c r="BZ2824" s="326"/>
      <c r="CA2824" s="296"/>
    </row>
    <row r="2825" spans="45:79" x14ac:dyDescent="0.25">
      <c r="AS2825" s="332">
        <v>44566</v>
      </c>
      <c r="AT2825" s="2" t="s">
        <v>115</v>
      </c>
      <c r="AU2825" s="2" t="s">
        <v>118</v>
      </c>
      <c r="AV2825" s="323">
        <v>45474</v>
      </c>
      <c r="AW2825" s="323">
        <v>45565</v>
      </c>
      <c r="AX2825" s="324">
        <v>2208</v>
      </c>
      <c r="AY2825" s="325"/>
      <c r="AZ2825" s="274">
        <f t="shared" si="748"/>
        <v>1.0401800000000001</v>
      </c>
      <c r="BA2825" s="326" t="str">
        <f t="shared" si="752"/>
        <v/>
      </c>
      <c r="BB2825" s="296" t="str">
        <f t="shared" si="753"/>
        <v/>
      </c>
      <c r="BC2825">
        <f t="shared" si="749"/>
        <v>1</v>
      </c>
      <c r="BF2825" s="332">
        <v>44928</v>
      </c>
      <c r="BG2825" s="2" t="s">
        <v>115</v>
      </c>
      <c r="BH2825" s="2" t="s">
        <v>148</v>
      </c>
      <c r="BI2825" s="323">
        <v>45839</v>
      </c>
      <c r="BJ2825" s="323">
        <v>45930</v>
      </c>
      <c r="BK2825" s="324">
        <v>2208</v>
      </c>
      <c r="BL2825" s="325">
        <v>128.94999999999999</v>
      </c>
      <c r="BM2825" s="274">
        <f t="shared" si="750"/>
        <v>0.99614999999999998</v>
      </c>
      <c r="BN2825" s="326">
        <f t="shared" si="754"/>
        <v>129.44837624855694</v>
      </c>
      <c r="BO2825" s="296" t="str">
        <f t="shared" si="755"/>
        <v/>
      </c>
      <c r="BP2825" t="str">
        <f t="shared" si="751"/>
        <v/>
      </c>
      <c r="BR2825" s="332"/>
      <c r="BS2825" s="2"/>
      <c r="BT2825" s="2"/>
      <c r="BU2825" s="323"/>
      <c r="BV2825" s="323"/>
      <c r="BW2825" s="324"/>
      <c r="BX2825" s="325"/>
      <c r="BZ2825" s="326"/>
      <c r="CA2825" s="296"/>
    </row>
    <row r="2826" spans="45:79" x14ac:dyDescent="0.25">
      <c r="AS2826" s="332">
        <v>44566</v>
      </c>
      <c r="AT2826" s="2" t="s">
        <v>115</v>
      </c>
      <c r="AU2826" s="2" t="s">
        <v>140</v>
      </c>
      <c r="AV2826" s="323">
        <v>45566</v>
      </c>
      <c r="AW2826" s="323">
        <v>45657</v>
      </c>
      <c r="AX2826" s="324">
        <v>2209</v>
      </c>
      <c r="AY2826" s="325"/>
      <c r="AZ2826" s="274">
        <f t="shared" si="748"/>
        <v>1.0401800000000001</v>
      </c>
      <c r="BA2826" s="326" t="str">
        <f t="shared" si="752"/>
        <v/>
      </c>
      <c r="BB2826" s="296" t="str">
        <f t="shared" si="753"/>
        <v/>
      </c>
      <c r="BC2826" t="str">
        <f t="shared" si="749"/>
        <v/>
      </c>
      <c r="BF2826" s="332">
        <v>44928</v>
      </c>
      <c r="BG2826" s="2" t="s">
        <v>115</v>
      </c>
      <c r="BH2826" s="2" t="s">
        <v>152</v>
      </c>
      <c r="BI2826" s="323">
        <v>45931</v>
      </c>
      <c r="BJ2826" s="323">
        <v>46022</v>
      </c>
      <c r="BK2826" s="324">
        <v>2209</v>
      </c>
      <c r="BL2826" s="325"/>
      <c r="BM2826" s="274">
        <f t="shared" si="750"/>
        <v>0.99614999999999998</v>
      </c>
      <c r="BN2826" s="326" t="str">
        <f t="shared" si="754"/>
        <v/>
      </c>
      <c r="BO2826" s="296" t="str">
        <f t="shared" si="755"/>
        <v/>
      </c>
      <c r="BP2826" t="str">
        <f t="shared" si="751"/>
        <v/>
      </c>
      <c r="BR2826" s="332"/>
      <c r="BS2826" s="2"/>
      <c r="BT2826" s="2"/>
      <c r="BU2826" s="323"/>
      <c r="BV2826" s="323"/>
      <c r="BW2826" s="324"/>
      <c r="BX2826" s="325"/>
      <c r="BZ2826" s="326"/>
      <c r="CA2826" s="296"/>
    </row>
    <row r="2827" spans="45:79" x14ac:dyDescent="0.25">
      <c r="AS2827" s="332">
        <v>44565</v>
      </c>
      <c r="AT2827" s="2" t="s">
        <v>115</v>
      </c>
      <c r="AU2827" s="2" t="s">
        <v>201</v>
      </c>
      <c r="AV2827" s="323">
        <v>44652</v>
      </c>
      <c r="AW2827" s="323">
        <v>44742</v>
      </c>
      <c r="AX2827" s="324">
        <v>2184</v>
      </c>
      <c r="AY2827" s="325">
        <v>193.63</v>
      </c>
      <c r="AZ2827" s="274">
        <f t="shared" si="748"/>
        <v>1.0401800000000001</v>
      </c>
      <c r="BA2827" s="326">
        <f t="shared" si="752"/>
        <v>186.1504739564306</v>
      </c>
      <c r="BB2827" s="296" t="str">
        <f t="shared" si="753"/>
        <v/>
      </c>
      <c r="BC2827" t="str">
        <f t="shared" si="749"/>
        <v/>
      </c>
      <c r="BF2827" s="2"/>
      <c r="BG2827" s="2"/>
      <c r="BH2827" s="2"/>
      <c r="BI2827" s="323"/>
      <c r="BJ2827" s="323"/>
      <c r="BK2827" s="324"/>
      <c r="BL2827" s="325"/>
      <c r="BN2827" s="326"/>
      <c r="BO2827" s="296"/>
      <c r="BR2827" s="2"/>
      <c r="BS2827" s="2"/>
      <c r="BT2827" s="2"/>
      <c r="BU2827" s="323"/>
      <c r="BV2827" s="323"/>
      <c r="BW2827" s="324"/>
      <c r="BX2827" s="325"/>
      <c r="BZ2827" s="326"/>
      <c r="CA2827" s="296"/>
    </row>
    <row r="2828" spans="45:79" x14ac:dyDescent="0.25">
      <c r="AS2828" s="332">
        <v>44565</v>
      </c>
      <c r="AT2828" s="2" t="s">
        <v>115</v>
      </c>
      <c r="AU2828" s="2" t="s">
        <v>200</v>
      </c>
      <c r="AV2828" s="323">
        <v>44743</v>
      </c>
      <c r="AW2828" s="323">
        <v>44834</v>
      </c>
      <c r="AX2828" s="324">
        <v>2208</v>
      </c>
      <c r="AY2828" s="325">
        <v>199.5</v>
      </c>
      <c r="AZ2828" s="274">
        <f t="shared" si="748"/>
        <v>1.0401800000000001</v>
      </c>
      <c r="BA2828" s="326">
        <f t="shared" si="752"/>
        <v>191.79372800861387</v>
      </c>
      <c r="BB2828" s="296" t="str">
        <f t="shared" si="753"/>
        <v/>
      </c>
      <c r="BC2828" t="str">
        <f t="shared" si="749"/>
        <v/>
      </c>
      <c r="BF2828" s="2"/>
      <c r="BG2828" s="2"/>
      <c r="BH2828" s="2"/>
      <c r="BI2828" s="323"/>
      <c r="BJ2828" s="323"/>
      <c r="BK2828" s="324"/>
      <c r="BL2828" s="325"/>
      <c r="BN2828" s="326"/>
      <c r="BO2828" s="296"/>
      <c r="BR2828" s="2"/>
      <c r="BS2828" s="2"/>
      <c r="BT2828" s="2"/>
      <c r="BU2828" s="323"/>
      <c r="BV2828" s="323"/>
      <c r="BW2828" s="324"/>
      <c r="BX2828" s="325"/>
      <c r="BZ2828" s="326"/>
      <c r="CA2828" s="296"/>
    </row>
    <row r="2829" spans="45:79" x14ac:dyDescent="0.25">
      <c r="AS2829" s="332">
        <v>44565</v>
      </c>
      <c r="AT2829" s="2" t="s">
        <v>115</v>
      </c>
      <c r="AU2829" s="2" t="s">
        <v>186</v>
      </c>
      <c r="AV2829" s="323">
        <v>44835</v>
      </c>
      <c r="AW2829" s="323">
        <v>44926</v>
      </c>
      <c r="AX2829" s="324">
        <v>2209</v>
      </c>
      <c r="AY2829" s="325">
        <v>224</v>
      </c>
      <c r="AZ2829" s="274">
        <f t="shared" si="748"/>
        <v>1.0401800000000001</v>
      </c>
      <c r="BA2829" s="326">
        <f t="shared" si="752"/>
        <v>215.34734372896997</v>
      </c>
      <c r="BB2829" s="296" t="str">
        <f t="shared" si="753"/>
        <v/>
      </c>
      <c r="BC2829" t="str">
        <f t="shared" si="749"/>
        <v/>
      </c>
      <c r="BF2829" s="2"/>
      <c r="BG2829" s="2"/>
      <c r="BH2829" s="2"/>
      <c r="BI2829" s="323"/>
      <c r="BJ2829" s="323"/>
      <c r="BK2829" s="324"/>
      <c r="BL2829" s="325"/>
      <c r="BN2829" s="326"/>
      <c r="BO2829" s="296"/>
      <c r="BR2829" s="2"/>
      <c r="BS2829" s="2"/>
      <c r="BT2829" s="2"/>
      <c r="BU2829" s="323"/>
      <c r="BV2829" s="323"/>
      <c r="BW2829" s="324"/>
      <c r="BX2829" s="325"/>
      <c r="BZ2829" s="326"/>
      <c r="CA2829" s="296"/>
    </row>
    <row r="2830" spans="45:79" x14ac:dyDescent="0.25">
      <c r="AS2830" s="332">
        <v>44565</v>
      </c>
      <c r="AT2830" s="2" t="s">
        <v>115</v>
      </c>
      <c r="AU2830" s="2" t="s">
        <v>110</v>
      </c>
      <c r="AV2830" s="323">
        <v>44927</v>
      </c>
      <c r="AW2830" s="323">
        <v>45016</v>
      </c>
      <c r="AX2830" s="324">
        <v>2159</v>
      </c>
      <c r="AY2830" s="325">
        <v>223.76</v>
      </c>
      <c r="AZ2830" s="274">
        <f t="shared" si="748"/>
        <v>1.0401800000000001</v>
      </c>
      <c r="BA2830" s="326">
        <f t="shared" si="752"/>
        <v>215.1166144321175</v>
      </c>
      <c r="BB2830" s="296" t="str">
        <f t="shared" si="753"/>
        <v/>
      </c>
      <c r="BC2830" t="str">
        <f t="shared" si="749"/>
        <v/>
      </c>
      <c r="BF2830" s="2"/>
      <c r="BG2830" s="2"/>
      <c r="BH2830" s="2"/>
      <c r="BI2830" s="323"/>
      <c r="BJ2830" s="323"/>
      <c r="BK2830" s="324"/>
      <c r="BL2830" s="325"/>
      <c r="BN2830" s="326"/>
      <c r="BO2830" s="296"/>
      <c r="BR2830" s="2"/>
      <c r="BS2830" s="2"/>
      <c r="BT2830" s="2"/>
      <c r="BU2830" s="323"/>
      <c r="BV2830" s="323"/>
      <c r="BW2830" s="324"/>
      <c r="BX2830" s="325"/>
      <c r="BZ2830" s="326"/>
      <c r="CA2830" s="296"/>
    </row>
    <row r="2831" spans="45:79" x14ac:dyDescent="0.25">
      <c r="AS2831" s="332">
        <v>44565</v>
      </c>
      <c r="AT2831" s="2" t="s">
        <v>115</v>
      </c>
      <c r="AU2831" s="2" t="s">
        <v>134</v>
      </c>
      <c r="AV2831" s="323">
        <v>45017</v>
      </c>
      <c r="AW2831" s="323">
        <v>45107</v>
      </c>
      <c r="AX2831" s="324">
        <v>2184</v>
      </c>
      <c r="AY2831" s="325">
        <v>103.93</v>
      </c>
      <c r="AZ2831" s="274">
        <f t="shared" si="748"/>
        <v>1.0401800000000001</v>
      </c>
      <c r="BA2831" s="326">
        <f t="shared" si="752"/>
        <v>99.915399257820752</v>
      </c>
      <c r="BB2831" s="296" t="str">
        <f t="shared" si="753"/>
        <v/>
      </c>
      <c r="BC2831" t="str">
        <f t="shared" si="749"/>
        <v/>
      </c>
      <c r="BF2831" s="2"/>
      <c r="BG2831" s="2"/>
      <c r="BH2831" s="2"/>
      <c r="BI2831" s="323"/>
      <c r="BJ2831" s="323"/>
      <c r="BK2831" s="324"/>
      <c r="BL2831" s="325"/>
      <c r="BN2831" s="326"/>
      <c r="BO2831" s="296"/>
      <c r="BR2831" s="2"/>
      <c r="BS2831" s="2"/>
      <c r="BT2831" s="2"/>
      <c r="BU2831" s="323"/>
      <c r="BV2831" s="323"/>
      <c r="BW2831" s="324"/>
      <c r="BX2831" s="325"/>
      <c r="BZ2831" s="326"/>
      <c r="CA2831" s="296"/>
    </row>
    <row r="2832" spans="45:79" x14ac:dyDescent="0.25">
      <c r="AS2832" s="332">
        <v>44565</v>
      </c>
      <c r="AT2832" s="2" t="s">
        <v>115</v>
      </c>
      <c r="AU2832" s="2" t="s">
        <v>137</v>
      </c>
      <c r="AV2832" s="323">
        <v>45108</v>
      </c>
      <c r="AW2832" s="323">
        <v>45199</v>
      </c>
      <c r="AX2832" s="324">
        <v>2208</v>
      </c>
      <c r="AY2832" s="325">
        <v>105.08</v>
      </c>
      <c r="AZ2832" s="274">
        <f t="shared" si="748"/>
        <v>1.0401800000000001</v>
      </c>
      <c r="BA2832" s="326">
        <f t="shared" si="752"/>
        <v>101.02097713857216</v>
      </c>
      <c r="BB2832" s="296" t="str">
        <f t="shared" si="753"/>
        <v/>
      </c>
      <c r="BC2832" t="str">
        <f t="shared" si="749"/>
        <v/>
      </c>
      <c r="BF2832" s="2"/>
      <c r="BG2832" s="2"/>
      <c r="BH2832" s="2"/>
      <c r="BI2832" s="323"/>
      <c r="BJ2832" s="323"/>
      <c r="BK2832" s="324"/>
      <c r="BL2832" s="325"/>
      <c r="BN2832" s="326"/>
      <c r="BO2832" s="296"/>
      <c r="BR2832" s="2"/>
      <c r="BS2832" s="2"/>
      <c r="BT2832" s="2"/>
      <c r="BU2832" s="323"/>
      <c r="BV2832" s="323"/>
      <c r="BW2832" s="324"/>
      <c r="BX2832" s="325"/>
      <c r="BZ2832" s="326"/>
      <c r="CA2832" s="296"/>
    </row>
    <row r="2833" spans="45:79" x14ac:dyDescent="0.25">
      <c r="AS2833" s="332">
        <v>44565</v>
      </c>
      <c r="AT2833" s="2" t="s">
        <v>115</v>
      </c>
      <c r="AU2833" s="2" t="s">
        <v>116</v>
      </c>
      <c r="AV2833" s="323">
        <v>45200</v>
      </c>
      <c r="AW2833" s="323">
        <v>45291</v>
      </c>
      <c r="AX2833" s="324">
        <v>2209</v>
      </c>
      <c r="AY2833" s="325">
        <v>128.22</v>
      </c>
      <c r="AZ2833" s="274">
        <f t="shared" si="748"/>
        <v>1.0401800000000001</v>
      </c>
      <c r="BA2833" s="326">
        <f t="shared" si="752"/>
        <v>123.26712684343093</v>
      </c>
      <c r="BB2833" s="296" t="str">
        <f t="shared" si="753"/>
        <v/>
      </c>
      <c r="BC2833">
        <f t="shared" si="749"/>
        <v>1</v>
      </c>
      <c r="BF2833" s="2"/>
      <c r="BG2833" s="2"/>
      <c r="BH2833" s="2"/>
      <c r="BI2833" s="323"/>
      <c r="BJ2833" s="323"/>
      <c r="BK2833" s="324"/>
      <c r="BL2833" s="325"/>
      <c r="BN2833" s="326"/>
      <c r="BO2833" s="296"/>
      <c r="BR2833" s="2"/>
      <c r="BS2833" s="2"/>
      <c r="BT2833" s="2"/>
      <c r="BU2833" s="323"/>
      <c r="BV2833" s="323"/>
      <c r="BW2833" s="324"/>
      <c r="BX2833" s="325"/>
      <c r="BZ2833" s="326"/>
      <c r="CA2833" s="296"/>
    </row>
    <row r="2834" spans="45:79" x14ac:dyDescent="0.25">
      <c r="AS2834" s="332">
        <v>44565</v>
      </c>
      <c r="AT2834" s="2" t="s">
        <v>115</v>
      </c>
      <c r="AU2834" s="2" t="s">
        <v>111</v>
      </c>
      <c r="AV2834" s="323">
        <v>45292</v>
      </c>
      <c r="AW2834" s="323">
        <v>45382</v>
      </c>
      <c r="AX2834" s="324">
        <v>2183</v>
      </c>
      <c r="AY2834" s="325">
        <v>116.75</v>
      </c>
      <c r="AZ2834" s="274">
        <f t="shared" si="748"/>
        <v>1.0401800000000001</v>
      </c>
      <c r="BA2834" s="326">
        <f t="shared" si="752"/>
        <v>112.2401891980234</v>
      </c>
      <c r="BB2834" s="296" t="str">
        <f t="shared" si="753"/>
        <v/>
      </c>
      <c r="BC2834">
        <f t="shared" si="749"/>
        <v>1</v>
      </c>
      <c r="BF2834" s="2"/>
      <c r="BG2834" s="2"/>
      <c r="BH2834" s="2"/>
      <c r="BI2834" s="323"/>
      <c r="BJ2834" s="323"/>
      <c r="BK2834" s="324"/>
      <c r="BL2834" s="325"/>
      <c r="BN2834" s="326"/>
      <c r="BO2834" s="296"/>
      <c r="BR2834" s="2"/>
      <c r="BS2834" s="2"/>
      <c r="BT2834" s="2"/>
      <c r="BU2834" s="323"/>
      <c r="BV2834" s="323"/>
      <c r="BW2834" s="324"/>
      <c r="BX2834" s="325"/>
      <c r="BZ2834" s="326"/>
      <c r="CA2834" s="296"/>
    </row>
    <row r="2835" spans="45:79" x14ac:dyDescent="0.25">
      <c r="AS2835" s="332">
        <v>44565</v>
      </c>
      <c r="AT2835" s="2" t="s">
        <v>115</v>
      </c>
      <c r="AU2835" s="2" t="s">
        <v>117</v>
      </c>
      <c r="AV2835" s="323">
        <v>45383</v>
      </c>
      <c r="AW2835" s="323">
        <v>45473</v>
      </c>
      <c r="AX2835" s="324">
        <v>2184</v>
      </c>
      <c r="AY2835" s="325"/>
      <c r="AZ2835" s="274">
        <f t="shared" si="748"/>
        <v>1.0401800000000001</v>
      </c>
      <c r="BA2835" s="326" t="str">
        <f t="shared" si="752"/>
        <v/>
      </c>
      <c r="BB2835" s="296" t="str">
        <f t="shared" si="753"/>
        <v/>
      </c>
      <c r="BC2835">
        <f t="shared" si="749"/>
        <v>1</v>
      </c>
      <c r="BF2835" s="2"/>
      <c r="BG2835" s="2"/>
      <c r="BH2835" s="2"/>
      <c r="BI2835" s="323"/>
      <c r="BJ2835" s="323"/>
      <c r="BK2835" s="324"/>
      <c r="BL2835" s="325"/>
      <c r="BN2835" s="326"/>
      <c r="BO2835" s="296"/>
      <c r="BR2835" s="2"/>
      <c r="BS2835" s="2"/>
      <c r="BT2835" s="2"/>
      <c r="BU2835" s="323"/>
      <c r="BV2835" s="323"/>
      <c r="BW2835" s="324"/>
      <c r="BX2835" s="325"/>
      <c r="BZ2835" s="326"/>
      <c r="CA2835" s="296"/>
    </row>
    <row r="2836" spans="45:79" x14ac:dyDescent="0.25">
      <c r="AS2836" s="332">
        <v>44565</v>
      </c>
      <c r="AT2836" s="2" t="s">
        <v>115</v>
      </c>
      <c r="AU2836" s="2" t="s">
        <v>118</v>
      </c>
      <c r="AV2836" s="323">
        <v>45474</v>
      </c>
      <c r="AW2836" s="323">
        <v>45565</v>
      </c>
      <c r="AX2836" s="324">
        <v>2208</v>
      </c>
      <c r="AY2836" s="325"/>
      <c r="AZ2836" s="274">
        <f t="shared" si="748"/>
        <v>1.0401800000000001</v>
      </c>
      <c r="BA2836" s="326" t="str">
        <f t="shared" si="752"/>
        <v/>
      </c>
      <c r="BB2836" s="296" t="str">
        <f t="shared" si="753"/>
        <v/>
      </c>
      <c r="BC2836">
        <f t="shared" si="749"/>
        <v>1</v>
      </c>
      <c r="BF2836" s="2"/>
      <c r="BG2836" s="2"/>
      <c r="BH2836" s="2"/>
      <c r="BI2836" s="323"/>
      <c r="BJ2836" s="323"/>
      <c r="BK2836" s="324"/>
      <c r="BL2836" s="325"/>
      <c r="BN2836" s="326"/>
      <c r="BO2836" s="296"/>
      <c r="BR2836" s="2"/>
      <c r="BS2836" s="2"/>
      <c r="BT2836" s="2"/>
      <c r="BU2836" s="323"/>
      <c r="BV2836" s="323"/>
      <c r="BW2836" s="324"/>
      <c r="BX2836" s="325"/>
      <c r="BZ2836" s="326"/>
      <c r="CA2836" s="296"/>
    </row>
    <row r="2837" spans="45:79" x14ac:dyDescent="0.25">
      <c r="AS2837" s="332">
        <v>44565</v>
      </c>
      <c r="AT2837" s="2" t="s">
        <v>115</v>
      </c>
      <c r="AU2837" s="2" t="s">
        <v>140</v>
      </c>
      <c r="AV2837" s="323">
        <v>45566</v>
      </c>
      <c r="AW2837" s="323">
        <v>45657</v>
      </c>
      <c r="AX2837" s="324">
        <v>2209</v>
      </c>
      <c r="AY2837" s="325"/>
      <c r="AZ2837" s="274">
        <f t="shared" si="748"/>
        <v>1.0401800000000001</v>
      </c>
      <c r="BA2837" s="326" t="str">
        <f t="shared" si="752"/>
        <v/>
      </c>
      <c r="BB2837" s="296" t="str">
        <f t="shared" si="753"/>
        <v/>
      </c>
      <c r="BC2837" t="str">
        <f t="shared" si="749"/>
        <v/>
      </c>
      <c r="BF2837" s="2"/>
      <c r="BG2837" s="2"/>
      <c r="BH2837" s="2"/>
      <c r="BI2837" s="323"/>
      <c r="BJ2837" s="323"/>
      <c r="BK2837" s="324"/>
      <c r="BL2837" s="325"/>
      <c r="BN2837" s="326"/>
      <c r="BO2837" s="296"/>
      <c r="BR2837" s="2"/>
      <c r="BS2837" s="2"/>
      <c r="BT2837" s="2"/>
      <c r="BU2837" s="323"/>
      <c r="BV2837" s="323"/>
      <c r="BW2837" s="324"/>
      <c r="BX2837" s="325"/>
      <c r="BZ2837" s="326"/>
      <c r="CA2837" s="296"/>
    </row>
    <row r="2838" spans="45:79" x14ac:dyDescent="0.25">
      <c r="AS2838" s="332">
        <v>44564</v>
      </c>
      <c r="AT2838" s="2" t="s">
        <v>115</v>
      </c>
      <c r="AU2838" s="2" t="s">
        <v>201</v>
      </c>
      <c r="AV2838" s="323">
        <v>44652</v>
      </c>
      <c r="AW2838" s="323">
        <v>44742</v>
      </c>
      <c r="AX2838" s="324">
        <v>2184</v>
      </c>
      <c r="AY2838" s="325">
        <v>163.03</v>
      </c>
      <c r="AZ2838" s="274">
        <f t="shared" ref="AZ2838:AZ2848" si="756">VLOOKUP(CONCATENATE(YEAR(AS2838),"-",MONTH(AS2838)),$A$22:$B$69,2,0)</f>
        <v>1.0401800000000001</v>
      </c>
      <c r="BA2838" s="326">
        <f t="shared" si="752"/>
        <v>156.73248860774095</v>
      </c>
      <c r="BB2838" s="296" t="str">
        <f t="shared" si="753"/>
        <v/>
      </c>
      <c r="BC2838" t="str">
        <f t="shared" ref="BC2838:BC2848" si="757">IF(OR(AU2838=AU$16,AU2838=AV$16,AU2838=AW$16,AU2838=AX$16),1,"")</f>
        <v/>
      </c>
      <c r="BF2838" s="2"/>
      <c r="BG2838" s="2"/>
      <c r="BH2838" s="2"/>
      <c r="BI2838" s="323"/>
      <c r="BJ2838" s="323"/>
      <c r="BK2838" s="324"/>
      <c r="BL2838" s="325"/>
      <c r="BN2838" s="326"/>
      <c r="BO2838" s="296"/>
      <c r="BR2838" s="2"/>
      <c r="BS2838" s="2"/>
      <c r="BT2838" s="2"/>
      <c r="BU2838" s="323"/>
      <c r="BV2838" s="323"/>
      <c r="BW2838" s="324"/>
      <c r="BX2838" s="325"/>
      <c r="BZ2838" s="326"/>
      <c r="CA2838" s="296"/>
    </row>
    <row r="2839" spans="45:79" x14ac:dyDescent="0.25">
      <c r="AS2839" s="332">
        <v>44564</v>
      </c>
      <c r="AT2839" s="2" t="s">
        <v>115</v>
      </c>
      <c r="AU2839" s="2" t="s">
        <v>200</v>
      </c>
      <c r="AV2839" s="323">
        <v>44743</v>
      </c>
      <c r="AW2839" s="323">
        <v>44834</v>
      </c>
      <c r="AX2839" s="324">
        <v>2208</v>
      </c>
      <c r="AY2839" s="325">
        <v>168</v>
      </c>
      <c r="AZ2839" s="274">
        <f t="shared" si="756"/>
        <v>1.0401800000000001</v>
      </c>
      <c r="BA2839" s="326">
        <f t="shared" ref="BA2839:BA2848" si="758">IF(AY2839="","",AY2839/AZ2839)</f>
        <v>161.51050779672747</v>
      </c>
      <c r="BB2839" s="296" t="str">
        <f t="shared" ref="BB2839:BB2848" si="759">IF(AND(AS2839&gt;=BA$16,AS2839&lt;=BB$16,BC2839=1),BA2839,"")</f>
        <v/>
      </c>
      <c r="BC2839" t="str">
        <f t="shared" si="757"/>
        <v/>
      </c>
      <c r="BF2839" s="2"/>
      <c r="BG2839" s="2"/>
      <c r="BH2839" s="2"/>
      <c r="BI2839" s="323"/>
      <c r="BJ2839" s="323"/>
      <c r="BK2839" s="324"/>
      <c r="BL2839" s="325"/>
      <c r="BN2839" s="326"/>
      <c r="BO2839" s="296"/>
      <c r="BR2839" s="2"/>
      <c r="BS2839" s="2"/>
      <c r="BT2839" s="2"/>
      <c r="BU2839" s="323"/>
      <c r="BV2839" s="323"/>
      <c r="BW2839" s="324"/>
      <c r="BX2839" s="325"/>
      <c r="BZ2839" s="326"/>
      <c r="CA2839" s="296"/>
    </row>
    <row r="2840" spans="45:79" x14ac:dyDescent="0.25">
      <c r="AS2840" s="332">
        <v>44564</v>
      </c>
      <c r="AT2840" s="2" t="s">
        <v>115</v>
      </c>
      <c r="AU2840" s="2" t="s">
        <v>186</v>
      </c>
      <c r="AV2840" s="323">
        <v>44835</v>
      </c>
      <c r="AW2840" s="323">
        <v>44926</v>
      </c>
      <c r="AX2840" s="324">
        <v>2209</v>
      </c>
      <c r="AY2840" s="325">
        <v>197</v>
      </c>
      <c r="AZ2840" s="274">
        <f t="shared" si="756"/>
        <v>1.0401800000000001</v>
      </c>
      <c r="BA2840" s="326">
        <f t="shared" si="758"/>
        <v>189.39029783306734</v>
      </c>
      <c r="BB2840" s="296" t="str">
        <f t="shared" si="759"/>
        <v/>
      </c>
      <c r="BC2840" t="str">
        <f t="shared" si="757"/>
        <v/>
      </c>
      <c r="BF2840" s="2"/>
      <c r="BG2840" s="2"/>
      <c r="BH2840" s="2"/>
      <c r="BI2840" s="323"/>
      <c r="BJ2840" s="323"/>
      <c r="BK2840" s="324"/>
      <c r="BL2840" s="325"/>
      <c r="BN2840" s="326"/>
      <c r="BO2840" s="296"/>
      <c r="BR2840" s="2"/>
      <c r="BS2840" s="2"/>
      <c r="BT2840" s="2"/>
      <c r="BU2840" s="323"/>
      <c r="BV2840" s="323"/>
      <c r="BW2840" s="324"/>
      <c r="BX2840" s="325"/>
      <c r="BZ2840" s="326"/>
      <c r="CA2840" s="296"/>
    </row>
    <row r="2841" spans="45:79" x14ac:dyDescent="0.25">
      <c r="AS2841" s="332">
        <v>44564</v>
      </c>
      <c r="AT2841" s="2" t="s">
        <v>115</v>
      </c>
      <c r="AU2841" s="2" t="s">
        <v>110</v>
      </c>
      <c r="AV2841" s="323">
        <v>44927</v>
      </c>
      <c r="AW2841" s="323">
        <v>45016</v>
      </c>
      <c r="AX2841" s="324">
        <v>2159</v>
      </c>
      <c r="AY2841" s="325">
        <v>200</v>
      </c>
      <c r="AZ2841" s="274">
        <f t="shared" si="756"/>
        <v>1.0401800000000001</v>
      </c>
      <c r="BA2841" s="326">
        <f t="shared" si="758"/>
        <v>192.27441404372317</v>
      </c>
      <c r="BB2841" s="296" t="str">
        <f t="shared" si="759"/>
        <v/>
      </c>
      <c r="BC2841" t="str">
        <f t="shared" si="757"/>
        <v/>
      </c>
      <c r="BF2841" s="2"/>
      <c r="BG2841" s="2"/>
      <c r="BH2841" s="2"/>
      <c r="BI2841" s="323"/>
      <c r="BJ2841" s="323"/>
      <c r="BK2841" s="324"/>
      <c r="BL2841" s="325"/>
      <c r="BN2841" s="326"/>
      <c r="BO2841" s="296"/>
      <c r="BR2841" s="2"/>
      <c r="BS2841" s="2"/>
      <c r="BT2841" s="2"/>
      <c r="BU2841" s="323"/>
      <c r="BV2841" s="323"/>
      <c r="BW2841" s="324"/>
      <c r="BX2841" s="325"/>
      <c r="BZ2841" s="326"/>
      <c r="CA2841" s="296"/>
    </row>
    <row r="2842" spans="45:79" x14ac:dyDescent="0.25">
      <c r="AS2842" s="332">
        <v>44564</v>
      </c>
      <c r="AT2842" s="2" t="s">
        <v>115</v>
      </c>
      <c r="AU2842" s="2" t="s">
        <v>134</v>
      </c>
      <c r="AV2842" s="323">
        <v>45017</v>
      </c>
      <c r="AW2842" s="323">
        <v>45107</v>
      </c>
      <c r="AX2842" s="324">
        <v>2184</v>
      </c>
      <c r="AY2842" s="325">
        <v>85.85</v>
      </c>
      <c r="AZ2842" s="274">
        <f t="shared" si="756"/>
        <v>1.0401800000000001</v>
      </c>
      <c r="BA2842" s="326">
        <f t="shared" si="758"/>
        <v>82.533792228268169</v>
      </c>
      <c r="BB2842" s="296" t="str">
        <f t="shared" si="759"/>
        <v/>
      </c>
      <c r="BC2842" t="str">
        <f t="shared" si="757"/>
        <v/>
      </c>
      <c r="BF2842" s="2"/>
      <c r="BG2842" s="2"/>
      <c r="BH2842" s="2"/>
      <c r="BI2842" s="323"/>
      <c r="BJ2842" s="323"/>
      <c r="BK2842" s="324"/>
      <c r="BL2842" s="325"/>
      <c r="BN2842" s="326"/>
      <c r="BO2842" s="296"/>
      <c r="BR2842" s="2"/>
      <c r="BS2842" s="2"/>
      <c r="BT2842" s="2"/>
      <c r="BU2842" s="323"/>
      <c r="BV2842" s="323"/>
      <c r="BW2842" s="324"/>
      <c r="BX2842" s="325"/>
      <c r="BZ2842" s="326"/>
      <c r="CA2842" s="296"/>
    </row>
    <row r="2843" spans="45:79" x14ac:dyDescent="0.25">
      <c r="AS2843" s="332">
        <v>44564</v>
      </c>
      <c r="AT2843" s="2" t="s">
        <v>115</v>
      </c>
      <c r="AU2843" s="2" t="s">
        <v>137</v>
      </c>
      <c r="AV2843" s="323">
        <v>45108</v>
      </c>
      <c r="AW2843" s="323">
        <v>45199</v>
      </c>
      <c r="AX2843" s="324">
        <v>2208</v>
      </c>
      <c r="AY2843" s="325">
        <v>86.82</v>
      </c>
      <c r="AZ2843" s="274">
        <f t="shared" si="756"/>
        <v>1.0401800000000001</v>
      </c>
      <c r="BA2843" s="326">
        <f t="shared" si="758"/>
        <v>83.466323136380225</v>
      </c>
      <c r="BB2843" s="296" t="str">
        <f t="shared" si="759"/>
        <v/>
      </c>
      <c r="BC2843" t="str">
        <f t="shared" si="757"/>
        <v/>
      </c>
      <c r="BF2843" s="2"/>
      <c r="BG2843" s="2"/>
      <c r="BH2843" s="2"/>
      <c r="BI2843" s="323"/>
      <c r="BJ2843" s="323"/>
      <c r="BK2843" s="324"/>
      <c r="BL2843" s="325"/>
      <c r="BN2843" s="326"/>
      <c r="BO2843" s="296"/>
      <c r="BR2843" s="2"/>
      <c r="BS2843" s="2"/>
      <c r="BT2843" s="2"/>
      <c r="BU2843" s="323"/>
      <c r="BV2843" s="323"/>
      <c r="BW2843" s="324"/>
      <c r="BX2843" s="325"/>
      <c r="BZ2843" s="326"/>
      <c r="CA2843" s="296"/>
    </row>
    <row r="2844" spans="45:79" x14ac:dyDescent="0.25">
      <c r="AS2844" s="332">
        <v>44564</v>
      </c>
      <c r="AT2844" s="2" t="s">
        <v>115</v>
      </c>
      <c r="AU2844" s="2" t="s">
        <v>116</v>
      </c>
      <c r="AV2844" s="323">
        <v>45200</v>
      </c>
      <c r="AW2844" s="323">
        <v>45291</v>
      </c>
      <c r="AX2844" s="324">
        <v>2209</v>
      </c>
      <c r="AY2844" s="325">
        <v>115.21</v>
      </c>
      <c r="AZ2844" s="274">
        <f t="shared" si="756"/>
        <v>1.0401800000000001</v>
      </c>
      <c r="BA2844" s="326">
        <f t="shared" si="758"/>
        <v>110.75967620988673</v>
      </c>
      <c r="BB2844" s="296" t="str">
        <f t="shared" si="759"/>
        <v/>
      </c>
      <c r="BC2844">
        <f t="shared" si="757"/>
        <v>1</v>
      </c>
      <c r="BF2844" s="2"/>
      <c r="BG2844" s="2"/>
      <c r="BH2844" s="2"/>
      <c r="BI2844" s="323"/>
      <c r="BJ2844" s="323"/>
      <c r="BK2844" s="324"/>
      <c r="BL2844" s="325"/>
      <c r="BN2844" s="326"/>
      <c r="BO2844" s="296"/>
      <c r="BR2844" s="2"/>
      <c r="BS2844" s="2"/>
      <c r="BT2844" s="2"/>
      <c r="BU2844" s="323"/>
      <c r="BV2844" s="323"/>
      <c r="BW2844" s="324"/>
      <c r="BX2844" s="325"/>
      <c r="BZ2844" s="326"/>
      <c r="CA2844" s="296"/>
    </row>
    <row r="2845" spans="45:79" x14ac:dyDescent="0.25">
      <c r="AS2845" s="332">
        <v>44564</v>
      </c>
      <c r="AT2845" s="2" t="s">
        <v>115</v>
      </c>
      <c r="AU2845" s="2" t="s">
        <v>111</v>
      </c>
      <c r="AV2845" s="323">
        <v>45292</v>
      </c>
      <c r="AW2845" s="323">
        <v>45382</v>
      </c>
      <c r="AX2845" s="324">
        <v>2183</v>
      </c>
      <c r="AY2845" s="325">
        <v>111.71</v>
      </c>
      <c r="AZ2845" s="274">
        <f t="shared" si="756"/>
        <v>1.0401800000000001</v>
      </c>
      <c r="BA2845" s="326">
        <f t="shared" si="758"/>
        <v>107.39487396412157</v>
      </c>
      <c r="BB2845" s="296" t="str">
        <f t="shared" si="759"/>
        <v/>
      </c>
      <c r="BC2845">
        <f t="shared" si="757"/>
        <v>1</v>
      </c>
      <c r="BF2845" s="2"/>
      <c r="BG2845" s="2"/>
      <c r="BH2845" s="2"/>
      <c r="BI2845" s="323"/>
      <c r="BJ2845" s="323"/>
      <c r="BK2845" s="324"/>
      <c r="BL2845" s="325"/>
      <c r="BN2845" s="326"/>
      <c r="BO2845" s="296"/>
      <c r="BR2845" s="2"/>
      <c r="BS2845" s="2"/>
      <c r="BT2845" s="2"/>
      <c r="BU2845" s="323"/>
      <c r="BV2845" s="323"/>
      <c r="BW2845" s="324"/>
      <c r="BX2845" s="325"/>
      <c r="BZ2845" s="326"/>
      <c r="CA2845" s="296"/>
    </row>
    <row r="2846" spans="45:79" x14ac:dyDescent="0.25">
      <c r="AS2846" s="332">
        <v>44564</v>
      </c>
      <c r="AT2846" s="2" t="s">
        <v>115</v>
      </c>
      <c r="AU2846" s="2" t="s">
        <v>117</v>
      </c>
      <c r="AV2846" s="323">
        <v>45383</v>
      </c>
      <c r="AW2846" s="323">
        <v>45473</v>
      </c>
      <c r="AX2846" s="324">
        <v>2184</v>
      </c>
      <c r="AY2846" s="325"/>
      <c r="AZ2846" s="274">
        <f t="shared" si="756"/>
        <v>1.0401800000000001</v>
      </c>
      <c r="BA2846" s="326" t="str">
        <f t="shared" si="758"/>
        <v/>
      </c>
      <c r="BB2846" s="296" t="str">
        <f t="shared" si="759"/>
        <v/>
      </c>
      <c r="BC2846">
        <f t="shared" si="757"/>
        <v>1</v>
      </c>
      <c r="BF2846" s="2"/>
      <c r="BG2846" s="2"/>
      <c r="BH2846" s="2"/>
      <c r="BI2846" s="323"/>
      <c r="BJ2846" s="323"/>
      <c r="BK2846" s="324"/>
      <c r="BL2846" s="325"/>
      <c r="BN2846" s="326"/>
      <c r="BO2846" s="296"/>
      <c r="BR2846" s="2"/>
      <c r="BS2846" s="2"/>
      <c r="BT2846" s="2"/>
      <c r="BU2846" s="323"/>
      <c r="BV2846" s="323"/>
      <c r="BW2846" s="324"/>
      <c r="BX2846" s="325"/>
      <c r="BZ2846" s="326"/>
      <c r="CA2846" s="296"/>
    </row>
    <row r="2847" spans="45:79" x14ac:dyDescent="0.25">
      <c r="AS2847" s="332">
        <v>44564</v>
      </c>
      <c r="AT2847" s="2" t="s">
        <v>115</v>
      </c>
      <c r="AU2847" s="2" t="s">
        <v>118</v>
      </c>
      <c r="AV2847" s="323">
        <v>45474</v>
      </c>
      <c r="AW2847" s="323">
        <v>45565</v>
      </c>
      <c r="AX2847" s="324">
        <v>2208</v>
      </c>
      <c r="AY2847" s="325"/>
      <c r="AZ2847" s="274">
        <f t="shared" si="756"/>
        <v>1.0401800000000001</v>
      </c>
      <c r="BA2847" s="326" t="str">
        <f t="shared" si="758"/>
        <v/>
      </c>
      <c r="BB2847" s="296" t="str">
        <f t="shared" si="759"/>
        <v/>
      </c>
      <c r="BC2847">
        <f t="shared" si="757"/>
        <v>1</v>
      </c>
      <c r="BF2847" s="2"/>
      <c r="BG2847" s="2"/>
      <c r="BH2847" s="2"/>
      <c r="BI2847" s="323"/>
      <c r="BJ2847" s="323"/>
      <c r="BK2847" s="324"/>
      <c r="BL2847" s="325"/>
      <c r="BN2847" s="326"/>
      <c r="BO2847" s="296"/>
      <c r="BR2847" s="2"/>
      <c r="BS2847" s="2"/>
      <c r="BT2847" s="2"/>
      <c r="BU2847" s="323"/>
      <c r="BV2847" s="323"/>
      <c r="BW2847" s="324"/>
      <c r="BX2847" s="325"/>
      <c r="BZ2847" s="326"/>
      <c r="CA2847" s="296"/>
    </row>
    <row r="2848" spans="45:79" x14ac:dyDescent="0.25">
      <c r="AS2848" s="332">
        <v>44564</v>
      </c>
      <c r="AT2848" s="2" t="s">
        <v>115</v>
      </c>
      <c r="AU2848" s="2" t="s">
        <v>140</v>
      </c>
      <c r="AV2848" s="323">
        <v>45566</v>
      </c>
      <c r="AW2848" s="323">
        <v>45657</v>
      </c>
      <c r="AX2848" s="324">
        <v>2209</v>
      </c>
      <c r="AY2848" s="325"/>
      <c r="AZ2848" s="274">
        <f t="shared" si="756"/>
        <v>1.0401800000000001</v>
      </c>
      <c r="BA2848" s="326" t="str">
        <f t="shared" si="758"/>
        <v/>
      </c>
      <c r="BB2848" s="296" t="str">
        <f t="shared" si="759"/>
        <v/>
      </c>
      <c r="BC2848" t="str">
        <f t="shared" si="757"/>
        <v/>
      </c>
      <c r="BF2848" s="2"/>
      <c r="BG2848" s="2"/>
      <c r="BH2848" s="2"/>
      <c r="BI2848" s="323"/>
      <c r="BJ2848" s="323"/>
      <c r="BK2848" s="324"/>
      <c r="BL2848" s="325"/>
      <c r="BN2848" s="326"/>
      <c r="BO2848" s="296"/>
      <c r="BR2848" s="2"/>
      <c r="BS2848" s="2"/>
      <c r="BT2848" s="2"/>
      <c r="BU2848" s="323"/>
      <c r="BV2848" s="323"/>
      <c r="BW2848" s="324"/>
      <c r="BX2848" s="325"/>
      <c r="BZ2848" s="326"/>
      <c r="CA2848" s="296"/>
    </row>
    <row r="2849" spans="58:71" x14ac:dyDescent="0.25">
      <c r="BF2849" s="2"/>
      <c r="BG2849" s="2"/>
      <c r="BR2849" s="2"/>
      <c r="BS2849" s="2"/>
    </row>
  </sheetData>
  <sheetProtection algorithmName="SHA-512" hashValue="srCByMcty8t3A95/atQOR0eRQLNqR9rwVZg4EmT7vuVzaXb4mbDauX+tyokAXeMPM7jywKTlQXScjf7mKJLg6g==" saltValue="UI3iKqFRi5vxcL/dvq6A6g==" spinCount="100000" sheet="1" objects="1" scenarios="1"/>
  <hyperlinks>
    <hyperlink ref="A18" r:id="rId1" display="https://data.snb.ch/de/topics/ziredev/cube/devkum?fromDate=2020-10&amp;toDate=2023-12&amp;dimSel=D1(EUR1)" xr:uid="{E65B0A59-BC26-4814-A9D3-B39F4CC56790}"/>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37387-CEC0-4015-BE11-38006BAB1960}">
  <sheetPr>
    <tabColor rgb="FFFFFFCC"/>
  </sheetPr>
  <dimension ref="A1:F27"/>
  <sheetViews>
    <sheetView workbookViewId="0">
      <selection activeCell="N40" sqref="N40"/>
    </sheetView>
  </sheetViews>
  <sheetFormatPr baseColWidth="10" defaultRowHeight="12.5" x14ac:dyDescent="0.25"/>
  <cols>
    <col min="1" max="1" width="41.1796875" style="1" customWidth="1"/>
    <col min="2" max="2" width="37.1796875" customWidth="1"/>
    <col min="3" max="3" width="22" bestFit="1" customWidth="1"/>
    <col min="4" max="5" width="20.7265625" customWidth="1"/>
    <col min="6" max="6" width="26" customWidth="1"/>
  </cols>
  <sheetData>
    <row r="1" spans="1:6" ht="13" x14ac:dyDescent="0.3">
      <c r="A1" s="16" t="str">
        <f ca="1">OFFSET(Sprachen!A505,0,'START, DEBUT, INIZIO'!$E$7-1,1,1)</f>
        <v>Investitionsstyp</v>
      </c>
    </row>
    <row r="2" spans="1:6" x14ac:dyDescent="0.25">
      <c r="A2" s="245" t="str">
        <f ca="1">OFFSET(Sprachen!A506,0,'START, DEBUT, INIZIO'!$E$7-1,1,1)</f>
        <v>Neuanlage</v>
      </c>
    </row>
    <row r="3" spans="1:6" x14ac:dyDescent="0.25">
      <c r="A3" s="245" t="str">
        <f ca="1">OFFSET(Sprachen!A507,0,'START, DEBUT, INIZIO'!$E$7-1,1,1)</f>
        <v>Erhebliche Erweiterung</v>
      </c>
    </row>
    <row r="4" spans="1:6" x14ac:dyDescent="0.25">
      <c r="A4" s="245" t="str">
        <f ca="1">OFFSET(Sprachen!A508,0,'START, DEBUT, INIZIO'!$E$7-1,1,1)</f>
        <v>Erhebliche Erneuerung</v>
      </c>
    </row>
    <row r="6" spans="1:6" ht="13" x14ac:dyDescent="0.3">
      <c r="A6" s="16" t="str">
        <f ca="1">OFFSET(Sprachen!A509,0,'START, DEBUT, INIZIO'!$E$7-1,1,1)</f>
        <v>Differenzierung Steuerbarkeit und Grösse</v>
      </c>
      <c r="B6" s="1"/>
      <c r="C6" s="17" t="str">
        <f ca="1">A2</f>
        <v>Neuanlage</v>
      </c>
      <c r="D6" s="17" t="str">
        <f ca="1">A3</f>
        <v>Erhebliche Erweiterung</v>
      </c>
      <c r="E6" s="17" t="str">
        <f ca="1">A4</f>
        <v>Erhebliche Erneuerung</v>
      </c>
    </row>
    <row r="7" spans="1:6" x14ac:dyDescent="0.25">
      <c r="A7" s="246" t="str">
        <f ca="1">OFFSET(Sprachen!A510,0,'START, DEBUT, INIZIO'!$E$7-1,1,1)</f>
        <v>steuerbar &amp; &gt; 3 MWbr</v>
      </c>
      <c r="B7" s="3" t="str">
        <f ca="1">A7</f>
        <v>steuerbar &amp; &gt; 3 MWbr</v>
      </c>
      <c r="C7" s="244">
        <v>1</v>
      </c>
      <c r="D7" s="244">
        <v>2</v>
      </c>
      <c r="E7" s="244">
        <v>3</v>
      </c>
      <c r="F7" s="18" t="str">
        <f>'START, DEBUT, INIZIO'!E20</f>
        <v>steuerbar &amp; &gt; 3 MWbr</v>
      </c>
    </row>
    <row r="8" spans="1:6" x14ac:dyDescent="0.25">
      <c r="A8" s="246" t="str">
        <f ca="1">OFFSET(Sprachen!A511,0,'START, DEBUT, INIZIO'!$E$7-1,1,1)</f>
        <v>nicht steuerbar &amp; &gt; 3 MWbr</v>
      </c>
      <c r="B8" s="3" t="str">
        <f ca="1">A8</f>
        <v>nicht steuerbar &amp; &gt; 3 MWbr</v>
      </c>
      <c r="C8" s="244">
        <v>4</v>
      </c>
      <c r="D8" s="244">
        <v>5</v>
      </c>
      <c r="E8" s="244">
        <v>6</v>
      </c>
      <c r="F8" s="18" t="str">
        <f>'START, DEBUT, INIZIO'!E19</f>
        <v>Neuanlage</v>
      </c>
    </row>
    <row r="9" spans="1:6" ht="13" x14ac:dyDescent="0.3">
      <c r="A9" s="246" t="str">
        <f ca="1">OFFSET(Sprachen!A512,0,'START, DEBUT, INIZIO'!$E$7-1,1,1)</f>
        <v>&lt;= 3 MWbr</v>
      </c>
      <c r="B9" s="3" t="str">
        <f ca="1">A9</f>
        <v>&lt;= 3 MWbr</v>
      </c>
      <c r="C9" s="244">
        <v>4</v>
      </c>
      <c r="D9" s="244">
        <v>5</v>
      </c>
      <c r="E9" s="244">
        <v>6</v>
      </c>
      <c r="F9" s="19">
        <f ca="1">INDEX($B$6:$E$9,MATCH($F$7,$B$6:$B$9,0),MATCH($F$8,$B$6:$E$6,0))</f>
        <v>1</v>
      </c>
    </row>
    <row r="11" spans="1:6" ht="13" x14ac:dyDescent="0.3">
      <c r="A11" s="16" t="str">
        <f ca="1">OFFSET(Sprachen!A513,0,'START, DEBUT, INIZIO'!$E$7-1,1,1)</f>
        <v>Kraftwerkstyp</v>
      </c>
    </row>
    <row r="12" spans="1:6" ht="13" x14ac:dyDescent="0.3">
      <c r="A12" s="245" t="str">
        <f ca="1">OFFSET(Sprachen!A514,0,'START, DEBUT, INIZIO'!$E$7-1,1,1)</f>
        <v>Laufwasserkraftwerk</v>
      </c>
      <c r="B12" s="350" t="s">
        <v>220</v>
      </c>
      <c r="C12" s="1" t="str">
        <f ca="1">OFFSET(Sprachen!A506,0,'START, DEBUT, INIZIO'!$E$7-1,1,1)</f>
        <v>Neuanlage</v>
      </c>
      <c r="D12" s="1" t="str">
        <f ca="1">OFFSET(Sprachen!A521,0,'START, DEBUT, INIZIO'!$E$7-1,1,1)</f>
        <v>Alle Herkunftsnachweis (HKN)</v>
      </c>
    </row>
    <row r="13" spans="1:6" x14ac:dyDescent="0.25">
      <c r="A13" s="245" t="str">
        <f ca="1">OFFSET(Sprachen!A515,0,'START, DEBUT, INIZIO'!$E$7-1,1,1)</f>
        <v>Speicherkraftwerk</v>
      </c>
      <c r="C13" s="1" t="str">
        <f ca="1">OFFSET(Sprachen!A507,0,'START, DEBUT, INIZIO'!$E$7-1,1,1)</f>
        <v>Erhebliche Erweiterung</v>
      </c>
      <c r="D13" s="1" t="str">
        <f ca="1">OFFSET(Sprachen!A522,0,'START, DEBUT, INIZIO'!$E$7-1,1,1)</f>
        <v>die Herkunftsnachweise die für die erweiterte Anlage ausgestellt werden, abzüglich der Herkunftsnachweise, die für die Anlage vor der Erweiterung ausgestellt worden wären</v>
      </c>
    </row>
    <row r="14" spans="1:6" x14ac:dyDescent="0.25">
      <c r="A14" s="245" t="str">
        <f ca="1">OFFSET(Sprachen!A516,0,'START, DEBUT, INIZIO'!$E$7-1,1,1)</f>
        <v>Pumpspeicherkraftwerk</v>
      </c>
      <c r="C14" s="1" t="str">
        <f ca="1">OFFSET(Sprachen!A508,0,'START, DEBUT, INIZIO'!$E$7-1,1,1)</f>
        <v>Erhebliche Erneuerung</v>
      </c>
      <c r="D14" s="1" t="str">
        <f ca="1">OFFSET(Sprachen!A523,0,'START, DEBUT, INIZIO'!$E$7-1,1,1)</f>
        <v>die Herkunftsnachweise, die für die erneuerte Anlage ausgestellt werden, abzüglich der Herkunftsnachweise, die für die nicht erneuerten Anlagenteile ausgestellt worden wären.</v>
      </c>
    </row>
    <row r="16" spans="1:6" ht="13" x14ac:dyDescent="0.3">
      <c r="A16" s="16" t="str">
        <f ca="1">OFFSET(Sprachen!A517,0,'START, DEBUT, INIZIO'!$E$7-1,1,1)</f>
        <v>Typ Abrechnungsjahr</v>
      </c>
    </row>
    <row r="17" spans="1:1" x14ac:dyDescent="0.25">
      <c r="A17" s="246" t="str">
        <f ca="1">OFFSET(Sprachen!A518,0,'START, DEBUT, INIZIO'!$E$7-1,1,1)</f>
        <v>Kalenderjahr</v>
      </c>
    </row>
    <row r="18" spans="1:1" x14ac:dyDescent="0.25">
      <c r="A18" s="246" t="str">
        <f ca="1">OFFSET(Sprachen!A519,0,'START, DEBUT, INIZIO'!$E$7-1,1,1)</f>
        <v>Hydrologisches Jahr</v>
      </c>
    </row>
    <row r="20" spans="1:1" ht="13" x14ac:dyDescent="0.3">
      <c r="A20" s="16" t="str">
        <f ca="1">OFFSET(Sprachen!A517,0,'START, DEBUT, INIZIO'!$E$7-1,1,1)</f>
        <v>Typ Abrechnungsjahr</v>
      </c>
    </row>
    <row r="21" spans="1:1" x14ac:dyDescent="0.25">
      <c r="A21" s="245" t="str">
        <f ca="1">OFFSET(Sprachen!A518,0,'START, DEBUT, INIZIO'!$E$7-1,1,1)</f>
        <v>Kalenderjahr</v>
      </c>
    </row>
    <row r="22" spans="1:1" x14ac:dyDescent="0.25">
      <c r="A22" s="245" t="str">
        <f ca="1">OFFSET(Sprachen!A519,0,'START, DEBUT, INIZIO'!$E$7-1,1,1)</f>
        <v>Hydrologisches Jahr</v>
      </c>
    </row>
    <row r="23" spans="1:1" x14ac:dyDescent="0.25">
      <c r="A23"/>
    </row>
    <row r="24" spans="1:1" ht="13" x14ac:dyDescent="0.3">
      <c r="A24" s="16" t="str">
        <f ca="1">OFFSET(Sprachen!A520,0,'START, DEBUT, INIZIO'!$E$7-1,1,1)</f>
        <v>Sprache</v>
      </c>
    </row>
    <row r="25" spans="1:1" x14ac:dyDescent="0.25">
      <c r="A25" s="245" t="s">
        <v>32</v>
      </c>
    </row>
    <row r="26" spans="1:1" x14ac:dyDescent="0.25">
      <c r="A26" s="245" t="s">
        <v>44</v>
      </c>
    </row>
    <row r="27" spans="1:1" x14ac:dyDescent="0.25">
      <c r="A27" s="245" t="s">
        <v>45</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CE783-3D56-4083-B783-282830E7330E}">
  <sheetPr>
    <tabColor rgb="FFFFFFCC"/>
  </sheetPr>
  <dimension ref="A1:M523"/>
  <sheetViews>
    <sheetView topLeftCell="B1" zoomScale="120" zoomScaleNormal="120" workbookViewId="0">
      <selection activeCell="B2" sqref="B2"/>
    </sheetView>
  </sheetViews>
  <sheetFormatPr baseColWidth="10" defaultColWidth="11.453125" defaultRowHeight="12.5" x14ac:dyDescent="0.25"/>
  <cols>
    <col min="1" max="1" width="95.7265625" style="511" customWidth="1"/>
    <col min="2" max="2" width="103.81640625" style="511" customWidth="1"/>
    <col min="3" max="3" width="89.26953125" style="511" customWidth="1"/>
    <col min="4" max="16384" width="11.453125" style="511"/>
  </cols>
  <sheetData>
    <row r="1" spans="1:3" ht="13" x14ac:dyDescent="0.3">
      <c r="A1" s="510" t="s">
        <v>32</v>
      </c>
      <c r="B1" s="510" t="s">
        <v>44</v>
      </c>
      <c r="C1" s="510" t="s">
        <v>45</v>
      </c>
    </row>
    <row r="3" spans="1:3" ht="13" x14ac:dyDescent="0.3">
      <c r="A3" s="515" t="s">
        <v>951</v>
      </c>
      <c r="B3" s="515" t="s">
        <v>952</v>
      </c>
      <c r="C3" s="515" t="s">
        <v>953</v>
      </c>
    </row>
    <row r="4" spans="1:3" x14ac:dyDescent="0.25">
      <c r="A4" s="511" t="s">
        <v>1290</v>
      </c>
      <c r="B4" s="511" t="s">
        <v>1292</v>
      </c>
      <c r="C4" s="511" t="s">
        <v>1291</v>
      </c>
    </row>
    <row r="5" spans="1:3" x14ac:dyDescent="0.25">
      <c r="A5" s="511" t="s">
        <v>46</v>
      </c>
      <c r="B5" s="511" t="s">
        <v>1020</v>
      </c>
      <c r="C5" s="511" t="s">
        <v>623</v>
      </c>
    </row>
    <row r="6" spans="1:3" x14ac:dyDescent="0.25">
      <c r="A6" s="248" t="s">
        <v>1</v>
      </c>
      <c r="B6" s="511" t="s">
        <v>662</v>
      </c>
      <c r="C6" s="511" t="s">
        <v>661</v>
      </c>
    </row>
    <row r="7" spans="1:3" x14ac:dyDescent="0.25">
      <c r="A7" s="248" t="s">
        <v>2</v>
      </c>
      <c r="B7" s="511" t="s">
        <v>621</v>
      </c>
      <c r="C7" s="511" t="s">
        <v>622</v>
      </c>
    </row>
    <row r="8" spans="1:3" x14ac:dyDescent="0.25">
      <c r="A8" s="248" t="s">
        <v>3</v>
      </c>
      <c r="B8" s="511" t="s">
        <v>672</v>
      </c>
      <c r="C8" s="511" t="s">
        <v>673</v>
      </c>
    </row>
    <row r="9" spans="1:3" x14ac:dyDescent="0.25">
      <c r="A9" s="511" t="s">
        <v>684</v>
      </c>
      <c r="B9" s="511" t="s">
        <v>1021</v>
      </c>
      <c r="C9" s="511" t="s">
        <v>685</v>
      </c>
    </row>
    <row r="10" spans="1:3" x14ac:dyDescent="0.25">
      <c r="A10" s="511" t="str">
        <f ca="1">CONCATENATE("Allgemein, CAPEX, Marktpreisindex, ",DropDown!$F$9)</f>
        <v>Allgemein, CAPEX, Marktpreisindex, 1</v>
      </c>
      <c r="B10" s="511" t="str">
        <f ca="1">CONCATENATE("Allgemein, CAPEX, Marktpreisindex, ",DropDown!$F$9)</f>
        <v>Allgemein, CAPEX, Marktpreisindex, 1</v>
      </c>
      <c r="C10" s="511" t="str">
        <f ca="1">CONCATENATE("Allgemein, CAPEX, Marktpreisindex, ",DropDown!$F$9)</f>
        <v>Allgemein, CAPEX, Marktpreisindex, 1</v>
      </c>
    </row>
    <row r="11" spans="1:3" ht="78.75" customHeight="1" x14ac:dyDescent="0.25">
      <c r="A11" s="585" t="s">
        <v>1287</v>
      </c>
      <c r="B11" s="585" t="s">
        <v>1288</v>
      </c>
      <c r="C11" s="585" t="s">
        <v>1289</v>
      </c>
    </row>
    <row r="13" spans="1:3" ht="13" x14ac:dyDescent="0.3">
      <c r="A13" s="515" t="s">
        <v>954</v>
      </c>
      <c r="B13" s="515" t="s">
        <v>955</v>
      </c>
      <c r="C13" s="515" t="s">
        <v>956</v>
      </c>
    </row>
    <row r="14" spans="1:3" x14ac:dyDescent="0.25">
      <c r="A14" s="511" t="s">
        <v>39</v>
      </c>
      <c r="B14" s="566" t="s">
        <v>38</v>
      </c>
      <c r="C14" s="24" t="s">
        <v>37</v>
      </c>
    </row>
    <row r="15" spans="1:3" x14ac:dyDescent="0.25">
      <c r="A15" s="1" t="s">
        <v>0</v>
      </c>
      <c r="B15" s="565" t="s">
        <v>949</v>
      </c>
      <c r="C15" s="511" t="s">
        <v>950</v>
      </c>
    </row>
    <row r="16" spans="1:3" x14ac:dyDescent="0.25">
      <c r="A16" s="1" t="s">
        <v>202</v>
      </c>
      <c r="B16" s="565" t="s">
        <v>1022</v>
      </c>
      <c r="C16" s="511" t="s">
        <v>948</v>
      </c>
    </row>
    <row r="17" spans="1:3" x14ac:dyDescent="0.25">
      <c r="A17" s="1" t="s">
        <v>203</v>
      </c>
      <c r="B17" s="565" t="s">
        <v>1023</v>
      </c>
      <c r="C17" s="511" t="s">
        <v>947</v>
      </c>
    </row>
    <row r="18" spans="1:3" x14ac:dyDescent="0.25">
      <c r="A18" s="1" t="s">
        <v>204</v>
      </c>
      <c r="B18" s="565" t="s">
        <v>1024</v>
      </c>
      <c r="C18" t="s">
        <v>204</v>
      </c>
    </row>
    <row r="19" spans="1:3" x14ac:dyDescent="0.25">
      <c r="A19" s="1" t="s">
        <v>205</v>
      </c>
      <c r="B19" s="565" t="s">
        <v>1025</v>
      </c>
      <c r="C19" t="s">
        <v>205</v>
      </c>
    </row>
    <row r="20" spans="1:3" x14ac:dyDescent="0.25">
      <c r="A20" s="516" t="s">
        <v>4</v>
      </c>
      <c r="B20" s="565" t="s">
        <v>1026</v>
      </c>
      <c r="C20" s="511" t="s">
        <v>946</v>
      </c>
    </row>
    <row r="21" spans="1:3" x14ac:dyDescent="0.25">
      <c r="A21" s="516" t="s">
        <v>5</v>
      </c>
      <c r="B21" s="565" t="s">
        <v>740</v>
      </c>
      <c r="C21" s="511" t="s">
        <v>739</v>
      </c>
    </row>
    <row r="22" spans="1:3" x14ac:dyDescent="0.25">
      <c r="A22" s="516" t="s">
        <v>6</v>
      </c>
      <c r="B22" s="565" t="s">
        <v>791</v>
      </c>
      <c r="C22" s="511" t="s">
        <v>945</v>
      </c>
    </row>
    <row r="23" spans="1:3" x14ac:dyDescent="0.25">
      <c r="A23" s="516" t="s">
        <v>7</v>
      </c>
      <c r="B23" s="565" t="s">
        <v>1027</v>
      </c>
      <c r="C23" s="511" t="s">
        <v>790</v>
      </c>
    </row>
    <row r="24" spans="1:3" x14ac:dyDescent="0.25">
      <c r="A24" s="516" t="s">
        <v>306</v>
      </c>
      <c r="B24" s="565" t="s">
        <v>1028</v>
      </c>
      <c r="C24" s="511" t="s">
        <v>944</v>
      </c>
    </row>
    <row r="25" spans="1:3" x14ac:dyDescent="0.25">
      <c r="A25" s="516" t="s">
        <v>942</v>
      </c>
      <c r="B25" s="565" t="s">
        <v>1029</v>
      </c>
      <c r="C25" s="511" t="s">
        <v>943</v>
      </c>
    </row>
    <row r="26" spans="1:3" x14ac:dyDescent="0.25">
      <c r="A26" s="516" t="s">
        <v>625</v>
      </c>
      <c r="B26" s="565" t="s">
        <v>1030</v>
      </c>
      <c r="C26" s="511" t="s">
        <v>941</v>
      </c>
    </row>
    <row r="27" spans="1:3" x14ac:dyDescent="0.25">
      <c r="A27" s="1" t="s">
        <v>207</v>
      </c>
      <c r="B27" s="565" t="s">
        <v>1031</v>
      </c>
      <c r="C27" s="511" t="s">
        <v>940</v>
      </c>
    </row>
    <row r="28" spans="1:3" x14ac:dyDescent="0.25">
      <c r="A28" s="1" t="s">
        <v>208</v>
      </c>
      <c r="B28" s="565" t="s">
        <v>1032</v>
      </c>
      <c r="C28" s="511" t="s">
        <v>939</v>
      </c>
    </row>
    <row r="29" spans="1:3" x14ac:dyDescent="0.25">
      <c r="A29" s="1" t="s">
        <v>307</v>
      </c>
      <c r="B29" s="565" t="s">
        <v>1033</v>
      </c>
      <c r="C29" s="511" t="s">
        <v>789</v>
      </c>
    </row>
    <row r="30" spans="1:3" x14ac:dyDescent="0.25">
      <c r="A30" s="1" t="s">
        <v>308</v>
      </c>
      <c r="B30" s="565" t="s">
        <v>937</v>
      </c>
      <c r="C30" s="511" t="s">
        <v>938</v>
      </c>
    </row>
    <row r="31" spans="1:3" x14ac:dyDescent="0.25">
      <c r="A31" s="511" t="s">
        <v>209</v>
      </c>
      <c r="B31" s="565" t="s">
        <v>935</v>
      </c>
      <c r="C31" s="511" t="s">
        <v>936</v>
      </c>
    </row>
    <row r="32" spans="1:3" x14ac:dyDescent="0.25">
      <c r="A32" s="5" t="s">
        <v>213</v>
      </c>
      <c r="B32" s="565" t="s">
        <v>1034</v>
      </c>
      <c r="C32" t="s">
        <v>1284</v>
      </c>
    </row>
    <row r="33" spans="1:3" x14ac:dyDescent="0.25">
      <c r="A33" s="5" t="s">
        <v>215</v>
      </c>
      <c r="B33" s="565" t="s">
        <v>934</v>
      </c>
      <c r="C33" s="511" t="s">
        <v>933</v>
      </c>
    </row>
    <row r="34" spans="1:3" x14ac:dyDescent="0.25">
      <c r="A34" s="5" t="s">
        <v>992</v>
      </c>
      <c r="B34" s="565" t="s">
        <v>1035</v>
      </c>
      <c r="C34" s="511" t="s">
        <v>993</v>
      </c>
    </row>
    <row r="35" spans="1:3" x14ac:dyDescent="0.25">
      <c r="A35" s="5" t="s">
        <v>996</v>
      </c>
      <c r="B35" s="565" t="s">
        <v>1036</v>
      </c>
      <c r="C35" s="511" t="s">
        <v>997</v>
      </c>
    </row>
    <row r="36" spans="1:3" x14ac:dyDescent="0.25">
      <c r="A36" s="516" t="s">
        <v>210</v>
      </c>
      <c r="B36" s="565" t="s">
        <v>1037</v>
      </c>
      <c r="C36" s="511" t="s">
        <v>932</v>
      </c>
    </row>
    <row r="37" spans="1:3" x14ac:dyDescent="0.25">
      <c r="A37" s="516" t="s">
        <v>211</v>
      </c>
      <c r="B37" s="565" t="s">
        <v>1038</v>
      </c>
      <c r="C37" s="511" t="s">
        <v>931</v>
      </c>
    </row>
    <row r="38" spans="1:3" x14ac:dyDescent="0.25">
      <c r="A38" s="5" t="s">
        <v>212</v>
      </c>
      <c r="B38" s="565" t="s">
        <v>957</v>
      </c>
      <c r="C38" s="511" t="s">
        <v>958</v>
      </c>
    </row>
    <row r="39" spans="1:3" x14ac:dyDescent="0.25">
      <c r="A39" s="516" t="s">
        <v>24</v>
      </c>
      <c r="B39" s="565" t="s">
        <v>666</v>
      </c>
      <c r="C39" s="511" t="s">
        <v>664</v>
      </c>
    </row>
    <row r="40" spans="1:3" x14ac:dyDescent="0.25">
      <c r="A40" s="5" t="s">
        <v>982</v>
      </c>
      <c r="B40" s="565" t="s">
        <v>1039</v>
      </c>
      <c r="C40" s="511" t="s">
        <v>983</v>
      </c>
    </row>
    <row r="41" spans="1:3" s="538" customFormat="1" x14ac:dyDescent="0.25">
      <c r="A41" s="5" t="str">
        <f>IF('START, DEBUT, INIZIO'!$E$19=A39,A40,"")</f>
        <v/>
      </c>
      <c r="B41" s="5" t="str">
        <f>IF('START, DEBUT, INIZIO'!$E$19=B39,B40,"")</f>
        <v/>
      </c>
      <c r="C41" s="5" t="str">
        <f>IF('START, DEBUT, INIZIO'!$E$19=C39,C40,"")</f>
        <v/>
      </c>
    </row>
    <row r="42" spans="1:3" s="538" customFormat="1" x14ac:dyDescent="0.25">
      <c r="A42" s="5">
        <f>IF('START, DEBUT, INIZIO'!$E$19=A508,Allgemein!$H$29-Allgemein!$E$29,0)</f>
        <v>0</v>
      </c>
      <c r="B42" s="5">
        <f>IF('START, DEBUT, INIZIO'!$E$19=B508,Allgemein!$H$29-Allgemein!$E$29,0)</f>
        <v>0</v>
      </c>
      <c r="C42" s="5">
        <f>IF('START, DEBUT, INIZIO'!$E$19=C508,Allgemein!$H$29-Allgemein!$E$29,0)</f>
        <v>0</v>
      </c>
    </row>
    <row r="43" spans="1:3" x14ac:dyDescent="0.25">
      <c r="A43" s="511" t="s">
        <v>217</v>
      </c>
      <c r="B43" s="565" t="s">
        <v>929</v>
      </c>
      <c r="C43" s="511" t="s">
        <v>930</v>
      </c>
    </row>
    <row r="44" spans="1:3" x14ac:dyDescent="0.25">
      <c r="A44" s="516" t="s">
        <v>970</v>
      </c>
      <c r="B44" s="565" t="s">
        <v>1040</v>
      </c>
      <c r="C44" s="511" t="s">
        <v>928</v>
      </c>
    </row>
    <row r="45" spans="1:3" ht="24.75" customHeight="1" x14ac:dyDescent="0.25">
      <c r="A45" s="563" t="s">
        <v>959</v>
      </c>
      <c r="B45" s="566" t="s">
        <v>1042</v>
      </c>
      <c r="C45" s="564" t="s">
        <v>962</v>
      </c>
    </row>
    <row r="46" spans="1:3" x14ac:dyDescent="0.25">
      <c r="A46" s="563" t="s">
        <v>626</v>
      </c>
      <c r="B46" s="565" t="s">
        <v>1041</v>
      </c>
      <c r="C46" s="511" t="s">
        <v>927</v>
      </c>
    </row>
    <row r="47" spans="1:3" x14ac:dyDescent="0.25">
      <c r="A47" s="517" t="str">
        <f ca="1">IF('START, DEBUT, INIZIO'!$E$20=DropDown!$A$7,Sprachen!A$45,Sprachen!A$46)</f>
        <v>Ergebnis der Optimierung mit gemittelten Zuflüssen der letzten 5 Hydrologischen Jahre.
→ vor Investition</v>
      </c>
      <c r="B47" s="517" t="str">
        <f ca="1">IF('START, DEBUT, INIZIO'!$E$20=DropDown!$A$7,Sprachen!B$45,Sprachen!B$46)</f>
        <v>Résultat de l’optimisation avec les débits entrants moyens des 5 dernières années hydrologiques → avant investissement</v>
      </c>
      <c r="C47" s="517" t="str">
        <f ca="1">IF('START, DEBUT, INIZIO'!$E$20=DropDown!$A$7,Sprachen!C$45,Sprachen!C$46)</f>
        <v>Risultato dell'ottimizzazione con afflussi medi degli ultimi 5 anni idrologici.
→ prima dell'investimento</v>
      </c>
    </row>
    <row r="48" spans="1:3" x14ac:dyDescent="0.25">
      <c r="A48" s="516" t="s">
        <v>627</v>
      </c>
      <c r="B48" s="565" t="s">
        <v>1043</v>
      </c>
      <c r="C48" s="511" t="s">
        <v>926</v>
      </c>
    </row>
    <row r="49" spans="1:3" x14ac:dyDescent="0.25">
      <c r="A49" s="516" t="s">
        <v>1011</v>
      </c>
      <c r="B49" s="511" t="s">
        <v>1012</v>
      </c>
      <c r="C49" s="511" t="s">
        <v>1013</v>
      </c>
    </row>
    <row r="50" spans="1:3" x14ac:dyDescent="0.25">
      <c r="A50" s="517" t="str">
        <f ca="1">IF('START, DEBUT, INIZIO'!$E$19=DropDown!$A$4,Sprachen!A$49,Sprachen!A$48)</f>
        <v>Nur für erhebliche Erneuerung ausfüllen</v>
      </c>
      <c r="B50" s="517" t="str">
        <f ca="1">IF('START, DEBUT, INIZIO'!$E$19=DropDown!$A$4,Sprachen!B$49,Sprachen!B$48)</f>
        <v>À remplir uniquement en cas de rénovation notable</v>
      </c>
      <c r="C50" s="517" t="str">
        <f ca="1">IF('START, DEBUT, INIZIO'!$E$19=DropDown!$A$4,Sprachen!C$49,Sprachen!C$48)</f>
        <v>Da compilare solo in caso di ristrutturazione sostanziale</v>
      </c>
    </row>
    <row r="51" spans="1:3" ht="25" x14ac:dyDescent="0.25">
      <c r="A51" s="563" t="s">
        <v>340</v>
      </c>
      <c r="B51" s="564" t="s">
        <v>963</v>
      </c>
      <c r="C51" s="564" t="s">
        <v>964</v>
      </c>
    </row>
    <row r="52" spans="1:3" x14ac:dyDescent="0.25">
      <c r="A52" s="516" t="s">
        <v>341</v>
      </c>
      <c r="B52" s="565" t="s">
        <v>1044</v>
      </c>
      <c r="C52" s="511" t="s">
        <v>925</v>
      </c>
    </row>
    <row r="53" spans="1:3" x14ac:dyDescent="0.25">
      <c r="A53" s="516" t="s">
        <v>289</v>
      </c>
      <c r="B53" s="511" t="s">
        <v>923</v>
      </c>
      <c r="C53" s="511" t="s">
        <v>924</v>
      </c>
    </row>
    <row r="54" spans="1:3" ht="25" x14ac:dyDescent="0.25">
      <c r="A54" s="563" t="s">
        <v>960</v>
      </c>
      <c r="B54" s="566" t="s">
        <v>1052</v>
      </c>
      <c r="C54" s="564" t="s">
        <v>961</v>
      </c>
    </row>
    <row r="55" spans="1:3" x14ac:dyDescent="0.25">
      <c r="A55" s="516" t="s">
        <v>628</v>
      </c>
      <c r="B55" s="565" t="s">
        <v>1045</v>
      </c>
      <c r="C55" s="511" t="s">
        <v>922</v>
      </c>
    </row>
    <row r="56" spans="1:3" x14ac:dyDescent="0.25">
      <c r="A56" s="567" t="s">
        <v>969</v>
      </c>
      <c r="B56" s="511" t="s">
        <v>921</v>
      </c>
      <c r="C56" s="511" t="s">
        <v>866</v>
      </c>
    </row>
    <row r="57" spans="1:3" x14ac:dyDescent="0.25">
      <c r="A57" s="516" t="s">
        <v>342</v>
      </c>
      <c r="B57" s="565" t="s">
        <v>1046</v>
      </c>
      <c r="C57" s="511" t="s">
        <v>920</v>
      </c>
    </row>
    <row r="58" spans="1:3" x14ac:dyDescent="0.25">
      <c r="A58" s="511" t="s">
        <v>218</v>
      </c>
      <c r="B58" s="565" t="s">
        <v>1283</v>
      </c>
      <c r="C58" s="511" t="s">
        <v>919</v>
      </c>
    </row>
    <row r="59" spans="1:3" x14ac:dyDescent="0.25">
      <c r="A59" s="1" t="s">
        <v>972</v>
      </c>
      <c r="B59" s="565" t="s">
        <v>1047</v>
      </c>
      <c r="C59" s="511" t="s">
        <v>918</v>
      </c>
    </row>
    <row r="60" spans="1:3" x14ac:dyDescent="0.25">
      <c r="A60" s="1" t="s">
        <v>970</v>
      </c>
      <c r="B60" s="565" t="s">
        <v>1040</v>
      </c>
      <c r="C60" s="511" t="s">
        <v>917</v>
      </c>
    </row>
    <row r="61" spans="1:3" x14ac:dyDescent="0.25">
      <c r="A61" s="568" t="s">
        <v>971</v>
      </c>
      <c r="B61" s="565" t="s">
        <v>1048</v>
      </c>
      <c r="C61" s="511" t="s">
        <v>916</v>
      </c>
    </row>
    <row r="62" spans="1:3" ht="15.5" x14ac:dyDescent="0.4">
      <c r="A62" s="1" t="s">
        <v>219</v>
      </c>
      <c r="B62" s="565" t="s">
        <v>1049</v>
      </c>
      <c r="C62" s="511" t="s">
        <v>915</v>
      </c>
    </row>
    <row r="63" spans="1:3" x14ac:dyDescent="0.25">
      <c r="A63" s="1" t="s">
        <v>269</v>
      </c>
      <c r="B63" s="565" t="s">
        <v>1053</v>
      </c>
      <c r="C63" s="511" t="s">
        <v>913</v>
      </c>
    </row>
    <row r="64" spans="1:3" ht="25" x14ac:dyDescent="0.25">
      <c r="A64" s="563" t="s">
        <v>965</v>
      </c>
      <c r="B64" s="564" t="s">
        <v>1051</v>
      </c>
      <c r="C64" s="564" t="s">
        <v>966</v>
      </c>
    </row>
    <row r="65" spans="1:3" x14ac:dyDescent="0.25">
      <c r="A65" s="569" t="s">
        <v>967</v>
      </c>
      <c r="B65" s="570" t="s">
        <v>1050</v>
      </c>
      <c r="C65" s="564" t="s">
        <v>968</v>
      </c>
    </row>
    <row r="66" spans="1:3" x14ac:dyDescent="0.25">
      <c r="A66" s="517" t="str">
        <f ca="1">IF('START, DEBUT, INIZIO'!$E$19=DropDown!$A$4,A65,A48)</f>
        <v>Nur für erhebliche Erneuerung ausfüllen</v>
      </c>
      <c r="B66" s="517" t="str">
        <f ca="1">IF('START, DEBUT, INIZIO'!$E$19=DropDown!$A$4,B65,B48)</f>
        <v>À remplir uniquement en cas de rénovation notable</v>
      </c>
      <c r="C66" s="517" t="str">
        <f ca="1">IF('START, DEBUT, INIZIO'!$E$19=DropDown!$A$4,C65,C48)</f>
        <v>Da compilare solo in caso di ristrutturazione sostanziale</v>
      </c>
    </row>
    <row r="67" spans="1:3" ht="29.25" customHeight="1" x14ac:dyDescent="0.25">
      <c r="A67" s="563" t="s">
        <v>288</v>
      </c>
      <c r="B67" s="566" t="s">
        <v>1060</v>
      </c>
      <c r="C67" s="564" t="s">
        <v>981</v>
      </c>
    </row>
    <row r="68" spans="1:3" x14ac:dyDescent="0.25">
      <c r="A68" s="516" t="s">
        <v>287</v>
      </c>
      <c r="B68" s="565" t="s">
        <v>1054</v>
      </c>
      <c r="C68" s="511" t="s">
        <v>914</v>
      </c>
    </row>
    <row r="69" spans="1:3" x14ac:dyDescent="0.25">
      <c r="A69" s="516" t="s">
        <v>269</v>
      </c>
      <c r="B69" s="565" t="s">
        <v>1055</v>
      </c>
      <c r="C69" s="511" t="s">
        <v>913</v>
      </c>
    </row>
    <row r="70" spans="1:3" x14ac:dyDescent="0.25">
      <c r="A70" s="511" t="s">
        <v>223</v>
      </c>
      <c r="B70" s="565" t="s">
        <v>1056</v>
      </c>
      <c r="C70" s="511" t="s">
        <v>912</v>
      </c>
    </row>
    <row r="71" spans="1:3" ht="25" x14ac:dyDescent="0.25">
      <c r="A71" s="563" t="s">
        <v>975</v>
      </c>
      <c r="B71" s="566" t="s">
        <v>1061</v>
      </c>
      <c r="C71" s="564" t="s">
        <v>976</v>
      </c>
    </row>
    <row r="72" spans="1:3" ht="25" x14ac:dyDescent="0.25">
      <c r="A72" s="563" t="s">
        <v>973</v>
      </c>
      <c r="B72" s="566" t="s">
        <v>1062</v>
      </c>
      <c r="C72" s="564" t="s">
        <v>974</v>
      </c>
    </row>
    <row r="73" spans="1:3" ht="25" x14ac:dyDescent="0.25">
      <c r="A73" s="563" t="s">
        <v>977</v>
      </c>
      <c r="B73" s="566" t="s">
        <v>1063</v>
      </c>
      <c r="C73" s="564" t="s">
        <v>978</v>
      </c>
    </row>
    <row r="74" spans="1:3" x14ac:dyDescent="0.25">
      <c r="A74" s="516" t="s">
        <v>979</v>
      </c>
      <c r="B74" s="565" t="s">
        <v>1057</v>
      </c>
      <c r="C74" s="511" t="s">
        <v>980</v>
      </c>
    </row>
    <row r="75" spans="1:3" x14ac:dyDescent="0.25">
      <c r="A75" s="511" t="s">
        <v>224</v>
      </c>
      <c r="B75" s="565" t="s">
        <v>1058</v>
      </c>
      <c r="C75" s="511" t="s">
        <v>910</v>
      </c>
    </row>
    <row r="76" spans="1:3" x14ac:dyDescent="0.25">
      <c r="A76" s="516" t="s">
        <v>629</v>
      </c>
      <c r="B76" s="565" t="s">
        <v>1059</v>
      </c>
      <c r="C76" s="511" t="s">
        <v>911</v>
      </c>
    </row>
    <row r="78" spans="1:3" ht="13" x14ac:dyDescent="0.3">
      <c r="A78" s="515" t="s">
        <v>36</v>
      </c>
      <c r="B78" s="515" t="str">
        <f>A78</f>
        <v>CAPEX</v>
      </c>
      <c r="C78" s="515" t="str">
        <f>B78</f>
        <v>CAPEX</v>
      </c>
    </row>
    <row r="79" spans="1:3" x14ac:dyDescent="0.25">
      <c r="A79" s="511" t="s">
        <v>391</v>
      </c>
      <c r="B79" s="511" t="s">
        <v>1246</v>
      </c>
      <c r="C79" s="511" t="s">
        <v>392</v>
      </c>
    </row>
    <row r="80" spans="1:3" x14ac:dyDescent="0.25">
      <c r="A80" s="511" t="s">
        <v>393</v>
      </c>
      <c r="B80" s="511" t="s">
        <v>1247</v>
      </c>
      <c r="C80" s="511" t="s">
        <v>394</v>
      </c>
    </row>
    <row r="81" spans="1:3" x14ac:dyDescent="0.25">
      <c r="A81" s="511" t="s">
        <v>395</v>
      </c>
      <c r="B81" s="511" t="s">
        <v>396</v>
      </c>
      <c r="C81" s="511" t="s">
        <v>397</v>
      </c>
    </row>
    <row r="82" spans="1:3" x14ac:dyDescent="0.25">
      <c r="A82" s="511" t="s">
        <v>6</v>
      </c>
      <c r="B82" s="511" t="s">
        <v>791</v>
      </c>
      <c r="C82" s="511" t="s">
        <v>398</v>
      </c>
    </row>
    <row r="83" spans="1:3" x14ac:dyDescent="0.25">
      <c r="A83" s="511" t="s">
        <v>399</v>
      </c>
      <c r="B83" s="511" t="s">
        <v>1248</v>
      </c>
      <c r="C83" s="511" t="s">
        <v>400</v>
      </c>
    </row>
    <row r="84" spans="1:3" x14ac:dyDescent="0.25">
      <c r="A84" s="511" t="s">
        <v>401</v>
      </c>
      <c r="B84" s="511" t="s">
        <v>1249</v>
      </c>
      <c r="C84" s="511" t="s">
        <v>402</v>
      </c>
    </row>
    <row r="85" spans="1:3" x14ac:dyDescent="0.25">
      <c r="A85" s="511" t="s">
        <v>403</v>
      </c>
      <c r="B85" s="511" t="s">
        <v>1250</v>
      </c>
      <c r="C85" s="511" t="s">
        <v>404</v>
      </c>
    </row>
    <row r="86" spans="1:3" x14ac:dyDescent="0.25">
      <c r="A86" s="511" t="s">
        <v>405</v>
      </c>
      <c r="B86" s="511" t="s">
        <v>406</v>
      </c>
      <c r="C86" s="511" t="s">
        <v>407</v>
      </c>
    </row>
    <row r="87" spans="1:3" x14ac:dyDescent="0.25">
      <c r="A87" s="511" t="s">
        <v>408</v>
      </c>
      <c r="B87" s="511" t="s">
        <v>409</v>
      </c>
      <c r="C87" s="511" t="s">
        <v>410</v>
      </c>
    </row>
    <row r="88" spans="1:3" x14ac:dyDescent="0.25">
      <c r="A88" s="511" t="s">
        <v>411</v>
      </c>
      <c r="B88" s="511" t="s">
        <v>1251</v>
      </c>
      <c r="C88" s="511" t="s">
        <v>412</v>
      </c>
    </row>
    <row r="89" spans="1:3" x14ac:dyDescent="0.25">
      <c r="A89" s="511" t="s">
        <v>413</v>
      </c>
      <c r="B89" s="511" t="s">
        <v>1252</v>
      </c>
      <c r="C89" s="511" t="s">
        <v>414</v>
      </c>
    </row>
    <row r="90" spans="1:3" x14ac:dyDescent="0.25">
      <c r="A90" s="511" t="s">
        <v>415</v>
      </c>
      <c r="B90" s="511" t="s">
        <v>1253</v>
      </c>
      <c r="C90" s="511" t="s">
        <v>416</v>
      </c>
    </row>
    <row r="91" spans="1:3" x14ac:dyDescent="0.25">
      <c r="A91" s="511" t="s">
        <v>417</v>
      </c>
      <c r="B91" s="511" t="s">
        <v>1254</v>
      </c>
      <c r="C91" s="511" t="s">
        <v>418</v>
      </c>
    </row>
    <row r="92" spans="1:3" x14ac:dyDescent="0.25">
      <c r="A92" s="511" t="s">
        <v>419</v>
      </c>
      <c r="B92" s="511" t="s">
        <v>420</v>
      </c>
      <c r="C92" s="511" t="s">
        <v>421</v>
      </c>
    </row>
    <row r="93" spans="1:3" x14ac:dyDescent="0.25">
      <c r="A93" s="511" t="s">
        <v>422</v>
      </c>
      <c r="B93" s="511" t="s">
        <v>423</v>
      </c>
      <c r="C93" s="511" t="s">
        <v>424</v>
      </c>
    </row>
    <row r="94" spans="1:3" x14ac:dyDescent="0.25">
      <c r="A94" s="511" t="s">
        <v>425</v>
      </c>
      <c r="B94" s="511" t="s">
        <v>1255</v>
      </c>
      <c r="C94" s="511" t="s">
        <v>426</v>
      </c>
    </row>
    <row r="95" spans="1:3" x14ac:dyDescent="0.25">
      <c r="A95" s="511" t="s">
        <v>427</v>
      </c>
      <c r="B95" s="511" t="s">
        <v>1256</v>
      </c>
      <c r="C95" s="511" t="s">
        <v>428</v>
      </c>
    </row>
    <row r="96" spans="1:3" x14ac:dyDescent="0.25">
      <c r="A96" s="511" t="s">
        <v>232</v>
      </c>
      <c r="B96" s="511" t="s">
        <v>429</v>
      </c>
      <c r="C96" s="511" t="s">
        <v>430</v>
      </c>
    </row>
    <row r="97" spans="1:3" x14ac:dyDescent="0.25">
      <c r="A97" s="511" t="s">
        <v>431</v>
      </c>
      <c r="B97" s="511" t="s">
        <v>1257</v>
      </c>
      <c r="C97" s="511" t="s">
        <v>432</v>
      </c>
    </row>
    <row r="98" spans="1:3" x14ac:dyDescent="0.25">
      <c r="A98" s="511" t="s">
        <v>433</v>
      </c>
      <c r="B98" s="511" t="s">
        <v>434</v>
      </c>
      <c r="C98" s="511" t="s">
        <v>435</v>
      </c>
    </row>
    <row r="99" spans="1:3" x14ac:dyDescent="0.25">
      <c r="A99" s="511" t="s">
        <v>436</v>
      </c>
      <c r="B99" s="511" t="s">
        <v>437</v>
      </c>
      <c r="C99" s="511" t="s">
        <v>438</v>
      </c>
    </row>
    <row r="100" spans="1:3" x14ac:dyDescent="0.25">
      <c r="A100" s="511" t="s">
        <v>439</v>
      </c>
      <c r="B100" s="511" t="s">
        <v>440</v>
      </c>
      <c r="C100" s="511" t="s">
        <v>441</v>
      </c>
    </row>
    <row r="101" spans="1:3" x14ac:dyDescent="0.25">
      <c r="A101" s="511" t="s">
        <v>442</v>
      </c>
      <c r="B101" s="511" t="s">
        <v>1258</v>
      </c>
      <c r="C101" s="511" t="s">
        <v>443</v>
      </c>
    </row>
    <row r="102" spans="1:3" x14ac:dyDescent="0.25">
      <c r="A102" s="511" t="s">
        <v>444</v>
      </c>
      <c r="B102" s="511" t="s">
        <v>1259</v>
      </c>
      <c r="C102" s="511" t="s">
        <v>445</v>
      </c>
    </row>
    <row r="103" spans="1:3" x14ac:dyDescent="0.25">
      <c r="A103" s="511" t="s">
        <v>446</v>
      </c>
      <c r="B103" s="511" t="s">
        <v>1260</v>
      </c>
      <c r="C103" s="511" t="s">
        <v>447</v>
      </c>
    </row>
    <row r="104" spans="1:3" x14ac:dyDescent="0.25">
      <c r="A104" s="511" t="s">
        <v>448</v>
      </c>
      <c r="B104" s="511" t="s">
        <v>1261</v>
      </c>
      <c r="C104" s="511" t="s">
        <v>449</v>
      </c>
    </row>
    <row r="105" spans="1:3" x14ac:dyDescent="0.25">
      <c r="A105" s="511" t="s">
        <v>450</v>
      </c>
      <c r="B105" s="511" t="s">
        <v>451</v>
      </c>
      <c r="C105" s="511" t="s">
        <v>452</v>
      </c>
    </row>
    <row r="106" spans="1:3" x14ac:dyDescent="0.25">
      <c r="A106" s="511" t="s">
        <v>453</v>
      </c>
      <c r="B106" s="511" t="s">
        <v>453</v>
      </c>
      <c r="C106" s="511" t="s">
        <v>453</v>
      </c>
    </row>
    <row r="107" spans="1:3" x14ac:dyDescent="0.25">
      <c r="A107" s="516" t="s">
        <v>454</v>
      </c>
      <c r="B107" s="519" t="s">
        <v>454</v>
      </c>
      <c r="C107" s="519" t="s">
        <v>455</v>
      </c>
    </row>
    <row r="108" spans="1:3" x14ac:dyDescent="0.25">
      <c r="A108" s="516" t="s">
        <v>456</v>
      </c>
      <c r="B108" s="519" t="s">
        <v>457</v>
      </c>
      <c r="C108" s="519" t="s">
        <v>458</v>
      </c>
    </row>
    <row r="109" spans="1:3" x14ac:dyDescent="0.25">
      <c r="A109" s="517" t="s">
        <v>459</v>
      </c>
      <c r="B109" s="511" t="s">
        <v>460</v>
      </c>
      <c r="C109" s="511" t="s">
        <v>461</v>
      </c>
    </row>
    <row r="110" spans="1:3" x14ac:dyDescent="0.25">
      <c r="A110" s="518" t="s">
        <v>462</v>
      </c>
      <c r="B110" s="511" t="s">
        <v>463</v>
      </c>
      <c r="C110" s="511" t="s">
        <v>464</v>
      </c>
    </row>
    <row r="111" spans="1:3" x14ac:dyDescent="0.25">
      <c r="A111" s="518" t="s">
        <v>465</v>
      </c>
      <c r="B111" s="511" t="s">
        <v>466</v>
      </c>
      <c r="C111" s="511" t="s">
        <v>467</v>
      </c>
    </row>
    <row r="112" spans="1:3" x14ac:dyDescent="0.25">
      <c r="A112" s="518" t="s">
        <v>468</v>
      </c>
      <c r="B112" s="511" t="s">
        <v>469</v>
      </c>
      <c r="C112" s="511" t="s">
        <v>470</v>
      </c>
    </row>
    <row r="113" spans="1:3" x14ac:dyDescent="0.25">
      <c r="A113" s="518" t="s">
        <v>471</v>
      </c>
      <c r="B113" s="511" t="s">
        <v>472</v>
      </c>
      <c r="C113" s="511" t="s">
        <v>473</v>
      </c>
    </row>
    <row r="114" spans="1:3" x14ac:dyDescent="0.25">
      <c r="A114" s="518" t="s">
        <v>474</v>
      </c>
      <c r="B114" s="511" t="s">
        <v>1262</v>
      </c>
      <c r="C114" s="511" t="s">
        <v>475</v>
      </c>
    </row>
    <row r="115" spans="1:3" x14ac:dyDescent="0.25">
      <c r="A115" s="518" t="s">
        <v>476</v>
      </c>
      <c r="B115" s="511" t="s">
        <v>1263</v>
      </c>
      <c r="C115" s="511" t="s">
        <v>477</v>
      </c>
    </row>
    <row r="116" spans="1:3" x14ac:dyDescent="0.25">
      <c r="A116" s="518" t="s">
        <v>478</v>
      </c>
      <c r="B116" s="511" t="s">
        <v>1264</v>
      </c>
      <c r="C116" s="511" t="s">
        <v>479</v>
      </c>
    </row>
    <row r="117" spans="1:3" x14ac:dyDescent="0.25">
      <c r="A117" s="518" t="s">
        <v>480</v>
      </c>
      <c r="B117" s="511" t="s">
        <v>481</v>
      </c>
      <c r="C117" s="511" t="s">
        <v>482</v>
      </c>
    </row>
    <row r="118" spans="1:3" x14ac:dyDescent="0.25">
      <c r="A118" s="518" t="s">
        <v>483</v>
      </c>
      <c r="B118" s="511" t="s">
        <v>1265</v>
      </c>
      <c r="C118" s="511" t="s">
        <v>484</v>
      </c>
    </row>
    <row r="119" spans="1:3" x14ac:dyDescent="0.25">
      <c r="A119" s="518" t="s">
        <v>485</v>
      </c>
      <c r="B119" s="511" t="s">
        <v>1266</v>
      </c>
      <c r="C119" s="511" t="s">
        <v>486</v>
      </c>
    </row>
    <row r="120" spans="1:3" x14ac:dyDescent="0.25">
      <c r="A120" s="518" t="s">
        <v>487</v>
      </c>
      <c r="B120" s="511" t="s">
        <v>488</v>
      </c>
      <c r="C120" s="511" t="s">
        <v>489</v>
      </c>
    </row>
    <row r="121" spans="1:3" x14ac:dyDescent="0.25">
      <c r="A121" s="518" t="s">
        <v>490</v>
      </c>
      <c r="B121" s="511" t="s">
        <v>1267</v>
      </c>
      <c r="C121" s="511" t="s">
        <v>491</v>
      </c>
    </row>
    <row r="122" spans="1:3" x14ac:dyDescent="0.25">
      <c r="A122" s="518" t="s">
        <v>492</v>
      </c>
      <c r="B122" s="511" t="s">
        <v>493</v>
      </c>
      <c r="C122" s="511" t="s">
        <v>494</v>
      </c>
    </row>
    <row r="123" spans="1:3" x14ac:dyDescent="0.25">
      <c r="A123" s="518" t="s">
        <v>495</v>
      </c>
      <c r="B123" s="511" t="s">
        <v>496</v>
      </c>
      <c r="C123" s="511" t="s">
        <v>497</v>
      </c>
    </row>
    <row r="124" spans="1:3" x14ac:dyDescent="0.25">
      <c r="A124" s="517" t="s">
        <v>498</v>
      </c>
      <c r="B124" s="511" t="s">
        <v>1268</v>
      </c>
      <c r="C124" s="511" t="s">
        <v>499</v>
      </c>
    </row>
    <row r="125" spans="1:3" x14ac:dyDescent="0.25">
      <c r="A125" s="518" t="s">
        <v>500</v>
      </c>
      <c r="B125" s="511" t="s">
        <v>501</v>
      </c>
      <c r="C125" s="511" t="s">
        <v>502</v>
      </c>
    </row>
    <row r="126" spans="1:3" x14ac:dyDescent="0.25">
      <c r="A126" s="518" t="s">
        <v>483</v>
      </c>
      <c r="B126" s="511" t="s">
        <v>1265</v>
      </c>
      <c r="C126" s="511" t="s">
        <v>503</v>
      </c>
    </row>
    <row r="127" spans="1:3" x14ac:dyDescent="0.25">
      <c r="A127" s="518" t="s">
        <v>504</v>
      </c>
      <c r="B127" s="511" t="s">
        <v>505</v>
      </c>
      <c r="C127" s="511" t="s">
        <v>506</v>
      </c>
    </row>
    <row r="128" spans="1:3" x14ac:dyDescent="0.25">
      <c r="A128" s="518" t="s">
        <v>507</v>
      </c>
      <c r="B128" s="511" t="s">
        <v>508</v>
      </c>
      <c r="C128" s="511" t="s">
        <v>509</v>
      </c>
    </row>
    <row r="129" spans="1:3" x14ac:dyDescent="0.25">
      <c r="A129" s="518" t="s">
        <v>510</v>
      </c>
      <c r="B129" s="511" t="s">
        <v>511</v>
      </c>
      <c r="C129" s="511" t="s">
        <v>512</v>
      </c>
    </row>
    <row r="130" spans="1:3" x14ac:dyDescent="0.25">
      <c r="A130" s="518" t="s">
        <v>513</v>
      </c>
      <c r="B130" s="511" t="s">
        <v>514</v>
      </c>
      <c r="C130" s="511" t="s">
        <v>515</v>
      </c>
    </row>
    <row r="131" spans="1:3" x14ac:dyDescent="0.25">
      <c r="A131" s="518" t="s">
        <v>516</v>
      </c>
      <c r="B131" s="511" t="s">
        <v>517</v>
      </c>
      <c r="C131" s="511" t="s">
        <v>518</v>
      </c>
    </row>
    <row r="132" spans="1:3" x14ac:dyDescent="0.25">
      <c r="A132" s="518" t="s">
        <v>519</v>
      </c>
      <c r="B132" s="511" t="s">
        <v>520</v>
      </c>
      <c r="C132" s="511" t="s">
        <v>521</v>
      </c>
    </row>
    <row r="133" spans="1:3" x14ac:dyDescent="0.25">
      <c r="A133" s="518" t="s">
        <v>522</v>
      </c>
      <c r="B133" s="511" t="s">
        <v>1269</v>
      </c>
      <c r="C133" s="511" t="s">
        <v>523</v>
      </c>
    </row>
    <row r="134" spans="1:3" x14ac:dyDescent="0.25">
      <c r="A134" s="518" t="s">
        <v>524</v>
      </c>
      <c r="B134" s="511" t="s">
        <v>525</v>
      </c>
      <c r="C134" s="511" t="s">
        <v>526</v>
      </c>
    </row>
    <row r="135" spans="1:3" x14ac:dyDescent="0.25">
      <c r="A135" s="518" t="s">
        <v>527</v>
      </c>
      <c r="B135" s="511" t="s">
        <v>528</v>
      </c>
      <c r="C135" s="511" t="s">
        <v>529</v>
      </c>
    </row>
    <row r="136" spans="1:3" x14ac:dyDescent="0.25">
      <c r="A136" s="518" t="s">
        <v>465</v>
      </c>
      <c r="B136" s="511" t="s">
        <v>466</v>
      </c>
      <c r="C136" s="511" t="s">
        <v>467</v>
      </c>
    </row>
    <row r="137" spans="1:3" x14ac:dyDescent="0.25">
      <c r="A137" s="518" t="s">
        <v>530</v>
      </c>
      <c r="B137" s="511" t="s">
        <v>531</v>
      </c>
      <c r="C137" s="511" t="s">
        <v>532</v>
      </c>
    </row>
    <row r="138" spans="1:3" x14ac:dyDescent="0.25">
      <c r="A138" s="518" t="s">
        <v>485</v>
      </c>
      <c r="B138" s="511" t="s">
        <v>1266</v>
      </c>
      <c r="C138" s="511" t="s">
        <v>486</v>
      </c>
    </row>
    <row r="139" spans="1:3" x14ac:dyDescent="0.25">
      <c r="A139" s="518" t="s">
        <v>487</v>
      </c>
      <c r="B139" s="511" t="s">
        <v>488</v>
      </c>
      <c r="C139" s="511" t="s">
        <v>489</v>
      </c>
    </row>
    <row r="140" spans="1:3" x14ac:dyDescent="0.25">
      <c r="A140" s="518" t="s">
        <v>490</v>
      </c>
      <c r="B140" s="511" t="s">
        <v>1267</v>
      </c>
      <c r="C140" s="511" t="s">
        <v>533</v>
      </c>
    </row>
    <row r="141" spans="1:3" x14ac:dyDescent="0.25">
      <c r="A141" s="518" t="s">
        <v>492</v>
      </c>
      <c r="B141" s="511" t="s">
        <v>493</v>
      </c>
      <c r="C141" s="511" t="s">
        <v>494</v>
      </c>
    </row>
    <row r="142" spans="1:3" x14ac:dyDescent="0.25">
      <c r="A142" s="518" t="s">
        <v>534</v>
      </c>
      <c r="B142" s="511" t="s">
        <v>496</v>
      </c>
      <c r="C142" s="511" t="s">
        <v>535</v>
      </c>
    </row>
    <row r="143" spans="1:3" x14ac:dyDescent="0.25">
      <c r="A143" s="517" t="s">
        <v>536</v>
      </c>
      <c r="B143" s="511" t="s">
        <v>537</v>
      </c>
      <c r="C143" s="511" t="s">
        <v>537</v>
      </c>
    </row>
    <row r="144" spans="1:3" x14ac:dyDescent="0.25">
      <c r="A144" s="518" t="s">
        <v>538</v>
      </c>
      <c r="B144" s="511" t="s">
        <v>1270</v>
      </c>
      <c r="C144" s="511" t="s">
        <v>539</v>
      </c>
    </row>
    <row r="145" spans="1:3" x14ac:dyDescent="0.25">
      <c r="A145" s="518" t="s">
        <v>540</v>
      </c>
      <c r="B145" s="511" t="s">
        <v>541</v>
      </c>
      <c r="C145" s="511" t="s">
        <v>542</v>
      </c>
    </row>
    <row r="146" spans="1:3" x14ac:dyDescent="0.25">
      <c r="A146" s="518" t="s">
        <v>465</v>
      </c>
      <c r="B146" s="511" t="s">
        <v>466</v>
      </c>
      <c r="C146" s="511" t="s">
        <v>467</v>
      </c>
    </row>
    <row r="147" spans="1:3" x14ac:dyDescent="0.25">
      <c r="A147" s="518" t="s">
        <v>527</v>
      </c>
      <c r="B147" s="511" t="s">
        <v>528</v>
      </c>
      <c r="C147" s="511" t="s">
        <v>529</v>
      </c>
    </row>
    <row r="148" spans="1:3" x14ac:dyDescent="0.25">
      <c r="A148" s="518" t="s">
        <v>485</v>
      </c>
      <c r="B148" s="511" t="s">
        <v>1266</v>
      </c>
      <c r="C148" s="511" t="s">
        <v>486</v>
      </c>
    </row>
    <row r="149" spans="1:3" x14ac:dyDescent="0.25">
      <c r="A149" s="518" t="s">
        <v>543</v>
      </c>
      <c r="B149" s="511" t="s">
        <v>544</v>
      </c>
      <c r="C149" s="511" t="s">
        <v>545</v>
      </c>
    </row>
    <row r="150" spans="1:3" x14ac:dyDescent="0.25">
      <c r="A150" s="518" t="s">
        <v>546</v>
      </c>
      <c r="B150" s="511" t="s">
        <v>547</v>
      </c>
      <c r="C150" s="511" t="s">
        <v>548</v>
      </c>
    </row>
    <row r="151" spans="1:3" x14ac:dyDescent="0.25">
      <c r="A151" s="518" t="s">
        <v>487</v>
      </c>
      <c r="B151" s="511" t="s">
        <v>488</v>
      </c>
      <c r="C151" s="511" t="s">
        <v>489</v>
      </c>
    </row>
    <row r="152" spans="1:3" x14ac:dyDescent="0.25">
      <c r="A152" s="518" t="s">
        <v>549</v>
      </c>
      <c r="B152" s="511" t="s">
        <v>550</v>
      </c>
      <c r="C152" s="511" t="s">
        <v>551</v>
      </c>
    </row>
    <row r="153" spans="1:3" x14ac:dyDescent="0.25">
      <c r="A153" s="518" t="s">
        <v>552</v>
      </c>
      <c r="B153" s="511" t="s">
        <v>1271</v>
      </c>
      <c r="C153" s="511" t="s">
        <v>553</v>
      </c>
    </row>
    <row r="154" spans="1:3" x14ac:dyDescent="0.25">
      <c r="A154" s="518" t="s">
        <v>554</v>
      </c>
      <c r="B154" s="511" t="s">
        <v>555</v>
      </c>
      <c r="C154" s="511" t="s">
        <v>556</v>
      </c>
    </row>
    <row r="155" spans="1:3" x14ac:dyDescent="0.25">
      <c r="A155" s="518" t="s">
        <v>557</v>
      </c>
      <c r="B155" s="511" t="s">
        <v>558</v>
      </c>
      <c r="C155" s="511" t="s">
        <v>559</v>
      </c>
    </row>
    <row r="156" spans="1:3" x14ac:dyDescent="0.25">
      <c r="A156" s="518" t="s">
        <v>490</v>
      </c>
      <c r="B156" s="511" t="s">
        <v>1267</v>
      </c>
      <c r="C156" s="511" t="s">
        <v>560</v>
      </c>
    </row>
    <row r="157" spans="1:3" x14ac:dyDescent="0.25">
      <c r="A157" s="518" t="s">
        <v>561</v>
      </c>
      <c r="B157" s="511" t="s">
        <v>1272</v>
      </c>
      <c r="C157" s="511" t="s">
        <v>562</v>
      </c>
    </row>
    <row r="158" spans="1:3" x14ac:dyDescent="0.25">
      <c r="A158" s="518" t="s">
        <v>563</v>
      </c>
      <c r="B158" s="511" t="s">
        <v>1273</v>
      </c>
      <c r="C158" s="511" t="s">
        <v>564</v>
      </c>
    </row>
    <row r="159" spans="1:3" x14ac:dyDescent="0.25">
      <c r="A159" s="518" t="s">
        <v>565</v>
      </c>
      <c r="B159" s="511" t="s">
        <v>566</v>
      </c>
      <c r="C159" s="511" t="s">
        <v>567</v>
      </c>
    </row>
    <row r="160" spans="1:3" x14ac:dyDescent="0.25">
      <c r="A160" s="518" t="s">
        <v>492</v>
      </c>
      <c r="B160" s="511" t="s">
        <v>493</v>
      </c>
      <c r="C160" s="511" t="s">
        <v>494</v>
      </c>
    </row>
    <row r="161" spans="1:3" x14ac:dyDescent="0.25">
      <c r="A161" s="518" t="s">
        <v>534</v>
      </c>
      <c r="B161" s="511" t="s">
        <v>496</v>
      </c>
      <c r="C161" s="511" t="s">
        <v>535</v>
      </c>
    </row>
    <row r="162" spans="1:3" x14ac:dyDescent="0.25">
      <c r="A162" s="517" t="s">
        <v>568</v>
      </c>
      <c r="B162" s="511" t="s">
        <v>569</v>
      </c>
      <c r="C162" s="511" t="s">
        <v>570</v>
      </c>
    </row>
    <row r="163" spans="1:3" x14ac:dyDescent="0.25">
      <c r="A163" s="518" t="s">
        <v>571</v>
      </c>
      <c r="B163" s="511" t="s">
        <v>1274</v>
      </c>
      <c r="C163" s="511" t="s">
        <v>572</v>
      </c>
    </row>
    <row r="164" spans="1:3" x14ac:dyDescent="0.25">
      <c r="A164" s="518" t="s">
        <v>573</v>
      </c>
      <c r="B164" s="511" t="s">
        <v>1275</v>
      </c>
      <c r="C164" s="511" t="s">
        <v>574</v>
      </c>
    </row>
    <row r="165" spans="1:3" x14ac:dyDescent="0.25">
      <c r="A165" s="518" t="s">
        <v>575</v>
      </c>
      <c r="B165" s="511" t="s">
        <v>1276</v>
      </c>
      <c r="C165" s="511" t="s">
        <v>576</v>
      </c>
    </row>
    <row r="166" spans="1:3" x14ac:dyDescent="0.25">
      <c r="A166" s="518" t="s">
        <v>577</v>
      </c>
      <c r="B166" s="511" t="s">
        <v>1277</v>
      </c>
      <c r="C166" s="511" t="s">
        <v>578</v>
      </c>
    </row>
    <row r="167" spans="1:3" x14ac:dyDescent="0.25">
      <c r="A167" s="518" t="s">
        <v>579</v>
      </c>
      <c r="B167" s="511" t="s">
        <v>1278</v>
      </c>
      <c r="C167" s="511" t="s">
        <v>580</v>
      </c>
    </row>
    <row r="168" spans="1:3" x14ac:dyDescent="0.25">
      <c r="A168" s="518" t="s">
        <v>581</v>
      </c>
      <c r="B168" s="511" t="s">
        <v>582</v>
      </c>
      <c r="C168" s="511" t="s">
        <v>583</v>
      </c>
    </row>
    <row r="169" spans="1:3" x14ac:dyDescent="0.25">
      <c r="A169" s="518" t="s">
        <v>492</v>
      </c>
      <c r="B169" s="511" t="s">
        <v>493</v>
      </c>
      <c r="C169" s="511" t="s">
        <v>494</v>
      </c>
    </row>
    <row r="170" spans="1:3" x14ac:dyDescent="0.25">
      <c r="A170" s="518" t="s">
        <v>534</v>
      </c>
      <c r="B170" s="511" t="s">
        <v>496</v>
      </c>
      <c r="C170" s="511" t="s">
        <v>584</v>
      </c>
    </row>
    <row r="171" spans="1:3" x14ac:dyDescent="0.25">
      <c r="A171" s="517" t="s">
        <v>585</v>
      </c>
      <c r="B171" s="511" t="s">
        <v>586</v>
      </c>
      <c r="C171" s="511" t="s">
        <v>587</v>
      </c>
    </row>
    <row r="172" spans="1:3" x14ac:dyDescent="0.25">
      <c r="A172" s="518" t="s">
        <v>588</v>
      </c>
      <c r="B172" s="511" t="s">
        <v>589</v>
      </c>
      <c r="C172" s="511" t="s">
        <v>590</v>
      </c>
    </row>
    <row r="173" spans="1:3" x14ac:dyDescent="0.25">
      <c r="A173" s="518" t="s">
        <v>591</v>
      </c>
      <c r="B173" s="511" t="s">
        <v>1279</v>
      </c>
      <c r="C173" s="511" t="s">
        <v>592</v>
      </c>
    </row>
    <row r="174" spans="1:3" x14ac:dyDescent="0.25">
      <c r="A174" s="518" t="s">
        <v>593</v>
      </c>
      <c r="B174" s="511" t="s">
        <v>1280</v>
      </c>
      <c r="C174" s="511" t="s">
        <v>594</v>
      </c>
    </row>
    <row r="175" spans="1:3" x14ac:dyDescent="0.25">
      <c r="A175" s="516" t="s">
        <v>595</v>
      </c>
      <c r="B175" s="511" t="s">
        <v>596</v>
      </c>
      <c r="C175" s="511" t="s">
        <v>597</v>
      </c>
    </row>
    <row r="176" spans="1:3" x14ac:dyDescent="0.25">
      <c r="A176" s="517" t="s">
        <v>595</v>
      </c>
      <c r="B176" s="511" t="s">
        <v>596</v>
      </c>
      <c r="C176" s="511" t="s">
        <v>597</v>
      </c>
    </row>
    <row r="177" spans="1:3" x14ac:dyDescent="0.25">
      <c r="A177" s="518" t="s">
        <v>598</v>
      </c>
      <c r="B177" s="511" t="s">
        <v>1281</v>
      </c>
      <c r="C177" s="511" t="s">
        <v>599</v>
      </c>
    </row>
    <row r="178" spans="1:3" x14ac:dyDescent="0.25">
      <c r="A178" s="518" t="s">
        <v>600</v>
      </c>
      <c r="B178" s="511" t="s">
        <v>1282</v>
      </c>
      <c r="C178" s="511" t="s">
        <v>601</v>
      </c>
    </row>
    <row r="179" spans="1:3" x14ac:dyDescent="0.25">
      <c r="A179" s="517" t="s">
        <v>602</v>
      </c>
      <c r="B179" s="511" t="s">
        <v>390</v>
      </c>
      <c r="C179" s="511" t="s">
        <v>390</v>
      </c>
    </row>
    <row r="180" spans="1:3" x14ac:dyDescent="0.25">
      <c r="A180" s="518" t="s">
        <v>603</v>
      </c>
      <c r="B180" s="511" t="s">
        <v>604</v>
      </c>
      <c r="C180" s="511" t="s">
        <v>605</v>
      </c>
    </row>
    <row r="181" spans="1:3" x14ac:dyDescent="0.25">
      <c r="A181" s="518" t="s">
        <v>606</v>
      </c>
      <c r="B181" s="511" t="s">
        <v>607</v>
      </c>
      <c r="C181" s="511" t="s">
        <v>608</v>
      </c>
    </row>
    <row r="182" spans="1:3" x14ac:dyDescent="0.25">
      <c r="A182" s="511" t="s">
        <v>614</v>
      </c>
      <c r="B182" s="565" t="s">
        <v>1064</v>
      </c>
      <c r="C182" s="511" t="s">
        <v>613</v>
      </c>
    </row>
    <row r="183" spans="1:3" x14ac:dyDescent="0.25">
      <c r="A183" s="511" t="s">
        <v>47</v>
      </c>
      <c r="B183" s="565" t="s">
        <v>1065</v>
      </c>
      <c r="C183" s="511" t="s">
        <v>610</v>
      </c>
    </row>
    <row r="184" spans="1:3" x14ac:dyDescent="0.25">
      <c r="A184" s="511" t="s">
        <v>611</v>
      </c>
      <c r="B184" s="565" t="s">
        <v>1066</v>
      </c>
      <c r="C184" s="511" t="s">
        <v>612</v>
      </c>
    </row>
    <row r="186" spans="1:3" ht="13" x14ac:dyDescent="0.3">
      <c r="A186" s="515" t="s">
        <v>630</v>
      </c>
      <c r="B186" s="515" t="str">
        <f>A186</f>
        <v>Blätter 1 bis 6</v>
      </c>
      <c r="C186" s="515" t="str">
        <f>B186</f>
        <v>Blätter 1 bis 6</v>
      </c>
    </row>
    <row r="187" spans="1:3" x14ac:dyDescent="0.25">
      <c r="A187" s="511" t="s">
        <v>631</v>
      </c>
      <c r="B187" s="571" t="s">
        <v>1067</v>
      </c>
      <c r="C187" s="24" t="s">
        <v>909</v>
      </c>
    </row>
    <row r="188" spans="1:3" x14ac:dyDescent="0.25">
      <c r="A188" s="516" t="s">
        <v>632</v>
      </c>
      <c r="B188" s="511" t="s">
        <v>908</v>
      </c>
      <c r="C188" s="511" t="s">
        <v>907</v>
      </c>
    </row>
    <row r="189" spans="1:3" x14ac:dyDescent="0.25">
      <c r="A189" s="519" t="s">
        <v>331</v>
      </c>
      <c r="B189" s="565" t="s">
        <v>1068</v>
      </c>
      <c r="C189" s="511" t="s">
        <v>906</v>
      </c>
    </row>
    <row r="190" spans="1:3" x14ac:dyDescent="0.25">
      <c r="A190" s="516" t="s">
        <v>338</v>
      </c>
      <c r="B190" s="565" t="s">
        <v>1069</v>
      </c>
      <c r="C190" s="511" t="s">
        <v>905</v>
      </c>
    </row>
    <row r="191" spans="1:3" x14ac:dyDescent="0.25">
      <c r="A191" s="516" t="s">
        <v>1017</v>
      </c>
      <c r="B191" s="511" t="s">
        <v>1018</v>
      </c>
      <c r="C191" s="511" t="s">
        <v>1019</v>
      </c>
    </row>
    <row r="192" spans="1:3" x14ac:dyDescent="0.25">
      <c r="A192" s="516" t="s">
        <v>649</v>
      </c>
      <c r="B192" s="565" t="s">
        <v>1076</v>
      </c>
      <c r="C192" s="511" t="s">
        <v>904</v>
      </c>
    </row>
    <row r="193" spans="1:13" x14ac:dyDescent="0.25">
      <c r="A193" s="516" t="s">
        <v>232</v>
      </c>
      <c r="B193" s="565" t="s">
        <v>429</v>
      </c>
      <c r="C193" s="511" t="s">
        <v>430</v>
      </c>
    </row>
    <row r="194" spans="1:13" x14ac:dyDescent="0.25">
      <c r="A194" s="1" t="s">
        <v>229</v>
      </c>
      <c r="B194" s="565" t="s">
        <v>229</v>
      </c>
      <c r="C194" s="511" t="s">
        <v>903</v>
      </c>
    </row>
    <row r="195" spans="1:13" x14ac:dyDescent="0.25">
      <c r="A195" s="1" t="s">
        <v>230</v>
      </c>
      <c r="B195" s="572" t="s">
        <v>1070</v>
      </c>
      <c r="C195" s="511" t="s">
        <v>902</v>
      </c>
    </row>
    <row r="196" spans="1:13" x14ac:dyDescent="0.25">
      <c r="A196" s="1" t="s">
        <v>231</v>
      </c>
      <c r="B196" s="565" t="s">
        <v>900</v>
      </c>
      <c r="C196" s="511" t="s">
        <v>901</v>
      </c>
    </row>
    <row r="197" spans="1:13" x14ac:dyDescent="0.25">
      <c r="A197" s="519" t="s">
        <v>332</v>
      </c>
      <c r="B197" s="565" t="s">
        <v>1071</v>
      </c>
      <c r="C197" s="511" t="s">
        <v>899</v>
      </c>
    </row>
    <row r="198" spans="1:13" x14ac:dyDescent="0.25">
      <c r="A198" s="1" t="s">
        <v>236</v>
      </c>
      <c r="B198" s="565" t="s">
        <v>897</v>
      </c>
      <c r="C198" s="511" t="s">
        <v>898</v>
      </c>
    </row>
    <row r="199" spans="1:13" ht="15.5" x14ac:dyDescent="0.4">
      <c r="A199" s="1" t="s">
        <v>235</v>
      </c>
      <c r="B199" s="565" t="s">
        <v>1072</v>
      </c>
      <c r="C199" s="511" t="s">
        <v>896</v>
      </c>
    </row>
    <row r="200" spans="1:13" x14ac:dyDescent="0.25">
      <c r="A200" s="511" t="s">
        <v>26</v>
      </c>
      <c r="B200" s="565" t="s">
        <v>1073</v>
      </c>
      <c r="C200" s="511" t="s">
        <v>380</v>
      </c>
    </row>
    <row r="201" spans="1:13" x14ac:dyDescent="0.25">
      <c r="A201" s="511" t="s">
        <v>27</v>
      </c>
      <c r="B201" s="565" t="s">
        <v>1074</v>
      </c>
      <c r="C201" s="511" t="s">
        <v>387</v>
      </c>
    </row>
    <row r="202" spans="1:13" x14ac:dyDescent="0.25">
      <c r="A202" s="511" t="s">
        <v>28</v>
      </c>
      <c r="B202" s="565" t="s">
        <v>1075</v>
      </c>
      <c r="C202" s="511" t="s">
        <v>385</v>
      </c>
    </row>
    <row r="203" spans="1:13" s="538" customFormat="1" x14ac:dyDescent="0.25">
      <c r="A203" s="1">
        <f>IF('1'!$D$19&lt;&gt;"ja",0,IF(OR('START, DEBUT, INIZIO'!$E$21=A201,'START, DEBUT, INIZIO'!$E$21=A202),0.4,IF('START, DEBUT, INIZIO'!$E$21=A200,0.25,"")))</f>
        <v>0</v>
      </c>
      <c r="B203" s="1">
        <f>IF('1'!$D$19&lt;&gt;"ja",0,IF(OR('START, DEBUT, INIZIO'!$E$21=B201,'START, DEBUT, INIZIO'!$E$21=B202),0.4,IF('START, DEBUT, INIZIO'!$E$21=B200,0.25,"")))</f>
        <v>0</v>
      </c>
      <c r="C203" s="1">
        <f>IF('1'!$D$19&lt;&gt;"ja",0,IF(OR('START, DEBUT, INIZIO'!$E$21=C201,'START, DEBUT, INIZIO'!$E$21=C202),0.4,IF('START, DEBUT, INIZIO'!$E$21=C200,0.25,"")))</f>
        <v>0</v>
      </c>
    </row>
    <row r="204" spans="1:13" x14ac:dyDescent="0.25">
      <c r="A204" s="1" t="s">
        <v>237</v>
      </c>
      <c r="B204" s="565" t="s">
        <v>1077</v>
      </c>
      <c r="C204" t="s">
        <v>895</v>
      </c>
      <c r="D204" s="1"/>
      <c r="E204" s="1"/>
      <c r="F204" s="1"/>
      <c r="G204" s="1"/>
      <c r="H204" s="1"/>
      <c r="I204" s="1"/>
      <c r="J204" s="1"/>
      <c r="K204" s="1"/>
      <c r="L204" s="1"/>
      <c r="M204" s="1"/>
    </row>
    <row r="205" spans="1:13" x14ac:dyDescent="0.25">
      <c r="A205" s="1" t="s">
        <v>238</v>
      </c>
      <c r="B205" s="565" t="s">
        <v>1078</v>
      </c>
      <c r="C205" t="s">
        <v>894</v>
      </c>
      <c r="D205" s="1"/>
      <c r="E205" s="1"/>
      <c r="F205" s="1"/>
      <c r="G205" s="1"/>
      <c r="H205" s="1"/>
      <c r="I205" s="1"/>
      <c r="J205" s="1"/>
      <c r="K205" s="1"/>
      <c r="L205" s="1"/>
      <c r="M205" s="1"/>
    </row>
    <row r="206" spans="1:13" x14ac:dyDescent="0.25">
      <c r="A206" s="1" t="s">
        <v>343</v>
      </c>
      <c r="B206" s="565" t="s">
        <v>1079</v>
      </c>
      <c r="C206" s="511" t="s">
        <v>893</v>
      </c>
      <c r="D206" s="1"/>
      <c r="E206" s="1"/>
      <c r="F206" s="1"/>
      <c r="G206" s="1"/>
      <c r="H206" s="1"/>
      <c r="I206" s="1"/>
      <c r="J206" s="1"/>
      <c r="K206" s="1"/>
      <c r="L206" s="1"/>
      <c r="M206" s="1"/>
    </row>
    <row r="207" spans="1:13" x14ac:dyDescent="0.25">
      <c r="A207" s="519" t="s">
        <v>333</v>
      </c>
      <c r="B207" s="565" t="s">
        <v>1080</v>
      </c>
      <c r="C207" s="511" t="s">
        <v>892</v>
      </c>
    </row>
    <row r="208" spans="1:13" x14ac:dyDescent="0.25">
      <c r="A208" s="516" t="s">
        <v>339</v>
      </c>
      <c r="B208" s="565" t="s">
        <v>1081</v>
      </c>
      <c r="C208" s="511" t="s">
        <v>891</v>
      </c>
    </row>
    <row r="209" spans="1:3" x14ac:dyDescent="0.25">
      <c r="A209" s="516" t="s">
        <v>239</v>
      </c>
      <c r="B209" s="565" t="s">
        <v>1082</v>
      </c>
      <c r="C209" s="511" t="s">
        <v>890</v>
      </c>
    </row>
    <row r="210" spans="1:3" x14ac:dyDescent="0.25">
      <c r="A210" s="516" t="s">
        <v>998</v>
      </c>
      <c r="B210" s="565" t="s">
        <v>1083</v>
      </c>
      <c r="C210" s="511" t="s">
        <v>999</v>
      </c>
    </row>
    <row r="211" spans="1:3" x14ac:dyDescent="0.25">
      <c r="A211" s="519" t="s">
        <v>240</v>
      </c>
      <c r="B211" s="565" t="s">
        <v>1084</v>
      </c>
      <c r="C211" s="511" t="s">
        <v>759</v>
      </c>
    </row>
    <row r="212" spans="1:3" x14ac:dyDescent="0.25">
      <c r="A212" s="516" t="s">
        <v>271</v>
      </c>
      <c r="B212" s="565" t="s">
        <v>1085</v>
      </c>
      <c r="C212" s="511" t="s">
        <v>889</v>
      </c>
    </row>
    <row r="213" spans="1:3" x14ac:dyDescent="0.25">
      <c r="A213" s="516" t="s">
        <v>633</v>
      </c>
      <c r="B213" s="565" t="s">
        <v>1086</v>
      </c>
      <c r="C213" s="511" t="s">
        <v>888</v>
      </c>
    </row>
    <row r="214" spans="1:3" x14ac:dyDescent="0.25">
      <c r="A214" s="516" t="s">
        <v>270</v>
      </c>
      <c r="B214" s="565" t="s">
        <v>1087</v>
      </c>
      <c r="C214" s="511" t="s">
        <v>887</v>
      </c>
    </row>
    <row r="215" spans="1:3" x14ac:dyDescent="0.25">
      <c r="A215" s="516" t="s">
        <v>344</v>
      </c>
      <c r="B215" s="565" t="s">
        <v>1088</v>
      </c>
      <c r="C215" s="511" t="s">
        <v>759</v>
      </c>
    </row>
    <row r="216" spans="1:3" x14ac:dyDescent="0.25">
      <c r="A216" s="519" t="s">
        <v>241</v>
      </c>
      <c r="B216" s="565" t="s">
        <v>1089</v>
      </c>
      <c r="C216" s="511" t="s">
        <v>886</v>
      </c>
    </row>
    <row r="217" spans="1:3" x14ac:dyDescent="0.25">
      <c r="A217" s="516" t="s">
        <v>261</v>
      </c>
      <c r="B217" s="565" t="s">
        <v>1090</v>
      </c>
      <c r="C217" s="511" t="s">
        <v>885</v>
      </c>
    </row>
    <row r="218" spans="1:3" x14ac:dyDescent="0.25">
      <c r="A218" s="519" t="s">
        <v>334</v>
      </c>
      <c r="B218" s="565" t="s">
        <v>1091</v>
      </c>
      <c r="C218" t="s">
        <v>884</v>
      </c>
    </row>
    <row r="219" spans="1:3" x14ac:dyDescent="0.25">
      <c r="A219" s="1" t="s">
        <v>277</v>
      </c>
      <c r="B219" s="565" t="s">
        <v>1092</v>
      </c>
      <c r="C219" t="s">
        <v>883</v>
      </c>
    </row>
    <row r="220" spans="1:3" x14ac:dyDescent="0.25">
      <c r="A220" s="1" t="s">
        <v>278</v>
      </c>
      <c r="B220" s="565" t="s">
        <v>881</v>
      </c>
      <c r="C220" t="s">
        <v>882</v>
      </c>
    </row>
    <row r="221" spans="1:3" x14ac:dyDescent="0.25">
      <c r="A221" s="1" t="s">
        <v>279</v>
      </c>
      <c r="B221" s="565" t="s">
        <v>725</v>
      </c>
      <c r="C221" s="511" t="s">
        <v>726</v>
      </c>
    </row>
    <row r="222" spans="1:3" x14ac:dyDescent="0.25">
      <c r="A222" s="1" t="s">
        <v>280</v>
      </c>
      <c r="B222" s="565" t="s">
        <v>724</v>
      </c>
      <c r="C222" s="573" t="s">
        <v>723</v>
      </c>
    </row>
    <row r="223" spans="1:3" x14ac:dyDescent="0.25">
      <c r="A223" s="1" t="s">
        <v>1008</v>
      </c>
      <c r="B223" s="565" t="s">
        <v>1093</v>
      </c>
      <c r="C223" s="573" t="s">
        <v>1009</v>
      </c>
    </row>
    <row r="224" spans="1:3" x14ac:dyDescent="0.25">
      <c r="A224" s="1" t="s">
        <v>283</v>
      </c>
      <c r="B224" s="565" t="s">
        <v>1094</v>
      </c>
      <c r="C224" s="511" t="s">
        <v>880</v>
      </c>
    </row>
    <row r="225" spans="1:3" x14ac:dyDescent="0.25">
      <c r="A225" s="516" t="s">
        <v>292</v>
      </c>
      <c r="B225" s="565" t="s">
        <v>1095</v>
      </c>
      <c r="C225" s="511" t="s">
        <v>822</v>
      </c>
    </row>
    <row r="226" spans="1:3" ht="13" x14ac:dyDescent="0.25">
      <c r="A226" s="519" t="s">
        <v>242</v>
      </c>
      <c r="B226" s="565" t="s">
        <v>1096</v>
      </c>
      <c r="C226" t="s">
        <v>376</v>
      </c>
    </row>
    <row r="227" spans="1:3" x14ac:dyDescent="0.25">
      <c r="A227" s="519" t="s">
        <v>984</v>
      </c>
      <c r="B227" s="565" t="s">
        <v>1097</v>
      </c>
      <c r="C227" t="s">
        <v>985</v>
      </c>
    </row>
    <row r="228" spans="1:3" x14ac:dyDescent="0.25">
      <c r="A228" s="516" t="s">
        <v>634</v>
      </c>
      <c r="B228" s="565" t="s">
        <v>1098</v>
      </c>
      <c r="C228" s="273" t="s">
        <v>878</v>
      </c>
    </row>
    <row r="229" spans="1:3" x14ac:dyDescent="0.25">
      <c r="A229" s="516" t="s">
        <v>635</v>
      </c>
      <c r="B229" s="565" t="s">
        <v>1099</v>
      </c>
      <c r="C229" s="273" t="s">
        <v>879</v>
      </c>
    </row>
    <row r="230" spans="1:3" x14ac:dyDescent="0.25">
      <c r="A230" s="516" t="s">
        <v>243</v>
      </c>
      <c r="B230" s="565" t="s">
        <v>1100</v>
      </c>
      <c r="C230" s="511" t="s">
        <v>877</v>
      </c>
    </row>
    <row r="231" spans="1:3" ht="13" x14ac:dyDescent="0.25">
      <c r="A231" s="516" t="s">
        <v>345</v>
      </c>
      <c r="B231" s="565" t="s">
        <v>1101</v>
      </c>
      <c r="C231" s="511" t="s">
        <v>876</v>
      </c>
    </row>
    <row r="232" spans="1:3" x14ac:dyDescent="0.25">
      <c r="A232" s="516" t="s">
        <v>986</v>
      </c>
      <c r="B232" s="565" t="s">
        <v>1102</v>
      </c>
      <c r="C232" s="511" t="s">
        <v>987</v>
      </c>
    </row>
    <row r="233" spans="1:3" x14ac:dyDescent="0.25">
      <c r="A233" s="516" t="s">
        <v>636</v>
      </c>
      <c r="B233" s="565" t="s">
        <v>1103</v>
      </c>
      <c r="C233" s="273" t="s">
        <v>875</v>
      </c>
    </row>
    <row r="234" spans="1:3" x14ac:dyDescent="0.25">
      <c r="A234" s="516" t="s">
        <v>637</v>
      </c>
      <c r="B234" s="565" t="s">
        <v>871</v>
      </c>
      <c r="C234" s="511" t="s">
        <v>870</v>
      </c>
    </row>
    <row r="235" spans="1:3" x14ac:dyDescent="0.25">
      <c r="A235" s="516" t="s">
        <v>638</v>
      </c>
      <c r="B235" s="565" t="s">
        <v>1104</v>
      </c>
      <c r="C235" s="511" t="s">
        <v>873</v>
      </c>
    </row>
    <row r="236" spans="1:3" x14ac:dyDescent="0.25">
      <c r="A236" s="516" t="s">
        <v>639</v>
      </c>
      <c r="B236" s="565" t="s">
        <v>872</v>
      </c>
      <c r="C236" s="511" t="s">
        <v>874</v>
      </c>
    </row>
    <row r="237" spans="1:3" x14ac:dyDescent="0.25">
      <c r="A237" s="516" t="s">
        <v>291</v>
      </c>
      <c r="B237" s="565" t="s">
        <v>1105</v>
      </c>
      <c r="C237" s="511" t="s">
        <v>869</v>
      </c>
    </row>
    <row r="238" spans="1:3" x14ac:dyDescent="0.25">
      <c r="A238" s="519" t="s">
        <v>299</v>
      </c>
      <c r="B238" s="565" t="s">
        <v>1106</v>
      </c>
      <c r="C238" s="511" t="s">
        <v>830</v>
      </c>
    </row>
    <row r="239" spans="1:3" ht="13" x14ac:dyDescent="0.3">
      <c r="A239" s="567" t="s">
        <v>647</v>
      </c>
      <c r="B239" s="565" t="s">
        <v>1107</v>
      </c>
      <c r="C239" s="511" t="s">
        <v>868</v>
      </c>
    </row>
    <row r="240" spans="1:3" ht="13" x14ac:dyDescent="0.3">
      <c r="A240" s="567" t="s">
        <v>648</v>
      </c>
      <c r="B240" s="565" t="s">
        <v>1108</v>
      </c>
      <c r="C240" s="511" t="s">
        <v>867</v>
      </c>
    </row>
    <row r="241" spans="1:3" x14ac:dyDescent="0.25">
      <c r="A241" s="1" t="s">
        <v>246</v>
      </c>
      <c r="B241" s="565" t="s">
        <v>921</v>
      </c>
      <c r="C241" s="511" t="s">
        <v>866</v>
      </c>
    </row>
    <row r="242" spans="1:3" x14ac:dyDescent="0.25">
      <c r="A242" s="1" t="s">
        <v>249</v>
      </c>
      <c r="B242" s="565" t="s">
        <v>1109</v>
      </c>
      <c r="C242" s="511" t="s">
        <v>865</v>
      </c>
    </row>
    <row r="243" spans="1:3" x14ac:dyDescent="0.25">
      <c r="A243" s="1" t="s">
        <v>247</v>
      </c>
      <c r="B243" s="565" t="s">
        <v>1110</v>
      </c>
      <c r="C243" s="511" t="s">
        <v>864</v>
      </c>
    </row>
    <row r="244" spans="1:3" x14ac:dyDescent="0.25">
      <c r="A244" s="1" t="s">
        <v>248</v>
      </c>
      <c r="B244" s="565" t="s">
        <v>1111</v>
      </c>
      <c r="C244" s="511" t="s">
        <v>383</v>
      </c>
    </row>
    <row r="245" spans="1:3" x14ac:dyDescent="0.25">
      <c r="A245" s="1" t="s">
        <v>252</v>
      </c>
      <c r="B245" s="565" t="s">
        <v>1112</v>
      </c>
      <c r="C245" s="511" t="s">
        <v>863</v>
      </c>
    </row>
    <row r="246" spans="1:3" x14ac:dyDescent="0.25">
      <c r="A246" s="1" t="s">
        <v>253</v>
      </c>
      <c r="B246" s="565" t="s">
        <v>1113</v>
      </c>
      <c r="C246" s="511" t="s">
        <v>862</v>
      </c>
    </row>
    <row r="247" spans="1:3" x14ac:dyDescent="0.25">
      <c r="A247" s="1" t="s">
        <v>250</v>
      </c>
      <c r="B247" s="565" t="s">
        <v>1114</v>
      </c>
      <c r="C247" s="511" t="s">
        <v>861</v>
      </c>
    </row>
    <row r="248" spans="1:3" x14ac:dyDescent="0.25">
      <c r="A248" s="1" t="s">
        <v>254</v>
      </c>
      <c r="B248" s="565" t="s">
        <v>859</v>
      </c>
      <c r="C248" s="511" t="s">
        <v>860</v>
      </c>
    </row>
    <row r="249" spans="1:3" ht="13" x14ac:dyDescent="0.25">
      <c r="A249" s="1" t="s">
        <v>255</v>
      </c>
      <c r="B249" s="565" t="s">
        <v>1115</v>
      </c>
      <c r="C249" s="511" t="s">
        <v>858</v>
      </c>
    </row>
    <row r="250" spans="1:3" x14ac:dyDescent="0.25">
      <c r="A250" s="1" t="s">
        <v>256</v>
      </c>
      <c r="B250" s="565" t="s">
        <v>1116</v>
      </c>
      <c r="C250" s="511" t="s">
        <v>857</v>
      </c>
    </row>
    <row r="251" spans="1:3" x14ac:dyDescent="0.25">
      <c r="A251" s="1" t="s">
        <v>245</v>
      </c>
      <c r="B251" s="565" t="s">
        <v>1117</v>
      </c>
      <c r="C251" s="511" t="s">
        <v>830</v>
      </c>
    </row>
    <row r="252" spans="1:3" x14ac:dyDescent="0.25">
      <c r="A252" s="516" t="s">
        <v>641</v>
      </c>
      <c r="B252" s="565" t="s">
        <v>1118</v>
      </c>
      <c r="C252" s="511" t="s">
        <v>855</v>
      </c>
    </row>
    <row r="253" spans="1:3" x14ac:dyDescent="0.25">
      <c r="A253" s="516" t="s">
        <v>640</v>
      </c>
      <c r="B253" s="565" t="s">
        <v>1119</v>
      </c>
      <c r="C253" s="511" t="s">
        <v>854</v>
      </c>
    </row>
    <row r="254" spans="1:3" x14ac:dyDescent="0.25">
      <c r="A254" s="516" t="s">
        <v>856</v>
      </c>
      <c r="B254" s="565" t="s">
        <v>1120</v>
      </c>
      <c r="C254" s="511" t="s">
        <v>853</v>
      </c>
    </row>
    <row r="255" spans="1:3" x14ac:dyDescent="0.25">
      <c r="A255" s="517" t="str">
        <f>CONCATENATE(A252,'Allg., SDL, RMP, HKN, Wi-Res.'!$C$2-5,A253,'Allg., SDL, RMP, HKN, Wi-Res.'!$C$2-2,A254)</f>
        <v>(Durchschnitt über den Handelszeitraum Q4 2020 bis Q3 2023, siehe Blatt 'Termin &amp; FX')</v>
      </c>
      <c r="B255" s="517" t="str">
        <f>CONCATENATE(B252,'Allg., SDL, RMP, HKN, Wi-Res.'!$C$2-5,B253,'Allg., SDL, RMP, HKN, Wi-Res.'!$C$2-2,B254)</f>
        <v>(Moyenne de la période de négoce T4 2020 à T3 2023, voir onglet "Termin &amp; FX")</v>
      </c>
      <c r="C255" s="517" t="str">
        <f>CONCATENATE(C252,'Allg., SDL, RMP, HKN, Wi-Res.'!$C$2-5,C253,'Allg., SDL, RMP, HKN, Wi-Res.'!$C$2-2,C254)</f>
        <v>(Media nel periodo di negoziazione T4 2020 fino al T3 2023, vedi pagina “Termin &amp; FX”)</v>
      </c>
    </row>
    <row r="256" spans="1:3" x14ac:dyDescent="0.25">
      <c r="A256" s="516" t="s">
        <v>257</v>
      </c>
      <c r="B256" s="565" t="s">
        <v>1121</v>
      </c>
      <c r="C256" s="511" t="s">
        <v>852</v>
      </c>
    </row>
    <row r="257" spans="1:3" x14ac:dyDescent="0.25">
      <c r="A257" s="519" t="s">
        <v>335</v>
      </c>
      <c r="B257" s="565" t="s">
        <v>1122</v>
      </c>
      <c r="C257" s="511" t="s">
        <v>851</v>
      </c>
    </row>
    <row r="258" spans="1:3" x14ac:dyDescent="0.25">
      <c r="A258" s="1" t="s">
        <v>206</v>
      </c>
      <c r="B258" s="565" t="s">
        <v>1123</v>
      </c>
      <c r="C258" s="511" t="s">
        <v>850</v>
      </c>
    </row>
    <row r="259" spans="1:3" x14ac:dyDescent="0.25">
      <c r="A259" s="5" t="s">
        <v>259</v>
      </c>
      <c r="B259" s="565" t="s">
        <v>1124</v>
      </c>
      <c r="C259" s="511" t="s">
        <v>849</v>
      </c>
    </row>
    <row r="260" spans="1:3" x14ac:dyDescent="0.25">
      <c r="A260" s="1" t="s">
        <v>260</v>
      </c>
      <c r="B260" s="565" t="s">
        <v>839</v>
      </c>
      <c r="C260" s="511" t="s">
        <v>838</v>
      </c>
    </row>
    <row r="261" spans="1:3" x14ac:dyDescent="0.25">
      <c r="A261" s="516" t="s">
        <v>843</v>
      </c>
      <c r="B261" s="565" t="s">
        <v>1125</v>
      </c>
      <c r="C261" s="511" t="s">
        <v>844</v>
      </c>
    </row>
    <row r="262" spans="1:3" x14ac:dyDescent="0.25">
      <c r="A262" s="516" t="s">
        <v>80</v>
      </c>
      <c r="B262" s="565" t="s">
        <v>845</v>
      </c>
      <c r="C262" s="511" t="s">
        <v>845</v>
      </c>
    </row>
    <row r="263" spans="1:3" x14ac:dyDescent="0.25">
      <c r="A263" s="516" t="s">
        <v>82</v>
      </c>
      <c r="B263" s="565" t="s">
        <v>848</v>
      </c>
      <c r="C263" s="511" t="s">
        <v>848</v>
      </c>
    </row>
    <row r="264" spans="1:3" x14ac:dyDescent="0.25">
      <c r="A264" s="516" t="s">
        <v>84</v>
      </c>
      <c r="B264" s="565" t="s">
        <v>846</v>
      </c>
      <c r="C264" s="511" t="s">
        <v>847</v>
      </c>
    </row>
    <row r="265" spans="1:3" x14ac:dyDescent="0.25">
      <c r="A265" s="516" t="str">
        <f>IF(AND('START, DEBUT, INIZIO'!$E$20=A510,'START, DEBUT, INIZIO'!$E$21=A515),A263,IF(AND('START, DEBUT, INIZIO'!$E$20=A510,'START, DEBUT, INIZIO'!$E$21=A516),A264,A262))</f>
        <v>ST</v>
      </c>
      <c r="B265" s="511" t="str">
        <f>IF(AND('START, DEBUT, INIZIO'!$E$20=B510,'START, DEBUT, INIZIO'!$E$21=B515),B263,IF(AND('START, DEBUT, INIZIO'!$E$20=B510,'START, DEBUT, INIZIO'!$E$21=B516),B264,B262))</f>
        <v>nCo</v>
      </c>
      <c r="C265" s="511" t="str">
        <f>IF(AND('START, DEBUT, INIZIO'!$E$20=C510,'START, DEBUT, INIZIO'!$E$21=C515),C263,IF(AND('START, DEBUT, INIZIO'!$E$20=C510,'START, DEBUT, INIZIO'!$E$21=C516),C264,C262))</f>
        <v>nCo</v>
      </c>
    </row>
    <row r="266" spans="1:3" x14ac:dyDescent="0.25">
      <c r="A266" s="516" t="s">
        <v>262</v>
      </c>
      <c r="B266" s="565" t="s">
        <v>1126</v>
      </c>
      <c r="C266" s="511" t="s">
        <v>842</v>
      </c>
    </row>
    <row r="267" spans="1:3" x14ac:dyDescent="0.25">
      <c r="A267" s="519" t="s">
        <v>336</v>
      </c>
      <c r="B267" s="565" t="s">
        <v>1127</v>
      </c>
      <c r="C267" s="511" t="s">
        <v>841</v>
      </c>
    </row>
    <row r="268" spans="1:3" x14ac:dyDescent="0.25">
      <c r="A268" s="1" t="s">
        <v>263</v>
      </c>
      <c r="B268" s="565" t="s">
        <v>1054</v>
      </c>
      <c r="C268" s="511" t="s">
        <v>840</v>
      </c>
    </row>
    <row r="269" spans="1:3" x14ac:dyDescent="0.25">
      <c r="A269" s="1" t="s">
        <v>260</v>
      </c>
      <c r="B269" s="565" t="s">
        <v>839</v>
      </c>
      <c r="C269" s="511" t="s">
        <v>838</v>
      </c>
    </row>
    <row r="270" spans="1:3" x14ac:dyDescent="0.25">
      <c r="A270" s="516" t="s">
        <v>268</v>
      </c>
      <c r="B270" s="565" t="s">
        <v>1128</v>
      </c>
      <c r="C270" s="511" t="s">
        <v>837</v>
      </c>
    </row>
    <row r="271" spans="1:3" x14ac:dyDescent="0.25">
      <c r="A271" s="519" t="s">
        <v>337</v>
      </c>
      <c r="B271" s="565" t="s">
        <v>1129</v>
      </c>
      <c r="C271" s="511" t="s">
        <v>836</v>
      </c>
    </row>
    <row r="272" spans="1:3" x14ac:dyDescent="0.25">
      <c r="A272" s="1" t="s">
        <v>265</v>
      </c>
      <c r="B272" s="565" t="s">
        <v>1130</v>
      </c>
      <c r="C272" s="511" t="s">
        <v>835</v>
      </c>
    </row>
    <row r="273" spans="1:3" x14ac:dyDescent="0.25">
      <c r="A273" s="1" t="s">
        <v>91</v>
      </c>
      <c r="B273" s="565" t="s">
        <v>1131</v>
      </c>
      <c r="C273" s="511" t="s">
        <v>700</v>
      </c>
    </row>
    <row r="274" spans="1:3" x14ac:dyDescent="0.25">
      <c r="A274" s="1" t="s">
        <v>266</v>
      </c>
      <c r="B274" s="565" t="s">
        <v>1132</v>
      </c>
      <c r="C274" s="511" t="s">
        <v>834</v>
      </c>
    </row>
    <row r="275" spans="1:3" x14ac:dyDescent="0.25">
      <c r="A275" s="1" t="s">
        <v>92</v>
      </c>
      <c r="B275" s="565" t="s">
        <v>1133</v>
      </c>
      <c r="C275" s="511" t="s">
        <v>699</v>
      </c>
    </row>
    <row r="276" spans="1:3" x14ac:dyDescent="0.25">
      <c r="A276" s="516" t="s">
        <v>267</v>
      </c>
      <c r="B276" s="565" t="s">
        <v>1134</v>
      </c>
      <c r="C276" s="511" t="s">
        <v>833</v>
      </c>
    </row>
    <row r="277" spans="1:3" x14ac:dyDescent="0.25">
      <c r="A277" s="519" t="s">
        <v>273</v>
      </c>
      <c r="B277" s="565" t="s">
        <v>817</v>
      </c>
      <c r="C277" s="511" t="s">
        <v>815</v>
      </c>
    </row>
    <row r="278" spans="1:3" x14ac:dyDescent="0.25">
      <c r="A278" s="516" t="s">
        <v>293</v>
      </c>
      <c r="B278" s="565" t="s">
        <v>1135</v>
      </c>
      <c r="C278" s="511" t="s">
        <v>826</v>
      </c>
    </row>
    <row r="279" spans="1:3" ht="25" x14ac:dyDescent="0.25">
      <c r="A279" s="382" t="s">
        <v>994</v>
      </c>
      <c r="B279" s="564" t="s">
        <v>1136</v>
      </c>
      <c r="C279" s="564" t="s">
        <v>995</v>
      </c>
    </row>
    <row r="280" spans="1:3" x14ac:dyDescent="0.25">
      <c r="A280" s="1" t="s">
        <v>290</v>
      </c>
      <c r="B280" s="565" t="s">
        <v>1137</v>
      </c>
      <c r="C280" s="511" t="s">
        <v>777</v>
      </c>
    </row>
    <row r="281" spans="1:3" ht="13" x14ac:dyDescent="0.25">
      <c r="A281" s="1" t="s">
        <v>346</v>
      </c>
      <c r="B281" s="565" t="s">
        <v>1138</v>
      </c>
      <c r="C281" s="511" t="s">
        <v>832</v>
      </c>
    </row>
    <row r="282" spans="1:3" x14ac:dyDescent="0.25">
      <c r="A282" s="1" t="s">
        <v>990</v>
      </c>
      <c r="B282" s="565" t="s">
        <v>1139</v>
      </c>
      <c r="C282" s="511" t="s">
        <v>991</v>
      </c>
    </row>
    <row r="283" spans="1:3" ht="13" x14ac:dyDescent="0.25">
      <c r="A283" s="1" t="s">
        <v>347</v>
      </c>
      <c r="B283" s="565" t="s">
        <v>1140</v>
      </c>
      <c r="C283" s="511" t="s">
        <v>831</v>
      </c>
    </row>
    <row r="284" spans="1:3" x14ac:dyDescent="0.25">
      <c r="A284" s="1" t="s">
        <v>988</v>
      </c>
      <c r="B284" s="565" t="s">
        <v>1141</v>
      </c>
      <c r="C284" s="511" t="s">
        <v>989</v>
      </c>
    </row>
    <row r="285" spans="1:3" x14ac:dyDescent="0.25">
      <c r="A285" s="1" t="s">
        <v>274</v>
      </c>
      <c r="B285" s="565" t="s">
        <v>1117</v>
      </c>
      <c r="C285" s="511" t="s">
        <v>830</v>
      </c>
    </row>
    <row r="286" spans="1:3" x14ac:dyDescent="0.25">
      <c r="A286" s="1" t="s">
        <v>275</v>
      </c>
      <c r="B286" s="565" t="s">
        <v>1142</v>
      </c>
      <c r="C286" s="511" t="s">
        <v>829</v>
      </c>
    </row>
    <row r="287" spans="1:3" x14ac:dyDescent="0.25">
      <c r="A287" s="1" t="s">
        <v>276</v>
      </c>
      <c r="B287" s="565" t="s">
        <v>1143</v>
      </c>
      <c r="C287" s="511" t="s">
        <v>379</v>
      </c>
    </row>
    <row r="288" spans="1:3" x14ac:dyDescent="0.25">
      <c r="A288" s="1" t="s">
        <v>264</v>
      </c>
      <c r="B288" s="565" t="s">
        <v>377</v>
      </c>
      <c r="C288" s="511" t="s">
        <v>378</v>
      </c>
    </row>
    <row r="289" spans="1:3" x14ac:dyDescent="0.25">
      <c r="A289" s="1" t="s">
        <v>642</v>
      </c>
      <c r="B289" s="565" t="s">
        <v>828</v>
      </c>
      <c r="C289" s="511" t="s">
        <v>827</v>
      </c>
    </row>
    <row r="290" spans="1:3" x14ac:dyDescent="0.25">
      <c r="A290" s="516" t="s">
        <v>286</v>
      </c>
      <c r="B290" s="565" t="s">
        <v>1144</v>
      </c>
      <c r="C290" s="511" t="s">
        <v>826</v>
      </c>
    </row>
    <row r="291" spans="1:3" x14ac:dyDescent="0.25">
      <c r="A291" s="516" t="s">
        <v>285</v>
      </c>
      <c r="B291" s="565" t="s">
        <v>1145</v>
      </c>
      <c r="C291" s="511" t="s">
        <v>823</v>
      </c>
    </row>
    <row r="292" spans="1:3" x14ac:dyDescent="0.25">
      <c r="A292" s="516" t="s">
        <v>272</v>
      </c>
      <c r="B292" s="565" t="s">
        <v>824</v>
      </c>
      <c r="C292" s="511" t="s">
        <v>825</v>
      </c>
    </row>
    <row r="293" spans="1:3" x14ac:dyDescent="0.25">
      <c r="A293" s="516" t="s">
        <v>233</v>
      </c>
      <c r="B293" s="565" t="s">
        <v>1146</v>
      </c>
      <c r="C293" s="511" t="s">
        <v>755</v>
      </c>
    </row>
    <row r="294" spans="1:3" x14ac:dyDescent="0.25">
      <c r="A294" s="516" t="s">
        <v>244</v>
      </c>
      <c r="B294" s="565" t="s">
        <v>1147</v>
      </c>
      <c r="C294" s="511" t="s">
        <v>374</v>
      </c>
    </row>
    <row r="295" spans="1:3" x14ac:dyDescent="0.25">
      <c r="A295" s="516" t="s">
        <v>240</v>
      </c>
      <c r="B295" s="565" t="s">
        <v>1084</v>
      </c>
      <c r="C295" s="511" t="s">
        <v>759</v>
      </c>
    </row>
    <row r="296" spans="1:3" x14ac:dyDescent="0.25">
      <c r="A296" s="516" t="s">
        <v>241</v>
      </c>
      <c r="B296" s="565" t="s">
        <v>1089</v>
      </c>
      <c r="C296" s="511" t="s">
        <v>758</v>
      </c>
    </row>
    <row r="297" spans="1:3" x14ac:dyDescent="0.25">
      <c r="A297" s="516" t="s">
        <v>284</v>
      </c>
      <c r="B297" s="565" t="s">
        <v>1095</v>
      </c>
      <c r="C297" s="511" t="s">
        <v>822</v>
      </c>
    </row>
    <row r="298" spans="1:3" x14ac:dyDescent="0.25">
      <c r="A298" s="516" t="s">
        <v>298</v>
      </c>
      <c r="B298" s="565" t="s">
        <v>821</v>
      </c>
      <c r="C298" s="511" t="s">
        <v>820</v>
      </c>
    </row>
    <row r="299" spans="1:3" x14ac:dyDescent="0.25">
      <c r="A299" s="563" t="s">
        <v>643</v>
      </c>
      <c r="B299" s="565" t="s">
        <v>818</v>
      </c>
      <c r="C299" s="511" t="s">
        <v>819</v>
      </c>
    </row>
    <row r="300" spans="1:3" x14ac:dyDescent="0.25">
      <c r="A300" s="516" t="s">
        <v>273</v>
      </c>
      <c r="B300" s="565" t="s">
        <v>1148</v>
      </c>
      <c r="C300" s="511" t="s">
        <v>815</v>
      </c>
    </row>
    <row r="301" spans="1:3" x14ac:dyDescent="0.25">
      <c r="A301" s="516" t="s">
        <v>644</v>
      </c>
      <c r="B301" s="565" t="s">
        <v>1149</v>
      </c>
      <c r="C301" s="511" t="s">
        <v>814</v>
      </c>
    </row>
    <row r="302" spans="1:3" x14ac:dyDescent="0.25">
      <c r="A302" s="516" t="s">
        <v>645</v>
      </c>
      <c r="B302" s="565" t="s">
        <v>1150</v>
      </c>
      <c r="C302" s="511" t="s">
        <v>816</v>
      </c>
    </row>
    <row r="303" spans="1:3" x14ac:dyDescent="0.25">
      <c r="A303" s="519" t="s">
        <v>813</v>
      </c>
      <c r="B303" s="565" t="s">
        <v>1151</v>
      </c>
      <c r="C303" s="511" t="s">
        <v>381</v>
      </c>
    </row>
    <row r="304" spans="1:3" s="575" customFormat="1" x14ac:dyDescent="0.25">
      <c r="A304" s="574" t="s">
        <v>301</v>
      </c>
      <c r="B304" s="572" t="s">
        <v>1152</v>
      </c>
      <c r="C304" s="575" t="s">
        <v>375</v>
      </c>
    </row>
    <row r="305" spans="1:3" s="575" customFormat="1" x14ac:dyDescent="0.25">
      <c r="A305" s="574" t="s">
        <v>302</v>
      </c>
      <c r="B305" s="572" t="s">
        <v>1153</v>
      </c>
      <c r="C305" s="575" t="s">
        <v>812</v>
      </c>
    </row>
    <row r="306" spans="1:3" s="575" customFormat="1" ht="13" x14ac:dyDescent="0.25">
      <c r="A306" s="574" t="s">
        <v>357</v>
      </c>
      <c r="B306" s="572" t="s">
        <v>1168</v>
      </c>
      <c r="C306" s="575" t="s">
        <v>783</v>
      </c>
    </row>
    <row r="307" spans="1:3" s="575" customFormat="1" x14ac:dyDescent="0.25">
      <c r="A307" s="574" t="s">
        <v>356</v>
      </c>
      <c r="B307" s="572" t="s">
        <v>1155</v>
      </c>
      <c r="C307" s="575" t="s">
        <v>782</v>
      </c>
    </row>
    <row r="308" spans="1:3" s="575" customFormat="1" x14ac:dyDescent="0.25">
      <c r="A308" s="574" t="s">
        <v>13</v>
      </c>
      <c r="B308" s="572" t="s">
        <v>1156</v>
      </c>
      <c r="C308" s="575" t="s">
        <v>763</v>
      </c>
    </row>
    <row r="309" spans="1:3" s="575" customFormat="1" x14ac:dyDescent="0.25">
      <c r="A309" s="574" t="s">
        <v>14</v>
      </c>
      <c r="B309" s="572" t="s">
        <v>1157</v>
      </c>
      <c r="C309" s="575" t="s">
        <v>762</v>
      </c>
    </row>
    <row r="310" spans="1:3" s="575" customFormat="1" x14ac:dyDescent="0.25">
      <c r="A310" s="574" t="s">
        <v>15</v>
      </c>
      <c r="B310" s="572" t="s">
        <v>1158</v>
      </c>
      <c r="C310" s="575" t="s">
        <v>382</v>
      </c>
    </row>
    <row r="311" spans="1:3" s="575" customFormat="1" x14ac:dyDescent="0.25">
      <c r="A311" s="574" t="s">
        <v>16</v>
      </c>
      <c r="B311" s="572" t="s">
        <v>1159</v>
      </c>
      <c r="C311" s="575" t="s">
        <v>389</v>
      </c>
    </row>
    <row r="312" spans="1:3" s="575" customFormat="1" x14ac:dyDescent="0.25">
      <c r="A312" s="574" t="s">
        <v>303</v>
      </c>
      <c r="B312" s="572" t="s">
        <v>760</v>
      </c>
      <c r="C312" s="575" t="s">
        <v>761</v>
      </c>
    </row>
    <row r="313" spans="1:3" s="575" customFormat="1" x14ac:dyDescent="0.25">
      <c r="A313" s="574" t="s">
        <v>240</v>
      </c>
      <c r="B313" s="572" t="s">
        <v>1084</v>
      </c>
      <c r="C313" s="575" t="s">
        <v>759</v>
      </c>
    </row>
    <row r="314" spans="1:3" s="575" customFormat="1" x14ac:dyDescent="0.25">
      <c r="A314" s="574" t="s">
        <v>241</v>
      </c>
      <c r="B314" s="572" t="s">
        <v>1089</v>
      </c>
      <c r="C314" s="575" t="s">
        <v>758</v>
      </c>
    </row>
    <row r="315" spans="1:3" s="575" customFormat="1" x14ac:dyDescent="0.25">
      <c r="A315" s="574" t="s">
        <v>317</v>
      </c>
      <c r="B315" s="572" t="s">
        <v>756</v>
      </c>
      <c r="C315" s="575" t="s">
        <v>757</v>
      </c>
    </row>
    <row r="316" spans="1:3" s="575" customFormat="1" x14ac:dyDescent="0.25">
      <c r="A316" s="574" t="s">
        <v>233</v>
      </c>
      <c r="B316" s="572" t="s">
        <v>1160</v>
      </c>
      <c r="C316" s="575" t="s">
        <v>755</v>
      </c>
    </row>
    <row r="317" spans="1:3" s="575" customFormat="1" x14ac:dyDescent="0.25">
      <c r="A317" s="574" t="s">
        <v>360</v>
      </c>
      <c r="B317" s="572" t="s">
        <v>1161</v>
      </c>
      <c r="C317" s="575" t="s">
        <v>754</v>
      </c>
    </row>
    <row r="318" spans="1:3" s="575" customFormat="1" x14ac:dyDescent="0.25">
      <c r="A318" s="574" t="s">
        <v>300</v>
      </c>
      <c r="B318" s="572" t="s">
        <v>1151</v>
      </c>
      <c r="C318" s="575" t="s">
        <v>381</v>
      </c>
    </row>
    <row r="319" spans="1:3" s="575" customFormat="1" x14ac:dyDescent="0.25">
      <c r="A319" s="574" t="s">
        <v>304</v>
      </c>
      <c r="B319" s="572" t="s">
        <v>304</v>
      </c>
      <c r="C319" s="15" t="s">
        <v>304</v>
      </c>
    </row>
    <row r="320" spans="1:3" s="575" customFormat="1" x14ac:dyDescent="0.25">
      <c r="A320" s="574" t="s">
        <v>305</v>
      </c>
      <c r="B320" s="572" t="s">
        <v>1162</v>
      </c>
      <c r="C320" s="576" t="s">
        <v>811</v>
      </c>
    </row>
    <row r="321" spans="1:3" s="575" customFormat="1" x14ac:dyDescent="0.25">
      <c r="A321" s="574" t="s">
        <v>309</v>
      </c>
      <c r="B321" s="572" t="s">
        <v>309</v>
      </c>
      <c r="C321" s="15" t="s">
        <v>309</v>
      </c>
    </row>
    <row r="322" spans="1:3" s="575" customFormat="1" x14ac:dyDescent="0.25">
      <c r="A322" s="574" t="s">
        <v>280</v>
      </c>
      <c r="B322" s="572" t="s">
        <v>724</v>
      </c>
      <c r="C322" s="576" t="s">
        <v>723</v>
      </c>
    </row>
    <row r="323" spans="1:3" s="575" customFormat="1" x14ac:dyDescent="0.25">
      <c r="A323" s="574" t="s">
        <v>310</v>
      </c>
      <c r="B323" s="572" t="s">
        <v>310</v>
      </c>
      <c r="C323" s="15" t="s">
        <v>310</v>
      </c>
    </row>
    <row r="324" spans="1:3" s="575" customFormat="1" x14ac:dyDescent="0.25">
      <c r="A324" s="574" t="s">
        <v>311</v>
      </c>
      <c r="B324" s="572" t="s">
        <v>1163</v>
      </c>
      <c r="C324" s="576" t="s">
        <v>764</v>
      </c>
    </row>
    <row r="325" spans="1:3" s="575" customFormat="1" x14ac:dyDescent="0.25">
      <c r="A325" s="574" t="s">
        <v>312</v>
      </c>
      <c r="B325" s="572" t="s">
        <v>1164</v>
      </c>
      <c r="C325" s="576" t="s">
        <v>810</v>
      </c>
    </row>
    <row r="326" spans="1:3" s="575" customFormat="1" x14ac:dyDescent="0.25">
      <c r="A326" s="574" t="s">
        <v>313</v>
      </c>
      <c r="B326" s="572" t="s">
        <v>313</v>
      </c>
      <c r="C326" s="15" t="s">
        <v>313</v>
      </c>
    </row>
    <row r="327" spans="1:3" s="575" customFormat="1" x14ac:dyDescent="0.25">
      <c r="A327" s="574" t="s">
        <v>279</v>
      </c>
      <c r="B327" s="572" t="s">
        <v>1165</v>
      </c>
      <c r="C327" s="575" t="s">
        <v>726</v>
      </c>
    </row>
    <row r="328" spans="1:3" s="575" customFormat="1" x14ac:dyDescent="0.25">
      <c r="A328" s="574" t="s">
        <v>314</v>
      </c>
      <c r="B328" s="572" t="s">
        <v>1166</v>
      </c>
      <c r="C328" s="575" t="s">
        <v>748</v>
      </c>
    </row>
    <row r="329" spans="1:3" s="575" customFormat="1" x14ac:dyDescent="0.25">
      <c r="A329" s="577" t="s">
        <v>373</v>
      </c>
      <c r="B329" s="572" t="s">
        <v>1167</v>
      </c>
      <c r="C329" s="576" t="s">
        <v>1169</v>
      </c>
    </row>
    <row r="330" spans="1:3" x14ac:dyDescent="0.25">
      <c r="A330" s="516" t="s">
        <v>315</v>
      </c>
      <c r="B330" s="565" t="s">
        <v>1170</v>
      </c>
      <c r="C330" s="511" t="s">
        <v>809</v>
      </c>
    </row>
    <row r="331" spans="1:3" x14ac:dyDescent="0.25">
      <c r="A331" s="519" t="s">
        <v>294</v>
      </c>
      <c r="B331" s="565" t="s">
        <v>1171</v>
      </c>
      <c r="C331" s="511" t="s">
        <v>808</v>
      </c>
    </row>
    <row r="332" spans="1:3" x14ac:dyDescent="0.25">
      <c r="A332" s="516" t="s">
        <v>316</v>
      </c>
      <c r="B332" s="565" t="s">
        <v>1172</v>
      </c>
      <c r="C332" s="511" t="s">
        <v>787</v>
      </c>
    </row>
    <row r="333" spans="1:3" x14ac:dyDescent="0.25">
      <c r="A333" s="516" t="s">
        <v>317</v>
      </c>
      <c r="B333" s="565" t="s">
        <v>756</v>
      </c>
      <c r="C333" s="511" t="s">
        <v>757</v>
      </c>
    </row>
    <row r="334" spans="1:3" x14ac:dyDescent="0.25">
      <c r="A334" s="516" t="s">
        <v>233</v>
      </c>
      <c r="B334" s="565" t="s">
        <v>1160</v>
      </c>
      <c r="C334" s="511" t="s">
        <v>755</v>
      </c>
    </row>
    <row r="335" spans="1:3" x14ac:dyDescent="0.25">
      <c r="A335" s="516" t="s">
        <v>244</v>
      </c>
      <c r="B335" s="565" t="s">
        <v>1173</v>
      </c>
      <c r="C335" s="511" t="s">
        <v>374</v>
      </c>
    </row>
    <row r="336" spans="1:3" x14ac:dyDescent="0.25">
      <c r="A336" s="516" t="s">
        <v>240</v>
      </c>
      <c r="B336" s="565" t="s">
        <v>1084</v>
      </c>
      <c r="C336" s="511" t="s">
        <v>759</v>
      </c>
    </row>
    <row r="337" spans="1:3" x14ac:dyDescent="0.25">
      <c r="A337" s="516" t="s">
        <v>241</v>
      </c>
      <c r="B337" s="565" t="s">
        <v>1089</v>
      </c>
      <c r="C337" s="511" t="s">
        <v>758</v>
      </c>
    </row>
    <row r="338" spans="1:3" x14ac:dyDescent="0.25">
      <c r="A338" s="516" t="s">
        <v>311</v>
      </c>
      <c r="B338" s="565" t="s">
        <v>1163</v>
      </c>
      <c r="C338" s="573" t="s">
        <v>764</v>
      </c>
    </row>
    <row r="339" spans="1:3" x14ac:dyDescent="0.25">
      <c r="A339" s="516" t="s">
        <v>319</v>
      </c>
      <c r="B339" s="565" t="s">
        <v>1164</v>
      </c>
      <c r="C339" s="511" t="s">
        <v>786</v>
      </c>
    </row>
    <row r="340" spans="1:3" x14ac:dyDescent="0.25">
      <c r="A340" s="516" t="s">
        <v>318</v>
      </c>
      <c r="B340" s="565" t="s">
        <v>1174</v>
      </c>
      <c r="C340" s="511" t="s">
        <v>785</v>
      </c>
    </row>
    <row r="341" spans="1:3" x14ac:dyDescent="0.25">
      <c r="A341" s="516" t="s">
        <v>323</v>
      </c>
      <c r="B341" s="565" t="s">
        <v>1175</v>
      </c>
      <c r="C341" s="511" t="s">
        <v>784</v>
      </c>
    </row>
    <row r="342" spans="1:3" ht="13" x14ac:dyDescent="0.25">
      <c r="A342" s="516" t="s">
        <v>357</v>
      </c>
      <c r="B342" s="565" t="s">
        <v>1154</v>
      </c>
      <c r="C342" s="511" t="s">
        <v>783</v>
      </c>
    </row>
    <row r="343" spans="1:3" x14ac:dyDescent="0.25">
      <c r="A343" s="516" t="s">
        <v>13</v>
      </c>
      <c r="B343" s="565" t="s">
        <v>1156</v>
      </c>
      <c r="C343" s="511" t="s">
        <v>763</v>
      </c>
    </row>
    <row r="344" spans="1:3" x14ac:dyDescent="0.25">
      <c r="A344" s="516" t="s">
        <v>14</v>
      </c>
      <c r="B344" s="565" t="s">
        <v>1157</v>
      </c>
      <c r="C344" s="511" t="s">
        <v>762</v>
      </c>
    </row>
    <row r="345" spans="1:3" x14ac:dyDescent="0.25">
      <c r="A345" s="516" t="s">
        <v>15</v>
      </c>
      <c r="B345" s="565" t="s">
        <v>1158</v>
      </c>
      <c r="C345" s="511" t="s">
        <v>382</v>
      </c>
    </row>
    <row r="346" spans="1:3" x14ac:dyDescent="0.25">
      <c r="A346" s="516" t="s">
        <v>16</v>
      </c>
      <c r="B346" s="565" t="s">
        <v>1159</v>
      </c>
      <c r="C346" s="511" t="s">
        <v>389</v>
      </c>
    </row>
    <row r="347" spans="1:3" x14ac:dyDescent="0.25">
      <c r="A347" s="516" t="s">
        <v>324</v>
      </c>
      <c r="B347" s="565" t="s">
        <v>1176</v>
      </c>
      <c r="C347" s="511" t="s">
        <v>780</v>
      </c>
    </row>
    <row r="348" spans="1:3" x14ac:dyDescent="0.25">
      <c r="A348" s="516" t="s">
        <v>325</v>
      </c>
      <c r="B348" s="565" t="s">
        <v>1177</v>
      </c>
      <c r="C348" s="511" t="s">
        <v>779</v>
      </c>
    </row>
    <row r="349" spans="1:3" x14ac:dyDescent="0.25">
      <c r="A349" s="516" t="s">
        <v>289</v>
      </c>
      <c r="B349" s="565" t="s">
        <v>923</v>
      </c>
      <c r="C349" s="511" t="s">
        <v>778</v>
      </c>
    </row>
    <row r="350" spans="1:3" x14ac:dyDescent="0.25">
      <c r="A350" s="516" t="s">
        <v>1016</v>
      </c>
      <c r="B350" s="511" t="s">
        <v>1015</v>
      </c>
      <c r="C350" s="511" t="s">
        <v>1014</v>
      </c>
    </row>
    <row r="351" spans="1:3" x14ac:dyDescent="0.25">
      <c r="A351" s="516" t="s">
        <v>646</v>
      </c>
      <c r="B351" s="565" t="s">
        <v>1137</v>
      </c>
      <c r="C351" s="511" t="s">
        <v>777</v>
      </c>
    </row>
    <row r="352" spans="1:3" x14ac:dyDescent="0.25">
      <c r="A352" s="516" t="s">
        <v>295</v>
      </c>
      <c r="B352" s="565" t="s">
        <v>1178</v>
      </c>
      <c r="C352" s="511" t="s">
        <v>781</v>
      </c>
    </row>
    <row r="353" spans="1:3" x14ac:dyDescent="0.25">
      <c r="A353" s="516" t="s">
        <v>12</v>
      </c>
      <c r="B353" s="565" t="s">
        <v>1179</v>
      </c>
      <c r="C353" s="511" t="s">
        <v>776</v>
      </c>
    </row>
    <row r="354" spans="1:3" x14ac:dyDescent="0.25">
      <c r="A354" s="516" t="s">
        <v>296</v>
      </c>
      <c r="B354" s="565" t="s">
        <v>1180</v>
      </c>
      <c r="C354" s="511" t="s">
        <v>807</v>
      </c>
    </row>
    <row r="355" spans="1:3" x14ac:dyDescent="0.25">
      <c r="A355" s="516" t="s">
        <v>297</v>
      </c>
      <c r="B355" s="565" t="s">
        <v>1181</v>
      </c>
      <c r="C355" s="511" t="s">
        <v>806</v>
      </c>
    </row>
    <row r="356" spans="1:3" x14ac:dyDescent="0.25">
      <c r="A356" s="516" t="s">
        <v>372</v>
      </c>
      <c r="B356" s="565" t="s">
        <v>1182</v>
      </c>
      <c r="C356" s="564" t="s">
        <v>1285</v>
      </c>
    </row>
    <row r="357" spans="1:3" x14ac:dyDescent="0.25">
      <c r="A357" s="519" t="s">
        <v>650</v>
      </c>
      <c r="B357" s="565" t="s">
        <v>1183</v>
      </c>
      <c r="C357" s="511" t="s">
        <v>805</v>
      </c>
    </row>
    <row r="358" spans="1:3" x14ac:dyDescent="0.25">
      <c r="A358" s="1" t="s">
        <v>329</v>
      </c>
      <c r="B358" s="565" t="s">
        <v>1184</v>
      </c>
      <c r="C358" s="511" t="s">
        <v>804</v>
      </c>
    </row>
    <row r="359" spans="1:3" x14ac:dyDescent="0.25">
      <c r="A359" s="1" t="s">
        <v>330</v>
      </c>
      <c r="B359" s="565" t="s">
        <v>1185</v>
      </c>
      <c r="C359" s="511" t="s">
        <v>803</v>
      </c>
    </row>
    <row r="360" spans="1:3" x14ac:dyDescent="0.25">
      <c r="A360" s="1" t="s">
        <v>328</v>
      </c>
      <c r="B360" s="565" t="s">
        <v>1186</v>
      </c>
      <c r="C360" s="511" t="s">
        <v>802</v>
      </c>
    </row>
    <row r="361" spans="1:3" x14ac:dyDescent="0.25">
      <c r="A361" s="519"/>
    </row>
    <row r="362" spans="1:3" ht="13" x14ac:dyDescent="0.3">
      <c r="A362" s="515" t="s">
        <v>20</v>
      </c>
      <c r="B362" s="515" t="str">
        <f>A362</f>
        <v>Marktpreisindex</v>
      </c>
      <c r="C362" s="515" t="str">
        <f>B362</f>
        <v>Marktpreisindex</v>
      </c>
    </row>
    <row r="363" spans="1:3" x14ac:dyDescent="0.25">
      <c r="A363" s="1" t="s">
        <v>348</v>
      </c>
      <c r="B363" s="578" t="s">
        <v>793</v>
      </c>
      <c r="C363" s="1" t="s">
        <v>794</v>
      </c>
    </row>
    <row r="364" spans="1:3" x14ac:dyDescent="0.25">
      <c r="A364" s="1" t="s">
        <v>349</v>
      </c>
      <c r="B364" s="578" t="s">
        <v>1187</v>
      </c>
      <c r="C364" s="1" t="s">
        <v>795</v>
      </c>
    </row>
    <row r="365" spans="1:3" x14ac:dyDescent="0.25">
      <c r="A365" s="1" t="s">
        <v>350</v>
      </c>
      <c r="B365" s="578" t="s">
        <v>1188</v>
      </c>
      <c r="C365" s="1" t="s">
        <v>796</v>
      </c>
    </row>
    <row r="366" spans="1:3" x14ac:dyDescent="0.25">
      <c r="A366" s="1" t="s">
        <v>351</v>
      </c>
      <c r="B366" s="578" t="s">
        <v>1189</v>
      </c>
      <c r="C366" s="1" t="s">
        <v>797</v>
      </c>
    </row>
    <row r="367" spans="1:3" x14ac:dyDescent="0.25">
      <c r="A367" s="1" t="s">
        <v>352</v>
      </c>
      <c r="B367" s="578" t="s">
        <v>798</v>
      </c>
      <c r="C367" s="1" t="s">
        <v>800</v>
      </c>
    </row>
    <row r="368" spans="1:3" x14ac:dyDescent="0.25">
      <c r="A368" s="1" t="s">
        <v>353</v>
      </c>
      <c r="B368" s="578" t="s">
        <v>799</v>
      </c>
      <c r="C368" s="1" t="s">
        <v>801</v>
      </c>
    </row>
    <row r="369" spans="1:3" x14ac:dyDescent="0.25">
      <c r="A369" s="1" t="s">
        <v>355</v>
      </c>
      <c r="B369" s="578" t="s">
        <v>1190</v>
      </c>
      <c r="C369" s="516" t="s">
        <v>769</v>
      </c>
    </row>
    <row r="370" spans="1:3" x14ac:dyDescent="0.25">
      <c r="A370" s="1" t="s">
        <v>354</v>
      </c>
      <c r="B370" s="578" t="s">
        <v>1000</v>
      </c>
      <c r="C370" s="516" t="s">
        <v>1000</v>
      </c>
    </row>
    <row r="371" spans="1:3" x14ac:dyDescent="0.25">
      <c r="A371" s="519"/>
    </row>
    <row r="372" spans="1:3" ht="13" x14ac:dyDescent="0.3">
      <c r="A372" s="515" t="s">
        <v>651</v>
      </c>
      <c r="B372" s="515" t="str">
        <f>A372</f>
        <v>Ergbnis</v>
      </c>
      <c r="C372" s="515" t="str">
        <f>B372</f>
        <v>Ergbnis</v>
      </c>
    </row>
    <row r="373" spans="1:3" x14ac:dyDescent="0.25">
      <c r="A373" s="1" t="s">
        <v>5</v>
      </c>
      <c r="B373" s="565" t="s">
        <v>740</v>
      </c>
      <c r="C373" s="273" t="s">
        <v>739</v>
      </c>
    </row>
    <row r="374" spans="1:3" x14ac:dyDescent="0.25">
      <c r="A374" s="1" t="s">
        <v>6</v>
      </c>
      <c r="B374" s="565" t="s">
        <v>791</v>
      </c>
      <c r="C374" s="511" t="s">
        <v>792</v>
      </c>
    </row>
    <row r="375" spans="1:3" x14ac:dyDescent="0.25">
      <c r="A375" s="1" t="s">
        <v>7</v>
      </c>
      <c r="B375" s="565" t="s">
        <v>1191</v>
      </c>
      <c r="C375" s="511" t="s">
        <v>790</v>
      </c>
    </row>
    <row r="376" spans="1:3" x14ac:dyDescent="0.25">
      <c r="A376" s="1" t="s">
        <v>307</v>
      </c>
      <c r="B376" s="565" t="s">
        <v>1192</v>
      </c>
      <c r="C376" s="511" t="s">
        <v>789</v>
      </c>
    </row>
    <row r="377" spans="1:3" x14ac:dyDescent="0.25">
      <c r="A377" s="1" t="s">
        <v>11</v>
      </c>
      <c r="B377" s="565" t="s">
        <v>1193</v>
      </c>
      <c r="C377" s="511" t="s">
        <v>788</v>
      </c>
    </row>
    <row r="378" spans="1:3" x14ac:dyDescent="0.25">
      <c r="A378" s="1" t="s">
        <v>321</v>
      </c>
      <c r="B378" s="565" t="s">
        <v>1194</v>
      </c>
      <c r="C378" s="511" t="s">
        <v>779</v>
      </c>
    </row>
    <row r="379" spans="1:3" x14ac:dyDescent="0.25">
      <c r="A379" s="1" t="s">
        <v>326</v>
      </c>
      <c r="B379" s="565" t="s">
        <v>1195</v>
      </c>
      <c r="C379" s="511" t="s">
        <v>777</v>
      </c>
    </row>
    <row r="380" spans="1:3" x14ac:dyDescent="0.25">
      <c r="A380" s="1" t="s">
        <v>316</v>
      </c>
      <c r="B380" s="565" t="s">
        <v>1172</v>
      </c>
      <c r="C380" s="511" t="s">
        <v>787</v>
      </c>
    </row>
    <row r="381" spans="1:3" x14ac:dyDescent="0.25">
      <c r="A381" s="1" t="s">
        <v>317</v>
      </c>
      <c r="B381" s="565" t="s">
        <v>756</v>
      </c>
      <c r="C381" s="511" t="s">
        <v>757</v>
      </c>
    </row>
    <row r="382" spans="1:3" x14ac:dyDescent="0.25">
      <c r="A382" s="1" t="s">
        <v>233</v>
      </c>
      <c r="B382" s="565" t="s">
        <v>1160</v>
      </c>
      <c r="C382" s="511" t="s">
        <v>755</v>
      </c>
    </row>
    <row r="383" spans="1:3" x14ac:dyDescent="0.25">
      <c r="A383" s="1" t="s">
        <v>359</v>
      </c>
      <c r="B383" s="565" t="s">
        <v>1161</v>
      </c>
      <c r="C383" s="511" t="s">
        <v>754</v>
      </c>
    </row>
    <row r="384" spans="1:3" x14ac:dyDescent="0.25">
      <c r="A384" s="1" t="s">
        <v>240</v>
      </c>
      <c r="B384" s="565" t="s">
        <v>1084</v>
      </c>
      <c r="C384" s="511" t="s">
        <v>759</v>
      </c>
    </row>
    <row r="385" spans="1:3" x14ac:dyDescent="0.25">
      <c r="A385" s="1" t="s">
        <v>241</v>
      </c>
      <c r="B385" s="565" t="s">
        <v>1089</v>
      </c>
      <c r="C385" s="511" t="s">
        <v>758</v>
      </c>
    </row>
    <row r="386" spans="1:3" x14ac:dyDescent="0.25">
      <c r="A386" s="1" t="s">
        <v>311</v>
      </c>
      <c r="B386" s="565" t="s">
        <v>1163</v>
      </c>
      <c r="C386" s="573" t="s">
        <v>764</v>
      </c>
    </row>
    <row r="387" spans="1:3" x14ac:dyDescent="0.25">
      <c r="A387" s="1" t="s">
        <v>319</v>
      </c>
      <c r="B387" s="565" t="s">
        <v>1164</v>
      </c>
      <c r="C387" s="511" t="s">
        <v>786</v>
      </c>
    </row>
    <row r="388" spans="1:3" x14ac:dyDescent="0.25">
      <c r="A388" s="1" t="s">
        <v>318</v>
      </c>
      <c r="B388" s="565" t="s">
        <v>1174</v>
      </c>
      <c r="C388" s="511" t="s">
        <v>785</v>
      </c>
    </row>
    <row r="389" spans="1:3" x14ac:dyDescent="0.25">
      <c r="A389" s="1" t="s">
        <v>323</v>
      </c>
      <c r="B389" s="565" t="s">
        <v>1175</v>
      </c>
      <c r="C389" s="511" t="s">
        <v>784</v>
      </c>
    </row>
    <row r="390" spans="1:3" ht="13" x14ac:dyDescent="0.25">
      <c r="A390" s="1" t="s">
        <v>357</v>
      </c>
      <c r="B390" s="565" t="s">
        <v>1154</v>
      </c>
      <c r="C390" s="511" t="s">
        <v>783</v>
      </c>
    </row>
    <row r="391" spans="1:3" x14ac:dyDescent="0.25">
      <c r="A391" s="1" t="s">
        <v>356</v>
      </c>
      <c r="B391" s="565" t="s">
        <v>1196</v>
      </c>
      <c r="C391" s="511" t="s">
        <v>782</v>
      </c>
    </row>
    <row r="392" spans="1:3" x14ac:dyDescent="0.25">
      <c r="A392" s="516" t="str">
        <f ca="1">IF($A$3=DropDown!$A$7,A390,A391)</f>
        <v>Verkauf zum Referenzmarktpreis</v>
      </c>
      <c r="B392" s="519" t="str">
        <f ca="1">IF($A$3=DropDown!$A$7,B390,B391)</f>
        <v>Ventes au prix de marché de référence</v>
      </c>
      <c r="C392" s="519" t="str">
        <f ca="1">IF($A$3=DropDown!$A$7,C390,C391)</f>
        <v>Vendita al prezzo di riferimento di mercato</v>
      </c>
    </row>
    <row r="393" spans="1:3" x14ac:dyDescent="0.25">
      <c r="A393" s="1" t="s">
        <v>13</v>
      </c>
      <c r="B393" s="565" t="s">
        <v>1156</v>
      </c>
      <c r="C393" s="511" t="s">
        <v>763</v>
      </c>
    </row>
    <row r="394" spans="1:3" x14ac:dyDescent="0.25">
      <c r="A394" s="1" t="s">
        <v>14</v>
      </c>
      <c r="B394" s="565" t="s">
        <v>1157</v>
      </c>
      <c r="C394" s="511" t="s">
        <v>762</v>
      </c>
    </row>
    <row r="395" spans="1:3" x14ac:dyDescent="0.25">
      <c r="A395" s="1" t="s">
        <v>15</v>
      </c>
      <c r="B395" s="565" t="s">
        <v>1158</v>
      </c>
      <c r="C395" s="511" t="s">
        <v>382</v>
      </c>
    </row>
    <row r="396" spans="1:3" x14ac:dyDescent="0.25">
      <c r="A396" s="1" t="s">
        <v>16</v>
      </c>
      <c r="B396" s="565" t="s">
        <v>1159</v>
      </c>
      <c r="C396" s="511" t="s">
        <v>389</v>
      </c>
    </row>
    <row r="397" spans="1:3" x14ac:dyDescent="0.25">
      <c r="A397" s="1" t="s">
        <v>324</v>
      </c>
      <c r="B397" s="565" t="s">
        <v>1197</v>
      </c>
      <c r="C397" s="511" t="s">
        <v>780</v>
      </c>
    </row>
    <row r="398" spans="1:3" x14ac:dyDescent="0.25">
      <c r="A398" s="1" t="s">
        <v>325</v>
      </c>
      <c r="B398" s="565" t="s">
        <v>1177</v>
      </c>
      <c r="C398" s="511" t="s">
        <v>779</v>
      </c>
    </row>
    <row r="399" spans="1:3" x14ac:dyDescent="0.25">
      <c r="A399" s="1" t="s">
        <v>289</v>
      </c>
      <c r="B399" s="565" t="s">
        <v>923</v>
      </c>
      <c r="C399" s="511" t="s">
        <v>778</v>
      </c>
    </row>
    <row r="400" spans="1:3" x14ac:dyDescent="0.25">
      <c r="A400" s="568" t="s">
        <v>646</v>
      </c>
      <c r="B400" s="565" t="s">
        <v>1137</v>
      </c>
      <c r="C400" s="511" t="s">
        <v>777</v>
      </c>
    </row>
    <row r="401" spans="1:3" x14ac:dyDescent="0.25">
      <c r="A401" s="1" t="s">
        <v>295</v>
      </c>
      <c r="B401" s="565" t="s">
        <v>1178</v>
      </c>
      <c r="C401" s="511" t="s">
        <v>781</v>
      </c>
    </row>
    <row r="402" spans="1:3" x14ac:dyDescent="0.25">
      <c r="A402" s="1" t="s">
        <v>12</v>
      </c>
      <c r="B402" s="565" t="s">
        <v>1179</v>
      </c>
      <c r="C402" s="511" t="s">
        <v>776</v>
      </c>
    </row>
    <row r="403" spans="1:3" x14ac:dyDescent="0.25">
      <c r="A403" s="1" t="s">
        <v>327</v>
      </c>
      <c r="B403" s="565" t="s">
        <v>774</v>
      </c>
      <c r="C403" s="511" t="s">
        <v>775</v>
      </c>
    </row>
    <row r="404" spans="1:3" ht="38" x14ac:dyDescent="0.25">
      <c r="A404" s="382" t="s">
        <v>371</v>
      </c>
      <c r="B404" s="564" t="s">
        <v>1198</v>
      </c>
      <c r="C404" s="564" t="s">
        <v>773</v>
      </c>
    </row>
    <row r="405" spans="1:3" x14ac:dyDescent="0.25">
      <c r="A405" s="1" t="s">
        <v>17</v>
      </c>
      <c r="B405" s="572" t="s">
        <v>1206</v>
      </c>
      <c r="C405" s="511" t="s">
        <v>772</v>
      </c>
    </row>
    <row r="406" spans="1:3" x14ac:dyDescent="0.25">
      <c r="A406" s="1" t="s">
        <v>18</v>
      </c>
      <c r="B406" s="572" t="s">
        <v>1199</v>
      </c>
      <c r="C406" s="511" t="s">
        <v>771</v>
      </c>
    </row>
    <row r="407" spans="1:3" x14ac:dyDescent="0.25">
      <c r="A407" s="1" t="s">
        <v>19</v>
      </c>
      <c r="B407" s="572" t="s">
        <v>1200</v>
      </c>
      <c r="C407" s="511" t="s">
        <v>770</v>
      </c>
    </row>
    <row r="408" spans="1:3" x14ac:dyDescent="0.25">
      <c r="A408" s="1" t="s">
        <v>20</v>
      </c>
      <c r="B408" s="572" t="s">
        <v>619</v>
      </c>
      <c r="C408" s="511" t="s">
        <v>620</v>
      </c>
    </row>
    <row r="409" spans="1:3" x14ac:dyDescent="0.25">
      <c r="A409" s="1" t="s">
        <v>21</v>
      </c>
      <c r="B409" s="572" t="s">
        <v>1201</v>
      </c>
      <c r="C409" s="511" t="s">
        <v>769</v>
      </c>
    </row>
    <row r="410" spans="1:3" x14ac:dyDescent="0.25">
      <c r="A410" s="1" t="s">
        <v>363</v>
      </c>
      <c r="B410" s="572" t="s">
        <v>1202</v>
      </c>
      <c r="C410" s="511" t="s">
        <v>768</v>
      </c>
    </row>
    <row r="411" spans="1:3" x14ac:dyDescent="0.25">
      <c r="A411" s="1" t="s">
        <v>369</v>
      </c>
      <c r="B411" s="572" t="s">
        <v>1203</v>
      </c>
      <c r="C411" s="511" t="s">
        <v>767</v>
      </c>
    </row>
    <row r="412" spans="1:3" x14ac:dyDescent="0.25">
      <c r="A412" s="1" t="s">
        <v>301</v>
      </c>
      <c r="B412" s="572" t="s">
        <v>1152</v>
      </c>
      <c r="C412" s="511" t="s">
        <v>1001</v>
      </c>
    </row>
    <row r="413" spans="1:3" x14ac:dyDescent="0.25">
      <c r="A413" s="1" t="s">
        <v>364</v>
      </c>
      <c r="B413" s="572" t="s">
        <v>765</v>
      </c>
      <c r="C413" s="573" t="s">
        <v>766</v>
      </c>
    </row>
    <row r="414" spans="1:3" x14ac:dyDescent="0.25">
      <c r="A414" s="1" t="str">
        <f>A386</f>
        <v>Eigenkapitalgewinnsteuer</v>
      </c>
      <c r="B414" s="572" t="s">
        <v>1204</v>
      </c>
      <c r="C414" s="573" t="s">
        <v>764</v>
      </c>
    </row>
    <row r="415" spans="1:3" x14ac:dyDescent="0.25">
      <c r="A415" s="1" t="s">
        <v>13</v>
      </c>
      <c r="B415" s="572" t="s">
        <v>1156</v>
      </c>
      <c r="C415" s="511" t="s">
        <v>763</v>
      </c>
    </row>
    <row r="416" spans="1:3" x14ac:dyDescent="0.25">
      <c r="A416" s="1" t="s">
        <v>14</v>
      </c>
      <c r="B416" s="572" t="s">
        <v>1157</v>
      </c>
      <c r="C416" s="511" t="s">
        <v>762</v>
      </c>
    </row>
    <row r="417" spans="1:3" x14ac:dyDescent="0.25">
      <c r="A417" s="1" t="s">
        <v>15</v>
      </c>
      <c r="B417" s="572" t="s">
        <v>1158</v>
      </c>
      <c r="C417" s="511" t="s">
        <v>382</v>
      </c>
    </row>
    <row r="418" spans="1:3" x14ac:dyDescent="0.25">
      <c r="A418" s="1" t="s">
        <v>16</v>
      </c>
      <c r="B418" s="572" t="s">
        <v>1159</v>
      </c>
      <c r="C418" s="511" t="s">
        <v>389</v>
      </c>
    </row>
    <row r="419" spans="1:3" x14ac:dyDescent="0.25">
      <c r="A419" s="1" t="s">
        <v>358</v>
      </c>
      <c r="B419" s="572" t="s">
        <v>1205</v>
      </c>
      <c r="C419" s="511" t="s">
        <v>761</v>
      </c>
    </row>
    <row r="420" spans="1:3" x14ac:dyDescent="0.25">
      <c r="A420" s="1" t="s">
        <v>240</v>
      </c>
      <c r="B420" s="572" t="s">
        <v>1084</v>
      </c>
      <c r="C420" s="511" t="s">
        <v>759</v>
      </c>
    </row>
    <row r="421" spans="1:3" x14ac:dyDescent="0.25">
      <c r="A421" s="1" t="s">
        <v>241</v>
      </c>
      <c r="B421" s="572" t="s">
        <v>1089</v>
      </c>
      <c r="C421" s="511" t="s">
        <v>758</v>
      </c>
    </row>
    <row r="422" spans="1:3" x14ac:dyDescent="0.25">
      <c r="A422" s="1" t="s">
        <v>317</v>
      </c>
      <c r="B422" s="572" t="s">
        <v>756</v>
      </c>
      <c r="C422" s="511" t="s">
        <v>757</v>
      </c>
    </row>
    <row r="423" spans="1:3" x14ac:dyDescent="0.25">
      <c r="A423" s="1" t="s">
        <v>233</v>
      </c>
      <c r="B423" s="572" t="s">
        <v>1160</v>
      </c>
      <c r="C423" s="511" t="s">
        <v>755</v>
      </c>
    </row>
    <row r="424" spans="1:3" x14ac:dyDescent="0.25">
      <c r="A424" s="1" t="s">
        <v>360</v>
      </c>
      <c r="B424" s="572" t="s">
        <v>1161</v>
      </c>
      <c r="C424" s="511" t="s">
        <v>754</v>
      </c>
    </row>
    <row r="425" spans="1:3" ht="25" x14ac:dyDescent="0.25">
      <c r="A425" s="382" t="s">
        <v>370</v>
      </c>
      <c r="B425" s="564" t="s">
        <v>1207</v>
      </c>
      <c r="C425" s="564" t="s">
        <v>1286</v>
      </c>
    </row>
    <row r="426" spans="1:3" s="575" customFormat="1" x14ac:dyDescent="0.25">
      <c r="A426" s="568" t="s">
        <v>304</v>
      </c>
      <c r="B426" s="249" t="s">
        <v>304</v>
      </c>
      <c r="C426" s="568" t="s">
        <v>304</v>
      </c>
    </row>
    <row r="427" spans="1:3" s="575" customFormat="1" x14ac:dyDescent="0.25">
      <c r="A427" s="568" t="s">
        <v>361</v>
      </c>
      <c r="B427" s="572" t="s">
        <v>1208</v>
      </c>
      <c r="C427" s="576" t="s">
        <v>753</v>
      </c>
    </row>
    <row r="428" spans="1:3" s="575" customFormat="1" x14ac:dyDescent="0.25">
      <c r="A428" s="568" t="s">
        <v>309</v>
      </c>
      <c r="B428" s="249" t="s">
        <v>309</v>
      </c>
      <c r="C428" s="568" t="s">
        <v>309</v>
      </c>
    </row>
    <row r="429" spans="1:3" s="575" customFormat="1" x14ac:dyDescent="0.25">
      <c r="A429" s="568" t="s">
        <v>365</v>
      </c>
      <c r="B429" s="572" t="s">
        <v>751</v>
      </c>
      <c r="C429" s="576" t="s">
        <v>752</v>
      </c>
    </row>
    <row r="430" spans="1:3" s="575" customFormat="1" x14ac:dyDescent="0.25">
      <c r="A430" s="568" t="s">
        <v>310</v>
      </c>
      <c r="B430" s="249" t="s">
        <v>310</v>
      </c>
      <c r="C430" s="568" t="s">
        <v>310</v>
      </c>
    </row>
    <row r="431" spans="1:3" s="575" customFormat="1" x14ac:dyDescent="0.25">
      <c r="A431" s="568" t="s">
        <v>366</v>
      </c>
      <c r="B431" s="572" t="s">
        <v>1209</v>
      </c>
      <c r="C431" s="576" t="s">
        <v>750</v>
      </c>
    </row>
    <row r="432" spans="1:3" s="575" customFormat="1" x14ac:dyDescent="0.25">
      <c r="A432" s="568" t="s">
        <v>367</v>
      </c>
      <c r="B432" s="572" t="s">
        <v>1210</v>
      </c>
      <c r="C432" s="576" t="s">
        <v>749</v>
      </c>
    </row>
    <row r="433" spans="1:3" s="575" customFormat="1" x14ac:dyDescent="0.25">
      <c r="A433" s="568" t="s">
        <v>313</v>
      </c>
      <c r="B433" s="249" t="s">
        <v>313</v>
      </c>
      <c r="C433" s="568" t="s">
        <v>313</v>
      </c>
    </row>
    <row r="434" spans="1:3" s="575" customFormat="1" x14ac:dyDescent="0.25">
      <c r="A434" s="568" t="s">
        <v>368</v>
      </c>
      <c r="B434" s="572" t="s">
        <v>1211</v>
      </c>
      <c r="C434" s="575" t="s">
        <v>726</v>
      </c>
    </row>
    <row r="435" spans="1:3" s="575" customFormat="1" x14ac:dyDescent="0.25">
      <c r="A435" s="568" t="s">
        <v>314</v>
      </c>
      <c r="B435" s="572" t="s">
        <v>1166</v>
      </c>
      <c r="C435" s="575" t="s">
        <v>748</v>
      </c>
    </row>
    <row r="436" spans="1:3" s="575" customFormat="1" x14ac:dyDescent="0.25">
      <c r="A436" s="568" t="s">
        <v>652</v>
      </c>
      <c r="B436" s="249" t="s">
        <v>746</v>
      </c>
      <c r="C436" s="568" t="s">
        <v>745</v>
      </c>
    </row>
    <row r="437" spans="1:3" s="575" customFormat="1" x14ac:dyDescent="0.25">
      <c r="A437" s="568" t="s">
        <v>653</v>
      </c>
      <c r="B437" s="249" t="s">
        <v>747</v>
      </c>
      <c r="C437" s="568" t="s">
        <v>653</v>
      </c>
    </row>
    <row r="438" spans="1:3" x14ac:dyDescent="0.25">
      <c r="A438" s="516" t="str">
        <f>CONCATENATE(A436," ",Ergebnis!$G$40-1,A437)</f>
        <v>Abschätzung für 2024 in CHF</v>
      </c>
      <c r="B438" s="516" t="str">
        <f>CONCATENATE(B436," ",Ergebnis!$G$40-1,B437)</f>
        <v>Estimation pour  2024 en CHF</v>
      </c>
      <c r="C438" s="511" t="str">
        <f>CONCATENATE(C436," ",Ergebnis!$G$40-1,C437)</f>
        <v>Stima per il  2024 in CHF</v>
      </c>
    </row>
    <row r="439" spans="1:3" x14ac:dyDescent="0.25">
      <c r="A439" s="516" t="s">
        <v>654</v>
      </c>
      <c r="B439" s="516" t="s">
        <v>742</v>
      </c>
      <c r="C439" s="516" t="s">
        <v>741</v>
      </c>
    </row>
    <row r="440" spans="1:3" x14ac:dyDescent="0.25">
      <c r="A440" s="516" t="s">
        <v>655</v>
      </c>
      <c r="B440" s="516" t="s">
        <v>743</v>
      </c>
      <c r="C440" s="516" t="s">
        <v>744</v>
      </c>
    </row>
    <row r="441" spans="1:3" x14ac:dyDescent="0.25">
      <c r="A441" s="516" t="s">
        <v>656</v>
      </c>
      <c r="B441" s="516"/>
      <c r="C441" s="516"/>
    </row>
    <row r="442" spans="1:3" x14ac:dyDescent="0.25">
      <c r="A442" s="516" t="str">
        <f>CONCATENATE(A439,'Allg., SDL, RMP, HKN, Wi-Res.'!C3,A440,A441)</f>
        <v>Abschätzung über 20 Jahre Laufzeit in CHF</v>
      </c>
      <c r="B442" s="511" t="str">
        <f>CONCATENATE(B439,'Allg., SDL, RMP, HKN, Wi-Res.'!C3,B440)</f>
        <v>Estimation sur une durée de 20 ans en CHF</v>
      </c>
      <c r="C442" s="511" t="str">
        <f>CONCATENATE(C439,'Allg., SDL, RMP, HKN, Wi-Res.'!C3,C440)</f>
        <v>Stima su una durata di 20 anni in CHF</v>
      </c>
    </row>
    <row r="443" spans="1:3" x14ac:dyDescent="0.25">
      <c r="A443" s="519"/>
    </row>
    <row r="444" spans="1:3" ht="13" x14ac:dyDescent="0.3">
      <c r="A444" s="515" t="s">
        <v>657</v>
      </c>
      <c r="B444" s="515" t="str">
        <f>A444</f>
        <v>Allg., SDL, RMP, HKN, Wi-Res.</v>
      </c>
      <c r="C444" s="515" t="str">
        <f>B444</f>
        <v>Allg., SDL, RMP, HKN, Wi-Res.</v>
      </c>
    </row>
    <row r="445" spans="1:3" x14ac:dyDescent="0.25">
      <c r="A445" s="273" t="s">
        <v>39</v>
      </c>
      <c r="B445" s="565" t="s">
        <v>38</v>
      </c>
      <c r="C445" s="511" t="s">
        <v>407</v>
      </c>
    </row>
    <row r="446" spans="1:3" x14ac:dyDescent="0.25">
      <c r="A446" s="1" t="s">
        <v>62</v>
      </c>
      <c r="B446" s="565" t="s">
        <v>1212</v>
      </c>
      <c r="C446" s="511" t="s">
        <v>738</v>
      </c>
    </row>
    <row r="447" spans="1:3" x14ac:dyDescent="0.25">
      <c r="A447" s="1" t="s">
        <v>63</v>
      </c>
      <c r="B447" s="565" t="s">
        <v>1213</v>
      </c>
      <c r="C447" s="511" t="s">
        <v>737</v>
      </c>
    </row>
    <row r="448" spans="1:3" x14ac:dyDescent="0.25">
      <c r="A448" s="1" t="s">
        <v>734</v>
      </c>
      <c r="B448" s="565" t="s">
        <v>735</v>
      </c>
      <c r="C448" s="511" t="s">
        <v>736</v>
      </c>
    </row>
    <row r="449" spans="1:3" x14ac:dyDescent="0.25">
      <c r="A449" s="1" t="s">
        <v>64</v>
      </c>
      <c r="B449" s="565" t="s">
        <v>1214</v>
      </c>
      <c r="C449" s="511" t="s">
        <v>704</v>
      </c>
    </row>
    <row r="450" spans="1:3" x14ac:dyDescent="0.25">
      <c r="A450" s="1" t="s">
        <v>65</v>
      </c>
      <c r="B450" s="565" t="s">
        <v>733</v>
      </c>
      <c r="C450" s="511" t="s">
        <v>732</v>
      </c>
    </row>
    <row r="451" spans="1:3" x14ac:dyDescent="0.25">
      <c r="A451" s="1" t="s">
        <v>66</v>
      </c>
      <c r="B451" s="565" t="s">
        <v>1215</v>
      </c>
      <c r="C451" s="511" t="s">
        <v>731</v>
      </c>
    </row>
    <row r="452" spans="1:3" x14ac:dyDescent="0.25">
      <c r="A452" s="1" t="s">
        <v>281</v>
      </c>
      <c r="B452" s="565" t="s">
        <v>728</v>
      </c>
      <c r="C452" s="511" t="s">
        <v>730</v>
      </c>
    </row>
    <row r="453" spans="1:3" x14ac:dyDescent="0.25">
      <c r="A453" s="1" t="s">
        <v>282</v>
      </c>
      <c r="B453" s="565" t="s">
        <v>729</v>
      </c>
      <c r="C453" s="511" t="s">
        <v>727</v>
      </c>
    </row>
    <row r="454" spans="1:3" x14ac:dyDescent="0.25">
      <c r="A454" s="1" t="s">
        <v>279</v>
      </c>
      <c r="B454" s="565" t="s">
        <v>725</v>
      </c>
      <c r="C454" s="511" t="s">
        <v>726</v>
      </c>
    </row>
    <row r="455" spans="1:3" x14ac:dyDescent="0.25">
      <c r="A455" s="1" t="s">
        <v>280</v>
      </c>
      <c r="B455" s="565" t="s">
        <v>724</v>
      </c>
      <c r="C455" s="511" t="s">
        <v>723</v>
      </c>
    </row>
    <row r="456" spans="1:3" x14ac:dyDescent="0.25">
      <c r="A456" s="1" t="s">
        <v>1002</v>
      </c>
      <c r="B456" s="565" t="s">
        <v>1003</v>
      </c>
      <c r="C456" s="273" t="s">
        <v>1004</v>
      </c>
    </row>
    <row r="457" spans="1:3" x14ac:dyDescent="0.25">
      <c r="A457" s="516" t="s">
        <v>658</v>
      </c>
      <c r="B457" s="565" t="s">
        <v>1216</v>
      </c>
      <c r="C457" s="511" t="s">
        <v>722</v>
      </c>
    </row>
    <row r="458" spans="1:3" x14ac:dyDescent="0.25">
      <c r="A458" s="519" t="s">
        <v>67</v>
      </c>
      <c r="B458" s="565" t="s">
        <v>1217</v>
      </c>
      <c r="C458" s="511" t="s">
        <v>386</v>
      </c>
    </row>
    <row r="459" spans="1:3" x14ac:dyDescent="0.25">
      <c r="A459" s="1" t="s">
        <v>29</v>
      </c>
      <c r="B459" s="565" t="s">
        <v>678</v>
      </c>
      <c r="C459" s="511" t="s">
        <v>675</v>
      </c>
    </row>
    <row r="460" spans="1:3" x14ac:dyDescent="0.25">
      <c r="A460" s="1" t="s">
        <v>76</v>
      </c>
      <c r="B460" s="572" t="s">
        <v>1218</v>
      </c>
      <c r="C460" s="511" t="s">
        <v>721</v>
      </c>
    </row>
    <row r="461" spans="1:3" x14ac:dyDescent="0.25">
      <c r="A461" s="1" t="s">
        <v>30</v>
      </c>
      <c r="B461" s="565" t="s">
        <v>677</v>
      </c>
      <c r="C461" s="511" t="s">
        <v>676</v>
      </c>
    </row>
    <row r="462" spans="1:3" x14ac:dyDescent="0.25">
      <c r="A462" s="1" t="s">
        <v>228</v>
      </c>
      <c r="B462" s="565" t="s">
        <v>1219</v>
      </c>
      <c r="C462" s="511" t="s">
        <v>720</v>
      </c>
    </row>
    <row r="463" spans="1:3" x14ac:dyDescent="0.25">
      <c r="A463" s="1" t="s">
        <v>77</v>
      </c>
      <c r="B463" s="565" t="s">
        <v>1220</v>
      </c>
      <c r="C463" s="511" t="s">
        <v>719</v>
      </c>
    </row>
    <row r="464" spans="1:3" x14ac:dyDescent="0.25">
      <c r="A464" s="1" t="s">
        <v>717</v>
      </c>
      <c r="B464" s="565" t="s">
        <v>1221</v>
      </c>
      <c r="C464" s="511" t="s">
        <v>718</v>
      </c>
    </row>
    <row r="465" spans="1:3" x14ac:dyDescent="0.25">
      <c r="A465" s="1" t="s">
        <v>68</v>
      </c>
      <c r="B465" s="565" t="s">
        <v>384</v>
      </c>
      <c r="C465" s="511" t="s">
        <v>384</v>
      </c>
    </row>
    <row r="466" spans="1:3" x14ac:dyDescent="0.25">
      <c r="A466" s="1" t="s">
        <v>69</v>
      </c>
      <c r="B466" s="565" t="s">
        <v>715</v>
      </c>
      <c r="C466" s="511" t="s">
        <v>715</v>
      </c>
    </row>
    <row r="467" spans="1:3" x14ac:dyDescent="0.25">
      <c r="A467" s="1" t="s">
        <v>70</v>
      </c>
      <c r="B467" s="565" t="s">
        <v>716</v>
      </c>
      <c r="C467" s="511" t="s">
        <v>716</v>
      </c>
    </row>
    <row r="468" spans="1:3" x14ac:dyDescent="0.25">
      <c r="A468" s="1" t="s">
        <v>71</v>
      </c>
      <c r="B468" s="565" t="s">
        <v>711</v>
      </c>
      <c r="C468" s="511" t="s">
        <v>711</v>
      </c>
    </row>
    <row r="469" spans="1:3" x14ac:dyDescent="0.25">
      <c r="A469" s="1" t="s">
        <v>72</v>
      </c>
      <c r="B469" s="565" t="s">
        <v>712</v>
      </c>
      <c r="C469" s="511" t="s">
        <v>712</v>
      </c>
    </row>
    <row r="470" spans="1:3" x14ac:dyDescent="0.25">
      <c r="A470" s="1" t="s">
        <v>73</v>
      </c>
      <c r="B470" s="565" t="s">
        <v>1222</v>
      </c>
      <c r="C470" s="511" t="s">
        <v>713</v>
      </c>
    </row>
    <row r="471" spans="1:3" x14ac:dyDescent="0.25">
      <c r="A471" s="1" t="s">
        <v>74</v>
      </c>
      <c r="B471" s="565" t="s">
        <v>1223</v>
      </c>
      <c r="C471" s="511" t="s">
        <v>714</v>
      </c>
    </row>
    <row r="472" spans="1:3" x14ac:dyDescent="0.25">
      <c r="A472" s="1" t="s">
        <v>75</v>
      </c>
      <c r="B472" s="565" t="s">
        <v>1224</v>
      </c>
      <c r="C472" s="511" t="s">
        <v>710</v>
      </c>
    </row>
    <row r="473" spans="1:3" x14ac:dyDescent="0.25">
      <c r="A473" s="1" t="s">
        <v>78</v>
      </c>
      <c r="B473" s="565" t="s">
        <v>1225</v>
      </c>
      <c r="C473" s="511" t="s">
        <v>388</v>
      </c>
    </row>
    <row r="474" spans="1:3" x14ac:dyDescent="0.25">
      <c r="A474" s="1" t="s">
        <v>1005</v>
      </c>
      <c r="B474" s="565" t="s">
        <v>1006</v>
      </c>
      <c r="C474" s="579" t="s">
        <v>1007</v>
      </c>
    </row>
    <row r="475" spans="1:3" ht="13" x14ac:dyDescent="0.3">
      <c r="A475" s="1" t="s">
        <v>81</v>
      </c>
      <c r="B475" s="565" t="s">
        <v>1226</v>
      </c>
      <c r="C475" s="579" t="s">
        <v>709</v>
      </c>
    </row>
    <row r="476" spans="1:3" ht="13" x14ac:dyDescent="0.3">
      <c r="A476" s="1" t="s">
        <v>83</v>
      </c>
      <c r="B476" s="565" t="s">
        <v>1227</v>
      </c>
      <c r="C476" s="579" t="s">
        <v>708</v>
      </c>
    </row>
    <row r="477" spans="1:3" ht="13" x14ac:dyDescent="0.3">
      <c r="A477" s="1" t="s">
        <v>85</v>
      </c>
      <c r="B477" s="565" t="s">
        <v>1228</v>
      </c>
      <c r="C477" s="579" t="s">
        <v>707</v>
      </c>
    </row>
    <row r="478" spans="1:3" x14ac:dyDescent="0.25">
      <c r="A478" s="1" t="s">
        <v>80</v>
      </c>
      <c r="B478" s="565" t="s">
        <v>845</v>
      </c>
      <c r="C478" s="511" t="s">
        <v>845</v>
      </c>
    </row>
    <row r="479" spans="1:3" x14ac:dyDescent="0.25">
      <c r="A479" s="1" t="s">
        <v>82</v>
      </c>
      <c r="B479" s="565" t="s">
        <v>848</v>
      </c>
      <c r="C479" s="511" t="s">
        <v>848</v>
      </c>
    </row>
    <row r="480" spans="1:3" x14ac:dyDescent="0.25">
      <c r="A480" s="1" t="s">
        <v>84</v>
      </c>
      <c r="B480" s="565" t="s">
        <v>846</v>
      </c>
      <c r="C480" s="511" t="s">
        <v>1010</v>
      </c>
    </row>
    <row r="481" spans="1:3" x14ac:dyDescent="0.25">
      <c r="A481" s="519" t="s">
        <v>227</v>
      </c>
      <c r="B481" s="565" t="s">
        <v>1229</v>
      </c>
      <c r="C481" s="511" t="s">
        <v>706</v>
      </c>
    </row>
    <row r="482" spans="1:3" x14ac:dyDescent="0.25">
      <c r="A482" s="1" t="s">
        <v>86</v>
      </c>
      <c r="B482" s="565" t="s">
        <v>1178</v>
      </c>
      <c r="C482" s="511" t="s">
        <v>705</v>
      </c>
    </row>
    <row r="483" spans="1:3" s="519" customFormat="1" x14ac:dyDescent="0.25">
      <c r="A483" s="1" t="s">
        <v>64</v>
      </c>
      <c r="B483" s="565" t="s">
        <v>1214</v>
      </c>
      <c r="C483" s="519" t="s">
        <v>704</v>
      </c>
    </row>
    <row r="484" spans="1:3" s="519" customFormat="1" x14ac:dyDescent="0.25">
      <c r="A484" s="519" t="s">
        <v>16</v>
      </c>
      <c r="B484" s="565" t="s">
        <v>1159</v>
      </c>
      <c r="C484" s="519" t="s">
        <v>389</v>
      </c>
    </row>
    <row r="485" spans="1:3" x14ac:dyDescent="0.25">
      <c r="A485" s="1" t="s">
        <v>88</v>
      </c>
      <c r="B485" s="565" t="s">
        <v>1230</v>
      </c>
      <c r="C485" s="511" t="s">
        <v>703</v>
      </c>
    </row>
    <row r="486" spans="1:3" x14ac:dyDescent="0.25">
      <c r="A486" s="1" t="s">
        <v>89</v>
      </c>
      <c r="B486" s="572" t="s">
        <v>1231</v>
      </c>
      <c r="C486" s="511" t="s">
        <v>702</v>
      </c>
    </row>
    <row r="487" spans="1:3" x14ac:dyDescent="0.25">
      <c r="A487" s="1" t="s">
        <v>90</v>
      </c>
      <c r="B487" s="565" t="s">
        <v>1232</v>
      </c>
      <c r="C487" s="511" t="s">
        <v>701</v>
      </c>
    </row>
    <row r="488" spans="1:3" x14ac:dyDescent="0.25">
      <c r="A488" s="1" t="s">
        <v>91</v>
      </c>
      <c r="B488" s="565" t="s">
        <v>1131</v>
      </c>
      <c r="C488" s="511" t="s">
        <v>700</v>
      </c>
    </row>
    <row r="489" spans="1:3" x14ac:dyDescent="0.25">
      <c r="A489" s="1" t="s">
        <v>92</v>
      </c>
      <c r="B489" s="565" t="s">
        <v>1133</v>
      </c>
      <c r="C489" s="511" t="s">
        <v>699</v>
      </c>
    </row>
    <row r="490" spans="1:3" x14ac:dyDescent="0.25">
      <c r="A490" s="519"/>
    </row>
    <row r="491" spans="1:3" ht="13" x14ac:dyDescent="0.3">
      <c r="A491" s="515" t="s">
        <v>659</v>
      </c>
      <c r="B491" s="515" t="str">
        <f>A491</f>
        <v>Termin &amp; FX</v>
      </c>
      <c r="C491" s="515" t="str">
        <f>B491</f>
        <v>Termin &amp; FX</v>
      </c>
    </row>
    <row r="492" spans="1:3" x14ac:dyDescent="0.25">
      <c r="A492" s="581" t="s">
        <v>30</v>
      </c>
      <c r="B492" s="572" t="s">
        <v>677</v>
      </c>
      <c r="C492" s="511" t="s">
        <v>676</v>
      </c>
    </row>
    <row r="493" spans="1:3" x14ac:dyDescent="0.25">
      <c r="A493" s="581" t="s">
        <v>93</v>
      </c>
      <c r="B493" s="572" t="s">
        <v>686</v>
      </c>
      <c r="C493" s="511" t="s">
        <v>687</v>
      </c>
    </row>
    <row r="494" spans="1:3" x14ac:dyDescent="0.25">
      <c r="A494" s="582" t="s">
        <v>660</v>
      </c>
      <c r="B494" s="572" t="s">
        <v>1233</v>
      </c>
      <c r="C494" s="511" t="s">
        <v>688</v>
      </c>
    </row>
    <row r="495" spans="1:3" x14ac:dyDescent="0.25">
      <c r="A495" s="519" t="s">
        <v>104</v>
      </c>
      <c r="B495" s="572" t="s">
        <v>1234</v>
      </c>
      <c r="C495" s="511" t="s">
        <v>689</v>
      </c>
    </row>
    <row r="496" spans="1:3" x14ac:dyDescent="0.25">
      <c r="A496" s="583" t="s">
        <v>121</v>
      </c>
      <c r="B496" s="572" t="s">
        <v>1235</v>
      </c>
      <c r="C496" s="511" t="s">
        <v>690</v>
      </c>
    </row>
    <row r="497" spans="1:3" x14ac:dyDescent="0.25">
      <c r="A497" s="583" t="s">
        <v>123</v>
      </c>
      <c r="B497" s="572" t="s">
        <v>692</v>
      </c>
      <c r="C497" s="511" t="s">
        <v>691</v>
      </c>
    </row>
    <row r="498" spans="1:3" x14ac:dyDescent="0.25">
      <c r="A498" s="583" t="s">
        <v>122</v>
      </c>
      <c r="B498" s="572" t="s">
        <v>693</v>
      </c>
      <c r="C498" s="511" t="s">
        <v>694</v>
      </c>
    </row>
    <row r="499" spans="1:3" x14ac:dyDescent="0.25">
      <c r="A499" s="583" t="s">
        <v>124</v>
      </c>
      <c r="B499" s="572" t="s">
        <v>695</v>
      </c>
      <c r="C499" s="511" t="s">
        <v>124</v>
      </c>
    </row>
    <row r="500" spans="1:3" x14ac:dyDescent="0.25">
      <c r="A500" s="519" t="s">
        <v>120</v>
      </c>
      <c r="B500" s="572" t="s">
        <v>1236</v>
      </c>
      <c r="C500" s="511" t="s">
        <v>696</v>
      </c>
    </row>
    <row r="501" spans="1:3" x14ac:dyDescent="0.25">
      <c r="A501" s="581" t="s">
        <v>112</v>
      </c>
      <c r="B501" s="572" t="s">
        <v>1237</v>
      </c>
      <c r="C501" s="511" t="s">
        <v>697</v>
      </c>
    </row>
    <row r="502" spans="1:3" x14ac:dyDescent="0.25">
      <c r="A502" s="581" t="s">
        <v>113</v>
      </c>
      <c r="B502" s="572" t="s">
        <v>1238</v>
      </c>
      <c r="C502" s="511" t="s">
        <v>698</v>
      </c>
    </row>
    <row r="503" spans="1:3" x14ac:dyDescent="0.25">
      <c r="A503" s="519"/>
    </row>
    <row r="504" spans="1:3" ht="13" x14ac:dyDescent="0.3">
      <c r="A504" s="515" t="s">
        <v>615</v>
      </c>
      <c r="B504" s="515" t="s">
        <v>615</v>
      </c>
      <c r="C504" s="515" t="s">
        <v>615</v>
      </c>
    </row>
    <row r="505" spans="1:3" x14ac:dyDescent="0.25">
      <c r="A505" s="511" t="s">
        <v>1</v>
      </c>
      <c r="B505" s="565" t="s">
        <v>1239</v>
      </c>
      <c r="C505" s="511" t="s">
        <v>661</v>
      </c>
    </row>
    <row r="506" spans="1:3" x14ac:dyDescent="0.25">
      <c r="A506" s="511" t="s">
        <v>22</v>
      </c>
      <c r="B506" s="565" t="s">
        <v>667</v>
      </c>
      <c r="C506" s="511" t="s">
        <v>668</v>
      </c>
    </row>
    <row r="507" spans="1:3" x14ac:dyDescent="0.25">
      <c r="A507" s="511" t="s">
        <v>23</v>
      </c>
      <c r="B507" s="565" t="s">
        <v>663</v>
      </c>
      <c r="C507" s="511" t="s">
        <v>665</v>
      </c>
    </row>
    <row r="508" spans="1:3" x14ac:dyDescent="0.25">
      <c r="A508" s="511" t="s">
        <v>24</v>
      </c>
      <c r="B508" s="565" t="s">
        <v>666</v>
      </c>
      <c r="C508" s="511" t="s">
        <v>664</v>
      </c>
    </row>
    <row r="509" spans="1:3" x14ac:dyDescent="0.25">
      <c r="A509" s="511" t="s">
        <v>25</v>
      </c>
      <c r="B509" s="565" t="s">
        <v>1240</v>
      </c>
      <c r="C509" s="511" t="s">
        <v>669</v>
      </c>
    </row>
    <row r="510" spans="1:3" x14ac:dyDescent="0.25">
      <c r="A510" s="511" t="s">
        <v>362</v>
      </c>
      <c r="B510" s="565" t="s">
        <v>1241</v>
      </c>
      <c r="C510" s="511" t="s">
        <v>670</v>
      </c>
    </row>
    <row r="511" spans="1:3" x14ac:dyDescent="0.25">
      <c r="A511" s="511" t="s">
        <v>616</v>
      </c>
      <c r="B511" s="565" t="s">
        <v>1242</v>
      </c>
      <c r="C511" s="511" t="s">
        <v>671</v>
      </c>
    </row>
    <row r="512" spans="1:3" x14ac:dyDescent="0.25">
      <c r="A512" s="511" t="s">
        <v>617</v>
      </c>
      <c r="B512" s="565" t="s">
        <v>617</v>
      </c>
      <c r="C512" s="511" t="s">
        <v>617</v>
      </c>
    </row>
    <row r="513" spans="1:3" x14ac:dyDescent="0.25">
      <c r="A513" s="511" t="s">
        <v>3</v>
      </c>
      <c r="B513" s="565" t="s">
        <v>672</v>
      </c>
      <c r="C513" s="511" t="s">
        <v>673</v>
      </c>
    </row>
    <row r="514" spans="1:3" x14ac:dyDescent="0.25">
      <c r="A514" s="511" t="s">
        <v>26</v>
      </c>
      <c r="B514" s="565" t="s">
        <v>1073</v>
      </c>
      <c r="C514" s="511" t="s">
        <v>380</v>
      </c>
    </row>
    <row r="515" spans="1:3" x14ac:dyDescent="0.25">
      <c r="A515" s="511" t="s">
        <v>27</v>
      </c>
      <c r="B515" s="565" t="s">
        <v>1074</v>
      </c>
      <c r="C515" s="511" t="s">
        <v>387</v>
      </c>
    </row>
    <row r="516" spans="1:3" x14ac:dyDescent="0.25">
      <c r="A516" s="511" t="s">
        <v>28</v>
      </c>
      <c r="B516" s="565" t="s">
        <v>1075</v>
      </c>
      <c r="C516" s="511" t="s">
        <v>385</v>
      </c>
    </row>
    <row r="517" spans="1:3" x14ac:dyDescent="0.25">
      <c r="A517" s="511" t="s">
        <v>4</v>
      </c>
      <c r="B517" s="565" t="s">
        <v>1026</v>
      </c>
      <c r="C517" s="511" t="s">
        <v>674</v>
      </c>
    </row>
    <row r="518" spans="1:3" x14ac:dyDescent="0.25">
      <c r="A518" s="511" t="s">
        <v>29</v>
      </c>
      <c r="B518" s="565" t="s">
        <v>678</v>
      </c>
      <c r="C518" s="511" t="s">
        <v>675</v>
      </c>
    </row>
    <row r="519" spans="1:3" x14ac:dyDescent="0.25">
      <c r="A519" s="511" t="s">
        <v>30</v>
      </c>
      <c r="B519" s="565" t="s">
        <v>677</v>
      </c>
      <c r="C519" s="511" t="s">
        <v>676</v>
      </c>
    </row>
    <row r="520" spans="1:3" x14ac:dyDescent="0.25">
      <c r="A520" s="511" t="s">
        <v>43</v>
      </c>
      <c r="B520" s="565" t="s">
        <v>679</v>
      </c>
      <c r="C520" s="511" t="s">
        <v>680</v>
      </c>
    </row>
    <row r="521" spans="1:3" x14ac:dyDescent="0.25">
      <c r="A521" s="580" t="s">
        <v>618</v>
      </c>
      <c r="B521" s="565" t="s">
        <v>1243</v>
      </c>
      <c r="C521" s="511" t="s">
        <v>681</v>
      </c>
    </row>
    <row r="522" spans="1:3" x14ac:dyDescent="0.25">
      <c r="A522" s="511" t="s">
        <v>221</v>
      </c>
      <c r="B522" s="565" t="s">
        <v>1244</v>
      </c>
      <c r="C522" s="511" t="s">
        <v>682</v>
      </c>
    </row>
    <row r="523" spans="1:3" x14ac:dyDescent="0.25">
      <c r="A523" s="511" t="s">
        <v>222</v>
      </c>
      <c r="B523" s="565" t="s">
        <v>1245</v>
      </c>
      <c r="C523" s="511" t="s">
        <v>683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vt:i4>
      </vt:variant>
    </vt:vector>
  </HeadingPairs>
  <TitlesOfParts>
    <vt:vector size="18" baseType="lpstr">
      <vt:lpstr>START, DEBUT, INIZIO</vt:lpstr>
      <vt:lpstr>Allgemein</vt:lpstr>
      <vt:lpstr>CAPEX</vt:lpstr>
      <vt:lpstr>1</vt:lpstr>
      <vt:lpstr>2</vt:lpstr>
      <vt:lpstr>3</vt:lpstr>
      <vt:lpstr>4</vt:lpstr>
      <vt:lpstr>5</vt:lpstr>
      <vt:lpstr>6</vt:lpstr>
      <vt:lpstr>Marktpreisindex</vt:lpstr>
      <vt:lpstr>Ergebnis</vt:lpstr>
      <vt:lpstr>Allg., SDL, RMP, HKN, Wi-Res.</vt:lpstr>
      <vt:lpstr>Termin &amp; FX</vt:lpstr>
      <vt:lpstr>DropDown</vt:lpstr>
      <vt:lpstr>Sprachen</vt:lpstr>
      <vt:lpstr>CAPEX!Druckbereich</vt:lpstr>
      <vt:lpstr>Ergebnis!Druckbereich</vt:lpstr>
      <vt:lpstr>CAPEX!Drucktitel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Putzi Thomas BFE</dc:creator>
  <cp:lastModifiedBy>Putzi Thomas BFE</cp:lastModifiedBy>
  <cp:lastPrinted>2025-06-04T16:29:13Z</cp:lastPrinted>
  <dcterms:created xsi:type="dcterms:W3CDTF">2025-05-12T13:18:27Z</dcterms:created>
  <dcterms:modified xsi:type="dcterms:W3CDTF">2025-08-07T07:18:26Z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2025-05-12T14:06:35Z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70a45795-770a-4ff1-a7eb-a55f810d496d</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